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Chodov Restia" sheetId="1" r:id="rId5"/>
    <sheet state="visible" name="Chodov" sheetId="2" r:id="rId6"/>
    <sheet state="visible" name="Bolevec" sheetId="3" r:id="rId7"/>
    <sheet state="visible" name="Zličín" sheetId="4" r:id="rId8"/>
    <sheet state="hidden" name="List 4" sheetId="5" r:id="rId9"/>
    <sheet state="hidden" name="Bolevec Restia" sheetId="6" r:id="rId10"/>
    <sheet state="visible" name="Libuš" sheetId="7" r:id="rId11"/>
    <sheet state="visible" name="Malešice" sheetId="8" r:id="rId12"/>
    <sheet state="hidden" name="List 3" sheetId="9" r:id="rId13"/>
    <sheet state="visible" name="Prosek" sheetId="10" r:id="rId14"/>
    <sheet state="visible" name="Bolevec Archiv" sheetId="11" r:id="rId15"/>
    <sheet state="visible" name="Chodov Archiv" sheetId="12" r:id="rId16"/>
    <sheet state="visible" name="Zličín Archiv" sheetId="13" r:id="rId17"/>
    <sheet state="visible" name="Zličín Restia" sheetId="14" r:id="rId18"/>
    <sheet state="visible" name="Libuš Archiv" sheetId="15" r:id="rId19"/>
    <sheet state="visible" name="Malešice Archiv" sheetId="16" r:id="rId20"/>
    <sheet state="visible" name="Prosek Archiv" sheetId="17" r:id="rId21"/>
    <sheet state="hidden" name="Libuš Restia" sheetId="18" r:id="rId22"/>
    <sheet state="hidden" name="Malešice Restia" sheetId="19" r:id="rId23"/>
    <sheet state="hidden" name="Prosek Restia" sheetId="20" r:id="rId24"/>
  </sheets>
  <definedNames>
    <definedName hidden="1" localSheetId="0" name="_xlnm._FilterDatabase">'Chodov Restia'!$A$1:$N$1145</definedName>
    <definedName hidden="1" localSheetId="13" name="_xlnm._FilterDatabase">'Zličín Restia'!$A$1:$P$1098</definedName>
  </definedNames>
  <calcPr/>
</workbook>
</file>

<file path=xl/sharedStrings.xml><?xml version="1.0" encoding="utf-8"?>
<sst xmlns="http://schemas.openxmlformats.org/spreadsheetml/2006/main" count="60235" uniqueCount="14968">
  <si>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</si>
  <si>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</si>
  <si>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</si>
  <si>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</si>
  <si>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</si>
  <si>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</si>
  <si>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</si>
  <si>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</si>
  <si>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</si>
  <si>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</si>
  <si>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</si>
  <si>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</si>
  <si>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Pobočka</t>
  </si>
  <si>
    <t>Poznámka</t>
  </si>
  <si>
    <t>Název profilu</t>
  </si>
  <si>
    <t>Položky</t>
  </si>
  <si>
    <t>manual</t>
  </si>
  <si>
    <t>delivered</t>
  </si>
  <si>
    <t>pickup</t>
  </si>
  <si>
    <t>cash</t>
  </si>
  <si>
    <t>2026-05-10T23:39:09.918+02:00</t>
  </si>
  <si>
    <t>2026-05-10T23:47:02.879+02:00</t>
  </si>
  <si>
    <t>Ručně zadané obj.</t>
  </si>
  <si>
    <t>[{"id":"a52d210a-2931-4c6e-b767-1ff8446d4750","count":1,"label":"Pizza Hot &amp; Spicy 32","posId":"122","price":24900,"isExtra":false,"creatorId":"UH2FAD-N9A6XMWaCEMJnj","isPackging":0,"actualLabel":"Pizza Hot &amp; Spicy 32"},{"id":"hMGaGcFrM_lYgrFFGkOtz","count":1,"label":"Bez cibule","posId":"X103","price":0,"KDSTags":["redhighlight"],"isExtra":true,"mainItemId":"a52d210a-2931-4c6e-b767-1ff8446d4750"},{"id":"f13b1746-a76a-4145-9a9a-693f1c4daf33","count":1,"label":"Pepsi 1l","posId":"N124","price":5900,"isExtra":false,"creatorId":"bF2wHCtM0xHSnK59wbHnt","isPackging":0,"actualLabel":"Pepsi 1l"}]</t>
  </si>
  <si>
    <t>generic</t>
  </si>
  <si>
    <t>2026-05-10T23:30:04.265+02:00</t>
  </si>
  <si>
    <t>2026-05-10T23:38:05.004+02:00</t>
  </si>
  <si>
    <t>Adaptee</t>
  </si>
  <si>
    <t>[{"id":"896d2264-b315-4ee3-b331-0fa7b26bb96f","note":"","count":1,"label":"Hawai 32 cm","posId":"114","price":24900,"isExtra":false}]</t>
  </si>
  <si>
    <t>damejidlo</t>
  </si>
  <si>
    <t>external-delivery</t>
  </si>
  <si>
    <t>online</t>
  </si>
  <si>
    <t>2026-05-10T23:28:37.327+02:00</t>
  </si>
  <si>
    <t>2026-05-10T23:40:16.110+02:00</t>
  </si>
  <si>
    <t>Pizza comeback Chodov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</si>
  <si>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🌶️🌶️","posId":"120","price":24900,"isExtra":false},{"id":"54685059","note":"","count":1,"label":"Balné","posId":"K0000","price":1500,"isExtra":true}]</t>
  </si>
  <si>
    <t>wolt</t>
  </si>
  <si>
    <t>Wolt Kurýr</t>
  </si>
  <si>
    <t>2026-05-10T23:25:23.681+02:00</t>
  </si>
  <si>
    <t>2026-05-10T23:36:29.112+02:00</t>
  </si>
  <si>
    <t>[{"id":"6748417db17528cb9bcae5ff","count":1,"label":"Quattro Formaggi 32cm","posId":"123","price":24900,"isExtra":false},{"id":"bd23bb29ddc67d336ee4c95b","count":1,"label":"Balné","posId":"K0000","price":1500,"isExtra":true}]</t>
  </si>
  <si>
    <t>2026-05-10T23:14:49.393+02:00</t>
  </si>
  <si>
    <t>2026-05-10T23:24:22.103+02:00</t>
  </si>
  <si>
    <t>2026-05-10T23:11:17.195+02:00</t>
  </si>
  <si>
    <t>2026-05-10T23:23:42.185+02:00</t>
  </si>
  <si>
    <t>[{"id":"6748417db17528cb9bcae5fd","count":1,"label":"Margherita 32cm","posId":"112","price":20900,"isExtra":false},{"id":"bd23bb29ddc67d336ee4c95b","count":1,"label":"Balné","posId":"K0000","price":1500,"isExtra":true}]</t>
  </si>
  <si>
    <t>2026-05-10T23:10:36.040+02:00</t>
  </si>
  <si>
    <t>2026-05-10T23:21:27.080+02:00</t>
  </si>
  <si>
    <t>[{"id":"59589717","note":"","size":"Veggieballs 32cm 🌶️🌶️","count":1,"label":"Veggieballs 32cm 🌶️🌶️","posId":"117","price":24900,"isExtra":false},{"id":"54685059","note":"","count":1,"label":"Balné","posId":"K0000","price":1500,"isExtra":true},{"id":"57279284","note":"","count":1,"label":"Smetanový základ","posId":"ZRS32","price":0,"isExtra":true},{"id":"59589710","note":"","size":"Pepperoni 32cm 🌶️🌶️","count":1,"label":"Pepperoni 32cm 🌶️🌶️","posId":"120","price":24900,"isExtra":false},{"id":"54685059","note":"","count":1,"label":"Balné","posId":"K0000","price":1500,"isExtra":true}]</t>
  </si>
  <si>
    <t>2026-05-10T23:07:46.433+02:00</t>
  </si>
  <si>
    <t>2026-05-10T23:17:16.256+02:00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</si>
  <si>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40cm","posId":"111","price":30900,"isExtra":false},{"id":"54685049","note":"","count":1,"label":"Balné","posId":"K0000","price":2000,"isExtra":true},{"id":"66426845","note":"","size":"Pilsner Urquell 12","count":4,"label":"Pilsner Urquell 12","posId":"N20","price":6500,"isExtra":false}]</t>
  </si>
  <si>
    <t>2026-05-10T23:06:03.201+02:00</t>
  </si>
  <si>
    <t>2026-05-10T23:14:32.810+02:00</t>
  </si>
  <si>
    <t>[{"id":"4df4c5c0-abba-42b0-a63e-2a559be75166","count":1,"label":"Pizza Quattro Formaggi 32","posId":"123","price":24900,"isExtra":false,"creatorId":"SQcDOem2xKeJIkLo9Ar3F","isPackging":0,"actualLabel":"Pizza Quattro Formaggi 32"},{"id":"d3d45011-38ff-4409-9f5f-709db0005c2e","count":1,"label":"Pepsi zero sugar 1l","posId":"N125","price":5900,"isExtra":false,"creatorId":"oaekU6nKV-8M8VIDF7YqM","isPackging":0,"actualLabel":"Pepsi zero sugar 1l"}]</t>
  </si>
  <si>
    <t>2026-05-10T22:50:04.078+02:00</t>
  </si>
  <si>
    <t>2026-05-10T22:58:12.858+02:00</t>
  </si>
  <si>
    <t>[{"id":"0b22568e-4d1c-45db-9aa3-de09ef6c293a","note":"","count":1,"label":"Pepperoni 32 cm","posId":"120","price":24900,"isExtra":false},{"id":"50a2c673-74cc-459a-b7e5-f5c332128443","note":"","count":1,"label":"mozzarella","posId":"B113","price":3000,"KDSTags":["greenhighlight"],"isExtra":true},{"id":"0604cf40-24b5-4ad5-a9e4-e5834def96b8","note":"","count":1,"label":"Dip česnekový","posId":"P106","price":2000,"isExtra":false}]</t>
  </si>
  <si>
    <t>2026-05-10T22:47:15.530+02:00</t>
  </si>
  <si>
    <t>2026-05-10T22:56:14.196+02:00</t>
  </si>
  <si>
    <t>[{"id":"59589714","note":"","size":"Hawai 32cm","count":1,"label":"Hawai 32cm","posId":"114","price":24900,"isExtra":false},{"id":"54685059","note":"","count":1,"label":"Balné","posId":"K0000","price":1500,"isExtra":true},{"id":"57405713","note":"","size":"Aquilla černý čaj a broskev 0,5l","count":1,"label":"Aquilla černý čaj a broskev 0,5l","posId":"N120","price":4900,"isExtra":false},{"id":"54685020","note":"","size":"Jalapenos Rolls","count":1,"label":"Jalapenos Rolls","posId":"jpr200","price":8900,"isExtra":false},{"id":"54685059","note":"","count":1,"label":"Balné","posId":"K0000","price":1500,"isExtra":true}]</t>
  </si>
  <si>
    <t>Chlubna Tomáš</t>
  </si>
  <si>
    <t>delivery</t>
  </si>
  <si>
    <t>2026-05-10T22:43:04.864+02:00</t>
  </si>
  <si>
    <t>2026-05-10T22:53:06.807+02:00</t>
  </si>
  <si>
    <t>2026-05-10T22:57:27.270+02:00</t>
  </si>
  <si>
    <t>2026-05-10T22:43:05.393+02:00</t>
  </si>
  <si>
    <t>[{"id":"3ca6f105-5e70-48ee-bc31-76525f0a0b11","note":"","count":1,"label":"BBQ Texas 40 cm","posId":"107","price":30900,"isExtra":false},{"id":"0604cf40-24b5-4ad5-a9e4-e5834def96b8","note":"","count":1,"label":"Dip česnekový","posId":"P106","price":2000,"isExtra":false}]</t>
  </si>
  <si>
    <t>2026-05-10T22:42:15.156+02:00</t>
  </si>
  <si>
    <t>2026-05-10T22:51:48.009+02:00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</si>
  <si>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🌶️🌶️","posId":"108","price":30900,"isExtra":false},{"id":"54685049","note":"","count":1,"label":"Balné","posId":"K0000","price":2000,"isExtra":true},{"id":"59555749","note":"","count":1,"label":"BBQ základ","posId":"ZRB40","price":0,"isExtra":true},{"id":"54685152","note":"","count":1,"label":"Kukuřice","posId":"C115","price":3500,"KDSTags":["greenhighlight"],"isExtra":true}]</t>
  </si>
  <si>
    <t>2026-05-10T22:41:02.235+02:00</t>
  </si>
  <si>
    <t>2026-05-10T22:49:57.786+02:00</t>
  </si>
  <si>
    <t>[{"id":"c5cd6366-75ae-472a-946a-ba481f78390e","count":1,"label":"Pizza Špenát kuře 40 cm","posId":"104","price":30900,"isExtra":false,"creatorId":"FLyYiELct7m6z9-cVz-PH","isPackging":0,"actualLabel":"Pizza Špenát kuře 40 cm"},{"id":"e5f6c988-836c-41ea-a634-ad1eaa914158","count":1,"label":"Pizza Quattro Formaggi 18","posId":"135","price":11900,"isExtra":false,"creatorId":"slCNR-IXiWJZ_za4pncVp","isPackging":0,"actualLabel":"Pizza Quattro Formaggi 18"}]</t>
  </si>
  <si>
    <t>2026-05-10T22:34:13.482+02:00</t>
  </si>
  <si>
    <t>2026-05-10T22:47:04.206+02:00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</si>
  <si>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🌶️","posId":"109","price":30900,"isExtra":false},{"id":"54685049","note":"","count":1,"label":"Balné","posId":"K0000","price":2000,"isExtra":true},{"id":"59555742","note":"","count":1,"label":"Smetanový základ","posId":"ZRS40","price":0,"isExtra":true},{"id":"54684976","note":"","size":"Pepperoni 40cm 🌶️🌶️","count":1,"label":"Pepperoni 40cm 🌶️🌶️","posId":"108","price":30900,"isExtra":false},{"id":"54685049","note":"","count":1,"label":"Balné","posId":"K0000","price":2000,"isExtra":true},{"id":"54685083","note":"","count":1,"label":"okraj mozzarella, bylinky","posId":"A122","price":6500,"isExtra":true},{"id":"57405718","note":"","size":"Pepsi 1l","count":1,"label":"Pepsi 1l","posId":"N124","price":5900,"isExtra":false},{"id":"54685018","note":"","size":"Česnekový dip","count":2,"label":"Česnekový dip","posId":"P106","price":2000,"isExtra":false},{"id":"54685059","note":"","count":2,"label":"Balné","posId":"K0000","price":1500,"isExtra":true},{"id":"61817993","note":"","size":"Guarana kiwi a jablko","count":2,"label":"Guarana kiwi a jablko","posId":"N144","price":5500,"isExtra":false}]</t>
  </si>
  <si>
    <t>2026-05-10T22:28:18.313+02:00</t>
  </si>
  <si>
    <t>2026-05-10T22:42:41.823+02:00</t>
  </si>
  <si>
    <t>[{"id":"4d996833-341f-48f8-945e-9507b5d29594","count":1,"label":"Pizza Comeback 18","posId":"133","price":11900,"isExtra":false,"creatorId":"Huz8zFgygZVZlWNL9b04G","isPackging":0,"actualLabel":"Pizza Comeback 18"},{"id":"b5cd6d23-f361-4161-9aa5-cc25896b6767","count":1,"label":"Pizza Comeback 32","posId":"121","price":24900,"isExtra":false,"creatorId":"q2GykCRmORi-aCEUrObyJ","isPackging":0,"actualLabel":"Pizza Comeback 32"}]</t>
  </si>
  <si>
    <t>2026-05-10T22:26:38.476+02:00</t>
  </si>
  <si>
    <t>2026-05-10T22:36:55.958+02:00</t>
  </si>
  <si>
    <t>[{"id":"d3007c3d-1953-44d1-8dc4-9eb2127ebaf7","count":1,"label":"Pizza BBQ Texas 18","posId":"131","price":11900,"isExtra":false,"creatorId":"kYXmsfw4mcTzsSS68fk0Y","isPackging":0,"actualLabel":"Pizza BBQ Texas 18"}]</t>
  </si>
  <si>
    <t>2026-05-10T22:25:33.870+02:00</t>
  </si>
  <si>
    <t>2026-05-10T22:39:57.053+02:00</t>
  </si>
  <si>
    <t>[{"id":"54685011","note":"","size":"Spicy menu Comeback","count":1,"label":"Spicy menu Comeback","posId":"M100","price":34900,"isExtra":false},{"id":"54685110","note":"","count":1,"label":"Zeleninová","posId":"Y115","price":0,"isExtra":true},{"id":"54685040","note":"","count":1,"label":"Balné","posId":"K0000","price":3000,"isExtra":true},{"id":"57279284","note":"","count":1,"label":"Smetanový základ","posId":"ZRS32","price":0,"isExtra":true},{"id":"54685080","note":"","count":1,"label":"masové kuličky","posId":"P102","price":0,"isExtra":true},{"id":"57405732","note":"","count":1,"label":"Mirinda 1l","posId":"N126","price":0,"isExtra":true},{"id":"54685021","note":"","size":"Choco Rolls","count":2,"label":"Choco Rolls","posId":"chr100","price":8900,"isExtra":false},{"id":"54685059","note":"","count":2,"label":"Balné","posId":"K0000","price":1500,"isExtra":true}]</t>
  </si>
  <si>
    <t>2026-05-10T22:25:19.837+02:00</t>
  </si>
  <si>
    <t>2026-05-10T22:36:05.742+02:00</t>
  </si>
  <si>
    <t>[{"id":"0f6ff109-ae8f-450c-889d-2bf0860a2838","count":1,"label":"Pizza Hot &amp; Spicy 18","posId":"134","price":11900,"isExtra":false,"creatorId":"8NqyA8PcaPC5gkcoh9yFi","isPackging":0,"actualLabel":"Pizza Hot &amp; Spicy 18"},{"id":"a39011cb-e79e-4b4e-861e-3cd64c0049b7","count":1,"label":"Dip jalapenos","posId":"P107","price":2000,"isExtra":false,"creatorId":"L7lum5X3XLuzHUISahRra","isPackging":0,"actualLabel":"Dip jalapenos"}]</t>
  </si>
  <si>
    <t>2026-05-10T22:24:47.834+02:00</t>
  </si>
  <si>
    <t>2026-05-10T22:36:00.845+02:00</t>
  </si>
  <si>
    <t>[{"id":"c5cd6366-75ae-472a-946a-ba481f78390e","count":1,"label":"Pizza Špenát kuře 40 cm","posId":"104","price":30900,"isExtra":false,"creatorId":"ASOXs3VbxVVM8Qie83WQp","isPackging":0,"actualLabel":"Pizza Špenát kuře 40 cm"},{"id":"DYp338lWmbXUE7I99qTFL","count":1,"label":"Bez špenátu s česnekem","posId":"X107","price":0,"KDSTags":["redhighlight"],"isExtra":true,"mainItemId":"c5cd6366-75ae-472a-946a-ba481f78390e"},{"id":"extra_20230331101812_95","count":1,"label":"Cibule","posId":"C103","price":3500,"KDSTags":["greenhighlight"],"isExtra":true,"mainItemId":"c5cd6366-75ae-472a-946a-ba481f78390e"},{"id":"extra_20230331101812_99","count":1,"label":"Šunka","posId":"C106","price":4000,"KDSTags":["greenhighlight"],"isExtra":true,"mainItemId":"c5cd6366-75ae-472a-946a-ba481f78390e"}]</t>
  </si>
  <si>
    <t>2026-05-10T22:24:19.594+02:00</t>
  </si>
  <si>
    <t>2026-05-10T22:33:20.103+02:00</t>
  </si>
  <si>
    <t>[{"id":"6748417db17528cb9bcae60f","count":1,"label":"Capricciosa 32cm","posId":"113","price":24900,"isExtra":false},{"id":"bd23bb29ddc67d336ee4c95b","count":1,"label":"Balné","posId":"K0000","price":1500,"isExtra":true},{"id":"fd7b41a9636f70af3c1f4e97","count":1,"label":"USA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bylinky","posId":"A121","price":5700,"isExtra":true}]</t>
  </si>
  <si>
    <t>2026-05-10T22:22:52.217+02:00</t>
  </si>
  <si>
    <t>2026-05-10T22:31:42.069+02:00</t>
  </si>
  <si>
    <t>[{"id":"54684977","note":"","size":"BBQ Texas 40cm","count":1,"label":"BBQ Texas 40cm","posId":"107","price":30900,"isExtra":false},{"id":"54685049","note":"","count":1,"label":"Balné","posId":"K0000","price":2000,"isExtra":true}]</t>
  </si>
  <si>
    <t>bolt</t>
  </si>
  <si>
    <t>Yehor</t>
  </si>
  <si>
    <t>2026-05-10T22:11:32.203+02:00</t>
  </si>
  <si>
    <t>2026-05-10T22:23:08.898+02:00</t>
  </si>
  <si>
    <t>[{"id":"113","note":"","count":2,"label":"Capricciosa 32cm","posId":"113","price":24900,"isExtra":false},{"id":"K0000","note":"","count":2,"label":"Balné","posId":"K0000","price":1500,"isExtra":true},{"id":"101","note":"","count":1,"label":"Capricciosa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základ","posId":"ZRB40","price":0,"isExtra":true}]</t>
  </si>
  <si>
    <t>2026-05-10T22:08:12.707+02:00</t>
  </si>
  <si>
    <t>2026-05-10T22:18:29.843+02:00</t>
  </si>
  <si>
    <t>[{"id":"e370f34b-aeaa-4f5c-80c1-33593f29ab88","count":1,"label":"Pizza Comeback 40","posId":"109","price":30900,"isExtra":false,"creatorId":"h2xzpH-FaJ_ShIQabVhMW","isPackging":0,"actualLabel":"Pizza Comeback 40"},{"id":"7fc95d28-5c0a-421a-9f5c-f72977e30b93","count":1,"label":"Pizza Quattro Formaggi 40","posId":"111","price":30900,"isExtra":false,"creatorId":"iiQIs0OUAX6TfSTMQm2jw","isPackging":0,"actualLabel":"Pizza Quattro Formaggi 40"}]</t>
  </si>
  <si>
    <t>Bakhtiyor</t>
  </si>
  <si>
    <t>2026-05-10T22:03:22.188+02:00</t>
  </si>
  <si>
    <t>2026-05-10T22:12:32.964+02:00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</si>
  <si>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základ","posId":"ZRS40","price":0,"isExtra":true}]</t>
  </si>
  <si>
    <t>2026-05-10T21:56:40.132+02:00</t>
  </si>
  <si>
    <t>2026-05-10T22:05:13.956+02:00</t>
  </si>
  <si>
    <t>[{"id":"6748417db17528cb9bcae5eb","count":1,"label":"Comeback 40cm 🌶️","posId":"109","price":30900,"isExtra":false},{"id":"9642908ce4c2f22954c8bbd6","count":1,"label":"Balné","posId":"K0000","price":2000,"isExtra":true},{"id":"2e4ad0e1c65a1f75ea4c127d","count":1,"label":"Slanina","posId":"C108","price":4000,"KDSTags":["greenhighlight"],"isExtra":true}]</t>
  </si>
  <si>
    <t>2026-05-10T21:44:57.824+02:00</t>
  </si>
  <si>
    <t>2026-05-10T21:53:24.654+02:00</t>
  </si>
  <si>
    <t>[{"id":"b5cd6d23-f361-4161-9aa5-cc25896b6767","count":1,"label":"Pizza Comeback 32","posId":"121","price":24900,"isExtra":false,"creatorId":"54ngZy64M5lVPUyuOK7No","isPackging":0,"actualLabel":"Pizza Comeback 32"}]</t>
  </si>
  <si>
    <t>2026-05-10T21:40:06.080+02:00</t>
  </si>
  <si>
    <t>2026-05-10T21:47:53.954+02:00</t>
  </si>
  <si>
    <t>[{"id":"6748417db17528cb9bcae5ef","count":1,"label":"BBQ Texas 40cm","posId":"107","price":30900,"isExtra":false},{"id":"9642908ce4c2f22954c8bbd6","count":1,"label":"Balné","posId":"K0000","price":2000,"isExtra":true},{"id":"6748417db17528cb9bcae661","count":1,"label":"Pepsi zero sugar 1l","posId":"N125","price":5900,"isExtra":false}]</t>
  </si>
  <si>
    <t>2026-05-10T21:32:10.625+02:00</t>
  </si>
  <si>
    <t>2026-05-10T21:38:31.624+02:00</t>
  </si>
  <si>
    <t>[{"id":"e3c2803b-7f1a-469b-99b1-979be30e115e","count":1,"label":"Pizza BBQ Texas 32","posId":"119","price":24900,"isExtra":false,"creatorId":"Ul1ltD2-bK6kjsSVdX2mo","isPackging":0,"actualLabel":"Pizza BBQ Texas 32"}]</t>
  </si>
  <si>
    <t>2026-05-10T21:23:10.166+02:00</t>
  </si>
  <si>
    <t>2026-05-10T21:33:16.772+02:00</t>
  </si>
  <si>
    <t>[{"id":"e370f34b-aeaa-4f5c-80c1-33593f29ab88","count":1,"label":"Pizza Comeback 40","posId":"109","price":30900,"isExtra":false,"creatorId":"hrvcaud8ZTwvfFXFaWcNi","isPackging":0,"actualLabel":"Pizza Comeback 40"}]</t>
  </si>
  <si>
    <t>2026-05-10T21:22:49.313+02:00</t>
  </si>
  <si>
    <t>2026-05-10T21:31:42.064+02:00</t>
  </si>
  <si>
    <t>[{"id":"6748417db17528cb9bcae605","count":1,"label":"Pepperoni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bylinky","posId":"A121","price":5700,"isExtra":true},{"id":"9db05ed723de804bca9d0750","count":1,"label":"Olivy","posId":"B112","price":2500,"KDSTags":["greenhighlight"],"isExtra":true}]</t>
  </si>
  <si>
    <t>2026-05-10T21:17:05.300+02:00</t>
  </si>
  <si>
    <t>2026-05-10T21:26:34.675+02:00</t>
  </si>
  <si>
    <t>2026-05-10T21:41:11.445+02:00</t>
  </si>
  <si>
    <t>2026-05-10T21:17:06.024+02:00</t>
  </si>
  <si>
    <t>[{"id":"4f6ede18-25d3-4c82-be03-84c9578ab8ce","note":"","count":1,"label":"Pepperoni 32 cm","posId":"144","price":24900,"isExtra":false},{"id":"72a788fd-2d10-4aa9-80c1-abbc9acb3570","note":"","count":1,"label":"Hawai 32 cm","posId":"138","price":24900,"isExtra":false},{"id":"0604cf40-24b5-4ad5-a9e4-e5834def96b8","note":"","count":1,"label":"Dip česnekový","posId":"P106","price":2000,"isExtra":false},{"id":"2a9dc121-ec1e-4cbb-b8d5-66ce6a546664","note":"","count":1,"label":"DIP jalapenos","posId":"P107","price":2000,"isExtra":false}]</t>
  </si>
  <si>
    <t>2026-05-10T21:13:49.734+02:00</t>
  </si>
  <si>
    <t>2026-05-10T21:31:33.898+02:00</t>
  </si>
  <si>
    <t>[{"id":"54684973","note":"","size":"Quattro Formaggi 40cm","count":1,"label":"Quattro Formaggi 40cm","posId":"111","price":30900,"isExtra":false},{"id":"54685049","note":"","count":1,"label":"Balné","posId":"K0000","price":2000,"isExtra":true}]</t>
  </si>
  <si>
    <t>2026-05-10T21:11:41.398+02:00</t>
  </si>
  <si>
    <t>2026-05-10T21:12:25.732+02:00</t>
  </si>
  <si>
    <t>[{"id":"dcff22d6-e3c4-4d3c-b856-2a8238723c08","count":1,"label":"Aquilla neperlivá","posId":"N140","price":3900,"isExtra":false,"creatorId":"5_089RbxKo7VEzsOkGmaJ","isPackging":0,"actualLabel":"Aquilla neperlivá"},{"id":"f13b1746-a76a-4145-9a9a-693f1c4daf33","count":1,"label":"Pepsi 1l","posId":"N124","price":5900,"isExtra":false,"creatorId":"KofExPrE6n5bkN1dWTXtt","isPackging":0,"actualLabel":"Pepsi 1l"}]</t>
  </si>
  <si>
    <t>2026-05-10T21:09:03.193+02:00</t>
  </si>
  <si>
    <t>2026-05-10T21:24:21.858+02:00</t>
  </si>
  <si>
    <t>2026-05-10T21:43:03.768+02:00</t>
  </si>
  <si>
    <t>2026-05-10T21:09:03.840+02:00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</si>
  <si>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</si>
  <si>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2026-05-10T21:08:03.601+02:00</t>
  </si>
  <si>
    <t>2026-05-10T21:29:20.861+02:00</t>
  </si>
  <si>
    <t>[{"id":"0604cf40-24b5-4ad5-a9e4-e5834def96b8","note":"","count":3,"label":"Dip česnekový","posId":"P106","price":2000,"isExtra":false},{"id":"72a788fd-2d10-4aa9-80c1-abbc9acb3570","note":"","count":1,"label":"Hawai 32 cm","posId":"138","price":24900,"isExtra":false},{"id":"af2bee84-a445-45fc-8ca2-cf4fed0dcf38","note":"","count":1,"label":"okraj mozzarella bylinky","posId":"A121","price":5700,"isExtra":true},{"id":"7ee7e3c8-2c54-4dc5-810f-2f52f62e2d14","note":"","count":1,"label":"Comeback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bylinky","posId":"A121","price":5700,"isExtra":true},{"id":"bf272b1b-93ab-4050-9aff-ea1151ab5f41","note":"","count":1,"label":"pepperoni salám","posId":"B109","price":3000,"KDSTags":["greenhighlight"],"isExtra":true}]</t>
  </si>
  <si>
    <t>2026-05-10T21:08:03.567+02:00</t>
  </si>
  <si>
    <t>2026-05-10T21:17:39.623+02:00</t>
  </si>
  <si>
    <t>2026-05-10T21:37:11.939+02:00</t>
  </si>
  <si>
    <t>2026-05-10T21:08:05.003+02:00</t>
  </si>
  <si>
    <t>[{"id":"088a7edc-ef1e-4c6b-b7a1-36c2c45ab0fe","note":"","count":1,"label":"Capricciosa 32 cm","posId":"113","price":24900,"isExtra":false},{"id":"5d2371f1-a2a2-462f-9e8a-40af8e09e0d2","note":"","count":1,"label":"BEZ -olivy","posId":"X112","price":0,"KDSTags":["redhighlight"],"isExtra":true},{"id":"a78b511f-836b-415e-9285-dd47f293529b","note":"","count":1,"label":"Pepperoni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bylinky","posId":"A122","price":6500,"isExtra":true}]</t>
  </si>
  <si>
    <t>2026-05-10T21:07:45.513+02:00</t>
  </si>
  <si>
    <t>2026-05-10T21:28:34.942+02:00</t>
  </si>
  <si>
    <t>[{"id":"4d404c70-83e0-4d17-8dce-d711c6217316","count":1,"label":"Pizza Pepperoni 32","posId":"120","price":24900,"isExtra":false,"creatorId":"Mk8XFVj3njCWL4vLbxjCr","isPackging":0,"actualLabel":"Pizza Pepperoni 32"}]</t>
  </si>
  <si>
    <t>2026-05-10T21:01:03.153+02:00</t>
  </si>
  <si>
    <t>2026-05-10T21:12:27.749+02:00</t>
  </si>
  <si>
    <t>2026-05-10T21:52:25.752+02:00</t>
  </si>
  <si>
    <t>2026-05-10T21:01:04.281+02:00</t>
  </si>
  <si>
    <t>[{"id":"c17837f5-7a43-4caf-86f2-7f4c925f90fb","note":"","count":1,"label":"BBQ Meteor 32 cm","posId":"118","price":24900,"isExtra":false},{"id":"0604cf40-24b5-4ad5-a9e4-e5834def96b8","note":"","count":2,"label":"Dip česnekový","posId":"P106","price":2000,"isExtra":false}]</t>
  </si>
  <si>
    <t>2026-05-10T20:59:03.292+02:00</t>
  </si>
  <si>
    <t>2026-05-10T21:26:28.100+02:00</t>
  </si>
  <si>
    <t>[{"id":"6748417db17528cb9bcae60d","count":1,"label":"Hawai 32cm","posId":"114","price":24900,"isExtra":false},{"id":"bd23bb29ddc67d336ee4c95b","count":1,"label":"Balné","posId":"K0000","price":1500,"isExtra":true},{"id":"fd7b41a9636f70af3c1f4e97","count":1,"label":"USA těsto","posId":"17","price":1000,"isExtra":true}]</t>
  </si>
  <si>
    <t>Rasim</t>
  </si>
  <si>
    <t>2026-05-10T20:58:18.292+02:00</t>
  </si>
  <si>
    <t>2026-05-10T21:23:50.913+02:00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</si>
  <si>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bylinky","posId":"A122","price":6500,"isExtra":true},{"id":"104","note":"","count":1,"label":"Baby špenát &amp; kuře 40cm","posId":"104","price":30900,"isExtra":false},{"id":"K0000","note":"","count":1,"label":"Balné","posId":"K0000","price":2000,"isExtra":true},{"id":"A122","note":"","count":1,"label":"okraj mozzarella, bylinky","posId":"A122","price":6500,"isExtra":true}]</t>
  </si>
  <si>
    <t>card</t>
  </si>
  <si>
    <t>2026-05-10T20:58:04.501+02:00</t>
  </si>
  <si>
    <t>2026-05-10T21:10:40.914+02:00</t>
  </si>
  <si>
    <t>[{"id":"1edf54fc-1032-442c-939f-e6e2033b2270","note":"","count":1,"label":"Comeback 40 cm","posId":"109","price":30900,"isExtra":false},{"id":"0604cf40-24b5-4ad5-a9e4-e5834def96b8","note":"","count":1,"label":"Dip česnekový","posId":"P106","price":2000,"isExtra":false}]</t>
  </si>
  <si>
    <t>2026-05-10T20:52:22.764+02:00</t>
  </si>
  <si>
    <t>2026-05-10T20:55:23.662+02:00</t>
  </si>
  <si>
    <t>[{"id":"45e86e69-d951-4cfa-82b7-297944319a30","count":1,"label":"Guarana classic","posId":"N142","price":5500,"isExtra":false,"creatorId":"6OtB9UvoA7RBMVYO8DwC9","isPackging":0,"actualLabel":"Guarana classic"}]</t>
  </si>
  <si>
    <t>2026-05-10T20:47:00.428+02:00</t>
  </si>
  <si>
    <t>2026-05-10T20:55:38.847+02:00</t>
  </si>
  <si>
    <t>[{"id":"6748417db17528cb9bcae5f5","count":1,"label":"Hawai 40cm","posId":"102","price":30900,"isExtra":false},{"id":"9642908ce4c2f22954c8bbd6","count":1,"label":"Balné","posId":"K0000","price":2000,"isExtra":true}]</t>
  </si>
  <si>
    <t>2026-05-10T20:29:10.455+02:00</t>
  </si>
  <si>
    <t>2026-05-10T20:39:53.882+02:00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</si>
  <si>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🌶️🌶️","posId":"110","price":30900,"isExtra":false},{"id":"54685049","note":"","count":1,"label":"Balné","posId":"K0000","price":2000,"isExtra":true},{"id":"59555742","note":"","count":1,"label":"Smetanový základ","posId":"ZRS40","price":0,"isExtra":true},{"id":"59589711","note":"","size":"BBQ Texas 32cm","count":1,"label":"BBQ Texas 32cm","posId":"119","price":24900,"isExtra":false},{"id":"54685059","note":"","count":1,"label":"Balné","posId":"K0000","price":1500,"isExtra":true},{"id":"57279281","note":"","count":1,"label":"Smetanový základ","posId":"ZBS32","price":0,"isExtra":true}]</t>
  </si>
  <si>
    <t>2026-05-10T20:18:16.272+02:00</t>
  </si>
  <si>
    <t>2026-05-10T20:33:17.885+02:00</t>
  </si>
  <si>
    <t>2026-05-10T20:08:21.646+02:00</t>
  </si>
  <si>
    <t>2026-05-10T20:23:46.710+02:00</t>
  </si>
  <si>
    <t>[{"id":"54685018","note":"","size":"Česnekový dip","count":1,"label":"Česnekový dip","posId":"P106","price":2000,"isExtra":false},{"id":"54685059","note":"","count":1,"label":"Balné","posId":"K0000","price":1500,"isExtra":true},{"id":"59589706","note":"","size":"Margherita 32cm","count":1,"label":"Margherita 32cm","posId":"112","price":20900,"isExtra":false},{"id":"54685059","note":"","count":1,"label":"Balné","posId":"K0000","price":1500,"isExtra":true},{"id":"54685133","note":"","count":1,"label":"Ananas","posId":"B100","price":2500,"KDSTags":["greenhighlight"],"isExtra":true}]</t>
  </si>
  <si>
    <t>2026-05-10T20:07:42.800+02:00</t>
  </si>
  <si>
    <t>2026-05-10T20:22:10.771+02:00</t>
  </si>
  <si>
    <t>[{"id":"6748417db17528cb9bcae60d","count":1,"label":"Hawai 32cm","posId":"114","price":24900,"isExtra":false},{"id":"bd23bb29ddc67d336ee4c95b","count":1,"label":"Balné","posId":"K0000","price":1500,"isExtra":true},{"id":"6748417db17528cb9bcae611","count":1,"label":"Baby Špenát &amp; kuře 32cm","posId":"116","price":24900,"isExtra":false},{"id":"bd23bb29ddc67d336ee4c95b","count":1,"label":"Balné","posId":"K0000","price":1500,"isExtra":true}]</t>
  </si>
  <si>
    <t>2026-05-10T20:07:10.797+02:00</t>
  </si>
  <si>
    <t>2026-05-10T20:17:59.721+02:00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</si>
  <si>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</si>
  <si>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2026-05-10T20:04:04.984+02:00</t>
  </si>
  <si>
    <t>2026-05-10T20:14:40.767+02:00</t>
  </si>
  <si>
    <t>[{"id":"f7043b16-784c-4471-87d9-9c8cbc7d5ab8","note":"","count":1,"label":"Capricciosa 32 cm","posId":"137","price":24900,"isExtra":false},{"id":"a4e8ca23-fe36-4747-a603-19485eee7e76","note":"","count":1,"label":"Hot &amp; Spicy 32 cm","posId":"146","price":24900,"isExtra":false}]</t>
  </si>
  <si>
    <t>2026-05-10T20:02:04.040+02:00</t>
  </si>
  <si>
    <t>2026-05-10T20:20:17.580+02:00</t>
  </si>
  <si>
    <t>2026-05-10T20:35:45.918+02:00</t>
  </si>
  <si>
    <t>2026-05-10T20:02:05.328+02:00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</si>
  <si>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bylinky","posId":"A121","price":5700,"isExtra":true}]</t>
  </si>
  <si>
    <t>2026-05-10T20:01:02.982+02:00</t>
  </si>
  <si>
    <t>2026-05-10T20:22:58.527+02:00</t>
  </si>
  <si>
    <t>[{"id":"6e4aed3e-b988-442a-8864-0b2ad4a4403d","note":"","count":1,"label":"Quattro Formaggi 32 cm","posId":"147","price":24900,"isExtra":false}]</t>
  </si>
  <si>
    <t>2026-05-10T20:00:03.828+02:00</t>
  </si>
  <si>
    <t>2026-05-10T20:09:59.641+02:00</t>
  </si>
  <si>
    <t>[{"id":"0b22568e-4d1c-45db-9aa3-de09ef6c293a","note":"","count":1,"label":"Pepperoni 32 cm","posId":"120","price":24900,"isExtra":false},{"id":"e8a7b47a-70d2-4cc2-a375-1dab55125675","note":"","count":1,"label":"Quattro Formaggi 32 cm","posId":"123","price":24900,"isExtra":false}]</t>
  </si>
  <si>
    <t>2026-05-10T19:59:03.281+02:00</t>
  </si>
  <si>
    <t>2026-05-10T20:16:52.803+02:00</t>
  </si>
  <si>
    <t>2026-05-10T20:23:15.357+02:00</t>
  </si>
  <si>
    <t>2026-05-10T19:59:04.223+02:00</t>
  </si>
  <si>
    <t>[{"id":"0b22568e-4d1c-45db-9aa3-de09ef6c293a","note":"","count":1,"label":"Pepperoni 32 cm","posId":"120","price":24900,"isExtra":false},{"id":"704cb959-c203-4144-92d1-a1b154f3fdc1","note":"","count":1,"label":"gorgonzola","posId":"B101","price":3000,"KDSTags":["greenhighlight"],"isExtra":true},{"id":"d79a29ea-c5ce-49c2-9a5d-787665203983","note":"","count":1,"label":"paprika","posId":"B111","price":2500,"KDSTags":["greenhighlight"],"isExtra":true},{"id":"3316ecf4-07ea-4045-acd5-7383dd81145f","note":"","count":1,"label":"jalapeños","posId":"B102","price":2500,"KDSTags":["greenhighlight"],"isExtra":true}]</t>
  </si>
  <si>
    <t>2026-05-10T19:49:20.250+02:00</t>
  </si>
  <si>
    <t>2026-05-10T20:06:14.874+02:00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</si>
  <si>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54685170","note":"","count":1,"label":"Slanina","posId":"B108","price":3000,"KDSTags":["greenhighlight"]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</si>
  <si>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2026-05-10T19:37:25.279+02:00</t>
  </si>
  <si>
    <t>2026-05-10T19:58:17.827+02:00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</si>
  <si>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54685142","note":"","count":1,"label":"Paprika","posId":"B111","price":2500,"KDSTags":["greenhighlight"],"isExtra":true},{"id":"57405718","note":"","size":"Pepsi 1l","count":1,"label":"Pepsi 1l","posId":"N124","price":5900,"isExtra":false},{"id":"54685018","note":"","size":"Česnekový dip","count":2,"label":"Česnekový dip","posId":"P106","price":2000,"isExtra":false},{"id":"54685059","note":"","count":2,"label":"Balné","posId":"K0000","price":1500,"isExtra":true},{"id":"59589715","note":"","size":"Capricciosa 32cm","count":1,"label":"Capricciosa 32cm","posId":"113","price":24900,"isExtra":false},{"id":"54685059","note":"","count":1,"label":"Balné","posId":"K0000","price":1500,"isExtra":true},{"id":"54685021","note":"","size":"Choco Rolls","count":1,"label":"Choco Rolls","posId":"chr100","price":8900,"isExtra":false},{"id":"54685059","note":"","count":1,"label":"Balné","posId":"K0000","price":1500,"isExtra":true}]</t>
  </si>
  <si>
    <t>2026-05-10T19:36:20.182+02:00</t>
  </si>
  <si>
    <t>2026-05-10T19:50:06.640+02:00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</si>
  <si>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🌶️🌶️","posId":"120","price":24900,"isExtra":false},{"id":"bd23bb29ddc67d336ee4c95b","count":1,"label":"Balné","posId":"K0000","price":1500,"isExtra":true},{"id":"6748417db17528cb9bcae611","count":1,"label":"Baby Špenát &amp; kuře 32cm","posId":"116","price":24900,"isExtra":false},{"id":"bd23bb29ddc67d336ee4c95b","count":1,"label":"Balné","posId":"K0000","price":1500,"isExtra":true}]</t>
  </si>
  <si>
    <t>2026-05-10T19:34:03.791+02:00</t>
  </si>
  <si>
    <t>2026-05-10T19:46:26.556+02:00</t>
  </si>
  <si>
    <t>2026-05-10T19:55:41.230+02:00</t>
  </si>
  <si>
    <t>2026-05-10T19:34:04.626+02:00</t>
  </si>
  <si>
    <t>[{"id":"7ee7e3c8-2c54-4dc5-810f-2f52f62e2d14","note":"","count":1,"label":"Comeback 32 cm","posId":"121","price":24900,"isExtra":false},{"id":"1460d93c-4159-4d87-aaf2-4ef8fb5e31b1","note":"","count":1,"label":"Margherita 32 cm","posId":"112","price":20900,"isExtra":false}]</t>
  </si>
  <si>
    <t>2026-05-10T19:31:47.722+02:00</t>
  </si>
  <si>
    <t>2026-05-10T19:40:47.635+02:00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</si>
  <si>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</si>
  <si>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2026-05-10T19:27:05.332+02:00</t>
  </si>
  <si>
    <t>2026-05-10T19:38:41.498+02:00</t>
  </si>
  <si>
    <t>2026-05-10T20:04:42.705+02:00</t>
  </si>
  <si>
    <t>2026-05-10T19:27:07.678+02:00</t>
  </si>
  <si>
    <t>[{"id":"faf7ff40-eef3-48bd-92c4-b33e5bbf095d","note":"","count":1,"label":"Quattro Formaggi 40 cm","posId":"111","price":30900,"isExtra":false},{"id":"78606be9-7e01-4fe9-a37c-d9a4b62d5696","note":"","count":1,"label":"změna na BBQ základ","posId":"A128","price":0,"isExtra":true},{"id":"05527ae0-b54e-44de-955c-e974dad0a79f","note":"","count":1,"label":"Šunka","posId":"C106","price":4000,"KDSTags":["greenhighlight"],"isExtra":true},{"id":"9b3fd0f9-6a36-4a8e-95ad-00dbae675705","note":"","count":1,"label":"Capricciosa 40 cm","posId":"101","price":30900,"isExtra":false}]</t>
  </si>
  <si>
    <t>2026-05-10T19:15:02.481+02:00</t>
  </si>
  <si>
    <t>2026-05-10T19:25:22.394+02:00</t>
  </si>
  <si>
    <t>2026-05-10T19:35:28.829+02:00</t>
  </si>
  <si>
    <t>2026-05-10T19:15:03.460+02:00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</si>
  <si>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základ","posId":"A129","price":0,"isExtra":true},{"id":"83b0f9b5-ecd7-40a2-bb56-5895651d9558","note":"","count":1,"label":"Okraj Hotdog bez omáčky","posId":"A126","price":6500,"isExtra":true},{"id":"cc07bf3f-3e6f-4df8-9018-c7e260233504","note":"","count":1,"label":"BEZ -cibule","posId":"X103","price":0,"KDSTags":["redhighlight"],"isExtra":true},{"id":"0604cf40-24b5-4ad5-a9e4-e5834def96b8","note":"","count":1,"label":"Dip česnekový","posId":"P106","price":2000,"isExtra":false}]</t>
  </si>
  <si>
    <t>Ankush</t>
  </si>
  <si>
    <t>2026-05-10T19:09:35.586+02:00</t>
  </si>
  <si>
    <t>2026-05-10T19:22:04.151+02:00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</si>
  <si>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základ","posId":"ZRB32","price":0,"isExtra":true},{"id":"A121","note":"","count":1,"label":"okraj mozzarella, bylinky","posId":"A121","price":5700,"isExtra":true},{"id":"123","note":"","count":1,"label":"Quattro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základ","posId":"ZSR32","price":0,"isExtra":true},{"id":"A121","note":"","count":1,"label":"okraj mozzarella, bylinky","posId":"A121","price":5700,"isExtra":true}]</t>
  </si>
  <si>
    <t>2026-05-10T19:06:18.711+02:00</t>
  </si>
  <si>
    <t>2026-05-10T19:16:56.102+02:00</t>
  </si>
  <si>
    <t>[{"id":"6748417db17528cb9bcae635","count":1,"label":"Pečené brambory","posId":"P103","price":6900,"isExtra":false},{"id":"bd23bb29ddc67d336ee4c95b","count":1,"label":"Balné","posId":"K0000","price":1500,"isExtra":true},{"id":"6748417db17528cb9bcae605","count":1,"label":"Pepperoni 32cm 🌶️🌶️","posId":"120","price":24900,"isExtra":false},{"id":"bd23bb29ddc67d336ee4c95b","count":1,"label":"Balné","posId":"K0000","price":1500,"isExtra":true},{"id":"f401506159c49964c3178c0f","count":1,"label":"okraj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bylinky","posId":"A121","price":5700,"isExtra":true},{"id":"6748417db17528cb9bcae5fd","count":1,"label":"Margherita 32cm","posId":"112","price":20900,"isExtra":false},{"id":"bd23bb29ddc67d336ee4c95b","count":1,"label":"Balné","posId":"K0000","price":1500,"isExtra":true},{"id":"f401506159c49964c3178c0f","count":1,"label":"okraj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</si>
  <si>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2026-05-10T18:56:02.660+02:00</t>
  </si>
  <si>
    <t>2026-05-10T19:05:18.980+02:00</t>
  </si>
  <si>
    <t>2026-05-10T18:55:24.886+02:00</t>
  </si>
  <si>
    <t>2026-05-10T19:09:41.028+02:00</t>
  </si>
  <si>
    <t>[{"id":"54684978","note":"","size":"BBQ Meteor 40cm","count":1,"label":"BBQ Meteor 40cm","posId":"106","price":30900,"isExtra":false},{"id":"54685049","note":"","count":1,"label":"Balné","posId":"K0000","price":2000,"isExtra":true},{"id":"59555747","note":"","count":1,"label":"Smetanový základ","posId":"ZBS40","price":0,"isExtra":true},{"id":"54685126","note":"","count":1,"label":"okraj hotdog, bbq omáčka","posId":"A120","price":6500,"isExtra":true},{"id":"54685018","note":"","size":"Česnekový dip","count":2,"label":"Česnekový dip","posId":"P106","price":2000,"isExtra":false},{"id":"54685059","note":"","count":2,"label":"Balné","posId":"K0000","price":1500,"isExtra":true}]</t>
  </si>
  <si>
    <t>2026-05-10T18:53:39.477+02:00</t>
  </si>
  <si>
    <t>2026-05-10T19:06:34.291+02:00</t>
  </si>
  <si>
    <t>[{"id":"57293697","note":"","size":"Opočno čokoládová","count":1,"label":"Opočno čokoládová","posId":"D107","price":12900,"isExtra":false},{"id":"54684981","note":"","size":"Hawai 40cm","count":1,"label":"Hawai 40cm","posId":"102","price":30900,"isExtra":false},{"id":"54685049","note":"","count":1,"label":"Balné","posId":"K0000","price":2000,"isExtra":true},{"id":"54685018","note":"","size":"Česnekový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</si>
  <si>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2026-05-10T18:53:08.976+02:00</t>
  </si>
  <si>
    <t>2026-05-10T19:05:13.065+02:00</t>
  </si>
  <si>
    <t>[{"id":"6748417db17528cb9bcae603","count":1,"label":"Comeback 32cm 🌶️","posId":"121","price":24900,"isExtra":false},{"id":"bd23bb29ddc67d336ee4c95b","count":1,"label":"Balné","posId":"K0000","price":1500,"isExtra":true},{"id":"afde640085595bd963b7553e","count":1,"label":"okraj hotdog, hořčice","posId":"A117","price":5700,"isExtra":true},{"id":"ea995541ce843df6bdcbf98d","count":1,"label":"Gorgonzola","posId":"B101","price":3000,"KDSTags":["greenhighlight"],"isExtra":true}]</t>
  </si>
  <si>
    <t>2026-05-10T18:39:56.860+02:00</t>
  </si>
  <si>
    <t>2026-05-10T18:49:59.002+02:00</t>
  </si>
  <si>
    <t>[{"id":"6748417db17528cb9bcae5e7","count":1,"label":"Quattro Formaggi 40cm","posId":"111","price":30900,"isExtra":false},{"id":"9642908ce4c2f22954c8bbd6","count":1,"label":"Balné","posId":"K0000","price":2000,"isExtra":true},{"id":"163e470336fa023cc81e274a","count":1,"label":"okraj hotdog, bez omáčky","posId":"A126","price":6500,"isExtra":true},{"id":"f61310b8fc37c2c21bf76d86","count":1,"label":"Kuře","posId":"C114","price":4000,"KDSTags":["greenhighlight"],"isExtra":true}]</t>
  </si>
  <si>
    <t>2026-05-10T18:38:04.277+02:00</t>
  </si>
  <si>
    <t>2026-05-10T18:54:10.807+02:00</t>
  </si>
  <si>
    <t>2026-05-10T19:06:10.656+02:00</t>
  </si>
  <si>
    <t>2026-05-10T18:38:04.969+02:00</t>
  </si>
  <si>
    <t>[{"id":"55ca227d-485c-4130-a44d-b26b939e8c03","note":"","count":2,"label":"Hot &amp; Spicy 32 cm","posId":"122","price":24900,"isExtra":false},{"id":"ddd88272-9f0a-4ca7-a4db-a3a7d157b54d","note":"","count":1,"label":"Pepsi zero sugar 1l","posId":"N125","price":5900,"isExtra":false}]</t>
  </si>
  <si>
    <t>2026-05-10T18:20:14.352+02:00</t>
  </si>
  <si>
    <t>2026-05-10T18:29:38.748+02:00</t>
  </si>
  <si>
    <t>[{"id":"e5451f2b-b3cd-46cc-9299-d98fd3b2ef12","count":1,"label":"Pizza Hawai 40 cm","posId":"102","price":30900,"isExtra":false,"creatorId":"F0kW-jdheKL2-CFzEwtXt","isPackging":0,"actualLabel":"Pizza Hawai 40 cm"},{"id":"RjnzJvFGQ7bViwxWS8fAW","count":1,"label":"Bez ananasu","posId":"X100","price":0,"KDSTags":["redhighlight"],"isExtra":true,"mainItemId":"e5451f2b-b3cd-46cc-9299-d98fd3b2ef12"}]</t>
  </si>
  <si>
    <t>2026-05-10T18:15:53.718+02:00</t>
  </si>
  <si>
    <t>2026-05-10T18:30:43.987+02:00</t>
  </si>
  <si>
    <t>[{"id":"59589706","note":"","size":"Margherita 32cm","count":1,"label":"Margherita 32cm","posId":"112","price":20900,"isExtra":false},{"id":"54685059","note":"","count":1,"label":"Balné","posId":"K0000","price":1500,"isExtra":true}]</t>
  </si>
  <si>
    <t>2026-05-10T18:15:15.946+02:00</t>
  </si>
  <si>
    <t>2026-05-10T18:28:06.690+02:00</t>
  </si>
  <si>
    <t>[{"id":"59589712","note":"","size":"BBQ Meteor 32cm","count":1,"label":"BBQ Meteor 32cm","posId":"118","price":24900,"isExtra":false},{"id":"54685059","note":"","count":1,"label":"Balné","posId":"K0000","price":1500,"isExtra":true},{"id":"54685098","note":"","count":1,"label":"Bez salámu","posId":"X109","price":0,"KDSTags":["redhighlight"],"isExtra":true},{"id":"54685014","note":"","size":"Masové kuličky","count":1,"label":"Masové kuličky","posId":"P102","price":9900,"isExtra":false},{"id":"54685059","note":"","count":1,"label":"Balné","posId":"K0000","price":1500,"isExtra":true},{"id":"54684974","note":"","size":"Hot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bylinky","posId":"A122","price":6500,"isExtra":true}]</t>
  </si>
  <si>
    <t>2026-05-10T18:15:03.419+02:00</t>
  </si>
  <si>
    <t>2026-05-10T18:35:06.936+02:00</t>
  </si>
  <si>
    <t>2026-05-10T18:44:44.285+02:00</t>
  </si>
  <si>
    <t>2026-05-10T18:15:04.182+02:00</t>
  </si>
  <si>
    <t>[{"id":"0b22568e-4d1c-45db-9aa3-de09ef6c293a","note":"","count":1,"label":"Pepperoni 32 cm","posId":"120","price":24900,"isExtra":false},{"id":"55ca227d-485c-4130-a44d-b26b939e8c03","note":"","count":1,"label":"Hot &amp; Spicy 32 cm","posId":"122","price":24900,"isExtra":false}]</t>
  </si>
  <si>
    <t>2026-05-10T18:11:49.728+02:00</t>
  </si>
  <si>
    <t>2026-05-10T18:22:52.923+02:00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</si>
  <si>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🌶️🌶️","posId":"120","price":24900,"isExtra":false},{"id":"54685059","note":"","count":1,"label":"Balné","posId":"K0000","price":1500,"isExtra":true},{"id":"54685137","note":"","count":1,"label":"okraj hotdog, bez omáčky","posId":"A125","price":5700,"isExtra":true},{"id":"54685018","note":"","size":"Česnekový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</si>
  <si>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2026-05-10T17:59:57.692+02:00</t>
  </si>
  <si>
    <t>2026-05-10T18:16:54.859+02:00</t>
  </si>
  <si>
    <t>[{"id":"6748417db17528cb9bcae603","count":1,"label":"Comeback 32cm 🌶️","posId":"121","price":24900,"isExtra":false},{"id":"bd23bb29ddc67d336ee4c95b","count":1,"label":"Balné","posId":"K0000","price":1500,"isExtra":true},{"id":"f401506159c49964c3178c0f","count":1,"label":"okraj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bylinky","posId":"A121","price":5700,"isExtra":true},{"id":"6748417db17528cb9bcae63b","count":1,"label":"Česnekový dip","posId":"P106","price":2000,"isExtra":false},{"id":"bd23bb29ddc67d336ee4c95b","count":1,"label":"Balné","posId":"K0000","price":1500,"isExtra":true}]</t>
  </si>
  <si>
    <t>2026-05-10T17:54:06.698+02:00</t>
  </si>
  <si>
    <t>2026-05-10T18:13:43.823+02:00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</si>
  <si>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🌶️","posId":"109","price":30900,"isExtra":false},{"id":"54685049","note":"","count":1,"label":"Balné","posId":"K0000","price":2000,"isExtra":true},{"id":"59555749","note":"","count":1,"label":"BBQ základ","posId":"ZRB40","price":0,"isExtra":true},{"id":"54685113","note":"","count":1,"label":"okraj hotdog, hořčice","posId":"A118","price":6500,"isExtra":true},{"id":"59589706","note":"","size":"Margherita 32cm","count":1,"label":"Margherita 32cm","posId":"112","price":20900,"isExtra":false},{"id":"54685059","note":"","count":1,"label":"Balné","posId":"K0000","price":1500,"isExtra":true},{"id":"54685150","note":"","count":1,"label":"Kukuřice","posId":"B115","price":2500,"KDSTags":["greenhighlight"],"isExtra":true},{"id":"59589706","note":"","size":"Margherita 32cm","count":1,"label":"Margherita 32cm","posId":"112","price":20900,"isExtra":false},{"id":"54685059","note":"","count":1,"label":"Balné","posId":"K0000","price":1500,"isExtra":true},{"id":"57279289","note":"","count":1,"label":"BBQ základ","posId":"ZRB32","price":0,"isExtra":true},{"id":"54685124","note":"","count":1,"label":"okraj hotdog, bbq omáčka","posId":"A119","price":5700,"isExtra":true}]</t>
  </si>
  <si>
    <t>2026-05-10T17:52:10.653+02:00</t>
  </si>
  <si>
    <t>2026-05-10T18:04:48.042+02:00</t>
  </si>
  <si>
    <t>[{"id":"59589706","note":"","size":"Margherita 32cm","count":1,"label":"Margherita 32cm","posId":"112","price":20900,"isExtra":false},{"id":"54685059","note":"","count":1,"label":"Balné","posId":"K0000","price":1500,"isExtra":true},{"id":"59589709","note":"","size":"Comeback 32cm 🌶️","count":1,"label":"Comeback 32cm 🌶️","posId":"121","price":24900,"isExtra":false},{"id":"54685059","note":"","count":1,"label":"Balné","posId":"K0000","price":1500,"isExtra":true},{"id":"59589715","note":"","size":"Capricciosa 32cm","count":1,"label":"Capricciosa 32cm","posId":"113","price":24900,"isExtra":false},{"id":"54685059","note":"","count":1,"label":"Balné","posId":"K0000","price":1500,"isExtra":true},{"id":"54685150","note":"","count":1,"label":"Kukuřice","posId":"B115","price":2500,"KDSTags":["greenhighlight"],"isExtra":true}]</t>
  </si>
  <si>
    <t>2026-05-10T17:49:03.564+02:00</t>
  </si>
  <si>
    <t>2026-05-10T17:58:32.647+02:00</t>
  </si>
  <si>
    <t>2026-05-10T18:04:44.890+02:00</t>
  </si>
  <si>
    <t>2026-05-10T17:49:04.451+02:00</t>
  </si>
  <si>
    <t>[{"id":"7686bc6d-289e-4e5c-a90d-990f071c04d2","note":"","count":1,"label":"BBQ Meteor 18 cm","posId":"130","price":11900,"isExtra":false},{"id":"faf7ff40-eef3-48bd-92c4-b33e5bbf095d","note":"","count":1,"label":"Quattro Formaggi 40 cm","posId":"111","price":30900,"isExtra":false},{"id":"0604cf40-24b5-4ad5-a9e4-e5834def96b8","note":"","count":1,"label":"Dip česnekový","posId":"P106","price":2000,"isExtra":false}]</t>
  </si>
  <si>
    <t>2026-05-10T17:42:05.307+02:00</t>
  </si>
  <si>
    <t>2026-05-10T17:52:36.355+02:00</t>
  </si>
  <si>
    <t>2026-05-10T18:13:13.646+02:00</t>
  </si>
  <si>
    <t>2026-05-10T17:42:06.491+02:00</t>
  </si>
  <si>
    <t>[{"id":"1edf54fc-1032-442c-939f-e6e2033b2270","note":"","count":1,"label":"Comeback 40 cm","posId":"109","price":30900,"isExtra":false}]</t>
  </si>
  <si>
    <t>2026-05-10T17:35:06.234+02:00</t>
  </si>
  <si>
    <t>2026-05-10T17:50:18.417+02:00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</si>
  <si>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🌶️","posId":"121","price":24900,"isExtra":false},{"id":"54685059","note":"","count":1,"label":"Balné","posId":"K0000","price":1500,"isExtra":true},{"id":"59589719","note":"","count":1,"label":"USA těsto","posId":"17","price":1000,"isExtra":true},{"id":"57279289","note":"","count":1,"label":"BBQ základ","posId":"ZRB32","price":0,"isExtra":true},{"id":"54685088","note":"","count":1,"label":"okraj mozzarella, bylinky","posId":"A121","price":5700,"isExtra":true},{"id":"57405718","note":"","size":"Pepsi 1l","count":1,"label":"Pepsi 1l","posId":"N124","price":5900,"isExtra":false},{"id":"54684977","note":"","size":"BBQ Texas 40cm","count":1,"label":"BBQ Texas 40cm","posId":"107","price":30900,"isExtra":false},{"id":"54685049","note":"","count":1,"label":"Balné","posId":"K0000","price":2000,"isExtra":true},{"id":"59555739","note":"","count":1,"label":"Rajčatový základ","posId":"ZBR40","price":0,"isExtra":true},{"id":"54685083","note":"","count":1,"label":"okraj mozzarella, bylinky","posId":"A122","price":6500,"isExtra":true},{"id":"57405720","note":"","size":"Mirinda 1l","count":1,"label":"Mirinda 1l","posId":"N126","price":5900,"isExtra":false},{"id":"57405719","note":"","size":"Pepsi zero sugar 1l","count":1,"label":"Pepsi zero sugar 1l","posId":"N125","price":5900,"isExtra":false}]</t>
  </si>
  <si>
    <t>2026-05-10T17:34:48.692+02:00</t>
  </si>
  <si>
    <t>2026-05-10T17:43:39.485+02:00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</si>
  <si>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54685078","note":"","count":1,"label":"Jalapeňos","posId":"C102","price":3500,"KDSTags":["greenhighlight"],"isExtra":true},{"id":"57405718","note":"","size":"Pepsi 1l","count":2,"label":"Pepsi 1l","posId":"N124","price":5900,"isExtra":false}]</t>
  </si>
  <si>
    <t>2026-05-10T17:32:02.950+02:00</t>
  </si>
  <si>
    <t>2026-05-10T17:42:24.188+02:00</t>
  </si>
  <si>
    <t>[{"id":"a4e8ca23-fe36-4747-a603-19485eee7e76","note":"","count":1,"label":"Hot &amp; Spicy 32 cm","posId":"146","price":24900,"isExtra":false},{"id":"9069d980-0a24-408c-a214-618aed030839","note":"","count":1,"label":"BBQ Texas 32 cm","posId":"143","price":24900,"isExtra":false}]</t>
  </si>
  <si>
    <t>2026-05-10T17:31:06.145+02:00</t>
  </si>
  <si>
    <t>2026-05-10T17:41:08.458+02:00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</si>
  <si>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🌶️","posId":"109","price":30900,"isExtra":false},{"id":"54685049","note":"","count":1,"label":"Balné","posId":"K0000","price":2000,"isExtra":true},{"id":"54685013","note":"","size":"Spicy Wings 🌶️","count":1,"label":"Spicy Wings 🌶️","posId":"P101","price":11900,"isExtra":false},{"id":"54685059","note":"","count":1,"label":"Balné","posId":"K0000","price":1500,"isExtra":true}]</t>
  </si>
  <si>
    <t>2026-05-10T17:14:02.415+02:00</t>
  </si>
  <si>
    <t>2026-05-10T17:25:53.536+02:00</t>
  </si>
  <si>
    <t>2026-05-10T17:32:19.744+02:00</t>
  </si>
  <si>
    <t>2026-05-10T17:14:03.067+02:00</t>
  </si>
  <si>
    <t>[{"id":"0b22568e-4d1c-45db-9aa3-de09ef6c293a","note":"","count":1,"label":"Pepperoni 32 cm","posId":"120","price":24900,"isExtra":false},{"id":"f675967f-9acd-47eb-a0a7-8c1488c18315","note":"","count":1,"label":"Hot &amp; Spicy 40 cm","posId":"110","price":30900,"isExtra":false},{"id":"1edf54fc-1032-442c-939f-e6e2033b2270","note":"","count":1,"label":"Comeback 40 cm","posId":"109","price":30900,"isExtra":false}]</t>
  </si>
  <si>
    <t>2026-05-10T17:11:02.311+02:00</t>
  </si>
  <si>
    <t>2026-05-10T17:20:57.134+02:00</t>
  </si>
  <si>
    <t>[{"id":"57405718","note":"","size":"Pepsi 1l","count":1,"label":"Pepsi 1l","posId":"N124","price":5900,"isExtra":false},{"id":"59589707","note":"","size":"Quattro Formaggi 32cm","count":1,"label":"Quattro Formaggi 32cm","posId":"123","price":24900,"isExtra":false},{"id":"54685059","note":"","count":1,"label":"Balné","posId":"K0000","price":1500,"isExtra":true},{"id":"54685088","note":"","count":1,"label":"okraj mozzarella, bylinky","posId":"A121","price":5700,"isExtra":true},{"id":"54685167","note":"","count":1,"label":"Šunka","posId":"B106","price":3000,"KDSTags":["greenhighlight"],"isExtra":true},{"id":"59589715","note":"","size":"Capricciosa 32cm","count":1,"label":"Capricciosa 32cm","posId":"113","price":24900,"isExtra":false},{"id":"54685059","note":"","count":1,"label":"Balné","posId":"K0000","price":1500,"isExtra":true},{"id":"54685088","note":"","count":1,"label":"okraj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</si>
  <si>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2026-05-10T17:06:02.280+02:00</t>
  </si>
  <si>
    <t>2026-05-10T17:17:19.993+02:00</t>
  </si>
  <si>
    <t>2026-05-10T17:44:43.942+02:00</t>
  </si>
  <si>
    <t>2026-05-10T17:06:02.854+02:00</t>
  </si>
  <si>
    <t>[{"id":"72a788fd-2d10-4aa9-80c1-abbc9acb3570","note":"","count":1,"label":"Hawai 32 cm","posId":"138","price":24900,"isExtra":false},{"id":"0d5bd9fd-6128-4489-94d2-641ed7ac4298","note":"","count":1,"label":"párek","posId":"B110","price":3000,"KDSTags":["greenhighlight"],"isExtra":true},{"id":"c10d36f8-acd3-4a8b-979d-b81c00d75c6f","note":"","count":1,"label":"BEZ -ananas","posId":"X100","price":0,"KDSTags":["redhighlight"],"isExtra":true},{"id":"b98b13a4-28e7-4c43-90f2-32f5a9a58eb3","note":"","count":1,"label":"Baby špenát &amp; kuře 18 cm","posId":"128","price":11900,"isExtra":false},{"id":"a5c2ed4d-1e36-44a2-96f4-6b33a4c240fc","note":"","count":1,"label":"Comeback 18 cm","posId":"133","price":11900,"isExtra":false},{"id":"55f8781c-97f6-4a21-abe6-3780ea7117ba","note":"","count":1,"label":"změna na Smetanový základ","posId":"A129","price":0,"isExtra":true},{"id":"15882222-eb55-420b-a563-1fd60403ece7","note":"","count":1,"label":"Hot &amp; Spicy 18 cm","posId":"134","price":11900,"isExtra":false},{"id":"55f8781c-97f6-4a21-abe6-3780ea7117ba","note":"","count":1,"label":"změna na Smetanový základ","posId":"A129","price":0,"isExtra":true},{"id":"0604cf40-24b5-4ad5-a9e4-e5834def96b8","note":"","count":1,"label":"Dip česnekový","posId":"P106","price":2000,"isExtra":false}]</t>
  </si>
  <si>
    <t>2026-05-10T17:05:02.577+02:00</t>
  </si>
  <si>
    <t>2026-05-10T17:13:01.987+02:00</t>
  </si>
  <si>
    <t>[{"id":"a78b511f-836b-415e-9285-dd47f293529b","note":"","count":1,"label":"Pepperoni 40 cm","posId":"108","price":30900,"isExtra":false}]</t>
  </si>
  <si>
    <t>2026-05-10T17:01:43.672+02:00</t>
  </si>
  <si>
    <t>2026-05-10T17:11:06.178+02:00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</si>
  <si>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🌶️","posId":"121","price":24900,"isExtra":false},{"id":"54685059","note":"","count":1,"label":"Balné","posId":"K0000","price":1500,"isExtra":true},{"id":"54685120","note":"","count":1,"label":"okraj hotdog, hořčice","posId":"A117","price":5700,"isExtra":true},{"id":"54685018","note":"","size":"Česnekový dip","count":2,"label":"Česnekový dip","posId":"P106","price":2000,"isExtra":false},{"id":"54685059","note":"","count":2,"label":"Balné","posId":"K0000","price":1500,"isExtra":true}]</t>
  </si>
  <si>
    <t>2026-05-10T16:49:03.250+02:00</t>
  </si>
  <si>
    <t>2026-05-10T16:58:06.015+02:00</t>
  </si>
  <si>
    <t>[{"id":"a78b511f-836b-415e-9285-dd47f293529b","note":"","count":1,"label":"Pepperoni 40 cm","posId":"108","price":30900,"isExtra":false},{"id":"6429499b-bd57-4ad7-b257-96da4ce175b3","note":"","count":1,"label":"Jalapeños","posId":"C102","price":3500,"KDSTags":["greenhighlight"],"isExtra":true}]</t>
  </si>
  <si>
    <t>2026-05-10T16:36:02.663+02:00</t>
  </si>
  <si>
    <t>2026-05-10T16:50:03.106+02:00</t>
  </si>
  <si>
    <t>[{"id":"e8a7b47a-70d2-4cc2-a375-1dab55125675","note":"","count":1,"label":"Quattro Formaggi 32 cm","posId":"123","price":24900,"isExtra":false}]</t>
  </si>
  <si>
    <t>2026-05-10T16:28:39.216+02:00</t>
  </si>
  <si>
    <t>2026-05-10T16:54:26.177+02:00</t>
  </si>
  <si>
    <t>[{"id":"6748417db17528cb9bcae5f7","count":1,"label":"Capricciosa 40cm","posId":"101","price":30900,"isExtra":false},{"id":"9642908ce4c2f22954c8bbd6","count":1,"label":"Balné","posId":"K0000","price":2000,"isExtra":true},{"id":"022d130960d35fd742057445","count":1,"label":"Smetanový základ","posId":"ZRS40","price":0,"isExtra":true},{"id":"901ba681c011b9d3732e92b1","count":1,"label":"Kukuřice","posId":"C115","price":3500,"KDSTags":["greenhighlight"],"isExtra":true},{"id":"6748417db17528cb9bcae63b","count":1,"label":"Česnekový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</si>
  <si>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2026-05-10T16:25:10.384+02:00</t>
  </si>
  <si>
    <t>2026-05-10T16:48:03.260+02:00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</si>
  <si>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🌶️","posId":"109","price":30900,"isExtra":false},{"id":"9642908ce4c2f22954c8bbd6","count":1,"label":"Balné","posId":"K0000","price":2000,"isExtra":true},{"id":"6748417db17528cb9bcae5ed","count":1,"label":"Pepperoni 40cm 🌶️🌶️","posId":"108","price":30900,"isExtra":false},{"id":"9642908ce4c2f22954c8bbd6","count":1,"label":"Balné","posId":"K0000","price":2000,"isExtra":true}]</t>
  </si>
  <si>
    <t>2026-05-10T16:16:30.389+02:00</t>
  </si>
  <si>
    <t>2026-05-10T16:26:10.090+02:00</t>
  </si>
  <si>
    <t>[{"id":"95635f56-6c73-4fc1-9e7d-eddf1d15f4e3","count":1,"label":"Pizza Capricciosa 40","posId":"101","price":30900,"isExtra":false,"creatorId":"_yYDtFvmMMwGiMAFOrlEd","isPackging":0,"actualLabel":"Pizza Capricciosa 40"}]</t>
  </si>
  <si>
    <t>2026-05-10T16:15:08.593+02:00</t>
  </si>
  <si>
    <t>2026-05-10T16:43:14.191+02:00</t>
  </si>
  <si>
    <t>[{"id":"6748417db17528cb9bcae605","count":1,"label":"Pepperoni 32cm 🌶️🌶️","posId":"120","price":24900,"isExtra":false},{"id":"bd23bb29ddc67d336ee4c95b","count":1,"label":"Balné","posId":"K0000","price":1500,"isExtra":true},{"id":"f401506159c49964c3178c0f","count":1,"label":"okraj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bylinky","posId":"A121","price":5700,"isExtra":true},{"id":"6748417db17528cb9bcae63f","count":1,"label":"Jalapenos Rolls","posId":"jpr200","price":8900,"isExtra":false},{"id":"bd23bb29ddc67d336ee4c95b","count":1,"label":"Balné","posId":"K0000","price":1500,"isExtra":true}]</t>
  </si>
  <si>
    <t>2026-05-10T16:09:04.388+02:00</t>
  </si>
  <si>
    <t>2026-05-10T16:21:38.961+02:00</t>
  </si>
  <si>
    <t>[{"id":"52687002-58c9-40ea-ba22-d2ae7a4b5889","note":"","count":1,"label":"Comeback 32 cm","posId":"145","price":24900,"isExtra":false},{"id":"0604cf40-24b5-4ad5-a9e4-e5834def96b8","note":"","count":1,"label":"Dip česnekový","posId":"P106","price":2000,"isExtra":false},{"id":"753d3d50-a299-4b66-8a6e-6cb2b7fd8406","note":"","count":1,"label":"Guarana Kiwi a jablko 0,5l","posId":"N144","price":5500,"isExtra":false}]</t>
  </si>
  <si>
    <t>2026-05-10T16:04:00.952+02:00</t>
  </si>
  <si>
    <t>2026-05-10T16:18:34.171+02:00</t>
  </si>
  <si>
    <t>[{"id":"6748417db17528cb9bcae605","count":1,"label":"Pepperoni 32cm 🌶️🌶️","posId":"120","price":24900,"isExtra":false},{"id":"bd23bb29ddc67d336ee4c95b","count":1,"label":"Balné","posId":"K0000","price":1500,"isExtra":true}]</t>
  </si>
  <si>
    <t>ready_pickup</t>
  </si>
  <si>
    <t>2026-05-10T15:54:31.421+02:00</t>
  </si>
  <si>
    <t>2026-05-10T16:01:25.024+02:00</t>
  </si>
  <si>
    <t>2026-05-10T15:40:43.593+02:00</t>
  </si>
  <si>
    <t>2026-05-10T15:41:10.804+02:00</t>
  </si>
  <si>
    <t>[{"id":"6ffd3545-72d2-4e40-9c4f-5ed137d1966b","count":1,"label":"Guarana kiwi a jablko","posId":"N144","price":5500,"isExtra":false,"creatorId":"q4zzyeNKnJr1OX9K8CLij","isPackging":0,"actualLabel":"Guarana kiwi a jablko"}]</t>
  </si>
  <si>
    <t>Sumit</t>
  </si>
  <si>
    <t>2026-05-10T15:27:36.544+02:00</t>
  </si>
  <si>
    <t>2026-05-10T15:38:49.977+02:00</t>
  </si>
  <si>
    <t>[{"id":"113","note":"","count":1,"label":"Capricciosa 32cm","posId":"113","price":24900,"isExtra":false},{"id":"K0000","note":"","count":1,"label":"Balné","posId":"K0000","price":1500,"isExtra":true},{"id":"123","note":"","count":1,"label":"Quattro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32cm","posId":"123","price":24900,"isExtra":false},{"id":"K0000","note":"","count":1,"label":"Balné","posId":"K0000","price":1500,"isExtra":true}]</t>
  </si>
  <si>
    <t>Martin</t>
  </si>
  <si>
    <t>2026-05-10T15:09:56.909+02:00</t>
  </si>
  <si>
    <t>2026-05-10T15:23:19.812+02:00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</si>
  <si>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základ","posId":"ZRS40","price":0,"isExtra":true},{"id":"X112","note":"","count":1,"label":"Bez oliv","posId":"X112","price":0,"KDSTags":["redhighlight"],"isExtra":true}]</t>
  </si>
  <si>
    <t>2026-05-10T15:00:03.409+02:00</t>
  </si>
  <si>
    <t>2026-05-10T15:15:07.712+02:00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</si>
  <si>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,{"id":"bf272b1b-93ab-4050-9aff-ea1151ab5f41","note":"","count":1,"label":"pepperoni salám","posId":"B109","price":3000,"KDSTags":["greenhighlight"],"isExtra":true}]</t>
  </si>
  <si>
    <t>2026-05-10T14:57:17.221+02:00</t>
  </si>
  <si>
    <t>2026-05-10T15:10:52.620+02:00</t>
  </si>
  <si>
    <t>[{"id":"e5451f2b-b3cd-46cc-9299-d98fd3b2ef12","count":1,"label":"Pizza Hawai 40 cm","posId":"102","price":30900,"isExtra":false,"creatorId":"6GlDTafwPHeT8vaIg9_DN","isPackging":0,"actualLabel":"Pizza Hawai 40 cm"},{"id":"f7ccfaaa-375d-469e-853e-9c205ca90e99","count":1,"label":"Pizza Margherita 40","posId":"100","price":26900,"isExtra":false,"creatorId":"tKCC1u9XgtUuYdqnwiKJ6","isPackging":0,"actualLabel":"Pizza Margherita 40"}]</t>
  </si>
  <si>
    <t>2026-05-10T14:47:43.532+02:00</t>
  </si>
  <si>
    <t>2026-05-10T14:56:37.745+02:00</t>
  </si>
  <si>
    <t>2026-05-10T14:42:02.755+02:00</t>
  </si>
  <si>
    <t>2026-05-10T15:05:00.583+02:00</t>
  </si>
  <si>
    <t>2026-05-10T15:20:36.868+02:00</t>
  </si>
  <si>
    <t>2026-05-10T14:42:03.601+02:00</t>
  </si>
  <si>
    <t>[{"id":"f675967f-9acd-47eb-a0a7-8c1488c18315","note":"","count":1,"label":"Hot &amp; Spicy 40 cm","posId":"110","price":30900,"isExtra":false},{"id":"55f8781c-97f6-4a21-abe6-3780ea7117ba","note":"","count":1,"label":"změna na Smetanový základ","posId":"A129","price":0,"isExtra":true},{"id":"5baf9524-d195-4f98-ac4e-12383c85b672","note":"","count":1,"label":"Mozzarella","posId":"C113","price":4000,"KDSTags":["greenhighlight"],"isExtra":true},{"id":"5fc1255c-e26e-4454-9620-7eea5d2454f6","note":"","count":1,"label":"Slanina","posId":"C108","price":4000,"KDSTags":["greenhighlight"],"isExtra":true},{"id":"2a9dc121-ec1e-4cbb-b8d5-66ce6a546664","note":"","count":1,"label":"DIP jalapenos","posId":"P107","price":2000,"isExtra":false},{"id":"7686bc6d-289e-4e5c-a90d-990f071c04d2","note":"","count":1,"label":"BBQ Meteor 18 cm","posId":"130","price":11900,"isExtra":false}]</t>
  </si>
  <si>
    <t>2026-05-10T14:39:02.791+02:00</t>
  </si>
  <si>
    <t>2026-05-10T14:54:31.543+02:00</t>
  </si>
  <si>
    <t>2026-05-10T15:31:08.187+02:00</t>
  </si>
  <si>
    <t>2026-05-10T14:42:39.056+02:00</t>
  </si>
  <si>
    <t>[{"id":"f675967f-9acd-47eb-a0a7-8c1488c18315","note":"","count":1,"label":"Hot &amp; Spicy 40 cm","posId":"110","price":30900,"isExtra":false}]</t>
  </si>
  <si>
    <t>2026-05-10T14:36:24.126+02:00</t>
  </si>
  <si>
    <t>2026-05-10T14:50:54.664+02:00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</si>
  <si>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40cm","posId":"111","price":30900,"isExtra":false},{"id":"54685049","note":"","count":1,"label":"Balné","posId":"K0000","price":2000,"isExtra":true},{"id":"59555745","note":"","count":1,"label":"Rajčatový základ","posId":"ZSR40","price":0,"isExtra":true},{"id":"54685083","note":"","count":1,"label":"okraj mozzarella, bylinky","posId":"A122","price":6500,"isExtra":true},{"id":"54685179","note":"","count":1,"label":"Pepperoni salám","posId":"C109","price":4000,"KDSTags":["greenhighlight"],"isExtra":true},{"id":"54684976","note":"","size":"Pepperoni 40cm 🌶️🌶️","count":1,"label":"Pepperoni 40cm 🌶️🌶️","posId":"108","price":30900,"isExtra":false},{"id":"54685049","note":"","count":1,"label":"Balné","posId":"K0000","price":2000,"isExtra":true},{"id":"54685083","note":"","count":1,"label":"okraj mozzarella, bylinky","posId":"A122","price":6500,"isExtra":true}]</t>
  </si>
  <si>
    <t>2026-05-10T14:33:04.403+02:00</t>
  </si>
  <si>
    <t>2026-05-10T14:41:00.227+02:00</t>
  </si>
  <si>
    <t>2026-05-10T13:53:47.913+02:00</t>
  </si>
  <si>
    <t>2026-05-10T14:03:05.294+02:00</t>
  </si>
  <si>
    <t>[{"id":"f7ccfaaa-375d-469e-853e-9c205ca90e99","count":1,"label":"Pizza Margherita 40","posId":"100","price":26900,"isExtra":false,"creatorId":"NR9EShG5RxQOazyRaST9Z","isPackging":0,"actualLabel":"Pizza Margherita 40"},{"id":"a5Gkj2FqUAnwgAU4Vmosn","count":1,"label":"Smetanový základ","posId":"ZRS40","price":0,"isExtra":true,"mainItemId":"f7ccfaaa-375d-469e-853e-9c205ca90e99"},{"id":"extra_20230331101812_3","count":1,"label":"okraj mozzarella, bylinky","posId":"A122","price":6500,"isExtra":true,"mainItemId":"f7ccfaaa-375d-469e-853e-9c205ca90e99"},{"id":"extra_20230331101812_99","count":1,"label":"Šunka","posId":"C106","price":4000,"KDSTags":["greenhighlight"],"isExtra":true,"mainItemId":"f7ccfaaa-375d-469e-853e-9c205ca90e99"},{"id":"ad41b401-fc7f-449d-87be-dfb46bf9a126","count":1,"label":"Dip česnekový","posId":"P106","price":2000,"isExtra":false,"creatorId":"8b3U_IVMyw63xQq8iUuhV","isPackging":0,"actualLabel":"Dip česnekový"}]</t>
  </si>
  <si>
    <t>Jaroslav</t>
  </si>
  <si>
    <t>2026-05-10T13:42:20.383+02:00</t>
  </si>
  <si>
    <t>2026-05-10T14:00:14.479+02:00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</si>
  <si>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základ","posId":"ZBS40","price":0,"isExtra":true},{"id":"P103","note":"","count":1,"label":"Pečené brambory","posId":"P103","price":6900,"isExtra":false},{"id":"K0000","note":"","count":1,"label":"Balné","posId":"K0000","price":1500,"isExtra":true}]</t>
  </si>
  <si>
    <t>2026-05-10T13:37:03.801+02:00</t>
  </si>
  <si>
    <t>2026-05-10T14:06:02.403+02:00</t>
  </si>
  <si>
    <t>2026-05-10T14:08:58.745+02:00</t>
  </si>
  <si>
    <t>2026-05-10T13:37:04.543+02:00</t>
  </si>
  <si>
    <t>[{"id":"7ee7e3c8-2c54-4dc5-810f-2f52f62e2d14","note":"","count":1,"label":"Comeback 32 cm","posId":"121","price":24900,"isExtra":false},{"id":"3316ecf4-07ea-4045-acd5-7383dd81145f","note":"","count":1,"label":"jalapeños","posId":"B102","price":2500,"KDSTags":["greenhighlight"],"isExtra":true}]</t>
  </si>
  <si>
    <t>Kakhramon</t>
  </si>
  <si>
    <t>2026-05-10T13:35:28.701+02:00</t>
  </si>
  <si>
    <t>2026-05-10T13:51:57.533+02:00</t>
  </si>
  <si>
    <t>[{"id":"112","note":"","count":1,"label":"Margherita 32cm","posId":"112","price":20900,"isExtra":false},{"id":"K0000","note":"","count":1,"label":"Balné","posId":"K0000","price":1500,"isExtra":true},{"id":"ZRS32","note":"","count":1,"label":"Smetanový základ","posId":"ZRS32","price":0,"isExtra":true},{"id":"B105","note":"","count":2,"label":"Žampiony","posId":"B105","price":2500,"KDSTags":["greenhighlight"],"isExtra":true},{"id":"B106","note":"","count":1,"label":"Šunka","posId":"B106","price":3000,"KDSTags":["greenhighlight"],"isExtra":true},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bylinky","posId":"A122","price":6500,"isExtra":true},{"id":"C105","note":"","count":1,"label":"Žampiony","posId":"C105","price":3500,"KDSTags":["greenhighlight"],"isExtra":true}]</t>
  </si>
  <si>
    <t>2026-05-10T13:31:03.407+02:00</t>
  </si>
  <si>
    <t>2026-05-10T13:45:28.231+02:00</t>
  </si>
  <si>
    <t>2026-05-10T13:51:09.272+02:00</t>
  </si>
  <si>
    <t>2026-05-10T13:31:04.265+02:00</t>
  </si>
  <si>
    <t>[{"id":"72a788fd-2d10-4aa9-80c1-abbc9acb3570","note":"","count":1,"label":"Hawai 32 cm","posId":"138","price":24900,"isExtra":false},{"id":"a78b511f-836b-415e-9285-dd47f293529b","note":"","count":1,"label":"Pepperoni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</si>
  <si>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2026-05-10T13:17:03.165+02:00</t>
  </si>
  <si>
    <t>2026-05-10T13:28:35.091+02:00</t>
  </si>
  <si>
    <t>[{"id":"6747ad56-2f52-4f5b-b96c-109c91cf97bd","note":"","count":1,"label":"Hawai 18 cm","posId":"126","price":11900,"isExtra":false}]</t>
  </si>
  <si>
    <t>2026-05-10T13:06:34.789+02:00</t>
  </si>
  <si>
    <t>2026-05-10T13:27:38.289+02:00</t>
  </si>
  <si>
    <t>[{"id":"59589714","note":"","size":"Hawai 32cm","count":1,"label":"Hawai 32cm","posId":"114","price":24900,"isExtra":false},{"id":"54685059","note":"","count":1,"label":"Balné","posId":"K0000","price":1500,"isExtra":true},{"id":"57279284","note":"","count":1,"label":"Smetanový základ","posId":"ZRS32","price":0,"isExtra":true},{"id":"54685088","note":"","count":1,"label":"okraj mozzarella, bylinky","posId":"A121","price":5700,"isExtra":true},{"id":"59589711","note":"","size":"BBQ Texas 32cm","count":1,"label":"BBQ Texas 32cm","posId":"119","price":24900,"isExtra":false},{"id":"54685059","note":"","count":1,"label":"Balné","posId":"K0000","price":1500,"isExtra":true},{"id":"54685097","note":"","count":1,"label":"okraj mozzarella, bbq omáčka","posId":"A123","price":5700,"isExtra":true},{"id":"59589716","note":"","size":"Baby Špenát &amp; kuře 32cm","count":1,"label":"Baby Špenát &amp; kuře 32cm","posId":"116","price":24900,"isExtra":false},{"id":"54685059","note":"","count":1,"label":"Balné","posId":"K0000","price":1500,"isExtra":true},{"id":"54685120","note":"","count":1,"label":"okraj hotdog, hořčice","posId":"A117","price":5700,"isExtra":true}]</t>
  </si>
  <si>
    <t>2026-05-10T12:47:04.860+02:00</t>
  </si>
  <si>
    <t>2026-05-10T13:04:40.095+02:00</t>
  </si>
  <si>
    <t>2026-05-10T12:41:04.079+02:00</t>
  </si>
  <si>
    <t>2026-05-10T12:58:59.956+02:00</t>
  </si>
  <si>
    <t>[{"id":"088a7edc-ef1e-4c6b-b7a1-36c2c45ab0fe","note":"","count":1,"label":"Capricciosa 32 cm","posId":"113","price":24900,"isExtra":false},{"id":"b9c37006-14b3-4f43-8dc0-a8b3134437ad","note":"","count":1,"label":"cibule","posId":"B103","price":2500,"KDSTags":["greenhighlight"],"isExtra":true},{"id":"5da54b98-3fa2-42c1-858f-7688afdae2fa","note":"","count":1,"label":"BEZ -žampiony","posId":"X105","price":0,"KDSTags":["redhighlight"],"isExtra":true},{"id":"55ca227d-485c-4130-a44d-b26b939e8c03","note":"","count":1,"label":"Hot &amp; Spicy 32 cm","posId":"122","price":24900,"isExtra":false},{"id":"6e70115f-a0f1-42d6-aaca-1c1f7aa64cb8","note":"","count":1,"label":"šunka","posId":"B106","price":3000,"KDSTags":["greenhighlight"],"isExtra":true},{"id":"0604cf40-24b5-4ad5-a9e4-e5834def96b8","note":"","count":1,"label":"Dip česnekový","posId":"P106","price":2000,"isExtra":false}]</t>
  </si>
  <si>
    <t>2026-05-10T12:35:25.323+02:00</t>
  </si>
  <si>
    <t>2026-05-10T13:03:44.183+02:00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</si>
  <si>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základ","posId":"ZRB40","price":0,"isExtra":true},{"id":"a1bd46b9b8f83b8b50c57f27","count":1,"label":"okraj mozzarella, bylinky","posId":"A122","price":6500,"isExtra":true}]</t>
  </si>
  <si>
    <t>2026-05-10T12:28:03.253+02:00</t>
  </si>
  <si>
    <t>2026-05-10T12:54:29.204+02:00</t>
  </si>
  <si>
    <t>2026-05-10T13:02:25.490+02:00</t>
  </si>
  <si>
    <t>2026-05-10T12:36:25.763+02:00</t>
  </si>
  <si>
    <t>[{"id":"9b3fd0f9-6a36-4a8e-95ad-00dbae675705","note":"","count":1,"label":"Capricciosa 40 cm","posId":"101","price":30900,"isExtra":false}]</t>
  </si>
  <si>
    <t>2026-05-10T12:25:08.429+02:00</t>
  </si>
  <si>
    <t>2026-05-10T12:51:42.101+02:00</t>
  </si>
  <si>
    <t>[{"id":"6748417db17528cb9bcae5e7","count":1,"label":"Quattro Formaggi 40cm","posId":"111","price":30900,"isExtra":false},{"id":"9642908ce4c2f22954c8bbd6","count":1,"label":"Balné","posId":"K0000","price":2000,"isExtra":true}]</t>
  </si>
  <si>
    <t>2026-05-10T12:12:50.158+02:00</t>
  </si>
  <si>
    <t>2026-05-10T12:26:46.720+02:00</t>
  </si>
  <si>
    <t>[{"id":"e3c2803b-7f1a-469b-99b1-979be30e115e","count":1,"label":"Pizza BBQ Texas 32","posId":"119","price":24900,"isExtra":false,"creatorId":"IJQcjh22Pv0eCRkaTl9eN","isPackging":0,"actualLabel":"Pizza BBQ Texas 32"},{"id":"307f1b7d-52a0-408d-be47-4976c57475e7","count":1,"label":"Pizza Hawai 32 cm","posId":"114","price":24900,"isExtra":false,"creatorId":"8aJZP8ywd5jkUZx20LLQ3","isPackging":0,"actualLabel":"Pizza Hawai 32 cm"},{"id":"extra_20230331101812_69","count":1,"label":"Jalapeňos","posId":"B102","price":2500,"KDSTags":["greenhighlight"],"isExtra":true,"mainItemId":"307f1b7d-52a0-408d-be47-4976c57475e7"}]</t>
  </si>
  <si>
    <t>2026-05-10T12:12:04.026+02:00</t>
  </si>
  <si>
    <t>2026-05-10T12:49:42.871+02:00</t>
  </si>
  <si>
    <t>2026-05-10T13:04:52.774+02:00</t>
  </si>
  <si>
    <t>2026-05-10T12:15:43.566+02:00</t>
  </si>
  <si>
    <t>[{"id":"faf7ff40-eef3-48bd-92c4-b33e5bbf095d","note":"","count":1,"label":"Quattro Formaggi 40 cm","posId":"111","price":30900,"isExtra":false},{"id":"41f21dd3-e301-4232-8347-2fbf132057d4","note":"","count":1,"label":"změna na Rajčatový základ","posId":"A127","price":0,"isExtra":true},{"id":"a3af24f3-c3ce-4e93-83a5-9a3b7277f4fc","note":"","count":1,"label":"Okraj mozzarella, bylinky","posId":"A122","price":6500,"isExtra":true},{"id":"bcd178ea-3d1f-4a44-9390-dbd57bcbce8c","note":"","count":1,"label":"Ananas","posId":"C100","price":3500,"KDSTags":["greenhighlight"],"isExtra":true},{"id":"d620bc6b-ecfa-4465-a21e-5ad55002e77c","note":"","count":1,"label":"Žampiony","posId":"C105","price":3500,"KDSTags":["greenhighlight"],"isExtra":true},{"id":"ef7489da-416c-4ccb-846f-0317489461fc","note":"","count":1,"label":"BBQ Meteor 40 cm","posId":"106","price":30900,"isExtra":false},{"id":"54460675-d5c5-4a63-8c02-6840fe066f86","note":"","count":1,"label":"Okraj Hotdog, BBQ","posId":"A120","price":6500,"isExtra":true},{"id":"d620bc6b-ecfa-4465-a21e-5ad55002e77c","note":"","count":1,"label":"Žampiony","posId":"C105","price":3500,"KDSTags":["greenhighlight"],"isExtra":true},{"id":"faf7ff40-eef3-48bd-92c4-b33e5bbf095d","note":"","count":1,"label":"Quattro Formaggi 40 cm","posId":"111","price":30900,"isExtra":false},{"id":"a3af24f3-c3ce-4e93-83a5-9a3b7277f4fc","note":"","count":1,"label":"Okraj mozzarella, bylinky","posId":"A122","price":6500,"isExtra":true},{"id":"0604cf40-24b5-4ad5-a9e4-e5834def96b8","note":"","count":2,"label":"Dip česnekový","posId":"P106","price":2000,"isExtra":false},{"id":"2a9dc121-ec1e-4cbb-b8d5-66ce6a546664","note":"","count":1,"label":"DIP jalapenos","posId":"P107","price":2000,"isExtra":false},{"id":"729a5bf7-1e81-474d-93e1-129401ad77bd","note":"","count":1,"label":"Dip BBQ","posId":"P105","price":2000,"isExtra":false}]</t>
  </si>
  <si>
    <t>2026-05-10T12:11:02.552+02:00</t>
  </si>
  <si>
    <t>2026-05-10T12:41:27.872+02:00</t>
  </si>
  <si>
    <t>[{"id":"431e159e-af3b-4bad-9f72-f07001b572f8","note":"","count":1,"label":"Baby špenát &amp; kuře 40 cm","posId":"104","price":30900,"isExtra":false},{"id":"3ca6f105-5e70-48ee-bc31-76525f0a0b11","note":"","count":1,"label":"BBQ Texas 40 cm","posId":"107","price":30900,"isExtra":false}]</t>
  </si>
  <si>
    <t>2026-05-10T12:01:03.490+02:00</t>
  </si>
  <si>
    <t>2026-05-10T12:35:39.805+02:00</t>
  </si>
  <si>
    <t>2026-05-10T12:53:29.305+02:00</t>
  </si>
  <si>
    <t>2026-05-10T12:15:30.827+02:00</t>
  </si>
  <si>
    <t>[{"id":"923cca0f-b384-4647-b41a-b36c46b0c790","note":"","count":1,"label":"BBQ Meteor 32 cm","posId":"142","price":24900,"isExtra":false},{"id":"55f8781c-97f6-4a21-abe6-3780ea7117ba","note":"","count":1,"label":"změna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bylinky","posId":"A121","price":5700,"isExtra":true},{"id":"e8a7b47a-70d2-4cc2-a375-1dab55125675","note":"","count":1,"label":"Quattro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bylinky","posId":"A121","price":5700,"isExtra":true}]</t>
  </si>
  <si>
    <t>2026-05-10T11:56:03.625+02:00</t>
  </si>
  <si>
    <t>2026-05-10T12:22:19.740+02:00</t>
  </si>
  <si>
    <t>2026-05-10T12:28:57.389+02:00</t>
  </si>
  <si>
    <t>2026-05-10T11:56:04.412+02:00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</si>
  <si>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základ","posId":"A129","price":0,"isExtra":true},{"id":"28e96b57-144a-4147-bd66-1530a9858e97","note":"","count":1,"label":"BEZ -pepperoni salám","posId":"X109","price":0,"KDSTags":["redhighlight"],"isExtra":true},{"id":"0604cf40-24b5-4ad5-a9e4-e5834def96b8","note":"","count":1,"label":"Dip česnekový","posId":"P106","price":2000,"isExtra":false}]</t>
  </si>
  <si>
    <t>2026-05-10T11:53:02.593+02:00</t>
  </si>
  <si>
    <t>2026-05-10T12:14:52.971+02:00</t>
  </si>
  <si>
    <t>2026-05-10T12:31:37.680+02:00</t>
  </si>
  <si>
    <t>2026-05-10T11:53:55.548+02:00</t>
  </si>
  <si>
    <t>[{"id":"3ca6f105-5e70-48ee-bc31-76525f0a0b11","note":"","count":1,"label":"BBQ Texas 40 cm","posId":"107","price":30900,"isExtra":false},{"id":"41f21dd3-e301-4232-8347-2fbf132057d4","note":"","count":1,"label":"změna na Rajčatový základ","posId":"A127","price":0,"isExtra":true}]</t>
  </si>
  <si>
    <t>2026-05-10T11:50:46.001+02:00</t>
  </si>
  <si>
    <t>2026-05-10T12:11:24.883+02:00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</si>
  <si>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🌶️🌶️","posId":"108","price":30900,"isExtra":false},{"id":"9642908ce4c2f22954c8bbd6","count":1,"label":"Balné","posId":"K0000","price":2000,"isExtra":true},{"id":"6748417db17528cb9bcae5e5","count":1,"label":"Margherita 40cm","posId":"100","price":26900,"isExtra":false},{"id":"9642908ce4c2f22954c8bbd6","count":1,"label":"Balné","posId":"K0000","price":2000,"isExtra":true},{"id":"e71ba0387ffe86638fd95521","count":1,"label":"Šunka","posId":"C106","price":4000,"KDSTags":["greenhighlight"],"isExtra":true},{"id":"6748417db17528cb9bcae5eb","count":1,"label":"Comeback 40cm 🌶️","posId":"109","price":30900,"isExtra":false},{"id":"9642908ce4c2f22954c8bbd6","count":1,"label":"Balné","posId":"K0000","price":2000,"isExtra":true},{"id":"6748417db17528cb9bcae663","count":1,"label":"Mirinda 1l","posId":"N126","price":5900,"isExtra":false}]</t>
  </si>
  <si>
    <t>2026-05-10T11:50:16.236+02:00</t>
  </si>
  <si>
    <t>2026-05-10T12:00:06.978+02:00</t>
  </si>
  <si>
    <t>[{"id":"6748417db17528cb9bcae603","count":1,"label":"Comeback 32cm 🌶️","posId":"121","price":24900,"isExtra":false},{"id":"bd23bb29ddc67d336ee4c95b","count":1,"label":"Balné","posId":"K0000","price":1500,"isExtra":true},{"id":"6748417db17528cb9bcae631","count":1,"label":"Spicy Wings 🌶️","posId":"P101","price":11900,"isExtra":false},{"id":"bd23bb29ddc67d336ee4c95b","count":1,"label":"Balné","posId":"K0000","price":1500,"isExtra":true},{"id":"6748417db17528cb9bcae643","count":1,"label":"Dip Jalapeňos","posId":"P107","price":2000,"isExtra":false},{"id":"bd23bb29ddc67d336ee4c95b","count":1,"label":"Balné","posId":"K0000","price":1500,"isExtra":true},{"id":"6748417db17528cb9bcae65f","count":1,"label":"Pepsi 1l","posId":"N124","price":5900,"isExtra":false}]</t>
  </si>
  <si>
    <t>2026-05-10T11:43:03.027+02:00</t>
  </si>
  <si>
    <t>2026-05-10T11:56:28.844+02:00</t>
  </si>
  <si>
    <t>2026-05-10T12:04:48.942+02:00</t>
  </si>
  <si>
    <t>2026-05-10T11:43:03.529+02:00</t>
  </si>
  <si>
    <t>[{"id":"f675967f-9acd-47eb-a0a7-8c1488c18315","note":"","count":1,"label":"Hot &amp; Spicy 40 cm","posId":"110","price":30900,"isExtra":false},{"id":"cc07bf3f-3e6f-4df8-9018-c7e260233504","note":"","count":1,"label":"BEZ -cibule","posId":"X103","price":0,"KDSTags":["redhighlight"],"isExtra":true},{"id":"0604cf40-24b5-4ad5-a9e4-e5834def96b8","note":"","count":1,"label":"Dip česnekový","posId":"P106","price":2000,"isExtra":false}]</t>
  </si>
  <si>
    <t>2026-05-10T11:25:34.165+02:00</t>
  </si>
  <si>
    <t>2026-05-10T11:54:57.864+02:00</t>
  </si>
  <si>
    <t>[{"id":"54684979","note":"","size":"Baby špenát &amp; kuře 40cm","count":1,"label":"Baby špenát &amp; kuře 40cm","posId":"104","price":30900,"isExtra":false},{"id":"54685049","note":"","count":1,"label":"Balné","posId":"K0000","price":2000,"isExtra":true},{"id":"54685143","note":"","count":1,"label":"okraj hotdog, bez omáčky","posId":"A126","price":6500,"isExtra":true},{"id":"54685148","note":"","count":1,"label":"Cibule","posId":"C103","price":3500,"KDSTags":["greenhighlight"],"isExtra":true},{"id":"54685154","note":"","count":1,"label":"Špenát s česnekem","posId":"C107","price":3500,"KDSTags":["greenhighlight"],"isExtra":true},{"id":"54685164","note":"","count":1,"label":"Šunka","posId":"C106","price":4000,"KDSTags":["greenhighlight"],"isExtra":true},{"id":"54685178","note":"","count":1,"label":"Kuře","posId":"C114","price":4000,"KDSTags":["greenhighlight"],"isExtra":true},{"id":"57405717","note":"","size":"BIRGO grapefruit 0,5l","count":2,"label":"BIRGO grapefruit 0,5l","posId":"N131","price":4900,"isExtra":false}]</t>
  </si>
  <si>
    <t>2026-05-10T11:23:02.934+02:00</t>
  </si>
  <si>
    <t>2026-05-10T13:15:23.009+02:00</t>
  </si>
  <si>
    <t>[{"id":"9b3fd0f9-6a36-4a8e-95ad-00dbae675705","note":"","count":1,"label":"Capricciosa 40 cm","posId":"101","price":30900,"isExtra":false},{"id":"0604cf40-24b5-4ad5-a9e4-e5834def96b8","note":"","count":1,"label":"Dip česnekový","posId":"P106","price":2000,"isExtra":false},{"id":"f675967f-9acd-47eb-a0a7-8c1488c18315","note":"","count":1,"label":"Hot &amp; Spicy 40 cm","posId":"110","price":30900,"isExtra":false},{"id":"faf7ff40-eef3-48bd-92c4-b33e5bbf095d","note":"","count":1,"label":"Quattro Formaggi 40 cm","posId":"111","price":30900,"isExtra":false}]</t>
  </si>
  <si>
    <t>2026-05-10T11:20:03.376+02:00</t>
  </si>
  <si>
    <t>2026-05-10T11:47:03.680+02:00</t>
  </si>
  <si>
    <t>[{"id":"389b26e5-2cae-411b-afde-ac1cec80674b","note":"","count":1,"label":"Margherita 40 cm","posId":"100","price":26900,"isExtra":false},{"id":"7ee7e3c8-2c54-4dc5-810f-2f52f62e2d14","note":"","count":1,"label":"Comeback 32 cm","posId":"121","price":24900,"isExtra":false},{"id":"af2bee84-a445-45fc-8ca2-cf4fed0dcf38","note":"","count":1,"label":"okraj mozzarella bylinky","posId":"A121","price":5700,"isExtra":true}]</t>
  </si>
  <si>
    <t>2026-05-10T11:19:56.155+02:00</t>
  </si>
  <si>
    <t>2026-05-10T11:39:47.708+02:00</t>
  </si>
  <si>
    <t>[{"id":"e5451f2b-b3cd-46cc-9299-d98fd3b2ef12","count":1,"label":"Pizza Hawai 40 cm","posId":"102","price":30900,"isExtra":false,"creatorId":"0uJ00rCGfouDYGAlUXFvZ","isPackging":0,"actualLabel":"Pizza Hawai 40 cm"},{"id":"e5451f2b-b3cd-46cc-9299-d98fd3b2ef12","count":1,"label":"Pizza Hawai 40 cm","posId":"102","price":30900,"isExtra":false,"creatorId":"Tlf62eIKIA0se3msIihNv","isPackging":0,"actualLabel":"Pizza Hawai 40 cm"},{"id":"RjnzJvFGQ7bViwxWS8fAW","count":1,"label":"Bez ananasu","posId":"X100","price":0,"KDSTags":["redhighlight"],"isExtra":true,"mainItemId":"e5451f2b-b3cd-46cc-9299-d98fd3b2ef12"},{"id":"51e7787c-cf56-4298-9a5c-60e17574712f","count":1,"label":"Pizza Pepperoni 40","posId":"108","price":30900,"isExtra":false,"creatorId":"L9Lj-E8ucklTZ2FEhAWDm","isPackging":0,"actualLabel":"Pizza Pepperoni 40"},{"id":"69e85ae6-75dc-45f1-8c49-46de64b18a8e","count":1,"label":"Pizza BBQ Texas 40","posId":"107","price":30900,"isExtra":false,"creatorId":"bdjNY6UL4K16GerWhe3Yc","isPackging":0,"actualLabel":"Pizza BBQ Texas 40"}]</t>
  </si>
  <si>
    <t>2026-05-10T11:13:37.908+02:00</t>
  </si>
  <si>
    <t>2026-05-10T11:22:13.792+02:00</t>
  </si>
  <si>
    <t>[{"id":"6748417db17528cb9bcae5eb","count":1,"label":"Comeback 40cm 🌶️","posId":"109","price":30900,"isExtra":false},{"id":"9642908ce4c2f22954c8bbd6","count":1,"label":"Balné","posId":"K0000","price":2000,"isExtra":true}]</t>
  </si>
  <si>
    <t>2026-05-10T10:57:03.744+02:00</t>
  </si>
  <si>
    <t>2026-05-10T11:14:15.199+02:00</t>
  </si>
  <si>
    <t>2026-05-10T11:26:32.505+02:00</t>
  </si>
  <si>
    <t>2026-05-10T10:57:04.797+02:00</t>
  </si>
  <si>
    <t>[{"id":"163e77d4-5ceb-49e7-900a-6bd7d0635831","note":"","count":1,"label":"SPICY MENU COMEBACK","posId":"","price":34900,"isExtra":false},{"id":"e4b8c35f-0f6d-4698-b5a3-8c1ad7f22d9a","note":"","count":1,"label":"*CAPRICCIOSA* 32","posId":"Y113","price":0,"isExtra":true},{"id":"162f5e68-6a58-4eeb-a2b7-ae88adf3f3c7","note":"","count":1,"label":"Italské těsto","posId":"15","price":0,"isExtra":true},{"id":"1427583d-c8f3-4f84-b54a-d23a9bc0052b","note":"","count":1,"label":"Rajčatový základ","posId":"i105","price":0,"isExtra":true},{"id":"4d811cb5-f2fa-4974-9e03-52f6b005bcba","note":"","count":1,"label":"Příloha: Masové kuličky","posId":"P102","price":0,"isExtra":true},{"id":"c5fd35fb-7259-4e8a-90f9-aab0d40a373f","note":"","count":1,"label":"Poctivá malinovka 0,5l","posId":"N129","price":0,"isExtra":true}]</t>
  </si>
  <si>
    <t>2026-05-10T10:16:03.158+02:00</t>
  </si>
  <si>
    <t>2026-05-10T11:09:47.536+02:00</t>
  </si>
  <si>
    <t>2026-05-10T00:44:58.432+02:00</t>
  </si>
  <si>
    <t>2026-05-10T00:52:01.846+02:00</t>
  </si>
  <si>
    <t>2026-05-10T00:40:52.987+02:00</t>
  </si>
  <si>
    <t>2026-05-10T00:48:54.184+02:00</t>
  </si>
  <si>
    <t>[{"id":"6748417db17528cb9bcae5fd","count":1,"label":"Margherita 32cm","posId":"112","price":20900,"isExtra":false},{"id":"bd23bb29ddc67d336ee4c95b","count":1,"label":"Balné","posId":"K0000","price":1500,"isExtra":true},{"id":"f401506159c49964c3178c0f","count":1,"label":"okraj mozzarella, bylinky","posId":"A121","price":5700,"isExtra":true},{"id":"6748417db17528cb9bcae63b","count":2,"label":"Česnekový dip","posId":"P106","price":2000,"isExtra":false},{"id":"bd23bb29ddc67d336ee4c95b","count":2,"label":"Balné","posId":"K0000","price":1500,"isExtra":true}]</t>
  </si>
  <si>
    <t>2026-05-10T00:22:03.385+02:00</t>
  </si>
  <si>
    <t>2026-05-10T00:32:50.768+02:00</t>
  </si>
  <si>
    <t>2026-05-10T05:59:59.999+02:00</t>
  </si>
  <si>
    <t>[{"id":"ef7489da-416c-4ccb-846f-0317489461fc","note":"","count":1,"label":"BBQ Meteor 40 cm","posId":"106","price":30900,"isExtra":false}]</t>
  </si>
  <si>
    <t>2026-05-10T00:15:22.941+02:00</t>
  </si>
  <si>
    <t>2026-05-10T00:23:49.068+02:00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</si>
  <si>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🌶️🌶️","posId":"108","price":30900,"isExtra":false},{"id":"54685049","note":"","count":1,"label":"Balné","posId":"K0000","price":2000,"isExtra":true}]</t>
  </si>
  <si>
    <t>2026-05-10T00:13:22.488+02:00</t>
  </si>
  <si>
    <t>2026-05-10T00:22:56.036+02:00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</si>
  <si>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</si>
  <si>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2026-05-10T00:11:03.170+02:00</t>
  </si>
  <si>
    <t>2026-05-10T00:21:24.728+02:00</t>
  </si>
  <si>
    <t>2026-05-10T00:42:56.699+02:00</t>
  </si>
  <si>
    <t>2026-05-10T00:12:55.236+02:00</t>
  </si>
  <si>
    <t>[{"id":"431e159e-af3b-4bad-9f72-f07001b572f8","note":"","count":1,"label":"Baby špenát &amp; kuře 40 cm","posId":"104","price":30900,"isExtra":false},{"id":"5dfcd7e6-75e9-4752-8a19-eab42ba37b6d","note":"","count":1,"label":"Kukuřice","posId":"C115","price":3500,"KDSTags":["greenhighlight"],"isExtra":true},{"id":"0604cf40-24b5-4ad5-a9e4-e5834def96b8","note":"","count":1,"label":"Dip česnekový","posId":"P106","price":2000,"isExtra":false}]</t>
  </si>
  <si>
    <t>2026-05-09T23:57:02.230+02:00</t>
  </si>
  <si>
    <t>2026-05-10T00:11:00.992+02:00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</si>
  <si>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🌶️🌶️","posId":"120","price":24900,"isExtra":false},{"id":"54685059","note":"","count":1,"label":"Balné","posId":"K0000","price":1500,"isExtra":true}]</t>
  </si>
  <si>
    <t>2026-05-09T23:52:52.793+02:00</t>
  </si>
  <si>
    <t>2026-05-10T00:07:59.782+02:00</t>
  </si>
  <si>
    <t>[{"id":"e5451f2b-b3cd-46cc-9299-d98fd3b2ef12","count":1,"label":"Pizza Hawai 40 cm","posId":"102","price":30900,"isExtra":false,"creatorId":"Kn7MAonTDg4Pyxz4dI6Z3","isPackging":0,"actualLabel":"Pizza Hawai 40 cm"}]</t>
  </si>
  <si>
    <t>2026-05-09T23:52:22.979+02:00</t>
  </si>
  <si>
    <t>2026-05-10T00:05:25.605+02:00</t>
  </si>
  <si>
    <t>[{"id":"4d404c70-83e0-4d17-8dce-d711c6217316","count":1,"label":"Pizza Pepperoni 32","posId":"120","price":24900,"isExtra":false,"creatorId":"_dcrF-0GWtd2EUgvpMJfy","isPackging":0,"actualLabel":"Pizza Pepperoni 32"}]</t>
  </si>
  <si>
    <t>2026-05-09T23:51:21.322+02:00</t>
  </si>
  <si>
    <t>2026-05-10T00:04:23.926+02:00</t>
  </si>
  <si>
    <t>[{"id":"54684977","note":"","size":"BBQ Texas 40cm","count":1,"label":"BBQ Texas 40cm","posId":"107","price":30900,"isExtra":false},{"id":"54685049","note":"","count":1,"label":"Balné","posId":"K0000","price":2000,"isExtra":true},{"id":"59555747","note":"","count":1,"label":"Smetanový základ","posId":"ZBS40","price":0,"isExtra":true},{"id":"54685083","note":"","count":1,"label":"okraj mozzarella, bylinky","posId":"A122","price":6500,"isExtra":true},{"id":"54685152","note":"","count":1,"label":"Kukuřice","posId":"C115","price":3500,"KDSTags":["greenhighlight"],"isExtra":true}]</t>
  </si>
  <si>
    <t>2026-05-09T23:48:20.858+02:00</t>
  </si>
  <si>
    <t>2026-05-10T00:06:43.796+02:00</t>
  </si>
  <si>
    <t>[{"id":"6748417db17528cb9bcae5fd","count":1,"label":"Margherita 32cm","posId":"112","price":20900,"isExtra":false},{"id":"bd23bb29ddc67d336ee4c95b","count":1,"label":"Balné","posId":"K0000","price":1500,"isExtra":true},{"id":"fd7b41a9636f70af3c1f4e97","count":1,"label":"USA těsto","posId":"17","price":1000,"isExtra":true}]</t>
  </si>
  <si>
    <t>2026-05-09T23:47:03.061+02:00</t>
  </si>
  <si>
    <t>2026-05-09T23:59:50.640+02:00</t>
  </si>
  <si>
    <t>[{"id":"52687002-58c9-40ea-ba22-d2ae7a4b5889","note":"","count":1,"label":"Comeback 32 cm","posId":"145","price":24900,"isExtra":false},{"id":"55f8781c-97f6-4a21-abe6-3780ea7117ba","note":"","count":1,"label":"změna na Smetanový základ","posId":"A129","price":0,"isExtra":true},{"id":"0604cf40-24b5-4ad5-a9e4-e5834def96b8","note":"","count":1,"label":"Dip česnekový","posId":"P106","price":2000,"isExtra":false}]</t>
  </si>
  <si>
    <t>2026-05-09T23:47:01.770+02:00</t>
  </si>
  <si>
    <t>2026-05-09T23:57:22.887+02:00</t>
  </si>
  <si>
    <t>[{"id":"59589712","note":"","size":"BBQ Meteor 32cm","count":1,"label":"BBQ Meteor 32cm","posId":"118","price":24900,"isExtra":false},{"id":"54685059","note":"","count":1,"label":"Balné","posId":"K0000","price":1500,"isExtra":true}]</t>
  </si>
  <si>
    <t>2026-05-09T23:46:40.920+02:00</t>
  </si>
  <si>
    <t>2026-05-09T23:55:55.784+02:00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</si>
  <si>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32cm","posId":"123","price":24900,"isExtra":false},{"id":"54685059","note":"","count":1,"label":"Balné","posId":"K0000","price":1500,"isExtra":true},{"id":"54685088","note":"","count":1,"label":"okraj mozzarella, bylinky","posId":"A121","price":5700,"isExtra":true},{"id":"57405718","note":"","size":"Pepsi 1l","count":1,"label":"Pepsi 1l","posId":"N124","price":5900,"isExtra":false}]</t>
  </si>
  <si>
    <t>Volodymyr</t>
  </si>
  <si>
    <t>2026-05-09T23:46:26.541+02:00</t>
  </si>
  <si>
    <t>2026-05-09T23:54:24.999+02:00</t>
  </si>
  <si>
    <t>[{"id":"108","note":"","count":1,"label":"Pepperoni 40cm 🌶️🌶️","posId":"108","price":30900,"isExtra":false},{"id":"K0000","note":"","count":1,"label":"Balné","posId":"K0000","price":2000,"isExtra":true}]</t>
  </si>
  <si>
    <t>2026-05-09T23:39:45.382+02:00</t>
  </si>
  <si>
    <t>2026-05-09T23:52:29.901+02:00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</si>
  <si>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dip","posId":"P106","price":2000,"isExtra":false},{"id":"bd23bb29ddc67d336ee4c95b","count":1,"label":"Balné","posId":"K0000","price":1500,"isExtra":true}]</t>
  </si>
  <si>
    <t>2026-05-09T23:36:20.531+02:00</t>
  </si>
  <si>
    <t>2026-05-09T23:43:01.807+02:00</t>
  </si>
  <si>
    <t>2026-05-09T23:27:19.350+02:00</t>
  </si>
  <si>
    <t>2026-05-09T23:42:49.104+02:00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</si>
  <si>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32cm","posId":"123","price":24900,"isExtra":false},{"id":"54685059","note":"","count":1,"label":"Balné","posId":"K0000","price":1500,"isExtra":true},{"id":"59589719","note":"","count":1,"label":"USA těsto","posId":"17","price":1000,"isExtra":true},{"id":"59555752","note":"","count":1,"label":"Rajčatový základ","posId":"ZSR32","price":0,"isExtra":true},{"id":"54685120","note":"","count":1,"label":"okraj hotdog, hořčice","posId":"A117","price":5700,"isExtra":true},{"id":"59589716","note":"","size":"Baby Špenát &amp; kuře 32cm","count":1,"label":"Baby Špenát &amp; kuře 32cm","posId":"116","price":24900,"isExtra":false},{"id":"54685059","note":"","count":1,"label":"Balné","posId":"K0000","price":1500,"isExtra":true},{"id":"59589719","note":"","count":1,"label":"USA těsto","posId":"17","price":1000,"isExtra":true},{"id":"59555752","note":"","count":1,"label":"Rajčatový základ","posId":"ZSR32","price":0,"isExtra":true},{"id":"54685097","note":"","count":1,"label":"okraj mozzarella, bbq omáčka","posId":"A123","price":5700,"isExtra":true},{"id":"54685146","note":"","count":1,"label":"Cibule","posId":"B103","price":2500,"KDSTags":["greenhighlight"],"isExtra":true},{"id":"54685150","note":"","count":1,"label":"Kukuřice","posId":"B115","price":2500,"KDSTags":["greenhighlight"],"isExtra":true}]</t>
  </si>
  <si>
    <t>2026-05-09T23:26:39.684+02:00</t>
  </si>
  <si>
    <t>2026-05-09T23:37:06.742+02:00</t>
  </si>
  <si>
    <t>[{"id":"54685018","note":"","size":"Česnekový dip","count":1,"label":"Česnekový dip","posId":"P106","price":2000,"isExtra":false},{"id":"54685059","note":"","count":1,"label":"Balné","posId":"K0000","price":1500,"isExtra":true},{"id":"54684976","note":"","size":"Pepperoni 40cm 🌶️🌶️","count":1,"label":"Pepperoni 40cm 🌶️🌶️","posId":"108","price":30900,"isExtra":false},{"id":"54685049","note":"","count":1,"label":"Balné","posId":"K0000","price":2000,"isExtra":true},{"id":"54685171","note":"","count":1,"label":"Slanina","posId":"C108","price":4000,"KDSTags":["greenhighlight"],"isExtra":true}]</t>
  </si>
  <si>
    <t>2026-05-09T23:25:08.949+02:00</t>
  </si>
  <si>
    <t>2026-05-09T23:35:37.843+02:00</t>
  </si>
  <si>
    <t>[{"id":"2bf254be-a178-4f1d-bb54-104d648cbea9","count":1,"label":"Pizza Špenát kuře 18 cm","posId":"128","price":11900,"isExtra":false,"creatorId":"32FfIVVESHUHRbps9JzkA","isPackging":0,"actualLabel":"Pizza Špenát kuře 18 cm"}]</t>
  </si>
  <si>
    <t>2026-05-09T23:20:31.555+02:00</t>
  </si>
  <si>
    <t>2026-05-09T23:34:17.838+02:00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</si>
  <si>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dip","posId":"P106","price":2000,"isExtra":false},{"id":"bd23bb29ddc67d336ee4c95b","count":1,"label":"Balné","posId":"K0000","price":1500,"isExtra":true},{"id":"6748417db17528cb9bcae65f","count":1,"label":"Pepsi 1l","posId":"N124","price":5900,"isExtra":false}]</t>
  </si>
  <si>
    <t>2026-05-09T23:13:31.040+02:00</t>
  </si>
  <si>
    <t>2026-05-09T23:32:29.863+02:00</t>
  </si>
  <si>
    <t>[{"id":"6748417db17528cb9bcae5ff","count":1,"label":"Quattro Formaggi 32cm","posId":"123","price":24900,"isExtra":false},{"id":"bd23bb29ddc67d336ee4c95b","count":1,"label":"Balné","posId":"K0000","price":1500,"isExtra":true},{"id":"60ce9805191515c9cc4a617a","count":1,"label":"Rajčatový základ","posId":"ZSR32","price":0,"isExtra":true},{"id":"fa857a88cef908bfe7a79dc0","count":1,"label":"Žampiony","posId":"B105","price":2500,"KDSTags":["greenhighlight"],"isExtra":true},{"id":"6748417db17528cb9bcae603","count":1,"label":"Comeback 32cm 🌶️","posId":"121","price":24900,"isExtra":false},{"id":"bd23bb29ddc67d336ee4c95b","count":1,"label":"Balné","posId":"K0000","price":1500,"isExtra":true},{"id":"fa857a88cef908bfe7a79dc0","count":1,"label":"Žampiony","posId":"B105","price":2500,"KDSTags":["greenhighlight"],"isExtra":true}]</t>
  </si>
  <si>
    <t>2026-05-09T23:12:40.581+02:00</t>
  </si>
  <si>
    <t>2026-05-09T23:21:05.897+02:00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</si>
  <si>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🌶️","posId":"109","price":30900,"isExtra":false},{"id":"54685049","note":"","count":1,"label":"Balné","posId":"K0000","price":2000,"isExtra":true},{"id":"59555749","note":"","count":1,"label":"BBQ základ","posId":"ZRB40","price":0,"isExtra":true}]</t>
  </si>
  <si>
    <t>2026-05-09T22:59:06.236+02:00</t>
  </si>
  <si>
    <t>2026-05-09T23:02:25.472+02:00</t>
  </si>
  <si>
    <t>[{"id":"e46b4866-d64f-423e-bbd9-d5f3dd7b7619","count":1,"label":"Aquilla černý čaj a broskev","posId":"N120","price":4900,"isExtra":false,"creatorId":"7entEbSu1tj4oIvcPjq22","isPackging":0,"actualLabel":"Aquilla černý čaj a broskev"}]</t>
  </si>
  <si>
    <t>2026-05-09T22:51:19.597+02:00</t>
  </si>
  <si>
    <t>2026-05-09T23:04:16.458+02:00</t>
  </si>
  <si>
    <t>[{"id":"e5451f2b-b3cd-46cc-9299-d98fd3b2ef12","count":1,"label":"Pizza Hawai 40 cm","posId":"102","price":30900,"isExtra":false,"creatorId":"pQGn2ISU92LI5dWJfDrO4","isPackging":0,"actualLabel":"Pizza Hawai 40 cm"},{"id":"32b2a3ff-927f-4ec7-ba06-c837ec2d25f7","count":1,"label":"Mirinda 1l","posId":"N126","price":5900,"isExtra":false,"creatorId":"y-LGB-fbriHcn9YNZ_dC9","isPackging":0,"actualLabel":"Mirinda 1l"}]</t>
  </si>
  <si>
    <t>2026-05-09T22:48:45.593+02:00</t>
  </si>
  <si>
    <t>2026-05-09T23:02:11.646+02:00</t>
  </si>
  <si>
    <t>[{"id":"6748417db17528cb9bcae5ed","count":1,"label":"Pepperoni 40cm 🌶️🌶️","posId":"108","price":30900,"isExtra":false},{"id":"9642908ce4c2f22954c8bbd6","count":1,"label":"Balné","posId":"K0000","price":2000,"isExtra":true},{"id":"f61310b8fc37c2c21bf76d86","count":1,"label":"Kuře","posId":"C114","price":4000,"KDSTags":["greenhighlight"],"isExtra":true},{"id":"6748417db17528cb9bcae60b","count":1,"label":"Zeleninová 32cm","posId":"115","price":24900,"isExtra":false},{"id":"bd23bb29ddc67d336ee4c95b","count":1,"label":"Balné","posId":"K0000","price":1500,"isExtra":true},{"id":"53959fcb92f30582ba30aeb6","count":1,"label":"Špenát s česnekem","posId":"B107","price":2500,"KDSTags":["greenhighlight"],"isExtra":true},{"id":"6748417db17528cb9bcae667","count":1,"label":"Poděbradská malinovka 0,5l","posId":"N129","price":4900,"isExtra":false}]</t>
  </si>
  <si>
    <t>2026-05-09T22:42:04.789+02:00</t>
  </si>
  <si>
    <t>2026-05-09T22:57:53.693+02:00</t>
  </si>
  <si>
    <t>[{"id":"1460d93c-4159-4d87-aaf2-4ef8fb5e31b1","note":"","count":1,"label":"Margherita 32 cm","posId":"112","price":20900,"isExtra":false},{"id":"0b22568e-4d1c-45db-9aa3-de09ef6c293a","note":"","count":1,"label":"Pepperoni 32 cm","posId":"120","price":24900,"isExtra":false},{"id":"78606be9-7e01-4fe9-a37c-d9a4b62d5696","note":"","count":1,"label":"změna na BBQ základ","posId":"A128","price":0,"isExtra":true},{"id":"7b506f1d-3b7d-4ca7-9767-75b5b6ff855b","note":"","count":1,"label":"okraj mozzarella BBQ","posId":"A123","price":5700,"isExtra":true}]</t>
  </si>
  <si>
    <t>2026-05-09T22:35:41.044+02:00</t>
  </si>
  <si>
    <t>2026-05-09T22:54:41.700+02:00</t>
  </si>
  <si>
    <t>[{"id":"6748417db17528cb9bcae5e7","count":1,"label":"Quattro Formaggi 40cm","posId":"111","price":30900,"isExtra":false},{"id":"9642908ce4c2f22954c8bbd6","count":1,"label":"Balné","posId":"K0000","price":2000,"isExtra":true},{"id":"22eba6bdc2dfa2f3925398ae","count":1,"label":"Rajčatový základ","posId":"ZSR40","price":0,"isExtra":true},{"id":"a1bd46b9b8f83b8b50c57f27","count":1,"label":"okraj mozzarella, bylinky","posId":"A122","price":6500,"isExtra":true},{"id":"6748417db17528cb9bcae5eb","count":1,"label":"Comeback 40cm 🌶️","posId":"109","price":30900,"isExtra":false},{"id":"9642908ce4c2f22954c8bbd6","count":1,"label":"Balné","posId":"K0000","price":2000,"isExtra":true},{"id":"022d130960d35fd742057445","count":1,"label":"Smetanový základ","posId":"ZRS40","price":0,"isExtra":true},{"id":"a1bd46b9b8f83b8b50c57f27","count":1,"label":"okraj mozzarella, bylinky","posId":"A122","price":6500,"isExtra":true},{"id":"6748417db17528cb9bcae60f","count":1,"label":"Capricciosa 32cm","posId":"113","price":24900,"isExtra":false},{"id":"bd23bb29ddc67d336ee4c95b","count":1,"label":"Balné","posId":"K0000","price":1500,"isExtra":true},{"id":"97278f8f579333a42d2bbe2f","count":1,"label":"BBQ základ","posId":"ZRB32","price":0,"isExtra":true},{"id":"6748417db17528cb9bcae63b","count":1,"label":"Česnekový dip","posId":"P106","price":2000,"isExtra":false},{"id":"bd23bb29ddc67d336ee4c95b","count":1,"label":"Balné","posId":"K0000","price":1500,"isExtra":true}]</t>
  </si>
  <si>
    <t>2026-05-09T22:30:39.183+02:00</t>
  </si>
  <si>
    <t>2026-05-09T22:44:41.677+02:00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</si>
  <si>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🌶️🌶️","posId":"122","price":24900,"isExtra":false},{"id":"bd23bb29ddc67d336ee4c95b","count":1,"label":"Balné","posId":"K0000","price":1500,"isExtra":true},{"id":"6748417db17528cb9bcae605","count":1,"label":"Pepperoni 32cm 🌶️🌶️","posId":"120","price":24900,"isExtra":false},{"id":"bd23bb29ddc67d336ee4c95b","count":1,"label":"Balné","posId":"K0000","price":1500,"isExtra":true},{"id":"fa857a88cef908bfe7a79dc0","count":1,"label":"Žampiony","posId":"B105","price":2500,"KDSTags":["greenhighlight"],"isExtra":true},{"id":"9db05ed723de804bca9d0750","count":1,"label":"Olivy","posId":"B112","price":2500,"KDSTags":["greenhighlight"],"isExtra":true},{"id":"3ff8bcf86a57647a3133c48e","count":1,"label":"Kukuřice","posId":"B115","price":2500,"KDSTags":["greenhighlight"],"isExtra":true}]</t>
  </si>
  <si>
    <t>2026-05-09T22:30:04.113+02:00</t>
  </si>
  <si>
    <t>2026-05-09T22:39:29.172+02:00</t>
  </si>
  <si>
    <t>[{"id":"0b22568e-4d1c-45db-9aa3-de09ef6c293a","note":"","count":1,"label":"Pepperoni 32 cm","posId":"120","price":24900,"isExtra":false}]</t>
  </si>
  <si>
    <t>2026-05-09T22:29:03.406+02:00</t>
  </si>
  <si>
    <t>2026-05-09T22:40:41.493+02:00</t>
  </si>
  <si>
    <t>2026-05-09T23:05:49.135+02:00</t>
  </si>
  <si>
    <t>2026-05-09T22:29:03.921+02:00</t>
  </si>
  <si>
    <t>[{"id":"7ee7e3c8-2c54-4dc5-810f-2f52f62e2d14","note":"","count":1,"label":"Comeback 32 cm","posId":"121","price":24900,"isExtra":false},{"id":"78606be9-7e01-4fe9-a37c-d9a4b62d5696","note":"","count":1,"label":"změna na BBQ základ","posId":"A128","price":0,"isExtra":true}]</t>
  </si>
  <si>
    <t>2026-05-09T22:27:36.073+02:00</t>
  </si>
  <si>
    <t>2026-05-09T22:38:28.855+02:00</t>
  </si>
  <si>
    <t>[{"id":"57405720","note":"","size":"Mirinda 1l","count":1,"label":"Mirinda 1l","posId":"N126","price":5900,"isExtra":false},{"id":"59589710","note":"","size":"Pepperoni 32cm 🌶️🌶️","count":1,"label":"Pepperoni 32cm 🌶️🌶️","posId":"120","price":24900,"isExtra":false},{"id":"54685059","note":"","count":1,"label":"Balné","posId":"K0000","price":1500,"isExtra":true},{"id":"59777859","note":"","size":"Jablečno-skořicové rolls","count":1,"label":"Jablečno-skořicové rolls","posId":"18","price":8900,"isExtra":false},{"id":"54685059","note":"","count":1,"label":"Balné","posId":"K0000","price":1500,"isExtra":true}]</t>
  </si>
  <si>
    <t>2026-05-09T22:20:33.916+02:00</t>
  </si>
  <si>
    <t>2026-05-09T22:35:11.764+02:00</t>
  </si>
  <si>
    <t>[{"id":"6748417db17528cb9bcae5ed","count":1,"label":"Pepperoni 40cm 🌶️🌶️","posId":"108","price":30900,"isExtra":false},{"id":"9642908ce4c2f22954c8bbd6","count":1,"label":"Balné","posId":"K0000","price":2000,"isExtra":true},{"id":"df4580263335a960a82908d9","count":1,"label":"BBQ základ","posId":"ZRB40","price":0,"isExtra":true},{"id":"a1bd46b9b8f83b8b50c57f27","count":1,"label":"okraj mozzarella, bylinky","posId":"A122","price":6500,"isExtra":true}]</t>
  </si>
  <si>
    <t>2026-05-09T22:16:04.012+02:00</t>
  </si>
  <si>
    <t>2026-05-09T22:30:25.499+02:00</t>
  </si>
  <si>
    <t>2026-05-09T22:35:50.693+02:00</t>
  </si>
  <si>
    <t>2026-05-09T22:16:04.756+02:00</t>
  </si>
  <si>
    <t>[{"id":"f7043b16-784c-4471-87d9-9c8cbc7d5ab8","note":"","count":1,"label":"Capricciosa 32 cm","posId":"137","price":24900,"isExtra":false},{"id":"5d2371f1-a2a2-462f-9e8a-40af8e09e0d2","note":"","count":1,"label":"BEZ -olivy","posId":"X112","price":0,"KDSTags":["redhighlight"],"isExtra":true},{"id":"6e4aed3e-b988-442a-8864-0b2ad4a4403d","note":"","count":1,"label":"Quattro Formaggi 32 cm","posId":"147","price":24900,"isExtra":false},{"id":"51742ea4-2dd0-45e1-9eee-08e8ee1273fe","note":"","count":1,"label":"okraj Hotdog bez omáčky","posId":"A125","price":5700,"isExtra":true},{"id":"0d7a09d5-0cc0-41d1-92da-1fd2b06b2d07","note":"","count":1,"label":"Česnekový chléb","posId":"P104","price":7900,"isExtra":false}]</t>
  </si>
  <si>
    <t>2026-05-09T22:15:53.786+02:00</t>
  </si>
  <si>
    <t>2026-05-09T22:22:45.800+02:00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</si>
  <si>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32cm","posId":"123","price":24900,"isExtra":false},{"id":"54685059","note":"","count":1,"label":"Balné","posId":"K0000","price":1500,"isExtra":true},{"id":"54685087","note":"","count":1,"label":"Bez gorgonzoly","posId":"X101","price":0,"KDSTags":["redhighlight"],"isExtra":true}]</t>
  </si>
  <si>
    <t>Dmytro</t>
  </si>
  <si>
    <t>2026-05-09T22:12:18.025+02:00</t>
  </si>
  <si>
    <t>2026-05-09T22:21:35.524+02:00</t>
  </si>
  <si>
    <t>[{"id":"104","note":"","count":1,"label":"Baby špenát &amp; kuře 40cm","posId":"104","price":30900,"isExtra":false},{"id":"K0000","note":"","count":1,"label":"Balné","posId":"K0000","price":2000,"isExtra":true},{"id":"A118","note":"","count":1,"label":"okraj hotdog, hořčice","posId":"A118","price":6500,"isExtra":true},{"id":"C115","note":"","count":1,"label":"Kukuřice","posId":"C115","price":3500,"KDSTags":["greenhighlight"],"isExtra":true}]</t>
  </si>
  <si>
    <t>2026-05-09T22:11:04.652+02:00</t>
  </si>
  <si>
    <t>2026-05-09T22:31:22.598+02:00</t>
  </si>
  <si>
    <t>2026-05-09T22:45:25.296+02:00</t>
  </si>
  <si>
    <t>2026-05-09T22:11:05.234+02:00</t>
  </si>
  <si>
    <t>[{"id":"1edf54fc-1032-442c-939f-e6e2033b2270","note":"","count":1,"label":"Comeback 40 cm","posId":"109","price":30900,"isExtra":false},{"id":"978c26ec-8492-4979-8b1c-f7ff8381d413","note":"","count":1,"label":"Pepperoni Rolls, 6 ks","posId":"P100","price":8900,"isExtra":false}]</t>
  </si>
  <si>
    <t>2026-05-09T22:10:04.471+02:00</t>
  </si>
  <si>
    <t>2026-05-09T22:16:39.410+02:00</t>
  </si>
  <si>
    <t>[{"id":"896d2264-b315-4ee3-b331-0fa7b26bb96f","note":"","count":1,"label":"Hawai 32 cm","posId":"114","price":24900,"isExtra":false},{"id":"c10d36f8-acd3-4a8b-979d-b81c00d75c6f","note":"","count":1,"label":"BEZ -ananas","posId":"X100","price":0,"KDSTags":["redhighlight"],"isExtra":true}]</t>
  </si>
  <si>
    <t>2026-05-09T22:03:25.492+02:00</t>
  </si>
  <si>
    <t>2026-05-09T22:14:45.679+02:00</t>
  </si>
  <si>
    <t>[{"id":"6748417db17528cb9bcae603","count":1,"label":"Comeback 32cm 🌶️","posId":"121","price":24900,"isExtra":false},{"id":"bd23bb29ddc67d336ee4c95b","count":1,"label":"Balné","posId":"K0000","price":1500,"isExtra":true},{"id":"fd7b41a9636f70af3c1f4e97","count":1,"label":"USA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bylinky","posId":"A121","price":5700,"isExtra":true},{"id":"6748417db17528cb9bcae65d","count":1,"label":"BIRGO grapefruit 0,5l","posId":"N131","price":4900,"isExtra":false},{"id":"6748417db17528cb9bcae63b","count":1,"label":"Česnekový dip","posId":"P106","price":2000,"isExtra":false},{"id":"bd23bb29ddc67d336ee4c95b","count":1,"label":"Balné","posId":"K0000","price":1500,"isExtra":true},{"id":"6748417db17528cb9bcae601","count":1,"label":"Hot &amp; Spicy 32cm 🌶️🌶️","posId":"122","price":24900,"isExtra":false},{"id":"bd23bb29ddc67d336ee4c95b","count":1,"label":"Balné","posId":"K0000","price":1500,"isExtra":true},{"id":"fd7b41a9636f70af3c1f4e97","count":1,"label":"USA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bylinky","posId":"A121","price":5700,"isExtra":true}]</t>
  </si>
  <si>
    <t>2026-05-09T21:58:03.498+02:00</t>
  </si>
  <si>
    <t>2026-05-09T22:11:39.371+02:00</t>
  </si>
  <si>
    <t>2026-05-09T22:20:39.729+02:00</t>
  </si>
  <si>
    <t>2026-05-09T21:58:04.105+02:00</t>
  </si>
  <si>
    <t>2026-05-09T21:50:15.996+02:00</t>
  </si>
  <si>
    <t>2026-05-09T22:00:07.021+02:00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</si>
  <si>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🌶️","posId":"109","price":30900,"isExtra":false},{"id":"54685049","note":"","count":1,"label":"Balné","posId":"K0000","price":2000,"isExtra":true},{"id":"54685020","note":"","size":"Jalapenos Rolls","count":1,"label":"Jalapenos Rolls","posId":"jpr200","price":8900,"isExtra":false},{"id":"54685059","note":"","count":1,"label":"Balné","posId":"K0000","price":1500,"isExtra":true},{"id":"57464194","note":"","size":"Dip Jalapeňos","count":2,"label":"Dip Jalapeňos","posId":"P107","price":2000,"isExtra":false},{"id":"54685018","note":"","size":"Česnekový dip","count":1,"label":"Česnekový dip","posId":"P106","price":2000,"isExtra":false}]</t>
  </si>
  <si>
    <t>2026-05-09T21:45:51.273+02:00</t>
  </si>
  <si>
    <t>2026-05-09T21:57:08.851+02:00</t>
  </si>
  <si>
    <t>Andrey</t>
  </si>
  <si>
    <t>2026-05-09T21:43:03.876+02:00</t>
  </si>
  <si>
    <t>2026-05-09T21:57:19.591+02:00</t>
  </si>
  <si>
    <t>[{"id":"102","note":"","count":1,"label":"Hawai 40cm","posId":"102","price":30900,"isExtra":false},{"id":"K0000","note":"","count":1,"label":"Balné","posId":"K0000","price":2000,"isExtra":true},{"id":"A126","note":"","count":1,"label":"okraj hotdog, bez omáčky","posId":"A126","price":6500,"isExtra":true}]</t>
  </si>
  <si>
    <t>2026-05-09T21:37:33.026+02:00</t>
  </si>
  <si>
    <t>2026-05-09T21:52:08.282+02:00</t>
  </si>
  <si>
    <t>[{"id":"b5cd6d23-f361-4161-9aa5-cc25896b6767","count":1,"label":"Pizza Comeback 32","posId":"121","price":24900,"isExtra":false,"creatorId":"T9oS8EgNggqLveGSnhkpu","isPackging":0,"actualLabel":"Pizza Comeback 32"}]</t>
  </si>
  <si>
    <t>2026-05-09T21:37:10.110+02:00</t>
  </si>
  <si>
    <t>2026-05-09T21:52:16.455+02:00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</si>
  <si>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</si>
  <si>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2026-05-09T21:29:04.020+02:00</t>
  </si>
  <si>
    <t>2026-05-09T21:41:31.467+02:00</t>
  </si>
  <si>
    <t>2026-05-09T21:29:03.587+02:00</t>
  </si>
  <si>
    <t>2026-05-09T21:39:42.323+02:00</t>
  </si>
  <si>
    <t>2026-05-09T21:53:04.164+02:00</t>
  </si>
  <si>
    <t>2026-05-09T21:29:04.957+02:00</t>
  </si>
  <si>
    <t>[{"id":"7ee7e3c8-2c54-4dc5-810f-2f52f62e2d14","note":"","count":1,"label":"Comeback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bylinky","posId":"A121","price":5700,"isExtra":true},{"id":"2a9dc121-ec1e-4cbb-b8d5-66ce6a546664","note":"","count":1,"label":"DIP jalapenos","posId":"P107","price":2000,"isExtra":false}]</t>
  </si>
  <si>
    <t>2026-05-09T21:27:03.252+02:00</t>
  </si>
  <si>
    <t>2026-05-09T21:43:53.265+02:00</t>
  </si>
  <si>
    <t>2026-05-09T22:02:17.173+02:00</t>
  </si>
  <si>
    <t>2026-05-09T21:27:03.988+02:00</t>
  </si>
  <si>
    <t>[{"id":"1edf54fc-1032-442c-939f-e6e2033b2270","note":"","count":1,"label":"Comeback 40 cm","posId":"109","price":30900,"isExtra":false},{"id":"cc07bf3f-3e6f-4df8-9018-c7e260233504","note":"","count":1,"label":"BEZ -cibule","posId":"X103","price":0,"KDSTags":["redhighlight"],"isExtra":true},{"id":"0604cf40-24b5-4ad5-a9e4-e5834def96b8","note":"","count":1,"label":"Dip česnekový","posId":"P106","price":2000,"isExtra":false}]</t>
  </si>
  <si>
    <t>2026-05-09T21:19:03.505+02:00</t>
  </si>
  <si>
    <t>2026-05-09T21:31:17.274+02:00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</si>
  <si>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základ","posId":"A128","price":0,"isExtra":true},{"id":"a3af24f3-c3ce-4e93-83a5-9a3b7277f4fc","note":"","count":1,"label":"Okraj mozzarella, bylinky","posId":"A122","price":6500,"isExtra":true}]</t>
  </si>
  <si>
    <t>2026-05-09T21:16:03.278+02:00</t>
  </si>
  <si>
    <t>2026-05-09T21:27:29.318+02:00</t>
  </si>
  <si>
    <t>[{"id":"faf7ff40-eef3-48bd-92c4-b33e5bbf095d","note":"","count":1,"label":"Quattro Formaggi 40 cm","posId":"111","price":30900,"isExtra":false},{"id":"0604cf40-24b5-4ad5-a9e4-e5834def96b8","note":"","count":1,"label":"Dip česnekový","posId":"P106","price":2000,"isExtra":false},{"id":"86f97e80-4313-45a1-88bb-cd090c233763","note":"","count":1,"label":"Pepsi 1l","posId":"N124","price":5900,"isExtra":false}]</t>
  </si>
  <si>
    <t>2026-05-09T21:09:54.955+02:00</t>
  </si>
  <si>
    <t>2026-05-09T21:18:45.280+02:00</t>
  </si>
  <si>
    <t>[{"id":"3f03490a-3c8c-4576-8dc3-f02b1307741c","count":1,"label":"Pizza Capricciosa 32","posId":"113","price":24900,"isExtra":false,"creatorId":"4cZpeCvhCPxY2rHmKiwdj","isPackging":0,"actualLabel":"Pizza Capricciosa 32"},{"id":"extra_20230331101812_77","count":1,"label":"Mozzarella","posId":"B113","price":3000,"KDSTags":["greenhighlight"],"isExtra":true,"mainItemId":"3f03490a-3c8c-4576-8dc3-f02b1307741c"}]</t>
  </si>
  <si>
    <t>2026-05-09T20:56:12.499+02:00</t>
  </si>
  <si>
    <t>2026-05-09T21:10:52.482+02:00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</si>
  <si>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základ","posId":"ZRB40","price":0,"isExtra":true}]</t>
  </si>
  <si>
    <t>Ömer</t>
  </si>
  <si>
    <t>2026-05-09T20:56:05.692+02:00</t>
  </si>
  <si>
    <t>2026-05-09T21:06:54.395+02:00</t>
  </si>
  <si>
    <t>[{"id":"116","note":"","count":1,"label":"Baby Špenát &amp; kuře 32cm","posId":"116","price":24900,"isExtra":false},{"id":"K0000","note":"","count":1,"label":"Balné","posId":"K0000","price":1500,"isExtra":true},{"id":"B108","note":"","count":1,"label":"Slanina","posId":"B108","price":3000,"KDSTags":["greenhighlight"],"isExtra":true}]</t>
  </si>
  <si>
    <t>2026-05-09T20:45:05.327+02:00</t>
  </si>
  <si>
    <t>2026-05-09T21:05:27.455+02:00</t>
  </si>
  <si>
    <t>[{"id":"6748417db17528cb9bcae63b","count":2,"label":"Česnekový dip","posId":"P106","price":2000,"isExtra":false},{"id":"bd23bb29ddc67d336ee4c95b","count":2,"label":"Balné","posId":"K0000","price":1500,"isExtra":true},{"id":"6748417db17528cb9bcae5f5","count":1,"label":"Hawai 40cm","posId":"102","price":30900,"isExtra":false},{"id":"9642908ce4c2f22954c8bbd6","count":1,"label":"Balné","posId":"K0000","price":2000,"isExtra":true}]</t>
  </si>
  <si>
    <t>2026-05-09T20:42:02.501+02:00</t>
  </si>
  <si>
    <t>2026-05-09T21:02:16.140+02:00</t>
  </si>
  <si>
    <t>2026-05-09T21:22:48.782+02:00</t>
  </si>
  <si>
    <t>2026-05-09T20:42:03.305+02:00</t>
  </si>
  <si>
    <t>[{"id":"1edf54fc-1032-442c-939f-e6e2033b2270","note":"","count":1,"label":"Comeback 40 cm","posId":"109","price":30900,"isExtra":false},{"id":"9a7bfd85-41fe-45c5-9da5-e57408965bbb","note":"","count":1,"label":"Okraj Hotdog, hořčice","posId":"A118","price":6500,"isExtra":true},{"id":"0604cf40-24b5-4ad5-a9e4-e5834def96b8","note":"","count":1,"label":"Dip česnekový","posId":"P106","price":2000,"isExtra":false}]</t>
  </si>
  <si>
    <t>2026-05-09T20:39:59.633+02:00</t>
  </si>
  <si>
    <t>2026-05-09T21:03:38.424+02:00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</si>
  <si>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🌶️🌶️","posId":"110","price":30900,"isExtra":false},{"id":"9642908ce4c2f22954c8bbd6","count":1,"label":"Balné","posId":"K0000","price":2000,"isExtra":true},{"id":"df4580263335a960a82908d9","count":1,"label":"BBQ základ","posId":"ZRB40","price":0,"isExtra":true},{"id":"672ce28d7b47278e16ff8d9f","count":1,"label":"okraj hotdog, bbq omáčka","posId":"A120","price":6500,"isExtra":true},{"id":"6748417db17528cb9bcae65f","count":1,"label":"Pepsi 1l","posId":"N124","price":5900,"isExtra":false}]</t>
  </si>
  <si>
    <t>2026-05-09T20:37:02.605+02:00</t>
  </si>
  <si>
    <t>2026-05-09T23:40:34.957+02:00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</si>
  <si>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,{"id":"86f97e80-4313-45a1-88bb-cd090c233763","note":"","count":1,"label":"Pepsi 1l","posId":"N124","price":5900,"isExtra":false}]</t>
  </si>
  <si>
    <t>2026-05-09T20:35:05.960+02:00</t>
  </si>
  <si>
    <t>2026-05-09T20:53:10.384+02:00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</si>
  <si>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40cm","posId":"111","price":30900,"isExtra":false},{"id":"54685049","note":"","count":1,"label":"Balné","posId":"K0000","price":2000,"isExtra":true},{"id":"59589706","note":"","size":"Margherita 32cm","count":1,"label":"Margherita 32cm","posId":"112","price":20900,"isExtra":false},{"id":"54685059","note":"","count":1,"label":"Balné","posId":"K0000","price":1500,"isExtra":true}]</t>
  </si>
  <si>
    <t>2026-05-09T20:32:03.643+02:00</t>
  </si>
  <si>
    <t>2026-05-09T20:49:05.186+02:00</t>
  </si>
  <si>
    <t>2026-05-09T21:13:29.222+02:00</t>
  </si>
  <si>
    <t>2026-05-09T20:32:04.506+02:00</t>
  </si>
  <si>
    <t>[{"id":"3ca6f105-5e70-48ee-bc31-76525f0a0b11","note":"","count":1,"label":"BBQ Texas 40 cm","posId":"107","price":30900,"isExtra":false},{"id":"a3af24f3-c3ce-4e93-83a5-9a3b7277f4fc","note":"","count":1,"label":"Okraj mozzarella, bylinky","posId":"A122","price":6500,"isExtra":true},{"id":"524f3c3f-0c67-4b97-b499-20f8d3dbda4a","note":"","count":1,"label":"BEZ -slanina","posId":"X108","price":0,"KDSTags":["redhighlight"],"isExtra":true},{"id":"0604cf40-24b5-4ad5-a9e4-e5834def96b8","note":"","count":3,"label":"Dip česnekový","posId":"P106","price":2000,"isExtra":false},{"id":"15882222-eb55-420b-a563-1fd60403ece7","note":"","count":1,"label":"Hot &amp; Spicy 18 cm","posId":"134","price":11900,"isExtra":false}]</t>
  </si>
  <si>
    <t>2026-05-09T20:32:03.627+02:00</t>
  </si>
  <si>
    <t>2026-05-09T20:42:48.070+02:00</t>
  </si>
  <si>
    <t>[{"id":"7ee7e3c8-2c54-4dc5-810f-2f52f62e2d14","note":"","count":1,"label":"Comeback 32 cm","posId":"121","price":24900,"isExtra":false}]</t>
  </si>
  <si>
    <t>2026-05-09T20:31:22.537+02:00</t>
  </si>
  <si>
    <t>2026-05-09T20:50:05.225+02:00</t>
  </si>
  <si>
    <t>2026-05-09T20:27:51.346+02:00</t>
  </si>
  <si>
    <t>2026-05-09T20:41:26.286+02:00</t>
  </si>
  <si>
    <t>Kuldeep</t>
  </si>
  <si>
    <t>2026-05-09T20:18:29.914+02:00</t>
  </si>
  <si>
    <t>2026-05-09T20:36:39.726+02:00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</si>
  <si>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základ","posId":"ZRB40","price":0,"isExtra":true},{"id":"A124","note":"","count":1,"label":"okraj mozzarella, bbq omáčka","posId":"A124","price":6500,"isExtra":true},{"id":"113","note":"","count":1,"label":"Capricciosa 32cm","posId":"113","price":24900,"isExtra":false},{"id":"K0000","note":"","count":1,"label":"Balné","posId":"K0000","price":1500,"isExtra":true}]</t>
  </si>
  <si>
    <t>2026-05-09T20:15:45.350+02:00</t>
  </si>
  <si>
    <t>2026-05-09T20:33:02.379+02:00</t>
  </si>
  <si>
    <t>[{"id":"6748417db17528cb9bcae5e7","count":1,"label":"Quattro Formaggi 40cm","posId":"111","price":30900,"isExtra":false},{"id":"9642908ce4c2f22954c8bbd6","count":1,"label":"Balné","posId":"K0000","price":2000,"isExtra":true},{"id":"22eba6bdc2dfa2f3925398ae","count":1,"label":"Rajčatový základ","posId":"ZSR40","price":0,"isExtra":true},{"id":"737694feac02220c1ba9726b","count":1,"label":"Žampiony","posId":"C105","price":3500,"KDSTags":["greenhighlight"],"isExtra":true},{"id":"69964a2ac00a0c725f928a67","count":1,"label":"Olivy","posId":"C112","price":3500,"KDSTags":["greenhighlight"],"isExtra":true},{"id":"2e4ad0e1c65a1f75ea4c127d","count":1,"label":"Slanina","posId":"C108","price":4000,"KDSTags":["greenhighlight"],"isExtra":true},{"id":"7f2db079ec24f1234b74010f","count":1,"label":"Masové kuličky","posId":"C116","price":8900,"KDSTags":["greenhighlight"],"isExtra":true},{"id":"6748417db17528cb9bcae63b","count":1,"label":"Česnekový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</si>
  <si>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2026-05-09T20:10:03.653+02:00</t>
  </si>
  <si>
    <t>2026-05-09T20:28:01.226+02:00</t>
  </si>
  <si>
    <t>2026-05-09T21:08:57.486+02:00</t>
  </si>
  <si>
    <t>2026-05-09T20:18:16.358+02:00</t>
  </si>
  <si>
    <t>[{"id":"088a7edc-ef1e-4c6b-b7a1-36c2c45ab0fe","note":"","count":1,"label":"Capricciosa 32 cm","posId":"113","price":24900,"isExtra":false}]</t>
  </si>
  <si>
    <t>2026-05-09T20:09:44.015+02:00</t>
  </si>
  <si>
    <t>2026-05-09T20:30:13.597+02:00</t>
  </si>
  <si>
    <t>[{"id":"6748417db17528cb9bcae5e5","count":1,"label":"Margherita 40cm","posId":"100","price":26900,"isExtra":false},{"id":"9642908ce4c2f22954c8bbd6","count":1,"label":"Balné","posId":"K0000","price":2000,"isExtra":true},{"id":"901ba681c011b9d3732e92b1","count":1,"label":"Kukuřice","posId":"C115","price":3500,"KDSTags":["greenhighlight"],"isExtra":true},{"id":"e71ba0387ffe86638fd95521","count":1,"label":"Šunka","posId":"C106","price":4000,"KDSTags":["green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</si>
  <si>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2026-05-09T20:09:24.693+02:00</t>
  </si>
  <si>
    <t>2026-05-09T20:26:14.228+02:00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</si>
  <si>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🌶️🌶️","posId":"122","price":24900,"isExtra":false},{"id":"54685059","note":"","count":1,"label":"Balné","posId":"K0000","price":1500,"isExtra":true}]</t>
  </si>
  <si>
    <t>2026-05-09T20:07:43.265+02:00</t>
  </si>
  <si>
    <t>2026-05-09T20:24:45.153+02:00</t>
  </si>
  <si>
    <t>[{"id":"59589712","note":"","size":"BBQ Meteor 32cm","count":1,"label":"BBQ Meteor 32cm","posId":"118","price":24900,"isExtra":false},{"id":"54685059","note":"","count":1,"label":"Balné","posId":"K0000","price":1500,"isExtra":true},{"id":"57279290","note":"","count":1,"label":"Rajčatový základ","posId":"ZBR32","price":0,"isExtra":true}]</t>
  </si>
  <si>
    <t>Giga</t>
  </si>
  <si>
    <t>2026-05-09T20:03:09.892+02:00</t>
  </si>
  <si>
    <t>2026-05-09T20:22:22.176+02:00</t>
  </si>
  <si>
    <t>[{"id":"119","note":"","count":1,"label":"BBQ Texas 32cm","posId":"119","price":24900,"isExtra":false},{"id":"K0000","note":"","count":1,"label":"Balné","posId":"K0000","price":1500,"isExtra":true},{"id":"X111","note":"","count":1,"label":"Bez papriky","posId":"X111","price":0,"KDSTags":["redhighlight"],"isExtra":true}]</t>
  </si>
  <si>
    <t>2026-05-09T19:57:15.929+02:00</t>
  </si>
  <si>
    <t>2026-05-09T20:20:47.496+02:00</t>
  </si>
  <si>
    <t>[{"id":"106","note":"Prosim o vice propecenou. Nebojte se toho 😁","count":1,"label":"BBQ Meteor 40cm","posId":"106","price":30900,"isExtra":false},{"id":"K0000","note":"","count":1,"label":"Balné","posId":"K0000","price":2000,"isExtra":true},{"id":"A120","note":"","count":1,"label":"okraj hotdog, bbq omáčka","posId":"A120","price":6500,"isExtra":true},{"id":"111","note":"","count":1,"label":"Quattro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bylinky","posId":"A122","price":6500,"isExtra":true}]</t>
  </si>
  <si>
    <t>2026-05-09T19:52:39.502+02:00</t>
  </si>
  <si>
    <t>2026-05-09T20:13:41.306+02:00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</si>
  <si>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🌶️","posId":"109","price":30900,"isExtra":false},{"id":"54685049","note":"","count":1,"label":"Balné","posId":"K0000","price":2000,"isExtra":true},{"id":"54684973","note":"","size":"Quattro Formaggi 40cm","count":1,"label":"Quattro Formaggi 40cm","posId":"111","price":30900,"isExtra":false},{"id":"54685049","note":"","count":1,"label":"Balné","posId":"K0000","price":2000,"isExtra":true},{"id":"59555745","note":"","count":1,"label":"Rajčatový základ","posId":"ZSR40","price":0,"isExtra":true},{"id":"54684980","note":"","size":"Zeleninová 40cm","count":1,"label":"Zeleninová 40cm","posId":"103","price":30900,"isExtra":false},{"id":"54685049","note":"","count":1,"label":"Balné","posId":"K0000","price":2000,"isExtra":true}]</t>
  </si>
  <si>
    <t>2026-05-09T19:52:03.310+02:00</t>
  </si>
  <si>
    <t>2026-05-09T20:08:15.058+02:00</t>
  </si>
  <si>
    <t>2026-05-09T20:40:22.912+02:00</t>
  </si>
  <si>
    <t>2026-05-09T20:21:33.363+02:00</t>
  </si>
  <si>
    <t>[{"id":"63c5589f-8110-48db-8be3-91da09368499","note":"","count":2,"label":"Capricciosa 18 cm","posId":"125","price":11900,"isExtra":false},{"id":"a5c2ed4d-1e36-44a2-96f4-6b33a4c240fc","note":"","count":1,"label":"Comeback 18 cm","posId":"133","price":11900,"isExtra":false},{"id":"0604cf40-24b5-4ad5-a9e4-e5834def96b8","note":"","count":1,"label":"Dip česnekový","posId":"P106","price":2000,"isExtra":false}]</t>
  </si>
  <si>
    <t>2026-05-09T19:51:03.497+02:00</t>
  </si>
  <si>
    <t>2026-05-09T20:16:07.072+02:00</t>
  </si>
  <si>
    <t>2026-05-09T20:47:41.067+02:00</t>
  </si>
  <si>
    <t>2026-05-09T19:54:48.591+02:00</t>
  </si>
  <si>
    <t>[{"id":"088a7edc-ef1e-4c6b-b7a1-36c2c45ab0fe","note":"","count":1,"label":"Capricciosa 32 cm","posId":"113","price":24900,"isExtra":false},{"id":"896d2264-b315-4ee3-b331-0fa7b26bb96f","note":"","count":1,"label":"Hawai 32 cm","posId":"114","price":24900,"isExtra":false}]</t>
  </si>
  <si>
    <t>2026-05-09T19:40:03.444+02:00</t>
  </si>
  <si>
    <t>2026-05-09T19:58:08.939+02:00</t>
  </si>
  <si>
    <t>2026-05-09T20:12:30.276+02:00</t>
  </si>
  <si>
    <t>2026-05-09T20:19:44.137+02:00</t>
  </si>
  <si>
    <t>[{"id":"55ca227d-485c-4130-a44d-b26b939e8c03","note":"","count":1,"label":"Hot &amp; Spicy 32 cm","posId":"122","price":24900,"isExtra":false},{"id":"088a7edc-ef1e-4c6b-b7a1-36c2c45ab0fe","note":"","count":1,"label":"Capricciosa 32 cm","posId":"113","price":24900,"isExtra":false}]</t>
  </si>
  <si>
    <t>Tomáš</t>
  </si>
  <si>
    <t>2026-05-09T19:35:34.041+02:00</t>
  </si>
  <si>
    <t>2026-05-09T19:54:20.279+02:00</t>
  </si>
  <si>
    <t>[{"id":"111","note":"","count":1,"label":"Quattro Formaggi 40cm","posId":"111","price":30900,"isExtra":false},{"id":"K0000","note":"","count":1,"label":"Balné","posId":"K0000","price":2000,"isExtra":true}]</t>
  </si>
  <si>
    <t>2026-05-09T19:33:03.360+02:00</t>
  </si>
  <si>
    <t>2026-05-09T20:02:56.088+02:00</t>
  </si>
  <si>
    <t>2026-05-09T20:53:40.085+02:00</t>
  </si>
  <si>
    <t>2026-05-09T19:33:04.194+02:00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</si>
  <si>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základ","posId":"A129","price":0,"isExtra":true},{"id":"9b3fd0f9-6a36-4a8e-95ad-00dbae675705","note":"","count":1,"label":"Capricciosa 40 cm","posId":"101","price":30900,"isExtra":false}]</t>
  </si>
  <si>
    <t>2026-05-09T19:32:03.584+02:00</t>
  </si>
  <si>
    <t>2026-05-09T19:52:46.038+02:00</t>
  </si>
  <si>
    <t>2026-05-09T20:04:11.891+02:00</t>
  </si>
  <si>
    <t>2026-05-09T20:19:38.731+02:00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</si>
  <si>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</si>
  <si>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2026-05-09T19:32:03.569+02:00</t>
  </si>
  <si>
    <t>2026-05-09T19:46:34.098+02:00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</si>
  <si>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bylinky","posId":"A122","price":6500,"isExtra":true}]</t>
  </si>
  <si>
    <t>2026-05-09T19:31:26.820+02:00</t>
  </si>
  <si>
    <t>2026-05-09T19:49:58.124+02:00</t>
  </si>
  <si>
    <t>[{"id":"54684978","note":"","size":"BBQ Meteor 40cm","count":1,"label":"BBQ Meteor 40cm","posId":"106","price":30900,"isExtra":false},{"id":"54685049","note":"","count":1,"label":"Balné","posId":"K0000","price":2000,"isExtra":true}]</t>
  </si>
  <si>
    <t>2026-05-09T19:30:03.483+02:00</t>
  </si>
  <si>
    <t>2026-05-09T19:47:55.416+02:00</t>
  </si>
  <si>
    <t>[{"id":"7ebac4a7-6cce-442e-b2bb-06b929c16076","note":"","count":1,"label":"Baby špenát &amp; kuře 32 cm","posId":"116","price":24900,"isExtra":false},{"id":"923cca0f-b384-4647-b41a-b36c46b0c790","note":"","count":1,"label":"BBQ Meteor 32 cm","posId":"142","price":24900,"isExtra":false},{"id":"41f21dd3-e301-4232-8347-2fbf132057d4","note":"","count":1,"label":"změna na Rajčatový základ","posId":"A127","price":0,"isExtra":true}]</t>
  </si>
  <si>
    <t>2026-05-09T19:26:02.835+02:00</t>
  </si>
  <si>
    <t>2026-05-09T19:43:08.949+02:00</t>
  </si>
  <si>
    <t>2026-05-09T20:01:47.163+02:00</t>
  </si>
  <si>
    <t>2026-05-09T19:28:20.412+02:00</t>
  </si>
  <si>
    <t>[{"id":"0b22568e-4d1c-45db-9aa3-de09ef6c293a","note":"","count":1,"label":"Pepperoni 32 cm","posId":"120","price":24900,"isExtra":false},{"id":"2c932c76-e932-479d-b476-ee55b747887e","note":"","count":1,"label":"žampiony","posId":"B105","price":2500,"KDSTags":["greenhighlight"],"isExtra":true},{"id":"e1c5136d-42df-4209-a1d5-7b367060d3f2","note":"","count":1,"label":"Spicy Wings","posId":"P101","price":11900,"isExtra":false},{"id":"0604cf40-24b5-4ad5-a9e4-e5834def96b8","note":"","count":1,"label":"Dip česnekový","posId":"P106","price":2000,"isExtra":false},{"id":"909551f4-a7ff-428a-a062-708ec72d4824","note":"","count":1,"label":"Choco Rolls, 6 ks","posId":"chr100","price":8900,"isExtra":false}]</t>
  </si>
  <si>
    <t>2026-05-09T19:21:03.760+02:00</t>
  </si>
  <si>
    <t>2026-05-09T19:40:16.071+02:00</t>
  </si>
  <si>
    <t>2026-05-09T19:50:03.055+02:00</t>
  </si>
  <si>
    <t>2026-05-09T19:28:10.448+02:00</t>
  </si>
  <si>
    <t>[{"id":"3ca6f105-5e70-48ee-bc31-76525f0a0b11","note":"","count":1,"label":"BBQ Texas 40 cm","posId":"107","price":30900,"isExtra":false},{"id":"964de064-9473-45d2-a921-18d4e9308b80","note":"","count":1,"label":"Sweet passion 32 cm","posId":"29","price":20900,"isExtra":false}]</t>
  </si>
  <si>
    <t>Doniyor</t>
  </si>
  <si>
    <t>2026-05-09T19:18:15.520+02:00</t>
  </si>
  <si>
    <t>2026-05-09T19:37:51.233+02:00</t>
  </si>
  <si>
    <t>[{"id":"101","note":"","count":1,"label":"Capricciosa 40cm","posId":"101","price":30900,"isExtra":false},{"id":"K0000","note":"","count":1,"label":"Balné","posId":"K0000","price":2000,"isExtra":true}]</t>
  </si>
  <si>
    <t>2026-05-09T19:00:53.818+02:00</t>
  </si>
  <si>
    <t>2026-05-09T19:36:28.285+02:00</t>
  </si>
  <si>
    <t>[{"id":"61817993","note":"","size":"Guarana kiwi a jablko","count":2,"label":"Guarana kiwi a jablko","posId":"N144","price":5500,"isExtra":false},{"id":"54684974","note":"","size":"Hot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54685118","note":"","count":1,"label":"Olivy","posId":"C112","price":3500,"KDSTags":["greenhighlight"],"isExtra":true},{"id":"54685018","note":"","size":"Česnekový dip","count":3,"label":"Česnekový dip","posId":"P106","price":2000,"isExtra":false},{"id":"54685059","note":"","count":3,"label":"Balné","posId":"K0000","price":1500,"isExtra":true}]</t>
  </si>
  <si>
    <t>2026-05-09T19:00:18.532+02:00</t>
  </si>
  <si>
    <t>2026-05-09T19:34:20.270+02:00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</si>
  <si>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54685118","note":"","count":1,"label":"Olivy","posId":"C112","price":3500,"KDSTags":["greenhighlight"],"isExtra":true},{"id":"54685171","note":"","count":1,"label":"Slanina","posId":"C108","price":4000,"KDSTags":["greenhighlight"],"isExtra":true}]</t>
  </si>
  <si>
    <t>2026-05-09T19:00:10.185+02:00</t>
  </si>
  <si>
    <t>2026-05-09T19:25:51.167+02:00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</si>
  <si>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40cm","posId":"111","price":30900,"isExtra":false},{"id":"9642908ce4c2f22954c8bbd6","count":1,"label":"Balné","posId":"K0000","price":2000,"isExtra":true},{"id":"6748417db17528cb9bcae5f7","count":1,"label":"Capricciosa 40cm","posId":"101","price":30900,"isExtra":false},{"id":"9642908ce4c2f22954c8bbd6","count":1,"label":"Balné","posId":"K0000","price":2000,"isExtra":true},{"id":"6748417db17528cb9bcae5fd","count":1,"label":"Margherita 32cm","posId":"112","price":20900,"isExtra":false},{"id":"bd23bb29ddc67d336ee4c95b","count":1,"label":"Balné","posId":"K0000","price":1500,"isExtra":true}]</t>
  </si>
  <si>
    <t>2026-05-09T18:59:03.951+02:00</t>
  </si>
  <si>
    <t>2026-05-09T19:23:40.383+02:00</t>
  </si>
  <si>
    <t>2026-05-09T19:39:34.012+02:00</t>
  </si>
  <si>
    <t>2026-05-09T18:59:04.916+02:00</t>
  </si>
  <si>
    <t>[{"id":"0d7a09d5-0cc0-41d1-92da-1fd2b06b2d07","note":"","count":1,"label":"Česnekový chléb","posId":"P104","price":7900,"isExtra":false},{"id":"978c26ec-8492-4979-8b1c-f7ff8381d413","note":"","count":4,"label":"Pepperoni Rolls, 6 ks","posId":"P100","price":8900,"isExtra":false},{"id":"909551f4-a7ff-428a-a062-708ec72d4824","note":"","count":1,"label":"Choco Rolls, 6 ks","posId":"chr100","price":8900,"isExtra":false},{"id":"f4e62f0e-27eb-456f-a59a-dac515570142","note":"","count":1,"label":"Jablečno-skořicové rolls, 8ks","posId":"18","price":8900,"isExtra":false},{"id":"c3e530cf-43f7-4bfa-a2eb-212265125d03","note":"","count":1,"label":"Česká zmrzlina z Opočna karamel","posId":"D112","price":12900,"isExtra":false},{"id":"7eae80af-3fb0-4484-825a-00dd12db3ff3","note":"","count":1,"label":"Jalapenos Rolls, 6 ks","posId":"jpr200","price":8900,"isExtra":false}]</t>
  </si>
  <si>
    <t>2026-05-09T18:58:08.299+02:00</t>
  </si>
  <si>
    <t>2026-05-09T19:21:44.386+02:00</t>
  </si>
  <si>
    <t>[{"id":"6748417db17528cb9bcae603","count":1,"label":"Comeback 32cm 🌶️","posId":"121","price":24900,"isExtra":false},{"id":"bd23bb29ddc67d336ee4c95b","count":1,"label":"Balné","posId":"K0000","price":1500,"isExtra":true},{"id":"6748417db17528cb9bcae65f","count":1,"label":"Pepsi 1l","posId":"N124","price":5900,"isExtra":false}]</t>
  </si>
  <si>
    <t>2026-05-09T18:55:03.059+02:00</t>
  </si>
  <si>
    <t>2026-05-09T19:05:27.662+02:00</t>
  </si>
  <si>
    <t>2026-05-09T18:54:03.347+02:00</t>
  </si>
  <si>
    <t>2026-05-09T19:15:44.964+02:00</t>
  </si>
  <si>
    <t>[{"id":"896d2264-b315-4ee3-b331-0fa7b26bb96f","note":"","count":1,"label":"Hawai 32 cm","posId":"114","price":24900,"isExtra":false},{"id":"7ee7e3c8-2c54-4dc5-810f-2f52f62e2d14","note":"","count":1,"label":"Comeback 32 cm","posId":"121","price":24900,"isExtra":false},{"id":"2a9dc121-ec1e-4cbb-b8d5-66ce6a546664","note":"","count":1,"label":"DIP jalapenos","posId":"P107","price":2000,"isExtra":false}]</t>
  </si>
  <si>
    <t>2026-05-09T18:51:59.071+02:00</t>
  </si>
  <si>
    <t>2026-05-09T19:11:32.781+02:00</t>
  </si>
  <si>
    <t>[{"id":"59589714","note":"","size":"Hawai 32cm","count":1,"label":"Hawai 32cm","posId":"114","price":24900,"isExtra":false},{"id":"54685059","note":"","count":1,"label":"Balné","posId":"K0000","price":1500,"isExtra":true}]</t>
  </si>
  <si>
    <t>2026-05-09T18:51:03.278+02:00</t>
  </si>
  <si>
    <t>2026-05-09T18:58:40.745+02:00</t>
  </si>
  <si>
    <t>2026-05-09T19:01:20.284+02:00</t>
  </si>
  <si>
    <t>2026-05-09T18:51:04.657+02:00</t>
  </si>
  <si>
    <t>[{"id":"e8a7b47a-70d2-4cc2-a375-1dab55125675","note":"","count":1,"label":"Quattro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základ","posId":"A127","price":0,"isExtra":true},{"id":"0604cf40-24b5-4ad5-a9e4-e5834def96b8","note":"","count":1,"label":"Dip česnekový","posId":"P106","price":2000,"isExtra":false}]</t>
  </si>
  <si>
    <t>2026-05-09T18:51:03.234+02:00</t>
  </si>
  <si>
    <t>2026-05-09T19:30:43.992+02:00</t>
  </si>
  <si>
    <t>2026-05-09T19:49:24.275+02:00</t>
  </si>
  <si>
    <t>2026-05-09T18:51:04.655+02:00</t>
  </si>
  <si>
    <t>[{"id":"f675967f-9acd-47eb-a0a7-8c1488c18315","note":"","count":1,"label":"Hot &amp; Spicy 40 cm","posId":"110","price":30900,"isExtra":false},{"id":"1da6e618-5f95-4707-b8bd-b1685e13f67a","note":"","count":1,"label":"Hawai 40 cm","posId":"102","price":30900,"isExtra":false},{"id":"faf7ff40-eef3-48bd-92c4-b33e5bbf095d","note":"","count":2,"label":"Quattro Formaggi 40 cm","posId":"111","price":30900,"isExtra":false}]</t>
  </si>
  <si>
    <t>2026-05-09T18:51:01.497+02:00</t>
  </si>
  <si>
    <t>2026-05-09T19:11:26.005+02:00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</si>
  <si>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🌶️🌶️","posId":"120","price":24900,"isExtra":false},{"id":"54685059","note":"","count":1,"label":"Balné","posId":"K0000","price":1500,"isExtra":true},{"id":"57279289","note":"","count":1,"label":"BBQ základ","posId":"ZRB32","price":0,"isExtra":true}]</t>
  </si>
  <si>
    <t>2026-05-09T18:50:37.785+02:00</t>
  </si>
  <si>
    <t>2026-05-09T19:01:57.796+02:00</t>
  </si>
  <si>
    <t>[{"id":"59589715","note":"","size":"Capricciosa 32cm","count":1,"label":"Capricciosa 32cm","posId":"113","price":24900,"isExtra":false},{"id":"54685059","note":"","count":1,"label":"Balné","posId":"K0000","price":1500,"isExtra":true},{"id":"57405718","note":"","size":"Pepsi 1l","count":1,"label":"Pepsi 1l","posId":"N124","price":5900,"isExtra":false}]</t>
  </si>
  <si>
    <t>2026-05-09T18:47:02.944+02:00</t>
  </si>
  <si>
    <t>2026-05-09T18:56:56.564+02:00</t>
  </si>
  <si>
    <t>[{"id":"1da6e618-5f95-4707-b8bd-b1685e13f67a","note":"","count":1,"label":"Hawai 40 cm","posId":"102","price":30900,"isExtra":false}]</t>
  </si>
  <si>
    <t>2026-05-09T18:43:31.276+02:00</t>
  </si>
  <si>
    <t>2026-05-09T18:51:27.009+02:00</t>
  </si>
  <si>
    <t>[{"id":"b5cd6d23-f361-4161-9aa5-cc25896b6767","count":1,"label":"Pizza Comeback 32","posId":"121","price":24900,"isExtra":false,"creatorId":"I38N-RGIJpqmFZ05w9O4W","isPackging":0,"actualLabel":"Pizza Comeback 32"},{"id":"m3pF27XfQ1Z0mNF8A8EJK","count":1,"label":"Bez salámu","posId":"X109","price":0,"KDSTags":["redhighlight"],"isExtra":true,"mainItemId":"b5cd6d23-f361-4161-9aa5-cc25896b6767"},{"id":"ad41b401-fc7f-449d-87be-dfb46bf9a126","count":1,"label":"Dip česnekový","posId":"P106","price":2000,"isExtra":false,"creatorId":"kA91EyiOEvfQvoWwwdHLq","isPackging":0,"actualLabel":"Dip česnekový"}]</t>
  </si>
  <si>
    <t>2026-05-09T18:43:05.409+02:00</t>
  </si>
  <si>
    <t>2026-05-09T18:54:07.825+02:00</t>
  </si>
  <si>
    <t>[{"id":"088a7edc-ef1e-4c6b-b7a1-36c2c45ab0fe","note":"","count":1,"label":"Capricciosa 32 cm","posId":"113","price":24900,"isExtra":false},{"id":"6e70115f-a0f1-42d6-aaca-1c1f7aa64cb8","note":"","count":1,"label":"šunka","posId":"B106","price":3000,"KDSTags":["greenhighlight"],"isExtra":true},{"id":"0604cf40-24b5-4ad5-a9e4-e5834def96b8","note":"","count":1,"label":"Dip česnekový","posId":"P106","price":2000,"isExtra":false}]</t>
  </si>
  <si>
    <t>2026-05-09T18:41:03.839+02:00</t>
  </si>
  <si>
    <t>2026-05-09T18:54:49.802+02:00</t>
  </si>
  <si>
    <t>2026-05-09T18:38:02.463+02:00</t>
  </si>
  <si>
    <t>2026-05-09T18:55:31.522+02:00</t>
  </si>
  <si>
    <t>2026-05-09T19:07:02.821+02:00</t>
  </si>
  <si>
    <t>2026-05-09T18:38:02.937+02:00</t>
  </si>
  <si>
    <t>[{"id":"ef7489da-416c-4ccb-846f-0317489461fc","note":"","count":1,"label":"BBQ Meteor 40 cm","posId":"106","price":30900,"isExtra":false},{"id":"0604cf40-24b5-4ad5-a9e4-e5834def96b8","note":"","count":1,"label":"Dip česnekový","posId":"P106","price":2000,"isExtra":false}]</t>
  </si>
  <si>
    <t>2026-05-09T18:36:28.756+02:00</t>
  </si>
  <si>
    <t>2026-05-09T18:51:33.050+02:00</t>
  </si>
  <si>
    <t>[{"id":"6748417db17528cb9bcae603","count":1,"label":"Comeback 32cm 🌶️","posId":"121","price":24900,"isExtra":false},{"id":"bd23bb29ddc67d336ee4c95b","count":1,"label":"Balné","posId":"K0000","price":1500,"isExtra":true}]</t>
  </si>
  <si>
    <t>2026-05-09T18:32:03.142+02:00</t>
  </si>
  <si>
    <t>2026-05-09T19:38:12.406+02:00</t>
  </si>
  <si>
    <t>2026-05-09T20:01:06.692+02:00</t>
  </si>
  <si>
    <t>2026-05-09T19:28:07.526+02:00</t>
  </si>
  <si>
    <t>[{"id":"4f6ede18-25d3-4c82-be03-84c9578ab8ce","note":"","count":1,"label":"Pepperoni 32 cm","posId":"144","price":24900,"isExtra":false},{"id":"af2bee84-a445-45fc-8ca2-cf4fed0dcf38","note":"","count":1,"label":"okraj mozzarella bylinky","posId":"A121","price":5700,"isExtra":true}]</t>
  </si>
  <si>
    <t>2026-05-09T18:24:02.815+02:00</t>
  </si>
  <si>
    <t>2026-05-09T18:42:20.759+02:00</t>
  </si>
  <si>
    <t>[{"id":"389b26e5-2cae-411b-afde-ac1cec80674b","note":"","count":1,"label":"Margherita 40 cm","posId":"100","price":26900,"isExtra":false},{"id":"a78b511f-836b-415e-9285-dd47f293529b","note":"","count":1,"label":"Pepperoni 40 cm","posId":"108","price":30900,"isExtra":false},{"id":"1bf82332-f38e-4349-ab02-2ebafec00ff8","note":"","count":1,"label":"Zeleninová 32 cm","posId":"115","price":24900,"isExtra":false},{"id":"a5773fcd-36ce-4663-bc56-7015fafd6eca","note":"","count":1,"label":"BEZ -mozzarella","posId":"X113","price":0,"KDSTags":["redhighlight"],"isExtra":true}]</t>
  </si>
  <si>
    <t>2026-05-09T18:20:19.434+02:00</t>
  </si>
  <si>
    <t>2026-05-09T18:40:00.771+02:00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</si>
  <si>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54685146","note":"","count":1,"label":"Cibule","posId":"B103","price":2500,"KDSTags":["greenhighlight"],"isExtra":true},{"id":"54685150","note":"","count":1,"label":"Kukuřice","posId":"B115","price":2500,"KDSTags":["greenhighlight"],"isExtra":true},{"id":"54685182","note":"","count":1,"label":"Grana padano, pecorino, parmazán","posId":"B130","price":3000,"KDSTags":["greenhighlight"],"isExtra":true},{"id":"57405714","note":"","size":"Aquilla zelený čaj/citron 0,5l","count":2,"label":"Aquilla zelený čaj/citron 0,5l","posId":"N121","price":4900,"isExtra":false},{"id":"54685018","note":"","size":"Česnekový dip","count":2,"label":"Česnekový dip","posId":"P106","price":2000,"isExtra":false},{"id":"54685059","note":"","count":2,"label":"Balné","posId":"K0000","price":1500,"isExtra":true},{"id":"54685021","note":"","size":"Choco Rolls","count":1,"label":"Choco Rolls","posId":"chr100","price":8900,"isExtra":false},{"id":"54685059","note":"","count":1,"label":"Balné","posId":"K0000","price":1500,"isExtra":true},{"id":"54685020","note":"","size":"Jalapenos Rolls","count":1,"label":"Jalapenos Rolls","posId":"jpr200","price":8900,"isExtra":false},{"id":"54685059","note":"","count":1,"label":"Balné","posId":"K0000","price":1500,"isExtra":true},{"id":"54685017","note":"","size":"Pepperoni Rolls 🌶️","count":2,"label":"Pepperoni Rolls 🌶️","posId":"P100","price":8900,"isExtra":false},{"id":"54685059","note":"","count":2,"label":"Balné","posId":"K0000","price":1500,"isExtra":true},{"id":"54685014","note":"","size":"Masové kuličky","count":1,"label":"Masové kuličky","posId":"P102","price":9900,"isExtra":false},{"id":"54685059","note":"","count":1,"label":"Balné","posId":"K0000","price":1500,"isExtra":true}]</t>
  </si>
  <si>
    <t>2026-05-09T18:19:03.378+02:00</t>
  </si>
  <si>
    <t>2026-05-09T18:33:39.728+02:00</t>
  </si>
  <si>
    <t>2026-05-09T18:17:36.109+02:00</t>
  </si>
  <si>
    <t>2026-05-09T18:33:55.732+02:00</t>
  </si>
  <si>
    <t>[{"id":"59589709","note":"","size":"Comeback 32cm 🌶️","count":2,"label":"Comeback 32cm 🌶️","posId":"121","price":24900,"isExtra":false},{"id":"54685059","note":"","count":2,"label":"Balné","posId":"K0000","price":1500,"isExtra":true}]</t>
  </si>
  <si>
    <t>2026-05-09T18:15:40.795+02:00</t>
  </si>
  <si>
    <t>2026-05-09T18:26:17.669+02:00</t>
  </si>
  <si>
    <t>2026-05-09T18:06:39.981+02:00</t>
  </si>
  <si>
    <t>2026-05-09T18:24:34.851+02:00</t>
  </si>
  <si>
    <t>[{"id":"6748417db17528cb9bcae5e5","count":1,"label":"Margherita 40cm","posId":"100","price":26900,"isExtra":false},{"id":"9642908ce4c2f22954c8bbd6","count":1,"label":"Balné","posId":"K0000","price":2000,"isExtra":true},{"id":"6748417db17528cb9bcae63b","count":2,"label":"Česnekový dip","posId":"P106","price":2000,"isExtra":false},{"id":"bd23bb29ddc67d336ee4c95b","count":2,"label":"Balné","posId":"K0000","price":1500,"isExtra":true},{"id":"675ac5aa810ce2d9b6865b4a","count":1,"label":"Jablečno-skořicové rolls","posId":"18","price":8900,"isExtra":false},{"id":"bd23bb29ddc67d336ee4c95b","count":1,"label":"Balné","posId":"K0000","price":1500,"isExtra":true}]</t>
  </si>
  <si>
    <t>2026-05-09T18:02:07.163+02:00</t>
  </si>
  <si>
    <t>2026-05-09T18:14:17.598+02:00</t>
  </si>
  <si>
    <t>[{"id":"6748417db17528cb9bcae5e5","count":1,"label":"Margherita 40cm","posId":"100","price":26900,"isExtra":false},{"id":"9642908ce4c2f22954c8bbd6","count":1,"label":"Balné","posId":"K0000","price":2000,"isExtra":true},{"id":"ab913d629d9f294fba1c5a16","count":1,"label":"Jalapeňos","posId":"C102","price":3500,"KDSTags":["greenhighlight"],"isExtra":true}]</t>
  </si>
  <si>
    <t>2026-05-09T17:57:02.538+02:00</t>
  </si>
  <si>
    <t>2026-05-09T18:13:02.415+02:00</t>
  </si>
  <si>
    <t>2026-05-09T18:28:07.635+02:00</t>
  </si>
  <si>
    <t>2026-05-09T17:57:03.207+02:00</t>
  </si>
  <si>
    <t>[{"id":"3ca6f105-5e70-48ee-bc31-76525f0a0b11","note":"","count":1,"label":"BBQ Texas 40 cm","posId":"107","price":30900,"isExtra":false},{"id":"d620bc6b-ecfa-4465-a21e-5ad55002e77c","note":"","count":1,"label":"Žampiony","posId":"C105","price":3500,"KDSTags":["greenhighlight"],"isExtra":true}]</t>
  </si>
  <si>
    <t>2026-05-09T17:56:03.868+02:00</t>
  </si>
  <si>
    <t>2026-05-09T18:18:09.441+02:00</t>
  </si>
  <si>
    <t>2026-05-09T18:35:49.405+02:00</t>
  </si>
  <si>
    <t>2026-05-09T17:56:04.926+02:00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</si>
  <si>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2da9e058-428b-42bc-bbe3-e7353c52c9e8","note":"","count":1,"label":"Cibule","posId":"C103","price":3500,"KDSTags":["greenhighlight"],"isExtra":true},{"id":"05527ae0-b54e-44de-955c-e974dad0a79f","note":"","count":1,"label":"Šunka","posId":"C106","price":4000,"KDSTags":["greenhighlight"],"isExtra":true}]</t>
  </si>
  <si>
    <t>2026-05-09T17:50:03.654+02:00</t>
  </si>
  <si>
    <t>2026-05-09T18:07:39.446+02:00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</si>
  <si>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cm","posId":"100","price":26900,"isExtra":false},{"id":"05527ae0-b54e-44de-955c-e974dad0a79f","note":"","count":1,"label":"Šunka","posId":"C106","price":4000,"KDSTags":["greenhighlight"],"isExtra":true}]</t>
  </si>
  <si>
    <t>2026-05-09T17:48:59.695+02:00</t>
  </si>
  <si>
    <t>2026-05-09T18:08:52.632+02:00</t>
  </si>
  <si>
    <t>[{"id":"6748417db17528cb9bcae60d","count":1,"label":"Hawai 32cm","posId":"114","price":24900,"isExtra":false},{"id":"bd23bb29ddc67d336ee4c95b","count":1,"label":"Balné","posId":"K0000","price":1500,"isExtra":true},{"id":"737fae5d3b3af39cab3630a6","count":1,"label":"Bez ananasu","posId":"X100","price":0,"KDSTags":["redhighlight"],"isExtra":true},{"id":"6748417db17528cb9bcae5fd","count":1,"label":"Margherita 32cm","posId":"112","price":20900,"isExtra":false},{"id":"bd23bb29ddc67d336ee4c95b","count":1,"label":"Balné","posId":"K0000","price":1500,"isExtra":true},{"id":"8dde9981318169cbedab97a6","count":1,"label":"Cibule","posId":"B103","price":2500,"KDSTags":["greenhighlight"],"isExtra":true}]</t>
  </si>
  <si>
    <t>2026-05-09T17:47:00.198+02:00</t>
  </si>
  <si>
    <t>2026-05-09T18:05:00.953+02:00</t>
  </si>
  <si>
    <t>[{"id":"6748417db17528cb9bcae60d","count":1,"label":"Hawai 32cm","posId":"114","price":24900,"isExtra":false},{"id":"bd23bb29ddc67d336ee4c95b","count":1,"label":"Balné","posId":"K0000","price":1500,"isExtra":true}]</t>
  </si>
  <si>
    <t>2026-05-09T17:45:59.725+02:00</t>
  </si>
  <si>
    <t>2026-05-09T18:06:07.812+02:00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</si>
  <si>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77106882b6d8ba4f0ccb4cc6","count":1,"label":"Šunka","posId":"B106","price":3000,"KDSTags":["greenhighlight"],"isExtra":true},{"id":"6748417db17528cb9bcae603","count":1,"label":"Comeback 32cm 🌶️","posId":"121","price":24900,"isExtra":false},{"id":"bd23bb29ddc67d336ee4c95b","count":1,"label":"Balné","posId":"K0000","price":1500,"isExtra":true},{"id":"fd7b41a9636f70af3c1f4e97","count":1,"label":"USA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základ","posId":"ZRS32","price":0,"isExtra":true},{"id":"f401506159c49964c3178c0f","count":1,"label":"okraj mozzarella, bylinky","posId":"A121","price":5700,"isExtra":true},{"id":"6748417db17528cb9bcae62f","count":1,"label":"Spicy menu Comeback","posId":"M100","price":34900,"isExtra":false},{"id":"f754e56b2f80799b5c377f43","count":1,"label":"Balné","posId":"K0000","price":3000,"isExtra":true},{"id":"6b8ac99e2fdf59663a7add13","count":1,"label":"Quattro Formaggi","posId":"Y123","price":0,"isExtra":true},{"id":"f401506159c49964c3178c0f","count":1,"label":"okraj mozzarella, bylinky","posId":"A121","price":5700,"isExtra":true},{"id":"514cb20e5d1f69b74ac053dd","count":1,"label":"spicy wings 🌶️","posId":"P101","price":0,"isExtra":true},{"id":"a2d25f9c5bc32e5bd2b5ea70","count":1,"label":"Mirinda 1l","posId":"N126","price":0,"isExtra":true},{"id":"6748417db17528cb9bcae63b","count":1,"label":"Česnekový dip","posId":"P106","price":2000,"isExtra":false},{"id":"bd23bb29ddc67d336ee4c95b","count":1,"label":"Balné","posId":"K0000","price":1500,"isExtra":true},{"id":"6748417db17528cb9bcae63f","count":1,"label":"Jalapenos Rolls","posId":"jpr200","price":8900,"isExtra":false},{"id":"bd23bb29ddc67d336ee4c95b","count":1,"label":"Balné","posId":"K0000","price":1500,"isExtra":true}]</t>
  </si>
  <si>
    <t>Minh</t>
  </si>
  <si>
    <t>2026-05-09T17:40:37.805+02:00</t>
  </si>
  <si>
    <t>2026-05-09T17:56:58.508+02:00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</si>
  <si>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základ","posId":"ZRB40","price":0,"isExtra":true},{"id":"C115","note":"","count":1,"label":"Kukuřice","posId":"C115","price":3500,"KDSTags":["greenhighlight"],"isExtra":true}]</t>
  </si>
  <si>
    <t>2026-05-09T17:40:03.504+02:00</t>
  </si>
  <si>
    <t>2026-05-09T17:55:13.937+02:00</t>
  </si>
  <si>
    <t>2026-05-09T18:08:33.980+02:00</t>
  </si>
  <si>
    <t>2026-05-09T17:42:59.878+02:00</t>
  </si>
  <si>
    <t>[{"id":"e8a7b47a-70d2-4cc2-a375-1dab55125675","note":"","count":1,"label":"Quattro Formaggi 32 cm","posId":"123","price":24900,"isExtra":false},{"id":"239f9a43-c44c-403a-a3f8-de7adef9d4a9","note":"","count":1,"label":"ananas","posId":"B100","price":2500,"KDSTags":["greenhighlight"],"isExtra":true},{"id":"3316ecf4-07ea-4045-acd5-7383dd81145f","note":"","count":1,"label":"jalapeños","posId":"B102","price":2500,"KDSTags":["greenhighlight"],"isExtra":true},{"id":"7ebac4a7-6cce-442e-b2bb-06b929c16076","note":"","count":1,"label":"Baby špenát &amp; kuře 32 cm","posId":"116","price":24900,"isExtra":false},{"id":"af2bee84-a445-45fc-8ca2-cf4fed0dcf38","note":"","count":1,"label":"okraj mozzarella bylinky","posId":"A121","price":5700,"isExtra":true},{"id":"0604cf40-24b5-4ad5-a9e4-e5834def96b8","note":"","count":2,"label":"Dip česnekový","posId":"P106","price":2000,"isExtra":false},{"id":"978c26ec-8492-4979-8b1c-f7ff8381d413","note":"","count":1,"label":"Pepperoni Rolls, 6 ks","posId":"P100","price":8900,"isExtra":false},{"id":"e1c5136d-42df-4209-a1d5-7b367060d3f2","note":"","count":1,"label":"Spicy Wings","posId":"P101","price":11900,"isExtra":false},{"id":"729a5bf7-1e81-474d-93e1-129401ad77bd","note":"","count":1,"label":"Dip BBQ","posId":"P105","price":2000,"isExtra":false}]</t>
  </si>
  <si>
    <t>2026-05-09T17:36:55.014+02:00</t>
  </si>
  <si>
    <t>2026-05-09T17:44:34.570+02:00</t>
  </si>
  <si>
    <t>[{"id":"6748417db17528cb9bcae601","count":1,"label":"Hot &amp; Spicy 32cm 🌶️🌶️","posId":"122","price":24900,"isExtra":false},{"id":"bd23bb29ddc67d336ee4c95b","count":1,"label":"Balné","posId":"K0000","price":1500,"isExtra":true}]</t>
  </si>
  <si>
    <t>2026-05-09T17:30:03.493+02:00</t>
  </si>
  <si>
    <t>2026-05-09T17:42:25.346+02:00</t>
  </si>
  <si>
    <t>2026-05-09T17:55:32.273+02:00</t>
  </si>
  <si>
    <t>2026-05-09T17:30:04.008+02:00</t>
  </si>
  <si>
    <t>[{"id":"923cca0f-b384-4647-b41a-b36c46b0c790","note":"","count":1,"label":"BBQ Meteor 32 cm","posId":"142","price":24900,"isExtra":false},{"id":"ea19fb90-a0c3-4d7a-946a-81082fc1a3c2","note":"","count":1,"label":"okraj Hotdog hořčice","posId":"A117","price":5700,"isExtra":true}]</t>
  </si>
  <si>
    <t>2026-05-09T17:27:03.261+02:00</t>
  </si>
  <si>
    <t>2026-05-09T17:39:57.315+02:00</t>
  </si>
  <si>
    <t>2026-05-09T18:05:37.173+02:00</t>
  </si>
  <si>
    <t>2026-05-09T17:27:03.938+02:00</t>
  </si>
  <si>
    <t>[{"id":"9b3fd0f9-6a36-4a8e-95ad-00dbae675705","note":"","count":1,"label":"Capricciosa 40 cm","posId":"101","price":30900,"isExtra":false},{"id":"0604cf40-24b5-4ad5-a9e4-e5834def96b8","note":"","count":1,"label":"Dip česnekový","posId":"P106","price":2000,"isExtra":false}]</t>
  </si>
  <si>
    <t>2026-05-09T17:25:52.435+02:00</t>
  </si>
  <si>
    <t>2026-05-09T17:37:03.494+02:00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</si>
  <si>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🌶️🌶️","posId":"108","price":30900,"isExtra":false},{"id":"9642908ce4c2f22954c8bbd6","count":1,"label":"Balné","posId":"K0000","price":2000,"isExtra":true},{"id":"6748417db17528cb9bcae661","count":1,"label":"Pepsi zero sugar 1l","posId":"N125","price":5900,"isExtra":false}]</t>
  </si>
  <si>
    <t>2026-05-09T17:25:03.421+02:00</t>
  </si>
  <si>
    <t>2026-05-09T17:36:39.284+02:00</t>
  </si>
  <si>
    <t>[{"id":"9b3fd0f9-6a36-4a8e-95ad-00dbae675705","note":"","count":1,"label":"Capricciosa 40 cm","posId":"101","price":30900,"isExtra":false},{"id":"1edf54fc-1032-442c-939f-e6e2033b2270","note":"","count":1,"label":"Comeback 40 cm","posId":"109","price":30900,"isExtra":false},{"id":"faf7ff40-eef3-48bd-92c4-b33e5bbf095d","note":"","count":1,"label":"Quattro Formaggi 40 cm","posId":"111","price":30900,"isExtra":false}]</t>
  </si>
  <si>
    <t>2026-05-09T17:19:46.368+02:00</t>
  </si>
  <si>
    <t>2026-05-09T17:28:40.487+02:00</t>
  </si>
  <si>
    <t>[{"id":"6748417db17528cb9bcae661","count":1,"label":"Pepsi zero sugar 1l","posId":"N125","price":5900,"isExtra":false},{"id":"6748417db17528cb9bcae5f1","count":1,"label":"BBQ Meteor 40cm","posId":"106","price":30900,"isExtra":false},{"id":"9642908ce4c2f22954c8bbd6","count":1,"label":"Balné","posId":"K0000","price":2000,"isExtra":true},{"id":"6748417db17528cb9bcae63b","count":1,"label":"Česnekový dip","posId":"P106","price":2000,"isExtra":false},{"id":"bd23bb29ddc67d336ee4c95b","count":1,"label":"Balné","posId":"K0000","price":1500,"isExtra":true}]</t>
  </si>
  <si>
    <t>2026-05-09T17:17:00.718+02:00</t>
  </si>
  <si>
    <t>2026-05-09T17:27:14.242+02:00</t>
  </si>
  <si>
    <t>[{"id":"a52d210a-2931-4c6e-b767-1ff8446d4750","count":1,"label":"Pizza Hot &amp; Spicy 32","posId":"122","price":24900,"isExtra":false,"creatorId":"nHkZMHlDoFyc1qdEZxDQo","isPackging":0,"actualLabel":"Pizza Hot &amp; Spicy 32"}]</t>
  </si>
  <si>
    <t>2026-05-09T17:14:49.065+02:00</t>
  </si>
  <si>
    <t>2026-05-09T17:23:55.591+02:00</t>
  </si>
  <si>
    <t>2026-05-09T17:00:24.859+02:00</t>
  </si>
  <si>
    <t>2026-05-09T17:15:30.494+02:00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</si>
  <si>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32cm","posId":"123","price":24900,"isExtra":false},{"id":"54685059","note":"","count":1,"label":"Balné","posId":"K0000","price":1500,"isExtra":true},{"id":"54684975","note":"","size":"Comeback 40cm 🌶️","count":1,"label":"Comeback 40cm 🌶️","posId":"109","price":30900,"isExtra":false},{"id":"54685049","note":"","count":1,"label":"Balné","posId":"K0000","price":2000,"isExtra":true},{"id":"59555742","note":"","count":1,"label":"Smetanový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bylinky","posId":"A122","price":6500,"isExtra":true}]</t>
  </si>
  <si>
    <t>2026-05-09T16:41:49.995+02:00</t>
  </si>
  <si>
    <t>2026-05-09T17:04:54.642+02:00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</si>
  <si>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základ","posId":"ZRB40","price":0,"isExtra":true},{"id":"163e470336fa023cc81e274a","count":1,"label":"okraj hotdog, bez omáčky","posId":"A126","price":6500,"isExtra":true},{"id":"3413d939fbb3d687083c022e","count":1,"label":"Bez cibule","posId":"X103","price":0,"KDSTags":["redhighlight"],"isExtra":true},{"id":"0f1c11be3dfc7c80a6820037","count":1,"label":"Ananas","posId":"C100","price":3500,"KDSTags":["greenhighlight"],"isExtra":true}]</t>
  </si>
  <si>
    <t>2026-05-09T16:41:02.072+02:00</t>
  </si>
  <si>
    <t>2026-05-09T16:56:06.324+02:00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</si>
  <si>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</si>
  <si>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2026-05-09T16:38:41.881+02:00</t>
  </si>
  <si>
    <t>2026-05-09T16:54:35.319+02:00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</si>
  <si>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🌶️","posId":"109","price":30900,"isExtra":false},{"id":"54685049","note":"","count":1,"label":"Balné","posId":"K0000","price":2000,"isExtra":true},{"id":"54684979","note":"","size":"Baby špenát &amp; kuře 40cm","count":1,"label":"Baby špenát &amp; kuře 40cm","posId":"104","price":30900,"isExtra":false},{"id":"54685049","note":"","count":1,"label":"Balné","posId":"K0000","price":2000,"isExtra":true}]</t>
  </si>
  <si>
    <t>2026-05-09T16:37:45.554+02:00</t>
  </si>
  <si>
    <t>2026-05-09T16:45:31.601+02:00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</si>
  <si>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32cm","posId":"123","price":24900,"isExtra":false},{"id":"bd23bb29ddc67d336ee4c95b","count":1,"label":"Balné","posId":"K0000","price":1500,"isExtra":true},{"id":"6748417db17528cb9bcae65d","count":1,"label":"BIRGO grapefruit 0,5l","posId":"N131","price":4900,"isExtra":false}]</t>
  </si>
  <si>
    <t>2026-05-09T16:32:48.235+02:00</t>
  </si>
  <si>
    <t>2026-05-09T16:34:11.144+02:00</t>
  </si>
  <si>
    <t>[{"id":"6ffd3545-72d2-4e40-9c4f-5ed137d1966b","count":1,"label":"Guarana kiwi a jablko","posId":"N144","price":5500,"isExtra":false,"creatorId":"serZfLbWwiwg6BAeh7TAu","isPackging":0,"actualLabel":"Guarana kiwi a jablko"}]</t>
  </si>
  <si>
    <t>2026-05-09T16:26:02.781+02:00</t>
  </si>
  <si>
    <t>2026-05-09T16:41:25.110+02:00</t>
  </si>
  <si>
    <t>2026-05-09T16:52:38.782+02:00</t>
  </si>
  <si>
    <t>2026-05-09T16:26:03.522+02:00</t>
  </si>
  <si>
    <t>[{"id":"a4e8ca23-fe36-4747-a603-19485eee7e76","note":"","count":1,"label":"Hot &amp; Spicy 32 cm","posId":"146","price":24900,"isExtra":false},{"id":"af2bee84-a445-45fc-8ca2-cf4fed0dcf38","note":"","count":1,"label":"okraj mozzarella bylinky","posId":"A121","price":5700,"isExtra":true},{"id":"5e12eeee-b5aa-4c49-a6bd-974da981715a","note":"","count":1,"label":"grana padano","posId":"B130","price":3000,"KDSTags":["greenhighlight"],"isExtra":true}]</t>
  </si>
  <si>
    <t>2026-05-09T16:14:16.630+02:00</t>
  </si>
  <si>
    <t>2026-05-09T16:32:15.084+02:00</t>
  </si>
  <si>
    <t>[{"id":"d0b4da65-56e2-444e-b81f-865254dcc811","count":1,"label":"Pizza BBQ Meteor 32","posId":"118","price":24900,"isExtra":false,"creatorId":"W0F2Hml3E0QM3MUlDqrAN","isPackging":0,"actualLabel":"Pizza BBQ Meteor 32"}]</t>
  </si>
  <si>
    <t>2026-05-09T16:12:01.194+02:00</t>
  </si>
  <si>
    <t>2026-05-09T16:34:40.095+02:00</t>
  </si>
  <si>
    <t>[{"id":"6748417db17528cb9bcae62f","count":1,"label":"Spicy menu Comeback","posId":"M100","price":34900,"isExtra":false},{"id":"f754e56b2f80799b5c377f43","count":1,"label":"Balné","posId":"K0000","price":3000,"isExtra":true},{"id":"788571ab2d716e916a13a468","count":1,"label":"Capricciosa","posId":"Y113","price":0,"isExtra":true},{"id":"97278f8f579333a42d2bbe2f","count":1,"label":"BBQ základ","posId":"ZRB32","price":0,"isExtra":true},{"id":"afde640085595bd963b7553e","count":1,"label":"okraj hotdog, hořčice","posId":"A117","price":5700,"isExtra":true},{"id":"514cb20e5d1f69b74ac053dd","count":1,"label":"spicy wings 🌶️","posId":"P101","price":0,"isExtra":true},{"id":"a2d25f9c5bc32e5bd2b5ea70","count":1,"label":"Mirinda 1l","posId":"N126","price":0,"isExtra":true}]</t>
  </si>
  <si>
    <t>2026-05-09T15:56:39.750+02:00</t>
  </si>
  <si>
    <t>2026-05-09T16:24:32.139+02:00</t>
  </si>
  <si>
    <t>[{"id":"e5451f2b-b3cd-46cc-9299-d98fd3b2ef12","count":2,"label":"Pizza Hawai 40 cm","posId":"102","price":30900,"isExtra":false,"creatorId":"dur85ZpgMl4MqJv6hUN51","isPackging":0,"actualLabel":"Pizza Hawai 40 cm"},{"id":"RjnzJvFGQ7bViwxWS8fAW","count":2,"label":"Bez ananasu","posId":"X100","price":0,"KDSTags":["redhighlight"],"isExtra":true,"mainItemId":"e5451f2b-b3cd-46cc-9299-d98fd3b2ef12"},{"id":"e5451f2b-b3cd-46cc-9299-d98fd3b2ef12","count":1,"label":"Pizza Hawai 40 cm","posId":"102","price":30900,"isExtra":false,"creatorId":"jUnfwUp1MmYtP5N1-Rn2u","isPackging":0,"actualLabel":"Pizza Hawai 40 cm"},{"id":"RjnzJvFGQ7bViwxWS8fAW","count":1,"label":"Bez ananasu","posId":"X100","price":0,"KDSTags":["redhighlight"],"isExtra":true,"mainItemId":"e5451f2b-b3cd-46cc-9299-d98fd3b2ef12"},{"id":"extra_20230331101812_96","count":1,"label":"Kukuřice","posId":"C115","price":3500,"KDSTags":["greenhighlight"],"isExtra":true,"mainItemId":"e5451f2b-b3cd-46cc-9299-d98fd3b2ef12"},{"id":"e5451f2b-b3cd-46cc-9299-d98fd3b2ef12","count":1,"label":"Pizza Hawai 40 cm","posId":"102","price":30900,"isExtra":false,"creatorId":"otrVNhWhFMXLaMbUcMtoz","isPackging":0,"actualLabel":"Pizza Hawai 40 cm"},{"id":"51e7787c-cf56-4298-9a5c-60e17574712f","count":1,"label":"Pizza Pepperoni 40","posId":"108","price":30900,"isExtra":false,"creatorId":"tkE2Y1iovHq6t8V76jGjO","isPackging":0,"actualLabel":"Pizza Pepperoni 40"},{"id":"69e85ae6-75dc-45f1-8c49-46de64b18a8e","count":1,"label":"Pizza BBQ Texas 40","posId":"107","price":30900,"isExtra":false,"creatorId":"_5mxTNtnIpYlVmllzq3EM","isPackging":0,"actualLabel":"Pizza BBQ Texas 40"},{"id":"9f13c280-ae4d-4dcd-95d7-5eff4ccfd6c7","count":1,"label":"Pizza Hawai 40 cm 0,5","posId":"H102","price":15450,"isExtra":false,"creatorId":"z0bhrTmlmm2doGT9bEz_C","isPackging":0,"actualLabel":"Pizza Hawai 40 cm 0,5"},{"id":"RjnzJvFGQ7bViwxWS8fAW","count":1,"label":"Bez ananasu","posId":"X100","price":0,"KDSTags":["redhighlight"],"isExtra":true,"mainItemId":"9f13c280-ae4d-4dcd-95d7-5eff4ccfd6c7"},{"id":"2lwz8DLnxAE2XXPjpySDo","count":1,"label":"Bez plněných okrajů","posId":"X1000","price":0,"isExtra":true,"mainItemId":"9f13c280-ae4d-4dcd-95d7-5eff4ccfd6c7"},{"id":"775bd6c1-f6f7-4e11-998d-2327662837c0","count":1,"label":"Pizza Quattro Formaggi 40 0,5","posId":"H111","price":15450,"isExtra":false,"creatorId":"Sq52oyGdVYdnVuKsxle-s","isPackging":0,"actualLabel":"Pizza Quattro Formaggi 40 0,5"},{"id":"extra_20230331101812_9","count":1,"label":"Rajčatový základ","posId":"ZSR40","price":0,"isExtra":true,"mainItemId":"775bd6c1-f6f7-4e11-998d-2327662837c0"},{"id":"2lwz8DLnxAE2XXPjpySDo","count":1,"label":"Bez plněných okrajů","posId":"X1000","price":0,"isExtra":true,"mainItemId":"775bd6c1-f6f7-4e11-998d-2327662837c0"}]</t>
  </si>
  <si>
    <t>2026-05-09T15:48:45.923+02:00</t>
  </si>
  <si>
    <t>2026-05-09T15:57:44.768+02:00</t>
  </si>
  <si>
    <t>[{"id":"3f03490a-3c8c-4576-8dc3-f02b1307741c","count":1,"label":"Pizza Capricciosa 32","posId":"113","price":24900,"isExtra":false,"creatorId":"O6ECH9Dcg2ijBNOwB8syj","isPackging":0,"actualLabel":"Pizza Capricciosa 32"}]</t>
  </si>
  <si>
    <t>2026-05-09T15:43:03.077+02:00</t>
  </si>
  <si>
    <t>2026-05-09T16:04:02.716+02:00</t>
  </si>
  <si>
    <t>2026-05-09T16:19:34.839+02:00</t>
  </si>
  <si>
    <t>2026-05-09T15:43:03.981+02:00</t>
  </si>
  <si>
    <t>[{"id":"1bf82332-f38e-4349-ab02-2ebafec00ff8","note":"","count":1,"label":"Zeleninová 32 cm","posId":"115","price":24900,"isExtra":false},{"id":"6e70115f-a0f1-42d6-aaca-1c1f7aa64cb8","note":"","count":1,"label":"šunka","posId":"B106","price":3000,"KDSTags":["greenhighlight"],"isExtra":true}]</t>
  </si>
  <si>
    <t>2026-05-09T15:41:09.167+02:00</t>
  </si>
  <si>
    <t>2026-05-09T15:48:59.924+02:00</t>
  </si>
  <si>
    <t>[{"id":"6748417db17528cb9bcae64d","count":1,"label":"Opočno vanilková","posId":"D108","price":12900,"isExtra":false},{"id":"6748417db17528cb9bcae5f7","count":1,"label":"Capricciosa 40cm","posId":"101","price":30900,"isExtra":false},{"id":"9642908ce4c2f22954c8bbd6","count":1,"label":"Balné","posId":"K0000","price":2000,"isExtra":true},{"id":"922ddc83e51aeaa699cd1155","count":1,"label":"Bez žampionů","posId":"X105","price":0,"KDSTags":["redhighlight"],"isExtra":true},{"id":"3a8c81df4b4e610c1946ed84","count":1,"label":"Bez oliv","posId":"X112","price":0,"KDSTags":["redhighlight"],"isExtra":true}]</t>
  </si>
  <si>
    <t>2026-05-09T15:17:21.987+02:00</t>
  </si>
  <si>
    <t>2026-05-09T15:24:49.806+02:00</t>
  </si>
  <si>
    <t>[{"id":"c0a9e890-4ff0-42a6-ae85-2737d2643c8e","count":1,"label":"Pizza Hawai 32 cm 0,5","posId":"H114","price":12450,"isExtra":false,"creatorId":"2WqQerFKk1uI0SjruHjUA","isPackging":0,"actualLabel":"Pizza Hawai 32 cm 0,5"},{"id":"ymBOCn5TmdXromQHrpfrr","count":1,"label":"Smetanový základ","posId":"ZRS32","price":0,"isExtra":true,"mainItemId":"c0a9e890-4ff0-42a6-ae85-2737d2643c8e"},{"id":"ZMn0kE3IRVJjsfXstBxZb","count":1,"label":"Bez plněných okrajů","posId":"X1000","price":0,"isExtra":true,"mainItemId":"c0a9e890-4ff0-42a6-ae85-2737d2643c8e"},{"id":"aRPAiqbCW3Z9trz5KoEBF","count":1,"label":"Těsto italské","posId":"H32","price":0,"isExtra":true,"mainItemId":"c0a9e890-4ff0-42a6-ae85-2737d2643c8e"},{"id":"18be692c-34c0-47ad-bb47-9cd69a0088f2","count":1,"label":"Pizza Špenát kuře 32 cm 0,5","posId":"H116","price":12450,"isExtra":false,"creatorId":"WNXeoTa30ceimbmFBroL3","isPackging":0,"actualLabel":"Pizza Špenát kuře 32 cm 0,5"},{"id":"ZMn0kE3IRVJjsfXstBxZb","count":1,"label":"Bez plněných okrajů","posId":"X1000","price":0,"isExtra":true,"mainItemId":"18be692c-34c0-47ad-bb47-9cd69a0088f2"},{"id":"aRPAiqbCW3Z9trz5KoEBF","count":1,"label":"Těsto italské","posId":"H32","price":0,"isExtra":true,"mainItemId":"18be692c-34c0-47ad-bb47-9cd69a0088f2"}]</t>
  </si>
  <si>
    <t>2026-05-09T14:56:28.705+02:00</t>
  </si>
  <si>
    <t>2026-05-09T15:04:51.607+02:00</t>
  </si>
  <si>
    <t>[{"id":"4d404c70-83e0-4d17-8dce-d711c6217316","count":1,"label":"Pizza Pepperoni 32","posId":"120","price":24900,"isExtra":false,"creatorId":"VUHSlepI8GJgw9yddZGlR","isPackging":0,"actualLabel":"Pizza Pepperoni 32"},{"id":"4df4c5c0-abba-42b0-a63e-2a559be75166","count":1,"label":"Pizza Quattro Formaggi 32","posId":"123","price":24900,"isExtra":false,"creatorId":"QsiW9y_7RC0jHPYCXtg0O","isPackging":0,"actualLabel":"Pizza Quattro Formaggi 32"}]</t>
  </si>
  <si>
    <t>2026-05-09T14:29:02.355+02:00</t>
  </si>
  <si>
    <t>2026-05-09T14:38:23.456+02:00</t>
  </si>
  <si>
    <t>2026-05-09T14:53:14.385+02:00</t>
  </si>
  <si>
    <t>2026-05-09T14:30:45.448+02:00</t>
  </si>
  <si>
    <t>2026-05-09T14:13:02.998+02:00</t>
  </si>
  <si>
    <t>2026-05-09T14:24:02.396+02:00</t>
  </si>
  <si>
    <t>2026-05-09T14:37:14.958+02:00</t>
  </si>
  <si>
    <t>2026-05-09T14:13:03.661+02:00</t>
  </si>
  <si>
    <t>[{"id":"389b26e5-2cae-411b-afde-ac1cec80674b","note":"","count":1,"label":"Margherita 40 cm","posId":"100","price":26900,"isExtra":false},{"id":"0604cf40-24b5-4ad5-a9e4-e5834def96b8","note":"","count":2,"label":"Dip česnekový","posId":"P106","price":2000,"isExtra":false}]</t>
  </si>
  <si>
    <t>2026-05-09T14:12:33.674+02:00</t>
  </si>
  <si>
    <t>2026-05-09T14:30:52.614+02:00</t>
  </si>
  <si>
    <t>2026-05-09T14:48:43.790+02:00</t>
  </si>
  <si>
    <t>2026-05-09T14:12:34.551+02:00</t>
  </si>
  <si>
    <t>[{"id":"e3c2803b-7f1a-469b-99b1-979be30e115e","count":1,"label":"Pizza BBQ Texas 32","posId":"119","price":24900,"isExtra":false,"creatorId":"YLgmQrBlQagZJ7coV2GVr","isPackging":0,"actualLabel":"Pizza BBQ Texas 32"},{"id":"aEhGN0F1eP1ffk52R-6IM","count":1,"label":"okraj mozzarella, bylinky","posId":"A121","price":5700,"isExtra":true,"mainItemId":"e3c2803b-7f1a-469b-99b1-979be30e115e"}]</t>
  </si>
  <si>
    <t>Pavel</t>
  </si>
  <si>
    <t>2026-05-09T14:05:01.521+02:00</t>
  </si>
  <si>
    <t>2026-05-09T14:21:40.257+02:00</t>
  </si>
  <si>
    <t>[{"id":"113","note":"","count":1,"label":"Capricciosa 32cm","posId":"113","price":24900,"isExtra":false},{"id":"K0000","note":"","count":1,"label":"Balné","posId":"K0000","price":1500,"isExtra":true},{"id":"121","note":"","count":1,"label":"Comeback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🌶️","posId":"121","price":24900,"isExtra":false},{"id":"K0000","note":"","count":1,"label":"Balné","posId":"K0000","price":1500,"isExtra":true}]</t>
  </si>
  <si>
    <t>2026-05-09T13:54:44.197+02:00</t>
  </si>
  <si>
    <t>2026-05-09T14:07:03.509+02:00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</si>
  <si>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🌶️🌶️","posId":"120","price":24900,"isExtra":false},{"id":"54685059","note":"","count":1,"label":"Balné","posId":"K0000","price":1500,"isExtra":true},{"id":"59589714","note":"","size":"Hawai 32cm","count":1,"label":"Hawai 32cm","posId":"114","price":24900,"isExtra":false},{"id":"54685059","note":"","count":1,"label":"Balné","posId":"K0000","price":1500,"isExtra":true},{"id":"54685018","note":"","size":"Česnekový dip","count":3,"label":"Česnekový dip","posId":"P106","price":2000,"isExtra":false},{"id":"54685059","note":"","count":3,"label":"Balné","posId":"K0000","price":1500,"isExtra":true},{"id":"57405713","note":"","size":"Aquilla černý čaj a broskev 0,5l","count":1,"label":"Aquilla černý čaj a broskev 0,5l","posId":"N120","price":4900,"isExtra":false},{"id":"57405722","note":"","size":"Poděbradská malinovka 0,5l","count":1,"label":"Poděbradská malinovka 0,5l","posId":"N129","price":4900,"isExtra":false}]</t>
  </si>
  <si>
    <t>Thanh Tung</t>
  </si>
  <si>
    <t>2026-05-09T13:44:53.406+02:00</t>
  </si>
  <si>
    <t>2026-05-09T13:54:28.582+02:00</t>
  </si>
  <si>
    <t>[{"id":"109","note":"","count":1,"label":"Comeback 40cm 🌶️","posId":"109","price":30900,"isExtra":false},{"id":"K0000","note":"","count":1,"label":"Balné","posId":"K0000","price":2000,"isExtra":true},{"id":"C115","note":"","count":1,"label":"Kukuřice","posId":"C115","price":3500,"KDSTags":["greenhighlight"],"isExtra":true}]</t>
  </si>
  <si>
    <t>Vasyl</t>
  </si>
  <si>
    <t>2026-05-09T13:26:24.109+02:00</t>
  </si>
  <si>
    <t>2026-05-09T13:41:52.634+02:00</t>
  </si>
  <si>
    <t>[{"id":"107","note":"","count":1,"label":"BBQ Texas 40cm","posId":"107","price":30900,"isExtra":false},{"id":"K0000","note":"","count":1,"label":"Balné","posId":"K0000","price":2000,"isExtra":true},{"id":"A124","note":"","count":1,"label":"okraj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</si>
  <si>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2026-05-09T13:23:48.231+02:00</t>
  </si>
  <si>
    <t>2026-05-09T13:30:20.323+02:00</t>
  </si>
  <si>
    <t>[{"id":"45e86e69-d951-4cfa-82b7-297944319a30","count":1,"label":"Guarana classic","posId":"N142","price":5500,"isExtra":false,"creatorId":"1TF6mF3hX6v1Ic6gjk_9Z","isPackging":0,"actualLabel":"Guarana classic"}]</t>
  </si>
  <si>
    <t>2026-05-09T13:23:38.399+02:00</t>
  </si>
  <si>
    <t>2026-05-09T13:30:18.259+02:00</t>
  </si>
  <si>
    <t>[{"id":"e3c2803b-7f1a-469b-99b1-979be30e115e","count":1,"label":"Pizza BBQ Texas 32","posId":"119","price":24900,"isExtra":false,"creatorId":"ZCqNuo7rrqDVjSi-l1g32","isPackging":0,"actualLabel":"Pizza BBQ Texas 32"}]</t>
  </si>
  <si>
    <t>2026-05-09T13:19:54.892+02:00</t>
  </si>
  <si>
    <t>2026-05-09T13:30:15.475+02:00</t>
  </si>
  <si>
    <t>[{"id":"d0b4da65-56e2-444e-b81f-865254dcc811","count":1,"label":"Pizza BBQ Meteor 32","posId":"118","price":24900,"isExtra":false,"creatorId":"6YnGPuBoaxSiBy7Zzxf0e","isPackging":0,"actualLabel":"Pizza BBQ Meteor 32"},{"id":"KqOsxSe_Qrzcs0oq-CMHW","count":1,"label":"Bez mozzarelly","posId":"X113","price":0,"KDSTags":["redhighlight"],"isExtra":true,"mainItemId":"d0b4da65-56e2-444e-b81f-865254dcc811"},{"id":"BYVmMdFI1ido43ZadcX6f","count":1,"label":"Bez masových kuliček","posId":"X116","price":0,"KDSTags":["redhighlight"],"isExtra":true,"mainItemId":"d0b4da65-56e2-444e-b81f-865254dcc811"}]</t>
  </si>
  <si>
    <t>2026-05-09T13:15:42.007+02:00</t>
  </si>
  <si>
    <t>2026-05-09T13:33:21.754+02:00</t>
  </si>
  <si>
    <t>[{"id":"6748417db17528cb9bcae609","count":1,"label":"BBQ Meteor 32cm","posId":"118","price":24900,"isExtra":false},{"id":"bd23bb29ddc67d336ee4c95b","count":1,"label":"Balné","posId":"K0000","price":1500,"isExtra":true}]</t>
  </si>
  <si>
    <t>2026-05-09T13:10:24.150+02:00</t>
  </si>
  <si>
    <t>2026-05-09T13:20:10.558+02:00</t>
  </si>
  <si>
    <t>[{"id":"307f1b7d-52a0-408d-be47-4976c57475e7","count":1,"label":"Pizza Hawai 32 cm","posId":"114","price":24900,"isExtra":false,"creatorId":"KiauM0P9pxux3X315J3qg","isPackging":0,"actualLabel":"Pizza Hawai 32 cm"},{"id":"RjnzJvFGQ7bViwxWS8fAW","count":1,"label":"Bez ananasu","posId":"X100","price":0,"KDSTags":["redhighlight"],"isExtra":true,"mainItemId":"307f1b7d-52a0-408d-be47-4976c57475e7"}]</t>
  </si>
  <si>
    <t>2026-05-09T12:45:13.558+02:00</t>
  </si>
  <si>
    <t>2026-05-09T13:05:10.438+02:00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</si>
  <si>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32cm","posId":"123","price":24900,"isExtra":false},{"id":"54685059","note":"","count":1,"label":"Balné","posId":"K0000","price":1500,"isExtra":true},{"id":"54685088","note":"","count":1,"label":"okraj mozzarella, bylinky","posId":"A121","price":5700,"isExtra":true},{"id":"59589715","note":"","size":"Capricciosa 32cm","count":1,"label":"Capricciosa 32cm","posId":"113","price":24900,"isExtra":false},{"id":"54685059","note":"","count":1,"label":"Balné","posId":"K0000","price":1500,"isExtra":true}]</t>
  </si>
  <si>
    <t>2026-05-09T12:40:03.896+02:00</t>
  </si>
  <si>
    <t>2026-05-09T13:09:27.354+02:00</t>
  </si>
  <si>
    <t>2026-05-09T13:22:02.148+02:00</t>
  </si>
  <si>
    <t>2026-05-09T12:40:04.707+02:00</t>
  </si>
  <si>
    <t>2026-05-09T12:37:12.710+02:00</t>
  </si>
  <si>
    <t>2026-05-09T12:44:56.253+02:00</t>
  </si>
  <si>
    <t>[{"id":"51e7787c-cf56-4298-9a5c-60e17574712f","count":1,"label":"Pizza Pepperoni 40","posId":"108","price":30900,"isExtra":false,"creatorId":"xDuKHhR6NECh2GhUg33pS","isPackging":0,"actualLabel":"Pizza Pepperoni 40"}]</t>
  </si>
  <si>
    <t>2026-05-09T12:23:03.767+02:00</t>
  </si>
  <si>
    <t>2026-05-09T12:59:33.241+02:00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</si>
  <si>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5baf9524-d195-4f98-ac4e-12383c85b672","note":"","count":1,"label":"Mozzarella","posId":"C113","price":4000,"KDSTags":["greenhighlight"],"isExtra":true},{"id":"5fc1255c-e26e-4454-9620-7eea5d2454f6","note":"","count":1,"label":"Slanina","posId":"C108","price":4000,"KDSTags":["greenhighlight"],"isExtra":tru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bylinky","posId":"A122","price":6500,"isExtra":true},{"id":"0604cf40-24b5-4ad5-a9e4-e5834def96b8","note":"","count":4,"label":"Dip česnekový","posId":"P106","price":2000,"isExtra":false}]</t>
  </si>
  <si>
    <t>2026-05-09T12:22:03.424+02:00</t>
  </si>
  <si>
    <t>2026-05-09T12:32:46.128+02:00</t>
  </si>
  <si>
    <t>2026-05-09T12:38:42.324+02:00</t>
  </si>
  <si>
    <t>2026-05-09T12:22:03.862+02:00</t>
  </si>
  <si>
    <t>[{"id":"55ca227d-485c-4130-a44d-b26b939e8c03","note":"","count":1,"label":"Hot &amp; Spicy 32 cm","posId":"122","price":24900,"isExtra":false},{"id":"78606be9-7e01-4fe9-a37c-d9a4b62d5696","note":"","count":1,"label":"změna na BBQ základ","posId":"A128","price":0,"isExtra":true}]</t>
  </si>
  <si>
    <t>2026-05-09T12:20:54.257+02:00</t>
  </si>
  <si>
    <t>2026-05-09T12:31:05.681+02:00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</si>
  <si>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základ","posId":"ZRB32","price":0,"isExtra":true}]</t>
  </si>
  <si>
    <t>2026-05-09T11:51:03.125+02:00</t>
  </si>
  <si>
    <t>2026-05-09T12:21:13.277+02:00</t>
  </si>
  <si>
    <t>2026-05-09T12:46:32.841+02:00</t>
  </si>
  <si>
    <t>2026-05-09T12:09:29.767+02:00</t>
  </si>
  <si>
    <t>Radim</t>
  </si>
  <si>
    <t>2026-05-09T11:48:53.773+02:00</t>
  </si>
  <si>
    <t>2026-05-09T12:14:16.713+02:00</t>
  </si>
  <si>
    <t>[{"id":"111","note":"","count":1,"label":"Quattro Formaggi 40cm","posId":"111","price":30900,"isExtra":false},{"id":"K0000","note":"","count":1,"label":"Balné","posId":"K0000","price":2000,"isExtra":true},{"id":"103","note":"","count":1,"label":"Zeleninová 40cm","posId":"103","price":30900,"isExtra":false},{"id":"K0000","note":"","count":1,"label":"Balné","posId":"K0000","price":2000,"isExtra":true},{"id":"109","note":"","count":1,"label":"Comeback 40cm 🌶️","posId":"109","price":30900,"isExtra":false},{"id":"K0000","note":"","count":1,"label":"Balné","posId":"K0000","price":2000,"isExtra":true},{"id":"101","note":"","count":1,"label":"Capricciosa 40cm","posId":"101","price":30900,"isExtra":false},{"id":"K0000","note":"","count":1,"label":"Balné","posId":"K0000","price":2000,"isExtra":true}]</t>
  </si>
  <si>
    <t>2026-05-09T11:47:02.732+02:00</t>
  </si>
  <si>
    <t>2026-05-09T12:15:15.194+02:00</t>
  </si>
  <si>
    <t>2026-05-09T12:18:32.658+02:00</t>
  </si>
  <si>
    <t>2026-05-09T11:47:03.402+02:00</t>
  </si>
  <si>
    <t>[{"id":"1460d93c-4159-4d87-aaf2-4ef8fb5e31b1","note":"","count":1,"label":"Margherita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cm","posId":"112","price":20900,"isExtra":false},{"id":"6e70115f-a0f1-42d6-aaca-1c1f7aa64cb8","note":"","count":1,"label":"šunka","posId":"B106","price":3000,"KDSTags":["greenhighlight"],"isExtra":true}]</t>
  </si>
  <si>
    <t>2026-05-09T11:42:07.830+02:00</t>
  </si>
  <si>
    <t>2026-05-09T11:56:28.009+02:00</t>
  </si>
  <si>
    <t>[{"id":"20c9da7d-ee44-4aaa-baef-bdd9f8efd57d","count":1,"label":"Masové kuličky","posId":"P102","price":9900,"isExtra":false,"creatorId":"h9C2uuIBVm_mfsyhM9Bma","isPackging":0,"actualLabel":"Masové kuličky"},{"id":"3f03490a-3c8c-4576-8dc3-f02b1307741c","count":1,"label":"Pizza Capricciosa 32","posId":"113","price":24900,"isExtra":false,"creatorId":"HcYbkRydB2QL7-4JrOIBK","isPackging":0,"actualLabel":"Pizza Capricciosa 32"},{"id":"4d404c70-83e0-4d17-8dce-d711c6217316","count":1,"label":"Pizza Pepperoni 32","posId":"120","price":24900,"isExtra":false,"creatorId":"BfQ9v-6vZgwC1pvlUJYvD","isPackging":0,"actualLabel":"Pizza Pepperoni 32"}]</t>
  </si>
  <si>
    <t>2026-05-09T11:33:02.757+02:00</t>
  </si>
  <si>
    <t>2026-05-09T11:43:06.073+02:00</t>
  </si>
  <si>
    <t>[{"id":"e8a7b47a-70d2-4cc2-a375-1dab55125675","note":"","count":1,"label":"Quattro Formaggi 32 cm","posId":"123","price":24900,"isExtra":false},{"id":"729a5bf7-1e81-474d-93e1-129401ad77bd","note":"","count":1,"label":"Dip BBQ","posId":"P105","price":2000,"isExtra":false}]</t>
  </si>
  <si>
    <t>2026-05-09T11:33:02.744+02:00</t>
  </si>
  <si>
    <t>2026-05-09T11:54:10.020+02:00</t>
  </si>
  <si>
    <t>2026-05-09T12:03:17.332+02:00</t>
  </si>
  <si>
    <t>2026-05-09T11:33:03.679+02:00</t>
  </si>
  <si>
    <t>[{"id":"7ee7e3c8-2c54-4dc5-810f-2f52f62e2d14","note":"","count":1,"label":"Comeback 32 cm","posId":"121","price":24900,"isExtra":false},{"id":"896d2264-b315-4ee3-b331-0fa7b26bb96f","note":"","count":1,"label":"Hawai 32 cm","posId":"114","price":24900,"isExtra":false},{"id":"e1c5136d-42df-4209-a1d5-7b367060d3f2","note":"","count":2,"label":"Spicy Wings","posId":"P101","price":11900,"isExtra":false},{"id":"c9c0bcd1-5065-4282-a709-cc2042a92228","note":"","count":1,"label":"Pečené brambory","posId":"P103","price":6900,"isExtra":false}]</t>
  </si>
  <si>
    <t>2026-05-09T11:08:02.679+02:00</t>
  </si>
  <si>
    <t>2026-05-09T11:26:29.972+02:00</t>
  </si>
  <si>
    <t>2026-05-09T11:34:18.230+02:00</t>
  </si>
  <si>
    <t>2026-05-09T11:08:03.369+02:00</t>
  </si>
  <si>
    <t>2026-05-09T10:55:03.422+02:00</t>
  </si>
  <si>
    <t>2026-05-09T11:08:26.827+02:00</t>
  </si>
  <si>
    <t>[{"id":"55ca227d-485c-4130-a44d-b26b939e8c03","note":"","count":2,"label":"Hot &amp; Spicy 32 cm","posId":"122","price":24900,"isExtra":false},{"id":"0604cf40-24b5-4ad5-a9e4-e5834def96b8","note":"","count":2,"label":"Dip česnekový","posId":"P106","price":2000,"isExtra":false}]</t>
  </si>
  <si>
    <t>2026-05-09T10:24:37.118+02:00</t>
  </si>
  <si>
    <t>2026-05-09T10:42:16.950+02:00</t>
  </si>
  <si>
    <t>[{"id":"45e86e69-d951-4cfa-82b7-297944319a30","count":6,"label":"Guarana classic","posId":"N142","price":5500,"isExtra":false,"creatorId":"dRK2QtD7oDGNP0XIrc47G","isPackging":0,"actualLabel":"Guarana classic"}]</t>
  </si>
  <si>
    <t>2026-05-09T00:42:30.750+02:00</t>
  </si>
  <si>
    <t>2026-05-09T00:48:28.135+02:00</t>
  </si>
  <si>
    <t>[{"id":"54684981","note":"","size":"Hawai 40cm","count":1,"label":"Hawai 40cm","posId":"102","price":30900,"isExtra":false},{"id":"54685049","note":"","count":1,"label":"Balné","posId":"K0000","price":2000,"isExtra":true}]</t>
  </si>
  <si>
    <t>2026-05-09T00:40:09.972+02:00</t>
  </si>
  <si>
    <t>2026-05-09T00:47:18.085+02:00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</si>
  <si>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🌶️🌶️","posId":"108","price":30900,"isExtra":false},{"id":"54685049","note":"","count":1,"label":"Balné","posId":"K0000","price":2000,"isExtra":true},{"id":"54685017","note":"","size":"Pepperoni Rolls 🌶️","count":1,"label":"Pepperoni Rolls 🌶️","posId":"P100","price":8900,"isExtra":false},{"id":"54685059","note":"","count":1,"label":"Balné","posId":"K0000","price":1500,"isExtra":true},{"id":"57405718","note":"","size":"Pepsi 1l","count":1,"label":"Pepsi 1l","posId":"N124","price":5900,"isExtra":false}]</t>
  </si>
  <si>
    <t>2026-05-09T00:33:03.747+02:00</t>
  </si>
  <si>
    <t>2026-05-09T00:39:15.779+02:00</t>
  </si>
  <si>
    <t>2026-05-09T00:54:06.776+02:00</t>
  </si>
  <si>
    <t>2026-05-09T00:33:30.605+02:00</t>
  </si>
  <si>
    <t>[{"id":"f675967f-9acd-47eb-a0a7-8c1488c18315","note":"","count":1,"label":"Hot &amp; Spicy 40 cm","posId":"110","price":30900,"isExtra":false},{"id":"2a9dc121-ec1e-4cbb-b8d5-66ce6a546664","note":"","count":1,"label":"DIP jalapenos","posId":"P107","price":2000,"isExtra":false}]</t>
  </si>
  <si>
    <t>2026-05-09T00:22:31.768+02:00</t>
  </si>
  <si>
    <t>2026-05-09T00:36:40.042+02:00</t>
  </si>
  <si>
    <t>[{"id":"6748417db17528cb9bcae609","count":1,"label":"BBQ Meteor 32cm","posId":"118","price":24900,"isExtra":false},{"id":"bd23bb29ddc67d336ee4c95b","count":1,"label":"Balné","posId":"K0000","price":1500,"isExtra":true},{"id":"c259590cb362fcbe643661a7","count":1,"label":"Smetanový základ","posId":"ZBS32","price":0,"isExtra":true},{"id":"f401506159c49964c3178c0f","count":1,"label":"okraj mozzarella, bylinky","posId":"A121","price":5700,"isExtra":true},{"id":"6748417db17528cb9bcae609","count":1,"label":"BBQ Meteor 32cm","posId":"118","price":24900,"isExtra":false},{"id":"bd23bb29ddc67d336ee4c95b","count":1,"label":"Balné","posId":"K0000","price":1500,"isExtra":true},{"id":"fd7b41a9636f70af3c1f4e97","count":1,"label":"USA těsto","posId":"17","price":1000,"isExtra":true},{"id":"490e085a6331904efa54615b","count":1,"label":"Rajčatový základ","posId":"ZBR32","price":0,"isExtra":true}]</t>
  </si>
  <si>
    <t>2026-05-09T00:16:03.734+02:00</t>
  </si>
  <si>
    <t>2026-05-09T00:33:57.670+02:00</t>
  </si>
  <si>
    <t>2026-05-09T01:00:42.516+02:00</t>
  </si>
  <si>
    <t>2026-05-09T00:16:38.230+02:00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</si>
  <si>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bylinky","posId":"A122","price":6500,"isExtra":true},{"id":"540c8d22-36ac-4503-9684-d23e3d647ff1","note":"","count":1,"label":"Pepperoni salám","posId":"C109","price":4000,"KDSTags":["greenhighlight"],"isExtra":true},{"id":"ddd88272-9f0a-4ca7-a4db-a3a7d157b54d","note":"","count":1,"label":"Pepsi zero sugar 1l","posId":"N125","price":5900,"isExtra":false},{"id":"f4e62f0e-27eb-456f-a59a-dac515570142","note":"","count":1,"label":"Jablečno-skořicové rolls, 8ks","posId":"18","price":8900,"isExtra":false},{"id":"909551f4-a7ff-428a-a062-708ec72d4824","note":"","count":1,"label":"Choco Rolls, 6 ks","posId":"chr100","price":8900,"isExtra":false}]</t>
  </si>
  <si>
    <t>2026-05-09T00:13:07.826+02:00</t>
  </si>
  <si>
    <t>2026-05-09T00:26:56.909+02:00</t>
  </si>
  <si>
    <t>[{"id":"54684979","note":"","size":"Baby špenát &amp; kuře 40cm","count":1,"label":"Baby špenát &amp; kuře 40cm","posId":"104","price":30900,"isExtra":false},{"id":"54685049","note":"","count":1,"label":"Balné","posId":"K0000","price":2000,"isExtra":true},{"id":"54685021","note":"","size":"Choco Rolls","count":1,"label":"Choco Rolls","posId":"chr100","price":8900,"isExtra":false},{"id":"54685059","note":"","count":1,"label":"Balné","posId":"K0000","price":1500,"isExtra":true}]</t>
  </si>
  <si>
    <t>2026-05-09T00:12:05.336+02:00</t>
  </si>
  <si>
    <t>2026-05-09T00:29:34.637+02:00</t>
  </si>
  <si>
    <t>2026-05-09T01:12:39.808+02:00</t>
  </si>
  <si>
    <t>2026-05-09T00:12:27.004+02:00</t>
  </si>
  <si>
    <t>[{"id":"ef7489da-416c-4ccb-846f-0317489461fc","note":"","count":1,"label":"BBQ Meteor 40 cm","posId":"106","price":30900,"isExtra":false},{"id":"a3af24f3-c3ce-4e93-83a5-9a3b7277f4fc","note":"","count":1,"label":"Okraj mozzarella, bylinky","posId":"A122","price":6500,"isExtra":true}]</t>
  </si>
  <si>
    <t>2026-05-09T00:11:27.488+02:00</t>
  </si>
  <si>
    <t>2026-05-09T00:24:46.109+02:00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</si>
  <si>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🌶️","posId":"121","price":24900,"isExtra":false},{"id":"54685059","note":"","count":1,"label":"Balné","posId":"K0000","price":1500,"isExtra":true},{"id":"59589716","note":"","size":"Baby Špenát &amp; kuře 32cm","count":1,"label":"Baby Špenát &amp; kuře 32cm","posId":"116","price":24900,"isExtra":false},{"id":"54685059","note":"","count":1,"label":"Balné","posId":"K0000","price":1500,"isExtra":true},{"id":"54685014","note":"","size":"Masové kuličky","count":1,"label":"Masové kuličky","posId":"P102","price":9900,"isExtra":false},{"id":"54685059","note":"","count":1,"label":"Balné","posId":"K0000","price":1500,"isExtra":true},{"id":"54685015","note":"","size":"Pečené brambory","count":1,"label":"Pečené brambory","posId":"P103","price":6900,"isExtra":false},{"id":"54685059","note":"","count":1,"label":"Balné","posId":"K0000","price":1500,"isExtra":true},{"id":"54685017","note":"","size":"Pepperoni Rolls 🌶️","count":1,"label":"Pepperoni Rolls 🌶️","posId":"P100","price":8900,"isExtra":false},{"id":"54685059","note":"","count":1,"label":"Balné","posId":"K0000","price":1500,"isExtra":true},{"id":"59589715","note":"","size":"Capricciosa 32cm","count":1,"label":"Capricciosa 32cm","posId":"113","price":24900,"isExtra":false},{"id":"54685059","note":"","count":1,"label":"Balné","posId":"K0000","price":1500,"isExtra":true}]</t>
  </si>
  <si>
    <t>2026-05-09T00:10:40.369+02:00</t>
  </si>
  <si>
    <t>2026-05-09T00:19:04.788+02:00</t>
  </si>
  <si>
    <t>[{"id":"110","note":"","count":1,"label":"Hot &amp; Spicy 40cm 🌶️🌶️","posId":"110","price":30900,"isExtra":false},{"id":"K0000","note":"","count":1,"label":"Balné","posId":"K0000","price":2000,"isExtra":true}]</t>
  </si>
  <si>
    <t>2026-05-09T00:07:54.940+02:00</t>
  </si>
  <si>
    <t>2026-05-09T00:15:05.967+02:00</t>
  </si>
  <si>
    <t>[{"id":"6748417db17528cb9bcae5fd","count":1,"label":"Margherita 32cm","posId":"112","price":20900,"isExtra":false},{"id":"bd23bb29ddc67d336ee4c95b","count":1,"label":"Balné","posId":"K0000","price":1500,"isExtra":true},{"id":"77106882b6d8ba4f0ccb4cc6","count":1,"label":"Šunka","posId":"B106","price":3000,"KDSTags":["greenhighlight"],"isExtra":true}]</t>
  </si>
  <si>
    <t>2026-05-08T23:56:17.803+02:00</t>
  </si>
  <si>
    <t>2026-05-09T00:04:46.805+02:00</t>
  </si>
  <si>
    <t>2026-05-08T23:51:46.221+02:00</t>
  </si>
  <si>
    <t>2026-05-09T00:02:20.897+02:00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</si>
  <si>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54685146","note":"","count":1,"label":"Cibule","posId":"B103","price":2500,"KDSTags":["greenhighlight"],"isExtra":true},{"id":"54685167","note":"","count":1,"label":"Šunka","posId":"B106","price":3000,"KDSTags":["greenhighlight"],"isExtra":true}]</t>
  </si>
  <si>
    <t>2026-05-08T23:51:46.186+02:00</t>
  </si>
  <si>
    <t>2026-05-08T23:58:58.738+02:00</t>
  </si>
  <si>
    <t>[{"id":"59589715","note":"Na smetaně bez oliv","size":"Capricciosa 32cm","count":1,"label":"Capricciosa 32cm","posId":"113","price":24900,"isExtra":false},{"id":"54685059","note":"","count":1,"label":"Balné","posId":"K0000","price":1500,"isExtra":true},{"id":"57279284","note":"","count":1,"label":"Smetanový základ","posId":"ZRS32","price":0,"isExtra":true},{"id":"54685111","note":"","count":1,"label":"Bez oliv","posId":"X112","price":0,"KDSTags":["redhighlight"],"isExtra":true},{"id":"61817991","note":"","size":"Guarana classic","count":1,"label":"Guarana classic","posId":"N142","price":5500,"isExtra":false}]</t>
  </si>
  <si>
    <t>2026-05-08T23:48:46.944+02:00</t>
  </si>
  <si>
    <t>2026-05-08T23:55:15.847+02:00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</si>
  <si>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🌶️🌶️","posId":"110","price":30900,"isExtra":false},{"id":"54685049","note":"","count":1,"label":"Balné","posId":"K0000","price":2000,"isExtra":true},{"id":"54685112","note":"","count":1,"label":"Bez cibule","posId":"X103","price":0,"KDSTags":["redhighlight"],"isExtra":true},{"id":"54685018","note":"","size":"Česnekový dip","count":2,"label":"Česnekový dip","posId":"P106","price":2000,"isExtra":false},{"id":"54685059","note":"","count":2,"label":"Balné","posId":"K0000","price":1500,"isExtra":true}]</t>
  </si>
  <si>
    <t>2026-05-08T23:44:03.501+02:00</t>
  </si>
  <si>
    <t>2026-05-08T23:53:12.563+02:00</t>
  </si>
  <si>
    <t>[{"id":"0491ba2d-7c43-44f5-949a-e82693028cdb","note":"","count":1,"label":"Margherita 32 cm","posId":"136","price":20900,"isExtra":false},{"id":"af2bee84-a445-45fc-8ca2-cf4fed0dcf38","note":"","count":1,"label":"okraj mozzarella bylinky","posId":"A121","price":5700,"isExtra":true},{"id":"6e70115f-a0f1-42d6-aaca-1c1f7aa64cb8","note":"","count":1,"label":"šunka","posId":"B106","price":3000,"KDSTags":["greenhighlight"],"isExtra":true}]</t>
  </si>
  <si>
    <t>2026-05-08T23:42:04.896+02:00</t>
  </si>
  <si>
    <t>2026-05-08T23:49:59.950+02:00</t>
  </si>
  <si>
    <t>[{"id":"896d2264-b315-4ee3-b331-0fa7b26bb96f","note":"","count":1,"label":"Hawai 32 cm","posId":"114","price":24900,"isExtra":false},{"id":"fc3fa22b-be90-4e3e-a05f-41f62444ffb3","note":"","count":1,"label":"olivy","posId":"B112","price":2500,"KDSTags":["greenhighlight"],"isExtra":true}]</t>
  </si>
  <si>
    <t>Alexey</t>
  </si>
  <si>
    <t>2026-05-08T23:33:20.225+02:00</t>
  </si>
  <si>
    <t>2026-05-08T23:42:06.253+02:00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</si>
  <si>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základ","posId":"ZRB40","price":0,"isExtra":true}]</t>
  </si>
  <si>
    <t>2026-05-08T23:30:08.347+02:00</t>
  </si>
  <si>
    <t>2026-05-08T23:38:08.680+02:00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</si>
  <si>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40cm","posId":"111","price":30900,"isExtra":false},{"id":"9642908ce4c2f22954c8bbd6","count":1,"label":"Balné","posId":"K0000","price":2000,"isExtra":true},{"id":"6748417db17528cb9bcae5fd","count":1,"label":"Margherita 32cm","posId":"112","price":20900,"isExtra":false},{"id":"bd23bb29ddc67d336ee4c95b","count":1,"label":"Balné","posId":"K0000","price":1500,"isExtra":true}]</t>
  </si>
  <si>
    <t>2026-05-08T23:27:42.309+02:00</t>
  </si>
  <si>
    <t>2026-05-08T23:36:23.490+02:00</t>
  </si>
  <si>
    <t>[{"id":"7f82f3c7-a196-405e-a5a3-264cab5dab7a","count":1,"label":"Pizza Špenát kuře 32 cm","posId":"116","price":24900,"isExtra":false,"creatorId":"o9x4cvqjULtRsW-YdaBAo","isPackging":0,"actualLabel":"Pizza Špenát kuře 32 cm"},{"id":"e3c2803b-7f1a-469b-99b1-979be30e115e","count":1,"label":"Pizza BBQ Texas 32","posId":"119","price":24900,"isExtra":false,"creatorId":"RrOg6S80gzuflzwbOxnyG","isPackging":0,"actualLabel":"Pizza BBQ Texas 32"}]</t>
  </si>
  <si>
    <t>2026-05-08T23:19:03.890+02:00</t>
  </si>
  <si>
    <t>2026-05-08T23:27:31.994+02:00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</si>
  <si>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bylinky","posId":"A122","price":6500,"isExtra":true},{"id":"54685152","note":"","count":1,"label":"Kukuřice","posId":"C115","price":3500,"KDSTags":["greenhighlight"],"isExtra":true}]</t>
  </si>
  <si>
    <t>2026-05-08T23:16:03.033+02:00</t>
  </si>
  <si>
    <t>2026-05-08T23:23:46.522+02:00</t>
  </si>
  <si>
    <t>2026-05-08T23:29:20.348+02:00</t>
  </si>
  <si>
    <t>2026-05-08T23:16:24.223+02:00</t>
  </si>
  <si>
    <t>2026-05-08T23:11:27.063+02:00</t>
  </si>
  <si>
    <t>2026-05-08T23:22:14.684+02:00</t>
  </si>
  <si>
    <t>[{"id":"6748417db17528cb9bcae661","count":1,"label":"Pepsi zero sugar 1l","posId":"N125","price":5900,"isExtra":false},{"id":"6748417db17528cb9bcae5f9","count":1,"label":"Baby špenát &amp; kuře 40cm","posId":"104","price":30900,"isExtra":false},{"id":"9642908ce4c2f22954c8bbd6","count":1,"label":"Balné","posId":"K0000","price":2000,"isExtra":true},{"id":"6748417db17528cb9bcae5f1","count":1,"label":"BBQ Meteor 40cm","posId":"106","price":30900,"isExtra":false},{"id":"9642908ce4c2f22954c8bbd6","count":1,"label":"Balné","posId":"K0000","price":2000,"isExtra":true}]</t>
  </si>
  <si>
    <t>2026-05-08T23:07:23.230+02:00</t>
  </si>
  <si>
    <t>2026-05-08T23:19:29.909+02:00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</si>
  <si>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</si>
  <si>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2026-05-08T23:07:03.680+02:00</t>
  </si>
  <si>
    <t>2026-05-08T23:17:32.588+02:00</t>
  </si>
  <si>
    <t>[{"id":"1da6e618-5f95-4707-b8bd-b1685e13f67a","note":"","count":2,"label":"Hawai 40 cm","posId":"102","price":30900,"isExtra":false},{"id":"55f8781c-97f6-4a21-abe6-3780ea7117ba","note":"","count":2,"label":"změna na Smetanový základ","posId":"A129","price":0,"isExtra":true},{"id":"c10d36f8-acd3-4a8b-979d-b81c00d75c6f","note":"","count":2,"label":"BEZ -ananas","posId":"X100","price":0,"KDSTags":["redhighlight"],"isExtra":true}]</t>
  </si>
  <si>
    <t>2026-05-08T23:03:22.648+02:00</t>
  </si>
  <si>
    <t>2026-05-08T23:14:23.840+02:00</t>
  </si>
  <si>
    <t>[{"id":"54684975","note":"","size":"Comeback 40cm 🌶️","count":1,"label":"Comeback 40cm 🌶️","posId":"109","price":30900,"isExtra":false},{"id":"54685049","note":"","count":1,"label":"Balné","posId":"K0000","price":2000,"isExtra":true}]</t>
  </si>
  <si>
    <t>2026-05-08T22:54:52.734+02:00</t>
  </si>
  <si>
    <t>2026-05-08T23:07:24.033+02:00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</si>
  <si>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🌶️","posId":"109","price":30900,"isExtra":false},{"id":"9642908ce4c2f22954c8bbd6","count":1,"label":"Balné","posId":"K0000","price":2000,"isExtra":true},{"id":"6748417db17528cb9bcae5ff","count":1,"label":"Quattro Formaggi 32cm","posId":"123","price":24900,"isExtra":false},{"id":"bd23bb29ddc67d336ee4c95b","count":1,"label":"Balné","posId":"K0000","price":1500,"isExtra":true}]</t>
  </si>
  <si>
    <t>2026-05-08T22:47:46.065+02:00</t>
  </si>
  <si>
    <t>2026-05-08T23:01:53.644+02:00</t>
  </si>
  <si>
    <t>2026-05-08T22:44:50.239+02:00</t>
  </si>
  <si>
    <t>2026-05-08T22:53:42.642+02:00</t>
  </si>
  <si>
    <t>Tereza</t>
  </si>
  <si>
    <t>2026-05-08T22:44:16.075+02:00</t>
  </si>
  <si>
    <t>2026-05-08T22:59:40.739+02:00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</si>
  <si>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bylinky","posId":"A122","price":6500,"isExtra":true}]</t>
  </si>
  <si>
    <t>2026-05-08T22:44:02.114+02:00</t>
  </si>
  <si>
    <t>2026-05-08T22:50:41.593+02:00</t>
  </si>
  <si>
    <t>[{"id":"112","note":"","count":1,"label":"Margherita 32cm","posId":"112","price":20900,"isExtra":false},{"id":"K0000","note":"","count":1,"label":"Balné","posId":"K0000","price":1500,"isExtra":true},{"id":"P101","note":"","count":1,"label":"Spicy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🌶️","posId":"P101","price":11900,"isExtra":false},{"id":"K0000","note":"","count":1,"label":"Balné","posId":"K0000","price":1500,"isExtra":true},{"id":"N124","note":"","count":1,"label":"Pepsi 1l","posId":"N124","price":5900,"isExtra":false}]</t>
  </si>
  <si>
    <t>2026-05-08T22:29:40.125+02:00</t>
  </si>
  <si>
    <t>2026-05-08T22:43:13.705+02:00</t>
  </si>
  <si>
    <t>2026-05-08T22:25:06.808+02:00</t>
  </si>
  <si>
    <t>2026-05-08T22:31:34.668+02:00</t>
  </si>
  <si>
    <t>[{"id":"6748417db17528cb9bcae609","count":1,"label":"BBQ Meteor 32cm","posId":"118","price":24900,"isExtra":false},{"id":"bd23bb29ddc67d336ee4c95b","count":1,"label":"Balné","posId":"K0000","price":1500,"isExtra":true},{"id":"fd7b41a9636f70af3c1f4e97","count":1,"label":"USA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bylinky","posId":"A121","price":5700,"isExtra":true},{"id":"6748417db17528cb9bcae65f","count":1,"label":"Pepsi 1l","posId":"N124","price":5900,"isExtra":false}]</t>
  </si>
  <si>
    <t>2026-05-08T22:21:20.337+02:00</t>
  </si>
  <si>
    <t>2026-05-08T22:29:15.053+02:00</t>
  </si>
  <si>
    <t>2026-05-08T22:19:03.301+02:00</t>
  </si>
  <si>
    <t>2026-05-08T22:27:18.419+02:00</t>
  </si>
  <si>
    <t>[{"id":"0491ba2d-7c43-44f5-949a-e82693028cdb","note":"","count":1,"label":"Margherita 32 cm","posId":"136","price":20900,"isExtra":false},{"id":"4f6ede18-25d3-4c82-be03-84c9578ab8ce","note":"","count":1,"label":"Pepperoni 32 cm","posId":"144","price":24900,"isExtra":false},{"id":"0604cf40-24b5-4ad5-a9e4-e5834def96b8","note":"","count":1,"label":"Dip česnekový","posId":"P106","price":2000,"isExtra":false}]</t>
  </si>
  <si>
    <t>2026-05-08T22:03:04.149+02:00</t>
  </si>
  <si>
    <t>2026-05-08T22:21:57.336+02:00</t>
  </si>
  <si>
    <t>2026-05-08T22:32:58.064+02:00</t>
  </si>
  <si>
    <t>2026-05-08T22:03:39.651+02:00</t>
  </si>
  <si>
    <t>[{"id":"faf7ff40-eef3-48bd-92c4-b33e5bbf095d","note":"","count":1,"label":"Quattro Formaggi 40 cm","posId":"111","price":30900,"isExtra":false},{"id":"7a90b738-046b-4892-b62f-85f6328dd6b7","note":"","count":1,"label":"Veggieballs 40 cm","posId":"105","price":30900,"isExtra":false}]</t>
  </si>
  <si>
    <t>2026-05-08T22:02:17.143+02:00</t>
  </si>
  <si>
    <t>2026-05-08T22:22:22.521+02:00</t>
  </si>
  <si>
    <t>2026-05-08T21:59:08.538+02:00</t>
  </si>
  <si>
    <t>2026-05-08T22:19:03.552+02:00</t>
  </si>
  <si>
    <t>karel</t>
  </si>
  <si>
    <t>2026-05-08T21:57:49.896+02:00</t>
  </si>
  <si>
    <t>2026-05-08T22:18:18.693+02:00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</si>
  <si>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bylinky","posId":"A121","price":5700,"isExtra":true},{"id":"120","note":"","count":1,"label":"Pepperoni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bylinky","posId":"A121","price":5700,"isExtra":true},{"id":"111","note":"","count":1,"label":"Quattro Formaggi 40cm","posId":"111","price":30900,"isExtra":false},{"id":"K0000","note":"","count":1,"label":"Balné","posId":"K0000","price":2000,"isExtra":true},{"id":"A120","note":"","count":1,"label":"okraj hotdog, bbq omáčka","posId":"A120","price":6500,"isExtra":true},{"id":"P106","note":"","count":2,"label":"Česnekový dip","posId":"P106","price":2000,"isExtra":false},{"id":"K0000","note":"","count":2,"label":"Balné","posId":"K0000","price":1500,"isExtra":true}]</t>
  </si>
  <si>
    <t>2026-05-08T21:57:21.099+02:00</t>
  </si>
  <si>
    <t>2026-05-08T22:12:23.893+02:00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</si>
  <si>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40cm","posId":"111","price":30900,"isExtra":false},{"id":"54685049","note":"","count":1,"label":"Balné","posId":"K0000","price":2000,"isExtra":true},{"id":"54685143","note":"","count":1,"label":"okraj hotdog, bez omáčky","posId":"A126","price":6500,"isExtra":true},{"id":"54684977","note":"","size":"BBQ Texas 40cm","count":1,"label":"BBQ Texas 40cm","posId":"107","price":30900,"isExtra":false},{"id":"54685049","note":"","count":1,"label":"Balné","posId":"K0000","price":2000,"isExtra":true},{"id":"54685083","note":"","count":1,"label":"okraj mozzarella, bylinky","posId":"A122","price":6500,"isExtra":true},{"id":"54685018","note":"","size":"Česnekový dip","count":2,"label":"Česnekový dip","posId":"P106","price":2000,"isExtra":false},{"id":"54685059","note":"","count":2,"label":"Balné","posId":"K0000","price":1500,"isExtra":true}]</t>
  </si>
  <si>
    <t>2026-05-08T21:52:04.720+02:00</t>
  </si>
  <si>
    <t>2026-05-08T22:07:49.648+02:00</t>
  </si>
  <si>
    <t>2026-05-08T22:19:30.845+02:00</t>
  </si>
  <si>
    <t>2026-05-08T21:52:39.071+02:00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</si>
  <si>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bylinky","posId":"A121","price":5700,"isExtra":true},{"id":"0491ba2d-7c43-44f5-949a-e82693028cdb","note":"","count":1,"label":"Margherita 32 cm","posId":"136","price":20900,"isExtra":false},{"id":"af2bee84-a445-45fc-8ca2-cf4fed0dcf38","note":"","count":1,"label":"okraj mozzarella bylinky","posId":"A121","price":5700,"isExtra":true},{"id":"50a2c673-74cc-459a-b7e5-f5c332128443","note":"","count":1,"label":"mozzarella","posId":"B113","price":3000,"KDSTags":["greenhighlight"],"isExtra":true},{"id":"5e12eeee-b5aa-4c49-a6bd-974da981715a","note":"","count":1,"label":"grana padano","posId":"B130","price":3000,"KDSTags":["greenhighlight"],"isExtra":true},{"id":"0604cf40-24b5-4ad5-a9e4-e5834def96b8","note":"","count":2,"label":"Dip česnekový","posId":"P106","price":2000,"isExtra":false},{"id":"0d7a09d5-0cc0-41d1-92da-1fd2b06b2d07","note":"","count":2,"label":"Česnekový chléb","posId":"P104","price":7900,"isExtra":false}]</t>
  </si>
  <si>
    <t>2026-05-08T21:51:39.026+02:00</t>
  </si>
  <si>
    <t>2026-05-08T22:03:45.652+02:00</t>
  </si>
  <si>
    <t>2026-05-08T21:51:19.988+02:00</t>
  </si>
  <si>
    <t>2026-05-08T22:00:42.194+02:00</t>
  </si>
  <si>
    <t>[{"id":"59589715","note":"","size":"Capricciosa 32cm","count":2,"label":"Capricciosa 32cm","posId":"113","price":24900,"isExtra":false},{"id":"54685059","note":"","count":2,"label":"Balné","posId":"K0000","price":1500,"isExtra":true}]</t>
  </si>
  <si>
    <t>2026-05-08T21:35:03.523+02:00</t>
  </si>
  <si>
    <t>2026-05-08T21:44:19.251+02:00</t>
  </si>
  <si>
    <t>2026-05-08T21:56:58.051+02:00</t>
  </si>
  <si>
    <t>2026-05-08T21:36:01.174+02:00</t>
  </si>
  <si>
    <t>[{"id":"9b3fd0f9-6a36-4a8e-95ad-00dbae675705","note":"","count":1,"label":"Capricciosa 40 cm","posId":"101","price":30900,"isExtra":false},{"id":"0604cf40-24b5-4ad5-a9e4-e5834def96b8","note":"","count":1,"label":"Dip česnekový","posId":"P106","price":2000,"isExtra":false},{"id":"0d7a09d5-0cc0-41d1-92da-1fd2b06b2d07","note":"","count":1,"label":"Česnekový chléb","posId":"P104","price":7900,"isExtra":false}]</t>
  </si>
  <si>
    <t>2026-05-08T21:32:43.258+02:00</t>
  </si>
  <si>
    <t>2026-05-08T21:40:42.438+02:00</t>
  </si>
  <si>
    <t>[{"id":"57405718","note":"","size":"Pepsi 1l","count":1,"label":"Pepsi 1l","posId":"N124","price":5900,"isExtra":false},{"id":"54684974","note":"","size":"Hot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54685078","note":"","count":1,"label":"Jalapeňos","posId":"C102","price":3500,"KDSTags":["greenhighlight"],"isExtra":true},{"id":"54685179","note":"","count":1,"label":"Pepperoni salám","posId":"C109","price":4000,"KDSTags":["greenhighlight"],"isExtra":true}]</t>
  </si>
  <si>
    <t>2026-05-08T21:31:04.701+02:00</t>
  </si>
  <si>
    <t>2026-05-08T21:40:04.477+02:00</t>
  </si>
  <si>
    <t>[{"id":"6748417db17528cb9bcae60f","count":1,"label":"Capricciosa 32cm","posId":"113","price":24900,"isExtra":false},{"id":"bd23bb29ddc67d336ee4c95b","count":1,"label":"Balné","posId":"K0000","price":1500,"isExtra":true},{"id":"6748417db17528cb9bcae5eb","count":1,"label":"Comeback 40cm 🌶️","posId":"109","price":30900,"isExtra":false},{"id":"9642908ce4c2f22954c8bbd6","count":1,"label":"Balné","posId":"K0000","price":2000,"isExtra":true},{"id":"6748417db17528cb9bcae63b","count":1,"label":"Česnekový dip","posId":"P106","price":2000,"isExtra":false},{"id":"bd23bb29ddc67d336ee4c95b","count":1,"label":"Balné","posId":"K0000","price":1500,"isExtra":true}]</t>
  </si>
  <si>
    <t>2026-05-08T21:30:05.346+02:00</t>
  </si>
  <si>
    <t>2026-05-08T21:42:46.425+02:00</t>
  </si>
  <si>
    <t>2026-05-08T21:29:34.916+02:00</t>
  </si>
  <si>
    <t>2026-05-08T21:37:21.655+02:00</t>
  </si>
  <si>
    <t>2026-05-08T21:26:01.222+02:00</t>
  </si>
  <si>
    <t>2026-05-08T21:36:14.398+02:00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</si>
  <si>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🌶️","posId":"121","price":24900,"isExtra":false},{"id":"bd23bb29ddc67d336ee4c95b","count":1,"label":"Balné","posId":"K0000","price":1500,"isExtra":true}]</t>
  </si>
  <si>
    <t>2026-05-08T21:23:04.068+02:00</t>
  </si>
  <si>
    <t>2026-05-08T21:30:26.244+02:00</t>
  </si>
  <si>
    <t>2026-05-08T21:40:57.153+02:00</t>
  </si>
  <si>
    <t>2026-05-08T21:24:16.108+02:00</t>
  </si>
  <si>
    <t>[{"id":"3ca6f105-5e70-48ee-bc31-76525f0a0b11","note":"","count":1,"label":"BBQ Texas 40 cm","posId":"107","price":30900,"isExtra":false}]</t>
  </si>
  <si>
    <t>2026-05-08T21:22:49.861+02:00</t>
  </si>
  <si>
    <t>2026-05-08T21:34:25.340+02:00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</si>
  <si>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🌶️","posId":"109","price":30900,"isExtra":false},{"id":"54685049","note":"","count":1,"label":"Balné","posId":"K0000","price":2000,"isExtra":true},{"id":"54685143","note":"","count":1,"label":"okraj hotdog, bez omáčky","posId":"A126","price":6500,"isExtra":true}]</t>
  </si>
  <si>
    <t>Dmytro - Hluchoněmý</t>
  </si>
  <si>
    <t>2026-05-08T21:20:50.082+02:00</t>
  </si>
  <si>
    <t>2026-05-08T21:28:22.865+02:00</t>
  </si>
  <si>
    <t>[{"id":"112","note":"","count":1,"label":"Margherita 32cm","posId":"112","price":20900,"isExtra":false},{"id":"K0000","note":"","count":1,"label":"Balné","posId":"K0000","price":1500,"isExtra":true},{"id":"N126","note":"","count":1,"label":"Mirinda 1l","posId":"N126","price":5900,"isExtra":false}]</t>
  </si>
  <si>
    <t>2026-05-08T21:14:26.047+02:00</t>
  </si>
  <si>
    <t>2026-05-08T21:22:52.366+02:00</t>
  </si>
  <si>
    <t>[{"id":"6748417db17528cb9bcae5f9","count":1,"label":"Baby špenát &amp; kuře 40cm","posId":"104","price":30900,"isExtra":false},{"id":"9642908ce4c2f22954c8bbd6","count":1,"label":"Balné","posId":"K0000","price":2000,"isExtra":true},{"id":"ce038181ae01a2d66a03685f","count":1,"label":"Bez kuřete","posId":"X114","price":0,"KDSTags":["redhighlight"],"isExtra":true},{"id":"e71ba0387ffe86638fd95521","count":1,"label":"Šunka","posId":"C106","price":4000,"KDSTags":["greenhighlight"],"isExtra":true},{"id":"6748417db17528cb9bcae635","count":1,"label":"Pečené brambory","posId":"P103","price":6900,"isExtra":false},{"id":"bd23bb29ddc67d336ee4c95b","count":1,"label":"Balné","posId":"K0000","price":1500,"isExtra":true}]</t>
  </si>
  <si>
    <t>2026-05-08T21:12:03.158+02:00</t>
  </si>
  <si>
    <t>2026-05-08T21:26:29.314+02:00</t>
  </si>
  <si>
    <t>2026-05-08T21:09:45.036+02:00</t>
  </si>
  <si>
    <t>2026-05-08T21:21:31.297+02:00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</si>
  <si>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40cm","posId":"111","price":30900,"isExtra":false},{"id":"54685049","note":"","count":1,"label":"Balné","posId":"K0000","price":2000,"isExtra":true},{"id":"54685083","note":"","count":1,"label":"okraj mozzarella, bylinky","posId":"A122","price":6500,"isExtra":true},{"id":"54685078","note":"","count":1,"label":"Jalapeňos","posId":"C102","price":3500,"KDSTags":["greenhighlight"],"isExtra":true},{"id":"54685148","note":"","count":1,"label":"Cibule","posId":"C103","price":3500,"KDSTags":["greenhighlight"],"isExtra":true},{"id":"54685018","note":"","size":"Česnekový dip","count":4,"label":"Česnekový dip","posId":"P106","price":2000,"isExtra":false},{"id":"54685059","note":"","count":4,"label":"Balné","posId":"K0000","price":1500,"isExtra":true}]</t>
  </si>
  <si>
    <t>2026-05-08T21:06:44.881+02:00</t>
  </si>
  <si>
    <t>2026-05-08T21:18:49.281+02:00</t>
  </si>
  <si>
    <t>[{"id":"59589706","note":"","size":"Margherita 32cm","count":1,"label":"Margherita 32cm","posId":"112","price":20900,"isExtra":false},{"id":"54685059","note":"","count":1,"label":"Balné","posId":"K0000","price":1500,"isExtra":true},{"id":"57279289","note":"","count":1,"label":"BBQ základ","posId":"ZRB32","price":0,"isExtra":true},{"id":"54685120","note":"","count":1,"label":"okraj hotdog, hořčice","posId":"A117","price":5700,"isExtra":true},{"id":"54685167","note":"","count":1,"label":"Šunka","posId":"B106","price":3000,"KDSTags":["greenhighlight"],"isExtra":true},{"id":"59589714","note":"","size":"Hawai 32cm","count":1,"label":"Hawai 32cm","posId":"114","price":24900,"isExtra":false},{"id":"54685059","note":"","count":1,"label":"Balné","posId":"K0000","price":1500,"isExtra":true},{"id":"57279289","note":"","count":1,"label":"BBQ základ","posId":"ZRB32","price":0,"isExtra":true},{"id":"54685088","note":"","count":1,"label":"okraj mozzarella, bylinky","posId":"A121","price":5700,"isExtra":true},{"id":"57405718","note":"","size":"Pepsi 1l","count":1,"label":"Pepsi 1l","posId":"N124","price":5900,"isExtra":false}]</t>
  </si>
  <si>
    <t>2026-05-08T21:05:17.438+02:00</t>
  </si>
  <si>
    <t>2026-05-08T21:12:06.260+02:00</t>
  </si>
  <si>
    <t>[{"id":"e3c2803b-7f1a-469b-99b1-979be30e115e","count":1,"label":"Pizza BBQ Texas 32","posId":"119","price":24900,"isExtra":false,"creatorId":"uCxnfWmS21FzZeS0v68Bg","isPackging":0,"actualLabel":"Pizza BBQ Texas 32"}]</t>
  </si>
  <si>
    <t>2026-05-08T20:57:26.368+02:00</t>
  </si>
  <si>
    <t>2026-05-08T21:09:50.395+02:00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</si>
  <si>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🌶️","posId":"109","price":30900,"isExtra":false},{"id":"54685049","note":"","count":1,"label":"Balné","posId":"K0000","price":2000,"isExtra":true},{"id":"59555749","note":"","count":1,"label":"BBQ základ","posId":"ZRB40","price":0,"isExtra":true},{"id":"64093106","note":"","size":"Sweet Passion 40 cm","count":1,"label":"Sweet Passion 40 cm","posId":"31","price":26900,"isExtra":false},{"id":"54685049","note":"","count":1,"label":"Balné","posId":"K0000","price":2000,"isExtra":true}]</t>
  </si>
  <si>
    <t>2026-05-08T20:51:04.055+02:00</t>
  </si>
  <si>
    <t>2026-05-08T21:02:38.171+02:00</t>
  </si>
  <si>
    <t>[{"id":"1edf54fc-1032-442c-939f-e6e2033b2270","note":"","count":1,"label":"Comeback 40 cm","posId":"109","price":30900,"isExtra":false},{"id":"a78b511f-836b-415e-9285-dd47f293529b","note":"","count":1,"label":"Pepperoni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</si>
  <si>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2026-05-08T20:47:03.212+02:00</t>
  </si>
  <si>
    <t>2026-05-08T21:06:42.433+02:00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</si>
  <si>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základ","posId":"A128","price":0,"isExtra":true}]</t>
  </si>
  <si>
    <t>2026-05-08T20:45:03.839+02:00</t>
  </si>
  <si>
    <t>2026-05-08T20:54:50.960+02:00</t>
  </si>
  <si>
    <t>[{"id":"faf7ff40-eef3-48bd-92c4-b33e5bbf095d","note":"","count":1,"label":"Quattro Formaggi 40 cm","posId":"111","price":30900,"isExtra":false}]</t>
  </si>
  <si>
    <t>2026-05-08T20:44:11.248+02:00</t>
  </si>
  <si>
    <t>2026-05-08T20:56:16.521+02:00</t>
  </si>
  <si>
    <t>2026-05-08T20:41:03.918+02:00</t>
  </si>
  <si>
    <t>2026-05-08T20:50:36.962+02:00</t>
  </si>
  <si>
    <t>2026-05-08T21:04:22.172+02:00</t>
  </si>
  <si>
    <t>2026-05-08T20:41:33.881+02:00</t>
  </si>
  <si>
    <t>[{"id":"c17837f5-7a43-4caf-86f2-7f4c925f90fb","note":"","count":1,"label":"BBQ Meteor 32 cm","posId":"118","price":24900,"isExtra":false},{"id":"41f21dd3-e301-4232-8347-2fbf132057d4","note":"","count":1,"label":"změna na Rajčatový základ","posId":"A127","price":0,"isExtra":true},{"id":"6e70115f-a0f1-42d6-aaca-1c1f7aa64cb8","note":"","count":1,"label":"šunka","posId":"B106","price":3000,"KDSTags":["greenhighlight"],"isExtra":true},{"id":"28e96b57-144a-4147-bd66-1530a9858e97","note":"","count":1,"label":"BEZ -pepperoni salám","posId":"X109","price":0,"KDSTags":["redhighlight"],"isExtra":true}]</t>
  </si>
  <si>
    <t>2026-05-08T20:38:03.765+02:00</t>
  </si>
  <si>
    <t>2026-05-08T20:53:20.988+02:00</t>
  </si>
  <si>
    <t>2026-05-08T21:24:36.479+02:00</t>
  </si>
  <si>
    <t>2026-05-08T20:38:17.458+02:00</t>
  </si>
  <si>
    <t>[{"id":"a5c2ed4d-1e36-44a2-96f4-6b33a4c240fc","note":"","count":1,"label":"Comeback 18 cm","posId":"133","price":11900,"isExtra":false},{"id":"1c4a575c-0a2c-4a58-a7c3-0328026cbcb1","note":"","count":1,"label":"Quattro Formaggi 18 cm","posId":"135","price":11900,"isExtra":false},{"id":"15882222-eb55-420b-a563-1fd60403ece7","note":"","count":1,"label":"Hot &amp; Spicy 18 cm","posId":"134","price":11900,"isExtra":false},{"id":"0604cf40-24b5-4ad5-a9e4-e5834def96b8","note":"","count":1,"label":"Dip česnekový","posId":"P106","price":2000,"isExtra":false},{"id":"978c26ec-8492-4979-8b1c-f7ff8381d413","note":"","count":1,"label":"Pepperoni Rolls, 6 ks","posId":"P100","price":8900,"isExtra":false}]</t>
  </si>
  <si>
    <t>2026-05-08T20:37:02.977+02:00</t>
  </si>
  <si>
    <t>2026-05-08T20:48:20.974+02:00</t>
  </si>
  <si>
    <t>2026-05-08T21:18:51.928+02:00</t>
  </si>
  <si>
    <t>2026-05-08T20:38:14.088+02:00</t>
  </si>
  <si>
    <t>[{"id":"1bf82332-f38e-4349-ab02-2ebafec00ff8","note":"","count":1,"label":"Zeleninová 32 cm","posId":"115","price":24900,"isExtra":false},{"id":"78606be9-7e01-4fe9-a37c-d9a4b62d5696","note":"","count":1,"label":"změna na BBQ základ","posId":"A128","price":0,"isExtra":true},{"id":"909551f4-a7ff-428a-a062-708ec72d4824","note":"","count":1,"label":"Choco Rolls, 6 ks","posId":"chr100","price":8900,"isExtra":false}]</t>
  </si>
  <si>
    <t>2026-05-08T20:25:03.167+02:00</t>
  </si>
  <si>
    <t>2026-05-08T20:39:19.941+02:00</t>
  </si>
  <si>
    <t>[{"id":"a78b511f-836b-415e-9285-dd47f293529b","note":"","count":1,"label":"Pepperoni 40 cm","posId":"108","price":30900,"isExtra":false},{"id":"1da6e618-5f95-4707-b8bd-b1685e13f67a","note":"","count":1,"label":"Hawai 40 cm","posId":"102","price":30900,"isExtra":false}]</t>
  </si>
  <si>
    <t>2026-05-08T20:21:03.983+02:00</t>
  </si>
  <si>
    <t>2026-05-08T20:35:55.946+02:00</t>
  </si>
  <si>
    <t>2026-05-08T21:03:03.778+02:00</t>
  </si>
  <si>
    <t>2026-05-08T20:22:54.320+02:00</t>
  </si>
  <si>
    <t>[{"id":"72a788fd-2d10-4aa9-80c1-abbc9acb3570","note":"","count":1,"label":"Hawai 32 cm","posId":"138","price":24900,"isExtra":false},{"id":"c10d36f8-acd3-4a8b-979d-b81c00d75c6f","note":"","count":1,"label":"BEZ -ananas","posId":"X100","price":0,"KDSTags":["redhighlight"],"isExtra":true},{"id":"52687002-58c9-40ea-ba22-d2ae7a4b5889","note":"","count":1,"label":"Comeback 32 cm","posId":"145","price":24900,"isExtra":false}]</t>
  </si>
  <si>
    <t>2026-05-08T20:20:03.320+02:00</t>
  </si>
  <si>
    <t>2026-05-08T20:28:24.712+02:00</t>
  </si>
  <si>
    <t>2026-05-08T20:56:12.022+02:00</t>
  </si>
  <si>
    <t>2026-05-08T20:20:58.098+02:00</t>
  </si>
  <si>
    <t>[{"id":"f7043b16-784c-4471-87d9-9c8cbc7d5ab8","note":"","count":1,"label":"Capricciosa 32 cm","posId":"137","price":24900,"isExtra":false},{"id":"6005e30e-e6f5-411d-9c32-9a3cee117e94","note":"","count":1,"label":"slanina","posId":"B108","price":3000,"KDSTags":["greenhighlight"],"isExtra":true}]</t>
  </si>
  <si>
    <t>2026-05-08T20:17:45.960+02:00</t>
  </si>
  <si>
    <t>2026-05-08T20:31:12.912+02:00</t>
  </si>
  <si>
    <t>[{"id":"6748417db17528cb9bcae5eb","count":1,"label":"Comeback 40cm 🌶️","posId":"109","price":30900,"isExtra":false},{"id":"9642908ce4c2f22954c8bbd6","count":1,"label":"Balné","posId":"K0000","price":2000,"isExtra":true},{"id":"3413d939fbb3d687083c022e","count":1,"label":"Bez cibule","posId":"X103","price":0,"KDSTags":["redhighlight"],"isExtra":true},{"id":"6748417db17528cb9bcae5f7","count":1,"label":"Capricciosa 40cm","posId":"101","price":30900,"isExtra":false},{"id":"9642908ce4c2f22954c8bbd6","count":1,"label":"Balné","posId":"K0000","price":2000,"isExtra":true},{"id":"3a8c81df4b4e610c1946ed84","count":1,"label":"Bez oliv","posId":"X112","price":0,"KDSTags":["redhighlight"],"isExtra":true}]</t>
  </si>
  <si>
    <t>2026-05-08T20:16:04.073+02:00</t>
  </si>
  <si>
    <t>2026-05-08T20:25:23.944+02:00</t>
  </si>
  <si>
    <t>[{"id":"f675967f-9acd-47eb-a0a7-8c1488c18315","note":"","count":1,"label":"Hot &amp; Spicy 40 cm","posId":"110","price":30900,"isExtra":false},{"id":"78606be9-7e01-4fe9-a37c-d9a4b62d5696","note":"","count":1,"label":"změna na BBQ základ","posId":"A128","price":0,"isExtra":true},{"id":"a3af24f3-c3ce-4e93-83a5-9a3b7277f4fc","note":"","count":1,"label":"Okraj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česnekový","posId":"P106","price":2000,"isExtra":false},{"id":"e1c5136d-42df-4209-a1d5-7b367060d3f2","note":"","count":1,"label":"Spicy Wings","posId":"P101","price":11900,"isExtra":false}]</t>
  </si>
  <si>
    <t>2026-05-08T20:13:12.482+02:00</t>
  </si>
  <si>
    <t>2026-05-08T20:27:31.680+02:00</t>
  </si>
  <si>
    <t>[{"id":"6748417db17528cb9bcae5f7","count":1,"label":"Capricciosa 40cm","posId":"101","price":30900,"isExtra":false},{"id":"9642908ce4c2f22954c8bbd6","count":1,"label":"Balné","posId":"K0000","price":2000,"isExtra":true},{"id":"69a242bc70119032f914ed29","count":1,"label":"okraj mozzarella, bbq omáčka","posId":"A124","price":6500,"isExtra":true},{"id":"6748417db17528cb9bcae63b","count":1,"label":"Česnekový dip","posId":"P106","price":2000,"isExtra":false},{"id":"bd23bb29ddc67d336ee4c95b","count":1,"label":"Balné","posId":"K0000","price":1500,"isExtra":true}]</t>
  </si>
  <si>
    <t>2026-05-08T20:13:03.451+02:00</t>
  </si>
  <si>
    <t>2026-05-08T20:25:51.229+02:00</t>
  </si>
  <si>
    <t>2026-05-08T20:36:39.588+02:00</t>
  </si>
  <si>
    <t>2026-05-08T20:13:23.863+02:00</t>
  </si>
  <si>
    <t>[{"id":"f675967f-9acd-47eb-a0a7-8c1488c18315","note":"","count":1,"label":"Hot &amp; Spicy 40 cm","posId":"110","price":30900,"isExtra":false},{"id":"9a7bfd85-41fe-45c5-9da5-e57408965bbb","note":"","count":1,"label":"Okraj Hotdog, hořčice","posId":"A118","price":6500,"isExtra":true},{"id":"0604cf40-24b5-4ad5-a9e4-e5834def96b8","note":"","count":1,"label":"Dip česnekový","posId":"P106","price":2000,"isExtra":false}]</t>
  </si>
  <si>
    <t>2026-05-08T20:10:25.384+02:00</t>
  </si>
  <si>
    <t>2026-05-08T20:20:21.279+02:00</t>
  </si>
  <si>
    <t>2026-05-08T20:08:03.616+02:00</t>
  </si>
  <si>
    <t>2026-05-08T20:21:39.877+02:00</t>
  </si>
  <si>
    <t>2026-05-08T20:35:05.061+02:00</t>
  </si>
  <si>
    <t>2026-05-08T20:08:37.237+02:00</t>
  </si>
  <si>
    <t>[{"id":"55ca227d-485c-4130-a44d-b26b939e8c03","note":"","count":1,"label":"Hot &amp; Spicy 32 cm","posId":"122","price":24900,"isExtra":false},{"id":"2a9dc121-ec1e-4cbb-b8d5-66ce6a546664","note":"","count":1,"label":"DIP jalapenos","posId":"P107","price":2000,"isExtra":false}]</t>
  </si>
  <si>
    <t>2026-05-08T20:01:31.964+02:00</t>
  </si>
  <si>
    <t>2026-05-08T20:11:01.953+02:00</t>
  </si>
  <si>
    <t>[{"id":"54684980","note":"","size":"Zeleninová 40cm","count":1,"label":"Zeleninová 40cm","posId":"103","price":30900,"isExtra":false},{"id":"54685049","note":"","count":1,"label":"Balné","posId":"K0000","price":2000,"isExtra":true},{"id":"59555742","note":"","count":1,"label":"Smetanový základ","posId":"ZRS40","price":0,"isExtra":true},{"id":"54685100","note":"","count":1,"label":"Žampiony","posId":"C105","price":3500,"KDSTags":["greenhighlight"],"isExtra":true},{"id":"54685148","note":"","count":1,"label":"Cibule","posId":"C103","price":3500,"KDSTags":["greenhighlight"],"isExtra":true},{"id":"54685152","note":"","count":1,"label":"Kukuřice","posId":"C115","price":3500,"KDSTags":["greenhighlight"],"isExtra":true},{"id":"54685164","note":"","count":1,"label":"Šunka","posId":"C106","price":4000,"KDSTags":["greenhighlight"],"isExtra":true},{"id":"54685179","note":"","count":1,"label":"Pepperoni salám","posId":"C109","price":4000,"KDSTags":["greenhighlight"],"isExtra":true}]</t>
  </si>
  <si>
    <t>2026-05-08T19:58:05.112+02:00</t>
  </si>
  <si>
    <t>2026-05-08T20:09:42.984+02:00</t>
  </si>
  <si>
    <t>2026-05-08T20:34:21.749+02:00</t>
  </si>
  <si>
    <t>2026-05-08T20:01:23.743+02:00</t>
  </si>
  <si>
    <t>[{"id":"a4e8ca23-fe36-4747-a603-19485eee7e76","note":"","count":1,"label":"Hot &amp; Spicy 32 cm","posId":"146","price":24900,"isExtra":false},{"id":"9069d980-0a24-408c-a214-618aed030839","note":"","count":1,"label":"BBQ Texas 32 cm","posId":"143","price":24900,"isExtra":false},{"id":"41f21dd3-e301-4232-8347-2fbf132057d4","note":"","count":1,"label":"změna na Rajčatový základ","posId":"A127","price":0,"isExtra":true}]</t>
  </si>
  <si>
    <t>2026-05-08T19:57:03.239+02:00</t>
  </si>
  <si>
    <t>2026-05-08T20:14:02.953+02:00</t>
  </si>
  <si>
    <t>2026-05-08T20:50:17.706+02:00</t>
  </si>
  <si>
    <t>2026-05-08T19:57:23.592+02:00</t>
  </si>
  <si>
    <t>[{"id":"7ee7e3c8-2c54-4dc5-810f-2f52f62e2d14","note":"","count":1,"label":"Comeback 32 cm","posId":"121","price":24900,"isExtra":false},{"id":"431e159e-af3b-4bad-9f72-f07001b572f8","note":"","count":1,"label":"Baby špenát &amp; kuře 40 cm","posId":"104","price":30900,"isExtra":false}]</t>
  </si>
  <si>
    <t>2026-05-08T19:57:03.221+02:00</t>
  </si>
  <si>
    <t>2026-05-08T20:09:23.924+02:00</t>
  </si>
  <si>
    <t>2026-05-08T20:28:41.572+02:00</t>
  </si>
  <si>
    <t>2026-05-08T19:57:18.392+02:00</t>
  </si>
  <si>
    <t>[{"id":"e8a7b47a-70d2-4cc2-a375-1dab55125675","note":"","count":1,"label":"Quattro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,{"id":"50a2c673-74cc-459a-b7e5-f5c332128443","note":"","count":1,"label":"mozzarella","posId":"B113","price":3000,"KDSTags":["greenhighlight"],"isExtra":true},{"id":"704cb959-c203-4144-92d1-a1b154f3fdc1","note":"","count":1,"label":"gorgonzola","posId":"B101","price":3000,"KDSTags":["greenhighlight"],"isExtra":true},{"id":"0d5bd9fd-6128-4489-94d2-641ed7ac4298","note":"","count":1,"label":"párek","posId":"B110","price":3000,"KDSTags":["greenhighlight"],"isExtra":true},{"id":"b9c37006-14b3-4f43-8dc0-a8b3134437ad","note":"","count":1,"label":"cibule","posId":"B103","price":2500,"KDSTags":["greenhighlight"],"isExtra":true},{"id":"6e70115f-a0f1-42d6-aaca-1c1f7aa64cb8","note":"","count":1,"label":"šunka","posId":"B106","price":3000,"KDSTags":["greenhighlight"],"isExtra":true},{"id":"5e12eeee-b5aa-4c49-a6bd-974da981715a","note":"","count":1,"label":"grana padano","posId":"B130","price":3000,"KDSTags":["greenhighlight"],"isExtra":true},{"id":"7f0c5098-18bf-4c65-bec8-dd6bf68eb768","note":"","count":1,"label":"Masové kuličky, 10 ks","posId":"P102","price":9900,"isExtra":false},{"id":"0604cf40-24b5-4ad5-a9e4-e5834def96b8","note":"","count":1,"label":"Dip česnekový","posId":"P106","price":2000,"isExtra":false}]</t>
  </si>
  <si>
    <t>2026-05-08T19:56:08.837+02:00</t>
  </si>
  <si>
    <t>2026-05-08T20:05:54.804+02:00</t>
  </si>
  <si>
    <t>2026-05-08T20:15:08.244+02:00</t>
  </si>
  <si>
    <t>2026-05-08T19:57:17.219+02:00</t>
  </si>
  <si>
    <t>[{"id":"3a5867b0-8da1-4c8b-bd1f-70418434cae8","note":"","count":1,"label":"BBQ Texas 32 cm","posId":"119","price":24900,"isExtra":false},{"id":"50a2c673-74cc-459a-b7e5-f5c332128443","note":"","count":1,"label":"mozzarella","posId":"B113","price":3000,"KDSTags":["greenhighlight"],"isExtra":true},{"id":"72b7d8de-1f32-4c8d-8cfc-fd5ab0a54619","note":"","count":1,"label":"kuře","posId":"B114","price":3000,"KDSTags":["greenhighlight"],"isExtra":true},{"id":"7f0c5098-18bf-4c65-bec8-dd6bf68eb768","note":"","count":1,"label":"Masové kuličky, 10 ks","posId":"P102","price":9900,"isExtra":false},{"id":"909551f4-a7ff-428a-a062-708ec72d4824","note":"","count":1,"label":"Choco Rolls, 6 ks","posId":"chr100","price":8900,"isExtra":false}]</t>
  </si>
  <si>
    <t>2026-05-08T19:55:03.485+02:00</t>
  </si>
  <si>
    <t>2026-05-08T20:18:29.938+02:00</t>
  </si>
  <si>
    <t>[{"id":"4f6ede18-25d3-4c82-be03-84c9578ab8ce","note":"","count":1,"label":"Pepperoni 32 cm","posId":"144","price":24900,"isExtra":false},{"id":"3316ecf4-07ea-4045-acd5-7383dd81145f","note":"","count":1,"label":"jalapeños","posId":"B102","price":2500,"KDSTags":["greenhighlight"],"isExtra":true}]</t>
  </si>
  <si>
    <t>2026-05-08T19:46:22.049+02:00</t>
  </si>
  <si>
    <t>2026-05-08T19:56:04.687+02:00</t>
  </si>
  <si>
    <t>[{"id":"6748417db17528cb9bcae641","count":1,"label":"Choco Rolls","posId":"chr100","price":8900,"isExtra":false},{"id":"bd23bb29ddc67d336ee4c95b","count":1,"label":"Balné","posId":"K0000","price":1500,"isExtra":true},{"id":"6748417db17528cb9bcae60d","count":1,"label":"Hawai 32cm","posId":"114","price":24900,"isExtra":false},{"id":"bd23bb29ddc67d336ee4c95b","count":1,"label":"Balné","posId":"K0000","price":1500,"isExtra":true},{"id":"6748417db17528cb9bcae607","count":1,"label":"BBQ Texas 32cm","posId":"119","price":24900,"isExtra":false},{"id":"bd23bb29ddc67d336ee4c95b","count":1,"label":"Balné","posId":"K0000","price":1500,"isExtra":true},{"id":"cb1e496430a3c08cf44d9af3","count":1,"label":"Bez cibule","posId":"X103","price":0,"KDSTags":["redhighlight"],"isExtra":true}]</t>
  </si>
  <si>
    <t>2026-05-08T19:45:24.998+02:00</t>
  </si>
  <si>
    <t>2026-05-08T19:51:09.019+02:00</t>
  </si>
  <si>
    <t>[{"id":"6748417db17528cb9bcae5e5","count":1,"label":"Margherita 40cm","posId":"100","price":26900,"isExtra":false},{"id":"9642908ce4c2f22954c8bbd6","count":1,"label":"Balné","posId":"K0000","price":2000,"isExtra":true},{"id":"df4580263335a960a82908d9","count":1,"label":"BBQ základ","posId":"ZRB40","price":0,"isExtra":true},{"id":"698a057bcb290763837f5586","count":1,"label":"Opočno karamel","posId":"D112","price":12900,"isExtra":false}]</t>
  </si>
  <si>
    <t>2026-05-08T19:40:50.800+02:00</t>
  </si>
  <si>
    <t>2026-05-08T19:49:57.053+02:00</t>
  </si>
  <si>
    <t>[{"id":"6748417db17528cb9bcae5e5","count":1,"label":"Margherita 40cm","posId":"100","price":26900,"isExtra":false},{"id":"9642908ce4c2f22954c8bbd6","count":1,"label":"Balné","posId":"K0000","price":2000,"isExtra":true},{"id":"a1bd46b9b8f83b8b50c57f27","count":1,"label":"okraj mozzarella, bylinky","posId":"A122","price":6500,"isExtra":true},{"id":"1598382a01472484a7de8c4a","count":1,"label":"Mozzarella","posId":"C113","price":4000,"KDSTags":["greenhighlight"],"isExtra":true},{"id":"e71ba0387ffe86638fd95521","count":1,"label":"Šunka","posId":"C106","price":4000,"KDSTags":["greenhighlight"],"isExtra":true},{"id":"a6f5a4f2c024720ff5c3f553","count":1,"label":"Grana padano, pecorino, parmazán","posId":"C130","price":4000,"KDSTags":["greenhighlight"],"isExtra":true},{"id":"675ac5aa810ce2d9b6865b4a","count":1,"label":"Jablečno-skořicové rolls","posId":"18","price":8900,"isExtra":false},{"id":"bd23bb29ddc67d336ee4c95b","count":1,"label":"Balné","posId":"K0000","price":1500,"isExtra":true},{"id":"6748417db17528cb9bcae63b","count":3,"label":"Česnekový dip","posId":"P106","price":2000,"isExtra":false},{"id":"bd23bb29ddc67d336ee4c95b","count":3,"label":"Balné","posId":"K0000","price":1500,"isExtra":true}]</t>
  </si>
  <si>
    <t>2026-05-08T19:34:02.969+02:00</t>
  </si>
  <si>
    <t>2026-05-08T19:46:00.751+02:00</t>
  </si>
  <si>
    <t>2026-05-08T19:32:21.823+02:00</t>
  </si>
  <si>
    <t>2026-05-08T19:43:20.992+02:00</t>
  </si>
  <si>
    <t>[{"id":"54684977","note":"","size":"BBQ Texas 40cm","count":1,"label":"BBQ Texas 40cm","posId":"107","price":30900,"isExtra":false},{"id":"54685049","note":"","count":1,"label":"Balné","posId":"K0000","price":2000,"isExtra":true},{"id":"54685090","note":"","count":1,"label":"okraj mozzarella, bbq omáčka","posId":"A124","price":6500,"isExtra":true},{"id":"54684976","note":"","size":"Pepperoni 40cm 🌶️🌶️","count":1,"label":"Pepperoni 40cm 🌶️🌶️","posId":"108","price":30900,"isExtra":false},{"id":"54685049","note":"","count":1,"label":"Balné","posId":"K0000","price":2000,"isExtra":true},{"id":"54685071","note":"","count":1,"label":"Bez salámu","posId":"X109","price":0,"KDSTags":["redhighlight"],"isExtra":true},{"id":"54685164","note":"","count":1,"label":"Šunka","posId":"C106","price":4000,"KDSTags":["greenhighlight"],"isExtra":true},{"id":"54685018","note":"","size":"Česnekový dip","count":2,"label":"Česnekový dip","posId":"P106","price":2000,"isExtra":false},{"id":"54685059","note":"","count":2,"label":"Balné","posId":"K0000","price":1500,"isExtra":true}]</t>
  </si>
  <si>
    <t>2026-05-08T19:31:39.274+02:00</t>
  </si>
  <si>
    <t>2026-05-08T19:39:37.781+02:00</t>
  </si>
  <si>
    <t>[{"id":"938c5f48-ae6e-4f69-af1e-f02b510b7868","count":1,"label":"Pizza Hot &amp; Spicy 40","posId":"110","price":30900,"isExtra":false,"creatorId":"otNOeuqEbttvNvUGM97bS","isPackging":0,"actualLabel":"Pizza Hot &amp; Spicy 40"}]</t>
  </si>
  <si>
    <t>2026-05-08T19:28:18.445+02:00</t>
  </si>
  <si>
    <t>2026-05-08T19:38:31.856+02:00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</si>
  <si>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🌶️🌶️","posId":"122","price":24900,"isExtra":false},{"id":"54685059","note":"","count":1,"label":"Balné","posId":"K0000","price":1500,"isExtra":true},{"id":"59589709","note":"","size":"Comeback 32cm 🌶️","count":1,"label":"Comeback 32cm 🌶️","posId":"121","price":24900,"isExtra":false},{"id":"54685059","note":"","count":1,"label":"Balné","posId":"K0000","price":1500,"isExtra":true},{"id":"54685018","note":"","size":"Česnekový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</si>
  <si>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2026-05-08T19:25:01.472+02:00</t>
  </si>
  <si>
    <t>2026-05-08T19:31:51.633+02:00</t>
  </si>
  <si>
    <t>[{"id":"51e7787c-cf56-4298-9a5c-60e17574712f","count":1,"label":"Pizza Pepperoni 40","posId":"108","price":30900,"isExtra":false,"creatorId":"9xCDZcq6Yq7ByQA5JV-9G","isPackging":0,"actualLabel":"Pizza Pepperoni 40"}]</t>
  </si>
  <si>
    <t>2026-05-08T19:18:04.335+02:00</t>
  </si>
  <si>
    <t>2026-05-08T19:34:50.708+02:00</t>
  </si>
  <si>
    <t>[{"id":"72a788fd-2d10-4aa9-80c1-abbc9acb3570","note":"","count":1,"label":"Hawai 32 cm","posId":"138","price":24900,"isExtra":false},{"id":"088a7edc-ef1e-4c6b-b7a1-36c2c45ab0fe","note":"","count":1,"label":"Capricciosa 32 cm","posId":"113","price":24900,"isExtra":false},{"id":"fb380719-7e86-4a50-b0fc-8a72368b6991","note":"","count":1,"label":"kukuřice","posId":"B115","price":2500,"KDSTags":["greenhighlight"],"isExtra":true}]</t>
  </si>
  <si>
    <t>2026-05-08T19:14:39.263+02:00</t>
  </si>
  <si>
    <t>2026-05-08T19:26:39.098+02:00</t>
  </si>
  <si>
    <t>[{"id":"59589711","note":"","size":"BBQ Texas 32cm","count":1,"label":"BBQ Texas 32cm","posId":"119","price":24900,"isExtra":false},{"id":"54685059","note":"","count":1,"label":"Balné","posId":"K0000","price":1500,"isExtra":true},{"id":"59589709","note":"","size":"Comeback 32cm 🌶️","count":1,"label":"Comeback 32cm 🌶️","posId":"121","price":24900,"isExtra":false},{"id":"54685059","note":"","count":1,"label":"Balné","posId":"K0000","price":1500,"isExtra":true},{"id":"57279284","note":"","count":1,"label":"Smetanový základ","posId":"ZRS32","price":0,"isExtra":true},{"id":"54685124","note":"","count":1,"label":"okraj hotdog, bbq omáčka","posId":"A119","price":5700,"isExtra":true}]</t>
  </si>
  <si>
    <t>Simon Carter</t>
  </si>
  <si>
    <t>2026-05-08T19:13:51.862+02:00</t>
  </si>
  <si>
    <t>2026-05-08T19:27:56.015+02:00</t>
  </si>
  <si>
    <t>[{"id":"109","note":"","count":1,"label":"Comeback 40cm 🌶️","posId":"109","price":30900,"isExtra":false},{"id":"K0000","note":"","count":1,"label":"Balné","posId":"K0000","price":2000,"isExtra":true},{"id":"111","note":"","count":1,"label":"Quattro Formaggi 40cm","posId":"111","price":30900,"isExtra":false},{"id":"K0000","note":"","count":1,"label":"Balné","posId":"K0000","price":2000,"isExtra":true}]</t>
  </si>
  <si>
    <t>2026-05-08T19:12:03.369+02:00</t>
  </si>
  <si>
    <t>2026-05-08T19:23:43.929+02:00</t>
  </si>
  <si>
    <t>[{"id":"121","note":"","count":1,"label":"Comeback 32cm 🌶️","posId":"121","price":24900,"isExtra":false},{"id":"K0000","note":"","count":1,"label":"Balné","posId":"K0000","price":1500,"isExtra":true},{"id":"114","note":"","count":1,"label":"Hawai 32cm","posId":"114","price":24900,"isExtra":false},{"id":"K0000","note":"","count":1,"label":"Balné","posId":"K0000","price":1500,"isExtra":true}]</t>
  </si>
  <si>
    <t>2026-05-08T18:58:11.793+02:00</t>
  </si>
  <si>
    <t>2026-05-08T19:06:12.024+02:00</t>
  </si>
  <si>
    <t>[{"id":"54685018","note":"","size":"Česnekový dip","count":1,"label":"Česnekový dip","posId":"P106","price":2000,"isExtra":false},{"id":"54685059","note":"","count":1,"label":"Balné","posId":"K0000","price":1500,"isExtra":true},{"id":"59589710","note":"","size":"Pepperoni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🌶️🌶️","posId":"120","price":24900,"isExtra":false},{"id":"54685059","note":"","count":1,"label":"Balné","posId":"K0000","price":1500,"isExtra":true}]</t>
  </si>
  <si>
    <t>2026-05-08T18:57:03.431+02:00</t>
  </si>
  <si>
    <t>2026-05-08T19:05:11.876+02:00</t>
  </si>
  <si>
    <t>2026-05-08T19:24:53.905+02:00</t>
  </si>
  <si>
    <t>2026-05-08T18:57:33.259+02:00</t>
  </si>
  <si>
    <t>[{"id":"088a7edc-ef1e-4c6b-b7a1-36c2c45ab0fe","note":"","count":1,"label":"Capricciosa 32 cm","posId":"113","price":24900,"isExtra":false},{"id":"5da54b98-3fa2-42c1-858f-7688afdae2fa","note":"","count":1,"label":"BEZ -žampiony","posId":"X105","price":0,"KDSTags":["redhighlight"],"isExtra":true}]</t>
  </si>
  <si>
    <t>2026-05-08T18:55:53.051+02:00</t>
  </si>
  <si>
    <t>2026-05-08T19:30:30.978+02:00</t>
  </si>
  <si>
    <t>[{"id":"6748417db17528cb9bcae5fd","count":1,"label":"Margherita 32cm","posId":"112","price":20900,"isExtra":false},{"id":"bd23bb29ddc67d336ee4c95b","count":1,"label":"Balné","posId":"K0000","price":1500,"isExtra":true},{"id":"97278f8f579333a42d2bbe2f","count":1,"label":"BBQ základ","posId":"ZRB32","price":0,"isExtra":true},{"id":"1e0c03d5276c1896ca48520f","count":1,"label":"Kuře","posId":"B114","price":3000,"KDSTags":["greenhighlight"],"isExtra":true}]</t>
  </si>
  <si>
    <t>2026-05-08T18:53:03.513+02:00</t>
  </si>
  <si>
    <t>2026-05-08T19:02:07.084+02:00</t>
  </si>
  <si>
    <t>2026-05-08T19:12:30.671+02:00</t>
  </si>
  <si>
    <t>2026-05-08T18:53:21.616+02:00</t>
  </si>
  <si>
    <t>[{"id":"1da6e618-5f95-4707-b8bd-b1685e13f67a","note":"","count":1,"label":"Hawai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-ananas","posId":"X100","price":0,"KDSTags":["redhighlight"],"isExtra":true}]</t>
  </si>
  <si>
    <t>2026-05-08T18:52:03.813+02:00</t>
  </si>
  <si>
    <t>2026-05-08T19:04:08.036+02:00</t>
  </si>
  <si>
    <t>2026-05-08T19:23:12.072+02:00</t>
  </si>
  <si>
    <t>2026-05-08T18:52:28.697+02:00</t>
  </si>
  <si>
    <t>[{"id":"0b22568e-4d1c-45db-9aa3-de09ef6c293a","note":"","count":1,"label":"Pepperoni 32 cm","posId":"120","price":24900,"isExtra":false},{"id":"c17837f5-7a43-4caf-86f2-7f4c925f90fb","note":"","count":1,"label":"BBQ Meteor 32 cm","posId":"118","price":24900,"isExtra":false},{"id":"0604cf40-24b5-4ad5-a9e4-e5834def96b8","note":"","count":1,"label":"Dip česnekový","posId":"P106","price":2000,"isExtra":false}]</t>
  </si>
  <si>
    <t>2026-05-08T18:48:03.277+02:00</t>
  </si>
  <si>
    <t>2026-05-08T18:59:47.865+02:00</t>
  </si>
  <si>
    <t>2026-05-08T19:17:20.307+02:00</t>
  </si>
  <si>
    <t>2026-05-08T18:48:35.228+02:00</t>
  </si>
  <si>
    <t>[{"id":"49554361-bb09-484d-958c-c2640501b923","note":"","count":1,"label":"Margherita 18 cm","posId":"124","price":11900,"isExtra":false},{"id":"9b3fd0f9-6a36-4a8e-95ad-00dbae675705","note":"","count":1,"label":"Capricciosa 40 cm","posId":"101","price":30900,"isExtra":false},{"id":"ef7489da-416c-4ccb-846f-0317489461fc","note":"","count":1,"label":"BBQ Meteor 40 cm","posId":"106","price":30900,"isExtra":false},{"id":"faf7ff40-eef3-48bd-92c4-b33e5bbf095d","note":"","count":1,"label":"Quattro Formaggi 40 cm","posId":"111","price":30900,"isExtra":false},{"id":"0604cf40-24b5-4ad5-a9e4-e5834def96b8","note":"","count":2,"label":"Dip česnekový","posId":"P106","price":2000,"isExtra":false}]</t>
  </si>
  <si>
    <t>2026-05-08T18:40:08.318+02:00</t>
  </si>
  <si>
    <t>2026-05-08T18:47:27.810+02:00</t>
  </si>
  <si>
    <t>[{"id":"4df4c5c0-abba-42b0-a63e-2a559be75166","count":1,"label":"Pizza Quattro Formaggi 32","posId":"123","price":24900,"isExtra":false,"creatorId":"YhzOhT7RxPg8NGLFwlT6z","isPackging":0,"actualLabel":"Pizza Quattro Formaggi 32"}]</t>
  </si>
  <si>
    <t>2026-05-08T18:38:03.321+02:00</t>
  </si>
  <si>
    <t>2026-05-08T18:47:44.895+02:00</t>
  </si>
  <si>
    <t>[{"id":"431e159e-af3b-4bad-9f72-f07001b572f8","note":"","count":1,"label":"Baby špenát &amp; kuře 40 cm","posId":"104","price":30900,"isExtra":false}]</t>
  </si>
  <si>
    <t>2026-05-08T18:36:38.118+02:00</t>
  </si>
  <si>
    <t>2026-05-08T18:44:47.034+02:00</t>
  </si>
  <si>
    <t>2026-05-08T18:35:07.028+02:00</t>
  </si>
  <si>
    <t>2026-05-08T18:43:53.036+02:00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</si>
  <si>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32cm","posId":"123","price":24900,"isExtra":false},{"id":"bd23bb29ddc67d336ee4c95b","count":1,"label":"Balné","posId":"K0000","price":1500,"isExtra":true},{"id":"6748417db17528cb9bcae60b","count":1,"label":"Zeleninová 32cm","posId":"115","price":24900,"isExtra":false},{"id":"bd23bb29ddc67d336ee4c95b","count":1,"label":"Balné","posId":"K0000","price":1500,"isExtra":true}]</t>
  </si>
  <si>
    <t>2026-05-08T18:31:35.773+02:00</t>
  </si>
  <si>
    <t>2026-05-08T18:41:30.056+02:00</t>
  </si>
  <si>
    <t>2026-05-08T18:28:04.504+02:00</t>
  </si>
  <si>
    <t>2026-05-08T18:38:19.245+02:00</t>
  </si>
  <si>
    <t>[{"id":"6748417db17528cb9bcae5e7","count":1,"label":"Quattro Formaggi 40cm","posId":"111","price":30900,"isExtra":false},{"id":"9642908ce4c2f22954c8bbd6","count":1,"label":"Balné","posId":"K0000","price":2000,"isExtra":true},{"id":"22eba6bdc2dfa2f3925398ae","count":1,"label":"Rajčatový základ","posId":"ZSR40","price":0,"isExtra":true}]</t>
  </si>
  <si>
    <t>2026-05-08T18:27:16.387+02:00</t>
  </si>
  <si>
    <t>2026-05-08T18:35:56.017+02:00</t>
  </si>
  <si>
    <t>[{"id":"54684982","note":"","size":"Capricciosa 40cm","count":1,"label":"Capricciosa 40cm","posId":"101","price":30900,"isExtra":false},{"id":"54685049","note":"","count":1,"label":"Balné","posId":"K0000","price":2000,"isExtra":true},{"id":"54685111","note":"","count":1,"label":"Bez oliv","posId":"X112","price":0,"KDSTags":["redhighlight"],"isExtra":true}]</t>
  </si>
  <si>
    <t>2026-05-08T18:21:30.310+02:00</t>
  </si>
  <si>
    <t>2026-05-08T18:37:59.072+02:00</t>
  </si>
  <si>
    <t>[{"id":"6748417db17528cb9bcae605","count":1,"label":"Pepperoni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těsto","posId":"17","price":1000,"isExtra":true},{"id":"6748417db17528cb9bcae607","count":1,"label":"BBQ Texas 32cm","posId":"119","price":24900,"isExtra":false},{"id":"bd23bb29ddc67d336ee4c95b","count":1,"label":"Balné","posId":"K0000","price":1500,"isExtra":true},{"id":"fd7b41a9636f70af3c1f4e97","count":1,"label":"USA těsto","posId":"17","price":1000,"isExtra":true},{"id":"6748417db17528cb9bcae63b","count":1,"label":"Česnekový dip","posId":"P106","price":2000,"isExtra":false},{"id":"bd23bb29ddc67d336ee4c95b","count":1,"label":"Balné","posId":"K0000","price":1500,"isExtra":true}]</t>
  </si>
  <si>
    <t>2026-05-08T18:21:03.308+02:00</t>
  </si>
  <si>
    <t>2026-05-08T18:32:46.868+02:00</t>
  </si>
  <si>
    <t>2026-05-08T18:46:17.292+02:00</t>
  </si>
  <si>
    <t>2026-05-08T18:22:17.739+02:00</t>
  </si>
  <si>
    <t>2026-05-08T18:17:03.713+02:00</t>
  </si>
  <si>
    <t>2026-05-08T18:39:46.099+02:00</t>
  </si>
  <si>
    <t>2026-05-08T19:23:13.874+02:00</t>
  </si>
  <si>
    <t>2026-05-08T18:19:40.874+02:00</t>
  </si>
  <si>
    <t>[{"id":"923cca0f-b384-4647-b41a-b36c46b0c790","note":"","count":1,"label":"BBQ Meteor 32 cm","posId":"142","price":24900,"isExtra":false},{"id":"af2bee84-a445-45fc-8ca2-cf4fed0dcf38","note":"","count":1,"label":"okraj mozzarella bylinky","posId":"A121","price":5700,"isExtra":true}]</t>
  </si>
  <si>
    <t>2026-05-08T18:16:02.964+02:00</t>
  </si>
  <si>
    <t>2026-05-08T18:31:46.812+02:00</t>
  </si>
  <si>
    <t>[{"id":"98a5b6a2-10e1-4a02-be2f-817d404d4582","note":"","count":1,"label":"Veggieballs 32 cm","posId":"141","price":24900,"isExtra":false},{"id":"9069d980-0a24-408c-a214-618aed030839","note":"","count":1,"label":"BBQ Texas 32 cm","posId":"143","price":24900,"isExtra":false},{"id":"41f21dd3-e301-4232-8347-2fbf132057d4","note":"","count":1,"label":"změna na Rajčatový základ","posId":"A127","price":0,"isExtra":true}]</t>
  </si>
  <si>
    <t>2026-05-08T18:14:55.206+02:00</t>
  </si>
  <si>
    <t>2026-05-08T18:28:54.085+02:00</t>
  </si>
  <si>
    <t>[{"id":"6748417db17528cb9bcae639","count":1,"label":"Pepperoni Rolls 🌶️","posId":"P100","price":8900,"isExtra":false},{"id":"bd23bb29ddc67d336ee4c95b","count":1,"label":"Balné","posId":"K0000","price":1500,"isExtra":true},{"id":"6748417db17528cb9bcae605","count":1,"label":"Pepperoni 32cm 🌶️🌶️","posId":"120","price":24900,"isExtra":false},{"id":"bd23bb29ddc67d336ee4c95b","count":1,"label":"Balné","posId":"K0000","price":1500,"isExtra":true}]</t>
  </si>
  <si>
    <t>2026-05-08T18:14:26.406+02:00</t>
  </si>
  <si>
    <t>2026-05-08T18:27:59.116+02:00</t>
  </si>
  <si>
    <t>[{"id":"6748417db17528cb9bcae5e5","count":1,"label":"Margherita 40cm","posId":"100","price":26900,"isExtra":false},{"id":"9642908ce4c2f22954c8bbd6","count":1,"label":"Balné","posId":"K0000","price":2000,"isExtra":true},{"id":"ab913d629d9f294fba1c5a16","count":1,"label":"Jalapeňos","posId":"C102","price":3500,"KDSTags":["greenhighlight"],"isExtra":true},{"id":"f1a46dd1a5f0686c93013f2f","count":1,"label":"Cibule","posId":"C103","price":3500,"KDSTags":["greenhighlight"],"isExtra":true},{"id":"e71ba0387ffe86638fd95521","count":1,"label":"Šunka","posId":"C106","price":4000,"KDSTags":["greenhighlight"],"isExtra":true}]</t>
  </si>
  <si>
    <t>Mykola</t>
  </si>
  <si>
    <t>2026-05-08T18:12:05.259+02:00</t>
  </si>
  <si>
    <t>2026-05-08T18:23:53.117+02:00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</si>
  <si>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základ","posId":"ZRS32","price":0,"isExtra":true}]</t>
  </si>
  <si>
    <t>2026-05-08T18:10:04.548+02:00</t>
  </si>
  <si>
    <t>2026-05-08T18:22:35.692+02:00</t>
  </si>
  <si>
    <t>2026-05-08T18:49:22.098+02:00</t>
  </si>
  <si>
    <t>2026-05-08T18:10:41.769+02:00</t>
  </si>
  <si>
    <t>[{"id":"7ee7e3c8-2c54-4dc5-810f-2f52f62e2d14","note":"","count":1,"label":"Comeback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bylinky","posId":"A121","price":5700,"isExtra":true},{"id":"7ee7e3c8-2c54-4dc5-810f-2f52f62e2d14","note":"","count":1,"label":"Comeback 32 cm","posId":"121","price":24900,"isExtra":false}]</t>
  </si>
  <si>
    <t>2026-05-08T18:08:21.643+02:00</t>
  </si>
  <si>
    <t>2026-05-08T18:25:24.143+02:00</t>
  </si>
  <si>
    <t>[{"id":"6748417db17528cb9bcae62f","count":1,"label":"Spicy menu Comeback","posId":"M100","price":34900,"isExtra":false},{"id":"f754e56b2f80799b5c377f43","count":1,"label":"Balné","posId":"K0000","price":3000,"isExtra":true},{"id":"788571ab2d716e916a13a468","count":1,"label":"Capricciosa","posId":"Y113","price":0,"isExtra":true},{"id":"fd7b41a9636f70af3c1f4e97","count":1,"label":"USA těsto","posId":"17","price":1000,"isExtra":true},{"id":"18c190203278836a4d4b7095","count":1,"label":"Smetanový základ","posId":"ZRS32","price":0,"isExtra":true},{"id":"f401506159c49964c3178c0f","count":1,"label":"okraj mozzarella, bylinky","posId":"A121","price":5700,"isExtra":true},{"id":"4fa946e0627bb4926ac02981","count":1,"label":"masové kuličky","posId":"P102","price":0,"isExtra":true},{"id":"575541d164394f25df38dd18","count":1,"label":"Pepsi zero sugar 1l","posId":"N125","price":0,"isExtra":true}]</t>
  </si>
  <si>
    <t>2026-05-08T18:07:52.000+02:00</t>
  </si>
  <si>
    <t>2026-05-08T18:19:24.021+02:00</t>
  </si>
  <si>
    <t>[{"id":"6748417db17528cb9bcae5ef","count":1,"label":"BBQ Texas 40cm","posId":"107","price":30900,"isExtra":false},{"id":"9642908ce4c2f22954c8bbd6","count":1,"label":"Balné","posId":"K0000","price":2000,"isExtra":true},{"id":"3526206f1cc7cbef5a24b9c4","count":1,"label":"Smetanový základ","posId":"ZBS40","price":0,"isExtra":true},{"id":"a1bd46b9b8f83b8b50c57f27","count":1,"label":"okraj mozzarella, bylinky","posId":"A122","price":6500,"isExtra":true},{"id":"6748417db17528cb9bcae63b","count":1,"label":"Česnekový dip","posId":"P106","price":2000,"isExtra":false},{"id":"bd23bb29ddc67d336ee4c95b","count":1,"label":"Balné","posId":"K0000","price":1500,"isExtra":true},{"id":"6748417db17528cb9bcae641","count":1,"label":"Choco Rolls","posId":"chr100","price":8900,"isExtra":false},{"id":"bd23bb29ddc67d336ee4c95b","count":1,"label":"Balné","posId":"K0000","price":1500,"isExtra":true}]</t>
  </si>
  <si>
    <t>2026-05-08T18:06:55.868+02:00</t>
  </si>
  <si>
    <t>2026-05-08T18:15:21.908+02:00</t>
  </si>
  <si>
    <t>2026-05-08T18:05:17.053+02:00</t>
  </si>
  <si>
    <t>2026-05-08T18:14:15.301+02:00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</si>
  <si>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106","note":"","count":1,"label":"Šunka","posId":"B106","price":3000,"KDSTags":["greenhighlight"],"isExtra":true},{"id":"B114","note":"","count":1,"label":"Kuře","posId":"B114","price":3000,"KDSTags":["greenhighlight"]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základ","posId":"ZSR32","price":0,"isExtra":true},{"id":"A121","note":"","count":1,"label":"okraj mozzarella, bylinky","posId":"A121","price":5700,"isExtra":true},{"id":"P106","note":"","count":2,"label":"Česnekový dip","posId":"P106","price":2000,"isExtra":false},{"id":"K0000","note":"","count":2,"label":"Balné","posId":"K0000","price":1500,"isExtra":true}]</t>
  </si>
  <si>
    <t>2026-05-08T17:58:35.116+02:00</t>
  </si>
  <si>
    <t>2026-05-08T18:08:47.808+02:00</t>
  </si>
  <si>
    <t>[{"id":"59589715","note":"","size":"Capricciosa 32cm","count":1,"label":"Capricciosa 32cm","posId":"113","price":24900,"isExtra":false},{"id":"54685059","note":"","count":1,"label":"Balné","posId":"K0000","price":1500,"isExtra":true},{"id":"59589707","note":"","size":"Quattro Formaggi 32cm","count":1,"label":"Quattro Formaggi 32cm","posId":"123","price":24900,"isExtra":false},{"id":"54685059","note":"","count":1,"label":"Balné","posId":"K0000","price":1500,"isExtra":true}]</t>
  </si>
  <si>
    <t>2026-05-08T17:53:39.856+02:00</t>
  </si>
  <si>
    <t>2026-05-08T18:06:01.466+02:00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</si>
  <si>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32cm","posId":"123","price":24900,"isExtra":false},{"id":"bd23bb29ddc67d336ee4c95b","count":1,"label":"Balné","posId":"K0000","price":1500,"isExtra":true},{"id":"6748417db17528cb9bcae60d","count":1,"label":"Hawai 32cm","posId":"114","price":24900,"isExtra":false},{"id":"bd23bb29ddc67d336ee4c95b","count":1,"label":"Balné","posId":"K0000","price":1500,"isExtra":true},{"id":"6748417db17528cb9bcae609","count":1,"label":"BBQ Meteor 32cm","posId":"118","price":24900,"isExtra":false},{"id":"bd23bb29ddc67d336ee4c95b","count":1,"label":"Balné","posId":"K0000","price":1500,"isExtra":true}]</t>
  </si>
  <si>
    <t>2026-05-08T17:52:09.860+02:00</t>
  </si>
  <si>
    <t>2026-05-08T18:01:22.204+02:00</t>
  </si>
  <si>
    <t>[{"id":"59589715","note":"","size":"Capricciosa 32cm","count":1,"label":"Capricciosa 32cm","posId":"113","price":24900,"isExtra":false},{"id":"54685059","note":"","count":1,"label":"Balné","posId":"K0000","price":1500,"isExtra":true},{"id":"59589710","note":"","size":"Pepperoni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🌶️🌶️","posId":"120","price":24900,"isExtra":false},{"id":"54685059","note":"","count":1,"label":"Balné","posId":"K0000","price":1500,"isExtra":true}]</t>
  </si>
  <si>
    <t>2026-05-08T17:49:05.263+02:00</t>
  </si>
  <si>
    <t>2026-05-08T17:58:53.229+02:00</t>
  </si>
  <si>
    <t>[{"id":"6748417db17528cb9bcae603","count":1,"label":"Comeback 32cm 🌶️","posId":"121","price":24900,"isExtra":false},{"id":"bd23bb29ddc67d336ee4c95b","count":1,"label":"Balné","posId":"K0000","price":1500,"isExtra":true},{"id":"5f2a50eca1a44e5dc7ac4a4d","count":1,"label":"okraj hotdog, bbq omáčka","posId":"A119","price":5700,"isExtra":true},{"id":"6748417db17528cb9bcae63b","count":1,"label":"Česnekový dip","posId":"P106","price":2000,"isExtra":false},{"id":"bd23bb29ddc67d336ee4c95b","count":1,"label":"Balné","posId":"K0000","price":1500,"isExtra":true}]</t>
  </si>
  <si>
    <t>2026-05-08T17:43:02.896+02:00</t>
  </si>
  <si>
    <t>2026-05-08T17:49:19.600+02:00</t>
  </si>
  <si>
    <t>[{"id":"ef7489da-416c-4ccb-846f-0317489461fc","note":"","count":1,"label":"BBQ Meteor 40 cm","posId":"106","price":30900,"isExtra":false},{"id":"55f8781c-97f6-4a21-abe6-3780ea7117ba","note":"","count":1,"label":"změna na Smetanový základ","posId":"A129","price":0,"isExtra":true},{"id":"0604cf40-24b5-4ad5-a9e4-e5834def96b8","note":"","count":3,"label":"Dip česnekový","posId":"P106","price":2000,"isExtra":false}]</t>
  </si>
  <si>
    <t>2026-05-08T17:40:37.044+02:00</t>
  </si>
  <si>
    <t>2026-05-08T17:46:39.771+02:00</t>
  </si>
  <si>
    <t>2026-05-08T17:32:02.754+02:00</t>
  </si>
  <si>
    <t>2026-05-08T17:39:28.746+02:00</t>
  </si>
  <si>
    <t>[{"id":"9b3fd0f9-6a36-4a8e-95ad-00dbae675705","note":"","count":1,"label":"Capricciosa 40 cm","posId":"101","price":30900,"isExtra":false},{"id":"5d2371f1-a2a2-462f-9e8a-40af8e09e0d2","note":"","count":1,"label":"BEZ -olivy","posId":"X112","price":0,"KDSTags":["redhighlight"],"isExtra":true},{"id":"5da54b98-3fa2-42c1-858f-7688afdae2fa","note":"","count":1,"label":"BEZ -žampiony","posId":"X105","price":0,"KDSTags":["redhighlight"],"isExtra":true}]</t>
  </si>
  <si>
    <t>2026-05-08T17:30:30.820+02:00</t>
  </si>
  <si>
    <t>2026-05-08T17:42:49.146+02:00</t>
  </si>
  <si>
    <t>[{"id":"6748417db17528cb9bcae5f5","count":1,"label":"Hawai 40cm","posId":"102","price":30900,"isExtra":false},{"id":"9642908ce4c2f22954c8bbd6","count":1,"label":"Balné","posId":"K0000","price":2000,"isExtra":true},{"id":"6748417db17528cb9bcae601","count":1,"label":"Hot &amp; Spicy 32cm 🌶️🌶️","posId":"122","price":24900,"isExtra":false},{"id":"bd23bb29ddc67d336ee4c95b","count":1,"label":"Balné","posId":"K0000","price":1500,"isExtra":true},{"id":"6748417db17528cb9bcae603","count":1,"label":"Comeback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🌶️","posId":"121","price":24900,"isExtra":false},{"id":"bd23bb29ddc67d336ee4c95b","count":1,"label":"Balné","posId":"K0000","price":1500,"isExtra":true}]</t>
  </si>
  <si>
    <t>2026-05-08T17:25:02.619+02:00</t>
  </si>
  <si>
    <t>2026-05-08T17:29:22.856+02:00</t>
  </si>
  <si>
    <t>2026-05-08T17:35:44.882+02:00</t>
  </si>
  <si>
    <t>2026-05-08T17:25:03.213+02:00</t>
  </si>
  <si>
    <t>2026-05-08T17:23:16.318+02:00</t>
  </si>
  <si>
    <t>2026-05-08T17:31:09.571+02:00</t>
  </si>
  <si>
    <t>[{"id":"e5451f2b-b3cd-46cc-9299-d98fd3b2ef12","count":1,"label":"Pizza Hawai 40 cm","posId":"102","price":30900,"isExtra":false,"creatorId":"wuHVt0KMl1Jk5JZ6UrqUJ","isPackging":0,"actualLabel":"Pizza Hawai 40 cm"},{"id":"ad41b401-fc7f-449d-87be-dfb46bf9a126","count":1,"label":"Dip česnekový","posId":"P106","price":2000,"isExtra":false,"creatorId":"g6I_ZAR5SzsIokjlNDlRZ","isPackging":0,"actualLabel":"Dip česnekový"}]</t>
  </si>
  <si>
    <t>2026-05-08T17:18:03.939+02:00</t>
  </si>
  <si>
    <t>2026-05-08T17:26:53.535+02:00</t>
  </si>
  <si>
    <t>2026-05-08T17:45:00.554+02:00</t>
  </si>
  <si>
    <t>2026-05-08T17:18:04.861+02:00</t>
  </si>
  <si>
    <t>[{"id":"c17837f5-7a43-4caf-86f2-7f4c925f90fb","note":"","count":1,"label":"BBQ Meteor 32 cm","posId":"118","price":24900,"isExtra":false},{"id":"158f381e-7b09-45c4-95d8-d131055d3875","note":"","count":1,"label":"okraj Hotdog BBQ","posId":"A119","price":5700,"isExtra":true},{"id":"0604cf40-24b5-4ad5-a9e4-e5834def96b8","note":"","count":1,"label":"Dip česnekový","posId":"P106","price":2000,"isExtra":false}]</t>
  </si>
  <si>
    <t>2026-05-08T17:11:03.309+02:00</t>
  </si>
  <si>
    <t>2026-05-08T17:23:34.596+02:00</t>
  </si>
  <si>
    <t>2026-05-08T17:49:43.054+02:00</t>
  </si>
  <si>
    <t>2026-05-08T17:11:04.003+02:00</t>
  </si>
  <si>
    <t>[{"id":"72a788fd-2d10-4aa9-80c1-abbc9acb3570","note":"","count":1,"label":"Hawai 32 cm","posId":"138","price":24900,"isExtra":false},{"id":"af2bee84-a445-45fc-8ca2-cf4fed0dcf38","note":"","count":1,"label":"okraj mozzarella bylinky","posId":"A121","price":5700,"isExtra":true}]</t>
  </si>
  <si>
    <t>2026-05-08T17:02:59.697+02:00</t>
  </si>
  <si>
    <t>2026-05-08T17:28:41.653+02:00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</si>
  <si>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🌶️","posId":"109","price":30900,"isExtra":false},{"id":"54685049","note":"","count":1,"label":"Balné","posId":"K0000","price":2000,"isExtra":true},{"id":"54685083","note":"","count":1,"label":"okraj mozzarella, bylinky","posId":"A122","price":6500,"isExtra":true},{"id":"54685134","note":"","count":1,"label":"Bez cibule","posId":"X103","price":0,"KDSTags":["redhighlight"],"isExtra":true}]</t>
  </si>
  <si>
    <t>2026-05-08T16:57:49.760+02:00</t>
  </si>
  <si>
    <t>2026-05-08T17:06:53.628+02:00</t>
  </si>
  <si>
    <t>[{"id":"e370f34b-aeaa-4f5c-80c1-33593f29ab88","count":1,"label":"Pizza Comeback 40","posId":"109","price":30900,"isExtra":false,"creatorId":"FFNlV7l_2ZHLXkoY7WoHH","isPackging":0,"actualLabel":"Pizza Comeback 40"},{"id":"m3pF27XfQ1Z0mNF8A8EJK","count":1,"label":"Bez salámu","posId":"X109","price":0,"KDSTags":["redhighlight"],"isExtra":true,"mainItemId":"e370f34b-aeaa-4f5c-80c1-33593f29ab88"},{"id":"extra_20230331101812_93","count":1,"label":"Ananas","posId":"C100","price":3500,"KDSTags":["greenhighlight"],"isExtra":true,"mainItemId":"e370f34b-aeaa-4f5c-80c1-33593f29ab88"},{"id":"ad41b401-fc7f-449d-87be-dfb46bf9a126","count":1,"label":"Dip česnekový","posId":"P106","price":2000,"isExtra":false,"creatorId":"9SVlu_SmhwEhaAmLGBSsv","isPackging":0,"actualLabel":"Dip česnekový"}]</t>
  </si>
  <si>
    <t>2026-05-08T16:54:55.785+02:00</t>
  </si>
  <si>
    <t>2026-05-08T17:03:17.396+02:00</t>
  </si>
  <si>
    <t>[{"id":"7fc95d28-5c0a-421a-9f5c-f72977e30b93","count":1,"label":"Pizza Quattro Formaggi 40","posId":"111","price":30900,"isExtra":false,"creatorId":"N11byVeSobqPQD3rkFVoB","isPackging":0,"actualLabel":"Pizza Quattro Formaggi 40"},{"id":"extra_20230331101812_3","count":1,"label":"okraj mozzarella, bylinky","posId":"A122","price":6500,"isExtra":true,"mainItemId":"7fc95d28-5c0a-421a-9f5c-f72977e30b93"},{"id":"ad41b401-fc7f-449d-87be-dfb46bf9a126","count":5,"label":"Dip česnekový","posId":"P106","price":2000,"isExtra":false,"creatorId":"YASobz9KgKvreggc3kQHI","isPackging":0,"actualLabel":"Dip česnekový"}]</t>
  </si>
  <si>
    <t>2026-05-08T16:48:09.989+02:00</t>
  </si>
  <si>
    <t>2026-05-08T16:57:32.781+02:00</t>
  </si>
  <si>
    <t>[{"id":"59589706","note":"","size":"Margherita 32cm","count":1,"label":"Margherita 32cm","posId":"112","price":20900,"isExtra":false},{"id":"54685059","note":"","count":1,"label":"Balné","posId":"K0000","price":1500,"isExtra":true},{"id":"54685167","note":"","count":1,"label":"Šunka","posId":"B106","price":3000,"KDSTags":["greenhighlight"],"isExtra":true},{"id":"54685177","note":"","count":1,"label":"Kuře","posId":"B114","price":3000,"KDSTags":["greenhighlight"]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</si>
  <si>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2026-05-08T16:43:30.938+02:00</t>
  </si>
  <si>
    <t>2026-05-08T16:54:40.700+02:00</t>
  </si>
  <si>
    <t>[{"id":"54685018","note":"","size":"Česnekový dip","count":1,"label":"Česnekový dip","posId":"P106","price":2000,"isExtra":false},{"id":"54685059","note":"","count":1,"label":"Balné","posId":"K0000","price":1500,"isExtra":true},{"id":"59589706","note":"","size":"Margherita 32cm","count":1,"label":"Margherita 32cm","posId":"112","price":20900,"isExtra":false},{"id":"54685059","note":"","count":1,"label":"Balné","posId":"K0000","price":1500,"isExtra":true}]</t>
  </si>
  <si>
    <t>2026-05-08T16:40:05.552+02:00</t>
  </si>
  <si>
    <t>2026-05-08T16:55:16.408+02:00</t>
  </si>
  <si>
    <t>2026-05-08T17:00:40.233+02:00</t>
  </si>
  <si>
    <t>2026-05-08T16:40:06.220+02:00</t>
  </si>
  <si>
    <t>[{"id":"52687002-58c9-40ea-ba22-d2ae7a4b5889","note":"","count":1,"label":"Comeback 32 cm","posId":"145","price":24900,"isExtra":false},{"id":"ea19fb90-a0c3-4d7a-946a-81082fc1a3c2","note":"","count":1,"label":"okraj Hotdog hořčice","posId":"A117","price":5700,"isExtra":true},{"id":"cc07bf3f-3e6f-4df8-9018-c7e260233504","note":"","count":1,"label":"BEZ -cibule","posId":"X103","price":0,"KDSTags":["redhighlight"],"isExtra":true},{"id":"b98b13a4-28e7-4c43-90f2-32f5a9a58eb3","note":"","count":1,"label":"Baby špenát &amp; kuře 18 cm","posId":"128","price":11900,"isExtra":false}]</t>
  </si>
  <si>
    <t>2026-05-08T16:39:02.460+02:00</t>
  </si>
  <si>
    <t>2026-05-08T16:48:56.473+02:00</t>
  </si>
  <si>
    <t>[{"id":"e8a7b47a-70d2-4cc2-a375-1dab55125675","note":"","count":1,"label":"Quattro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základ","posId":"A127","price":0,"isExtra":true},{"id":"bf272b1b-93ab-4050-9aff-ea1151ab5f41","note":"","count":1,"label":"pepperoni salám","posId":"B109","price":3000,"KDSTags":["greenhighlight"],"isExtra":true}]</t>
  </si>
  <si>
    <t>2026-05-08T16:37:11.240+02:00</t>
  </si>
  <si>
    <t>2026-05-08T16:47:35.710+02:00</t>
  </si>
  <si>
    <t>[{"id":"59589706","note":"","size":"Margherita 32cm","count":1,"label":"Margherita 32cm","posId":"112","price":20900,"isExtra":false},{"id":"54685059","note":"","count":1,"label":"Balné","posId":"K0000","price":1500,"isExtra":true},{"id":"59589708","note":"","size":"Hot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</si>
  <si>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2026-05-08T16:19:02.385+02:00</t>
  </si>
  <si>
    <t>2026-05-08T16:25:29.362+02:00</t>
  </si>
  <si>
    <t>2026-05-08T16:33:55.615+02:00</t>
  </si>
  <si>
    <t>2026-05-08T16:19:02.890+02:00</t>
  </si>
  <si>
    <t>[{"id":"7ebac4a7-6cce-442e-b2bb-06b929c16076","note":"","count":1,"label":"Baby špenát &amp; kuře 32 cm","posId":"116","price":24900,"isExtra":false}]</t>
  </si>
  <si>
    <t>2026-05-08T16:13:14.695+02:00</t>
  </si>
  <si>
    <t>2026-05-08T16:22:55.524+02:00</t>
  </si>
  <si>
    <t>[{"id":"6748417db17528cb9bcae5e5","count":1,"label":"Margherita 40cm","posId":"100","price":26900,"isExtra":false},{"id":"9642908ce4c2f22954c8bbd6","count":1,"label":"Balné","posId":"K0000","price":2000,"isExtra":true}]</t>
  </si>
  <si>
    <t>2026-05-08T16:12:51.141+02:00</t>
  </si>
  <si>
    <t>2026-05-08T16:21:35.479+02:00</t>
  </si>
  <si>
    <t>[{"id":"109","note":"","count":1,"label":"Comeback 40cm 🌶️","posId":"109","price":30900,"isExtra":false},{"id":"K0000","note":"","count":1,"label":"Balné","posId":"K0000","price":2000,"isExtra":true},{"id":"P106","note":"","count":1,"label":"Česnekový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</si>
  <si>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2026-05-08T15:57:05.173+02:00</t>
  </si>
  <si>
    <t>2026-05-08T16:12:09.462+02:00</t>
  </si>
  <si>
    <t>2026-05-08T15:56:00.100+02:00</t>
  </si>
  <si>
    <t>2026-05-08T16:10:57.562+02:00</t>
  </si>
  <si>
    <t>[{"id":"59589714","note":"prosim dip + poprosim ananas jen na pul pizzy dekuji","size":"Hawai 32cm","count":1,"label":"Hawai 32cm","posId":"114","price":24900,"isExtra":false},{"id":"54685059","note":"","count":1,"label":"Balné","posId":"K0000","price":1500,"isExtra":true},{"id":"54685088","note":"","count":1,"label":"okraj mozzarella, bylinky","posId":"A121","price":5700,"isExtra":true},{"id":"54685150","note":"","count":1,"label":"Kukuřice","posId":"B115","price":2500,"KDSTags":["greenhighlight"],"isExtra":true}]</t>
  </si>
  <si>
    <t>2026-05-08T15:54:01.581+02:00</t>
  </si>
  <si>
    <t>2026-05-08T16:08:45.544+02:00</t>
  </si>
  <si>
    <t>[{"id":"6748417db17528cb9bcae60d","count":1,"label":"Hawai 32cm","posId":"114","price":24900,"isExtra":false},{"id":"bd23bb29ddc67d336ee4c95b","count":1,"label":"Balné","posId":"K0000","price":1500,"isExtra":true},{"id":"6748417db17528cb9bcae60f","count":1,"label":"Capricciosa 32cm","posId":"113","price":24900,"isExtra":false},{"id":"bd23bb29ddc67d336ee4c95b","count":1,"label":"Balné","posId":"K0000","price":1500,"isExtra":true}]</t>
  </si>
  <si>
    <t>2026-05-08T15:52:23.901+02:00</t>
  </si>
  <si>
    <t>2026-05-08T16:07:00.449+02:00</t>
  </si>
  <si>
    <t>[{"id":"54684981","note":"","size":"Hawai 40cm","count":1,"label":"Hawai 40cm","posId":"102","price":30900,"isExtra":false},{"id":"54685049","note":"","count":1,"label":"Balné","posId":"K0000","price":2000,"isExtra":true},{"id":"59555749","note":"","count":1,"label":"BBQ základ","posId":"ZRB40","price":0,"isExtra":true}]</t>
  </si>
  <si>
    <t>2026-05-08T15:37:03.783+02:00</t>
  </si>
  <si>
    <t>2026-05-08T15:45:55.215+02:00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</si>
  <si>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🌶️","posId":"109","price":30900,"isExtra":false},{"id":"54685049","note":"","count":1,"label":"Balné","posId":"K0000","price":2000,"isExtra":true},{"id":"54685114","note":"","count":1,"label":"Bez salámu","posId":"X109","price":0,"KDSTags":["redhighlight"],"isExtra":true},{"id":"54685132","note":"","count":1,"label":"Ananas","posId":"C100","price":3500,"KDSTags":["greenhighlight"],"isExtra":true},{"id":"54685018","note":"","size":"Česnekový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</si>
  <si>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2026-05-08T15:23:53.849+02:00</t>
  </si>
  <si>
    <t>2026-05-08T15:34:02.381+02:00</t>
  </si>
  <si>
    <t>[{"id":"54684981","note":"","size":"Hawai 40cm","count":1,"label":"Hawai 40cm","posId":"102","price":30900,"isExtra":false},{"id":"54685049","note":"","count":1,"label":"Balné","posId":"K0000","price":2000,"isExtra":true},{"id":"54685078","note":"","count":1,"label":"Jalapeňos","posId":"C102","price":3500,"KDSTags":["greenhighlight"],"isExtra":true},{"id":"57405722","note":"","size":"Poděbradská malinovka 0,5l","count":1,"label":"Poděbradská malinovka 0,5l","posId":"N129","price":4900,"isExtra":false},{"id":"59777859","note":"","size":"Jablečno-skořicové rolls","count":1,"label":"Jablečno-skořicové rolls","posId":"18","price":8900,"isExtra":false},{"id":"54685059","note":"","count":1,"label":"Balné","posId":"K0000","price":1500,"isExtra":true}]</t>
  </si>
  <si>
    <t>2026-05-08T15:15:02.245+02:00</t>
  </si>
  <si>
    <t>2026-05-08T15:27:04.194+02:00</t>
  </si>
  <si>
    <t>2026-05-08T15:12:28.948+02:00</t>
  </si>
  <si>
    <t>2026-05-08T15:24:14.640+02:00</t>
  </si>
  <si>
    <t>[{"id":"6748417db17528cb9bcae5f3","count":1,"label":"Zeleninová 40cm","posId":"103","price":30900,"isExtra":false},{"id":"9642908ce4c2f22954c8bbd6","count":1,"label":"Balné","posId":"K0000","price":2000,"isExtra":true},{"id":"6748417db17528cb9bcae635","count":1,"label":"Pečené brambory","posId":"P103","price":6900,"isExtra":false},{"id":"bd23bb29ddc67d336ee4c95b","count":1,"label":"Balné","posId":"K0000","price":1500,"isExtra":true},{"id":"6748417db17528cb9bcae637","count":1,"label":"Česnekový chléb 18cm","posId":"P104","price":7900,"isExtra":false},{"id":"bd23bb29ddc67d336ee4c95b","count":1,"label":"Balné","posId":"K0000","price":1500,"isExtra":true},{"id":"6748417db17528cb9bcae639","count":1,"label":"Pepperoni Rolls 🌶️","posId":"P100","price":8900,"isExtra":false},{"id":"bd23bb29ddc67d336ee4c95b","count":1,"label":"Balné","posId":"K0000","price":1500,"isExtra":true}]</t>
  </si>
  <si>
    <t>2026-05-08T15:07:02.458+02:00</t>
  </si>
  <si>
    <t>2026-05-08T15:14:42.115+02:00</t>
  </si>
  <si>
    <t>2026-05-08T15:26:46.737+02:00</t>
  </si>
  <si>
    <t>2026-05-08T15:07:03.093+02:00</t>
  </si>
  <si>
    <t>[{"id":"1bf82332-f38e-4349-ab02-2ebafec00ff8","note":"","count":1,"label":"Zeleninová 32 cm","posId":"115","price":24900,"isExtra":false}]</t>
  </si>
  <si>
    <t>2026-05-08T14:58:58.771+02:00</t>
  </si>
  <si>
    <t>2026-05-08T15:07:32.573+02:00</t>
  </si>
  <si>
    <t>[{"id":"59589709","note":"","size":"Comeback 32cm 🌶️","count":1,"label":"Comeback 32cm 🌶️","posId":"121","price":24900,"isExtra":false},{"id":"54685059","note":"","count":1,"label":"Balné","posId":"K0000","price":1500,"isExtra":true}]</t>
  </si>
  <si>
    <t>2026-05-08T14:48:10.250+02:00</t>
  </si>
  <si>
    <t>2026-05-08T14:56:25.247+02:00</t>
  </si>
  <si>
    <t>[{"id":"59589715","note":"","size":"Capricciosa 32cm","count":1,"label":"Capricciosa 32cm","posId":"113","price":24900,"isExtra":false},{"id":"54685059","note":"","count":1,"label":"Balné","posId":"K0000","price":1500,"isExtra":true},{"id":"54685156","note":"","count":1,"label":"Špenát s česnekem","posId":"B107","price":2500,"KDSTags":["greenhighlight"],"isExtra":true}]</t>
  </si>
  <si>
    <t>2026-05-08T14:43:48.900+02:00</t>
  </si>
  <si>
    <t>2026-05-08T14:54:18.254+02:00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</si>
  <si>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🌶️🌶️","posId":"110","price":30900,"isExtra":false},{"id":"54685049","note":"","count":1,"label":"Balné","posId":"K0000","price":2000,"isExtra":true},{"id":"54684977","note":"NO PEPPER PLEASE everything else is ok","size":"BBQ Texas 40cm","count":1,"label":"BBQ Texas 40cm","posId":"107","price":30900,"isExtra":false},{"id":"54685049","note":"","count":1,"label":"Balné","posId":"K0000","price":2000,"isExtra":true}]</t>
  </si>
  <si>
    <t>2026-05-08T14:39:12.920+02:00</t>
  </si>
  <si>
    <t>2026-05-08T14:45:46.527+02:00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</si>
  <si>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🌶️","posId":"109","price":30900,"isExtra":false},{"id":"54685049","note":"","count":1,"label":"Balné","posId":"K0000","price":2000,"isExtra":true},{"id":"54685134","note":"","count":1,"label":"Bez cibule","posId":"X103","price":0,"KDSTags":["redhighlight"],"isExtra":true}]</t>
  </si>
  <si>
    <t>2026-05-08T14:35:02.961+02:00</t>
  </si>
  <si>
    <t>2026-05-08T14:43:17.294+02:00</t>
  </si>
  <si>
    <t>[{"id":"896d2264-b315-4ee3-b331-0fa7b26bb96f","note":"","count":1,"label":"Hawai 32 cm","posId":"114","price":24900,"isExtra":false},{"id":"b98b13a4-28e7-4c43-90f2-32f5a9a58eb3","note":"","count":1,"label":"Baby špenát &amp; kuře 18 cm","posId":"128","price":11900,"isExtra":false},{"id":"f49b9715-de71-43e1-bdf7-7c2e61b62591","note":"","count":1,"label":"Kuře.","posId":"A114","price":2000,"isExtra":true},{"id":"5425cbb2-f522-48c5-99e1-c8f43fa08c3e","note":"","count":1,"label":"Špenát s česnekem.","posId":"A107","price":1500,"isExtra":true}]</t>
  </si>
  <si>
    <t>2026-05-08T14:30:03.021+02:00</t>
  </si>
  <si>
    <t>2026-05-08T14:40:43.070+02:00</t>
  </si>
  <si>
    <t>2026-05-08T14:25:51.449+02:00</t>
  </si>
  <si>
    <t>2026-05-08T14:27:31.808+02:00</t>
  </si>
  <si>
    <t>[{"id":"6ffd3545-72d2-4e40-9c4f-5ed137d1966b","count":1,"label":"Guarana kiwi a jablko","posId":"N144","price":5500,"isExtra":false,"creatorId":"aa9bfhDMXkm8eJmuQwrz1","isPackging":0,"actualLabel":"Guarana kiwi a jablko"}]</t>
  </si>
  <si>
    <t>2026-05-08T14:24:23.286+02:00</t>
  </si>
  <si>
    <t>2026-05-08T14:37:51.208+02:00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</si>
  <si>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🌶️🌶️","posId":"122","price":24900,"isExtra":false},{"id":"bd23bb29ddc67d336ee4c95b","count":1,"label":"Balné","posId":"K0000","price":1500,"isExtra":true},{"id":"e455d0f0ca6b251b2514db13","count":1,"label":"Bez jalapenos","posId":"X102","price":0,"KDSTags":["redhighlight"],"isExtra":true},{"id":"6748417db17528cb9bcae63b","count":1,"label":"Česnekový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</si>
  <si>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2026-05-08T14:17:03.343+02:00</t>
  </si>
  <si>
    <t>2026-05-08T14:35:44.125+02:00</t>
  </si>
  <si>
    <t>[{"id":"55ca227d-485c-4130-a44d-b26b939e8c03","note":"","count":1,"label":"Hot &amp; Spicy 32 cm","posId":"122","price":24900,"isExtra":false},{"id":"0b22568e-4d1c-45db-9aa3-de09ef6c293a","note":"","count":2,"label":"Pepperoni 32 cm","posId":"120","price":24900,"isExtra":false},{"id":"e8a7b47a-70d2-4cc2-a375-1dab55125675","note":"","count":1,"label":"Quattro Formaggi 32 cm","posId":"123","price":24900,"isExtra":false}]</t>
  </si>
  <si>
    <t>2026-05-08T14:13:26.558+02:00</t>
  </si>
  <si>
    <t>2026-05-08T14:30:04.991+02:00</t>
  </si>
  <si>
    <t>[{"id":"95635f56-6c73-4fc1-9e7d-eddf1d15f4e3","count":1,"label":"Pizza Capricciosa 40","posId":"101","price":30900,"isExtra":false,"creatorId":"89VxbuqbQel5M1vw0BmWm","isPackging":0,"actualLabel":"Pizza Capricciosa 40"}]</t>
  </si>
  <si>
    <t>2026-05-08T14:13:16.455+02:00</t>
  </si>
  <si>
    <t>2026-05-08T14:27:28.099+02:00</t>
  </si>
  <si>
    <t>[{"id":"6748417db17528cb9bcae603","count":1,"label":"Comeback 32cm 🌶️","posId":"121","price":24900,"isExtra":false},{"id":"bd23bb29ddc67d336ee4c95b","count":1,"label":"Balné","posId":"K0000","price":1500,"isExtra":true},{"id":"8eb5d07295059a803062f0d6","count":1,"label":"okraj hotdog, bez omáčky","posId":"A125","price":5700,"isExtra":true}]</t>
  </si>
  <si>
    <t>2026-05-08T14:12:17.896+02:00</t>
  </si>
  <si>
    <t>2026-05-08T14:24:09.248+02:00</t>
  </si>
  <si>
    <t>[{"id":"59589710","note":"","size":"Pepperoni 32cm 🌶️🌶️","count":2,"label":"Pepperoni 32cm 🌶️🌶️","posId":"120","price":24900,"isExtra":false},{"id":"54685059","note":"","count":2,"label":"Balné","posId":"K0000","price":1500,"isExtra":true}]</t>
  </si>
  <si>
    <t>2026-05-08T14:01:05.719+02:00</t>
  </si>
  <si>
    <t>2026-05-08T14:10:17.633+02:00</t>
  </si>
  <si>
    <t>[{"id":"59589715","note":"","size":"Capricciosa 32cm","count":1,"label":"Capricciosa 32cm","posId":"113","price":24900,"isExtra":false},{"id":"54685059","note":"","count":1,"label":"Balné","posId":"K0000","price":1500,"isExtra":true},{"id":"54684974","note":"","size":"Hot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🌶️🌶️","posId":"110","price":30900,"isExtra":false},{"id":"54685049","note":"","count":1,"label":"Balné","posId":"K0000","price":2000,"isExtra":true},{"id":"57405719","note":"","size":"Pepsi zero sugar 1l","count":1,"label":"Pepsi zero sugar 1l","posId":"N125","price":5900,"isExtra":false}]</t>
  </si>
  <si>
    <t>2026-05-08T13:56:37.589+02:00</t>
  </si>
  <si>
    <t>2026-05-08T14:06:54.312+02:00</t>
  </si>
  <si>
    <t>2026-05-08T13:54:35.787+02:00</t>
  </si>
  <si>
    <t>2026-05-08T14:04:20.103+02:00</t>
  </si>
  <si>
    <t>[{"id":"6748417db17528cb9bcae5eb","count":1,"label":"Comeback 40cm 🌶️","posId":"109","price":30900,"isExtra":false},{"id":"9642908ce4c2f22954c8bbd6","count":1,"label":"Balné","posId":"K0000","price":2000,"isExtra":true},{"id":"3413d939fbb3d687083c022e","count":1,"label":"Bez cibule","posId":"X103","price":0,"KDSTags":["redhighlight"],"isExtra":true},{"id":"c8060258bf0fd7cbef66bb7b","count":1,"label":"Gorgonzola","posId":"C101","price":4000,"KDSTags":["greenhighlight"],"isExtra":true}]</t>
  </si>
  <si>
    <t>2026-05-08T13:53:55.917+02:00</t>
  </si>
  <si>
    <t>2026-05-08T14:01:21.464+02:00</t>
  </si>
  <si>
    <t>[{"id":"59589706","note":"","size":"Margherita 32cm","count":1,"label":"Margherita 32cm","posId":"112","price":20900,"isExtra":false},{"id":"54685059","note":"","count":1,"label":"Balné","posId":"K0000","price":1500,"isExtra":true},{"id":"57279284","note":"","count":1,"label":"Smetanový základ","posId":"ZRS32","price":0,"isExtra":true}]</t>
  </si>
  <si>
    <t>2026-05-08T13:53:06.112+02:00</t>
  </si>
  <si>
    <t>2026-05-08T14:00:26.265+02:00</t>
  </si>
  <si>
    <t>2026-05-08T13:52:18.403+02:00</t>
  </si>
  <si>
    <t>2026-05-08T13:59:23.967+02:00</t>
  </si>
  <si>
    <t>[{"id":"ec50fcfd-e97c-4d15-b2c3-73efbedb22e1","count":1,"label":"Pizza Quattro Formaggi 32 0,5","posId":"H123","price":12450,"isExtra":false,"creatorId":"1-nmzyNcdNJ53EBiq7ITG","isPackging":0,"actualLabel":"Pizza Quattro Formaggi 32 0,5"},{"id":"oRChrdkeBEPeyswFcy-GT","count":1,"label":"Okraj mozzarella, bylinky 32 0,5","posId":"HH121","price":2850,"isExtra":true,"mainItemId":"ec50fcfd-e97c-4d15-b2c3-73efbedb22e1"},{"id":"myCdZBOPRQHyn-r556E1m","count":1,"label":"Těsto USA","posId":"H40","price":0,"isExtra":true,"mainItemId":"ec50fcfd-e97c-4d15-b2c3-73efbedb22e1"},{"id":"18be692c-34c0-47ad-bb47-9cd69a0088f2","count":1,"label":"Pizza Špenát kuře 32 cm 0,5","posId":"H116","price":12450,"isExtra":false,"creatorId":"oY4Y_UxbxNDJl2yequEEV","isPackging":0,"actualLabel":"Pizza Špenát kuře 32 cm 0,5"},{"id":"oRChrdkeBEPeyswFcy-GT","count":1,"label":"Okraj mozzarella, bylinky 32 0,5","posId":"HH121","price":2850,"isExtra":true,"mainItemId":"18be692c-34c0-47ad-bb47-9cd69a0088f2"},{"id":"myCdZBOPRQHyn-r556E1m","count":1,"label":"Těsto USA","posId":"H40","price":0,"isExtra":true,"mainItemId":"18be692c-34c0-47ad-bb47-9cd69a0088f2"}]</t>
  </si>
  <si>
    <t>2026-05-08T13:47:03.535+02:00</t>
  </si>
  <si>
    <t>2026-05-08T13:54:35.773+02:00</t>
  </si>
  <si>
    <t>2026-05-08T14:09:40.716+02:00</t>
  </si>
  <si>
    <t>2026-05-08T13:47:04.529+02:00</t>
  </si>
  <si>
    <t>[{"id":"a78b511f-836b-415e-9285-dd47f293529b","note":"","count":1,"label":"Pepperoni 40 cm","posId":"108","price":30900,"isExtra":false},{"id":"0604cf40-24b5-4ad5-a9e4-e5834def96b8","note":"","count":2,"label":"Dip česnekový","posId":"P106","price":2000,"isExtra":false}]</t>
  </si>
  <si>
    <t>2026-05-08T13:45:01.355+02:00</t>
  </si>
  <si>
    <t>2026-05-08T13:52:33.111+02:00</t>
  </si>
  <si>
    <t>2026-05-08T13:39:53.807+02:00</t>
  </si>
  <si>
    <t>2026-05-08T13:51:14.150+02:00</t>
  </si>
  <si>
    <t>2026-05-08T13:38:04.039+02:00</t>
  </si>
  <si>
    <t>2026-05-08T13:50:00.804+02:00</t>
  </si>
  <si>
    <t>2026-05-08T13:29:33.861+02:00</t>
  </si>
  <si>
    <t>2026-05-08T13:41:29.835+02:00</t>
  </si>
  <si>
    <t>2026-05-08T13:16:53.773+02:00</t>
  </si>
  <si>
    <t>2026-05-08T13:25:05.190+02:00</t>
  </si>
  <si>
    <t>[{"id":"f7ccfaaa-375d-469e-853e-9c205ca90e99","count":1,"label":"Pizza Margherita 40","posId":"100","price":26900,"isExtra":false,"creatorId":"2AIMxaNE9KmMh607lpHeF","isPackging":0,"actualLabel":"Pizza Margherita 40"},{"id":"extra_20230331101812_3","count":1,"label":"okraj mozzarella, bylinky","posId":"A122","price":6500,"isExtra":true,"mainItemId":"f7ccfaaa-375d-469e-853e-9c205ca90e99"},{"id":"2d136198-b3bb-40b1-9d2a-06ca31301965","count":1,"label":"Pizza Margherita 32","posId":"112","price":20900,"isExtra":false,"creatorId":"sE5Jfx1R7k1dac3Ubwk6e","isPackging":0,"actualLabel":"Pizza Margherita 32"},{"id":"aEhGN0F1eP1ffk52R-6IM","count":1,"label":"okraj mozzarella, bylinky","posId":"A121","price":5700,"isExtra":true,"mainItemId":"2d136198-b3bb-40b1-9d2a-06ca31301965"},{"id":"2d776283-f92a-4ef0-8770-6771d3ddf4a2","count":1,"label":"Poděbradská malinovka 0,5l","posId":"N129","price":4900,"isExtra":false,"creatorId":"na-D6cBgXn4rXCuHJR2fS","isPackging":0,"actualLabel":"Poděbradská malinovka 0,5l"}]</t>
  </si>
  <si>
    <t>2026-05-08T13:05:02.981+02:00</t>
  </si>
  <si>
    <t>2026-05-08T13:17:58.800+02:00</t>
  </si>
  <si>
    <t>[{"id":"1edf54fc-1032-442c-939f-e6e2033b2270","note":"","count":1,"label":"Comeback 40 cm","posId":"109","price":30900,"isExtra":false},{"id":"5dc3c22b-6776-477c-a3c9-3b638ac7a39c","note":"","count":1,"label":"Grana padano","posId":"C130","price":4000,"KDSTags":["greenhighlight"],"isExtra":true}]</t>
  </si>
  <si>
    <t>2026-05-08T12:58:03.193+02:00</t>
  </si>
  <si>
    <t>2026-05-08T13:12:56.693+02:00</t>
  </si>
  <si>
    <t>2026-05-08T13:31:57.785+02:00</t>
  </si>
  <si>
    <t>2026-05-08T12:58:04.333+02:00</t>
  </si>
  <si>
    <t>2026-05-08T12:56:07.988+02:00</t>
  </si>
  <si>
    <t>2026-05-08T13:12:03.433+02:00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</si>
  <si>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40cm","posId":"111","price":30900,"isExtra":false},{"id":"54685049","note":"","count":1,"label":"Balné","posId":"K0000","price":2000,"isExtra":true},{"id":"59555751","note":"","count":1,"label":"BBQ základ","posId":"ZSB49","price":0,"isExtra":true}]</t>
  </si>
  <si>
    <t>Jan</t>
  </si>
  <si>
    <t>2026-05-08T12:50:07.657+02:00</t>
  </si>
  <si>
    <t>2026-05-08T13:12:04.644+02:00</t>
  </si>
  <si>
    <t>[{"id":"104","note":"","count":1,"label":"Baby špenát &amp; kuře 40cm","posId":"104","price":30900,"isExtra":false},{"id":"K0000","note":"","count":1,"label":"Balné","posId":"K0000","price":2000,"isExtra":true},{"id":"ZSR40","note":"","count":1,"label":"Rajčatový základ","posId":"ZSR40","price":0,"isExtra":true},{"id":"123","note":"","count":1,"label":"Quattro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základ","posId":"ZSR32","price":0,"isExtra":true}]</t>
  </si>
  <si>
    <t>2026-05-08T12:49:47.667+02:00</t>
  </si>
  <si>
    <t>2026-05-08T13:08:53.916+02:00</t>
  </si>
  <si>
    <t>[{"id":"7f82f3c7-a196-405e-a5a3-264cab5dab7a","count":1,"label":"Pizza Špenát kuře 32 cm","posId":"116","price":24900,"isExtra":false,"creatorId":"E8CW30phUPxAzU5oM7tsk","isPackging":0,"actualLabel":"Pizza Špenát kuře 32 cm"}]</t>
  </si>
  <si>
    <t>Navrátil Ondřej</t>
  </si>
  <si>
    <t>2026-05-08T12:46:03.072+02:00</t>
  </si>
  <si>
    <t>2026-05-08T12:59:54.669+02:00</t>
  </si>
  <si>
    <t>2026-05-08T13:12:24.759+02:00</t>
  </si>
  <si>
    <t>2026-05-08T12:46:04.453+02:00</t>
  </si>
  <si>
    <t>2026-05-08T12:46:03.057+02:00</t>
  </si>
  <si>
    <t>2026-05-08T12:58:44.481+02:00</t>
  </si>
  <si>
    <t>2026-05-08T13:20:14.628+02:00</t>
  </si>
  <si>
    <t>2026-05-08T12:46:04.730+02:00</t>
  </si>
  <si>
    <t>[{"id":"f7043b16-784c-4471-87d9-9c8cbc7d5ab8","note":"","count":1,"label":"Capricciosa 32 cm","posId":"137","price":24900,"isExtra":false}]</t>
  </si>
  <si>
    <t>2026-05-08T12:43:03.151+02:00</t>
  </si>
  <si>
    <t>2026-05-08T13:05:47.350+02:00</t>
  </si>
  <si>
    <t>[{"id":"4f6ede18-25d3-4c82-be03-84c9578ab8ce","note":"","count":1,"label":"Pepperoni 32 cm","posId":"144","price":24900,"isExtra":false}]</t>
  </si>
  <si>
    <t>2026-05-08T12:42:03.855+02:00</t>
  </si>
  <si>
    <t>2026-05-08T12:54:11.791+02:00</t>
  </si>
  <si>
    <t>2026-05-08T13:18:15.317+02:00</t>
  </si>
  <si>
    <t>2026-05-08T12:42:57.523+02:00</t>
  </si>
  <si>
    <t>[{"id":"9b3fd0f9-6a36-4a8e-95ad-00dbae675705","note":"","count":1,"label":"Capricciosa 40 cm","posId":"101","price":30900,"isExtra":false},{"id":"49554361-bb09-484d-958c-c2640501b923","note":"","count":1,"label":"Margherita 18 cm","posId":"124","price":11900,"isExtra":false}]</t>
  </si>
  <si>
    <t>2026-05-08T12:39:20.018+02:00</t>
  </si>
  <si>
    <t>2026-05-08T12:56:01.672+02:00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</si>
  <si>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základ","posId":"ZBR40","price":0,"isExtra":true}]</t>
  </si>
  <si>
    <t>2026-05-08T12:38:02.652+02:00</t>
  </si>
  <si>
    <t>2026-05-08T13:04:28.490+02:00</t>
  </si>
  <si>
    <t>2026-05-08T13:27:32.536+02:00</t>
  </si>
  <si>
    <t>2026-05-08T12:38:03.340+02:00</t>
  </si>
  <si>
    <t>[{"id":"0b22568e-4d1c-45db-9aa3-de09ef6c293a","note":"","count":1,"label":"Pepperoni 32 cm","posId":"120","price":24900,"isExtra":false},{"id":"ddd88272-9f0a-4ca7-a4db-a3a7d157b54d","note":"","count":2,"label":"Pepsi zero sugar 1l","posId":"N125","price":5900,"isExtra":false},{"id":"7ee7e3c8-2c54-4dc5-810f-2f52f62e2d14","note":"","count":1,"label":"Comeback 32 cm","posId":"121","price":24900,"isExtra":false},{"id":"1460d93c-4159-4d87-aaf2-4ef8fb5e31b1","note":"","count":1,"label":"Margherita 32 cm","posId":"112","price":20900,"isExtra":false},{"id":"52687002-58c9-40ea-ba22-d2ae7a4b5889","note":"","count":1,"label":"Comeback 32 cm","posId":"145","price":24900,"isExtra":false}]</t>
  </si>
  <si>
    <t>2026-05-08T12:35:04.147+02:00</t>
  </si>
  <si>
    <t>2026-05-08T12:51:58.526+02:00</t>
  </si>
  <si>
    <t>[{"id":"088a7edc-ef1e-4c6b-b7a1-36c2c45ab0fe","note":"","count":1,"label":"Capricciosa 32 cm","posId":"113","price":24900,"isExtra":false},{"id":"0b22568e-4d1c-45db-9aa3-de09ef6c293a","note":"","count":1,"label":"Pepperoni 32 cm","posId":"120","price":24900,"isExtra":false}]</t>
  </si>
  <si>
    <t>2026-05-08T12:31:03.244+02:00</t>
  </si>
  <si>
    <t>2026-05-08T12:48:13.880+02:00</t>
  </si>
  <si>
    <t>2026-05-08T12:53:49.179+02:00</t>
  </si>
  <si>
    <t>2026-05-08T12:31:04.088+02:00</t>
  </si>
  <si>
    <t>[{"id":"9069d980-0a24-408c-a214-618aed030839","note":"","count":1,"label":"BBQ Texas 32 cm","posId":"143","price":24900,"isExtra":false},{"id":"52687002-58c9-40ea-ba22-d2ae7a4b5889","note":"","count":1,"label":"Comeback 32 cm","posId":"145","price":24900,"isExtra":false},{"id":"fb380719-7e86-4a50-b0fc-8a72368b6991","note":"","count":1,"label":"kukuřice","posId":"B115","price":2500,"KDSTags":["greenhighlight"],"isExtra":true},{"id":"ddd88272-9f0a-4ca7-a4db-a3a7d157b54d","note":"","count":1,"label":"Pepsi zero sugar 1l","posId":"N125","price":5900,"isExtra":false},{"id":"7eae80af-3fb0-4484-825a-00dd12db3ff3","note":"","count":1,"label":"Jalapenos Rolls, 6 ks","posId":"jpr200","price":8900,"isExtra":false}]</t>
  </si>
  <si>
    <t>2026-05-08T12:22:17.820+02:00</t>
  </si>
  <si>
    <t>2026-05-08T12:45:22.885+02:00</t>
  </si>
  <si>
    <t>[{"id":"113","note":"","count":1,"label":"Capricciosa 32cm","posId":"113","price":24900,"isExtra":false},{"id":"K0000","note":"","count":1,"label":"Balné","posId":"K0000","price":1500,"isExtra":true},{"id":"X112","note":"","count":1,"label":"Bez oliv","posId":"X112","price":0,"KDSTags":["redhighlight"],"isExtra":true},{"id":"122","note":"","count":1,"label":"Hot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těsto","posId":"17","price":1000,"isExtra":true}]</t>
  </si>
  <si>
    <t>2026-05-08T12:21:55.266+02:00</t>
  </si>
  <si>
    <t>2026-05-08T12:41:14.076+02:00</t>
  </si>
  <si>
    <t>[{"id":"59589706","note":"","size":"Margherita 32cm","count":1,"label":"Margherita 32cm","posId":"112","price":20900,"isExtra":false},{"id":"54685059","note":"","count":1,"label":"Balné","posId":"K0000","price":1500,"isExtra":true},{"id":"54685088","note":"","count":1,"label":"okraj mozzarella, bylinky","posId":"A121","price":5700,"isExtra":true},{"id":"59589710","note":"","size":"Pepperoni 32cm 🌶️🌶️","count":1,"label":"Pepperoni 32cm 🌶️🌶️","posId":"120","price":24900,"isExtra":false},{"id":"54685059","note":"","count":1,"label":"Balné","posId":"K0000","price":1500,"isExtra":true}]</t>
  </si>
  <si>
    <t>2026-05-08T12:21:34.158+02:00</t>
  </si>
  <si>
    <t>2026-05-08T12:39:15.703+02:00</t>
  </si>
  <si>
    <t>[{"id":"6748417db17528cb9bcae5f7","count":1,"label":"Capricciosa 40cm","posId":"101","price":30900,"isExtra":false},{"id":"9642908ce4c2f22954c8bbd6","count":1,"label":"Balné","posId":"K0000","price":2000,"isExtra":true}]</t>
  </si>
  <si>
    <t>2026-05-08T12:19:03.563+02:00</t>
  </si>
  <si>
    <t>2026-05-08T12:38:16.785+02:00</t>
  </si>
  <si>
    <t>[{"id":"088a7edc-ef1e-4c6b-b7a1-36c2c45ab0fe","note":"","count":1,"label":"Capricciosa 32 cm","posId":"113","price":24900,"isExtra":false},{"id":"5d2371f1-a2a2-462f-9e8a-40af8e09e0d2","note":"","count":1,"label":"BEZ -olivy","posId":"X112","price":0,"KDSTags":["redhighlight"],"isExtra":true},{"id":"7ee7e3c8-2c54-4dc5-810f-2f52f62e2d14","note":"","count":1,"label":"Comeback 32 cm","posId":"121","price":24900,"isExtra":false},{"id":"6e4aed3e-b988-442a-8864-0b2ad4a4403d","note":"","count":1,"label":"Quattro Formaggi 32 cm","posId":"147","price":24900,"isExtra":false},{"id":"52687002-58c9-40ea-ba22-d2ae7a4b5889","note":"","count":1,"label":"Comeback 32 cm","posId":"145","price":24900,"isExtra":false}]</t>
  </si>
  <si>
    <t>2026-05-08T12:18:07.116+02:00</t>
  </si>
  <si>
    <t>2026-05-08T12:31:25.815+02:00</t>
  </si>
  <si>
    <t>[{"id":"7f82f3c7-a196-405e-a5a3-264cab5dab7a","count":1,"label":"Pizza Špenát kuře 32 cm","posId":"116","price":24900,"isExtra":false,"discount":{"type":"percentage","value":50},"creatorId":"2tf8Hnwi8j2iBMLUSMQVV","isPackging":0,"actualLabel":"Pizza Špenát kuře 32 cm"},{"id":"aEhGN0F1eP1ffk52R-6IM","count":1,"label":"okraj mozzarella, bylinky","posId":"A121","price":5700,"isExtra":true,"mainItemId":"7f82f3c7-a196-405e-a5a3-264cab5dab7a"}]</t>
  </si>
  <si>
    <t>2026-05-08T12:15:02.633+02:00</t>
  </si>
  <si>
    <t>2026-05-08T12:30:37.579+02:00</t>
  </si>
  <si>
    <t>2026-05-08T13:06:25.428+02:00</t>
  </si>
  <si>
    <t>2026-05-08T12:15:04.866+02:00</t>
  </si>
  <si>
    <t>[{"id":"389b26e5-2cae-411b-afde-ac1cec80674b","note":"","count":1,"label":"Margherita 40 cm","posId":"100","price":26900,"isExtra":false},{"id":"5dfcd7e6-75e9-4752-8a19-eab42ba37b6d","note":"","count":1,"label":"Kukuřice","posId":"C115","price":3500,"KDSTags":["greenhighlight"],"isExtra":true},{"id":"5fc1255c-e26e-4454-9620-7eea5d2454f6","note":"","count":1,"label":"Slanina","posId":"C108","price":4000,"KDSTags":["greenhighlight"],"isExtra":true},{"id":"05527ae0-b54e-44de-955c-e974dad0a79f","note":"","count":1,"label":"Šunka","posId":"C106","price":4000,"KDSTags":["greenhighlight"],"isExtra":true},{"id":"896d2264-b315-4ee3-b331-0fa7b26bb96f","note":"","count":2,"label":"Hawai 32 cm","posId":"114","price":24900,"isExtra":false}]</t>
  </si>
  <si>
    <t>2026-05-08T12:11:52.177+02:00</t>
  </si>
  <si>
    <t>2026-05-08T12:24:52.041+02:00</t>
  </si>
  <si>
    <t>[{"id":"6748417db17528cb9bcae5f5","count":1,"label":"Hawai 40cm","posId":"102","price":30900,"isExtra":false},{"id":"9642908ce4c2f22954c8bbd6","count":1,"label":"Balné","posId":"K0000","price":2000,"isExtra":true},{"id":"6748417db17528cb9bcae661","count":1,"label":"Pepsi zero sugar 1l","posId":"N125","price":5900,"isExtra":false}]</t>
  </si>
  <si>
    <t>2026-05-08T12:10:44.489+02:00</t>
  </si>
  <si>
    <t>2026-05-08T12:23:04.722+02:00</t>
  </si>
  <si>
    <t>[{"id":"59589712","note":"","size":"BBQ Meteor 32cm","count":1,"label":"BBQ Meteor 32cm","posId":"118","price":24900,"isExtra":false},{"id":"54685059","note":"","count":1,"label":"Balné","posId":"K0000","price":1500,"isExtra":true},{"id":"59589707","note":"","size":"Quattro Formaggi 32cm","count":1,"label":"Quattro Formaggi 32cm","posId":"123","price":24900,"isExtra":false},{"id":"54685059","note":"","count":1,"label":"Balné","posId":"K0000","price":1500,"isExtra":true}]</t>
  </si>
  <si>
    <t>2026-05-08T12:10:02.830+02:00</t>
  </si>
  <si>
    <t>2026-05-08T12:20:11.522+02:00</t>
  </si>
  <si>
    <t>[{"id":"faf7ff40-eef3-48bd-92c4-b33e5bbf095d","note":"","count":1,"label":"Quattro Formaggi 40 cm","posId":"111","price":30900,"isExtra":false},{"id":"2da9e058-428b-42bc-bbe3-e7353c52c9e8","note":"","count":1,"label":"Cibule","posId":"C103","price":3500,"KDSTags":["greenhighlight"],"isExtra":true},{"id":"ef7489da-416c-4ccb-846f-0317489461fc","note":"","count":1,"label":"BBQ Meteor 40 cm","posId":"106","price":30900,"isExtra":false}]</t>
  </si>
  <si>
    <t>2026-05-08T12:00:52.099+02:00</t>
  </si>
  <si>
    <t>2026-05-08T12:14:54.965+02:00</t>
  </si>
  <si>
    <t>[{"id":"69e85ae6-75dc-45f1-8c49-46de64b18a8e","count":1,"label":"Pizza BBQ Texas 40","posId":"107","price":30900,"isExtra":false,"creatorId":"2H-NHn-h6x3rmM5hNYVJT","isPackging":0,"actualLabel":"Pizza BBQ Texas 40"},{"id":"extra_20230331101812_4","count":1,"label":"okraj mozzarella, bbq omáčka","posId":"A124","price":6500,"isExtra":true,"mainItemId":"69e85ae6-75dc-45f1-8c49-46de64b18a8e"}]</t>
  </si>
  <si>
    <t>2026-05-08T11:59:03.157+02:00</t>
  </si>
  <si>
    <t>2026-05-08T12:17:52.475+02:00</t>
  </si>
  <si>
    <t>2026-05-08T12:37:45.976+02:00</t>
  </si>
  <si>
    <t>2026-05-08T11:59:04.464+02:00</t>
  </si>
  <si>
    <t>[{"id":"1bf82332-f38e-4349-ab02-2ebafec00ff8","note":"","count":1,"label":"Zeleninová 32 cm","posId":"115","price":24900,"isExtra":false},{"id":"cc07bf3f-3e6f-4df8-9018-c7e260233504","note":"","count":1,"label":"BEZ -cibule","posId":"X103","price":0,"KDSTags":["redhighlight"],"isExtra":true},{"id":"5d2371f1-a2a2-462f-9e8a-40af8e09e0d2","note":"","count":1,"label":"BEZ -olivy","posId":"X112","price":0,"KDSTags":["redhighlight"],"isExtra":true},{"id":"0604cf40-24b5-4ad5-a9e4-e5834def96b8","note":"","count":1,"label":"Dip česnekový","posId":"P106","price":2000,"isExtra":false},{"id":"55ca227d-485c-4130-a44d-b26b939e8c03","note":"","count":1,"label":"Hot &amp; Spicy 32 cm","posId":"122","price":24900,"isExtra":false}]</t>
  </si>
  <si>
    <t>2026-05-08T11:58:03.160+02:00</t>
  </si>
  <si>
    <t>2026-05-08T12:07:53.683+02:00</t>
  </si>
  <si>
    <t>2026-05-08T11:52:03.383+02:00</t>
  </si>
  <si>
    <t>2026-05-08T12:12:09.551+02:00</t>
  </si>
  <si>
    <t>2026-05-08T12:25:34.294+02:00</t>
  </si>
  <si>
    <t>2026-05-08T11:52:04.470+02:00</t>
  </si>
  <si>
    <t>2026-05-08T11:41:55.600+02:00</t>
  </si>
  <si>
    <t>2026-05-08T11:48:04.975+02:00</t>
  </si>
  <si>
    <t>[{"id":"3f03490a-3c8c-4576-8dc3-f02b1307741c","count":1,"label":"Pizza Capricciosa 32","posId":"113","price":24900,"isExtra":false,"creatorId":"-dZhAgZQbjoA460YC1zGU","isPackging":0,"actualLabel":"Pizza Capricciosa 32"}]</t>
  </si>
  <si>
    <t>2026-05-08T11:41:02.790+02:00</t>
  </si>
  <si>
    <t>2026-05-08T11:49:06.930+02:00</t>
  </si>
  <si>
    <t>2026-05-08T11:54:51.123+02:00</t>
  </si>
  <si>
    <t>2026-05-08T11:41:03.746+02:00</t>
  </si>
  <si>
    <t>[{"id":"1c4a575c-0a2c-4a58-a7c3-0328026cbcb1","note":"","count":1,"label":"Quattro Formaggi 18 cm","posId":"135","price":11900,"isExtra":false},{"id":"3e9d581a-a03a-4da0-972c-dd6eec98b664","note":"","count":1,"label":"Slanina.","posId":"A108","price":2000,"isExtra":true},{"id":"abb78cc4-218e-4703-b0da-98bea41bc424","note":"","count":1,"label":"BEZ -gorgonzola","posId":"X101","price":0,"KDSTags":["redhighlight"],"isExtra":true},{"id":"0604cf40-24b5-4ad5-a9e4-e5834def96b8","note":"","count":1,"label":"Dip česnekový","posId":"P106","price":2000,"isExtra":false},{"id":"e8a7b47a-70d2-4cc2-a375-1dab55125675","note":"","count":1,"label":"Quattro Formaggi 32 cm","posId":"123","price":24900,"isExtra":false},{"id":"6005e30e-e6f5-411d-9c32-9a3cee117e94","note":"","count":1,"label":"slanina","posId":"B108","price":3000,"KDSTags":["greenhighlight"],"isExtra":true}]</t>
  </si>
  <si>
    <t>2026-05-08T11:39:31.348+02:00</t>
  </si>
  <si>
    <t>2026-05-08T11:46:43.944+02:00</t>
  </si>
  <si>
    <t>[{"id":"b5cd6d23-f361-4161-9aa5-cc25896b6767","count":1,"label":"Pizza Comeback 32","posId":"121","price":24900,"isExtra":false,"creatorId":"xXcvHoq5hX7MdoyYtVMyx","isPackging":0,"actualLabel":"Pizza Comeback 32"}]</t>
  </si>
  <si>
    <t>2026-05-08T11:28:29.309+02:00</t>
  </si>
  <si>
    <t>2026-05-08T11:41:38.910+02:00</t>
  </si>
  <si>
    <t>2026-05-08T11:19:06.015+02:00</t>
  </si>
  <si>
    <t>2026-05-08T11:24:54.635+02:00</t>
  </si>
  <si>
    <t>2026-05-08T11:07:02.619+02:00</t>
  </si>
  <si>
    <t>2026-05-08T11:19:10.279+02:00</t>
  </si>
  <si>
    <t>2026-05-08T11:06:42.427+02:00</t>
  </si>
  <si>
    <t>2026-05-08T11:17:25.214+02:00</t>
  </si>
  <si>
    <t>[{"id":"3f03490a-3c8c-4576-8dc3-f02b1307741c","count":1,"label":"Pizza Capricciosa 32","posId":"113","price":24900,"isExtra":false,"creatorId":"JMJb1ZUlvcRQGgfe_44pD","isPackging":0,"actualLabel":"Pizza Capricciosa 32"},{"id":"a52d210a-2931-4c6e-b767-1ff8446d4750","count":1,"label":"Pizza Hot &amp; Spicy 32","posId":"122","price":24900,"isExtra":false,"creatorId":"OcH2O2CK0WOx8d8LGP57P","isPackging":0,"actualLabel":"Pizza Hot &amp; Spicy 32"}]</t>
  </si>
  <si>
    <t>2026-05-08T11:05:52.881+02:00</t>
  </si>
  <si>
    <t>2026-05-08T11:15:13.294+02:00</t>
  </si>
  <si>
    <t>[{"id":"2c0b14ac-0c6b-4872-a94b-866460357260","count":1,"label":"Pizza Capricciosa 18","posId":"125","price":11900,"isExtra":false,"creatorId":"fV9NIt3opHp7uTjmc1Bjj","isPackging":0,"actualLabel":"Pizza Capricciosa 18"},{"id":"4df4c5c0-abba-42b0-a63e-2a559be75166","count":1,"label":"Pizza Quattro Formaggi 32","posId":"123","price":24900,"isExtra":false,"creatorId":"jg3men4mMn6h6Xi656rhV","isPackging":0,"actualLabel":"Pizza Quattro Formaggi 32"}]</t>
  </si>
  <si>
    <t>2026-05-08T10:58:02.442+02:00</t>
  </si>
  <si>
    <t>2026-05-08T11:44:11.557+02:00</t>
  </si>
  <si>
    <t>[{"id":"1460d93c-4159-4d87-aaf2-4ef8fb5e31b1","note":"","count":1,"label":"Margherita 32 cm","posId":"112","price":20900,"isExtra":false},{"id":"72a788fd-2d10-4aa9-80c1-abbc9acb3570","note":"","count":1,"label":"Hawai 32 cm","posId":"138","price":24900,"isExtra":false},{"id":"9069d980-0a24-408c-a214-618aed030839","note":"","count":1,"label":"BBQ Texas 32 cm","posId":"143","price":24900,"isExtra":false}]</t>
  </si>
  <si>
    <t>2026-05-08T10:53:22.529+02:00</t>
  </si>
  <si>
    <t>2026-05-08T11:13:26.716+02:00</t>
  </si>
  <si>
    <t>[{"id":"54684982","note":"","size":"Capricciosa 40cm","count":1,"label":"Capricciosa 40cm","posId":"101","price":30900,"isExtra":false},{"id":"54685049","note":"","count":1,"label":"Balné","posId":"K0000","price":2000,"isExtra":true},{"id":"59555742","note":"","count":1,"label":"Smetanový základ","posId":"ZRS40","price":0,"isExtra":true}]</t>
  </si>
  <si>
    <t>canceled</t>
  </si>
  <si>
    <t>2026-05-08T10:31:03.098+02:00</t>
  </si>
  <si>
    <t>2026-05-08T10:03:02.998+02:00</t>
  </si>
  <si>
    <t>2026-05-08T11:10:33.645+02:00</t>
  </si>
  <si>
    <t>2026-05-08T11:22:24.234+02:00</t>
  </si>
  <si>
    <t>2026-05-08T10:03:03.911+02:00</t>
  </si>
  <si>
    <t>[{"id":"088a7edc-ef1e-4c6b-b7a1-36c2c45ab0fe","note":"","count":1,"label":"Capricciosa 32 cm","posId":"113","price":24900,"isExtra":false},{"id":"72a788fd-2d10-4aa9-80c1-abbc9acb3570","note":"","count":1,"label":"Hawai 32 cm","posId":"138","price":24900,"isExtra":false},{"id":"55f8781c-97f6-4a21-abe6-3780ea7117ba","note":"","count":1,"label":"změna na Smetanový základ","posId":"A129","price":0,"isExtra":true},{"id":"0604cf40-24b5-4ad5-a9e4-e5834def96b8","note":"","count":1,"label":"Dip česnekový","posId":"P106","price":2000,"isExtra":false}]</t>
  </si>
  <si>
    <t>2026-05-08T01:09:44.219+02:00</t>
  </si>
  <si>
    <t>2026-05-08T11:23:25.073+02:00</t>
  </si>
  <si>
    <t>[{"id":"6748417db17528cb9bcae5f1","count":1,"label":"BBQ Meteor 40cm","posId":"106","price":30900,"isExtra":false},{"id":"9642908ce4c2f22954c8bbd6","count":1,"label":"Balné","posId":"K0000","price":2000,"isExtra":true},{"id":"6748417db17528cb9bcae5f9","count":1,"label":"Baby špenát &amp; kuře 40cm","posId":"104","price":30900,"isExtra":false},{"id":"9642908ce4c2f22954c8bbd6","count":1,"label":"Balné","posId":"K0000","price":2000,"isExtra":true}]</t>
  </si>
  <si>
    <t>2026-05-07T23:37:20.488+02:00</t>
  </si>
  <si>
    <t>2026-05-07T23:44:27.126+02:00</t>
  </si>
  <si>
    <t>[{"id":"6748417db17528cb9bcae5fd","count":1,"label":"Margherita 32cm","posId":"112","price":20900,"isExtra":false},{"id":"bd23bb29ddc67d336ee4c95b","count":1,"label":"Balné","posId":"K0000","price":1500,"isExtra":true},{"id":"6748417db17528cb9bcae63b","count":1,"label":"Česnekový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</si>
  <si>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2026-05-07T23:30:03.899+02:00</t>
  </si>
  <si>
    <t>2026-05-07T23:43:33.771+02:00</t>
  </si>
  <si>
    <t>2026-05-07T23:54:24.930+02:00</t>
  </si>
  <si>
    <t>2026-05-07T23:30:04.687+02:00</t>
  </si>
  <si>
    <t>[{"id":"a78b511f-836b-415e-9285-dd47f293529b","note":"","count":1,"label":"Pepperoni 40 cm","posId":"108","price":30900,"isExtra":false},{"id":"2a9dc121-ec1e-4cbb-b8d5-66ce6a546664","note":"","count":1,"label":"DIP jalapenos","posId":"P107","price":2000,"isExtra":false}]</t>
  </si>
  <si>
    <t>2026-05-07T23:28:15.100+02:00</t>
  </si>
  <si>
    <t>2026-05-07T23:41:57.839+02:00</t>
  </si>
  <si>
    <t>2026-05-07T23:27:14.477+02:00</t>
  </si>
  <si>
    <t>2026-05-07T23:39:36.172+02:00</t>
  </si>
  <si>
    <t>[{"id":"59589715","note":"","size":"Capricciosa 32cm","count":1,"label":"Capricciosa 32cm","posId":"113","price":24900,"isExtra":false},{"id":"54685059","note":"","count":1,"label":"Balné","posId":"K0000","price":1500,"isExtra":true},{"id":"54685088","note":"","count":1,"label":"okraj mozzarella, bylinky","posId":"A121","price":5700,"isExtra":true},{"id":"54685111","note":"","count":1,"label":"Bez oliv","posId":"X112","price":0,"KDSTags":["redhighlight"],"isExtra":true},{"id":"54685099","note":"","count":1,"label":"Žampiony","posId":"B105","price":2500,"KDSTags":["greenhighlight"],"isExtra":true},{"id":"54685017","note":"","size":"Pepperoni Rolls 🌶️","count":1,"label":"Pepperoni Rolls 🌶️","posId":"P100","price":8900,"isExtra":false},{"id":"54685059","note":"","count":1,"label":"Balné","posId":"K0000","price":1500,"isExtra":true},{"id":"54685018","note":"","size":"Česnekový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dip","posId":"P106","price":2000,"isExtra":false},{"id":"54685059","note":"","count":1,"label":"Balné","posId":"K0000","price":1500,"isExtra":true},{"id":"59589711","note":"","size":"BBQ Texas 32cm","count":1,"label":"BBQ Texas 32cm","posId":"119","price":24900,"isExtra":false},{"id":"54685059","note":"","count":1,"label":"Balné","posId":"K0000","price":1500,"isExtra":true},{"id":"54685119","note":"","count":1,"label":"Bez papriky","posId":"X111","price":0,"KDSTags":["redhighlight"],"isExtra":true}]</t>
  </si>
  <si>
    <t>2026-05-07T23:25:46.481+02:00</t>
  </si>
  <si>
    <t>2026-05-07T23:36:39.741+02:00</t>
  </si>
  <si>
    <t>[{"id":"6748417db17528cb9bcae641","count":1,"label":"Choco Rolls","posId":"chr100","price":8900,"isExtra":false},{"id":"bd23bb29ddc67d336ee4c95b","count":1,"label":"Balné","posId":"K0000","price":1500,"isExtra":true},{"id":"6748417db17528cb9bcae60b","count":1,"label":"Zeleninová 32cm","posId":"115","price":24900,"isExtra":false},{"id":"bd23bb29ddc67d336ee4c95b","count":1,"label":"Balné","posId":"K0000","price":1500,"isExtra":true}]</t>
  </si>
  <si>
    <t>2026-05-07T23:14:03.634+02:00</t>
  </si>
  <si>
    <t>2026-05-07T23:22:06.659+02:00</t>
  </si>
  <si>
    <t>2026-05-07T23:39:54.660+02:00</t>
  </si>
  <si>
    <t>2026-05-07T23:14:04.223+02:00</t>
  </si>
  <si>
    <t>[{"id":"1da6e618-5f95-4707-b8bd-b1685e13f67a","note":"","count":1,"label":"Hawai 40 cm","posId":"102","price":30900,"isExtra":false},{"id":"0604cf40-24b5-4ad5-a9e4-e5834def96b8","note":"","count":1,"label":"Dip česnekový","posId":"P106","price":2000,"isExtra":false}]</t>
  </si>
  <si>
    <t>2026-05-07T23:02:55.627+02:00</t>
  </si>
  <si>
    <t>2026-05-07T23:18:52.786+02:00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</si>
  <si>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🌶️🌶️","posId":"108","price":30900,"isExtra":false},{"id":"54685049","note":"","count":1,"label":"Balné","posId":"K0000","price":2000,"isExtra":true},{"id":"54685018","note":"","size":"Česnekový dip","count":2,"label":"Česnekový dip","posId":"P106","price":2000,"isExtra":false},{"id":"54685059","note":"","count":2,"label":"Balné","posId":"K0000","price":1500,"isExtra":true},{"id":"57405713","note":"","size":"Aquilla černý čaj a broskev 0,5l","count":1,"label":"Aquilla černý čaj a broskev 0,5l","posId":"N120","price":4900,"isExtra":false}]</t>
  </si>
  <si>
    <t>2026-05-07T22:59:54.729+02:00</t>
  </si>
  <si>
    <t>2026-05-07T23:16:47.704+02:00</t>
  </si>
  <si>
    <t>[{"id":"59589707","note":"","size":"Quattro Formaggi 32cm","count":1,"label":"Quattro Formaggi 32cm","posId":"123","price":24900,"isExtra":false},{"id":"54685059","note":"","count":1,"label":"Balné","posId":"K0000","price":1500,"isExtra":true}]</t>
  </si>
  <si>
    <t>2026-05-07T22:57:03.980+02:00</t>
  </si>
  <si>
    <t>2026-05-07T23:14:18.676+02:00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</si>
  <si>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🌶️🌶️","posId":"108","price":30900,"isExtra":false},{"id":"54685049","note":"","count":1,"label":"Balné","posId":"K0000","price":2000,"isExtra":true},{"id":"59555742","note":"","count":1,"label":"Smetanový základ","posId":"ZRS40","price":0,"isExtra":true},{"id":"54685126","note":"","count":1,"label":"okraj hotdog, bbq omáčka","posId":"A120","price":6500,"isExtra":true},{"id":"54685017","note":"","size":"Pepperoni Rolls 🌶️","count":1,"label":"Pepperoni Rolls 🌶️","posId":"P100","price":8900,"isExtra":false},{"id":"54685059","note":"","count":1,"label":"Balné","posId":"K0000","price":1500,"isExtra":true}]</t>
  </si>
  <si>
    <t>2026-05-07T22:55:25.150+02:00</t>
  </si>
  <si>
    <t>2026-05-07T23:12:12.584+02:00</t>
  </si>
  <si>
    <t>[{"id":"P101","note":"","count":1,"label":"Spicy Wings 🌶️","posId":"P101","price":11900,"isExtra":false},{"id":"K0000","note":"","count":1,"label":"Balné","posId":"K0000","price":1500,"isExtra":true},{"id":"119","note":"","count":1,"label":"BBQ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32cm","posId":"119","price":24900,"isExtra":false},{"id":"K0000","note":"","count":1,"label":"Balné","posId":"K0000","price":1500,"isExtra":true}]</t>
  </si>
  <si>
    <t>2026-05-07T22:55:05.569+02:00</t>
  </si>
  <si>
    <t>2026-05-07T23:10:39.855+02:00</t>
  </si>
  <si>
    <t>[{"id":"54684977","note":"","size":"BBQ Texas 40cm","count":1,"label":"BBQ Texas 40cm","posId":"107","price":30900,"isExtra":false},{"id":"54685049","note":"","count":1,"label":"Balné","posId":"K0000","price":2000,"isExtra":true},{"id":"64781306","note":"","size":"Opočno karamel","count":1,"label":"Opočno karamel","posId":"D112","price":12900,"isExtra":false}]</t>
  </si>
  <si>
    <t>2026-05-07T22:55:03.398+02:00</t>
  </si>
  <si>
    <t>2026-05-07T23:20:09.465+02:00</t>
  </si>
  <si>
    <t>2026-05-07T23:29:44.005+02:00</t>
  </si>
  <si>
    <t>2026-05-07T22:55:04.677+02:00</t>
  </si>
  <si>
    <t>2026-05-07T22:53:31.809+02:00</t>
  </si>
  <si>
    <t>2026-05-07T23:05:44.644+02:00</t>
  </si>
  <si>
    <t>[{"id":"6748417db17528cb9bcae5ff","count":1,"label":"Quattro Formaggi 32cm","posId":"123","price":24900,"isExtra":false},{"id":"bd23bb29ddc67d336ee4c95b","count":1,"label":"Balné","posId":"K0000","price":1500,"isExtra":true},{"id":"fd7b41a9636f70af3c1f4e97","count":1,"label":"USA těsto","posId":"17","price":1000,"isExtra":true},{"id":"6748417db17528cb9bcae63b","count":1,"label":"Česnekový dip","posId":"P106","price":2000,"isExtra":false},{"id":"bd23bb29ddc67d336ee4c95b","count":1,"label":"Balné","posId":"K0000","price":1500,"isExtra":true},{"id":"6748417db17528cb9bcae63f","count":1,"label":"Jalapenos Rolls","posId":"jpr200","price":8900,"isExtra":false},{"id":"bd23bb29ddc67d336ee4c95b","count":1,"label":"Balné","posId":"K0000","price":1500,"isExtra":true},{"id":"6748417db17528cb9bcae641","count":1,"label":"Choco Rolls","posId":"chr100","price":8900,"isExtra":false},{"id":"bd23bb29ddc67d336ee4c95b","count":1,"label":"Balné","posId":"K0000","price":1500,"isExtra":true},{"id":"6748417db17528cb9bcae643","count":1,"label":"Dip Jalapeňos","posId":"P107","price":2000,"isExtra":false},{"id":"bd23bb29ddc67d336ee4c95b","count":1,"label":"Balné","posId":"K0000","price":1500,"isExtra":true}]</t>
  </si>
  <si>
    <t>2026-05-07T22:50:31.299+02:00</t>
  </si>
  <si>
    <t>2026-05-07T23:03:53.741+02:00</t>
  </si>
  <si>
    <t>[{"id":"6748417db17528cb9bcae5ff","count":1,"label":"Quattro Formaggi 32cm","posId":"123","price":24900,"isExtra":false},{"id":"bd23bb29ddc67d336ee4c95b","count":1,"label":"Balné","posId":"K0000","price":1500,"isExtra":true},{"id":"1e0c03d5276c1896ca48520f","count":1,"label":"Kuře","posId":"B114","price":3000,"KDSTags":["greenhighlight"],"isExtra":true},{"id":"6748417db17528cb9bcae661","count":1,"label":"Pepsi zero sugar 1l","posId":"N125","price":5900,"isExtra":false}]</t>
  </si>
  <si>
    <t>2026-05-07T22:48:23.087+02:00</t>
  </si>
  <si>
    <t>2026-05-07T23:01:54.947+02:00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</si>
  <si>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32cm","posId":"123","price":24900,"isExtra":false},{"id":"54685059","note":"","count":1,"label":"Balné","posId":"K0000","price":1500,"isExtra":true},{"id":"59589716","note":"","size":"Baby Špenát &amp; kuře 32cm","count":1,"label":"Baby Špenát &amp; kuře 32cm","posId":"116","price":24900,"isExtra":false},{"id":"54685059","note":"","count":1,"label":"Balné","posId":"K0000","price":1500,"isExtra":true},{"id":"54685018","note":"","size":"Česnekový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</si>
  <si>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2026-05-07T22:48:04.108+02:00</t>
  </si>
  <si>
    <t>2026-05-07T23:00:45.630+02:00</t>
  </si>
  <si>
    <t>[{"id":"55ca227d-485c-4130-a44d-b26b939e8c03","note":"","count":1,"label":"Hot &amp; Spicy 32 cm","posId":"122","price":24900,"isExtra":false},{"id":"ea19fb90-a0c3-4d7a-946a-81082fc1a3c2","note":"","count":1,"label":"okraj Hotdog hořčice","posId":"A117","price":5700,"isExtra":true},{"id":"cc07bf3f-3e6f-4df8-9018-c7e260233504","note":"","count":1,"label":"BEZ -cibule","posId":"X103","price":0,"KDSTags":["redhighlight"],"isExtra":true}]</t>
  </si>
  <si>
    <t>2026-05-07T22:42:13.008+02:00</t>
  </si>
  <si>
    <t>2026-05-07T22:55:41.599+02:00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</si>
  <si>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základ","posId":"ZSR32","price":0,"isExtra":true},{"id":"121","note":"","count":1,"label":"Comeback 32cm 🌶️","posId":"121","price":24900,"isExtra":false},{"id":"K0000","note":"","count":1,"label":"Balné","posId":"K0000","price":1500,"isExtra":true},{"id":"113","note":"","count":1,"label":"Capricciosa 32cm","posId":"113","price":24900,"isExtra":false},{"id":"K0000","note":"","count":1,"label":"Balné","posId":"K0000","price":1500,"isExtra":true},{"id":"X105","note":"","count":1,"label":"Bez žampionů","posId":"X105","price":0,"KDSTags":["redhighlight"],"isExtra":true},{"id":"B114","note":"","count":1,"label":"Kuře","posId":"B114","price":3000,"KDSTags":["greenhighlight"],"isExtra":true}]</t>
  </si>
  <si>
    <t>2026-05-07T22:41:57.978+02:00</t>
  </si>
  <si>
    <t>2026-05-07T22:52:18.235+02:00</t>
  </si>
  <si>
    <t>[{"id":"6748417db17528cb9bcae62d","count":1,"label":"Veggie menu Comeback","posId":"M200","price":34900,"isExtra":false},{"id":"f754e56b2f80799b5c377f43","count":1,"label":"Balné","posId":"K0000","price":3000,"isExtra":true},{"id":"57a40d824cbcdc554daf3cd5","count":1,"label":"Špenát &amp; kuře","posId":"Y116","price":0,"isExtra":true},{"id":"a416a56e6b1a1a17feca5d64","count":1,"label":"česnekový chléb","posId":"P104","price":0,"isExtra":true},{"id":"575541d164394f25df38dd18","count":1,"label":"Pepsi zero sugar 1l","posId":"N125","price":0,"isExtra":true}]</t>
  </si>
  <si>
    <t>2026-05-07T22:38:54.573+02:00</t>
  </si>
  <si>
    <t>2026-05-07T22:49:49.017+02:00</t>
  </si>
  <si>
    <t>2026-05-07T22:38:24.197+02:00</t>
  </si>
  <si>
    <t>2026-05-07T22:49:02.000+02:00</t>
  </si>
  <si>
    <t>2026-05-07T22:35:53.615+02:00</t>
  </si>
  <si>
    <t>2026-05-07T22:49:03.551+02:00</t>
  </si>
  <si>
    <t>[{"id":"6748417db17528cb9bcae607","count":1,"label":"BBQ Texas 32cm","posId":"119","price":24900,"isExtra":false},{"id":"bd23bb29ddc67d336ee4c95b","count":1,"label":"Balné","posId":"K0000","price":1500,"isExtra":true},{"id":"490e085a6331904efa54615b","count":1,"label":"Rajčatový základ","posId":"ZBR32","price":0,"isExtra":true}]</t>
  </si>
  <si>
    <t>2026-05-07T22:34:04.307+02:00</t>
  </si>
  <si>
    <t>2026-05-07T22:57:11.708+02:00</t>
  </si>
  <si>
    <t>2026-05-07T23:08:39.328+02:00</t>
  </si>
  <si>
    <t>2026-05-07T22:34:06.267+02:00</t>
  </si>
  <si>
    <t>[{"id":"923cca0f-b384-4647-b41a-b36c46b0c790","note":"","count":1,"label":"BBQ Meteor 32 cm","posId":"142","price":24900,"isExtra":false},{"id":"41f21dd3-e301-4232-8347-2fbf132057d4","note":"","count":1,"label":"změna na Rajčatový základ","posId":"A127","price":0,"isExtra":true}]</t>
  </si>
  <si>
    <t>2026-05-07T22:27:03.427+02:00</t>
  </si>
  <si>
    <t>2026-05-07T22:33:06.390+02:00</t>
  </si>
  <si>
    <t>[{"id":"0b22568e-4d1c-45db-9aa3-de09ef6c293a","note":"","count":1,"label":"Pepperoni 32 cm","posId":"120","price":24900,"isExtra":false},{"id":"1460d93c-4159-4d87-aaf2-4ef8fb5e31b1","note":"","count":1,"label":"Margherita 32 cm","posId":"112","price":20900,"isExtra":false}]</t>
  </si>
  <si>
    <t>Bunyod</t>
  </si>
  <si>
    <t>2026-05-07T22:18:50.835+02:00</t>
  </si>
  <si>
    <t>2026-05-07T22:28:14.687+02:00</t>
  </si>
  <si>
    <t>2026-05-07T22:17:15.267+02:00</t>
  </si>
  <si>
    <t>2026-05-07T22:27:08.811+02:00</t>
  </si>
  <si>
    <t>[{"id":"6748417db17528cb9bcae603","count":1,"label":"Comeback 32cm 🌶️","posId":"121","price":24900,"isExtra":false},{"id":"bd23bb29ddc67d336ee4c95b","count":1,"label":"Balné","posId":"K0000","price":1500,"isExtra":true},{"id":"f8a57dbb56ccb38f2395432c","count":1,"label":"okraj mozzarella, bbq omáčka","posId":"A123","price":5700,"isExtra":true}]</t>
  </si>
  <si>
    <t>2026-05-07T22:08:03.898+02:00</t>
  </si>
  <si>
    <t>2026-05-07T22:21:04.400+02:00</t>
  </si>
  <si>
    <t>2026-05-07T22:25:01.689+02:00</t>
  </si>
  <si>
    <t>2026-05-07T22:08:04.892+02:00</t>
  </si>
  <si>
    <t>[{"id":"6747ad56-2f52-4f5b-b96c-109c91cf97bd","note":"","count":1,"label":"Hawai 18 cm","posId":"126","price":11900,"isExtra":false},{"id":"7f0c5098-18bf-4c65-bec8-dd6bf68eb768","note":"","count":2,"label":"Masové kuličky, 10 ks","posId":"P102","price":9900,"isExtra":false}]</t>
  </si>
  <si>
    <t>2026-05-07T22:05:03.102+02:00</t>
  </si>
  <si>
    <t>2026-05-07T22:19:41.628+02:00</t>
  </si>
  <si>
    <t>2026-05-07T22:31:44.981+02:00</t>
  </si>
  <si>
    <t>2026-05-07T22:05:04.628+02:00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</si>
  <si>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česnekový","posId":"P106","price":2000,"isExtra":false},{"id":"ddd88272-9f0a-4ca7-a4db-a3a7d157b54d","note":"","count":1,"label":"Pepsi zero sugar 1l","posId":"N125","price":5900,"isExtra":false}]</t>
  </si>
  <si>
    <t>2026-05-07T22:02:54.889+02:00</t>
  </si>
  <si>
    <t>2026-05-07T22:17:02.863+02:00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</si>
  <si>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40cm","posId":"111","price":30900,"isExtra":false},{"id":"54685049","note":"","count":1,"label":"Balné","posId":"K0000","price":2000,"isExtra":true},{"id":"59555745","note":"","count":1,"label":"Rajčatový základ","posId":"ZSR40","price":0,"isExtra":true},{"id":"57405718","note":"","size":"Pepsi 1l","count":1,"label":"Pepsi 1l","posId":"N124","price":5900,"isExtra":false}]</t>
  </si>
  <si>
    <t>2026-05-07T22:02:02.812+02:00</t>
  </si>
  <si>
    <t>2026-05-07T22:15:52.683+02:00</t>
  </si>
  <si>
    <t>[{"id":"54684981","note":"","size":"Hawai 40cm","count":1,"label":"Hawai 40cm","posId":"102","price":30900,"isExtra":false},{"id":"54685049","note":"","count":1,"label":"Balné","posId":"K0000","price":2000,"isExtra":true},{"id":"59555742","note":"","count":1,"label":"Smetanový základ","posId":"ZRS40","price":0,"isExtra":true},{"id":"57405719","note":"","size":"Pepsi zero sugar 1l","count":1,"label":"Pepsi zero sugar 1l","posId":"N125","price":5900,"isExtra":false},{"id":"54684974","note":"","size":"Hot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🌶️🌶️","posId":"110","price":30900,"isExtra":false},{"id":"54685049","note":"","count":1,"label":"Balné","posId":"K0000","price":2000,"isExtra":true},{"id":"59555742","note":"","count":1,"label":"Smetanový základ","posId":"ZRS40","price":0,"isExtra":true},{"id":"57405720","note":"","size":"Mirinda 1l","count":1,"label":"Mirinda 1l","posId":"N126","price":5900,"isExtra":false}]</t>
  </si>
  <si>
    <t>2026-05-07T21:58:43.634+02:00</t>
  </si>
  <si>
    <t>2026-05-07T22:13:07.744+02:00</t>
  </si>
  <si>
    <t>2026-05-07T21:55:24.644+02:00</t>
  </si>
  <si>
    <t>2026-05-07T22:13:02.974+02:00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</si>
  <si>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bylinky","posId":"A122","price":6500,"isExtra":true},{"id":"54685160","note":"","count":1,"label":"Mozzarella","posId":"C113","price":4000,"KDSTags":["greenhighlight"],"isExtra":true}]</t>
  </si>
  <si>
    <t>2026-05-07T21:52:03.884+02:00</t>
  </si>
  <si>
    <t>2026-05-07T22:09:36.545+02:00</t>
  </si>
  <si>
    <t>[{"id":"0491ba2d-7c43-44f5-949a-e82693028cdb","note":"","count":1,"label":"Margherita 32 cm","posId":"136","price":20900,"isExtra":false},{"id":"0b22568e-4d1c-45db-9aa3-de09ef6c293a","note":"","count":1,"label":"Pepperoni 32 cm","posId":"120","price":24900,"isExtra":false}]</t>
  </si>
  <si>
    <t>2026-05-07T21:50:28.711+02:00</t>
  </si>
  <si>
    <t>2026-05-07T22:07:13.653+02:00</t>
  </si>
  <si>
    <t>[{"id":"6748417db17528cb9bcae5fd","count":1,"label":"Margherita 32cm","posId":"112","price":20900,"isExtra":false},{"id":"bd23bb29ddc67d336ee4c95b","count":1,"label":"Balné","posId":"K0000","price":1500,"isExtra":true},{"id":"6748417db17528cb9bcae60d","count":1,"label":"Hawai 32cm","posId":"114","price":24900,"isExtra":false},{"id":"bd23bb29ddc67d336ee4c95b","count":1,"label":"Balné","posId":"K0000","price":1500,"isExtra":true},{"id":"6748417db17528cb9bcae603","count":1,"label":"Comeback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🌶️","posId":"121","price":24900,"isExtra":false},{"id":"bd23bb29ddc67d336ee4c95b","count":1,"label":"Balné","posId":"K0000","price":1500,"isExtra":true}]</t>
  </si>
  <si>
    <t>Amina</t>
  </si>
  <si>
    <t>2026-05-07T21:49:53.464+02:00</t>
  </si>
  <si>
    <t>2026-05-07T22:02:23.861+02:00</t>
  </si>
  <si>
    <t>[{"id":"108","note":"","count":1,"label":"Pepperoni 40cm 🌶️🌶️","posId":"108","price":30900,"isExtra":false},{"id":"K0000","note":"","count":1,"label":"Balné","posId":"K0000","price":2000,"isExtra":true},{"id":"C115","note":"","count":1,"label":"Kukuřice","posId":"C115","price":3500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</si>
  <si>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2026-05-07T21:48:57.244+02:00</t>
  </si>
  <si>
    <t>2026-05-07T22:00:01.699+02:00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</si>
  <si>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32cm","posId":"116","price":24900,"isExtra":false},{"id":"54685059","note":"","count":1,"label":"Balné","posId":"K0000","price":1500,"isExtra":true},{"id":"59589719","note":"","count":1,"label":"USA těsto","posId":"17","price":1000,"isExtra":true}]</t>
  </si>
  <si>
    <t>2026-05-07T21:48:00.712+02:00</t>
  </si>
  <si>
    <t>2026-05-07T21:57:49.429+02:00</t>
  </si>
  <si>
    <t>[{"id":"59589714","note":"","size":"Hawai 32cm","count":1,"label":"Hawai 32cm","posId":"114","price":24900,"isExtra":false},{"id":"54685059","note":"","count":1,"label":"Balné","posId":"K0000","price":1500,"isExtra":true},{"id":"54685117","note":"","count":1,"label":"Olivy","posId":"B112","price":2500,"KDSTags":["greenhighlight"],"isExtra":true},{"id":"54685150","note":"","count":1,"label":"Kukuřice","posId":"B115","price":2500,"KDSTags":["greenhighlight"],"isExtra":true}]</t>
  </si>
  <si>
    <t>Marek</t>
  </si>
  <si>
    <t>2026-05-07T21:47:01.369+02:00</t>
  </si>
  <si>
    <t>2026-05-07T21:57:38.592+02:00</t>
  </si>
  <si>
    <t>[{"id":"122","note":"","count":1,"label":"Hot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základ","posId":"ZRB32","price":0,"isExtra":true}]</t>
  </si>
  <si>
    <t>2026-05-07T21:44:38.867+02:00</t>
  </si>
  <si>
    <t>2026-05-07T21:55:06.448+02:00</t>
  </si>
  <si>
    <t>[{"id":"e5451f2b-b3cd-46cc-9299-d98fd3b2ef12","count":1,"label":"Pizza Hawai 40 cm","posId":"102","price":30900,"isExtra":false,"creatorId":"D3FiDOCaBuVfKohQDH3y2","isPackging":0,"actualLabel":"Pizza Hawai 40 cm"}]</t>
  </si>
  <si>
    <t>2026-05-07T21:42:55.442+02:00</t>
  </si>
  <si>
    <t>2026-05-07T21:53:12.306+02:00</t>
  </si>
  <si>
    <t>[{"id":"6748417db17528cb9bcae5e7","count":1,"label":"Quattro Formaggi 40cm","posId":"111","price":30900,"isExtra":false},{"id":"9642908ce4c2f22954c8bbd6","count":1,"label":"Balné","posId":"K0000","price":2000,"isExtra":true},{"id":"e71ba0387ffe86638fd95521","count":1,"label":"Šunka","posId":"C106","price":4000,"KDSTags":["green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</si>
  <si>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2026-05-07T21:36:03.039+02:00</t>
  </si>
  <si>
    <t>2026-05-07T21:51:39.771+02:00</t>
  </si>
  <si>
    <t>2026-05-07T21:56:48.251+02:00</t>
  </si>
  <si>
    <t>2026-05-07T21:36:04.977+02:00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</si>
  <si>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základ","posId":"A128","price":0,"isExtra":true},{"id":"54460675-d5c5-4a63-8c02-6840fe066f86","note":"","count":1,"label":"Okraj Hotdog, BBQ","posId":"A120","price":6500,"isExtra":true}]</t>
  </si>
  <si>
    <t>Bardi</t>
  </si>
  <si>
    <t>2026-05-07T21:36:00.521+02:00</t>
  </si>
  <si>
    <t>2026-05-07T21:47:32.437+02:00</t>
  </si>
  <si>
    <t>[{"id":"116","note":"","count":1,"label":"Baby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bylinky","posId":"A121","price":5700,"isExtra":true},{"id":"123","note":"","count":1,"label":"Quattro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bylinky","posId":"A121","price":5700,"isExtra":true}]</t>
  </si>
  <si>
    <t>2026-05-07T21:34:51.347+02:00</t>
  </si>
  <si>
    <t>2026-05-07T21:43:42.775+02:00</t>
  </si>
  <si>
    <t>2026-05-07T21:34:03.335+02:00</t>
  </si>
  <si>
    <t>2026-05-07T21:43:30.505+02:00</t>
  </si>
  <si>
    <t>[{"id":"923cca0f-b384-4647-b41a-b36c46b0c790","note":"","count":1,"label":"BBQ Meteor 32 cm","posId":"142","price":24900,"isExtra":false}]</t>
  </si>
  <si>
    <t>2026-05-07T21:26:03.384+02:00</t>
  </si>
  <si>
    <t>2026-05-07T21:36:52.299+02:00</t>
  </si>
  <si>
    <t>[{"id":"088a7edc-ef1e-4c6b-b7a1-36c2c45ab0fe","note":"","count":1,"label":"Capricciosa 32 cm","posId":"113","price":24900,"isExtra":false},{"id":"7ebac4a7-6cce-442e-b2bb-06b929c16076","note":"","count":1,"label":"Baby špenát &amp; kuře 32 cm","posId":"116","price":24900,"isExtra":false}]</t>
  </si>
  <si>
    <t>2026-05-07T21:21:03.573+02:00</t>
  </si>
  <si>
    <t>2026-05-07T21:35:16.833+02:00</t>
  </si>
  <si>
    <t>2026-05-07T20:59:34.792+02:00</t>
  </si>
  <si>
    <t>2026-05-07T21:14:55.414+02:00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</si>
  <si>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40cm","posId":"111","price":30900,"isExtra":false},{"id":"54685049","note":"","count":1,"label":"Balné","posId":"K0000","price":2000,"isExtra":true},{"id":"54684982","note":"","size":"Capricciosa 40cm","count":1,"label":"Capricciosa 40cm","posId":"101","price":30900,"isExtra":false},{"id":"54685049","note":"","count":1,"label":"Balné","posId":"K0000","price":2000,"isExtra":true}]</t>
  </si>
  <si>
    <t>2026-05-07T20:54:03.887+02:00</t>
  </si>
  <si>
    <t>2026-05-07T21:05:03.282+02:00</t>
  </si>
  <si>
    <t>2026-05-07T21:14:48.999+02:00</t>
  </si>
  <si>
    <t>2026-05-07T20:54:05.319+02:00</t>
  </si>
  <si>
    <t>[{"id":"44f66fb9-fc80-46b2-b112-ecbf82d721e6","note":"","count":1,"label":"Zeleninová 40 cm","posId":"103","price":30900,"isExtra":false},{"id":"7eae80af-3fb0-4484-825a-00dd12db3ff3","note":"","count":1,"label":"Jalapenos Rolls, 6 ks","posId":"jpr200","price":8900,"isExtra":false}]</t>
  </si>
  <si>
    <t>2026-05-07T20:53:27.336+02:00</t>
  </si>
  <si>
    <t>2026-05-07T21:12:07.092+02:00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</si>
  <si>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40cm","posId":"101","price":30900,"isExtra":false},{"id":"9642908ce4c2f22954c8bbd6","count":1,"label":"Balné","posId":"K0000","price":2000,"isExtra":true},{"id":"6748417db17528cb9bcae60b","count":1,"label":"Zeleninová 32cm","posId":"115","price":24900,"isExtra":false},{"id":"bd23bb29ddc67d336ee4c95b","count":1,"label":"Balné","posId":"K0000","price":1500,"isExtra":true},{"id":"77106882b6d8ba4f0ccb4cc6","count":1,"label":"Šunka","posId":"B106","price":3000,"KDSTags":["greenhighlight"],"isExtra":true},{"id":"6748417db17528cb9bcae611","count":1,"label":"Baby Špenát &amp; kuře 32cm","posId":"116","price":24900,"isExtra":false},{"id":"bd23bb29ddc67d336ee4c95b","count":1,"label":"Balné","posId":"K0000","price":1500,"isExtra":true},{"id":"ce038181ae01a2d66a03685f","count":1,"label":"Bez kuřete","posId":"X114","price":0,"KDSTags":["redhighlight"],"isExtra":true},{"id":"8bc8a15e176394a98e5956d0","count":1,"label":"Slanina","posId":"B108","price":3000,"KDSTags":["greenhighlight"],"isExtra":true},{"id":"6748417db17528cb9bcae603","count":1,"label":"Comeback 32cm 🌶️","posId":"121","price":24900,"isExtra":false},{"id":"bd23bb29ddc67d336ee4c95b","count":1,"label":"Balné","posId":"K0000","price":1500,"isExtra":true},{"id":"066a3df44113592702f70f66","count":1,"label":"Jalapeňos","posId":"B102","price":2500,"KDSTags":["greenhighlight"],"isExtra":true},{"id":"6748417db17528cb9bcae63f","count":1,"label":"Jalapenos Rolls","posId":"jpr200","price":8900,"isExtra":false},{"id":"bd23bb29ddc67d336ee4c95b","count":1,"label":"Balné","posId":"K0000","price":1500,"isExtra":true}]</t>
  </si>
  <si>
    <t>2026-05-07T20:47:46.846+02:00</t>
  </si>
  <si>
    <t>2026-05-07T20:58:39.400+02:00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</si>
  <si>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🌶️🌶️","posId":"120","price":24900,"isExtra":false},{"id":"54685059","note":"","count":1,"label":"Balné","posId":"K0000","price":1500,"isExtra":true},{"id":"57279289","note":"","count":1,"label":"BBQ základ","posId":"ZRB32","price":0,"isExtra":true},{"id":"54685120","note":"","count":1,"label":"okraj hotdog, hořčice","posId":"A117","price":5700,"isExtra":true},{"id":"57405718","note":"","size":"Pepsi 1l","count":1,"label":"Pepsi 1l","posId":"N124","price":5900,"isExtra":false}]</t>
  </si>
  <si>
    <t>2026-05-07T20:47:27.092+02:00</t>
  </si>
  <si>
    <t>2026-05-07T20:55:47.545+02:00</t>
  </si>
  <si>
    <t>[{"id":"6748417db17528cb9bcae611","count":1,"label":"Baby Špenát &amp; kuře 32cm","posId":"116","price":24900,"isExtra":false},{"id":"bd23bb29ddc67d336ee4c95b","count":1,"label":"Balné","posId":"K0000","price":1500,"isExtra":true},{"id":"60ce9805191515c9cc4a617a","count":1,"label":"Rajčatový základ","posId":"ZSR32","price":0,"isExtra":true},{"id":"f401506159c49964c3178c0f","count":1,"label":"okraj mozzarella, bylinky","posId":"A121","price":5700,"isExtra":true},{"id":"6efe80cae167f7a5c535d139","count":1,"label":"Bez špenátu s česnekem","posId":"X107","price":0,"KDSTags":["redhighlight"],"isExtra":true}]</t>
  </si>
  <si>
    <t>2026-05-07T20:46:03.134+02:00</t>
  </si>
  <si>
    <t>2026-05-07T21:07:52.426+02:00</t>
  </si>
  <si>
    <t>2026-05-07T21:21:52.160+02:00</t>
  </si>
  <si>
    <t>2026-05-07T20:46:04.480+02:00</t>
  </si>
  <si>
    <t>[{"id":"3ca6f105-5e70-48ee-bc31-76525f0a0b11","note":"","count":1,"label":"BBQ Texas 40 cm","posId":"107","price":30900,"isExtra":false},{"id":"55f8781c-97f6-4a21-abe6-3780ea7117ba","note":"","count":1,"label":"změna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,{"id":"2da9e058-428b-42bc-bbe3-e7353c52c9e8","note":"","count":1,"label":"Cibule","posId":"C103","price":3500,"KDSTags":["greenhighlight"],"isExtra":true},{"id":"0604cf40-24b5-4ad5-a9e4-e5834def96b8","note":"","count":1,"label":"Dip česnekový","posId":"P106","price":2000,"isExtra":false},{"id":"978c26ec-8492-4979-8b1c-f7ff8381d413","note":"","count":1,"label":"Pepperoni Rolls, 6 ks","posId":"P100","price":8900,"isExtra":false}]</t>
  </si>
  <si>
    <t>2026-05-07T20:40:54.595+02:00</t>
  </si>
  <si>
    <t>2026-05-07T20:54:33.652+02:00</t>
  </si>
  <si>
    <t>[{"id":"6748417db17528cb9bcae605","count":1,"label":"Pepperoni 32cm 🌶️🌶️","posId":"120","price":24900,"isExtra":false},{"id":"bd23bb29ddc67d336ee4c95b","count":1,"label":"Balné","posId":"K0000","price":1500,"isExtra":true},{"id":"066a3df44113592702f70f66","count":1,"label":"Jalapeňos","posId":"B102","price":2500,"KDSTags":["greenhighlight"],"isExtra":true}]</t>
  </si>
  <si>
    <t>2026-05-07T20:36:39.985+02:00</t>
  </si>
  <si>
    <t>2026-05-07T20:54:11.714+02:00</t>
  </si>
  <si>
    <t>2026-05-07T20:35:22.279+02:00</t>
  </si>
  <si>
    <t>2026-05-07T20:51:35.391+02:00</t>
  </si>
  <si>
    <t>2026-05-07T20:33:03.544+02:00</t>
  </si>
  <si>
    <t>2026-05-07T20:50:24.997+02:00</t>
  </si>
  <si>
    <t>[{"id":"7ee7e3c8-2c54-4dc5-810f-2f52f62e2d14","note":"","count":1,"label":"Comeback 32 cm","posId":"121","price":24900,"isExtra":false},{"id":"239f9a43-c44c-403a-a3f8-de7adef9d4a9","note":"","count":1,"label":"ananas","posId":"B100","price":2500,"KDSTags":["greenhighlight"],"isExtra":true},{"id":"e8a7b47a-70d2-4cc2-a375-1dab55125675","note":"","count":1,"label":"Quattro Formaggi 32 cm","posId":"123","price":24900,"isExtra":false}]</t>
  </si>
  <si>
    <t>2026-05-07T20:30:25.227+02:00</t>
  </si>
  <si>
    <t>2026-05-07T20:45:07.593+02:00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</si>
  <si>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32cm","posId":"116","price":24900,"isExtra":false},{"id":"54685059","note":"","count":1,"label":"Balné","posId":"K0000","price":1500,"isExtra":true},{"id":"59555752","note":"","count":1,"label":"Rajčatový základ","posId":"ZSR32","price":0,"isExtra":true},{"id":"54685088","note":"","count":1,"label":"okraj mozzarella, bylinky","posId":"A121","price":5700,"isExtra":true},{"id":"54685020","note":"","size":"Jalapenos Rolls","count":1,"label":"Jalapenos Rolls","posId":"jpr200","price":8900,"isExtra":false},{"id":"54685059","note":"","count":1,"label":"Balné","posId":"K0000","price":1500,"isExtra":true}]</t>
  </si>
  <si>
    <t>2026-05-07T20:28:45.357+02:00</t>
  </si>
  <si>
    <t>2026-05-07T20:42:20.299+02:00</t>
  </si>
  <si>
    <t>[{"id":"6748417db17528cb9bcae605","count":1,"label":"Pepperoni 32cm 🌶️🌶️","posId":"120","price":24900,"isExtra":false},{"id":"bd23bb29ddc67d336ee4c95b","count":1,"label":"Balné","posId":"K0000","price":1500,"isExtra":true},{"id":"f401506159c49964c3178c0f","count":1,"label":"okraj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bylinky","posId":"A121","price":5700,"isExtra":true},{"id":"6748417db17528cb9bcae60d","count":1,"label":"Hawai 32cm","posId":"114","price":24900,"isExtra":false},{"id":"bd23bb29ddc67d336ee4c95b","count":1,"label":"Balné","posId":"K0000","price":1500,"isExtra":true},{"id":"f401506159c49964c3178c0f","count":1,"label":"okraj mozzarella, bylinky","posId":"A121","price":5700,"isExtra":true},{"id":"737fae5d3b3af39cab3630a6","count":1,"label":"Bez ananasu","posId":"X100","price":0,"KDSTags":["redhighlight"],"isExtra":true},{"id":"6748417db17528cb9bcae63b","count":2,"label":"Česnekový dip","posId":"P106","price":2000,"isExtra":false},{"id":"bd23bb29ddc67d336ee4c95b","count":2,"label":"Balné","posId":"K0000","price":1500,"isExtra":true}]</t>
  </si>
  <si>
    <t>2026-05-07T20:28:03.668+02:00</t>
  </si>
  <si>
    <t>2026-05-07T20:39:45.360+02:00</t>
  </si>
  <si>
    <t>2026-05-07T20:54:28.983+02:00</t>
  </si>
  <si>
    <t>2026-05-07T20:28:04.523+02:00</t>
  </si>
  <si>
    <t>[{"id":"1bf82332-f38e-4349-ab02-2ebafec00ff8","note":"","count":1,"label":"Zeleninová 32 cm","posId":"115","price":24900,"isExtra":false},{"id":"088a7edc-ef1e-4c6b-b7a1-36c2c45ab0fe","note":"","count":1,"label":"Capricciosa 32 cm","posId":"113","price":24900,"isExtra":false},{"id":"fb380719-7e86-4a50-b0fc-8a72368b6991","note":"","count":1,"label":"kukuřice","posId":"B115","price":2500,"KDSTags":["greenhighlight"],"isExtra":true}]</t>
  </si>
  <si>
    <t>2026-05-07T20:25:04.576+02:00</t>
  </si>
  <si>
    <t>2026-05-07T20:36:35.438+02:00</t>
  </si>
  <si>
    <t>[{"id":"088a7edc-ef1e-4c6b-b7a1-36c2c45ab0fe","note":"","count":1,"label":"Capricciosa 32 cm","posId":"113","price":24900,"isExtra":false},{"id":"78606be9-7e01-4fe9-a37c-d9a4b62d5696","note":"","count":1,"label":"změna na BBQ základ","posId":"A128","price":0,"isExtra":true}]</t>
  </si>
  <si>
    <t>2026-05-07T20:19:58.848+02:00</t>
  </si>
  <si>
    <t>2026-05-07T20:27:58.181+02:00</t>
  </si>
  <si>
    <t>[{"id":"59589717","note":"","size":"Veggieballs 32cm 🌶️🌶️","count":1,"label":"Veggieballs 32cm 🌶️🌶️","posId":"117","price":24900,"isExtra":false},{"id":"54685059","note":"","count":1,"label":"Balné","posId":"K0000","price":1500,"isExtra":true},{"id":"59589719","note":"","count":1,"label":"USA těsto","posId":"17","price":1000,"isExtra":true}]</t>
  </si>
  <si>
    <t>2026-05-07T20:07:02.715+02:00</t>
  </si>
  <si>
    <t>2026-05-07T20:24:49.615+02:00</t>
  </si>
  <si>
    <t>2026-05-07T20:48:09.957+02:00</t>
  </si>
  <si>
    <t>2026-05-07T20:07:04.698+02:00</t>
  </si>
  <si>
    <t>[{"id":"1edf54fc-1032-442c-939f-e6e2033b2270","note":"","count":1,"label":"Comeback 40 cm","posId":"109","price":30900,"isExtra":false},{"id":"99eaad34-9727-44a5-83f1-c3ecfb1e0313","note":"","count":1,"label":"Okraj mozzarella, BBQ","posId":"A124","price":6500,"isExtra":true},{"id":"2a9dc121-ec1e-4cbb-b8d5-66ce6a546664","note":"","count":1,"label":"DIP jalapenos","posId":"P107","price":2000,"isExtra":false},{"id":"86f97e80-4313-45a1-88bb-cd090c233763","note":"","count":1,"label":"Pepsi 1l","posId":"N124","price":5900,"isExtra":false},{"id":"ddd88272-9f0a-4ca7-a4db-a3a7d157b54d","note":"","count":1,"label":"Pepsi zero sugar 1l","posId":"N125","price":5900,"isExtra":false},{"id":"0604cf40-24b5-4ad5-a9e4-e5834def96b8","note":"","count":2,"label":"Dip česnekový","posId":"P106","price":2000,"isExtra":false},{"id":"3ca6f105-5e70-48ee-bc31-76525f0a0b11","note":"","count":1,"label":"BBQ Texas 40 cm","posId":"107","price":30900,"isExtra":false},{"id":"a3af24f3-c3ce-4e93-83a5-9a3b7277f4fc","note":"","count":1,"label":"Okraj mozzarella, bylinky","posId":"A122","price":6500,"isExtra":true},{"id":"431e159e-af3b-4bad-9f72-f07001b572f8","note":"","count":1,"label":"Baby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bylinky","posId":"A122","price":6500,"isExtra":true}]</t>
  </si>
  <si>
    <t>2026-05-07T20:07:02.700+02:00</t>
  </si>
  <si>
    <t>2026-05-07T20:16:34.160+02:00</t>
  </si>
  <si>
    <t>2026-05-07T20:30:30.210+02:00</t>
  </si>
  <si>
    <t>2026-05-07T20:07:04.797+02:00</t>
  </si>
  <si>
    <t>[{"id":"1edf54fc-1032-442c-939f-e6e2033b2270","note":"","count":1,"label":"Comeback 40 cm","posId":"109","price":30900,"isExtra":false},{"id":"540c8d22-36ac-4503-9684-d23e3d647ff1","note":"","count":1,"label":"Pepperoni salám","posId":"C109","price":4000,"KDSTags":["greenhighlight"],"isExtra":true}]</t>
  </si>
  <si>
    <t>2026-05-07T20:06:24.878+02:00</t>
  </si>
  <si>
    <t>2026-05-07T20:17:43.356+02:00</t>
  </si>
  <si>
    <t>[{"id":"59589711","note":"","size":"BBQ Texas 32cm","count":1,"label":"BBQ Texas 32cm","posId":"119","price":24900,"isExtra":false},{"id":"54685059","note":"","count":1,"label":"Balné","posId":"K0000","price":1500,"isExtra":true},{"id":"59589719","note":"","count":1,"label":"USA těsto","posId":"17","price":1000,"isExtra":true}]</t>
  </si>
  <si>
    <t>2026-05-07T20:04:03.396+02:00</t>
  </si>
  <si>
    <t>2026-05-07T20:15:57.958+02:00</t>
  </si>
  <si>
    <t>2026-05-07T20:55:23.409+02:00</t>
  </si>
  <si>
    <t>2026-05-07T20:07:57.793+02:00</t>
  </si>
  <si>
    <t>2026-05-07T20:02:02.794+02:00</t>
  </si>
  <si>
    <t>2026-05-07T20:14:42.488+02:00</t>
  </si>
  <si>
    <t>2026-05-07T20:25:38.235+02:00</t>
  </si>
  <si>
    <t>2026-05-07T20:02:03.927+02:00</t>
  </si>
  <si>
    <t>[{"id":"63c5589f-8110-48db-8be3-91da09368499","note":"","count":2,"label":"Capricciosa 18 cm","posId":"125","price":11900,"isExtra":false},{"id":"6747ad56-2f52-4f5b-b96c-109c91cf97bd","note":"","count":1,"label":"Hawai 18 cm","posId":"126","price":11900,"isExtra":false}]</t>
  </si>
  <si>
    <t>2026-05-07T19:59:51.709+02:00</t>
  </si>
  <si>
    <t>2026-05-07T20:11:14.386+02:00</t>
  </si>
  <si>
    <t>[{"id":"6748417db17528cb9bcae5ed","count":1,"label":"Pepperoni 40cm 🌶️🌶️","posId":"108","price":30900,"isExtra":false},{"id":"9642908ce4c2f22954c8bbd6","count":1,"label":"Balné","posId":"K0000","price":2000,"isExtra":true},{"id":"df4580263335a960a82908d9","count":1,"label":"BBQ základ","posId":"ZRB40","price":0,"isExtra":true},{"id":"a1bd46b9b8f83b8b50c57f27","count":1,"label":"okraj mozzarella, bylinky","posId":"A122","price":6500,"isExtra":true},{"id":"6748417db17528cb9bcae643","count":1,"label":"Dip Jalapeňos","posId":"P107","price":2000,"isExtra":false},{"id":"bd23bb29ddc67d336ee4c95b","count":1,"label":"Balné","posId":"K0000","price":1500,"isExtra":true}]</t>
  </si>
  <si>
    <t>2026-05-07T19:53:16.830+02:00</t>
  </si>
  <si>
    <t>2026-05-07T20:09:09.147+02:00</t>
  </si>
  <si>
    <t>2026-05-07T19:49:14.894+02:00</t>
  </si>
  <si>
    <t>2026-05-07T20:06:54.169+02:00</t>
  </si>
  <si>
    <t>[{"id":"6748417db17528cb9bcae611","count":1,"label":"Baby Špenát &amp; kuře 32cm","posId":"116","price":24900,"isExtra":false},{"id":"bd23bb29ddc67d336ee4c95b","count":1,"label":"Balné","posId":"K0000","price":1500,"isExtra":true},{"id":"ce038181ae01a2d66a03685f","count":1,"label":"Bez kuřete","posId":"X114","price":0,"KDSTags":["redhighlight"],"isExtra":true},{"id":"fa857a88cef908bfe7a79dc0","count":1,"label":"Žampiony","posId":"B105","price":2500,"KDSTags":["greenhighlight"],"isExtra":true},{"id":"8bc8a15e176394a98e5956d0","count":1,"label":"Slanina","posId":"B108","price":3000,"KDSTags":["greenhighlight"],"isExtra":true},{"id":"6748417db17528cb9bcae603","count":1,"label":"Comeback 32cm 🌶️","posId":"121","price":24900,"isExtra":false},{"id":"bd23bb29ddc67d336ee4c95b","count":1,"label":"Balné","posId":"K0000","price":1500,"isExtra":true}]</t>
  </si>
  <si>
    <t>Maksym</t>
  </si>
  <si>
    <t>2026-05-07T19:48:41.978+02:00</t>
  </si>
  <si>
    <t>2026-05-07T20:03:04.492+02:00</t>
  </si>
  <si>
    <t>[{"id":"113","note":"","count":1,"label":"Capricciosa 32cm","posId":"113","price":24900,"isExtra":false},{"id":"K0000","note":"","count":1,"label":"Balné","posId":"K0000","price":1500,"isExtra":true},{"id":"119","note":"","count":1,"label":"BBQ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32cm","posId":"119","price":24900,"isExtra":false},{"id":"K0000","note":"","count":1,"label":"Balné","posId":"K0000","price":1500,"isExtra":true},{"id":"ZBS32","note":"","count":1,"label":"Smetanový základ","posId":"ZBS32","price":0,"isExtra":true}]</t>
  </si>
  <si>
    <t>2026-05-07T19:48:01.490+02:00</t>
  </si>
  <si>
    <t>2026-05-07T20:00:16.344+02:00</t>
  </si>
  <si>
    <t>[{"id":"54684979","note":"","size":"Baby špenát &amp; kuře 40cm","count":1,"label":"Baby špenát &amp; kuře 40cm","posId":"104","price":30900,"isExtra":false},{"id":"54685049","note":"","count":1,"label":"Balné","posId":"K0000","price":2000,"isExtra":true}]</t>
  </si>
  <si>
    <t>2026-05-07T19:47:10.690+02:00</t>
  </si>
  <si>
    <t>2026-05-07T19:57:57.224+02:00</t>
  </si>
  <si>
    <t>[{"id":"6748417db17528cb9bcae5e5","count":1,"label":"Margherita 40cm","posId":"100","price":26900,"isExtra":false},{"id":"9642908ce4c2f22954c8bbd6","count":1,"label":"Balné","posId":"K0000","price":2000,"isExtra":true},{"id":"6748417db17528cb9bcae63b","count":1,"label":"Česnekový dip","posId":"P106","price":2000,"isExtra":false},{"id":"bd23bb29ddc67d336ee4c95b","count":1,"label":"Balné","posId":"K0000","price":1500,"isExtra":true}]</t>
  </si>
  <si>
    <t>2026-05-07T19:46:17.943+02:00</t>
  </si>
  <si>
    <t>2026-05-07T19:56:36.977+02:00</t>
  </si>
  <si>
    <t>[{"id":"54684981","note":"","size":"Hawai 40cm","count":1,"label":"Hawai 40cm","posId":"102","price":30900,"isExtra":false},{"id":"54685049","note":"","count":1,"label":"Balné","posId":"K0000","price":2000,"isExtra":true},{"id":"57405718","note":"","size":"Pepsi 1l","count":1,"label":"Pepsi 1l","posId":"N124","price":5900,"isExtra":false},{"id":"57405719","note":"","size":"Pepsi zero sugar 1l","count":1,"label":"Pepsi zero sugar 1l","posId":"N125","price":5900,"isExtra":false}]</t>
  </si>
  <si>
    <t>2026-05-07T19:36:37.903+02:00</t>
  </si>
  <si>
    <t>2026-05-07T19:54:30.835+02:00</t>
  </si>
  <si>
    <t>[{"id":"6748417db17528cb9bcae5eb","count":1,"label":"Comeback 40cm 🌶️","posId":"109","price":30900,"isExtra":false},{"id":"9642908ce4c2f22954c8bbd6","count":1,"label":"Balné","posId":"K0000","price":2000,"isExtra":true},{"id":"3413d939fbb3d687083c022e","count":1,"label":"Bez cibule","posId":"X103","price":0,"KDSTags":["redhighlight"],"isExtra":true},{"id":"6748417db17528cb9bcae5ff","count":1,"label":"Quattro Formaggi 32cm","posId":"123","price":24900,"isExtra":false},{"id":"bd23bb29ddc67d336ee4c95b","count":1,"label":"Balné","posId":"K0000","price":1500,"isExtra":true},{"id":"6748417db17528cb9bcae639","count":1,"label":"Pepperoni Rolls 🌶️","posId":"P100","price":8900,"isExtra":false},{"id":"bd23bb29ddc67d336ee4c95b","count":1,"label":"Balné","posId":"K0000","price":1500,"isExtra":true},{"id":"6748417db17528cb9bcae63b","count":1,"label":"Česnekový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</si>
  <si>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2026-05-07T19:35:58.564+02:00</t>
  </si>
  <si>
    <t>2026-05-07T19:50:39.213+02:00</t>
  </si>
  <si>
    <t>[{"id":"7fc95d28-5c0a-421a-9f5c-f72977e30b93","count":1,"label":"Pizza Quattro Formaggi 40","posId":"111","price":30900,"isExtra":false,"creatorId":"y_33kEPZ0M1pFLjTB3xA8","isPackging":0,"actualLabel":"Pizza Quattro Formaggi 40"}]</t>
  </si>
  <si>
    <t>2026-05-07T19:34:05.512+02:00</t>
  </si>
  <si>
    <t>2026-05-07T19:47:20.077+02:00</t>
  </si>
  <si>
    <t>2026-05-07T19:28:46.011+02:00</t>
  </si>
  <si>
    <t>2026-05-07T19:45:20.087+02:00</t>
  </si>
  <si>
    <t>[{"id":"54684978","note":"","size":"BBQ Meteor 40cm","count":1,"label":"BBQ Meteor 40cm","posId":"106","price":30900,"isExtra":false},{"id":"54685049","note":"","count":1,"label":"Balné","posId":"K0000","price":2000,"isExtra":true},{"id":"54684981","note":"","size":"Hawai 40cm","count":1,"label":"Hawai 40cm","posId":"102","price":30900,"isExtra":false},{"id":"54685049","note":"","count":1,"label":"Balné","posId":"K0000","price":2000,"isExtra":true}]</t>
  </si>
  <si>
    <t>2026-05-07T19:25:17.024+02:00</t>
  </si>
  <si>
    <t>2026-05-07T19:43:18.332+02:00</t>
  </si>
  <si>
    <t>[{"id":"54684982","note":"","size":"Capricciosa 40cm","count":1,"label":"Capricciosa 40cm","posId":"101","price":30900,"isExtra":false},{"id":"54685049","note":"","count":1,"label":"Balné","posId":"K0000","price":2000,"isExtra":true},{"id":"54685111","note":"","count":1,"label":"Bez oliv","posId":"X112","price":0,"KDSTags":["redhighlight"],"isExtra":true},{"id":"54684974","note":"","size":"Hot &amp; Spicy 40cm 🌶️🌶️","count":1,"label":"Hot &amp; Spicy 40cm 🌶️🌶️","posId":"110","price":30900,"isExtra":false},{"id":"54685049","note":"","count":1,"label":"Balné","posId":"K0000","price":2000,"isExtra":true}]</t>
  </si>
  <si>
    <t>2026-05-07T19:25:14.166+02:00</t>
  </si>
  <si>
    <t>2026-05-07T19:33:37.858+02:00</t>
  </si>
  <si>
    <t>2026-05-07T19:51:52.837+02:00</t>
  </si>
  <si>
    <t>2026-05-07T19:25:22.185+02:00</t>
  </si>
  <si>
    <t>[{"id":"938c5f48-ae6e-4f69-af1e-f02b510b7868","count":1,"label":"Pizza Hot &amp; Spicy 40","posId":"110","price":30900,"isExtra":false,"creatorId":"3E_bBGoOenZiGK51o-lgh","isPackging":0,"actualLabel":"Pizza Hot &amp; Spicy 40"},{"id":"extra_20230331101812_3","count":1,"label":"okraj mozzarella, bylinky","posId":"A122","price":6500,"isExtra":true,"mainItemId":"938c5f48-ae6e-4f69-af1e-f02b510b7868"},{"id":"f7ccfaaa-375d-469e-853e-9c205ca90e99","count":1,"label":"Pizza Margherita 40","posId":"100","price":26900,"isExtra":false,"creatorId":"8t-PhV7sDtS1ciaVyuoYh","isPackging":0,"actualLabel":"Pizza Margherita 40"},{"id":"extra_20230331101812_3","count":1,"label":"okraj mozzarella, bylinky","posId":"A122","price":6500,"isExtra":true,"mainItemId":"f7ccfaaa-375d-469e-853e-9c205ca90e99"},{"id":"ad41b401-fc7f-449d-87be-dfb46bf9a126","count":2,"label":"Dip česnekový","posId":"P106","price":2000,"isExtra":false,"creatorId":"PwvPgDE5SPzR0soRwsp8F","isPackging":0,"actualLabel":"Dip česnekový"}]</t>
  </si>
  <si>
    <t>2026-05-07T19:21:58.467+02:00</t>
  </si>
  <si>
    <t>2026-05-07T19:37:06.292+02:00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</si>
  <si>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32cm","posId":"116","price":24900,"isExtra":false},{"id":"54685059","note":"","count":1,"label":"Balné","posId":"K0000","price":1500,"isExtra":true},{"id":"54685088","note":"","count":1,"label":"okraj mozzarella, bylinky","posId":"A121","price":5700,"isExtra":true},{"id":"54685170","note":"","count":1,"label":"Slanina","posId":"B108","price":3000,"KDSTags":["greenhighlight"],"isExtra":true},{"id":"54685020","note":"","size":"Jalapenos Rolls","count":1,"label":"Jalapenos Rolls","posId":"jpr200","price":8900,"isExtra":false},{"id":"54685059","note":"","count":1,"label":"Balné","posId":"K0000","price":1500,"isExtra":true},{"id":"59589711","note":"","size":"BBQ Texas 32cm","count":1,"label":"BBQ Texas 32cm","posId":"119","price":24900,"isExtra":false},{"id":"54685059","note":"","count":1,"label":"Balné","posId":"K0000","price":1500,"isExtra":true}]</t>
  </si>
  <si>
    <t>2026-05-07T19:15:03.793+02:00</t>
  </si>
  <si>
    <t>2026-05-07T19:29:20.256+02:00</t>
  </si>
  <si>
    <t>[{"id":"59589715","note":"","size":"Capricciosa 32cm","count":2,"label":"Capricciosa 32cm","posId":"113","price":24900,"isExtra":false},{"id":"54685059","note":"","count":2,"label":"Balné","posId":"K0000","price":1500,"isExtra":true},{"id":"57279284","note":"","count":2,"label":"Smetanový základ","posId":"ZRS32","price":0,"isExtra":true}]</t>
  </si>
  <si>
    <t>2026-05-07T19:11:03.121+02:00</t>
  </si>
  <si>
    <t>2026-05-07T19:29:04.570+02:00</t>
  </si>
  <si>
    <t>2026-05-07T19:39:25.206+02:00</t>
  </si>
  <si>
    <t>2026-05-07T19:11:04.264+02:00</t>
  </si>
  <si>
    <t>[{"id":"1edf54fc-1032-442c-939f-e6e2033b2270","note":"","count":1,"label":"Comeback 40 cm","posId":"109","price":30900,"isExtra":false},{"id":"0604cf40-24b5-4ad5-a9e4-e5834def96b8","note":"","count":2,"label":"Dip česnekový","posId":"P106","price":2000,"isExtra":false},{"id":"1da6e618-5f95-4707-b8bd-b1685e13f67a","note":"","count":1,"label":"Hawai 40 cm","posId":"102","price":30900,"isExtra":false},{"id":"431e159e-af3b-4bad-9f72-f07001b572f8","note":"","count":1,"label":"Baby špenát &amp; kuře 40 cm","posId":"104","price":30900,"isExtra":false},{"id":"9b3fd0f9-6a36-4a8e-95ad-00dbae675705","note":"","count":1,"label":"Capricciosa 40 cm","posId":"101","price":30900,"isExtra":false}]</t>
  </si>
  <si>
    <t>2026-05-07T19:08:17.520+02:00</t>
  </si>
  <si>
    <t>2026-05-07T19:19:30.905+02:00</t>
  </si>
  <si>
    <t>[{"id":"6748417db17528cb9bcae5ed","count":2,"label":"Pepperoni 40cm 🌶️🌶️","posId":"108","price":30900,"isExtra":false},{"id":"9642908ce4c2f22954c8bbd6","count":2,"label":"Balné","posId":"K0000","price":2000,"isExtra":true},{"id":"6748417db17528cb9bcae605","count":1,"label":"Pepperoni 32cm 🌶️🌶️","posId":"120","price":24900,"isExtra":false},{"id":"bd23bb29ddc67d336ee4c95b","count":1,"label":"Balné","posId":"K0000","price":1500,"isExtra":true},{"id":"6748417db17528cb9bcae63b","count":1,"label":"Česnekový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</si>
  <si>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2026-05-07T19:01:03.153+02:00</t>
  </si>
  <si>
    <t>2026-05-07T19:14:34.527+02:00</t>
  </si>
  <si>
    <t>2026-05-07T19:39:19.762+02:00</t>
  </si>
  <si>
    <t>2026-05-07T19:03:23.578+02:00</t>
  </si>
  <si>
    <t>[{"id":"0663e926-2071-4402-b9ca-1a372f1ef96b","note":"","count":1,"label":"Zeleninová 32 cm","posId":"139","price":24900,"isExtra":false},{"id":"5d2371f1-a2a2-462f-9e8a-40af8e09e0d2","note":"","count":1,"label":"BEZ -olivy","posId":"X112","price":0,"KDSTags":["redhighlight"],"isExtra":true},{"id":"5da54b98-3fa2-42c1-858f-7688afdae2fa","note":"","count":1,"label":"BEZ -žampiony","posId":"X105","price":0,"KDSTags":["redhighlight"],"isExtra":true},{"id":"1edf54fc-1032-442c-939f-e6e2033b2270","note":"","count":1,"label":"Comeback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bylinky","posId":"A122","price":6500,"isExtra":true}]</t>
  </si>
  <si>
    <t>2026-05-07T18:43:03.151+02:00</t>
  </si>
  <si>
    <t>2026-05-07T18:55:11.233+02:00</t>
  </si>
  <si>
    <t>2026-05-07T19:17:50.274+02:00</t>
  </si>
  <si>
    <t>2026-05-07T18:43:05.312+02:00</t>
  </si>
  <si>
    <t>[{"id":"1edf54fc-1032-442c-939f-e6e2033b2270","note":"","count":1,"label":"Comeback 40 cm","posId":"109","price":30900,"isExtra":false},{"id":"389b26e5-2cae-411b-afde-ac1cec80674b","note":"","count":1,"label":"Margherita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cm","posId":"100","price":26900,"isExtra":false},{"id":"05527ae0-b54e-44de-955c-e974dad0a79f","note":"","count":1,"label":"Šunka","posId":"C106","price":4000,"KDSTags":["greenhighlight"],"isExtra":true}]</t>
  </si>
  <si>
    <t>2026-05-07T18:42:05.107+02:00</t>
  </si>
  <si>
    <t>2026-05-07T19:01:36.925+02:00</t>
  </si>
  <si>
    <t>[{"id":"6748417db17528cb9bcae5e7","count":1,"label":"Quattro Formaggi 40cm","posId":"111","price":30900,"isExtra":false},{"id":"9642908ce4c2f22954c8bbd6","count":1,"label":"Balné","posId":"K0000","price":2000,"isExtra":true},{"id":"901ba681c011b9d3732e92b1","count":1,"label":"Kukuřice","posId":"C115","price":3500,"KDSTags":["greenhighlight"],"isExtra":true},{"id":"6748417db17528cb9bcae5e7","count":1,"label":"Quattro Formaggi 40cm","posId":"111","price":30900,"isExtra":false},{"id":"9642908ce4c2f22954c8bbd6","count":1,"label":"Balné","posId":"K0000","price":2000,"isExtra":true},{"id":"6748417db17528cb9bcae5ef","count":1,"label":"BBQ Texas 40cm","posId":"107","price":30900,"isExtra":false},{"id":"9642908ce4c2f22954c8bbd6","count":1,"label":"Balné","posId":"K0000","price":2000,"isExtra":true}]</t>
  </si>
  <si>
    <t>2026-05-07T18:40:03.855+02:00</t>
  </si>
  <si>
    <t>2026-05-07T18:58:59.936+02:00</t>
  </si>
  <si>
    <t>2026-05-07T19:07:24.450+02:00</t>
  </si>
  <si>
    <t>2026-05-07T18:46:41.282+02:00</t>
  </si>
  <si>
    <t>[{"id":"c17837f5-7a43-4caf-86f2-7f4c925f90fb","note":"","count":1,"label":"BBQ Meteor 32 cm","posId":"118","price":24900,"isExtra":false},{"id":"af2bee84-a445-45fc-8ca2-cf4fed0dcf38","note":"","count":1,"label":"okraj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česnekový","posId":"P106","price":2000,"isExtra":false},{"id":"52687002-58c9-40ea-ba22-d2ae7a4b5889","note":"","count":1,"label":"Comeback 32 cm","posId":"145","price":24900,"isExtra":false},{"id":"158f381e-7b09-45c4-95d8-d131055d3875","note":"","count":1,"label":"okraj Hotdog BBQ","posId":"A119","price":5700,"isExtra":true}]</t>
  </si>
  <si>
    <t>2026-05-07T18:37:03.034+02:00</t>
  </si>
  <si>
    <t>2026-05-07T18:53:32.215+02:00</t>
  </si>
  <si>
    <t>2026-05-07T19:16:23.646+02:00</t>
  </si>
  <si>
    <t>2026-05-07T18:39:14.304+02:00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</si>
  <si>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bylinky","posId":"A122","price":6500,"isExtra":true},{"id":"0604cf40-24b5-4ad5-a9e4-e5834def96b8","note":"","count":2,"label":"Dip česnekový","posId":"P106","price":2000,"isExtra":false},{"id":"f675967f-9acd-47eb-a0a7-8c1488c18315","note":"","count":1,"label":"Hot &amp; Spicy 40 cm","posId":"110","price":30900,"isExtra":false},{"id":"a3af24f3-c3ce-4e93-83a5-9a3b7277f4fc","note":"","count":1,"label":"Okraj mozzarella, bylinky","posId":"A122","price":6500,"isExtra":true}]</t>
  </si>
  <si>
    <t>2026-05-07T18:37:03.021+02:00</t>
  </si>
  <si>
    <t>2026-05-07T18:47:06.079+02:00</t>
  </si>
  <si>
    <t>2026-05-07T19:22:22.357+02:00</t>
  </si>
  <si>
    <t>2026-05-07T18:37:04.646+02:00</t>
  </si>
  <si>
    <t>[{"id":"978c26ec-8492-4979-8b1c-f7ff8381d413","note":"","count":1,"label":"Pepperoni Rolls, 6 ks","posId":"P100","price":8900,"isExtra":false},{"id":"e1c5136d-42df-4209-a1d5-7b367060d3f2","note":"","count":1,"label":"Spicy Wings","posId":"P101","price":11900,"isExtra":false},{"id":"55ca227d-485c-4130-a44d-b26b939e8c03","note":"","count":1,"label":"Hot &amp; Spicy 32 cm","posId":"122","price":24900,"isExtra":false}]</t>
  </si>
  <si>
    <t>2026-05-07T18:34:25.350+02:00</t>
  </si>
  <si>
    <t>2026-05-07T18:50:04.074+02:00</t>
  </si>
  <si>
    <t>[{"id":"59589714","note":"","size":"Hawai 32cm","count":1,"label":"Hawai 32cm","posId":"114","price":24900,"isExtra":false},{"id":"54685059","note":"","count":1,"label":"Balné","posId":"K0000","price":1500,"isExtra":true},{"id":"59589719","note":"","count":1,"label":"USA těsto","posId":"17","price":1000,"isExtra":true},{"id":"54685094","note":"","count":1,"label":"Bez ananasu","posId":"X100","price":0,"KDSTags":["redhighlight"],"isExtra":true},{"id":"54685167","note":"","count":1,"label":"Šunka","posId":"B106","price":3000,"KDSTags":["greenhighlight"],"isExtra":true}]</t>
  </si>
  <si>
    <t>2026-05-07T18:33:06.630+02:00</t>
  </si>
  <si>
    <t>2026-05-07T18:45:19.278+02:00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</si>
  <si>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🌶️🌶️","posId":"110","price":30900,"isExtra":false},{"id":"54685049","note":"","count":1,"label":"Balné","posId":"K0000","price":2000,"isExtra":true},{"id":"57464194","note":"","size":"Dip Jalapeňos","count":1,"label":"Dip Jalapeňos","posId":"P107","price":2000,"isExtra":false},{"id":"54685059","note":"","count":1,"label":"Balné","posId":"K0000","price":1500,"isExtra":true}]</t>
  </si>
  <si>
    <t>2026-05-07T18:32:03.439+02:00</t>
  </si>
  <si>
    <t>2026-05-07T19:02:53.915+02:00</t>
  </si>
  <si>
    <t>[{"id":"52687002-58c9-40ea-ba22-d2ae7a4b5889","note":"","count":1,"label":"Comeback 32 cm","posId":"145","price":24900,"isExtra":false}]</t>
  </si>
  <si>
    <t>2026-05-07T18:24:03.447+02:00</t>
  </si>
  <si>
    <t>2026-05-07T18:43:54.472+02:00</t>
  </si>
  <si>
    <t>2026-05-07T19:12:49.442+02:00</t>
  </si>
  <si>
    <t>2026-05-07T18:24:04.600+02:00</t>
  </si>
  <si>
    <t>[{"id":"1c4a575c-0a2c-4a58-a7c3-0328026cbcb1","note":"","count":1,"label":"Quattro Formaggi 18 cm","posId":"135","price":11900,"isExtra":false},{"id":"6e4aed3e-b988-442a-8864-0b2ad4a4403d","note":"","count":1,"label":"Quattro Formaggi 32 cm","posId":"147","price":24900,"isExtra":false},{"id":"6e70115f-a0f1-42d6-aaca-1c1f7aa64cb8","note":"","count":1,"label":"šunka","posId":"B106","price":3000,"KDSTags":["greenhighlight"],"isExtra":true},{"id":"72a788fd-2d10-4aa9-80c1-abbc9acb3570","note":"","count":1,"label":"Hawai 32 cm","posId":"138","price":24900,"isExtra":false},{"id":"3316ecf4-07ea-4045-acd5-7383dd81145f","note":"","count":1,"label":"jalapeños","posId":"B102","price":2500,"KDSTags":["greenhighlight"],"isExtra":true}]</t>
  </si>
  <si>
    <t>2026-05-07T18:23:54.872+02:00</t>
  </si>
  <si>
    <t>2026-05-07T18:34:11.002+02:00</t>
  </si>
  <si>
    <t>[{"id":"2953bca7-e3ad-4817-982c-54d5472c44b8","count":1,"label":"Pizza Zeleninová 32 cm","posId":"115","price":24900,"isExtra":false,"creatorId":"3pacL8rwsHNOqO2XnQKER","isPackging":0,"actualLabel":"Pizza Zeleninová 32 cm"}]</t>
  </si>
  <si>
    <t>2026-05-07T18:21:02.873+02:00</t>
  </si>
  <si>
    <t>2026-05-07T18:36:28.770+02:00</t>
  </si>
  <si>
    <t>2026-05-07T18:41:41.156+02:00</t>
  </si>
  <si>
    <t>2026-05-07T18:21:04.562+02:00</t>
  </si>
  <si>
    <t>2026-05-07T18:21:02.857+02:00</t>
  </si>
  <si>
    <t>2026-05-07T18:31:56.931+02:00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</si>
  <si>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základ","posId":"A129","price":0,"isExtra":true}]</t>
  </si>
  <si>
    <t>2026-05-07T18:17:07.562+02:00</t>
  </si>
  <si>
    <t>2026-05-07T18:30:47.184+02:00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</si>
  <si>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🌶️🌶️","posId":"120","price":24900,"isExtra":false},{"id":"54685059","note":"","count":1,"label":"Balné","posId":"K0000","price":1500,"isExtra":true}]</t>
  </si>
  <si>
    <t>2026-05-07T18:16:50.965+02:00</t>
  </si>
  <si>
    <t>2026-05-07T18:28:32.088+02:00</t>
  </si>
  <si>
    <t>[{"id":"54684981","note":"","size":"Hawai 40cm","count":1,"label":"Hawai 40cm","posId":"102","price":30900,"isExtra":false},{"id":"54685049","note":"","count":1,"label":"Balné","posId":"K0000","price":2000,"isExtra":true},{"id":"54685083","note":"","count":1,"label":"okraj mozzarella, bylinky","posId":"A122","price":6500,"isExtra":true},{"id":"54685015","note":"","size":"Pečené brambory","count":1,"label":"Pečené brambory","posId":"P103","price":6900,"isExtra":false},{"id":"54685059","note":"","count":1,"label":"Balné","posId":"K0000","price":1500,"isExtra":true}]</t>
  </si>
  <si>
    <t>2026-05-07T18:12:19.903+02:00</t>
  </si>
  <si>
    <t>2026-05-07T18:24:37.378+02:00</t>
  </si>
  <si>
    <t>[{"id":"6748417db17528cb9bcae639","count":1,"label":"Pepperoni Rolls 🌶️","posId":"P100","price":8900,"isExtra":false},{"id":"bd23bb29ddc67d336ee4c95b","count":1,"label":"Balné","posId":"K0000","price":1500,"isExtra":true},{"id":"6748417db17528cb9bcae633","count":1,"label":"Masové kuličky","posId":"P102","price":9900,"isExtra":false},{"id":"bd23bb29ddc67d336ee4c95b","count":1,"label":"Balné","posId":"K0000","price":1500,"isExtra":true},{"id":"6748417db17528cb9bcae5e5","count":1,"label":"Margherita 40cm","posId":"100","price":26900,"isExtra":false},{"id":"9642908ce4c2f22954c8bbd6","count":1,"label":"Balné","posId":"K0000","price":2000,"isExtra":true},{"id":"6748417db17528cb9bcae5fd","count":1,"label":"Margherita 32cm","posId":"112","price":20900,"isExtra":false},{"id":"bd23bb29ddc67d336ee4c95b","count":1,"label":"Balné","posId":"K0000","price":1500,"isExtra":true}]</t>
  </si>
  <si>
    <t>2026-05-07T18:10:02.009+02:00</t>
  </si>
  <si>
    <t>2026-05-07T18:17:12.957+02:00</t>
  </si>
  <si>
    <t>[{"id":"4df4c5c0-abba-42b0-a63e-2a559be75166","count":1,"label":"Pizza Quattro Formaggi 32","posId":"123","price":24900,"isExtra":false,"creatorId":"Z7xxymkNk73Y2p6dMRMrQ","isPackging":0,"actualLabel":"Pizza Quattro Formaggi 32"}]</t>
  </si>
  <si>
    <t>2026-05-07T18:06:15.104+02:00</t>
  </si>
  <si>
    <t>2026-05-07T18:15:25.319+02:00</t>
  </si>
  <si>
    <t>2026-05-07T17:53:03.140+02:00</t>
  </si>
  <si>
    <t>2026-05-07T18:07:04.941+02:00</t>
  </si>
  <si>
    <t>Nyamdavaa</t>
  </si>
  <si>
    <t>2026-05-07T17:51:51.545+02:00</t>
  </si>
  <si>
    <t>2026-05-07T18:05:00.379+02:00</t>
  </si>
  <si>
    <t>[{"id":"106","note":"","count":1,"label":"BBQ Meteor 40cm","posId":"106","price":30900,"isExtra":false},{"id":"K0000","note":"","count":1,"label":"Balné","posId":"K0000","price":2000,"isExtra":true},{"id":"110","note":"","count":1,"label":"Hot &amp; Spicy 40cm 🌶️🌶️","posId":"110","price":30900,"isExtra":false},{"id":"K0000","note":"","count":1,"label":"Balné","posId":"K0000","price":2000,"isExtra":true}]</t>
  </si>
  <si>
    <t>2026-05-07T17:50:39.324+02:00</t>
  </si>
  <si>
    <t>2026-05-07T17:59:43.895+02:00</t>
  </si>
  <si>
    <t>2026-05-07T17:50:03.029+02:00</t>
  </si>
  <si>
    <t>2026-05-07T18:38:48.138+02:00</t>
  </si>
  <si>
    <t>2026-05-07T18:53:33.596+02:00</t>
  </si>
  <si>
    <t>2026-05-07T17:50:03.802+02:00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</si>
  <si>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50a2c673-74cc-459a-b7e5-f5c332128443","note":"","count":1,"label":"mozzarella","posId":"B113","price":3000,"KDSTags":["greenhighlight"],"isExtra":true},{"id":"2c932c76-e932-479d-b476-ee55b747887e","note":"","count":1,"label":"žampiony","posId":"B105","price":2500,"KDSTags":["greenhighlight"],"isExtra":true}]</t>
  </si>
  <si>
    <t>2026-05-07T17:44:04.374+02:00</t>
  </si>
  <si>
    <t>2026-05-07T18:00:04.390+02:00</t>
  </si>
  <si>
    <t>2026-05-07T17:42:03.080+02:00</t>
  </si>
  <si>
    <t>2026-05-07T18:01:48.978+02:00</t>
  </si>
  <si>
    <t>2026-05-07T18:15:03.492+02:00</t>
  </si>
  <si>
    <t>2026-05-07T17:42:04.068+02:00</t>
  </si>
  <si>
    <t>[{"id":"7ee7e3c8-2c54-4dc5-810f-2f52f62e2d14","note":"","count":1,"label":"Comeback 32 cm","posId":"121","price":24900,"isExtra":false},{"id":"0604cf40-24b5-4ad5-a9e4-e5834def96b8","note":"","count":4,"label":"Dip česnekový","posId":"P106","price":2000,"isExtra":false}]</t>
  </si>
  <si>
    <t>2026-05-07T17:41:23.507+02:00</t>
  </si>
  <si>
    <t>2026-05-07T17:58:26.462+02:00</t>
  </si>
  <si>
    <t>[{"id":"123","note":"","count":1,"label":"Quattro Formaggi 32cm","posId":"123","price":24900,"isExtra":false},{"id":"K0000","note":"","count":1,"label":"Balné","posId":"K0000","price":1500,"isExtra":true}]</t>
  </si>
  <si>
    <t>2026-05-07T17:38:18.979+02:00</t>
  </si>
  <si>
    <t>2026-05-07T17:49:50.735+02:00</t>
  </si>
  <si>
    <t>[{"id":"e370f34b-aeaa-4f5c-80c1-33593f29ab88","count":1,"label":"Pizza Comeback 40","posId":"109","price":30900,"isExtra":false,"creatorId":"fErEyHZ5FhKfr58P2JfC-","isPackging":0,"actualLabel":"Pizza Comeback 40"}]</t>
  </si>
  <si>
    <t>2026-05-07T17:37:53.250+02:00</t>
  </si>
  <si>
    <t>2026-05-07T17:54:53.052+02:00</t>
  </si>
  <si>
    <t>[{"id":"59589714","note":"","size":"Hawai 32cm","count":1,"label":"Hawai 32cm","posId":"114","price":24900,"isExtra":false},{"id":"54685059","note":"","count":1,"label":"Balné","posId":"K0000","price":1500,"isExtra":true},{"id":"59589710","note":"","size":"Pepperoni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🌶️🌶️","posId":"120","price":24900,"isExtra":false},{"id":"54685059","note":"","count":1,"label":"Balné","posId":"K0000","price":1500,"isExtra":true},{"id":"54685088","note":"","count":1,"label":"okraj mozzarella, bylinky","posId":"A121","price":5700,"isExtra":true},{"id":"54685099","note":"","count":1,"label":"Žampiony","posId":"B105","price":2500,"KDSTags":["greenhighlight"],"isExtra":true},{"id":"54684975","note":"","size":"Comeback 40cm 🌶️","count":1,"label":"Comeback 40cm 🌶️","posId":"109","price":30900,"isExtra":false},{"id":"54685049","note":"","count":1,"label":"Balné","posId":"K0000","price":2000,"isExtra":true},{"id":"54685100","note":"","count":1,"label":"Žampiony","posId":"C105","price":3500,"KDSTags":["greenhighlight"],"isExtra":true}]</t>
  </si>
  <si>
    <t>2026-05-07T17:37:40.883+02:00</t>
  </si>
  <si>
    <t>2026-05-07T17:47:09.744+02:00</t>
  </si>
  <si>
    <t>[{"id":"30bb5aa6-1ad3-4178-916d-b791b5db157a","count":1,"label":"Aquilla zelený čaj/citron","posId":"N121","price":4900,"isExtra":false,"creatorId":"kYyhyBF8d4WXnu38lzAhS","isPackging":0,"actualLabel":"Aquilla zelený čaj/citron"}]</t>
  </si>
  <si>
    <t>2026-05-07T17:33:03.703+02:00</t>
  </si>
  <si>
    <t>2026-05-07T17:41:39.970+02:00</t>
  </si>
  <si>
    <t>2026-05-07T17:41:39.969+02:00</t>
  </si>
  <si>
    <t>[{"id":"a5c2ed4d-1e36-44a2-96f4-6b33a4c240fc","note":"","count":1,"label":"Comeback 18 cm","posId":"133","price":11900,"isExtra":false},{"id":"cc07bf3f-3e6f-4df8-9018-c7e260233504","note":"","count":1,"label":"BEZ -cibule","posId":"X103","price":0,"KDSTags":["redhighlight"],"isExtra":true},{"id":"0604cf40-24b5-4ad5-a9e4-e5834def96b8","note":"","count":1,"label":"Dip česnekový","posId":"P106","price":2000,"isExtra":false},{"id":"b4e39ebb-68be-4db2-9b80-cb84eab48ada","note":"","count":1,"label":"Aquilla tea zelený čaj/citron 0,5l","posId":"N121","price":4900,"isExtra":false}]</t>
  </si>
  <si>
    <t>2026-05-07T17:29:03.394+02:00</t>
  </si>
  <si>
    <t>2026-05-07T17:44:53.921+02:00</t>
  </si>
  <si>
    <t>2026-05-07T18:04:37.478+02:00</t>
  </si>
  <si>
    <t>2026-05-07T17:29:04.179+02:00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</si>
  <si>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bylinky","posId":"A121","price":5700,"isExtra":true},{"id":"e8a7b47a-70d2-4cc2-a375-1dab55125675","note":"","count":1,"label":"Quattro Formaggi 32 cm","posId":"123","price":24900,"isExtra":false},{"id":"51742ea4-2dd0-45e1-9eee-08e8ee1273fe","note":"","count":1,"label":"okraj Hotdog bez omáčky","posId":"A125","price":5700,"isExtra":true}]</t>
  </si>
  <si>
    <t>2026-05-07T17:18:07.469+02:00</t>
  </si>
  <si>
    <t>2026-05-07T17:25:54.323+02:00</t>
  </si>
  <si>
    <t>[{"id":"e5f6c988-836c-41ea-a634-ad1eaa914158","count":1,"label":"Pizza Quattro Formaggi 18","posId":"135","price":11900,"isExtra":false,"creatorId":"2iDJEJRHupgUlgKxVA4Gy","isPackging":0,"actualLabel":"Pizza Quattro Formaggi 18"}]</t>
  </si>
  <si>
    <t>2026-05-07T17:18:03.320+02:00</t>
  </si>
  <si>
    <t>2026-05-07T17:26:47.843+02:00</t>
  </si>
  <si>
    <t>2026-05-07T17:41:31.027+02:00</t>
  </si>
  <si>
    <t>2026-05-07T17:19:08.557+02:00</t>
  </si>
  <si>
    <t>[{"id":"389b26e5-2cae-411b-afde-ac1cec80674b","note":"","count":1,"label":"Margherita 40 cm","posId":"100","price":26900,"isExtra":false},{"id":"83b0f9b5-ecd7-40a2-bb56-5895651d9558","note":"","count":1,"label":"Okraj Hotdog bez omáčky","posId":"A126","price":6500,"isExtra":true}]</t>
  </si>
  <si>
    <t>2026-05-07T17:17:53.673+02:00</t>
  </si>
  <si>
    <t>2026-05-07T17:29:16.932+02:00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</si>
  <si>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základ","posId":"ZRB32","price":0,"isExtra":true},{"id":"A119","note":"","count":1,"label":"okraj hotdog, bbq omáčka","posId":"A119","price":5700,"isExtra":true}]</t>
  </si>
  <si>
    <t>2026-05-07T17:14:03.398+02:00</t>
  </si>
  <si>
    <t>2026-05-07T17:24:27.724+02:00</t>
  </si>
  <si>
    <t>2026-05-07T17:40:40.299+02:00</t>
  </si>
  <si>
    <t>2026-05-07T17:14:04.272+02:00</t>
  </si>
  <si>
    <t>[{"id":"1edf54fc-1032-442c-939f-e6e2033b2270","note":"","count":1,"label":"Comeback 40 cm","posId":"109","price":30900,"isExtra":false},{"id":"9b3fd0f9-6a36-4a8e-95ad-00dbae675705","note":"","count":1,"label":"Capricciosa 40 cm","posId":"101","price":30900,"isExtra":false},{"id":"fda1f974-1ef1-4bed-8a46-eb2727bd1816","note":"","count":1,"label":"Aquilla tea černý čaj/broskev 0,5l","posId":"N120","price":4900,"isExtra":false},{"id":"5df34067-0b6b-41dc-8528-5c379260b439","note":"","count":1,"label":"Mirinda 1l","posId":"N126","price":5900,"isExtra":false}]</t>
  </si>
  <si>
    <t>2026-05-07T17:13:43.420+02:00</t>
  </si>
  <si>
    <t>2026-05-07T17:20:13.303+02:00</t>
  </si>
  <si>
    <t>2026-05-07T17:09:17.217+02:00</t>
  </si>
  <si>
    <t>2026-05-07T17:16:52.904+02:00</t>
  </si>
  <si>
    <t>2026-05-07T17:02:03.102+02:00</t>
  </si>
  <si>
    <t>2026-05-07T17:16:39.651+02:00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</si>
  <si>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,{"id":"bf272b1b-93ab-4050-9aff-ea1151ab5f41","note":"","count":1,"label":"pepperoni salám","posId":"B109","price":3000,"KDSTags":["greenhighlight"],"isExtra":true},{"id":"86f97e80-4313-45a1-88bb-cd090c233763","note":"","count":1,"label":"Pepsi 1l","posId":"N124","price":5900,"isExtra":false}]</t>
  </si>
  <si>
    <t>2026-05-07T16:55:38.651+02:00</t>
  </si>
  <si>
    <t>2026-05-07T17:15:52.057+02:00</t>
  </si>
  <si>
    <t>[{"id":"6748417db17528cb9bcae5fd","count":1,"label":"Margherita 32cm","posId":"112","price":20900,"isExtra":false},{"id":"bd23bb29ddc67d336ee4c95b","count":1,"label":"Balné","posId":"K0000","price":1500,"isExtra":true},{"id":"f401506159c49964c3178c0f","count":1,"label":"okraj mozzarella, bylinky","posId":"A121","price":5700,"isExtra":true},{"id":"3ff8bcf86a57647a3133c48e","count":1,"label":"Kukuřice","posId":"B115","price":2500,"KDSTags":["greenhighlight"],"isExtra":true},{"id":"6748417db17528cb9bcae5ff","count":1,"label":"Quattro Formaggi 32cm","posId":"123","price":24900,"isExtra":false},{"id":"bd23bb29ddc67d336ee4c95b","count":1,"label":"Balné","posId":"K0000","price":1500,"isExtra":true},{"id":"f401506159c49964c3178c0f","count":1,"label":"okraj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bylinky","posId":"A121","price":5700,"isExtra":true},{"id":"6748417db17528cb9bcae607","count":1,"label":"BBQ Texas 32cm","posId":"119","price":24900,"isExtra":false},{"id":"bd23bb29ddc67d336ee4c95b","count":1,"label":"Balné","posId":"K0000","price":1500,"isExtra":true},{"id":"5f2a50eca1a44e5dc7ac4a4d","count":1,"label":"okraj hotdog, bbq omáčka","posId":"A119","price":5700,"isExtra":true},{"id":"6748417db17528cb9bcae63b","count":2,"label":"Česnekový dip","posId":"P106","price":2000,"isExtra":false},{"id":"bd23bb29ddc67d336ee4c95b","count":2,"label":"Balné","posId":"K0000","price":1500,"isExtra":true},{"id":"675ac5aa810ce2d9b6865b4a","count":2,"label":"Jablečno-skořicové rolls","posId":"18","price":8900,"isExtra":false},{"id":"bd23bb29ddc67d336ee4c95b","count":2,"label":"Balné","posId":"K0000","price":1500,"isExtra":true}]</t>
  </si>
  <si>
    <t>2026-05-07T16:54:06.000+02:00</t>
  </si>
  <si>
    <t>2026-05-07T17:16:29.810+02:00</t>
  </si>
  <si>
    <t>[{"id":"675ac5aa810ce2d9b6865b4a","count":1,"label":"Jablečno-skořicové rolls","posId":"18","price":8900,"isExtra":false},{"id":"bd23bb29ddc67d336ee4c95b","count":1,"label":"Balné","posId":"K0000","price":1500,"isExtra":true},{"id":"6748417db17528cb9bcae64d","count":1,"label":"Opočno vanilková","posId":"D108","price":12900,"isExtra":false}]</t>
  </si>
  <si>
    <t>2026-05-07T16:45:54.953+02:00</t>
  </si>
  <si>
    <t>2026-05-07T16:58:33.529+02:00</t>
  </si>
  <si>
    <t>[{"id":"3f03490a-3c8c-4576-8dc3-f02b1307741c","count":1,"label":"Pizza Capricciosa 32","posId":"113","price":24900,"isExtra":false,"creatorId":"Mas6Nd9cgQF7iCs0NcMeX","isPackging":0,"actualLabel":"Pizza Capricciosa 32"},{"id":"4df4c5c0-abba-42b0-a63e-2a559be75166","count":1,"label":"Pizza Quattro Formaggi 32","posId":"123","price":24900,"isExtra":false,"creatorId":"eIZn-VBxfXdJLLIXpGA3d","isPackging":0,"actualLabel":"Pizza Quattro Formaggi 32"}]</t>
  </si>
  <si>
    <t>2026-05-07T16:43:35.337+02:00</t>
  </si>
  <si>
    <t>2026-05-07T16:55:10.684+02:00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</si>
  <si>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🌶️","posId":"121","price":24900,"isExtra":false},{"id":"54685059","note":"","count":1,"label":"Balné","posId":"K0000","price":1500,"isExtra":true},{"id":"57279284","note":"","count":1,"label":"Smetanový základ","posId":"ZRS32","price":0,"isExtra":true},{"id":"59589715","note":"","size":"Capricciosa 32cm","count":1,"label":"Capricciosa 32cm","posId":"113","price":24900,"isExtra":false},{"id":"54685059","note":"","count":1,"label":"Balné","posId":"K0000","price":1500,"isExtra":true},{"id":"54685170","note":"","count":1,"label":"Slanina","posId":"B108","price":3000,"KDSTags":["greenhighlight"],"isExtra":true}]</t>
  </si>
  <si>
    <t>2026-05-07T16:42:55.023+02:00</t>
  </si>
  <si>
    <t>2026-05-07T16:49:54.702+02:00</t>
  </si>
  <si>
    <t>2026-05-07T16:15:59.834+02:00</t>
  </si>
  <si>
    <t>2026-05-07T16:24:46.186+02:00</t>
  </si>
  <si>
    <t>[{"id":"2bf254be-a178-4f1d-bb54-104d648cbea9","count":1,"label":"Pizza Špenát kuře 18 cm","posId":"128","price":11900,"isExtra":false,"creatorId":"XmMvkMKJq_MHan8Hp-2jq","isPackging":0,"actualLabel":"Pizza Špenát kuře 18 cm"}]</t>
  </si>
  <si>
    <t>2026-05-07T16:06:03.362+02:00</t>
  </si>
  <si>
    <t>2026-05-07T16:12:35.244+02:00</t>
  </si>
  <si>
    <t>[{"id":"c17837f5-7a43-4caf-86f2-7f4c925f90fb","note":"","count":1,"label":"BBQ Meteor 32 cm","posId":"118","price":24900,"isExtra":false},{"id":"41f21dd3-e301-4232-8347-2fbf132057d4","note":"","count":1,"label":"změna na Rajčatový základ","posId":"A127","price":0,"isExtra":true},{"id":"72b7d8de-1f32-4c8d-8cfc-fd5ab0a54619","note":"","count":1,"label":"kuře","posId":"B114","price":3000,"KDSTags":["greenhighlight"],"isExtra":true}]</t>
  </si>
  <si>
    <t>2026-05-07T15:56:02.242+02:00</t>
  </si>
  <si>
    <t>2026-05-07T16:10:43.499+02:00</t>
  </si>
  <si>
    <t>[{"id":"1edf54fc-1032-442c-939f-e6e2033b2270","note":"","count":1,"label":"Comeback 40 cm","posId":"109","price":30900,"isExtra":false},{"id":"0bbe3e4c-aed0-42f9-b7cd-48a82140aea9","note":"","count":1,"label":"Gorgonzola","posId":"C101","price":4000,"KDSTags":["greenhighlight"],"isExtra":true}]</t>
  </si>
  <si>
    <t>2026-05-07T15:52:03.098+02:00</t>
  </si>
  <si>
    <t>2026-05-07T16:01:29.203+02:00</t>
  </si>
  <si>
    <t>2026-05-07T16:20:53.332+02:00</t>
  </si>
  <si>
    <t>2026-05-07T15:52:04.246+02:00</t>
  </si>
  <si>
    <t>2026-05-07T15:43:03.788+02:00</t>
  </si>
  <si>
    <t>2026-05-07T15:58:47.450+02:00</t>
  </si>
  <si>
    <t>2026-05-07T16:19:59.664+02:00</t>
  </si>
  <si>
    <t>2026-05-07T15:53:21.211+02:00</t>
  </si>
  <si>
    <t>[{"id":"6e4aed3e-b988-442a-8864-0b2ad4a4403d","note":"","count":1,"label":"Quattro Formaggi 32 cm","posId":"147","price":24900,"isExtra":false},{"id":"a4e8ca23-fe36-4747-a603-19485eee7e76","note":"","count":1,"label":"Hot &amp; Spicy 32 cm","posId":"146","price":24900,"isExtra":false},{"id":"2a9dc121-ec1e-4cbb-b8d5-66ce6a546664","note":"","count":1,"label":"DIP jalapenos","posId":"P107","price":2000,"isExtra":false}]</t>
  </si>
  <si>
    <t>2026-05-07T15:39:03.011+02:00</t>
  </si>
  <si>
    <t>2026-05-07T15:48:04.256+02:00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</si>
  <si>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základ","posId":"A129","price":0,"isExtra":true}]</t>
  </si>
  <si>
    <t>2026-05-07T15:29:27.558+02:00</t>
  </si>
  <si>
    <t>2026-05-07T15:39:46.475+02:00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</si>
  <si>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bylinky","posId":"A121","price":5700,"isExtra":true},{"id":"114","note":"","count":1,"label":"Hawai 32cm","posId":"114","price":24900,"isExtra":false},{"id":"K0000","note":"","count":1,"label":"Balné","posId":"K0000","price":1500,"isExtra":true},{"id":"A121","note":"","count":1,"label":"okraj mozzarella, bylinky","posId":"A121","price":5700,"isExtra":true}]</t>
  </si>
  <si>
    <t>2026-05-07T15:26:02.908+02:00</t>
  </si>
  <si>
    <t>2026-05-07T15:36:05.288+02:00</t>
  </si>
  <si>
    <t>[{"id":"a78b511f-836b-415e-9285-dd47f293529b","note":"","count":1,"label":"Pepperoni 40 cm","posId":"108","price":30900,"isExtra":false},{"id":"72a788fd-2d10-4aa9-80c1-abbc9acb3570","note":"","count":1,"label":"Hawai 32 cm","posId":"138","price":24900,"isExtra":false},{"id":"af2bee84-a445-45fc-8ca2-cf4fed0dcf38","note":"","count":1,"label":"okraj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</si>
  <si>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2026-05-07T15:06:22.641+02:00</t>
  </si>
  <si>
    <t>2026-05-07T15:12:22.612+02:00</t>
  </si>
  <si>
    <t>[{"id":"2c0b14ac-0c6b-4872-a94b-866460357260","count":1,"label":"Pizza Capricciosa 18","posId":"125","price":11900,"isExtra":false,"creatorId":"GIxfZY3B_9DH2-iIw6A_C","isPackging":0,"actualLabel":"Pizza Capricciosa 18"}]</t>
  </si>
  <si>
    <t>2026-05-07T15:03:03.285+02:00</t>
  </si>
  <si>
    <t>2026-05-07T15:11:42.734+02:00</t>
  </si>
  <si>
    <t>2026-05-07T15:18:26.823+02:00</t>
  </si>
  <si>
    <t>2026-05-07T15:03:04.342+02:00</t>
  </si>
  <si>
    <t>[{"id":"3ca6f105-5e70-48ee-bc31-76525f0a0b11","note":"","count":1,"label":"BBQ Texas 40 cm","posId":"107","price":30900,"isExtra":false},{"id":"2a9dc121-ec1e-4cbb-b8d5-66ce6a546664","note":"","count":1,"label":"DIP jalapenos","posId":"P107","price":2000,"isExtra":false}]</t>
  </si>
  <si>
    <t>2026-05-07T14:55:45.531+02:00</t>
  </si>
  <si>
    <t>2026-05-07T15:07:47.996+02:00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</si>
  <si>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🌶️","posId":"121","price":24900,"isExtra":false},{"id":"54685059","note":"","count":1,"label":"Balné","posId":"K0000","price":1500,"isExtra":true},{"id":"59589719","note":"","count":1,"label":"USA těsto","posId":"17","price":1000,"isExtra":true},{"id":"54685161","note":"","count":1,"label":"Mozzarella","posId":"B113","price":3000,"KDSTags":["greenhighlight"],"isExtra":true},{"id":"54685177","note":"","count":1,"label":"Kuře","posId":"B114","price":3000,"KDSTags":["greenhighlight"]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🌶️🌶️","posId":"120","price":24900,"isExtra":false},{"id":"54685059","note":"","count":1,"label":"Balné","posId":"K0000","price":1500,"isExtra":true},{"id":"59589719","note":"","count":1,"label":"USA těsto","posId":"17","price":1000,"isExtra":true}]</t>
  </si>
  <si>
    <t>2026-05-07T14:43:03.032+02:00</t>
  </si>
  <si>
    <t>2026-05-07T16:07:59.416+02:00</t>
  </si>
  <si>
    <t>[{"id":"0491ba2d-7c43-44f5-949a-e82693028cdb","note":"","count":1,"label":"Margherita 32 cm","posId":"136","price":20900,"isExtra":false},{"id":"4f6ede18-25d3-4c82-be03-84c9578ab8ce","note":"","count":1,"label":"Pepperoni 32 cm","posId":"144","price":24900,"isExtra":false},{"id":"72a788fd-2d10-4aa9-80c1-abbc9acb3570","note":"","count":1,"label":"Hawai 32 cm","posId":"138","price":24900,"isExtra":false}]</t>
  </si>
  <si>
    <t>2026-05-07T14:42:41.434+02:00</t>
  </si>
  <si>
    <t>2026-05-07T14:49:46.037+02:00</t>
  </si>
  <si>
    <t>[{"id":"a52d210a-2931-4c6e-b767-1ff8446d4750","count":1,"label":"Pizza Hot &amp; Spicy 32","posId":"122","price":24900,"isExtra":false,"creatorId":"zn6dt_L8LJhm3HxlXGD_9","isPackging":0,"actualLabel":"Pizza Hot &amp; Spicy 32"}]</t>
  </si>
  <si>
    <t>2026-05-07T14:37:28.337+02:00</t>
  </si>
  <si>
    <t>2026-05-07T14:37:44.200+02:00</t>
  </si>
  <si>
    <t>[{"id":"e46b4866-d64f-423e-bbd9-d5f3dd7b7619","count":1,"label":"Aquilla černý čaj a broskev","posId":"N120","price":4900,"isExtra":false,"creatorId":"ekdyuX4xzCpVnTIF6MH8i","isPackging":0,"actualLabel":"Aquilla černý čaj a broskev"}]</t>
  </si>
  <si>
    <t>2026-05-07T14:24:04.119+02:00</t>
  </si>
  <si>
    <t>2026-05-07T14:33:17.003+02:00</t>
  </si>
  <si>
    <t>[{"id":"0604cf40-24b5-4ad5-a9e4-e5834def96b8","note":"","count":1,"label":"Dip česnekový","posId":"P106","price":2000,"isExtra":false},{"id":"9b3fd0f9-6a36-4a8e-95ad-00dbae675705","note":"","count":1,"label":"Capricciosa 40 cm","posId":"101","price":30900,"isExtra":false},{"id":"55f8781c-97f6-4a21-abe6-3780ea7117ba","note":"","count":1,"label":"změna na Smetanový základ","posId":"A129","price":0,"isExtra":true}]</t>
  </si>
  <si>
    <t>2026-05-07T14:03:03.127+02:00</t>
  </si>
  <si>
    <t>2026-05-07T14:11:11.988+02:00</t>
  </si>
  <si>
    <t>2026-05-07T14:17:06.705+02:00</t>
  </si>
  <si>
    <t>2026-05-07T14:03:03.807+02:00</t>
  </si>
  <si>
    <t>[{"id":"e8a7b47a-70d2-4cc2-a375-1dab55125675","note":"","count":1,"label":"Quattro Formaggi 32 cm","posId":"123","price":24900,"isExtra":false},{"id":"50a2c673-74cc-459a-b7e5-f5c332128443","note":"","count":1,"label":"mozzarella","posId":"B113","price":3000,"KDSTags":["greenhighlight"],"isExtra":true},{"id":"fc3fa22b-be90-4e3e-a05f-41f62444ffb3","note":"","count":1,"label":"olivy","posId":"B112","price":2500,"KDSTags":["greenhighlight"],"isExtra":true}]</t>
  </si>
  <si>
    <t>2026-05-07T13:57:02.712+02:00</t>
  </si>
  <si>
    <t>2026-05-07T14:09:07.979+02:00</t>
  </si>
  <si>
    <t>2026-05-07T14:28:36.017+02:00</t>
  </si>
  <si>
    <t>2026-05-07T13:57:04.313+02:00</t>
  </si>
  <si>
    <t>[{"id":"1da6e618-5f95-4707-b8bd-b1685e13f67a","note":"","count":1,"label":"Hawai 40 cm","posId":"102","price":30900,"isExtra":false},{"id":"41f21dd3-e301-4232-8347-2fbf132057d4","note":"","count":1,"label":"změna na Rajčatový základ","posId":"A127","price":0,"isExtra":true},{"id":"0604cf40-24b5-4ad5-a9e4-e5834def96b8","note":"","count":1,"label":"Dip česnekový","posId":"P106","price":2000,"isExtra":false},{"id":"a78b511f-836b-415e-9285-dd47f293529b","note":"","count":1,"label":"Pepperoni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bylinky","posId":"A122","price":6500,"isExtra":true}]</t>
  </si>
  <si>
    <t>2026-05-07T13:44:03.872+02:00</t>
  </si>
  <si>
    <t>2026-05-07T14:03:55.256+02:00</t>
  </si>
  <si>
    <t>2026-05-07T14:11:04.465+02:00</t>
  </si>
  <si>
    <t>2026-05-07T13:44:04.524+02:00</t>
  </si>
  <si>
    <t>[{"id":"6e4aed3e-b988-442a-8864-0b2ad4a4403d","note":"","count":1,"label":"Quattro Formaggi 32 cm","posId":"147","price":24900,"isExtra":false},{"id":"af2bee84-a445-45fc-8ca2-cf4fed0dcf38","note":"","count":1,"label":"okraj mozzarella bylinky","posId":"A121","price":5700,"isExtra":true},{"id":"72a788fd-2d10-4aa9-80c1-abbc9acb3570","note":"","count":1,"label":"Hawai 32 cm","posId":"138","price":24900,"isExtra":false},{"id":"af2bee84-a445-45fc-8ca2-cf4fed0dcf38","note":"","count":1,"label":"okraj mozzarella bylinky","posId":"A121","price":5700,"isExtra":true},{"id":"72a788fd-2d10-4aa9-80c1-abbc9acb3570","note":"","count":1,"label":"Hawai 32 cm","posId":"138","price":24900,"isExtra":false},{"id":"af2bee84-a445-45fc-8ca2-cf4fed0dcf38","note":"","count":1,"label":"okraj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,{"id":"c10d36f8-acd3-4a8b-979d-b81c00d75c6f","note":"","count":1,"label":"BEZ -ananas","posId":"X100","price":0,"KDSTags":["redhighlight"],"isExtra":true}]</t>
  </si>
  <si>
    <t>2026-05-07T13:42:54.924+02:00</t>
  </si>
  <si>
    <t>2026-05-07T13:49:51.981+02:00</t>
  </si>
  <si>
    <t>[{"id":"36b96f89-b9b4-476e-90ba-86f4bab6b6b4","count":1,"label":"Pizza Hawai 18 cm","posId":"126","price":11900,"isExtra":false,"creatorId":"SacEKvR69iVwzKQDtHrPj","isPackging":0,"actualLabel":"Pizza Hawai 18 cm"},{"id":"RjnzJvFGQ7bViwxWS8fAW","count":1,"label":"Bez ananasu","posId":"X100","price":0,"KDSTags":["redhighlight"],"isExtra":true,"mainItemId":"36b96f89-b9b4-476e-90ba-86f4bab6b6b4"}]</t>
  </si>
  <si>
    <t>2026-05-07T13:21:28.877+02:00</t>
  </si>
  <si>
    <t>2026-05-07T13:31:50.897+02:00</t>
  </si>
  <si>
    <t>[{"id":"b5cd6d23-f361-4161-9aa5-cc25896b6767","count":1,"label":"Pizza Comeback 32","posId":"121","price":24900,"isExtra":false,"creatorId":"O04ubiOPRFZv-D8mTCpAM","isPackging":0,"actualLabel":"Pizza Comeback 32"},{"id":"extra_20230331101812_34","count":1,"label":"USA těsto","posId":"17","price":1000,"isExtra":true,"mainItemId":"b5cd6d23-f361-4161-9aa5-cc25896b6767"}]</t>
  </si>
  <si>
    <t>2026-05-07T12:45:04.488+02:00</t>
  </si>
  <si>
    <t>2026-05-07T13:01:59.132+02:00</t>
  </si>
  <si>
    <t>[{"id":"54684982","note":"","size":"Capricciosa 40cm","count":1,"label":"Capricciosa 40cm","posId":"101","price":30900,"isExtra":false},{"id":"54685049","note":"","count":1,"label":"Balné","posId":"K0000","price":2000,"isExtra":true},{"id":"54685083","note":"","count":1,"label":"okraj mozzarella, bylinky","posId":"A122","price":6500,"isExtra":true},{"id":"54685111","note":"","count":1,"label":"Bez oliv","posId":"X112","price":0,"KDSTags":["redhighlight"],"isExtra":true},{"id":"54685152","note":"","count":1,"label":"Kukuřice","posId":"C115","price":3500,"KDSTags":["greenhighlight"],"isExtra":true}]</t>
  </si>
  <si>
    <t>2026-05-07T12:40:51.433+02:00</t>
  </si>
  <si>
    <t>2026-05-07T12:55:58.790+02:00</t>
  </si>
  <si>
    <t>[{"id":"938c5f48-ae6e-4f69-af1e-f02b510b7868","count":1,"label":"Pizza Hot &amp; Spicy 40","posId":"110","price":30900,"isExtra":false,"creatorId":"c-ufnrNUF7Rh72fmCYEln","isPackging":0,"actualLabel":"Pizza Hot &amp; Spicy 40"},{"id":"ad41b401-fc7f-449d-87be-dfb46bf9a126","count":3,"label":"Dip česnekový","posId":"P106","price":2000,"isExtra":false,"creatorId":"TCAXABb6rDT4B5RGeBXoy","isPackging":0,"actualLabel":"Dip česnekový"},{"id":"69e85ae6-75dc-45f1-8c49-46de64b18a8e","count":1,"label":"Pizza BBQ Texas 40","posId":"107","price":30900,"isExtra":false,"creatorId":"RX5zDNvpvd-hd5WI-PevG","isPackging":0,"actualLabel":"Pizza BBQ Texas 40"},{"id":"extra_20230331101812_7","count":1,"label":"okraj hotdog, bez omáčky","posId":"A126","price":6500,"isExtra":true,"mainItemId":"69e85ae6-75dc-45f1-8c49-46de64b18a8e"},{"id":"ad41b401-fc7f-449d-87be-dfb46bf9a126","count":3,"label":"Dip česnekový","posId":"P106","price":2000,"isExtra":false,"creatorId":"nSkIeborVMldLDuzsgC7w","isPackging":0,"actualLabel":"Dip česnekový"}]</t>
  </si>
  <si>
    <t>2026-05-07T12:32:39.486+02:00</t>
  </si>
  <si>
    <t>2026-05-07T12:49:19.134+02:00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</si>
  <si>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40cm","posId":"101","price":30900,"isExtra":false},{"id":"9642908ce4c2f22954c8bbd6","count":1,"label":"Balné","posId":"K0000","price":2000,"isExtra":true},{"id":"6748417db17528cb9bcae5e9","count":1,"label":"Hot &amp; Spicy 40cm 🌶️🌶️","posId":"110","price":30900,"isExtra":false},{"id":"9642908ce4c2f22954c8bbd6","count":1,"label":"Balné","posId":"K0000","price":2000,"isExtra":true}]</t>
  </si>
  <si>
    <t>2026-05-07T12:30:08.747+02:00</t>
  </si>
  <si>
    <t>2026-05-07T12:41:44.913+02:00</t>
  </si>
  <si>
    <t>2026-05-07T12:12:25.488+02:00</t>
  </si>
  <si>
    <t>2026-05-07T12:31:50.661+02:00</t>
  </si>
  <si>
    <t>[{"id":"2c0b14ac-0c6b-4872-a94b-866460357260","count":1,"label":"Pizza Capricciosa 18","posId":"125","price":11900,"isExtra":false,"creatorId":"QN20z-ktdCj_cGmC2mxob","isPackging":0,"actualLabel":"Pizza Capricciosa 18"},{"id":"d3007c3d-1953-44d1-8dc4-9eb2127ebaf7","count":1,"label":"Pizza BBQ Texas 18","posId":"131","price":11900,"isExtra":false,"creatorId":"-GCbMyVnNywrjyrb5Y5wJ","isPackging":0,"actualLabel":"Pizza BBQ Texas 18"}]</t>
  </si>
  <si>
    <t>2026-05-07T12:09:03.242+02:00</t>
  </si>
  <si>
    <t>2026-05-07T12:37:35.666+02:00</t>
  </si>
  <si>
    <t>2026-05-07T12:50:43.562+02:00</t>
  </si>
  <si>
    <t>2026-05-07T12:09:04.124+02:00</t>
  </si>
  <si>
    <t>[{"id":"0b22568e-4d1c-45db-9aa3-de09ef6c293a","note":"","count":1,"label":"Pepperoni 32 cm","posId":"120","price":24900,"isExtra":false},{"id":"0604cf40-24b5-4ad5-a9e4-e5834def96b8","note":"","count":1,"label":"Dip česnekový","posId":"P106","price":2000,"isExtra":false}]</t>
  </si>
  <si>
    <t>2026-05-07T12:03:03.062+02:00</t>
  </si>
  <si>
    <t>2026-05-07T12:28:40.667+02:00</t>
  </si>
  <si>
    <t>2026-05-07T12:56:22.983+02:00</t>
  </si>
  <si>
    <t>2026-05-07T12:03:03.767+02:00</t>
  </si>
  <si>
    <t>2026-05-07T12:01:03.651+02:00</t>
  </si>
  <si>
    <t>2026-05-07T12:22:29.794+02:00</t>
  </si>
  <si>
    <t>[{"id":"0b22568e-4d1c-45db-9aa3-de09ef6c293a","note":"","count":1,"label":"Pepperoni 32 cm","posId":"120","price":24900,"isExtra":false},{"id":"78606be9-7e01-4fe9-a37c-d9a4b62d5696","note":"","count":1,"label":"změna na BBQ základ","posId":"A128","price":0,"isExtra":true},{"id":"0b22568e-4d1c-45db-9aa3-de09ef6c293a","note":"","count":1,"label":"Pepperoni 32 cm","posId":"120","price":24900,"isExtra":false},{"id":"78606be9-7e01-4fe9-a37c-d9a4b62d5696","note":"","count":1,"label":"změna na BBQ základ","posId":"A128","price":0,"isExtra":true}]</t>
  </si>
  <si>
    <t>2026-05-07T11:55:20.722+02:00</t>
  </si>
  <si>
    <t>2026-05-07T12:25:51.841+02:00</t>
  </si>
  <si>
    <t>[{"id":"6748417db17528cb9bcae605","count":2,"label":"Pepperoni 32cm 🌶️🌶️","posId":"120","price":24900,"isExtra":false},{"id":"bd23bb29ddc67d336ee4c95b","count":2,"label":"Balné","posId":"K0000","price":1500,"isExtra":true}]</t>
  </si>
  <si>
    <t>2026-05-07T11:52:03.109+02:00</t>
  </si>
  <si>
    <t>2026-05-07T12:10:03.624+02:00</t>
  </si>
  <si>
    <t>2026-05-07T12:29:06.172+02:00</t>
  </si>
  <si>
    <t>2026-05-07T11:52:03.665+02:00</t>
  </si>
  <si>
    <t>[{"id":"ef7489da-416c-4ccb-846f-0317489461fc","note":"","count":1,"label":"BBQ Meteor 40 cm","posId":"106","price":30900,"isExtra":false},{"id":"83b0f9b5-ecd7-40a2-bb56-5895651d9558","note":"","count":1,"label":"Okraj Hotdog bez omáčky","posId":"A126","price":6500,"isExtra":true}]</t>
  </si>
  <si>
    <t>2026-05-07T11:50:07.363+02:00</t>
  </si>
  <si>
    <t>2026-05-07T12:20:35.925+02:00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</si>
  <si>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🌶️","posId":"109","price":30900,"isExtra":false},{"id":"54685049","note":"","count":1,"label":"Balné","posId":"K0000","price":2000,"isExtra":true},{"id":"54685083","note":"","count":1,"label":"okraj mozzarella, bylinky","posId":"A122","price":6500,"isExtra":true}]</t>
  </si>
  <si>
    <t>2026-05-07T11:50:07.228+02:00</t>
  </si>
  <si>
    <t>2026-05-07T12:12:48.784+02:00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</si>
  <si>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🌶️🌶️","posId":"120","price":24900,"isExtra":false},{"id":"54685059","note":"","count":1,"label":"Balné","posId":"K0000","price":1500,"isExtra":true},{"id":"54685088","note":"","count":1,"label":"okraj mozzarella, bylinky","posId":"A121","price":5700,"isExtra":true},{"id":"54685150","note":"","count":1,"label":"Kukuřice","posId":"B115","price":2500,"KDSTags":["greenhighlight"],"isExtra":true},{"id":"54685161","note":"","count":1,"label":"Mozzarella","posId":"B113","price":3000,"KDSTags":["greenhighlight"],"isExtra":true},{"id":"59777859","note":"","size":"Jablečno-skořicové rolls","count":1,"label":"Jablečno-skořicové rolls","posId":"18","price":8900,"isExtra":false},{"id":"54685059","note":"","count":1,"label":"Balné","posId":"K0000","price":1500,"isExtra":true},{"id":"54685019","note":"","size":"BBQ dip","count":1,"label":"BBQ dip","posId":"P105","price":2000,"isExtra":false},{"id":"54685059","note":"","count":1,"label":"Balné","posId":"K0000","price":1500,"isExtra":true}]</t>
  </si>
  <si>
    <t>2026-05-07T11:49:08.215+02:00</t>
  </si>
  <si>
    <t>2026-05-07T12:05:53.794+02:00</t>
  </si>
  <si>
    <t>[{"id":"6748417db17528cb9bcae5ef","count":1,"label":"BBQ Texas 40cm","posId":"107","price":30900,"isExtra":false},{"id":"9642908ce4c2f22954c8bbd6","count":1,"label":"Balné","posId":"K0000","price":2000,"isExtra":true}]</t>
  </si>
  <si>
    <t>2026-05-07T11:45:03.024+02:00</t>
  </si>
  <si>
    <t>2026-05-07T12:01:32.632+02:00</t>
  </si>
  <si>
    <t>2026-05-07T12:13:39.320+02:00</t>
  </si>
  <si>
    <t>2026-05-07T11:45:03.717+02:00</t>
  </si>
  <si>
    <t>[{"id":"1da6e618-5f95-4707-b8bd-b1685e13f67a","note":"","count":1,"label":"Hawai 40 cm","posId":"102","price":30900,"isExtra":false},{"id":"f675967f-9acd-47eb-a0a7-8c1488c18315","note":"","count":1,"label":"Hot &amp; Spicy 40 cm","posId":"110","price":30900,"isExtra":false}]</t>
  </si>
  <si>
    <t>2026-05-07T11:44:02.322+02:00</t>
  </si>
  <si>
    <t>2026-05-07T11:55:49.743+02:00</t>
  </si>
  <si>
    <t>[{"id":"1460d93c-4159-4d87-aaf2-4ef8fb5e31b1","note":"","count":1,"label":"Margherita 32 cm","posId":"112","price":20900,"isExtra":false}]</t>
  </si>
  <si>
    <t>2026-05-07T11:39:03.231+02:00</t>
  </si>
  <si>
    <t>2026-05-07T11:53:41.686+02:00</t>
  </si>
  <si>
    <t>2026-05-07T12:26:39.624+02:00</t>
  </si>
  <si>
    <t>2026-05-07T11:39:04.062+02:00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</si>
  <si>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bylinky","posId":"A121","price":5700,"isExtra":true},{"id":"e8a7b47a-70d2-4cc2-a375-1dab55125675","note":"","count":1,"label":"Quattro Formaggi 32 cm","posId":"123","price":24900,"isExtra":false}]</t>
  </si>
  <si>
    <t>2026-05-07T11:37:03.714+02:00</t>
  </si>
  <si>
    <t>2026-05-07T11:48:38.301+02:00</t>
  </si>
  <si>
    <t>2026-05-07T12:10:07.952+02:00</t>
  </si>
  <si>
    <t>2026-05-07T11:37:04.280+02:00</t>
  </si>
  <si>
    <t>[{"id":"52687002-58c9-40ea-ba22-d2ae7a4b5889","note":"","count":1,"label":"Comeback 32 cm","posId":"145","price":24900,"isExtra":false},{"id":"af2bee84-a445-45fc-8ca2-cf4fed0dcf38","note":"","count":1,"label":"okraj mozzarella bylinky","posId":"A121","price":5700,"isExtra":true},{"id":"15882222-eb55-420b-a563-1fd60403ece7","note":"","count":1,"label":"Hot &amp; Spicy 18 cm","posId":"134","price":11900,"isExtra":false}]</t>
  </si>
  <si>
    <t>2026-05-07T11:35:03.456+02:00</t>
  </si>
  <si>
    <t>2026-05-07T12:39:51.638+02:00</t>
  </si>
  <si>
    <t>2026-05-07T13:01:13.339+02:00</t>
  </si>
  <si>
    <t>2026-05-07T11:35:04.141+02:00</t>
  </si>
  <si>
    <t>[{"id":"1460d93c-4159-4d87-aaf2-4ef8fb5e31b1","note":"","count":1,"label":"Margherita 32 cm","posId":"112","price":20900,"isExtra":false},{"id":"909551f4-a7ff-428a-a062-708ec72d4824","note":"","count":1,"label":"Choco Rolls, 6 ks","posId":"chr100","price":8900,"isExtra":false}]</t>
  </si>
  <si>
    <t>2026-05-07T11:34:03.574+02:00</t>
  </si>
  <si>
    <t>2026-05-07T11:45:30.847+02:00</t>
  </si>
  <si>
    <t>2026-05-07T11:59:20.330+02:00</t>
  </si>
  <si>
    <t>2026-05-07T11:34:04.214+02:00</t>
  </si>
  <si>
    <t>[{"id":"389b26e5-2cae-411b-afde-ac1cec80674b","note":"","count":1,"label":"Margherita 40 cm","posId":"100","price":26900,"isExtra":false}]</t>
  </si>
  <si>
    <t>2026-05-07T11:31:03.583+02:00</t>
  </si>
  <si>
    <t>2026-05-07T11:44:14.570+02:00</t>
  </si>
  <si>
    <t>2026-05-07T12:12:40.803+02:00</t>
  </si>
  <si>
    <t>2026-05-07T11:31:04.163+02:00</t>
  </si>
  <si>
    <t>[{"id":"923cca0f-b384-4647-b41a-b36c46b0c790","note":"","count":2,"label":"BBQ Meteor 32 cm","posId":"142","price":24900,"isExtra":false},{"id":"4f6ede18-25d3-4c82-be03-84c9578ab8ce","note":"","count":1,"label":"Pepperoni 32 cm","posId":"144","price":24900,"isExtra":false}]</t>
  </si>
  <si>
    <t>2026-05-07T11:25:00.950+02:00</t>
  </si>
  <si>
    <t>2026-05-07T11:36:24.703+02:00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</si>
  <si>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🌶️🌶️","posId":"120","price":24900,"isExtra":false},{"id":"bd23bb29ddc67d336ee4c95b","count":1,"label":"Balné","posId":"K0000","price":1500,"isExtra":true},{"id":"6748417db17528cb9bcae643","count":1,"label":"Dip Jalapeňos","posId":"P107","price":2000,"isExtra":false},{"id":"bd23bb29ddc67d336ee4c95b","count":1,"label":"Balné","posId":"K0000","price":1500,"isExtra":true}]</t>
  </si>
  <si>
    <t>2026-05-07T11:22:03.835+02:00</t>
  </si>
  <si>
    <t>2026-05-07T11:34:50.484+02:00</t>
  </si>
  <si>
    <t>2026-05-07T11:55:06.865+02:00</t>
  </si>
  <si>
    <t>2026-05-07T11:22:04.809+02:00</t>
  </si>
  <si>
    <t>[{"id":"e8a7b47a-70d2-4cc2-a375-1dab55125675","note":"","count":1,"label":"Quattro Formaggi 32 cm","posId":"123","price":24900,"isExtra":false},{"id":"7ebac4a7-6cce-442e-b2bb-06b929c16076","note":"","count":1,"label":"Baby špenát &amp; kuře 32 cm","posId":"116","price":24900,"isExtra":false},{"id":"af2bee84-a445-45fc-8ca2-cf4fed0dcf38","note":"","count":1,"label":"okraj mozzarella bylinky","posId":"A121","price":5700,"isExtra":true}]</t>
  </si>
  <si>
    <t>2026-05-07T11:11:30.428+02:00</t>
  </si>
  <si>
    <t>2026-05-07T11:23:20.662+02:00</t>
  </si>
  <si>
    <t>2026-05-07T10:02:03.198+02:00</t>
  </si>
  <si>
    <t>2026-05-07T11:20:56.485+02:00</t>
  </si>
  <si>
    <t>Bogdan</t>
  </si>
  <si>
    <t>2026-05-06T23:30:19.052+02:00</t>
  </si>
  <si>
    <t>2026-05-06T23:37:28.983+02:00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</si>
  <si>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základ","posId":"ZRB40","price":0,"isExtra":true},{"id":"X103","note":"","count":1,"label":"Bez cibule","posId":"X103","price":0,"KDSTags":["redhighlight"],"isExtra":true},{"id":"C105","note":"","count":1,"label":"Žampiony","posId":"C105","price":3500,"KDSTags":["greenhighlight"],"isExtra":true},{"id":"N124","note":"","count":1,"label":"Pepsi 1l","posId":"N124","price":5900,"isExtra":false}]</t>
  </si>
  <si>
    <t>2026-05-06T23:11:27.677+02:00</t>
  </si>
  <si>
    <t>2026-05-06T23:23:26.767+02:00</t>
  </si>
  <si>
    <t>[{"id":"6748417db17528cb9bcae5e5","count":1,"label":"Margherita 40cm","posId":"100","price":26900,"isExtra":false},{"id":"9642908ce4c2f22954c8bbd6","count":1,"label":"Balné","posId":"K0000","price":2000,"isExtra":true},{"id":"6748417db17528cb9bcae635","count":1,"label":"Pečené brambory","posId":"P103","price":6900,"isExtra":false},{"id":"bd23bb29ddc67d336ee4c95b","count":1,"label":"Balné","posId":"K0000","price":1500,"isExtra":true}]</t>
  </si>
  <si>
    <t>Lanský Zoltan</t>
  </si>
  <si>
    <t>2026-05-06T23:10:03.254+02:00</t>
  </si>
  <si>
    <t>2026-05-06T23:22:03.609+02:00</t>
  </si>
  <si>
    <t>2026-05-06T23:31:58.426+02:00</t>
  </si>
  <si>
    <t>2026-05-06T23:10:03.818+02:00</t>
  </si>
  <si>
    <t>[{"id":"9b3fd0f9-6a36-4a8e-95ad-00dbae675705","note":"","count":1,"label":"Capricciosa 40 cm","posId":"101","price":30900,"isExtra":false},{"id":"5d2371f1-a2a2-462f-9e8a-40af8e09e0d2","note":"","count":1,"label":"BEZ -olivy","posId":"X112","price":0,"KDSTags":["redhighlight"],"isExtra":true}]</t>
  </si>
  <si>
    <t>2026-05-06T23:05:48.089+02:00</t>
  </si>
  <si>
    <t>2026-05-06T23:21:16.753+02:00</t>
  </si>
  <si>
    <t>2026-05-06T23:04:56.249+02:00</t>
  </si>
  <si>
    <t>2026-05-06T23:15:49.673+02:00</t>
  </si>
  <si>
    <t>[{"id":"6748417db17528cb9bcae611","count":1,"label":"Baby Špenát &amp; kuře 32cm","posId":"116","price":24900,"isExtra":false},{"id":"bd23bb29ddc67d336ee4c95b","count":1,"label":"Balné","posId":"K0000","price":1500,"isExtra":true}]</t>
  </si>
  <si>
    <t>2026-05-06T23:04:24.256+02:00</t>
  </si>
  <si>
    <t>2026-05-06T23:18:43.710+02:00</t>
  </si>
  <si>
    <t>[{"id":"6748417db17528cb9bcae631","count":4,"label":"Spicy Wings 🌶️","posId":"P101","price":11900,"isExtra":false},{"id":"bd23bb29ddc67d336ee4c95b","count":4,"label":"Balné","posId":"K0000","price":1500,"isExtra":true},{"id":"6748417db17528cb9bcae63d","count":1,"label":"BBQ dip","posId":"P105","price":2000,"isExtra":false},{"id":"bd23bb29ddc67d336ee4c95b","count":1,"label":"Balné","posId":"K0000","price":1500,"isExtra":true},{"id":"6748417db17528cb9bcae635","count":2,"label":"Pečené brambory","posId":"P103","price":6900,"isExtra":false},{"id":"bd23bb29ddc67d336ee4c95b","count":2,"label":"Balné","posId":"K0000","price":1500,"isExtra":true}]</t>
  </si>
  <si>
    <t>2026-05-06T23:03:51.322+02:00</t>
  </si>
  <si>
    <t>2026-05-06T23:13:19.743+02:00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</si>
  <si>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🌶️🌶️","posId":"120","price":24900,"isExtra":false},{"id":"bd23bb29ddc67d336ee4c95b","count":1,"label":"Balné","posId":"K0000","price":1500,"isExtra":true},{"id":"6748417db17528cb9bcae661","count":1,"label":"Pepsi zero sugar 1l","posId":"N125","price":5900,"isExtra":false}]</t>
  </si>
  <si>
    <t>2026-05-06T22:58:47.053+02:00</t>
  </si>
  <si>
    <t>2026-05-06T23:11:29.753+02:00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</si>
  <si>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32cm","posId":"123","price":24900,"isExtra":false},{"id":"54685059","note":"","count":1,"label":"Balné","posId":"K0000","price":1500,"isExtra":true},{"id":"54685181","note":"","count":1,"label":"Pepperoni salám","posId":"B109","price":3000,"KDSTags":["greenhighlight"],"isExtra":true}]</t>
  </si>
  <si>
    <t>2026-05-06T22:52:15.897+02:00</t>
  </si>
  <si>
    <t>2026-05-06T22:58:31.671+02:00</t>
  </si>
  <si>
    <t>[{"id":"6748417db17528cb9bcae663","count":1,"label":"Mirinda 1l","posId":"N126","price":5900,"isExtra":false},{"id":"6748417db17528cb9bcae605","count":1,"label":"Pepperoni 32cm 🌶️🌶️","posId":"120","price":24900,"isExtra":false},{"id":"bd23bb29ddc67d336ee4c95b","count":1,"label":"Balné","posId":"K0000","price":1500,"isExtra":true}]</t>
  </si>
  <si>
    <t>2026-05-06T22:49:13.766+02:00</t>
  </si>
  <si>
    <t>2026-05-06T22:57:26.676+02:00</t>
  </si>
  <si>
    <t>[{"id":"6748417db17528cb9bcae5eb","count":1,"label":"Comeback 40cm 🌶️","posId":"109","price":30900,"isExtra":false},{"id":"9642908ce4c2f22954c8bbd6","count":1,"label":"Balné","posId":"K0000","price":2000,"isExtra":true},{"id":"022d130960d35fd742057445","count":1,"label":"Smetanový základ","posId":"ZRS40","price":0,"isExtra":true},{"id":"fdf2a6779c626ea2d009a331","count":1,"label":"okraj hotdog, hořčice","posId":"A118","price":6500,"isExtra":true},{"id":"6748417db17528cb9bcae63b","count":1,"label":"Česnekový dip","posId":"P106","price":2000,"isExtra":false},{"id":"bd23bb29ddc67d336ee4c95b","count":1,"label":"Balné","posId":"K0000","price":1500,"isExtra":true}]</t>
  </si>
  <si>
    <t>2026-05-06T22:46:12.710+02:00</t>
  </si>
  <si>
    <t>2026-05-06T22:55:04.741+02:00</t>
  </si>
  <si>
    <t>[{"id":"6748417db17528cb9bcae60b","count":1,"label":"Zeleninová 32cm","posId":"115","price":24900,"isExtra":false},{"id":"bd23bb29ddc67d336ee4c95b","count":1,"label":"Balné","posId":"K0000","price":1500,"isExtra":true},{"id":"1414c67b4bfc4afbff14a373","count":1,"label":"Bez papriky","posId":"X111","price":0,"KDSTags":["redhighlight"],"isExtra":true},{"id":"ef413e55622531bb29773fad","count":1,"label":"Bez cibule","posId":"X103","price":0,"KDSTags":["redhighlight"],"isExtra":true}]</t>
  </si>
  <si>
    <t>2026-05-06T22:39:41.797+02:00</t>
  </si>
  <si>
    <t>2026-05-06T22:45:51.543+02:00</t>
  </si>
  <si>
    <t>[{"id":"6748417db17528cb9bcae5ed","count":1,"label":"Pepperoni 40cm 🌶️🌶️","posId":"108","price":30900,"isExtra":false},{"id":"9642908ce4c2f22954c8bbd6","count":1,"label":"Balné","posId":"K0000","price":2000,"isExtra":true}]</t>
  </si>
  <si>
    <t>2026-05-06T22:35:41.548+02:00</t>
  </si>
  <si>
    <t>2026-05-06T22:43:00.640+02:00</t>
  </si>
  <si>
    <t>[{"id":"6748417db17528cb9bcae605","count":1,"label":"Pepperoni 32cm 🌶️🌶️","posId":"120","price":24900,"isExtra":false},{"id":"bd23bb29ddc67d336ee4c95b","count":1,"label":"Balné","posId":"K0000","price":1500,"isExtra":true},{"id":"f401506159c49964c3178c0f","count":1,"label":"okraj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</si>
  <si>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2026-05-06T22:14:07.099+02:00</t>
  </si>
  <si>
    <t>2026-05-06T22:22:35.567+02:00</t>
  </si>
  <si>
    <t>[{"id":"M100","note":"","count":1,"label":"Spicy menu Comeback","posId":"M100","price":34900,"isExtra":false},{"id":"K0000","note":"","count":1,"label":"Balné","posId":"K0000","price":3000,"isExtra":true},{"id":"Y114","note":"","count":1,"label":"Hawai","posId":"Y114","price":0,"isExtra":true},{"id":"17","note":"","count":1,"label":"USA těsto","posId":"17","price":1000,"isExtra":true},{"id":"P101","note":"","count":1,"label":"spicy wings 🌶️","posId":"P101","price":0,"isExtra":true},{"id":"N129","note":"","count":1,"label":"Poděbradská malinovka 0,5l","posId":"N129","price":0,"isExtra":true}]</t>
  </si>
  <si>
    <t>Dominik</t>
  </si>
  <si>
    <t>2026-05-06T21:58:35.993+02:00</t>
  </si>
  <si>
    <t>2026-05-06T22:15:15.561+02:00</t>
  </si>
  <si>
    <t>[{"id":"112","note":"","count":1,"label":"Margherita 32cm","posId":"112","price":20900,"isExtra":false},{"id":"K0000","note":"","count":1,"label":"Balné","posId":"K0000","price":1500,"isExtra":true},{"id":"B106","note":"","count":1,"label":"Šunka","posId":"B106","price":3000,"KDSTags":["greenhighlight"],"isExtra":true}]</t>
  </si>
  <si>
    <t>2026-05-06T21:58:03.657+02:00</t>
  </si>
  <si>
    <t>2026-05-06T22:13:02.316+02:00</t>
  </si>
  <si>
    <t>2026-05-06T21:56:37.388+02:00</t>
  </si>
  <si>
    <t>2026-05-06T22:11:39.647+02:00</t>
  </si>
  <si>
    <t>2026-05-06T21:56:19.994+02:00</t>
  </si>
  <si>
    <t>2026-05-06T22:09:16.824+02:00</t>
  </si>
  <si>
    <t>[{"id":"109","note":"","count":1,"label":"Comeback 40cm 🌶️","posId":"109","price":30900,"isExtra":false},{"id":"K0000","note":"","count":1,"label":"Balné","posId":"K0000","price":2000,"isExtra":true}]</t>
  </si>
  <si>
    <t>2026-05-06T21:55:53.906+02:00</t>
  </si>
  <si>
    <t>2026-05-06T22:07:41.530+02:00</t>
  </si>
  <si>
    <t>[{"id":"116","note":"","count":1,"label":"Baby Špenát &amp; kuře 32cm","posId":"116","price":24900,"isExtra":false},{"id":"K0000","note":"","count":1,"label":"Balné","posId":"K0000","price":1500,"isExtra":true}]</t>
  </si>
  <si>
    <t>2026-05-06T21:55:07.047+02:00</t>
  </si>
  <si>
    <t>2026-05-06T22:16:04.612+02:00</t>
  </si>
  <si>
    <t>2026-05-06T22:34:06.659+02:00</t>
  </si>
  <si>
    <t>2026-05-06T21:55:07.697+02:00</t>
  </si>
  <si>
    <t>[{"id":"7ebac4a7-6cce-442e-b2bb-06b929c16076","note":"","count":1,"label":"Baby špenát &amp; kuře 32 cm","posId":"116","price":24900,"isExtra":false},{"id":"afce463b-1c31-4a31-a709-6e086c66ade9","note":"","count":1,"label":"BEZ -kuře","posId":"X114","price":0,"KDSTags":["redhighlight"],"isExtra":true}]</t>
  </si>
  <si>
    <t>2026-05-06T21:51:31.832+02:00</t>
  </si>
  <si>
    <t>2026-05-06T22:04:59.654+02:00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</si>
  <si>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32cm","posId":"113","price":24900,"isExtra":false},{"id":"bd23bb29ddc67d336ee4c95b","count":1,"label":"Balné","posId":"K0000","price":1500,"isExtra":true},{"id":"6748417db17528cb9bcae5fd","count":1,"label":"Margherita 32cm","posId":"112","price":20900,"isExtra":false},{"id":"bd23bb29ddc67d336ee4c95b","count":1,"label":"Balné","posId":"K0000","price":1500,"isExtra":true},{"id":"6748417db17528cb9bcae5ff","count":1,"label":"Quattro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32cm","posId":"123","price":24900,"isExtra":false},{"id":"bd23bb29ddc67d336ee4c95b","count":1,"label":"Balné","posId":"K0000","price":1500,"isExtra":true},{"id":"6748417db17528cb9bcae661","count":1,"label":"Pepsi zero sugar 1l","posId":"N125","price":5900,"isExtra":false},{"id":"6748417db17528cb9bcae65f","count":1,"label":"Pepsi 1l","posId":"N124","price":5900,"isExtra":false},{"id":"6748417db17528cb9bcae639","count":1,"label":"Pepperoni Rolls 🌶️","posId":"P100","price":8900,"isExtra":false},{"id":"bd23bb29ddc67d336ee4c95b","count":1,"label":"Balné","posId":"K0000","price":1500,"isExtra":true},{"id":"6748417db17528cb9bcae663","count":1,"label":"Mirinda 1l","posId":"N126","price":5900,"isExtra":false}]</t>
  </si>
  <si>
    <t>2026-05-06T21:40:03.514+02:00</t>
  </si>
  <si>
    <t>2026-05-06T22:40:17.381+02:00</t>
  </si>
  <si>
    <t>2026-05-06T22:53:48.097+02:00</t>
  </si>
  <si>
    <t>2026-05-06T21:40:04.099+02:00</t>
  </si>
  <si>
    <t>[{"id":"896d2264-b315-4ee3-b331-0fa7b26bb96f","note":"","count":1,"label":"Hawai 32 cm","posId":"114","price":24900,"isExtra":false},{"id":"55f8781c-97f6-4a21-abe6-3780ea7117ba","note":"","count":1,"label":"změna na Smetanový základ","posId":"A129","price":0,"isExtra":true}]</t>
  </si>
  <si>
    <t>2026-05-06T21:36:41.004+02:00</t>
  </si>
  <si>
    <t>2026-05-06T21:44:54.520+02:00</t>
  </si>
  <si>
    <t>2026-05-06T21:25:43.114+02:00</t>
  </si>
  <si>
    <t>2026-05-06T21:40:43.391+02:00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</si>
  <si>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54685150","note":"","count":1,"label":"Kukuřice","posId":"B115","price":2500,"KDSTags":["greenhighlight"],"isExtra":true},{"id":"59589714","note":"","size":"Hawai 32cm","count":1,"label":"Hawai 32cm","posId":"114","price":24900,"isExtra":false},{"id":"54685059","note":"","count":1,"label":"Balné","posId":"K0000","price":1500,"isExtra":true},{"id":"54684973","note":"","size":"Quattro Formaggi 40cm","count":1,"label":"Quattro Formaggi 40cm","posId":"111","price":30900,"isExtra":false},{"id":"54685049","note":"","count":1,"label":"Balné","posId":"K0000","price":2000,"isExtra":true},{"id":"54684979","note":"","size":"Baby špenát &amp; kuře 40cm","count":1,"label":"Baby špenát &amp; kuře 40cm","posId":"104","price":30900,"isExtra":false},{"id":"54685049","note":"","count":1,"label":"Balné","posId":"K0000","price":2000,"isExtra":true}]</t>
  </si>
  <si>
    <t>2026-05-06T21:23:44.111+02:00</t>
  </si>
  <si>
    <t>2026-05-06T21:21:54.079+02:00</t>
  </si>
  <si>
    <t>2026-05-06T21:30:47.145+02:00</t>
  </si>
  <si>
    <t>Nekolný Vladimír</t>
  </si>
  <si>
    <t>2026-05-06T21:14:03.662+02:00</t>
  </si>
  <si>
    <t>2026-05-06T21:28:44.928+02:00</t>
  </si>
  <si>
    <t>2026-05-06T21:40:24.500+02:00</t>
  </si>
  <si>
    <t>2026-05-06T21:14:04.439+02:00</t>
  </si>
  <si>
    <t>[{"id":"1edf54fc-1032-442c-939f-e6e2033b2270","note":"","count":1,"label":"Comeback 40 cm","posId":"109","price":30900,"isExtra":false},{"id":"54460675-d5c5-4a63-8c02-6840fe066f86","note":"","count":1,"label":"Okraj Hotdog, BBQ","posId":"A120","price":6500,"isExtra":true},{"id":"308cac50-e720-45f7-9ab5-267a351b0d4a","note":"","count":1,"label":"Kuře","posId":"C114","price":4000,"KDSTags":["greenhighlight"],"isExtra":true},{"id":"5dfcd7e6-75e9-4752-8a19-eab42ba37b6d","note":"","count":1,"label":"Kukuřice","posId":"C115","price":3500,"KDSTags":["greenhighlight"],"isExtra":true},{"id":"d620bc6b-ecfa-4465-a21e-5ad55002e77c","note":"","count":1,"label":"Žampiony","posId":"C105","price":3500,"KDSTags":["greenhighlight"],"isExtra":true},{"id":"5dc3c22b-6776-477c-a3c9-3b638ac7a39c","note":"","count":1,"label":"Grana padano","posId":"C130","price":4000,"KDSTags":["greenhighlight"],"isExtra":true},{"id":"cc07bf3f-3e6f-4df8-9018-c7e260233504","note":"","count":1,"label":"BEZ -cibule","posId":"X103","price":0,"KDSTags":["redhighlight"],"isExtra":true},{"id":"0604cf40-24b5-4ad5-a9e4-e5834def96b8","note":"","count":3,"label":"Dip česnekový","posId":"P106","price":2000,"isExtra":false},{"id":"088a7edc-ef1e-4c6b-b7a1-36c2c45ab0fe","note":"","count":1,"label":"Capricciosa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bylinky","posId":"A121","price":5700,"isExtra":true},{"id":"5d2371f1-a2a2-462f-9e8a-40af8e09e0d2","note":"","count":1,"label":"BEZ -olivy","posId":"X112","price":0,"KDSTags":["redhighlight"],"isExtra":true}]</t>
  </si>
  <si>
    <t>2026-05-06T21:12:58.229+02:00</t>
  </si>
  <si>
    <t>2026-05-06T21:23:19.492+02:00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</si>
  <si>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🌶️","posId":"109","price":30900,"isExtra":false},{"id":"54685049","note":"","count":1,"label":"Balné","posId":"K0000","price":2000,"isExtra":true},{"id":"59555742","note":"","count":1,"label":"Smetanový základ","posId":"ZRS40","price":0,"isExtra":true}]</t>
  </si>
  <si>
    <t>2026-05-06T21:11:04.061+02:00</t>
  </si>
  <si>
    <t>2026-05-06T21:21:48.197+02:00</t>
  </si>
  <si>
    <t>[{"id":"0663e926-2071-4402-b9ca-1a372f1ef96b","note":"","count":1,"label":"Zeleninová 32 cm","posId":"139","price":24900,"isExtra":false},{"id":"78606be9-7e01-4fe9-a37c-d9a4b62d5696","note":"","count":1,"label":"změna na BBQ základ","posId":"A128","price":0,"isExtra":true}]</t>
  </si>
  <si>
    <t>2026-05-06T21:10:03.928+02:00</t>
  </si>
  <si>
    <t>2026-05-06T21:19:53.085+02:00</t>
  </si>
  <si>
    <t>2026-05-06T21:07:08.708+02:00</t>
  </si>
  <si>
    <t>2026-05-06T21:07:36.114+02:00</t>
  </si>
  <si>
    <t>[{"id":"f13b1746-a76a-4145-9a9a-693f1c4daf33","count":2,"label":"Pepsi 1l","posId":"N124","price":5900,"isExtra":false,"creatorId":"QWUfw5EE1BE6mWj_vJzx9","isPackging":0,"actualLabel":"Pepsi 1l"}]</t>
  </si>
  <si>
    <t>2026-05-06T20:58:02.578+02:00</t>
  </si>
  <si>
    <t>2026-05-06T21:06:59.077+02:00</t>
  </si>
  <si>
    <t>[{"id":"7ee7e3c8-2c54-4dc5-810f-2f52f62e2d14","note":"","count":1,"label":"Comeback 32 cm","posId":"121","price":24900,"isExtra":false},{"id":"0604cf40-24b5-4ad5-a9e4-e5834def96b8","note":"","count":1,"label":"Dip česnekový","posId":"P106","price":2000,"isExtra":false}]</t>
  </si>
  <si>
    <t>2026-05-06T20:39:24.712+02:00</t>
  </si>
  <si>
    <t>2026-05-06T20:49:58.208+02:00</t>
  </si>
  <si>
    <t>[{"id":"54684977","note":"Americké těsto (tlusčí těsto)","size":"BBQ Texas 40cm","count":1,"label":"BBQ Texas 40cm","posId":"107","price":30900,"isExtra":false},{"id":"54685049","note":"","count":1,"label":"Balné","posId":"K0000","price":2000,"isExtra":true},{"id":"54685119","note":"","count":1,"label":"Bez papriky","posId":"X111","price":0,"KDSTags":["redhighlight"],"isExtra":true}]</t>
  </si>
  <si>
    <t>2026-05-06T20:35:02.976+02:00</t>
  </si>
  <si>
    <t>2026-05-06T20:47:36.049+02:00</t>
  </si>
  <si>
    <t>2026-05-06T21:03:50.391+02:00</t>
  </si>
  <si>
    <t>2026-05-06T20:35:03.427+02:00</t>
  </si>
  <si>
    <t>2026-05-06T20:28:50.505+02:00</t>
  </si>
  <si>
    <t>2026-05-06T20:45:31.232+02:00</t>
  </si>
  <si>
    <t>[{"id":"6748417db17528cb9bcae62f","count":1,"label":"Spicy menu Comeback","posId":"M100","price":34900,"isExtra":false},{"id":"f754e56b2f80799b5c377f43","count":1,"label":"Balné","posId":"K0000","price":3000,"isExtra":true},{"id":"f66458477f91e9b08261bc8c","count":1,"label":"Comeback","posId":"Y121","price":0,"isExtra":true},{"id":"514cb20e5d1f69b74ac053dd","count":1,"label":"spicy wings 🌶️","posId":"P101","price":0,"isExtra":true},{"id":"575541d164394f25df38dd18","count":1,"label":"Pepsi zero sugar 1l","posId":"N125","price":0,"isExtra":true}]</t>
  </si>
  <si>
    <t>2026-05-06T20:28:03.964+02:00</t>
  </si>
  <si>
    <t>2026-05-06T20:43:19.412+02:00</t>
  </si>
  <si>
    <t>[{"id":"7686bc6d-289e-4e5c-a90d-990f071c04d2","note":"","count":1,"label":"BBQ Meteor 18 cm","posId":"130","price":11900,"isExtra":false},{"id":"431bbe15-7822-40f9-a4d3-e515dcf9ce3b","note":"","count":1,"label":"Kukuřice.","posId":"A115","price":1500,"isExtra":true},{"id":"0cfef746-1e9c-4545-bc43-7293ec04b63e","note":"","count":1,"label":"Paprika.","posId":"A111","price":1500,"isExtra":true},{"id":"3a660c29-8211-4a84-a27b-ef37a76953c6","note":"","count":1,"label":"Šunka.","posId":"A106","price":2000,"isExtra":true},{"id":"589b9a47-8bb5-4be9-87f1-c9a8737217b2","note":"","count":1,"label":"Žampiony.","posId":"A105","price":1500,"isExtra":true},{"id":"28e96b57-144a-4147-bd66-1530a9858e97","note":"","count":1,"label":"BEZ -pepperoni salám","posId":"X109","price":0,"KDSTags":["redhighlight"],"isExtra":true}]</t>
  </si>
  <si>
    <t>2026-05-06T20:26:56.312+02:00</t>
  </si>
  <si>
    <t>2026-05-06T20:41:08.991+02:00</t>
  </si>
  <si>
    <t>[{"id":"3f03490a-3c8c-4576-8dc3-f02b1307741c","count":1,"label":"Pizza Capricciosa 32","posId":"113","price":24900,"isExtra":false,"creatorId":"RTPI9THxaiYDJoznNXXsJ","isPackging":0,"actualLabel":"Pizza Capricciosa 32"}]</t>
  </si>
  <si>
    <t>2026-05-06T20:24:18.580+02:00</t>
  </si>
  <si>
    <t>2026-05-06T20:38:00.227+02:00</t>
  </si>
  <si>
    <t>[{"id":"6748417db17528cb9bcae5f7","count":1,"label":"Capricciosa 40cm","posId":"101","price":30900,"isExtra":false},{"id":"9642908ce4c2f22954c8bbd6","count":1,"label":"Balné","posId":"K0000","price":2000,"isExtra":true},{"id":"3a8c81df4b4e610c1946ed84","count":1,"label":"Bez oliv","posId":"X112","price":0,"KDSTags":["redhighlight"],"isExtra":true}]</t>
  </si>
  <si>
    <t>2026-05-06T20:23:13.351+02:00</t>
  </si>
  <si>
    <t>2026-05-06T20:36:48.221+02:00</t>
  </si>
  <si>
    <t>2026-05-06T20:18:04.560+02:00</t>
  </si>
  <si>
    <t>2026-05-06T20:31:35.539+02:00</t>
  </si>
  <si>
    <t>2026-05-06T20:55:40.154+02:00</t>
  </si>
  <si>
    <t>2026-05-06T20:18:05.628+02:00</t>
  </si>
  <si>
    <t>2026-05-06T20:17:19.790+02:00</t>
  </si>
  <si>
    <t>2026-05-06T20:29:04.681+02:00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</si>
  <si>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🌶️🌶️","posId":"122","price":24900,"isExtra":false},{"id":"bd23bb29ddc67d336ee4c95b","count":1,"label":"Balné","posId":"K0000","price":1500,"isExtra":true},{"id":"97278f8f579333a42d2bbe2f","count":1,"label":"BBQ základ","posId":"ZRB32","price":0,"isExtra":true}]</t>
  </si>
  <si>
    <t>2026-05-06T20:14:36.730+02:00</t>
  </si>
  <si>
    <t>2026-05-06T20:26:11.136+02:00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</si>
  <si>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🌶️🌶️","posId":"120","price":24900,"isExtra":false},{"id":"54685059","note":"","count":1,"label":"Balné","posId":"K0000","price":1500,"isExtra":true},{"id":"59589719","note":"","count":1,"label":"USA těsto","posId":"17","price":1000,"isExtra":true}]</t>
  </si>
  <si>
    <t>2026-05-06T20:14:03.313+02:00</t>
  </si>
  <si>
    <t>2026-05-06T20:35:54.108+02:00</t>
  </si>
  <si>
    <t>2026-05-06T20:49:53.420+02:00</t>
  </si>
  <si>
    <t>2026-05-06T20:14:04.148+02:00</t>
  </si>
  <si>
    <t>[{"id":"0b22568e-4d1c-45db-9aa3-de09ef6c293a","note":"","count":1,"label":"Pepperoni 32 cm","posId":"120","price":24900,"isExtra":false},{"id":"e8a7b47a-70d2-4cc2-a375-1dab55125675","note":"","count":1,"label":"Quattro Formaggi 32 cm","posId":"123","price":24900,"isExtra":false},{"id":"b9c37006-14b3-4f43-8dc0-a8b3134437ad","note":"","count":1,"label":"cibule","posId":"B103","price":2500,"KDSTags":["greenhighlight"],"isExtra":true},{"id":"6005e30e-e6f5-411d-9c32-9a3cee117e94","note":"","count":1,"label":"slanina","posId":"B108","price":3000,"KDSTags":["greenhighlight"],"isExtra":true},{"id":"0604cf40-24b5-4ad5-a9e4-e5834def96b8","note":"","count":1,"label":"Dip česnekový","posId":"P106","price":2000,"isExtra":false}]</t>
  </si>
  <si>
    <t>2026-05-06T20:13:19.255+02:00</t>
  </si>
  <si>
    <t>2026-05-06T20:22:16.151+02:00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</si>
  <si>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32cm","posId":"123","price":24900,"isExtra":false},{"id":"54685059","note":"","count":1,"label":"Balné","posId":"K0000","price":1500,"isExtra":true},{"id":"54685088","note":"","count":1,"label":"okraj mozzarella, bylinky","posId":"A121","price":5700,"isExtra":true},{"id":"54685170","note":"","count":1,"label":"Slanina","posId":"B108","price":3000,"KDSTags":["greenhighlight"],"isExtra":true},{"id":"57405720","note":"","size":"Mirinda 1l","count":1,"label":"Mirinda 1l","posId":"N126","price":5900,"isExtra":false}]</t>
  </si>
  <si>
    <t>2026-05-06T20:09:43.417+02:00</t>
  </si>
  <si>
    <t>[{"id":"112","note":"","count":1,"label":"Margherita 32cm","posId":"112","price":20900,"isExtra":false},{"id":"K0000","note":"","count":1,"label":"Balné","posId":"K0000","price":1500,"isExtra":true},{"id":"17","note":"","count":1,"label":"USA těsto","posId":"17","price":1000,"isExtra":true},{"id":"P106","note":"","count":1,"label":"Česnekový dip","posId":"P106","price":2000,"isExtra":false},{"id":"K0000","note":"","count":1,"label":"Balné","posId":"K0000","price":1500,"isExtra":true}]</t>
  </si>
  <si>
    <t>2026-05-06T20:05:03.912+02:00</t>
  </si>
  <si>
    <t>2026-05-06T20:25:11.047+02:00</t>
  </si>
  <si>
    <t>2026-05-06T20:43:58.203+02:00</t>
  </si>
  <si>
    <t>2026-05-06T20:05:05.038+02:00</t>
  </si>
  <si>
    <t>[{"id":"431e159e-af3b-4bad-9f72-f07001b572f8","note":"","count":1,"label":"Baby špenát &amp; kuře 40 cm","posId":"104","price":30900,"isExtra":false},{"id":"83b0f9b5-ecd7-40a2-bb56-5895651d9558","note":"","count":1,"label":"Okraj Hotdog bez omáčky","posId":"A126","price":6500,"isExtra":true},{"id":"0604cf40-24b5-4ad5-a9e4-e5834def96b8","note":"","count":1,"label":"Dip česnekový","posId":"P106","price":2000,"isExtra":false}]</t>
  </si>
  <si>
    <t>2026-05-06T20:05:03.895+02:00</t>
  </si>
  <si>
    <t>2026-05-06T20:18:41.016+02:00</t>
  </si>
  <si>
    <t>[{"id":"faf7ff40-eef3-48bd-92c4-b33e5bbf095d","note":"","count":1,"label":"Quattro Formaggi 40 cm","posId":"111","price":30900,"isExtra":false},{"id":"f675967f-9acd-47eb-a0a7-8c1488c18315","note":"","count":1,"label":"Hot &amp; Spicy 40 cm","posId":"110","price":30900,"isExtra":false},{"id":"55f8781c-97f6-4a21-abe6-3780ea7117ba","note":"","count":1,"label":"změna na Smetanový základ","posId":"A129","price":0,"isExtra":true},{"id":"1edf54fc-1032-442c-939f-e6e2033b2270","note":"","count":1,"label":"Comeback 40 cm","posId":"109","price":30900,"isExtra":false},{"id":"78606be9-7e01-4fe9-a37c-d9a4b62d5696","note":"","count":1,"label":"změna na BBQ základ","posId":"A128","price":0,"isExtra":true}]</t>
  </si>
  <si>
    <t>Mukhammadjon</t>
  </si>
  <si>
    <t>2026-05-06T20:03:00.860+02:00</t>
  </si>
  <si>
    <t>2026-05-06T20:13:35.282+02:00</t>
  </si>
  <si>
    <t>[{"id":"114","note":"","count":1,"label":"Hawai 32cm","posId":"114","price":24900,"isExtra":false},{"id":"K0000","note":"","count":1,"label":"Balné","posId":"K0000","price":1500,"isExtra":true}]</t>
  </si>
  <si>
    <t>2026-05-06T20:00:03.574+02:00</t>
  </si>
  <si>
    <t>2026-05-06T20:11:42.996+02:00</t>
  </si>
  <si>
    <t>2026-05-06T20:18:48.604+02:00</t>
  </si>
  <si>
    <t>2026-05-06T20:00:04.275+02:00</t>
  </si>
  <si>
    <t>[{"id":"7ee7e3c8-2c54-4dc5-810f-2f52f62e2d14","note":"","count":1,"label":"Comeback 32 cm","posId":"121","price":24900,"isExtra":false},{"id":"3316ecf4-07ea-4045-acd5-7383dd81145f","note":"","count":1,"label":"jalapeños","posId":"B102","price":2500,"KDSTags":["greenhighlight"],"isExtra":true},{"id":"0b22568e-4d1c-45db-9aa3-de09ef6c293a","note":"","count":1,"label":"Pepperoni 32 cm","posId":"120","price":24900,"isExtra":false}]</t>
  </si>
  <si>
    <t>2026-05-06T19:52:00.821+02:00</t>
  </si>
  <si>
    <t>2026-05-06T20:07:22.158+02:00</t>
  </si>
  <si>
    <t>[{"id":"6748417db17528cb9bcae5f7","count":1,"label":"Capricciosa 40cm","posId":"101","price":30900,"isExtra":false},{"id":"9642908ce4c2f22954c8bbd6","count":1,"label":"Balné","posId":"K0000","price":2000,"isExtra":true},{"id":"df4580263335a960a82908d9","count":1,"label":"BBQ základ","posId":"ZRB40","price":0,"isExtra":true}]</t>
  </si>
  <si>
    <t>2026-05-06T19:50:14.720+02:00</t>
  </si>
  <si>
    <t>2026-05-06T20:04:27.162+02:00</t>
  </si>
  <si>
    <t>[{"id":"59589706","note":"","size":"Margherita 32cm","count":1,"label":"Margherita 32cm","posId":"112","price":20900,"isExtra":false},{"id":"54685059","note":"","count":1,"label":"Balné","posId":"K0000","price":1500,"isExtra":true},{"id":"59589719","note":"","count":1,"label":"USA těsto","posId":"17","price":1000,"isExtra":true},{"id":"57405718","note":"","size":"Pepsi 1l","count":1,"label":"Pepsi 1l","posId":"N124","price":5900,"isExtra":false},{"id":"54685018","note":"","size":"Česnekový dip","count":1,"label":"Česnekový dip","posId":"P106","price":2000,"isExtra":false},{"id":"54685059","note":"","count":1,"label":"Balné","posId":"K0000","price":1500,"isExtra":true}]</t>
  </si>
  <si>
    <t>2026-05-06T19:49:24.633+02:00</t>
  </si>
  <si>
    <t>2026-05-06T20:03:25.222+02:00</t>
  </si>
  <si>
    <t>[{"id":"54684978","note":"","size":"BBQ Meteor 40cm","count":1,"label":"BBQ Meteor 40cm","posId":"106","price":30900,"isExtra":false},{"id":"54685049","note":"","count":1,"label":"Balné","posId":"K0000","price":2000,"isExtra":true},{"id":"54685116","note":"","count":1,"label":"Bez masových kuliček","posId":"X116","price":0,"KDSTags":["redhighlight"],"isExtra":true}]</t>
  </si>
  <si>
    <t>2026-05-06T19:45:00.616+02:00</t>
  </si>
  <si>
    <t>2026-05-06T20:01:36.192+02:00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</si>
  <si>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🌶️🌶️","posId":"108","price":30900,"isExtra":false},{"id":"54685049","note":"","count":1,"label":"Balné","posId":"K0000","price":2000,"isExtra":true},{"id":"59589709","note":"","size":"Comeback 32cm 🌶️","count":1,"label":"Comeback 32cm 🌶️","posId":"121","price":24900,"isExtra":false},{"id":"54685059","note":"","count":1,"label":"Balné","posId":"K0000","price":1500,"isExtra":true},{"id":"59589719","note":"","count":1,"label":"USA těsto","posId":"17","price":1000,"isExtra":true},{"id":"54685134","note":"","count":1,"label":"Bez cibule","posId":"X103","price":0,"KDSTags":["redhighlight"],"isExtra":true},{"id":"54685150","note":"","count":1,"label":"Kukuřice","posId":"B115","price":2500,"KDSTags":["greenhighlight"],"isExtra":true},{"id":"57464194","note":"","size":"Dip Jalapeňos","count":1,"label":"Dip Jalapeňos","posId":"P107","price":2000,"isExtra":false},{"id":"54685059","note":"","count":1,"label":"Balné","posId":"K0000","price":1500,"isExtra":true}]</t>
  </si>
  <si>
    <t>2026-05-06T19:44:03.504+02:00</t>
  </si>
  <si>
    <t>2026-05-06T19:58:07.941+02:00</t>
  </si>
  <si>
    <t>2026-05-06T20:07:28.205+02:00</t>
  </si>
  <si>
    <t>2026-05-06T19:44:04.297+02:00</t>
  </si>
  <si>
    <t>[{"id":"72a788fd-2d10-4aa9-80c1-abbc9acb3570","note":"","count":1,"label":"Hawai 32 cm","posId":"138","price":24900,"isExtra":false},{"id":"af2bee84-a445-45fc-8ca2-cf4fed0dcf38","note":"","count":1,"label":"okraj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,{"id":"6005e30e-e6f5-411d-9c32-9a3cee117e94","note":"","count":1,"label":"slanina","posId":"B108","price":3000,"KDSTags":["greenhighlight"],"isExtra":true},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bylinky","posId":"A122","price":6500,"isExtra":true}]</t>
  </si>
  <si>
    <t>2026-05-06T19:41:56.323+02:00</t>
  </si>
  <si>
    <t>2026-05-06T19:53:36.144+02:00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</si>
  <si>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🌶️🌶️","posId":"108","price":30900,"isExtra":false},{"id":"9642908ce4c2f22954c8bbd6","count":1,"label":"Balné","posId":"K0000","price":2000,"isExtra":true},{"id":"6748417db17528cb9bcae5f7","count":1,"label":"Capricciosa 40cm","posId":"101","price":30900,"isExtra":false},{"id":"9642908ce4c2f22954c8bbd6","count":1,"label":"Balné","posId":"K0000","price":2000,"isExtra":true}]</t>
  </si>
  <si>
    <t>2026-05-06T19:41:34.070+02:00</t>
  </si>
  <si>
    <t>2026-05-06T19:48:48.027+02:00</t>
  </si>
  <si>
    <t>[{"id":"4d404c70-83e0-4d17-8dce-d711c6217316","count":1,"label":"Pizza Pepperoni 32","posId":"120","price":24900,"isExtra":false,"creatorId":"keMfOX5eK0fTKS2vPhMEn","isPackging":0,"actualLabel":"Pizza Pepperoni 32"}]</t>
  </si>
  <si>
    <t>2026-05-06T19:39:27.721+02:00</t>
  </si>
  <si>
    <t>2026-05-06T19:46:40.215+02:00</t>
  </si>
  <si>
    <t>[{"id":"6748417db17528cb9bcae60d","count":1,"label":"Hawai 32cm","posId":"114","price":24900,"isExtra":false},{"id":"bd23bb29ddc67d336ee4c95b","count":1,"label":"Balné","posId":"K0000","price":1500,"isExtra":true},{"id":"fd7b41a9636f70af3c1f4e97","count":1,"label":"USA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bylinky","posId":"A121","price":5700,"isExtra":true}]</t>
  </si>
  <si>
    <t>2026-05-06T19:32:02.828+02:00</t>
  </si>
  <si>
    <t>2026-05-06T19:44:08.976+02:00</t>
  </si>
  <si>
    <t>2026-05-06T19:56:03.619+02:00</t>
  </si>
  <si>
    <t>2026-05-06T19:32:03.342+02:00</t>
  </si>
  <si>
    <t>[{"id":"e8a7b47a-70d2-4cc2-a375-1dab55125675","note":"","count":1,"label":"Quattro Formaggi 32 cm","posId":"123","price":24900,"isExtra":false},{"id":"63c5589f-8110-48db-8be3-91da09368499","note":"","count":1,"label":"Capricciosa 18 cm","posId":"125","price":11900,"isExtra":false},{"id":"431bbe15-7822-40f9-a4d3-e515dcf9ce3b","note":"","count":1,"label":"Kukuřice.","posId":"A115","price":1500,"isExtra":true},{"id":"3e9d581a-a03a-4da0-972c-dd6eec98b664","note":"","count":1,"label":"Slanina.","posId":"A108","price":2000,"isExtra":true},{"id":"5d2371f1-a2a2-462f-9e8a-40af8e09e0d2","note":"","count":1,"label":"BEZ -olivy","posId":"X112","price":0,"KDSTags":["redhighlight"],"isExtra":true},{"id":"75667a6e-daec-4fb6-917e-f318f7121924","note":"","count":1,"label":"Pepperoni 18 cm","posId":"132","price":11900,"isExtra":false}]</t>
  </si>
  <si>
    <t>2026-05-06T19:29:04.926+02:00</t>
  </si>
  <si>
    <t>2026-05-06T19:40:07.096+02:00</t>
  </si>
  <si>
    <t>2026-05-06T19:55:02.407+02:00</t>
  </si>
  <si>
    <t>2026-05-06T19:29:05.484+02:00</t>
  </si>
  <si>
    <t>[{"id":"896d2264-b315-4ee3-b331-0fa7b26bb96f","note":"","count":1,"label":"Hawai 32 cm","posId":"114","price":24900,"isExtra":false},{"id":"55f8781c-97f6-4a21-abe6-3780ea7117ba","note":"","count":1,"label":"změna na Smetanový základ","posId":"A129","price":0,"isExtra":true},{"id":"3316ecf4-07ea-4045-acd5-7383dd81145f","note":"","count":1,"label":"jalapeños","posId":"B102","price":2500,"KDSTags":["greenhighlight"],"isExtra":true},{"id":"0604cf40-24b5-4ad5-a9e4-e5834def96b8","note":"","count":2,"label":"Dip česnekový","posId":"P106","price":2000,"isExtra":false}]</t>
  </si>
  <si>
    <t>2026-05-06T19:27:52.773+02:00</t>
  </si>
  <si>
    <t>2026-05-06T19:38:35.336+02:00</t>
  </si>
  <si>
    <t>[{"id":"6748417db17528cb9bcae5eb","count":1,"label":"Comeback 40cm 🌶️","posId":"109","price":30900,"isExtra":false},{"id":"9642908ce4c2f22954c8bbd6","count":1,"label":"Balné","posId":"K0000","price":2000,"isExtra":true},{"id":"a1bd46b9b8f83b8b50c57f27","count":1,"label":"okraj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bylinky","posId":"A122","price":6500,"isExtra":true},{"id":"6748417db17528cb9bcae5ff","count":1,"label":"Quattro Formaggi 32cm","posId":"123","price":24900,"isExtra":false},{"id":"bd23bb29ddc67d336ee4c95b","count":1,"label":"Balné","posId":"K0000","price":1500,"isExtra":true},{"id":"f401506159c49964c3178c0f","count":1,"label":"okraj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</si>
  <si>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2026-05-06T19:19:45.052+02:00</t>
  </si>
  <si>
    <t>2026-05-06T19:29:43.886+02:00</t>
  </si>
  <si>
    <t>[{"id":"c2401794-fce9-45ed-9a3e-cce43109fbcb","count":1,"label":"Pizza Zeleninová 40 cm","posId":"103","price":30900,"isExtra":false,"creatorId":"bDEdHS84EOYenkySSaOQn","isPackging":0,"actualLabel":"Pizza Zeleninová 40 cm"},{"id":"30bb5aa6-1ad3-4178-916d-b791b5db157a","count":1,"label":"Aquilla zelený čaj/citron","posId":"N121","price":4900,"isExtra":false,"creatorId":"fdL7fGEKNg8RQ_j5h0YPM","isPackging":0,"actualLabel":"Aquilla zelený čaj/citron"}]</t>
  </si>
  <si>
    <t>2026-05-06T19:12:51.879+02:00</t>
  </si>
  <si>
    <t>2026-05-06T19:28:36.273+02:00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</si>
  <si>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🌶️","posId":"109","price":30900,"isExtra":false},{"id":"54685049","note":"","count":1,"label":"Balné","posId":"K0000","price":2000,"isExtra":true},{"id":"54685083","note":"","count":1,"label":"okraj mozzarella, bylinky","posId":"A122","price":6500,"isExtra":true},{"id":"54684974","note":"","size":"Hot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🌶️🌶️","posId":"110","price":30900,"isExtra":false},{"id":"54685049","note":"","count":1,"label":"Balné","posId":"K0000","price":2000,"isExtra":true},{"id":"54685083","note":"","count":1,"label":"okraj mozzarella, bylinky","posId":"A122","price":6500,"isExtra":true}]</t>
  </si>
  <si>
    <t>2026-05-06T19:06:00.231+02:00</t>
  </si>
  <si>
    <t>2026-05-06T19:18:20.480+02:00</t>
  </si>
  <si>
    <t>2026-05-06T19:03:02.972+02:00</t>
  </si>
  <si>
    <t>2026-05-06T19:15:19.739+02:00</t>
  </si>
  <si>
    <t>[{"id":"ef7489da-416c-4ccb-846f-0317489461fc","note":"","count":1,"label":"BBQ Meteor 40 cm","posId":"106","price":30900,"isExtra":false},{"id":"a3af24f3-c3ce-4e93-83a5-9a3b7277f4fc","note":"","count":1,"label":"Okraj mozzarella, bylinky","posId":"A122","price":6500,"isExtra":true},{"id":"e8a7b47a-70d2-4cc2-a375-1dab55125675","note":"","count":1,"label":"Quattro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česnekový","posId":"P106","price":2000,"isExtra":false},{"id":"7ebac4a7-6cce-442e-b2bb-06b929c16076","note":"","count":1,"label":"Baby špenát &amp; kuře 32 cm","posId":"116","price":24900,"isExtra":false},{"id":"af2bee84-a445-45fc-8ca2-cf4fed0dcf38","note":"","count":1,"label":"okraj mozzarella bylinky","posId":"A121","price":5700,"isExtra":true}]</t>
  </si>
  <si>
    <t>2026-05-06T19:02:27.231+02:00</t>
  </si>
  <si>
    <t>2026-05-06T19:09:49.099+02:00</t>
  </si>
  <si>
    <t>2026-05-06T18:57:03.228+02:00</t>
  </si>
  <si>
    <t>2026-05-06T19:04:32.471+02:00</t>
  </si>
  <si>
    <t>2026-05-06T19:14:55.586+02:00</t>
  </si>
  <si>
    <t>2026-05-06T18:57:04.120+02:00</t>
  </si>
  <si>
    <t>2026-05-06T18:51:03.987+02:00</t>
  </si>
  <si>
    <t>2026-05-06T18:57:47.531+02:00</t>
  </si>
  <si>
    <t>2026-05-06T18:45:02.767+02:00</t>
  </si>
  <si>
    <t>2026-05-06T19:23:29.924+02:00</t>
  </si>
  <si>
    <t>[{"id":"0b22568e-4d1c-45db-9aa3-de09ef6c293a","note":"","count":1,"label":"Pepperoni 32 cm","posId":"120","price":24900,"isExtra":false},{"id":"7ee7e3c8-2c54-4dc5-810f-2f52f62e2d14","note":"","count":1,"label":"Comeback 32 cm","posId":"121","price":24900,"isExtra":false},{"id":"e8a7b47a-70d2-4cc2-a375-1dab55125675","note":"","count":1,"label":"Quattro Formaggi 32 cm","posId":"123","price":24900,"isExtra":false},{"id":"088a7edc-ef1e-4c6b-b7a1-36c2c45ab0fe","note":"","count":1,"label":"Capricciosa 32 cm","posId":"113","price":24900,"isExtra":false}]</t>
  </si>
  <si>
    <t>2026-05-06T18:43:57.413+02:00</t>
  </si>
  <si>
    <t>2026-05-06T18:52:40.272+02:00</t>
  </si>
  <si>
    <t>[{"id":"59589713","note":"","size":"Zeleninová 32cm","count":1,"label":"Zeleninová 32cm","posId":"115","price":24900,"isExtra":false},{"id":"54685059","note":"","count":1,"label":"Balné","posId":"K0000","price":1500,"isExtra":true},{"id":"59589706","note":"","size":"Margherita 32cm","count":1,"label":"Margherita 32cm","posId":"112","price":20900,"isExtra":false},{"id":"54685059","note":"","count":1,"label":"Balné","posId":"K0000","price":1500,"isExtra":true}]</t>
  </si>
  <si>
    <t>2026-05-06T18:27:41.137+02:00</t>
  </si>
  <si>
    <t>2026-05-06T18:38:14.566+02:00</t>
  </si>
  <si>
    <t>[{"id":"6748417db17528cb9bcae60d","count":1,"label":"Hawai 32cm","posId":"114","price":24900,"isExtra":false},{"id":"bd23bb29ddc67d336ee4c95b","count":1,"label":"Balné","posId":"K0000","price":1500,"isExtra":true},{"id":"18c190203278836a4d4b7095","count":1,"label":"Smetanový základ","posId":"ZRS32","price":0,"isExtra":true},{"id":"6748417db17528cb9bcae60d","count":1,"label":"Hawai 32cm","posId":"114","price":24900,"isExtra":false},{"id":"bd23bb29ddc67d336ee4c95b","count":1,"label":"Balné","posId":"K0000","price":1500,"isExtra":true}]</t>
  </si>
  <si>
    <t>2026-05-06T18:23:37.579+02:00</t>
  </si>
  <si>
    <t>2026-05-06T18:35:06.693+02:00</t>
  </si>
  <si>
    <t>[{"id":"6748417db17528cb9bcae60d","count":1,"label":"Hawai 32cm","posId":"114","price":24900,"isExtra":false},{"id":"bd23bb29ddc67d336ee4c95b","count":1,"label":"Balné","posId":"K0000","price":1500,"isExtra":true},{"id":"6748417db17528cb9bcae637","count":1,"label":"Česnekový chléb 18cm","posId":"P104","price":7900,"isExtra":false},{"id":"bd23bb29ddc67d336ee4c95b","count":1,"label":"Balné","posId":"K0000","price":1500,"isExtra":true},{"id":"6748417db17528cb9bcae65f","count":1,"label":"Pepsi 1l","posId":"N124","price":5900,"isExtra":false}]</t>
  </si>
  <si>
    <t>2026-05-06T18:18:03.263+02:00</t>
  </si>
  <si>
    <t>2026-05-06T18:31:58.530+02:00</t>
  </si>
  <si>
    <t>[{"id":"896d2264-b315-4ee3-b331-0fa7b26bb96f","note":"","count":1,"label":"Hawai 32 cm","posId":"114","price":24900,"isExtra":false},{"id":"7ebac4a7-6cce-442e-b2bb-06b929c16076","note":"","count":1,"label":"Baby špenát &amp; kuře 32 cm","posId":"116","price":24900,"isExtra":false}]</t>
  </si>
  <si>
    <t>2026-05-06T18:12:03.105+02:00</t>
  </si>
  <si>
    <t>2026-05-06T18:23:36.375+02:00</t>
  </si>
  <si>
    <t>2026-05-06T18:39:36.622+02:00</t>
  </si>
  <si>
    <t>2026-05-06T18:12:04.756+02:00</t>
  </si>
  <si>
    <t>[{"id":"e8a7b47a-70d2-4cc2-a375-1dab55125675","note":"","count":1,"label":"Quattro Formaggi 32 cm","posId":"123","price":24900,"isExtra":false},{"id":"1bf82332-f38e-4349-ab02-2ebafec00ff8","note":"","count":1,"label":"Zeleninová 32 cm","posId":"115","price":24900,"isExtra":false}]</t>
  </si>
  <si>
    <t>2026-05-06T18:11:53.430+02:00</t>
  </si>
  <si>
    <t>2026-05-06T18:27:16.660+02:00</t>
  </si>
  <si>
    <t>[{"id":"54684978","note":"","size":"BBQ Meteor 40cm","count":1,"label":"BBQ Meteor 40cm","posId":"106","price":30900,"isExtra":false},{"id":"54685049","note":"","count":1,"label":"Balné","posId":"K0000","price":2000,"isExtra":true},{"id":"59589716","note":"","size":"Baby Špenát &amp; kuře 32cm","count":1,"label":"Baby Špenát &amp; kuře 32cm","posId":"116","price":24900,"isExtra":false},{"id":"54685059","note":"","count":1,"label":"Balné","posId":"K0000","price":1500,"isExtra":true}]</t>
  </si>
  <si>
    <t>2026-05-06T18:10:03.318+02:00</t>
  </si>
  <si>
    <t>2026-05-06T18:29:41.405+02:00</t>
  </si>
  <si>
    <t>2026-05-06T18:43:03.871+02:00</t>
  </si>
  <si>
    <t>2026-05-06T18:10:03.863+02:00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</si>
  <si>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česnekový","posId":"P106","price":2000,"isExtra":false},{"id":"2a9dc121-ec1e-4cbb-b8d5-66ce6a546664","note":"","count":2,"label":"DIP jalapenos","posId":"P107","price":2000,"isExtra":false},{"id":"0d7a09d5-0cc0-41d1-92da-1fd2b06b2d07","note":"","count":1,"label":"Česnekový chléb","posId":"P104","price":7900,"isExtra":false}]</t>
  </si>
  <si>
    <t>2026-05-06T18:05:03.605+02:00</t>
  </si>
  <si>
    <t>2026-05-06T18:20:55.370+02:00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</si>
  <si>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6429499b-bd57-4ad7-b257-96da4ce175b3","note":"","count":1,"label":"Jalapeños","posId":"C102","price":3500,"KDSTags":["greenhighlight"],"isExtra":true},{"id":"d620bc6b-ecfa-4465-a21e-5ad55002e77c","note":"","count":1,"label":"Žampiony","posId":"C105","price":3500,"KDSTags":["greenhighlight"],"isExtra":true},{"id":"7f0c5098-18bf-4c65-bec8-dd6bf68eb768","note":"","count":1,"label":"Masové kuličky, 10 ks","posId":"P102","price":9900,"isExtra":false}]</t>
  </si>
  <si>
    <t>2026-05-06T18:01:35.503+02:00</t>
  </si>
  <si>
    <t>2026-05-06T18:14:50.127+02:00</t>
  </si>
  <si>
    <t>[{"id":"59589706","note":"","size":"Margherita 32cm","count":1,"label":"Margherita 32cm","posId":"112","price":20900,"isExtra":false},{"id":"54685059","note":"","count":1,"label":"Balné","posId":"K0000","price":1500,"isExtra":true},{"id":"54685018","note":"","size":"Česnekový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</si>
  <si>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2026-05-06T17:53:02.970+02:00</t>
  </si>
  <si>
    <t>2026-05-06T18:06:46.335+02:00</t>
  </si>
  <si>
    <t>2026-05-06T18:21:52.923+02:00</t>
  </si>
  <si>
    <t>2026-05-06T17:53:03.923+02:00</t>
  </si>
  <si>
    <t>[{"id":"faf7ff40-eef3-48bd-92c4-b33e5bbf095d","note":"","count":1,"label":"Quattro Formaggi 40 cm","posId":"111","price":30900,"isExtra":false},{"id":"99eaad34-9727-44a5-83f1-c3ecfb1e0313","note":"","count":1,"label":"Okraj mozzarella, BBQ","posId":"A124","price":6500,"isExtra":true}]</t>
  </si>
  <si>
    <t>2026-05-06T17:53:02.949+02:00</t>
  </si>
  <si>
    <t>2026-05-06T18:10:33.318+02:00</t>
  </si>
  <si>
    <t>[{"id":"088a7edc-ef1e-4c6b-b7a1-36c2c45ab0fe","note":"","count":1,"label":"Capricciosa 32 cm","posId":"113","price":24900,"isExtra":false},{"id":"896d2264-b315-4ee3-b331-0fa7b26bb96f","note":"","count":1,"label":"Hawai 32 cm","posId":"114","price":24900,"isExtra":false},{"id":"7ebac4a7-6cce-442e-b2bb-06b929c16076","note":"","count":1,"label":"Baby špenát &amp; kuře 32 cm","posId":"116","price":24900,"isExtra":false},{"id":"41f21dd3-e301-4232-8347-2fbf132057d4","note":"","count":1,"label":"změna na Rajčatový základ","posId":"A127","price":0,"isExtra":true},{"id":"af2bee84-a445-45fc-8ca2-cf4fed0dcf38","note":"","count":1,"label":"okraj mozzarella bylinky","posId":"A121","price":5700,"isExtra":true}]</t>
  </si>
  <si>
    <t>2026-05-06T17:50:03.314+02:00</t>
  </si>
  <si>
    <t>2026-05-06T18:04:29.362+02:00</t>
  </si>
  <si>
    <t>2026-05-06T18:15:38.857+02:00</t>
  </si>
  <si>
    <t>2026-05-06T17:50:04.320+02:00</t>
  </si>
  <si>
    <t>[{"id":"52687002-58c9-40ea-ba22-d2ae7a4b5889","note":"","count":1,"label":"Comeback 32 cm","posId":"145","price":24900,"isExtra":false},{"id":"cc07bf3f-3e6f-4df8-9018-c7e260233504","note":"","count":1,"label":"BEZ -cibule","posId":"X103","price":0,"KDSTags":["redhighlight"],"isExtra":true},{"id":"fda1f974-1ef1-4bed-8a46-eb2727bd1816","note":"","count":1,"label":"Aquilla tea černý čaj/broskev 0,5l","posId":"N120","price":4900,"isExtra":false}]</t>
  </si>
  <si>
    <t>2026-05-06T17:44:35.195+02:00</t>
  </si>
  <si>
    <t>2026-05-06T17:49:30.236+02:00</t>
  </si>
  <si>
    <t>[{"id":"b5cd6d23-f361-4161-9aa5-cc25896b6767","count":1,"label":"Pizza Comeback 32","posId":"121","price":24900,"isExtra":false,"creatorId":"KPmq90Ppjh9wl8GN4pKnQ","isPackging":0,"actualLabel":"Pizza Comeback 32"}]</t>
  </si>
  <si>
    <t>2026-05-06T17:42:04.340+02:00</t>
  </si>
  <si>
    <t>2026-05-06T18:13:46.495+02:00</t>
  </si>
  <si>
    <t>[{"id":"1460d93c-4159-4d87-aaf2-4ef8fb5e31b1","note":"","count":1,"label":"Margherita 32 cm","posId":"112","price":20900,"isExtra":false},{"id":"50a2c673-74cc-459a-b7e5-f5c332128443","note":"","count":1,"label":"mozzarella","posId":"B113","price":3000,"KDSTags":["greenhighlight"],"isExtra":true},{"id":"0b22568e-4d1c-45db-9aa3-de09ef6c293a","note":"","count":1,"label":"Pepperoni 32 cm","posId":"120","price":24900,"isExtra":false}]</t>
  </si>
  <si>
    <t>2026-05-06T17:41:02.455+02:00</t>
  </si>
  <si>
    <t>2026-05-06T17:48:29.275+02:00</t>
  </si>
  <si>
    <t>2026-05-06T18:08:02.286+02:00</t>
  </si>
  <si>
    <t>2026-05-06T17:41:03.127+02:00</t>
  </si>
  <si>
    <t>2026-05-06T17:36:03.377+02:00</t>
  </si>
  <si>
    <t>2026-05-06T17:47:14.479+02:00</t>
  </si>
  <si>
    <t>2026-05-06T18:07:35.055+02:00</t>
  </si>
  <si>
    <t>2026-05-06T17:36:04.024+02:00</t>
  </si>
  <si>
    <t>[{"id":"1460d93c-4159-4d87-aaf2-4ef8fb5e31b1","note":"","count":1,"label":"Margherita 32 cm","posId":"112","price":20900,"isExtra":false},{"id":"55ca227d-485c-4130-a44d-b26b939e8c03","note":"","count":1,"label":"Hot &amp; Spicy 32 cm","posId":"122","price":24900,"isExtra":false},{"id":"e8a7b47a-70d2-4cc2-a375-1dab55125675","note":"","count":1,"label":"Quattro Formaggi 32 cm","posId":"123","price":24900,"isExtra":false},{"id":"6005e30e-e6f5-411d-9c32-9a3cee117e94","note":"","count":1,"label":"slanina","posId":"B108","price":3000,"KDSTags":["greenhighlight"],"isExtra":true},{"id":"909551f4-a7ff-428a-a062-708ec72d4824","note":"","count":1,"label":"Choco Rolls, 6 ks","posId":"chr100","price":8900,"isExtra":false},{"id":"7eae80af-3fb0-4484-825a-00dd12db3ff3","note":"","count":1,"label":"Jalapenos Rolls, 6 ks","posId":"jpr200","price":8900,"isExtra":false},{"id":"2a9dc121-ec1e-4cbb-b8d5-66ce6a546664","note":"","count":1,"label":"DIP jalapenos","posId":"P107","price":2000,"isExtra":false}]</t>
  </si>
  <si>
    <t>2026-05-06T17:29:03.586+02:00</t>
  </si>
  <si>
    <t>2026-05-06T17:37:27.214+02:00</t>
  </si>
  <si>
    <t>2026-05-06T17:57:14.366+02:00</t>
  </si>
  <si>
    <t>2026-05-06T17:29:04.414+02:00</t>
  </si>
  <si>
    <t>2026-05-06T17:29:02.219+02:00</t>
  </si>
  <si>
    <t>2026-05-06T17:35:16.373+02:00</t>
  </si>
  <si>
    <t>2026-05-06T17:26:03.627+02:00</t>
  </si>
  <si>
    <t>2026-05-06T17:34:29.355+02:00</t>
  </si>
  <si>
    <t>2026-05-06T18:02:34.551+02:00</t>
  </si>
  <si>
    <t>2026-05-06T17:26:04.437+02:00</t>
  </si>
  <si>
    <t>[{"id":"e8a7b47a-70d2-4cc2-a375-1dab55125675","note":"","count":1,"label":"Quattro Formaggi 32 cm","posId":"123","price":24900,"isExtra":false},{"id":"088a7edc-ef1e-4c6b-b7a1-36c2c45ab0fe","note":"","count":1,"label":"Capricciosa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bylinky","posId":"A121","price":5700,"isExtra":true}]</t>
  </si>
  <si>
    <t>Roman</t>
  </si>
  <si>
    <t>2026-05-06T17:23:55.748+02:00</t>
  </si>
  <si>
    <t>2026-05-06T17:31:49.248+02:00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</si>
  <si>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bylinky","posId":"A122","price":6500,"isExtra":true},{"id":"X112","note":"","count":1,"label":"Bez oliv","posId":"X112","price":0,"KDSTags":["redhighlight"],"isExtra":true}]</t>
  </si>
  <si>
    <t>2026-05-06T17:21:03.267+02:00</t>
  </si>
  <si>
    <t>2026-05-06T17:28:41.183+02:00</t>
  </si>
  <si>
    <t>[{"id":"896d2264-b315-4ee3-b331-0fa7b26bb96f","note":"","count":1,"label":"Hawai 32 cm","posId":"114","price":24900,"isExtra":false},{"id":"55ca227d-485c-4130-a44d-b26b939e8c03","note":"","count":1,"label":"Hot &amp; Spicy 32 cm","posId":"122","price":24900,"isExtra":false}]</t>
  </si>
  <si>
    <t>2026-05-06T17:14:02.903+02:00</t>
  </si>
  <si>
    <t>2026-05-06T17:24:33.089+02:00</t>
  </si>
  <si>
    <t>2026-05-06T17:37:19.437+02:00</t>
  </si>
  <si>
    <t>2026-05-06T17:14:03.588+02:00</t>
  </si>
  <si>
    <t>[{"id":"1da6e618-5f95-4707-b8bd-b1685e13f67a","note":"","count":1,"label":"Hawai 40 cm","posId":"102","price":30900,"isExtra":false},{"id":"1c4a575c-0a2c-4a58-a7c3-0328026cbcb1","note":"","count":1,"label":"Quattro Formaggi 18 cm","posId":"135","price":11900,"isExtra":false}]</t>
  </si>
  <si>
    <t>2026-05-06T17:12:19.624+02:00</t>
  </si>
  <si>
    <t>2026-05-06T17:22:01.667+02:00</t>
  </si>
  <si>
    <t>[{"id":"6748417db17528cb9bcae637","count":1,"label":"Česnekový chléb 18cm","posId":"P104","price":7900,"isExtra":false},{"id":"bd23bb29ddc67d336ee4c95b","count":1,"label":"Balné","posId":"K0000","price":1500,"isExtra":true},{"id":"6748417db17528cb9bcae5eb","count":1,"label":"Comeback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základ","posId":"ZRB40","price":0,"isExtra":true},{"id":"3413d939fbb3d687083c022e","count":1,"label":"Bez cibule","posId":"X103","price":0,"KDSTags":["redhighlight"],"isExtra":true},{"id":"737694feac02220c1ba9726b","count":1,"label":"Žampiony","posId":"C105","price":3500,"KDSTags":["greenhighlight"],"isExtra":true}]</t>
  </si>
  <si>
    <t>2026-05-06T17:12:09.287+02:00</t>
  </si>
  <si>
    <t>2026-05-06T17:19:39.377+02:00</t>
  </si>
  <si>
    <t>[{"id":"0f6ff109-ae8f-450c-889d-2bf0860a2838","count":1,"label":"Pizza Hot &amp; Spicy 18","posId":"134","price":11900,"isExtra":false,"creatorId":"h0i9hZ-XVRl35EQIS9gwv","isPackging":0,"actualLabel":"Pizza Hot &amp; Spicy 18"}]</t>
  </si>
  <si>
    <t>2026-05-06T16:56:19.787+02:00</t>
  </si>
  <si>
    <t>2026-05-06T17:07:29.362+02:00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</si>
  <si>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🌶️","posId":"109","price":30900,"isExtra":false},{"id":"54685049","note":"","count":1,"label":"Balné","posId":"K0000","price":2000,"isExtra":true},{"id":"54685114","note":"","count":1,"label":"Bez salámu","posId":"X109","price":0,"KDSTags":["redhighlight"],"isExtra":true}]</t>
  </si>
  <si>
    <t>2026-05-06T16:54:46.936+02:00</t>
  </si>
  <si>
    <t>2026-05-06T17:03:42.243+02:00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</si>
  <si>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🌶️","posId":"109","price":30900,"isExtra":false},{"id":"54685049","note":"","count":1,"label":"Balné","posId":"K0000","price":2000,"isExtra":true},{"id":"54685017","note":"","size":"Pepperoni Rolls 🌶️","count":1,"label":"Pepperoni Rolls 🌶️","posId":"P100","price":8900,"isExtra":false},{"id":"54685059","note":"","count":1,"label":"Balné","posId":"K0000","price":1500,"isExtra":true}]</t>
  </si>
  <si>
    <t>2026-05-06T16:43:02.715+02:00</t>
  </si>
  <si>
    <t>2026-05-06T16:58:42.024+02:00</t>
  </si>
  <si>
    <t>[{"id":"f675967f-9acd-47eb-a0a7-8c1488c18315","note":"","count":1,"label":"Hot &amp; Spicy 40 cm","posId":"110","price":30900,"isExtra":false},{"id":"431e159e-af3b-4bad-9f72-f07001b572f8","note":"","count":1,"label":"Baby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bylinky","posId":"A122","price":6500,"isExtra":true},{"id":"5dc3c22b-6776-477c-a3c9-3b638ac7a39c","note":"","count":1,"label":"Grana padano","posId":"C130","price":4000,"KDSTags":["greenhighlight"],"isExtra":true}]</t>
  </si>
  <si>
    <t>Mikuláš</t>
  </si>
  <si>
    <t>2026-05-06T16:36:00.090+02:00</t>
  </si>
  <si>
    <t>2026-05-06T16:51:55.291+02:00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</si>
  <si>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základ","posId":"ZBR40","price":0,"isExtra":true},{"id":"P103","note":"","count":1,"label":"Pečené brambory","posId":"P103","price":6900,"isExtra":false},{"id":"K0000","note":"","count":1,"label":"Balné","posId":"K0000","price":1500,"isExtra":true},{"id":"113","note":"","count":1,"label":"Capricciosa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základ","posId":"ZRS32","price":0,"isExtra":true},{"id":"X112","note":"","count":1,"label":"Bez oliv","posId":"X112","price":0,"KDSTags":["redhighlight"],"isExtra":true}]</t>
  </si>
  <si>
    <t>2026-05-06T16:11:02.605+02:00</t>
  </si>
  <si>
    <t>2026-05-06T16:27:55.007+02:00</t>
  </si>
  <si>
    <t>2026-05-06T16:06:03.073+02:00</t>
  </si>
  <si>
    <t>2026-05-06T16:21:50.922+02:00</t>
  </si>
  <si>
    <t>2026-05-06T16:36:57.187+02:00</t>
  </si>
  <si>
    <t>2026-05-06T16:06:03.617+02:00</t>
  </si>
  <si>
    <t>[{"id":"923cca0f-b384-4647-b41a-b36c46b0c790","note":"","count":1,"label":"BBQ Meteor 32 cm","posId":"142","price":24900,"isExtra":false},{"id":"af2bee84-a445-45fc-8ca2-cf4fed0dcf38","note":"","count":1,"label":"okraj mozzarella bylinky","posId":"A121","price":5700,"isExtra":true},{"id":"ddd88272-9f0a-4ca7-a4db-a3a7d157b54d","note":"","count":1,"label":"Pepsi zero sugar 1l","posId":"N125","price":5900,"isExtra":false}]</t>
  </si>
  <si>
    <t>2026-05-06T15:33:41.310+02:00</t>
  </si>
  <si>
    <t>2026-05-06T15:47:46.969+02:00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</si>
  <si>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dip","posId":"P106","price":2000,"isExtra":false},{"id":"bd23bb29ddc67d336ee4c95b","count":1,"label":"Balné","posId":"K0000","price":1500,"isExtra":true},{"id":"6748417db17528cb9bcae65f","count":1,"label":"Pepsi 1l","posId":"N124","price":5900,"isExtra":false}]</t>
  </si>
  <si>
    <t>2026-05-06T15:12:03.424+02:00</t>
  </si>
  <si>
    <t>2026-05-06T15:22:15.701+02:00</t>
  </si>
  <si>
    <t>2026-05-06T15:07:54.337+02:00</t>
  </si>
  <si>
    <t>2026-05-06T15:18:42.830+02:00</t>
  </si>
  <si>
    <t>[{"id":"6748417db17528cb9bcae605","count":1,"label":"Pepperoni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bylinky","posId":"A121","price":5700,"isExtra":true}]</t>
  </si>
  <si>
    <t>2026-05-06T15:04:23.087+02:00</t>
  </si>
  <si>
    <t>2026-05-06T15:16:32.979+02:00</t>
  </si>
  <si>
    <t>2026-05-06T14:21:27.166+02:00</t>
  </si>
  <si>
    <t>2026-05-06T14:32:20.691+02:00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</si>
  <si>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🌶️🌶️","posId":"122","price":24900,"isExtra":false},{"id":"bd23bb29ddc67d336ee4c95b","count":1,"label":"Balné","posId":"K0000","price":1500,"isExtra":true},{"id":"684ae924f72095697790619e","count":1,"label":"Guarana kiwi a jablko","posId":"N144","price":5500,"isExtra":false}]</t>
  </si>
  <si>
    <t>2026-05-06T14:21:03.853+02:00</t>
  </si>
  <si>
    <t>2026-05-06T14:47:05.592+02:00</t>
  </si>
  <si>
    <t>2026-05-06T14:08:44.394+02:00</t>
  </si>
  <si>
    <t>2026-05-06T14:16:30.658+02:00</t>
  </si>
  <si>
    <t>[{"id":"7f82f3c7-a196-405e-a5a3-264cab5dab7a","count":1,"label":"Pizza Špenát kuře 32 cm","posId":"116","price":24900,"isExtra":false,"creatorId":"w8bIeNYDy_d7MyhrnD4Du","isPackging":0,"actualLabel":"Pizza Špenát kuře 32 cm"}]</t>
  </si>
  <si>
    <t>2026-05-06T14:05:42.134+02:00</t>
  </si>
  <si>
    <t>2026-05-06T14:14:27.780+02:00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</si>
  <si>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🌶️","posId":"121","price":24900,"isExtra":false},{"id":"54685059","note":"","count":1,"label":"Balné","posId":"K0000","price":1500,"isExtra":true},{"id":"54685114","note":"","count":1,"label":"Bez salámu","posId":"X109","price":0,"KDSTags":["redhighlight"],"isExtra":true}]</t>
  </si>
  <si>
    <t>2026-05-06T13:54:03.216+02:00</t>
  </si>
  <si>
    <t>2026-05-06T14:02:13.470+02:00</t>
  </si>
  <si>
    <t>2026-05-06T13:41:09.434+02:00</t>
  </si>
  <si>
    <t>2026-05-06T13:54:11.692+02:00</t>
  </si>
  <si>
    <t>[{"id":"54684982","note":"","size":"Capricciosa 40cm","count":1,"label":"Capricciosa 40cm","posId":"101","price":30900,"isExtra":false},{"id":"54685049","note":"","count":1,"label":"Balné","posId":"K0000","price":2000,"isExtra":true},{"id":"54684974","note":"","size":"Hot &amp; Spicy 40cm 🌶️🌶️","count":1,"label":"Hot &amp; Spicy 40cm 🌶️🌶️","posId":"110","price":30900,"isExtra":false},{"id":"54685049","note":"","count":1,"label":"Balné","posId":"K0000","price":2000,"isExtra":true}]</t>
  </si>
  <si>
    <t>2026-05-06T13:35:51.277+02:00</t>
  </si>
  <si>
    <t>2026-05-06T13:36:17.776+02:00</t>
  </si>
  <si>
    <t>[{"id":"dcff22d6-e3c4-4d3c-b856-2a8238723c08","count":1,"label":"Aquilla neperlivá","posId":"N140","price":3900,"isExtra":false,"creatorId":"OMdQeNMNTi2vXFTUEhDfb","isPackging":0,"actualLabel":"Aquilla neperlivá"}]</t>
  </si>
  <si>
    <t>2026-05-06T13:26:56.847+02:00</t>
  </si>
  <si>
    <t>2026-05-06T13:37:43.418+02:00</t>
  </si>
  <si>
    <t>[{"id":"6748417db17528cb9bcae611","count":1,"label":"Baby Špenát &amp; kuře 32cm","posId":"116","price":24900,"isExtra":false},{"id":"bd23bb29ddc67d336ee4c95b","count":1,"label":"Balné","posId":"K0000","price":1500,"isExtra":true},{"id":"fd7b41a9636f70af3c1f4e97","count":1,"label":"USA těsto","posId":"17","price":1000,"isExtra":true},{"id":"6748417db17528cb9bcae5fd","count":1,"label":"Margherita 32cm","posId":"112","price":20900,"isExtra":false},{"id":"bd23bb29ddc67d336ee4c95b","count":1,"label":"Balné","posId":"K0000","price":1500,"isExtra":true},{"id":"fd7b41a9636f70af3c1f4e97","count":1,"label":"USA těsto","posId":"17","price":1000,"isExtra":true},{"id":"5f2a50eca1a44e5dc7ac4a4d","count":1,"label":"okraj hotdog, bbq omáčka","posId":"A119","price":5700,"isExtra":true},{"id":"77106882b6d8ba4f0ccb4cc6","count":1,"label":"Šunka","posId":"B106","price":3000,"KDSTags":["greenhighlight"],"isExtra":true}]</t>
  </si>
  <si>
    <t>2026-05-06T13:15:05.432+02:00</t>
  </si>
  <si>
    <t>2026-05-06T13:30:29.156+02:00</t>
  </si>
  <si>
    <t>2026-05-06T13:41:19.394+02:00</t>
  </si>
  <si>
    <t>2026-05-06T13:15:05.936+02:00</t>
  </si>
  <si>
    <t>[{"id":"e8a7b47a-70d2-4cc2-a375-1dab55125675","note":"","count":1,"label":"Quattro Formaggi 32 cm","posId":"123","price":24900,"isExtra":false},{"id":"ddd88272-9f0a-4ca7-a4db-a3a7d157b54d","note":"","count":1,"label":"Pepsi zero sugar 1l","posId":"N125","price":5900,"isExtra":false},{"id":"909551f4-a7ff-428a-a062-708ec72d4824","note":"","count":1,"label":"Choco Rolls, 6 ks","posId":"chr100","price":8900,"isExtra":false}]</t>
  </si>
  <si>
    <t>2026-05-06T12:54:03.598+02:00</t>
  </si>
  <si>
    <t>2026-05-06T13:03:21.291+02:00</t>
  </si>
  <si>
    <t>[{"id":"0491ba2d-7c43-44f5-949a-e82693028cdb","note":"","count":1,"label":"Margherita 32 cm","posId":"136","price":20900,"isExtra":false},{"id":"fb380719-7e86-4a50-b0fc-8a72368b6991","note":"","count":1,"label":"kukuřice","posId":"B115","price":2500,"KDSTags":["greenhighlight"],"isExtra":true},{"id":"6e70115f-a0f1-42d6-aaca-1c1f7aa64cb8","note":"","count":1,"label":"šunka","posId":"B106","price":3000,"KDSTags":["greenhighlight"],"isExtra":true},{"id":"0604cf40-24b5-4ad5-a9e4-e5834def96b8","note":"","count":1,"label":"Dip česnekový","posId":"P106","price":2000,"isExtra":false},{"id":"86f97e80-4313-45a1-88bb-cd090c233763","note":"","count":1,"label":"Pepsi 1l","posId":"N124","price":5900,"isExtra":false}]</t>
  </si>
  <si>
    <t>2026-05-06T12:46:41.597+02:00</t>
  </si>
  <si>
    <t>2026-05-06T12:55:50.157+02:00</t>
  </si>
  <si>
    <t>[{"id":"4c69a2c3-8752-4e6e-bb52-549b83f49ac0","count":1,"label":"Pizza Pepperoni 18","posId":"132","price":11900,"isExtra":false,"creatorId":"mBRZOAmA5WXIJElIPFKaC","isPackging":0,"actualLabel":"Pizza Pepperoni 18"},{"id":"extra_20230331101812_54","count":1,"label":"Kukuřice","posId":"A115","price":1500,"isExtra":true,"mainItemId":"4c69a2c3-8752-4e6e-bb52-549b83f49ac0"}]</t>
  </si>
  <si>
    <t>2026-05-06T12:40:02.977+02:00</t>
  </si>
  <si>
    <t>2026-05-06T12:53:08.050+02:00</t>
  </si>
  <si>
    <t>2026-05-06T12:58:34.728+02:00</t>
  </si>
  <si>
    <t>2026-05-06T12:40:03.575+02:00</t>
  </si>
  <si>
    <t>[{"id":"6e4aed3e-b988-442a-8864-0b2ad4a4403d","note":"","count":1,"label":"Quattro Formaggi 32 cm","posId":"147","price":24900,"isExtra":false},{"id":"6005e30e-e6f5-411d-9c32-9a3cee117e94","note":"","count":1,"label":"slanina","posId":"B108","price":3000,"KDSTags":["greenhighlight"],"isExtra":true},{"id":"a4e8ca23-fe36-4747-a603-19485eee7e76","note":"","count":1,"label":"Hot &amp; Spicy 32 cm","posId":"146","price":24900,"isExtra":false}]</t>
  </si>
  <si>
    <t>2026-05-06T12:24:03.164+02:00</t>
  </si>
  <si>
    <t>2026-05-06T12:36:27.297+02:00</t>
  </si>
  <si>
    <t>2026-05-06T12:47:07.153+02:00</t>
  </si>
  <si>
    <t>2026-05-06T12:24:04.204+02:00</t>
  </si>
  <si>
    <t>[{"id":"896d2264-b315-4ee3-b331-0fa7b26bb96f","note":"","count":1,"label":"Hawai 32 cm","posId":"114","price":24900,"isExtra":false},{"id":"50a2c673-74cc-459a-b7e5-f5c332128443","note":"","count":1,"label":"mozzarella","posId":"B113","price":3000,"KDSTags":["greenhighlight"],"isExtra":true},{"id":"6005e30e-e6f5-411d-9c32-9a3cee117e94","note":"","count":1,"label":"slanina","posId":"B108","price":3000,"KDSTags":["greenhighlight"],"isExtra":true},{"id":"c10d36f8-acd3-4a8b-979d-b81c00d75c6f","note":"","count":1,"label":"BEZ -ananas","posId":"X100","price":0,"KDSTags":["redhighlight"],"isExtra":true}]</t>
  </si>
  <si>
    <t>2026-05-06T12:24:03.134+02:00</t>
  </si>
  <si>
    <t>2026-05-06T12:34:05.026+02:00</t>
  </si>
  <si>
    <t>2026-05-06T11:50:03.745+02:00</t>
  </si>
  <si>
    <t>2026-05-06T12:04:15.891+02:00</t>
  </si>
  <si>
    <t>2026-05-06T12:13:39.737+02:00</t>
  </si>
  <si>
    <t>2026-05-06T11:50:04.304+02:00</t>
  </si>
  <si>
    <t>[{"id":"7805ed20-b7fb-4253-865d-b1d6ba10a291","note":"","count":1,"label":"Baby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bylinky","posId":"A121","price":5700,"isExtra":true}]</t>
  </si>
  <si>
    <t>2026-05-06T11:48:40.343+02:00</t>
  </si>
  <si>
    <t>2026-05-06T12:03:48.213+02:00</t>
  </si>
  <si>
    <t>[{"id":"6748417db17528cb9bcae65f","count":1,"label":"Pepsi 1l","posId":"N124","price":5900,"isExtra":false},{"id":"6748417db17528cb9bcae5eb","count":1,"label":"Comeback 40cm 🌶️","posId":"109","price":30900,"isExtra":false},{"id":"9642908ce4c2f22954c8bbd6","count":1,"label":"Balné","posId":"K0000","price":2000,"isExtra":true}]</t>
  </si>
  <si>
    <t>Petr</t>
  </si>
  <si>
    <t>2026-05-06T11:43:34.296+02:00</t>
  </si>
  <si>
    <t>2026-05-06T11:57:35.038+02:00</t>
  </si>
  <si>
    <t>[{"id":"121","note":"","count":1,"label":"Comeback 32cm 🌶️","posId":"121","price":24900,"isExtra":false},{"id":"K0000","note":"","count":1,"label":"Balné","posId":"K0000","price":1500,"isExtra":true},{"id":"P100","note":"","count":1,"label":"Pepperoni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</si>
  <si>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2026-05-06T11:32:52.298+02:00</t>
  </si>
  <si>
    <t>2026-05-06T11:43:04.970+02:00</t>
  </si>
  <si>
    <t>[{"id":"54684981","note":"","size":"Hawai 40cm","count":1,"label":"Hawai 40cm","posId":"102","price":30900,"isExtra":false},{"id":"54685049","note":"","count":1,"label":"Balné","posId":"K0000","price":2000,"isExtra":true},{"id":"54685083","note":"","count":1,"label":"okraj mozzarella, bylinky","posId":"A122","price":6500,"isExtra":true},{"id":"54685019","note":"","size":"BBQ dip","count":1,"label":"BBQ dip","posId":"P105","price":2000,"isExtra":false},{"id":"54685059","note":"","count":1,"label":"Balné","posId":"K0000","price":1500,"isExtra":true}]</t>
  </si>
  <si>
    <t>Ulvi</t>
  </si>
  <si>
    <t>2026-05-06T11:08:16.128+02:00</t>
  </si>
  <si>
    <t>2026-05-06T11:17:45.826+02:00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</si>
  <si>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těsto","posId":"17","price":1000,"isExtra":true}]</t>
  </si>
  <si>
    <t>2026-05-06T11:06:16.528+02:00</t>
  </si>
  <si>
    <t>2026-05-06T11:14:55.834+02:00</t>
  </si>
  <si>
    <t>[{"id":"54684978","note":"","size":"BBQ Meteor 40cm","count":1,"label":"BBQ Meteor 40cm","posId":"106","price":30900,"isExtra":false},{"id":"54685049","note":"","count":1,"label":"Balné","posId":"K0000","price":2000,"isExtra":true},{"id":"59555739","note":"","count":1,"label":"Rajčatový základ","posId":"ZBR40","price":0,"isExtra":true}]</t>
  </si>
  <si>
    <t>2026-05-06T10:42:03.895+02:00</t>
  </si>
  <si>
    <t>2026-05-06T11:36:05.906+02:00</t>
  </si>
  <si>
    <t>[{"id":"68ba9085-6150-4d59-82e7-5c9241b2ee86","note":"","count":1,"label":"Veggieballs 32 cm","posId":"117","price":24900,"isExtra":false},{"id":"9069d980-0a24-408c-a214-618aed030839","note":"","count":1,"label":"BBQ Texas 32 cm","posId":"143","price":24900,"isExtra":false},{"id":"6e4aed3e-b988-442a-8864-0b2ad4a4403d","note":"","count":1,"label":"Quattro Formaggi 32 cm","posId":"147","price":24900,"isExtra":false}]</t>
  </si>
  <si>
    <t>Daniel</t>
  </si>
  <si>
    <t>2026-05-05T23:45:19.318+02:00</t>
  </si>
  <si>
    <t>2026-05-05T23:52:33.060+02:00</t>
  </si>
  <si>
    <t>2026-05-05T23:25:25.224+02:00</t>
  </si>
  <si>
    <t>2026-05-05T23:37:05.406+02:00</t>
  </si>
  <si>
    <t>2026-05-05T23:04:35.513+02:00</t>
  </si>
  <si>
    <t>2026-05-05T23:11:23.005+02:00</t>
  </si>
  <si>
    <t>2026-05-05T22:58:31.562+02:00</t>
  </si>
  <si>
    <t>2026-05-05T23:04:23.024+02:00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</si>
  <si>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🌶️🌶️","posId":"120","price":24900,"isExtra":false},{"id":"bd23bb29ddc67d336ee4c95b","count":1,"label":"Balné","posId":"K0000","price":1500,"isExtra":true},{"id":"6748417db17528cb9bcae63b","count":2,"label":"Česnekový dip","posId":"P106","price":2000,"isExtra":false},{"id":"bd23bb29ddc67d336ee4c95b","count":2,"label":"Balné","posId":"K0000","price":1500,"isExtra":true}]</t>
  </si>
  <si>
    <t>2026-05-05T22:52:02.285+02:00</t>
  </si>
  <si>
    <t>2026-05-05T23:03:14.157+02:00</t>
  </si>
  <si>
    <t>[{"id":"59589717","note":"","size":"Veggieballs 32cm 🌶️🌶️","count":1,"label":"Veggieballs 32cm 🌶️🌶️","posId":"117","price":24900,"isExtra":false},{"id":"54685059","note":"","count":1,"label":"Balné","posId":"K0000","price":1500,"isExtra":true}]</t>
  </si>
  <si>
    <t>Abdulsalam Mokhtar Ibr</t>
  </si>
  <si>
    <t>2026-05-05T22:50:39.417+02:00</t>
  </si>
  <si>
    <t>2026-05-05T23:02:43.003+02:00</t>
  </si>
  <si>
    <t>[{"id":"M100","note":"","count":1,"label":"Spicy menu Comeback","posId":"M100","price":34900,"isExtra":false},{"id":"K0000","note":"","count":1,"label":"Balné","posId":"K0000","price":3000,"isExtra":true},{"id":"Y120","note":"","count":1,"label":"Pepperoni","posId":"Y120","price":0,"isExtra":true},{"id":"17","note":"","count":1,"label":"USA těsto","posId":"17","price":1000,"isExtra":true},{"id":"ZRS32","note":"","count":1,"label":"Smetanový základ","posId":"ZRS32","price":0,"isExtra":true},{"id":"P101","note":"","count":1,"label":"spicy wings 🌶️","posId":"P101","price":0,"isExtra":true},{"id":"N124","note":"","count":1,"label":"Pepsi 1l","posId":"N124","price":0,"isExtra":true}]</t>
  </si>
  <si>
    <t>2026-05-05T22:45:03.133+02:00</t>
  </si>
  <si>
    <t>2026-05-05T22:54:56.789+02:00</t>
  </si>
  <si>
    <t>2026-05-05T23:11:32.021+02:00</t>
  </si>
  <si>
    <t>2026-05-05T22:45:03.858+02:00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</si>
  <si>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,{"id":"5dfcd7e6-75e9-4752-8a19-eab42ba37b6d","note":"","count":1,"label":"Kukuřice","posId":"C115","price":3500,"KDSTags":["greenhighlight"],"isExtra":true},{"id":"6fcfbe85-8ba4-468d-ab89-7147d4a9ffdb","note":"","count":1,"label":"Olivy","posId":"C112","price":3500,"KDSTags":["greenhighlight"],"isExtra":true},{"id":"5fc1255c-e26e-4454-9620-7eea5d2454f6","note":"","count":1,"label":"Slanina","posId":"C108","price":4000,"KDSTags":["greenhighlight"],"isExtra":true},{"id":"d620bc6b-ecfa-4465-a21e-5ad55002e77c","note":"","count":1,"label":"Žampiony","posId":"C105","price":3500,"KDSTags":["greenhighlight"],"isExtra":true}]</t>
  </si>
  <si>
    <t>2026-05-05T22:43:57.519+02:00</t>
  </si>
  <si>
    <t>2026-05-05T22:46:07.018+02:00</t>
  </si>
  <si>
    <t>[{"id":"45e86e69-d951-4cfa-82b7-297944319a30","count":1,"label":"Guarana classic","posId":"N142","price":5500,"isExtra":false,"creatorId":"S5EAGZMkgPkA_-GTlxOml","isPackging":0,"actualLabel":"Guarana classic"},{"id":"6ffd3545-72d2-4e40-9c4f-5ed137d1966b","count":1,"label":"Guarana kiwi a jablko","posId":"N144","price":5500,"isExtra":false,"creatorId":"EsNGsjvx0Bhz3L46GzMBd","isPackging":0,"actualLabel":"Guarana kiwi a jablko"}]</t>
  </si>
  <si>
    <t>2026-05-05T22:43:01.589+02:00</t>
  </si>
  <si>
    <t>2026-05-05T22:46:03.932+02:00</t>
  </si>
  <si>
    <t>[{"id":"45e86e69-d951-4cfa-82b7-297944319a30","count":1,"label":"Guarana classic","posId":"N142","price":5500,"isExtra":false,"creatorId":"pzyTODTqCjxUq-GX_TGGO","isPackging":0,"actualLabel":"Guarana classic"}]</t>
  </si>
  <si>
    <t>2026-05-05T22:38:17.081+02:00</t>
  </si>
  <si>
    <t>2026-05-05T22:47:55.040+02:00</t>
  </si>
  <si>
    <t>[{"id":"123","note":"","count":1,"label":"Quattro Formaggi 32cm","posId":"123","price":24900,"isExtra":false},{"id":"K0000","note":"","count":1,"label":"Balné","posId":"K0000","price":1500,"isExtra":true},{"id":"P106","note":"","count":1,"label":"Česnekový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32cm","posId":"114","price":24900,"isExtra":false},{"id":"K0000","note":"","count":1,"label":"Balné","posId":"K0000","price":1500,"isExtra":true},{"id":"N124","note":"","count":1,"label":"Pepsi 1l","posId":"N124","price":5900,"isExtra":false},{"id":"N126","note":"","count":1,"label":"Mirinda 1l","posId":"N126","price":5900,"isExtra":false}]</t>
  </si>
  <si>
    <t>2026-05-05T22:38:03.867+02:00</t>
  </si>
  <si>
    <t>2026-05-05T22:46:12.817+02:00</t>
  </si>
  <si>
    <t>2026-05-05T22:59:30.259+02:00</t>
  </si>
  <si>
    <t>2026-05-05T22:38:04.814+02:00</t>
  </si>
  <si>
    <t>[{"id":"a78b511f-836b-415e-9285-dd47f293529b","note":"","count":1,"label":"Pepperoni 40 cm","posId":"108","price":30900,"isExtra":false},{"id":"0604cf40-24b5-4ad5-a9e4-e5834def96b8","note":"","count":1,"label":"Dip česnekový","posId":"P106","price":2000,"isExtra":false}]</t>
  </si>
  <si>
    <t>2026-05-05T22:34:20.670+02:00</t>
  </si>
  <si>
    <t>2026-05-05T22:40:27.058+02:00</t>
  </si>
  <si>
    <t>2026-05-05T22:29:47.868+02:00</t>
  </si>
  <si>
    <t>2026-05-05T22:38:33.004+02:00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</si>
  <si>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32cm","posId":"123","price":24900,"isExtra":false},{"id":"bd23bb29ddc67d336ee4c95b","count":1,"label":"Balné","posId":"K0000","price":1500,"isExtra":true},{"id":"6748417db17528cb9bcae63b","count":2,"label":"Česnekový dip","posId":"P106","price":2000,"isExtra":false},{"id":"bd23bb29ddc67d336ee4c95b","count":2,"label":"Balné","posId":"K0000","price":1500,"isExtra":true},{"id":"6748417db17528cb9bcae631","count":1,"label":"Spicy Wings 🌶️","posId":"P101","price":11900,"isExtra":false},{"id":"bd23bb29ddc67d336ee4c95b","count":1,"label":"Balné","posId":"K0000","price":1500,"isExtra":true}]</t>
  </si>
  <si>
    <t>2026-05-05T22:26:13.836+02:00</t>
  </si>
  <si>
    <t>2026-05-05T22:36:03.674+02:00</t>
  </si>
  <si>
    <t>[{"id":"b66988f8-0945-47b3-9624-758fe9625ad4","count":1,"label":"Pizza Margherita 18","posId":"124","price":11900,"isExtra":false,"creatorId":"wG5j1DTZKgowBdRtvGmPI","isPackging":0,"actualLabel":"Pizza Margherita 18"},{"id":"4df4c5c0-abba-42b0-a63e-2a559be75166","count":1,"label":"Pizza Quattro Formaggi 32","posId":"123","price":24900,"isExtra":false,"creatorId":"cylOTPHxotdp3OLaodS7Z","isPackging":0,"actualLabel":"Pizza Quattro Formaggi 32"},{"id":"xdnKPZnUke33h1cSaQWBm","count":1,"label":"Rajčatový základ","posId":"ZSR32","price":0,"isExtra":true,"mainItemId":"4df4c5c0-abba-42b0-a63e-2a559be75166"},{"id":"2d776283-f92a-4ef0-8770-6771d3ddf4a2","count":1,"label":"Poděbradská malinovka 0,5l","posId":"N129","price":4900,"isExtra":false,"creatorId":"aAOJ5_Kgtw4mw8MhFjpkr","isPackging":0,"actualLabel":"Poděbradská malinovka 0,5l"},{"id":"dcff22d6-e3c4-4d3c-b856-2a8238723c08","count":1,"label":"Aquilla neperlivá","posId":"N140","price":3900,"isExtra":false,"creatorId":"9qhbVtZYpiIJsUu44lple","isPackging":0,"actualLabel":"Aquilla neperlivá"}]</t>
  </si>
  <si>
    <t>2026-05-05T22:24:13.134+02:00</t>
  </si>
  <si>
    <t>2026-05-05T22:33:12.842+02:00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</si>
  <si>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112","note":"","count":1,"label":"Olivy","posId":"B112","price":2500,"KDSTags":["greenhighlight"],"isExtra":true},{"id":"B115","note":"","count":1,"label":"Kukuřice","posId":"B115","price":2500,"KDSTags":["greenhighlight"],"isExtra":true}]</t>
  </si>
  <si>
    <t>2026-05-05T22:22:13.846+02:00</t>
  </si>
  <si>
    <t>2026-05-05T22:31:42.931+02:00</t>
  </si>
  <si>
    <t>2026-05-05T22:20:06.997+02:00</t>
  </si>
  <si>
    <t>2026-05-05T22:30:02.848+02:00</t>
  </si>
  <si>
    <t>[{"id":"123","note":"","count":1,"label":"Quattro Formaggi 32cm","posId":"123","price":24900,"isExtra":false},{"id":"K0000","note":"","count":1,"label":"Balné","posId":"K0000","price":1500,"isExtra":true},{"id":"109","note":"","count":1,"label":"Comeback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C105","note":"","count":1,"label":"Žampiony","posId":"C105","price":3500,"KDSTags":["greenhighlight"],"isExtra":true},{"id":"C100","note":"","count":1,"label":"Ananas","posId":"C100","price":3500,"KDSTags":["greenhighlight"],"isExtra":true},{"id":"C114","note":"","count":1,"label":"Kuře","posId":"C114","price":4000,"KDSTags":["greenhighlight"],"isExtra":true}]</t>
  </si>
  <si>
    <t>2026-05-05T22:12:30.730+02:00</t>
  </si>
  <si>
    <t>2026-05-05T22:26:09.148+02:00</t>
  </si>
  <si>
    <t>[{"id":"54685014","note":"","size":"Masové kuličky","count":1,"label":"Masové kuličky","posId":"P102","price":9900,"isExtra":false},{"id":"54685059","note":"","count":1,"label":"Balné","posId":"K0000","price":1500,"isExtra":true},{"id":"54685021","note":"","size":"Choco Rolls","count":1,"label":"Choco Rolls","posId":"chr100","price":8900,"isExtra":false},{"id":"54685059","note":"","count":1,"label":"Balné","posId":"K0000","price":1500,"isExtra":true},{"id":"54684982","note":"","size":"Capricciosa 40cm","count":1,"label":"Capricciosa 40cm","posId":"101","price":30900,"isExtra":false},{"id":"54685049","note":"","count":1,"label":"Balné","posId":"K0000","price":2000,"isExtra":true}]</t>
  </si>
  <si>
    <t>2026-05-05T22:11:49.178+02:00</t>
  </si>
  <si>
    <t>2026-05-05T22:23:03.984+02:00</t>
  </si>
  <si>
    <t>[{"id":"59589715","note":"","size":"Capricciosa 32cm","count":1,"label":"Capricciosa 32cm","posId":"113","price":24900,"isExtra":false},{"id":"54685059","note":"","count":1,"label":"Balné","posId":"K0000","price":1500,"isExtra":true}]</t>
  </si>
  <si>
    <t>2026-05-05T22:11:48.801+02:00</t>
  </si>
  <si>
    <t>2026-05-05T22:21:46.834+02:00</t>
  </si>
  <si>
    <t>[{"id":"59589715","note":"","size":"Capricciosa 32cm","count":1,"label":"Capricciosa 32cm","posId":"113","price":24900,"isExtra":false},{"id":"54685059","note":"","count":1,"label":"Balné","posId":"K0000","price":1500,"isExtra":true},{"id":"54685088","note":"","count":1,"label":"okraj mozzarella, bylinky","posId":"A121","price":5700,"isExtra":true},{"id":"54685017","note":"","size":"Pepperoni Rolls 🌶️","count":1,"label":"Pepperoni Rolls 🌶️","posId":"P100","price":8900,"isExtra":false},{"id":"54685059","note":"","count":1,"label":"Balné","posId":"K0000","price":1500,"isExtra":true}]</t>
  </si>
  <si>
    <t>2026-05-05T22:11:48.593+02:00</t>
  </si>
  <si>
    <t>2026-05-05T22:19:45.091+02:00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</si>
  <si>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40cm","posId":"111","price":30900,"isExtra":false},{"id":"54685049","note":"","count":1,"label":"Balné","posId":"K0000","price":2000,"isExtra":true},{"id":"54685083","note":"","count":1,"label":"okraj mozzarella, bylinky","posId":"A122","price":6500,"isExtra":true},{"id":"54685018","note":"","size":"Česnekový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</si>
  <si>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2026-05-05T22:09:27.700+02:00</t>
  </si>
  <si>
    <t>2026-05-05T22:18:06.985+02:00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</si>
  <si>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32cm","posId":"123","price":24900,"isExtra":false},{"id":"54685059","note":"","count":1,"label":"Balné","posId":"K0000","price":1500,"isExtra":true},{"id":"54685146","note":"","count":1,"label":"Cibule","posId":"B103","price":2500,"KDSTags":["greenhighlight"],"isExtra":true}]</t>
  </si>
  <si>
    <t>Maxim</t>
  </si>
  <si>
    <t>2026-05-05T22:04:40.922+02:00</t>
  </si>
  <si>
    <t>2026-05-05T22:16:10.955+02:00</t>
  </si>
  <si>
    <t>[{"id":"121","note":"","count":1,"label":"Comeback 32cm 🌶️","posId":"121","price":24900,"isExtra":false},{"id":"K0000","note":"","count":1,"label":"Balné","posId":"K0000","price":1500,"isExtra":true},{"id":"B115","note":"","count":1,"label":"Kukuřice","posId":"B115","price":2500,"KDSTags":["greenhighlight"],"isExtra":true},{"id":"B113","note":"","count":1,"label":"Mozzarella","posId":"B113","price":3000,"KDSTags":["greenhighlight"],"isExtra":true}]</t>
  </si>
  <si>
    <t>2026-05-05T22:04:36.734+02:00</t>
  </si>
  <si>
    <t>2026-05-05T22:14:06.204+02:00</t>
  </si>
  <si>
    <t>[{"id":"6748417db17528cb9bcae605","count":1,"label":"Pepperoni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těsto","posId":"17","price":1000,"isExtra":true},{"id":"ccbaa201c998f5c98f2bca7f","count":1,"label":"Pepperoni salám","posId":"B109","price":3000,"KDSTags":["greenhighlight"],"isExtra":true},{"id":"6748417db17528cb9bcae63f","count":1,"label":"Jalapenos Rolls","posId":"jpr200","price":8900,"isExtra":false},{"id":"bd23bb29ddc67d336ee4c95b","count":1,"label":"Balné","posId":"K0000","price":1500,"isExtra":true},{"id":"6748417db17528cb9bcae663","count":1,"label":"Mirinda 1l","posId":"N126","price":5900,"isExtra":false}]</t>
  </si>
  <si>
    <t>2026-05-05T22:04:36.529+02:00</t>
  </si>
  <si>
    <t>2026-05-05T22:11:40.827+02:00</t>
  </si>
  <si>
    <t>[{"id":"6748417db17528cb9bcae60f","count":1,"label":"Capricciosa 32cm","posId":"113","price":24900,"isExtra":false},{"id":"bd23bb29ddc67d336ee4c95b","count":1,"label":"Balné","posId":"K0000","price":1500,"isExtra":true},{"id":"f401506159c49964c3178c0f","count":1,"label":"okraj mozzarella, bylinky","posId":"A121","price":5700,"isExtra":true},{"id":"3a8c81df4b4e610c1946ed84","count":1,"label":"Bez oliv","posId":"X112","price":0,"KDSTags":["redhighlight"],"isExtra":true},{"id":"6748417db17528cb9bcae643","count":1,"label":"Dip Jalapeňos","posId":"P107","price":2000,"isExtra":false},{"id":"bd23bb29ddc67d336ee4c95b","count":1,"label":"Balné","posId":"K0000","price":1500,"isExtra":true}]</t>
  </si>
  <si>
    <t>2026-05-05T22:00:03.466+02:00</t>
  </si>
  <si>
    <t>2026-05-05T22:07:42.881+02:00</t>
  </si>
  <si>
    <t>[{"id":"15882222-eb55-420b-a563-1fd60403ece7","note":"","count":1,"label":"Hot &amp; Spicy 18 cm","posId":"134","price":11900,"isExtra":false},{"id":"1b68753b-9772-491e-8cdf-739a38d37a47","note":"","count":1,"label":"Guarana classic 0,5l","posId":"N142","price":5500,"isExtra":false}]</t>
  </si>
  <si>
    <t>2026-05-05T21:55:04.225+02:00</t>
  </si>
  <si>
    <t>2026-05-05T22:05:17.562+02:00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</si>
  <si>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základ","posId":"A129","price":0,"isExtra":true},{"id":"c10d36f8-acd3-4a8b-979d-b81c00d75c6f","note":"","count":1,"label":"BEZ -ananas","posId":"X100","price":0,"KDSTags":["redhighlight"],"isExtra":true},{"id":"088a7edc-ef1e-4c6b-b7a1-36c2c45ab0fe","note":"","count":1,"label":"Capricciosa 32 cm","posId":"113","price":24900,"isExtra":false},{"id":"78606be9-7e01-4fe9-a37c-d9a4b62d5696","note":"","count":1,"label":"změna na BBQ základ","posId":"A128","price":0,"isExtra":true},{"id":"fb380719-7e86-4a50-b0fc-8a72368b6991","note":"","count":1,"label":"kukuřice","posId":"B115","price":2500,"KDSTags":["greenhighlight"],"isExtra":true}]</t>
  </si>
  <si>
    <t>2026-05-05T21:25:03.454+02:00</t>
  </si>
  <si>
    <t>2026-05-05T21:31:07.504+02:00</t>
  </si>
  <si>
    <t>2026-05-05T21:22:29.438+02:00</t>
  </si>
  <si>
    <t>2026-05-05T21:30:35.795+02:00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</si>
  <si>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40cm","posId":"111","price":30900,"isExtra":false},{"id":"54685049","note":"","count":1,"label":"Balné","posId":"K0000","price":2000,"isExtra":true},{"id":"59555745","note":"","count":1,"label":"Rajčatový základ","posId":"ZSR40","price":0,"isExtra":true},{"id":"57405717","note":"","size":"BIRGO grapefruit 0,5l","count":1,"label":"BIRGO grapefruit 0,5l","posId":"N131","price":4900,"isExtra":false}]</t>
  </si>
  <si>
    <t>2026-05-05T21:12:03.749+02:00</t>
  </si>
  <si>
    <t>2026-05-05T21:19:59.530+02:00</t>
  </si>
  <si>
    <t>2026-05-05T21:06:45.976+02:00</t>
  </si>
  <si>
    <t>2026-05-05T21:15:50.807+02:00</t>
  </si>
  <si>
    <t>2026-05-05T21:15:50.806+02:00</t>
  </si>
  <si>
    <t>[{"id":"59589713","note":"","size":"Zeleninová 32cm","count":1,"label":"Zeleninová 32cm","posId":"115","price":24900,"isExtra":false},{"id":"54685059","note":"","count":1,"label":"Balné","posId":"K0000","price":1500,"isExtra":true},{"id":"54685014","note":"","size":"Masové kuličky","count":1,"label":"Masové kuličky","posId":"P102","price":9900,"isExtra":false},{"id":"54685059","note":"","count":1,"label":"Balné","posId":"K0000","price":1500,"isExtra":true},{"id":"54685013","note":"","size":"Spicy Wings 🌶️","count":1,"label":"Spicy Wings 🌶️","posId":"P101","price":11900,"isExtra":false},{"id":"54685059","note":"","count":1,"label":"Balné","posId":"K0000","price":1500,"isExtra":true}]</t>
  </si>
  <si>
    <t>2026-05-05T21:05:05.369+02:00</t>
  </si>
  <si>
    <t>2026-05-05T21:11:38.583+02:00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</si>
  <si>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,{"id":"0604cf40-24b5-4ad5-a9e4-e5834def96b8","note":"","count":1,"label":"Dip česnekový","posId":"P106","price":2000,"isExtra":false},{"id":"86f97e80-4313-45a1-88bb-cd090c233763","note":"","count":1,"label":"Pepsi 1l","posId":"N124","price":5900,"isExtra":false}]</t>
  </si>
  <si>
    <t>2026-05-05T20:56:04.558+02:00</t>
  </si>
  <si>
    <t>2026-05-05T21:02:09.372+02:00</t>
  </si>
  <si>
    <t>[{"id":"3ca6f105-5e70-48ee-bc31-76525f0a0b11","note":"","count":1,"label":"BBQ Texas 40 cm","posId":"107","price":30900,"isExtra":false},{"id":"2f7a90d0-99ad-4d18-9e52-1aedcd045e55","note":"","count":1,"label":"BEZ -paprika","posId":"X111","price":0,"KDSTags":["redhighlight"],"isExtra":true}]</t>
  </si>
  <si>
    <t>2026-05-05T20:48:24.039+02:00</t>
  </si>
  <si>
    <t>2026-05-05T20:57:40.594+02:00</t>
  </si>
  <si>
    <t>[{"id":"59589714","note":"","size":"Hawai 32cm","count":1,"label":"Hawai 32cm","posId":"114","price":24900,"isExtra":false},{"id":"54685059","note":"","count":1,"label":"Balné","posId":"K0000","price":1500,"isExtra":true},{"id":"54685177","note":"","count":1,"label":"Kuře","posId":"B114","price":3000,"KDSTags":["greenhighlight"],"isExtra":true}]</t>
  </si>
  <si>
    <t>2026-05-05T20:44:28.450+02:00</t>
  </si>
  <si>
    <t>2026-05-05T20:56:04.846+02:00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</si>
  <si>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🌶️🌶️","posId":"110","price":30900,"isExtra":false},{"id":"54685049","note":"","count":1,"label":"Balné","posId":"K0000","price":2000,"isExtra":true},{"id":"54685083","note":"","count":1,"label":"okraj mozzarella, bylinky","posId":"A122","price":6500,"isExtra":true},{"id":"54685160","note":"","count":1,"label":"Mozzarella","posId":"C113","price":4000,"KDSTags":["greenhighlight"],"isExtra":true},{"id":"59589715","note":"","size":"Capricciosa 32cm","count":1,"label":"Capricciosa 32cm","posId":"113","price":24900,"isExtra":false},{"id":"54685059","note":"","count":1,"label":"Balné","posId":"K0000","price":1500,"isExtra":true}]</t>
  </si>
  <si>
    <t>Hyský Aleš</t>
  </si>
  <si>
    <t>2026-05-05T20:37:03.723+02:00</t>
  </si>
  <si>
    <t>2026-05-05T20:44:17.271+02:00</t>
  </si>
  <si>
    <t>2026-05-05T20:53:28.039+02:00</t>
  </si>
  <si>
    <t>2026-05-05T20:37:04.628+02:00</t>
  </si>
  <si>
    <t>2026-05-05T20:28:03.364+02:00</t>
  </si>
  <si>
    <t>2026-05-05T20:37:09.274+02:00</t>
  </si>
  <si>
    <t>2026-05-05T20:42:08.866+02:00</t>
  </si>
  <si>
    <t>2026-05-05T20:28:04.008+02:00</t>
  </si>
  <si>
    <t>2026-05-05T20:24:13.106+02:00</t>
  </si>
  <si>
    <t>2026-05-05T20:32:50.642+02:00</t>
  </si>
  <si>
    <t>[{"id":"6748417db17528cb9bcae60d","count":1,"label":"Hawai 32cm","posId":"114","price":24900,"isExtra":false},{"id":"bd23bb29ddc67d336ee4c95b","count":1,"label":"Balné","posId":"K0000","price":1500,"isExtra":true},{"id":"f401506159c49964c3178c0f","count":1,"label":"okraj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</si>
  <si>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2026-05-05T20:23:03.472+02:00</t>
  </si>
  <si>
    <t>2026-05-05T20:34:01.396+02:00</t>
  </si>
  <si>
    <t>[{"id":"e8a7b47a-70d2-4cc2-a375-1dab55125675","note":"","count":1,"label":"Quattro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bylinky","posId":"A121","price":5700,"isExtra":true}]</t>
  </si>
  <si>
    <t>2026-05-05T20:22:03.012+02:00</t>
  </si>
  <si>
    <t>2026-05-05T20:32:58.307+02:00</t>
  </si>
  <si>
    <t>[{"id":"7ee7e3c8-2c54-4dc5-810f-2f52f62e2d14","note":"","count":1,"label":"Comeback 32 cm","posId":"121","price":24900,"isExtra":false},{"id":"ea19fb90-a0c3-4d7a-946a-81082fc1a3c2","note":"","count":1,"label":"okraj Hotdog hořčice","posId":"A117","price":5700,"isExtra":true}]</t>
  </si>
  <si>
    <t>2026-05-05T20:14:34.425+02:00</t>
  </si>
  <si>
    <t>2026-05-05T20:22:30.564+02:00</t>
  </si>
  <si>
    <t>[{"id":"6748417db17528cb9bcae603","count":1,"label":"Comeback 32cm 🌶️","posId":"121","price":24900,"isExtra":false},{"id":"bd23bb29ddc67d336ee4c95b","count":1,"label":"Balné","posId":"K0000","price":1500,"isExtra":true},{"id":"fd7b41a9636f70af3c1f4e97","count":1,"label":"USA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bylinky","posId":"A121","price":5700,"isExtra":true},{"id":"6748417db17528cb9bcae661","count":1,"label":"Pepsi zero sugar 1l","posId":"N125","price":5900,"isExtra":false}]</t>
  </si>
  <si>
    <t>2026-05-05T20:12:03.355+02:00</t>
  </si>
  <si>
    <t>2026-05-05T20:19:54.362+02:00</t>
  </si>
  <si>
    <t>[{"id":"52687002-58c9-40ea-ba22-d2ae7a4b5889","note":"","count":1,"label":"Comeback 32 cm","posId":"145","price":24900,"isExtra":false},{"id":"753d3d50-a299-4b66-8a6e-6cb2b7fd8406","note":"","count":1,"label":"Guarana Kiwi a jablko 0,5l","posId":"N144","price":5500,"isExtra":false}]</t>
  </si>
  <si>
    <t>2026-05-05T19:48:03.717+02:00</t>
  </si>
  <si>
    <t>2026-05-05T19:58:52.225+02:00</t>
  </si>
  <si>
    <t>[{"id":"c17837f5-7a43-4caf-86f2-7f4c925f90fb","note":"","count":2,"label":"BBQ Meteor 32 cm","posId":"118","price":24900,"isExtra":false}]</t>
  </si>
  <si>
    <t>2026-05-05T19:38:02.158+02:00</t>
  </si>
  <si>
    <t>2026-05-05T19:46:07.347+02:00</t>
  </si>
  <si>
    <t>[{"id":"120","note":"","count":1,"label":"Pepperoni 32cm 🌶️🌶️","posId":"120","price":24900,"isExtra":false},{"id":"K0000","note":"","count":1,"label":"Balné","posId":"K0000","price":1500,"isExtra":true}]</t>
  </si>
  <si>
    <t>2026-05-05T19:33:03.163+02:00</t>
  </si>
  <si>
    <t>2026-05-05T19:46:05.223+02:00</t>
  </si>
  <si>
    <t>[{"id":"3ca6f105-5e70-48ee-bc31-76525f0a0b11","note":"","count":1,"label":"BBQ Texas 40 cm","posId":"107","price":30900,"isExtra":false},{"id":"55f8781c-97f6-4a21-abe6-3780ea7117ba","note":"","count":1,"label":"změna na Smetanový základ","posId":"A129","price":0,"isExtra":true}]</t>
  </si>
  <si>
    <t>Tymofii</t>
  </si>
  <si>
    <t>2026-05-05T19:31:12.153+02:00</t>
  </si>
  <si>
    <t>2026-05-05T19:39:23.455+02:00</t>
  </si>
  <si>
    <t>[{"id":"101","note":"prosím žampiony pouze na půlku pizzy ","count":1,"label":"Capricciosa 40cm","posId":"101","price":30900,"isExtra":false},{"id":"K0000","note":"","count":1,"label":"Balné","posId":"K0000","price":2000,"isExtra":true},{"id":"X112","note":"","count":1,"label":"Bez oliv","posId":"X112","price":0,"KDSTags":["redhighlight"],"isExtra":true},{"id":"C116","note":"","count":1,"label":"Masové kuličky","posId":"C116","price":8900,"KDSTags":["greenhighlight"],"isExtra":true},{"id":"P106","note":"","count":1,"label":"Česnekový dip","posId":"P106","price":2000,"isExtra":false},{"id":"K0000","note":"","count":1,"label":"Balné","posId":"K0000","price":1500,"isExtra":true},{"id":"N124","note":"","count":1,"label":"Pepsi 1l","posId":"N124","price":5900,"isExtra":false}]</t>
  </si>
  <si>
    <t>2026-05-05T19:24:48.075+02:00</t>
  </si>
  <si>
    <t>2026-05-05T19:37:30.614+02:00</t>
  </si>
  <si>
    <t>2026-05-05T19:23:03.151+02:00</t>
  </si>
  <si>
    <t>2026-05-05T19:34:41.069+02:00</t>
  </si>
  <si>
    <t>[{"id":"6e4aed3e-b988-442a-8864-0b2ad4a4403d","note":"","count":1,"label":"Quattro Formaggi 32 cm","posId":"147","price":24900,"isExtra":false},{"id":"72b7d8de-1f32-4c8d-8cfc-fd5ab0a54619","note":"","count":1,"label":"kuře","posId":"B114","price":3000,"KDSTags":["greenhighlight"],"isExtra":true},{"id":"fc3fa22b-be90-4e3e-a05f-41f62444ffb3","note":"","count":1,"label":"olivy","posId":"B112","price":2500,"KDSTags":["greenhighlight"],"isExtra":true}]</t>
  </si>
  <si>
    <t>2026-05-05T19:21:04.410+02:00</t>
  </si>
  <si>
    <t>2026-05-05T19:33:18.062+02:00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</si>
  <si>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</si>
  <si>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2026-05-05T19:18:01.012+02:00</t>
  </si>
  <si>
    <t>2026-05-05T19:28:13.506+02:00</t>
  </si>
  <si>
    <t>[{"id":"54684981","note":"","size":"Hawai 40cm","count":1,"label":"Hawai 40cm","posId":"102","price":30900,"isExtra":false},{"id":"54685049","note":"","count":1,"label":"Balné","posId":"K0000","price":2000,"isExtra":true},{"id":"54684982","note":"","size":"Capricciosa 40cm","count":1,"label":"Capricciosa 40cm","posId":"101","price":30900,"isExtra":false},{"id":"54685049","note":"","count":1,"label":"Balné","posId":"K0000","price":2000,"isExtra":true}]</t>
  </si>
  <si>
    <t>2026-05-05T19:16:03.562+02:00</t>
  </si>
  <si>
    <t>2026-05-05T19:25:42.428+02:00</t>
  </si>
  <si>
    <t>[{"id":"f675967f-9acd-47eb-a0a7-8c1488c18315","note":"","count":1,"label":"Hot &amp; Spicy 40 cm","posId":"110","price":30900,"isExtra":false},{"id":"5baf9524-d195-4f98-ac4e-12383c85b672","note":"","count":1,"label":"Mozzarella","posId":"C113","price":4000,"KDSTags":["greenhighlight"],"isExtra":true}]</t>
  </si>
  <si>
    <t>2026-05-05T19:14:01.094+02:00</t>
  </si>
  <si>
    <t>2026-05-05T19:24:03.340+02:00</t>
  </si>
  <si>
    <t>[{"id":"6748417db17528cb9bcae605","count":1,"label":"Pepperoni 32cm 🌶️🌶️","posId":"120","price":24900,"isExtra":false},{"id":"bd23bb29ddc67d336ee4c95b","count":1,"label":"Balné","posId":"K0000","price":1500,"isExtra":true},{"id":"97278f8f579333a42d2bbe2f","count":1,"label":"BBQ základ","posId":"ZRB32","price":0,"isExtra":true},{"id":"f8a57dbb56ccb38f2395432c","count":1,"label":"okraj mozzarella, bbq omáčka","posId":"A123","price":5700,"isExtra":true},{"id":"6748417db17528cb9bcae60f","count":1,"label":"Capricciosa 32cm","posId":"113","price":24900,"isExtra":false},{"id":"bd23bb29ddc67d336ee4c95b","count":1,"label":"Balné","posId":"K0000","price":1500,"isExtra":true},{"id":"f401506159c49964c3178c0f","count":1,"label":"okraj mozzarella, bylinky","posId":"A121","price":5700,"isExtra":true},{"id":"3ff8bcf86a57647a3133c48e","count":1,"label":"Kukuřice","posId":"B115","price":2500,"KDSTags":["greenhighlight"],"isExtra":true}]</t>
  </si>
  <si>
    <t>2026-05-05T19:11:00.461+02:00</t>
  </si>
  <si>
    <t>2026-05-05T19:20:14.047+02:00</t>
  </si>
  <si>
    <t>2026-05-05T19:01:00.513+02:00</t>
  </si>
  <si>
    <t>2026-05-05T19:10:50.146+02:00</t>
  </si>
  <si>
    <t>[{"id":"54684982","note":"","size":"Capricciosa 40cm","count":1,"label":"Capricciosa 40cm","posId":"101","price":30900,"isExtra":false},{"id":"54685049","note":"","count":1,"label":"Balné","posId":"K0000","price":2000,"isExtra":true},{"id":"54685083","note":"","count":1,"label":"okraj mozzarella, bylinky","posId":"A122","price":6500,"isExtra":true},{"id":"54685179","note":"","count":1,"label":"Pepperoni salám","posId":"C109","price":4000,"KDSTags":["greenhighlight"],"isExtra":true}]</t>
  </si>
  <si>
    <t>2026-05-05T18:53:03.589+02:00</t>
  </si>
  <si>
    <t>2026-05-05T20:10:20.440+02:00</t>
  </si>
  <si>
    <t>[{"id":"a78b511f-836b-415e-9285-dd47f293529b","note":"","count":1,"label":"Pepperoni 40 cm","posId":"108","price":30900,"isExtra":false},{"id":"6429499b-bd57-4ad7-b257-96da4ce175b3","note":"","count":1,"label":"Jalapeños","posId":"C102","price":3500,"KDSTags":["greenhighlight"],"isExtra":true},{"id":"540c8d22-36ac-4503-9684-d23e3d647ff1","note":"","count":1,"label":"Pepperoni salám","posId":"C109","price":4000,"KDSTags":["greenhighlight"],"isExtra":true}]</t>
  </si>
  <si>
    <t>Nadyia</t>
  </si>
  <si>
    <t>2026-05-05T18:49:51.889+02:00</t>
  </si>
  <si>
    <t>2026-05-05T18:58:59.055+02:00</t>
  </si>
  <si>
    <t>[{"id":"108","note":"","count":1,"label":"Pepperoni 40cm 🌶️🌶️","posId":"108","price":30900,"isExtra":false},{"id":"K0000","note":"","count":1,"label":"Balné","posId":"K0000","price":2000,"isExtra":true},{"id":"N125","note":"","count":1,"label":"Pepsi zero sugar 1l","posId":"N125","price":5900,"isExtra":false}]</t>
  </si>
  <si>
    <t>2026-05-05T18:40:39.829+02:00</t>
  </si>
  <si>
    <t>2026-05-05T18:48:14.283+02:00</t>
  </si>
  <si>
    <t>[{"id":"4c69a2c3-8752-4e6e-bb52-549b83f49ac0","count":1,"label":"Pizza Pepperoni 18","posId":"132","price":11900,"isExtra":false,"creatorId":"rDsdEI4nPQjR4G0SyUdJ0","isPackging":0,"actualLabel":"Pizza Pepperoni 18"}]</t>
  </si>
  <si>
    <t>2026-05-05T18:35:03.207+02:00</t>
  </si>
  <si>
    <t>2026-05-05T18:45:30.879+02:00</t>
  </si>
  <si>
    <t>2026-05-05T18:35:03.196+02:00</t>
  </si>
  <si>
    <t>2026-05-05T18:47:27.984+02:00</t>
  </si>
  <si>
    <t>[{"id":"52687002-58c9-40ea-ba22-d2ae7a4b5889","note":"","count":1,"label":"Comeback 32 cm","posId":"145","price":24900,"isExtra":false},{"id":"cc07bf3f-3e6f-4df8-9018-c7e260233504","note":"","count":1,"label":"BEZ -cibule","posId":"X103","price":0,"KDSTags":["redhighlight"],"isExtra":true}]</t>
  </si>
  <si>
    <t>2026-05-05T18:32:03.193+02:00</t>
  </si>
  <si>
    <t>2026-05-05T18:45:55.885+02:00</t>
  </si>
  <si>
    <t>2026-05-05T18:58:24.795+02:00</t>
  </si>
  <si>
    <t>2026-05-05T18:32:03.660+02:00</t>
  </si>
  <si>
    <t>[{"id":"1edf54fc-1032-442c-939f-e6e2033b2270","note":"","count":2,"label":"Comeback 40 cm","posId":"109","price":30900,"isExtra":false}]</t>
  </si>
  <si>
    <t>2026-05-05T18:31:50.660+02:00</t>
  </si>
  <si>
    <t>2026-05-05T18:44:41.031+02:00</t>
  </si>
  <si>
    <t>[{"id":"18","note":"","count":1,"label":"Jablečno-skořicové rolls","posId":"18","price":8900,"isExtra":false},{"id":"K0000","note":"","count":1,"label":"Balné","posId":"K0000","price":1500,"isExtra":true},{"id":"P100","note":"","count":1,"label":"Pepperoni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</si>
  <si>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2026-05-05T18:24:03.735+02:00</t>
  </si>
  <si>
    <t>2026-05-05T18:34:02.633+02:00</t>
  </si>
  <si>
    <t>[{"id":"59589706","note":"","size":"Margherita 32cm","count":1,"label":"Margherita 32cm","posId":"112","price":20900,"isExtra":false},{"id":"54685059","note":"","count":1,"label":"Balné","posId":"K0000","price":1500,"isExtra":true},{"id":"59589709","note":"","size":"Comeback 32cm 🌶️","count":1,"label":"Comeback 32cm 🌶️","posId":"121","price":24900,"isExtra":false},{"id":"54685059","note":"","count":1,"label":"Balné","posId":"K0000","price":1500,"isExtra":true}]</t>
  </si>
  <si>
    <t>2026-05-05T18:19:03.825+02:00</t>
  </si>
  <si>
    <t>2026-05-05T19:43:34.204+02:00</t>
  </si>
  <si>
    <t>2026-05-05T19:57:47.612+02:00</t>
  </si>
  <si>
    <t>2026-05-05T18:20:00.604+02:00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</si>
  <si>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bylinky","posId":"A121","price":5700,"isExtra":true},{"id":"a4e8ca23-fe36-4747-a603-19485eee7e76","note":"","count":1,"label":"Hot &amp; Spicy 32 cm","posId":"146","price":24900,"isExtra":false},{"id":"158f381e-7b09-45c4-95d8-d131055d3875","note":"","count":1,"label":"okraj Hotdog BBQ","posId":"A119","price":5700,"isExtra":true},{"id":"e8a7b47a-70d2-4cc2-a375-1dab55125675","note":"","count":1,"label":"Quattro Formaggi 32 cm","posId":"123","price":24900,"isExtra":false},{"id":"6e70115f-a0f1-42d6-aaca-1c1f7aa64cb8","note":"","count":1,"label":"šunka","posId":"B106","price":3000,"KDSTags":["greenhighlight"],"isExtra":true}]</t>
  </si>
  <si>
    <t>2026-05-05T18:17:27.122+02:00</t>
  </si>
  <si>
    <t>2026-05-05T18:25:34.212+02:00</t>
  </si>
  <si>
    <t>[{"id":"6748417db17528cb9bcae5e5","count":1,"label":"Margherita 40cm","posId":"100","price":26900,"isExtra":false},{"id":"9642908ce4c2f22954c8bbd6","count":1,"label":"Balné","posId":"K0000","price":2000,"isExtra":true},{"id":"e71ba0387ffe86638fd95521","count":1,"label":"Šunka","posId":"C106","price":4000,"KDSTags":["greenhighlight"],"isExtra":true}]</t>
  </si>
  <si>
    <t>2026-05-05T18:15:25.721+02:00</t>
  </si>
  <si>
    <t>2026-05-05T18:24:49.263+02:00</t>
  </si>
  <si>
    <t>[{"id":"6748417db17528cb9bcae60f","count":1,"label":"Capricciosa 32cm","posId":"113","price":24900,"isExtra":false},{"id":"bd23bb29ddc67d336ee4c95b","count":1,"label":"Balné","posId":"K0000","price":1500,"isExtra":true}]</t>
  </si>
  <si>
    <t>2026-05-05T18:10:02.456+02:00</t>
  </si>
  <si>
    <t>2026-05-05T18:23:44.328+02:00</t>
  </si>
  <si>
    <t>2026-05-05T18:38:56.841+02:00</t>
  </si>
  <si>
    <t>2026-05-05T18:10:03.636+02:00</t>
  </si>
  <si>
    <t>[{"id":"7805ed20-b7fb-4253-865d-b1d6ba10a291","note":"","count":1,"label":"Baby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bylinky","posId":"A121","price":5700,"isExtra":true},{"id":"ed962e6c-452c-49d0-917e-cf0d04abe09a","note":"","count":1,"label":"BBQ Texas 18 cm","posId":"131","price":11900,"isExtra":false},{"id":"0491ba2d-7c43-44f5-949a-e82693028cdb","note":"","count":1,"label":"Margherita 32 cm","posId":"136","price":20900,"isExtra":false},{"id":"af2bee84-a445-45fc-8ca2-cf4fed0dcf38","note":"","count":1,"label":"okraj mozzarella bylinky","posId":"A121","price":5700,"isExtra":true}]</t>
  </si>
  <si>
    <t>2026-05-05T18:01:39.947+02:00</t>
  </si>
  <si>
    <t>2026-05-05T18:12:02.047+02:00</t>
  </si>
  <si>
    <t>[{"id":"6748417db17528cb9bcae5eb","count":1,"label":"Comeback 40cm 🌶️","posId":"109","price":30900,"isExtra":false},{"id":"9642908ce4c2f22954c8bbd6","count":1,"label":"Balné","posId":"K0000","price":2000,"isExtra":true},{"id":"a1bd46b9b8f83b8b50c57f27","count":1,"label":"okraj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</si>
  <si>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2026-05-05T17:59:07.769+02:00</t>
  </si>
  <si>
    <t>2026-05-05T18:07:10.132+02:00</t>
  </si>
  <si>
    <t>[{"id":"6748417db17528cb9bcae5fd","count":1,"label":"Margherita 32cm","posId":"112","price":20900,"isExtra":false},{"id":"bd23bb29ddc67d336ee4c95b","count":1,"label":"Balné","posId":"K0000","price":1500,"isExtra":true},{"id":"fa857a88cef908bfe7a79dc0","count":1,"label":"Žampiony","posId":"B105","price":2500,"KDSTags":["greenhighlight"],"isExtra":true},{"id":"6748417db17528cb9bcae60d","count":1,"label":"Hawai 32cm","posId":"114","price":24900,"isExtra":false},{"id":"bd23bb29ddc67d336ee4c95b","count":1,"label":"Balné","posId":"K0000","price":1500,"isExtra":true},{"id":"737fae5d3b3af39cab3630a6","count":1,"label":"Bez ananasu","posId":"X100","price":0,"KDSTags":["redhighlight"],"isExtra":true}]</t>
  </si>
  <si>
    <t>2026-05-05T17:46:04.362+02:00</t>
  </si>
  <si>
    <t>2026-05-05T17:53:32.933+02:00</t>
  </si>
  <si>
    <t>[{"id":"7686bc6d-289e-4e5c-a90d-990f071c04d2","note":"","count":1,"label":"BBQ Meteor 18 cm","posId":"130","price":11900,"isExtra":false}]</t>
  </si>
  <si>
    <t>2026-05-05T17:44:32.087+02:00</t>
  </si>
  <si>
    <t>2026-05-05T17:50:29.794+02:00</t>
  </si>
  <si>
    <t>2026-05-05T17:40:51.282+02:00</t>
  </si>
  <si>
    <t>2026-05-05T17:48:09.760+02:00</t>
  </si>
  <si>
    <t>[{"id":"307f1b7d-52a0-408d-be47-4976c57475e7","count":1,"label":"Pizza Hawai 32 cm","posId":"114","price":24900,"isExtra":false,"creatorId":"kyT-lb8teZ3mX85XrlSDr","isPackging":0,"actualLabel":"Pizza Hawai 32 cm"},{"id":"RjnzJvFGQ7bViwxWS8fAW","count":1,"label":"Bez ananasu","posId":"X100","price":0,"KDSTags":["redhighlight"],"isExtra":true,"mainItemId":"307f1b7d-52a0-408d-be47-4976c57475e7"},{"id":"extra_20230331101812_70","count":1,"label":"Žampiony","posId":"B105","price":2500,"KDSTags":["greenhighlight"],"isExtra":true,"mainItemId":"307f1b7d-52a0-408d-be47-4976c57475e7"}]</t>
  </si>
  <si>
    <t>2026-05-05T17:35:03.932+02:00</t>
  </si>
  <si>
    <t>2026-05-05T17:43:19.654+02:00</t>
  </si>
  <si>
    <t>2026-05-05T17:53:41.062+02:00</t>
  </si>
  <si>
    <t>2026-05-05T17:35:04.659+02:00</t>
  </si>
  <si>
    <t>[{"id":"1edf54fc-1032-442c-939f-e6e2033b2270","note":"","count":1,"label":"Comeback 40 cm","posId":"109","price":30900,"isExtra":false},{"id":"2a9dc121-ec1e-4cbb-b8d5-66ce6a546664","note":"","count":1,"label":"DIP jalapenos","posId":"P107","price":2000,"isExtra":false}]</t>
  </si>
  <si>
    <t>2026-05-05T17:33:02.850+02:00</t>
  </si>
  <si>
    <t>2026-05-05T17:41:28.784+02:00</t>
  </si>
  <si>
    <t>2026-05-05T17:49:19.797+02:00</t>
  </si>
  <si>
    <t>2026-05-05T17:33:04.262+02:00</t>
  </si>
  <si>
    <t>[{"id":"896d2264-b315-4ee3-b331-0fa7b26bb96f","note":"","count":1,"label":"Hawai 32 cm","posId":"114","price":24900,"isExtra":false},{"id":"7ee7e3c8-2c54-4dc5-810f-2f52f62e2d14","note":"","count":1,"label":"Comeback 32 cm","posId":"121","price":24900,"isExtra":false}]</t>
  </si>
  <si>
    <t>2026-05-05T17:24:39.449+02:00</t>
  </si>
  <si>
    <t>2026-05-05T17:30:55.690+02:00</t>
  </si>
  <si>
    <t>2026-05-05T17:24:03.213+02:00</t>
  </si>
  <si>
    <t>2026-05-05T17:37:51.611+02:00</t>
  </si>
  <si>
    <t>2026-05-05T18:06:39.713+02:00</t>
  </si>
  <si>
    <t>2026-05-05T17:24:04.267+02:00</t>
  </si>
  <si>
    <t>2026-05-05T17:19:02.151+02:00</t>
  </si>
  <si>
    <t>2026-05-05T17:19:47.476+02:00</t>
  </si>
  <si>
    <t>[{"id":"45e86e69-d951-4cfa-82b7-297944319a30","count":1,"label":"Guarana classic","posId":"N142","price":5500,"isExtra":false,"creatorId":"Gsn9GjZaksfw6rOfwj_kt","isPackging":0,"actualLabel":"Guarana classic"}]</t>
  </si>
  <si>
    <t>2026-05-05T17:13:33.287+02:00</t>
  </si>
  <si>
    <t>2026-05-05T17:19:30.470+02:00</t>
  </si>
  <si>
    <t>[{"id":"2d136198-b3bb-40b1-9d2a-06ca31301965","count":1,"label":"Pizza Margherita 32","posId":"112","price":20900,"isExtra":false,"creatorId":"K45YS7GWonV7Sw6EQFxC3","isPackging":0,"actualLabel":"Pizza Margherita 32"}]</t>
  </si>
  <si>
    <t>2026-05-05T17:10:03.921+02:00</t>
  </si>
  <si>
    <t>2026-05-05T17:16:51.587+02:00</t>
  </si>
  <si>
    <t>2026-05-05T17:09:03.783+02:00</t>
  </si>
  <si>
    <t>2026-05-05T17:34:52.627+02:00</t>
  </si>
  <si>
    <t>2026-05-05T17:59:15.038+02:00</t>
  </si>
  <si>
    <t>2026-05-05T17:09:04.784+02:00</t>
  </si>
  <si>
    <t>2026-05-05T17:06:35.756+02:00</t>
  </si>
  <si>
    <t>2026-05-05T17:07:06.447+02:00</t>
  </si>
  <si>
    <t>[{"id":"45e86e69-d951-4cfa-82b7-297944319a30","count":2,"label":"Guarana classic","posId":"N142","price":5500,"isExtra":false,"creatorId":"jDsj7Q4lnqJjQCsq3oPxm","isPackging":0,"actualLabel":"Guarana classic"}]</t>
  </si>
  <si>
    <t>2026-05-05T17:01:34.148+02:00</t>
  </si>
  <si>
    <t>2026-05-05T17:12:14.960+02:00</t>
  </si>
  <si>
    <t>2026-05-05T16:59:13.197+02:00</t>
  </si>
  <si>
    <t>2026-05-05T17:06:46.420+02:00</t>
  </si>
  <si>
    <t>[{"id":"e5451f2b-b3cd-46cc-9299-d98fd3b2ef12","count":1,"label":"Pizza Hawai 40 cm","posId":"102","price":30900,"isExtra":false,"creatorId":"vKh3XpKqh003F1OOYR5tY","isPackging":0,"actualLabel":"Pizza Hawai 40 cm"}]</t>
  </si>
  <si>
    <t>Rustamjon</t>
  </si>
  <si>
    <t>2026-05-05T16:39:25.415+02:00</t>
  </si>
  <si>
    <t>2026-05-05T16:56:30.689+02:00</t>
  </si>
  <si>
    <t>[{"id":"101","note":"","count":1,"label":"Capricciosa 40cm","posId":"101","price":30900,"isExtra":false},{"id":"K0000","note":"","count":1,"label":"Balné","posId":"K0000","price":2000,"isExtra":true},{"id":"A122","note":"","count":1,"label":"okraj mozzarella, bylinky","posId":"A122","price":6500,"isExtra":true}]</t>
  </si>
  <si>
    <t>2026-05-05T16:26:41.902+02:00</t>
  </si>
  <si>
    <t>2026-05-05T16:37:17.648+02:00</t>
  </si>
  <si>
    <t>[{"id":"6748417db17528cb9bcae5e9","count":1,"label":"Hot &amp; Spicy 40cm 🌶️🌶️","posId":"110","price":30900,"isExtra":false},{"id":"9642908ce4c2f22954c8bbd6","count":1,"label":"Balné","posId":"K0000","price":2000,"isExtra":true}]</t>
  </si>
  <si>
    <t>2026-05-05T16:16:50.228+02:00</t>
  </si>
  <si>
    <t>2026-05-05T16:26:22.427+02:00</t>
  </si>
  <si>
    <t>[{"id":"e5f6c988-836c-41ea-a634-ad1eaa914158","count":1,"label":"Pizza Quattro Formaggi 18","posId":"135","price":11900,"isExtra":false,"creatorId":"KQNn8-LTfpABPaDyVwuvK","isPackging":0,"actualLabel":"Pizza Quattro Formaggi 18"}]</t>
  </si>
  <si>
    <t>2026-05-05T16:15:30.639+02:00</t>
  </si>
  <si>
    <t>2026-05-05T16:24:20.622+02:00</t>
  </si>
  <si>
    <t>2026-05-05T16:12:02.061+02:00</t>
  </si>
  <si>
    <t>2026-05-05T16:18:29.522+02:00</t>
  </si>
  <si>
    <t>2026-05-05T16:05:04.053+02:00</t>
  </si>
  <si>
    <t>2026-05-05T16:11:30.420+02:00</t>
  </si>
  <si>
    <t>2026-05-05T16:25:47.092+02:00</t>
  </si>
  <si>
    <t>2026-05-05T16:05:05.098+02:00</t>
  </si>
  <si>
    <t>[{"id":"1edf54fc-1032-442c-939f-e6e2033b2270","note":"","count":1,"label":"Comeback 40 cm","posId":"109","price":30900,"isExtra":false},{"id":"44f66fb9-fc80-46b2-b112-ecbf82d721e6","note":"","count":1,"label":"Zeleninová 40 cm","posId":"103","price":30900,"isExtra":false}]</t>
  </si>
  <si>
    <t>2026-05-05T15:49:49.602+02:00</t>
  </si>
  <si>
    <t>2026-05-05T15:57:30.513+02:00</t>
  </si>
  <si>
    <t>[{"id":"3f03490a-3c8c-4576-8dc3-f02b1307741c","count":1,"label":"Pizza Capricciosa 32","posId":"113","price":24900,"isExtra":false,"creatorId":"A0OOkutdeKAXcmCr_xXOB","isPackging":0,"actualLabel":"Pizza Capricciosa 32"}]</t>
  </si>
  <si>
    <t>2026-05-05T15:28:04.304+02:00</t>
  </si>
  <si>
    <t>2026-05-05T15:36:13.269+02:00</t>
  </si>
  <si>
    <t>2026-05-05T15:22:57.364+02:00</t>
  </si>
  <si>
    <t>2026-05-05T15:31:04.483+02:00</t>
  </si>
  <si>
    <t>[{"id":"P107","note":"","count":1,"label":"Dip Jalapeňos","posId":"P107","price":2000,"isExtra":false},{"id":"K0000","note":"","count":1,"label":"Balné","posId":"K0000","price":1500,"isExtra":true},{"id":"120","note":"","count":1,"label":"Pepperoni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těsto","posId":"17","price":1000,"isExtra":true},{"id":"B115","note":"","count":1,"label":"Kukuřice","posId":"B115","price":2500,"KDSTags":["greenhighlight"],"isExtra":true}]</t>
  </si>
  <si>
    <t>Nidhal</t>
  </si>
  <si>
    <t>2026-05-05T15:03:25.049+02:00</t>
  </si>
  <si>
    <t>2026-05-05T15:10:10.877+02:00</t>
  </si>
  <si>
    <t>[{"id":"112","note":"","count":1,"label":"Margherita 32cm","posId":"112","price":20900,"isExtra":false},{"id":"K0000","note":"","count":1,"label":"Balné","posId":"K0000","price":1500,"isExtra":true}]</t>
  </si>
  <si>
    <t>2026-05-05T14:32:03.180+02:00</t>
  </si>
  <si>
    <t>2026-05-05T14:40:28.108+02:00</t>
  </si>
  <si>
    <t>2026-05-05T14:46:53.051+02:00</t>
  </si>
  <si>
    <t>2026-05-05T14:32:03.816+02:00</t>
  </si>
  <si>
    <t>[{"id":"1da6e618-5f95-4707-b8bd-b1685e13f67a","note":"","count":1,"label":"Hawai 40 cm","posId":"102","price":30900,"isExtra":false},{"id":"86f97e80-4313-45a1-88bb-cd090c233763","note":"","count":1,"label":"Pepsi 1l","posId":"N124","price":5900,"isExtra":false}]</t>
  </si>
  <si>
    <t>2026-05-05T14:24:25.652+02:00</t>
  </si>
  <si>
    <t>2026-05-05T14:38:14.354+02:00</t>
  </si>
  <si>
    <t>[{"id":"103","note":"","count":1,"label":"Zeleninová 40cm","posId":"103","price":30900,"isExtra":false},{"id":"K0000","note":"","count":1,"label":"Balné","posId":"K0000","price":2000,"isExtra":true},{"id":"C109","note":"","count":1,"label":"Pepperoni salám","posId":"C109","price":4000,"KDSTags":["greenhighlight"],"isExtra":true},{"id":"M100","note":"","count":1,"label":"Spicy menu Comeback","posId":"M100","price":34900,"isExtra":false},{"id":"K0000","note":"","count":1,"label":"Balné","posId":"K0000","price":3000,"isExtra":true},{"id":"Y122","note":"","count":1,"label":"Hot &amp; Spicy","posId":"Y122","price":0,"isExtra":true},{"id":"P101","note":"","count":1,"label":"spicy wings 🌶️","posId":"P101","price":0,"isExtra":true},{"id":"N125","note":"","count":1,"label":"Pepsi zero sugar 1l","posId":"N125","price":0,"isExtra":true}]</t>
  </si>
  <si>
    <t>2026-05-05T13:56:09.854+02:00</t>
  </si>
  <si>
    <t>2026-05-05T14:04:16.133+02:00</t>
  </si>
  <si>
    <t>[{"id":"6748417db17528cb9bcae5f7","count":1,"label":"Capricciosa 40cm","posId":"101","price":30900,"isExtra":false},{"id":"9642908ce4c2f22954c8bbd6","count":1,"label":"Balné","posId":"K0000","price":2000,"isExtra":true},{"id":"3a8c81df4b4e610c1946ed84","count":1,"label":"Bez oliv","posId":"X112","price":0,"KDSTags":["redhighlight"],"isExtra":true},{"id":"6748417db17528cb9bcae663","count":1,"label":"Mirinda 1l","posId":"N126","price":5900,"isExtra":false}]</t>
  </si>
  <si>
    <t>2026-05-05T13:50:04.277+02:00</t>
  </si>
  <si>
    <t>2026-05-05T13:57:31.674+02:00</t>
  </si>
  <si>
    <t>2026-05-05T14:10:21.927+02:00</t>
  </si>
  <si>
    <t>2026-05-05T13:50:05.064+02:00</t>
  </si>
  <si>
    <t>2026-05-05T13:41:58.135+02:00</t>
  </si>
  <si>
    <t>2026-05-05T13:53:19.908+02:00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</si>
  <si>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🌶️","posId":"109","price":30900,"isExtra":false},{"id":"54685049","note":"","count":1,"label":"Balné","posId":"K0000","price":2000,"isExtra":true},{"id":"54685015","note":"","size":"Pečené brambory","count":1,"label":"Pečené brambory","posId":"P103","price":6900,"isExtra":false},{"id":"54685059","note":"","count":1,"label":"Balné","posId":"K0000","price":1500,"isExtra":true}]</t>
  </si>
  <si>
    <t>2026-05-05T13:31:56.269+02:00</t>
  </si>
  <si>
    <t>2026-05-05T13:40:11.835+02:00</t>
  </si>
  <si>
    <t>[{"id":"6748417db17528cb9bcae661","count":1,"label":"Pepsi zero sugar 1l","posId":"N125","price":5900,"isExtra":false},{"id":"6748417db17528cb9bcae609","count":1,"label":"BBQ Meteor 32cm","posId":"118","price":24900,"isExtra":false},{"id":"bd23bb29ddc67d336ee4c95b","count":1,"label":"Balné","posId":"K0000","price":1500,"isExtra":true}]</t>
  </si>
  <si>
    <t>2026-05-05T12:25:03.206+02:00</t>
  </si>
  <si>
    <t>2026-05-05T12:35:10.475+02:00</t>
  </si>
  <si>
    <t>[{"id":"1460d93c-4159-4d87-aaf2-4ef8fb5e31b1","note":"","count":1,"label":"Margherita 32 cm","posId":"112","price":20900,"isExtra":false},{"id":"7ee7e3c8-2c54-4dc5-810f-2f52f62e2d14","note":"","count":1,"label":"Comeback 32 cm","posId":"121","price":24900,"isExtra":false},{"id":"e8a7b47a-70d2-4cc2-a375-1dab55125675","note":"","count":1,"label":"Quattro Formaggi 32 cm","posId":"123","price":24900,"isExtra":false}]</t>
  </si>
  <si>
    <t>2026-05-05T12:21:04.884+02:00</t>
  </si>
  <si>
    <t>2026-05-05T12:21:25.455+02:00</t>
  </si>
  <si>
    <t>[{"id":"2d776283-f92a-4ef0-8770-6771d3ddf4a2","count":1,"label":"Poděbradská malinovka 0,5l","posId":"N129","price":4900,"isExtra":false,"creatorId":"mQ4ywZbnxuMN6on4qbati","isPackging":0,"actualLabel":"Poděbradská malinovka 0,5l"},{"id":"f13b1746-a76a-4145-9a9a-693f1c4daf33","count":1,"label":"Pepsi 1l","posId":"N124","price":5900,"isExtra":false,"creatorId":"kGvCwmTg6ePUi0hXSuv11","isPackging":0,"actualLabel":"Pepsi 1l"}]</t>
  </si>
  <si>
    <t>2026-05-05T12:10:03.124+02:00</t>
  </si>
  <si>
    <t>2026-05-05T12:17:59.332+02:00</t>
  </si>
  <si>
    <t>2026-05-05T12:01:22.327+02:00</t>
  </si>
  <si>
    <t>2026-05-05T12:10:41.311+02:00</t>
  </si>
  <si>
    <t>[{"id":"307f1b7d-52a0-408d-be47-4976c57475e7","count":1,"label":"Pizza Hawai 32 cm","posId":"114","price":24900,"isExtra":false,"creatorId":"FKkka0Ov3YH2kA8A4IqfI","isPackging":0,"actualLabel":"Pizza Hawai 32 cm"},{"id":"3f03490a-3c8c-4576-8dc3-f02b1307741c","count":1,"label":"Pizza Capricciosa 32","posId":"113","price":24900,"isExtra":false,"creatorId":"Jxal5lrM4xNuC93XMCcTN","isPackging":0,"actualLabel":"Pizza Capricciosa 32"}]</t>
  </si>
  <si>
    <t>2026-05-05T11:18:04.100+02:00</t>
  </si>
  <si>
    <t>2026-05-05T11:34:24.171+02:00</t>
  </si>
  <si>
    <t>2026-05-05T11:51:23.029+02:00</t>
  </si>
  <si>
    <t>2026-05-05T11:18:04.681+02:00</t>
  </si>
  <si>
    <t>2026-05-05T11:12:03.094+02:00</t>
  </si>
  <si>
    <t>2026-05-05T11:39:25.171+02:00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</si>
  <si>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bylinky","posId":"A122","price":6500,"isExtra":true},{"id":"1c4a575c-0a2c-4a58-a7c3-0328026cbcb1","note":"","count":1,"label":"Quattro Formaggi 18 cm","posId":"135","price":11900,"isExtra":false},{"id":"abb78cc4-218e-4703-b0da-98bea41bc424","note":"","count":1,"label":"BEZ -gorgonzola","posId":"X101","price":0,"KDSTags":["redhighlight"],"isExtra":true},{"id":"6e4aed3e-b988-442a-8864-0b2ad4a4403d","note":"","count":1,"label":"Quattro Formaggi 32 cm","posId":"147","price":24900,"isExtra":false},{"id":"b9c37006-14b3-4f43-8dc0-a8b3134437ad","note":"","count":1,"label":"cibule","posId":"B103","price":2500,"KDSTags":["greenhighlight"],"isExtra":true},{"id":"abb78cc4-218e-4703-b0da-98bea41bc424","note":"","count":1,"label":"BEZ -gorgonzola","posId":"X101","price":0,"KDSTags":["redhighlight"],"isExtra":true}]</t>
  </si>
  <si>
    <t>2026-05-05T11:11:04.261+02:00</t>
  </si>
  <si>
    <t>2026-05-05T11:31:16.507+02:00</t>
  </si>
  <si>
    <t>2026-05-05T11:37:52.859+02:00</t>
  </si>
  <si>
    <t>2026-05-05T11:11:05.295+02:00</t>
  </si>
  <si>
    <t>[{"id":"a06e0c47-2605-4f5a-ab13-91ede576c6cb","note":"","count":1,"label":"VEGGIE MENU COMEBACK","posId":"","price":34900,"isExtra":false},{"id":"6811aaba-f7a4-4268-bbf9-6e813398930e","note":"","count":1,"label":"*COMEBACK* 32","posId":"Y121","price":0,"isExtra":true},{"id":"162f5e68-6a58-4eeb-a2b7-ae88adf3f3c7","note":"","count":1,"label":"Italské těsto","posId":"15","price":0,"isExtra":true},{"id":"1427583d-c8f3-4f84-b54a-d23a9bc0052b","note":"","count":1,"label":"Rajčatový základ","posId":"i105","price":0,"isExtra":true},{"id":"c62fdb6f-cd45-4519-9d27-24390be42b72","note":"","count":1,"label":"Česnekový chléb","posId":"P104","price":0,"isExtra":true},{"id":"89349f72-4146-4ad5-969a-a94afeb1deca","note":"","count":1,"label":"Aquilla tea zelený čaj/citron 0,5l","posId":"N121","price":0,"isExtra":true}]</t>
  </si>
  <si>
    <t>2026-05-05T11:05:07.075+02:00</t>
  </si>
  <si>
    <t>2026-05-05T11:13:59.774+02:00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</si>
  <si>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🌶️🌶️","posId":"120","price":24900,"isExtra":false},{"id":"54685059","note":"","count":1,"label":"Balné","posId":"K0000","price":1500,"isExtra":true}]</t>
  </si>
  <si>
    <t>2026-05-05T10:57:03.253+02:00</t>
  </si>
  <si>
    <t>2026-05-05T11:27:52.345+02:00</t>
  </si>
  <si>
    <t>[{"id":"7ee7e3c8-2c54-4dc5-810f-2f52f62e2d14","note":"","count":2,"label":"Comeback 32 cm","posId":"121","price":24900,"isExtra":false},{"id":"0b22568e-4d1c-45db-9aa3-de09ef6c293a","note":"","count":2,"label":"Pepperoni 32 cm","posId":"120","price":24900,"isExtra":false},{"id":"75667a6e-daec-4fb6-917e-f318f7121924","note":"","count":1,"label":"Pepperoni 18 cm","posId":"132","price":11900,"isExtra":false},{"id":"a5c2ed4d-1e36-44a2-96f4-6b33a4c240fc","note":"","count":1,"label":"Comeback 18 cm","posId":"133","price":11900,"isExtra":false},{"id":"6747ad56-2f52-4f5b-b96c-109c91cf97bd","note":"","count":1,"label":"Hawai 18 cm","posId":"126","price":11900,"isExtra":false},{"id":"0604cf40-24b5-4ad5-a9e4-e5834def96b8","note":"","count":1,"label":"Dip česnekový","posId":"P106","price":2000,"isExtra":false}]</t>
  </si>
  <si>
    <t>2026-05-05T10:45:02.737+02:00</t>
  </si>
  <si>
    <t>2026-05-05T11:21:02.976+02:00</t>
  </si>
  <si>
    <t>[{"id":"0b22568e-4d1c-45db-9aa3-de09ef6c293a","note":"","count":1,"label":"Pepperoni 32 cm","posId":"120","price":24900,"isExtra":false},{"id":"55f8781c-97f6-4a21-abe6-3780ea7117ba","note":"","count":1,"label":"změna na Smetanový základ","posId":"A129","price":0,"isExtra":true}]</t>
  </si>
  <si>
    <t>2026-05-04T23:41:31.441+02:00</t>
  </si>
  <si>
    <t>2026-05-04T23:47:05.542+02:00</t>
  </si>
  <si>
    <t>[{"id":"a52d210a-2931-4c6e-b767-1ff8446d4750","count":1,"label":"Pizza Hot &amp; Spicy 32","posId":"122","price":24900,"isExtra":false,"creatorId":"slg1HnkANYYCDd3k9Rl6o","isPackging":0,"actualLabel":"Pizza Hot &amp; Spicy 32"},{"id":"hMGaGcFrM_lYgrFFGkOtz","count":1,"label":"Bez cibule","posId":"X103","price":0,"KDSTags":["redhighlight"],"isExtra":true,"mainItemId":"a52d210a-2931-4c6e-b767-1ff8446d4750"},{"id":"f13b1746-a76a-4145-9a9a-693f1c4daf33","count":1,"label":"Pepsi 1l","posId":"N124","price":5900,"isExtra":false,"creatorId":"eLrHJhVj_x4rJXY15FGf3","isPackging":0,"actualLabel":"Pepsi 1l"}]</t>
  </si>
  <si>
    <t>2026-05-04T23:11:27.951+02:00</t>
  </si>
  <si>
    <t>2026-05-04T23:33:36.369+02:00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</si>
  <si>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základ","posId":"ZRB40","price":0,"isExtra":true},{"id":"3413d939fbb3d687083c022e","count":1,"label":"Bez cibule","posId":"X103","price":0,"KDSTags":["redhighlight"],"isExtra":true}]</t>
  </si>
  <si>
    <t>2026-05-04T23:04:03.743+02:00</t>
  </si>
  <si>
    <t>2026-05-04T23:11:28.040+02:00</t>
  </si>
  <si>
    <t>[{"id":"a5c2ed4d-1e36-44a2-96f4-6b33a4c240fc","note":"","count":1,"label":"Comeback 18 cm","posId":"133","price":11900,"isExtra":false}]</t>
  </si>
  <si>
    <t>2026-05-04T22:50:03.757+02:00</t>
  </si>
  <si>
    <t>2026-05-04T22:59:43.065+02:00</t>
  </si>
  <si>
    <t>2026-05-04T22:48:17.225+02:00</t>
  </si>
  <si>
    <t>2026-05-04T23:02:56.397+02:00</t>
  </si>
  <si>
    <t>2026-05-04T22:38:42.138+02:00</t>
  </si>
  <si>
    <t>2026-05-04T22:54:08.556+02:00</t>
  </si>
  <si>
    <t>2026-05-04T22:35:41.443+02:00</t>
  </si>
  <si>
    <t>2026-05-04T22:51:51.347+02:00</t>
  </si>
  <si>
    <t>[{"id":"54685011","note":"","size":"Spicy menu Comeback","count":1,"label":"Spicy menu Comeback","posId":"M100","price":34900,"isExtra":false},{"id":"54685107","note":"","count":1,"label":"Comeback","posId":"Y121","price":0,"isExtra":true},{"id":"54685040","note":"","count":1,"label":"Balné","posId":"K0000","price":3000,"isExtra":true},{"id":"54685080","note":"","count":1,"label":"masové kuličky","posId":"P102","price":0,"isExtra":true},{"id":"61748705","note":"","count":1,"label":"Guarana kiwi a jablko","posId":"N144","price":0,"isExtra":true},{"id":"54685088","note":"","count":1,"label":"okraj mozzarella, bylinky","posId":"A121","price":5700,"isExtra":true}]</t>
  </si>
  <si>
    <t>2026-05-04T22:31:20.994+02:00</t>
  </si>
  <si>
    <t>2026-05-04T22:46:08.195+02:00</t>
  </si>
  <si>
    <t>[{"id":"54684979","note":"","size":"Baby špenát &amp; kuře 40cm","count":1,"label":"Baby špenát &amp; kuře 40cm","posId":"104","price":30900,"isExtra":false},{"id":"54685049","note":"","count":1,"label":"Balné","posId":"K0000","price":2000,"isExtra":true},{"id":"54685104","note":"","count":1,"label":"Bez špenátu s česnekem","posId":"X107","price":0,"KDSTags":["redhighlight"],"isExtra":true},{"id":"54685148","note":"","count":1,"label":"Cibule","posId":"C103","price":3500,"KDSTags":["greenhighlight"],"isExtra":true}]</t>
  </si>
  <si>
    <t>2026-05-04T22:31:05.469+02:00</t>
  </si>
  <si>
    <t>2026-05-04T22:56:59.024+02:00</t>
  </si>
  <si>
    <t>2026-05-04T23:05:51.344+02:00</t>
  </si>
  <si>
    <t>2026-05-04T22:31:06.136+02:00</t>
  </si>
  <si>
    <t>2026-05-04T22:30:24.441+02:00</t>
  </si>
  <si>
    <t>2026-05-04T22:44:07.138+02:00</t>
  </si>
  <si>
    <t>[{"id":"P106","note":"","count":1,"label":"Česnekový dip","posId":"P106","price":2000,"isExtra":false},{"id":"K0000","note":"","count":1,"label":"Balné","posId":"K0000","price":1500,"isExtra":true},{"id":"107","note":"","count":1,"label":"BBQ Texas 40cm","posId":"107","price":30900,"isExtra":false},{"id":"K0000","note":"","count":1,"label":"Balné","posId":"K0000","price":2000,"isExtra":true},{"id":"A120","note":"","count":1,"label":"okraj hotdog, bbq omáčka","posId":"A120","price":6500,"isExtra":true},{"id":"C116","note":"","count":1,"label":"Masové kuličky","posId":"C116","price":8900,"KDSTags":["greenhighlight"],"isExtra":true},{"id":"104","note":"","count":1,"label":"Baby špenát &amp; kuře 40cm","posId":"104","price":30900,"isExtra":false},{"id":"K0000","note":"","count":1,"label":"Balné","posId":"K0000","price":2000,"isExtra":true},{"id":"A122","note":"","count":1,"label":"okraj mozzarella, bylinky","posId":"A122","price":6500,"isExtra":true},{"id":"C115","note":"","count":1,"label":"Kukuřice","posId":"C115","price":3500,"KDSTags":["greenhighlight"],"isExtra":true},{"id":"C107","note":"","count":1,"label":"Špenát s česnekem","posId":"C107","price":3500,"KDSTags":["greenhighlight"],"isExtra":true},{"id":"C130","note":"","count":1,"label":"Grana padano, pecorino, parmazán","posId":"C130","price":4000,"KDSTags":["greenhighlight"],"isExtra":true}]</t>
  </si>
  <si>
    <t>2026-05-04T22:08:02.591+02:00</t>
  </si>
  <si>
    <t>2026-05-04T22:21:32.019+02:00</t>
  </si>
  <si>
    <t>2026-05-04T22:39:07.262+02:00</t>
  </si>
  <si>
    <t>2026-05-04T22:08:03.583+02:00</t>
  </si>
  <si>
    <t>[{"id":"9b3fd0f9-6a36-4a8e-95ad-00dbae675705","note":"","count":1,"label":"Capricciosa 40 cm","posId":"101","price":30900,"isExtra":false},{"id":"05527ae0-b54e-44de-955c-e974dad0a79f","note":"","count":1,"label":"Šunka","posId":"C106","price":4000,"KDSTags":["greenhighlight"],"isExtra":true}]</t>
  </si>
  <si>
    <t>2026-05-04T22:03:02.515+02:00</t>
  </si>
  <si>
    <t>2026-05-04T22:16:16.900+02:00</t>
  </si>
  <si>
    <t>2026-05-04T22:27:06.122+02:00</t>
  </si>
  <si>
    <t>2026-05-04T22:03:03.185+02:00</t>
  </si>
  <si>
    <t>2026-05-04T22:01:02.311+02:00</t>
  </si>
  <si>
    <t>2026-05-04T22:14:21.193+02:00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</si>
  <si>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těsto","posId":"17","price":1000,"isExtra":true},{"id":"B103","note":"","count":1,"label":"Cibule","posId":"B103","price":2500,"KDSTags":["greenhighlight"],"isExtra":true},{"id":"N129","note":"","count":1,"label":"Poděbradská malinovka 0,5l","posId":"N129","price":4900,"isExtra":false}]</t>
  </si>
  <si>
    <t>2026-05-04T22:00:29.338+02:00</t>
  </si>
  <si>
    <t>2026-05-04T22:10:54.963+02:00</t>
  </si>
  <si>
    <t>[{"id":"6748417db17528cb9bcae605","count":1,"label":"Pepperoni 32cm 🌶️🌶️","posId":"120","price":24900,"isExtra":false},{"id":"bd23bb29ddc67d336ee4c95b","count":1,"label":"Balné","posId":"K0000","price":1500,"isExtra":true},{"id":"18c190203278836a4d4b7095","count":1,"label":"Smetanový základ","posId":"ZRS32","price":0,"isExtra":true},{"id":"066a3df44113592702f70f66","count":1,"label":"Jalapeňos","posId":"B102","price":2500,"KDSTags":["greenhighlight"],"isExtra":true},{"id":"fa857a88cef908bfe7a79dc0","count":1,"label":"Žampiony","posId":"B105","price":2500,"KDSTags":["greenhighlight"],"isExtra":true},{"id":"852ca90f21026178d8052aaf","count":1,"label":"Mozzarella","posId":"B113","price":3000,"KDSTags":["greenhighlight"],"isExtra":true},{"id":"6748417db17528cb9bcae5ff","count":1,"label":"Quattro Formaggi 32cm","posId":"123","price":24900,"isExtra":false},{"id":"bd23bb29ddc67d336ee4c95b","count":1,"label":"Balné","posId":"K0000","price":1500,"isExtra":true}]</t>
  </si>
  <si>
    <t>2026-05-04T21:57:27.354+02:00</t>
  </si>
  <si>
    <t>2026-05-04T22:07:12.068+02:00</t>
  </si>
  <si>
    <t>[{"id":"6748417db17528cb9bcae60f","count":1,"label":"Capricciosa 32cm","posId":"113","price":24900,"isExtra":false},{"id":"bd23bb29ddc67d336ee4c95b","count":1,"label":"Balné","posId":"K0000","price":1500,"isExtra":true},{"id":"6748417db17528cb9bcae63b","count":1,"label":"Česnekový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</si>
  <si>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2026-05-04T21:49:55.082+02:00</t>
  </si>
  <si>
    <t>2026-05-04T21:57:42.226+02:00</t>
  </si>
  <si>
    <t>2026-05-04T21:36:16.579+02:00</t>
  </si>
  <si>
    <t>2026-05-04T21:42:58.041+02:00</t>
  </si>
  <si>
    <t>2026-05-04T21:32:41.850+02:00</t>
  </si>
  <si>
    <t>2026-05-04T21:40:03.216+02:00</t>
  </si>
  <si>
    <t>2026-05-04T21:28:40.706+02:00</t>
  </si>
  <si>
    <t>2026-05-04T21:36:00.212+02:00</t>
  </si>
  <si>
    <t>[{"id":"6748417db17528cb9bcae5e5","count":1,"label":"Margherita 40cm","posId":"100","price":26900,"isExtra":false},{"id":"9642908ce4c2f22954c8bbd6","count":1,"label":"Balné","posId":"K0000","price":2000,"isExtra":true},{"id":"6748417db17528cb9bcae643","count":1,"label":"Dip Jalapeňos","posId":"P107","price":2000,"isExtra":false},{"id":"bd23bb29ddc67d336ee4c95b","count":1,"label":"Balné","posId":"K0000","price":1500,"isExtra":true}]</t>
  </si>
  <si>
    <t>2026-05-04T21:17:04.940+02:00</t>
  </si>
  <si>
    <t>2026-05-04T21:30:01.366+02:00</t>
  </si>
  <si>
    <t>2026-05-04T21:46:05.631+02:00</t>
  </si>
  <si>
    <t>2026-05-04T21:17:05.561+02:00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</si>
  <si>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základ","posId":"A129","price":0,"isExtra":true},{"id":"9a7bfd85-41fe-45c5-9da5-e57408965bbb","note":"","count":1,"label":"Okraj Hotdog, hořčice","posId":"A118","price":6500,"isExtra":true},{"id":"bcd178ea-3d1f-4a44-9390-dbd57bcbce8c","note":"","count":1,"label":"Ananas","posId":"C100","price":3500,"KDSTags":["greenhighlight"],"isExtra":true},{"id":"308cac50-e720-45f7-9ab5-267a351b0d4a","note":"","count":1,"label":"Kuře","posId":"C114","price":4000,"KDSTags":["greenhighlight"],"isExtra":true},{"id":"5dfcd7e6-75e9-4752-8a19-eab42ba37b6d","note":"","count":1,"label":"Kukuřice","posId":"C115","price":3500,"KDSTags":["greenhighlight"],"isExtra":true},{"id":"d620bc6b-ecfa-4465-a21e-5ad55002e77c","note":"","count":1,"label":"Žampiony","posId":"C105","price":3500,"KDSTags":["greenhighlight"],"isExtra":true}]</t>
  </si>
  <si>
    <t>2026-05-04T21:08:03.048+02:00</t>
  </si>
  <si>
    <t>2026-05-04T21:17:25.679+02:00</t>
  </si>
  <si>
    <t>2026-05-04T21:02:03.552+02:00</t>
  </si>
  <si>
    <t>2026-05-04T21:15:28.716+02:00</t>
  </si>
  <si>
    <t>2026-05-04T21:39:13.659+02:00</t>
  </si>
  <si>
    <t>2026-05-04T21:02:04.043+02:00</t>
  </si>
  <si>
    <t>[{"id":"55ca227d-485c-4130-a44d-b26b939e8c03","note":"","count":1,"label":"Hot &amp; Spicy 32 cm","posId":"122","price":24900,"isExtra":false},{"id":"6e70115f-a0f1-42d6-aaca-1c1f7aa64cb8","note":"","count":1,"label":"šunka","posId":"B106","price":3000,"KDSTags":["greenhighlight"],"isExtra":true},{"id":"86f97e80-4313-45a1-88bb-cd090c233763","note":"","count":1,"label":"Pepsi 1l","posId":"N124","price":5900,"isExtra":false}]</t>
  </si>
  <si>
    <t>2026-05-04T20:57:12.027+02:00</t>
  </si>
  <si>
    <t>2026-05-04T21:10:28.959+02:00</t>
  </si>
  <si>
    <t>[{"id":"114","note":"","count":1,"label":"Hawai 32cm","posId":"114","price":24900,"isExtra":false},{"id":"K0000","note":"","count":1,"label":"Balné","posId":"K0000","price":1500,"isExtra":true},{"id":"X100","note":"","count":1,"label":"Bez ananasu","posId":"X100","price":0,"KDSTags":["redhighlight"],"isExtra":true},{"id":"121","note":"","count":1,"label":"Comeback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bylinky","posId":"A121","price":5700,"isExtra":true},{"id":"X103","note":"","count":1,"label":"Bez cibule","posId":"X103","price":0,"KDSTags":["redhighlight"],"isExtra":true}]</t>
  </si>
  <si>
    <t>2026-05-04T20:51:20.056+02:00</t>
  </si>
  <si>
    <t>2026-05-04T21:04:18.916+02:00</t>
  </si>
  <si>
    <t>[{"id":"112","note":"šunka jen na půlku pizzy, pokud možno prosím ","count":1,"label":"Margherita 32cm","posId":"112","price":20900,"isExtra":false},{"id":"K0000","note":"","count":1,"label":"Balné","posId":"K0000","price":1500,"isExtra":true},{"id":"17","note":"","count":1,"label":"USA těsto","posId":"17","price":1000,"isExtra":true},{"id":"B106","note":"","count":1,"label":"Šunka","posId":"B106","price":3000,"KDSTags":["greenhighlight"],"isExtra":true},{"id":"121","note":"","count":1,"label":"Comeback 32cm 🌶️","posId":"121","price":24900,"isExtra":false},{"id":"K0000","note":"","count":1,"label":"Balné","posId":"K0000","price":1500,"isExtra":true},{"id":"X109","note":"","count":1,"label":"Bez salámu","posId":"X109","price":0,"KDSTags":["redhighlight"],"isExtra":true}]</t>
  </si>
  <si>
    <t>2026-05-04T20:50:47.821+02:00</t>
  </si>
  <si>
    <t>2026-05-04T20:58:49.888+02:00</t>
  </si>
  <si>
    <t>[{"id":"6748417db17528cb9bcae611","count":1,"label":"Baby Špenát &amp; kuře 32cm","posId":"116","price":24900,"isExtra":false},{"id":"bd23bb29ddc67d336ee4c95b","count":1,"label":"Balné","posId":"K0000","price":1500,"isExtra":true},{"id":"f401506159c49964c3178c0f","count":1,"label":"okraj mozzarella, bylinky","posId":"A121","price":5700,"isExtra":true},{"id":"6efe80cae167f7a5c535d139","count":1,"label":"Bez špenátu s česnekem","posId":"X107","price":0,"KDSTags":["redhighlight"],"isExtra":true}]</t>
  </si>
  <si>
    <t>2026-05-04T20:45:46.269+02:00</t>
  </si>
  <si>
    <t>2026-05-04T20:56:54.874+02:00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</si>
  <si>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🌶️🌶️","posId":"110","price":30900,"isExtra":false},{"id":"9642908ce4c2f22954c8bbd6","count":1,"label":"Balné","posId":"K0000","price":2000,"isExtra":true},{"id":"672ce28d7b47278e16ff8d9f","count":1,"label":"okraj hotdog, bbq omáčka","posId":"A120","price":6500,"isExtra":true},{"id":"c8060258bf0fd7cbef66bb7b","count":1,"label":"Gorgonzola","posId":"C101","price":4000,"KDSTags":["greenhighlight"],"isExtra":true}]</t>
  </si>
  <si>
    <t>2026-05-04T20:35:26.122+02:00</t>
  </si>
  <si>
    <t>2026-05-04T20:49:31.769+02:00</t>
  </si>
  <si>
    <t>[{"id":"54684982","note":"","size":"Capricciosa 40cm","count":1,"label":"Capricciosa 40cm","posId":"101","price":30900,"isExtra":false},{"id":"54685049","note":"","count":1,"label":"Balné","posId":"K0000","price":2000,"isExtra":true}]</t>
  </si>
  <si>
    <t>2026-05-04T20:29:49.678+02:00</t>
  </si>
  <si>
    <t>2026-05-04T20:48:09.836+02:00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</si>
  <si>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🌶️🌶️","posId":"108","price":30900,"isExtra":false},{"id":"54685049","note":"","count":1,"label":"Balné","posId":"K0000","price":2000,"isExtra":true},{"id":"54685017","note":"","size":"Pepperoni Rolls 🌶️","count":2,"label":"Pepperoni Rolls 🌶️","posId":"P100","price":8900,"isExtra":false},{"id":"54685059","note":"","count":2,"label":"Balné","posId":"K0000","price":1500,"isExtra":true}]</t>
  </si>
  <si>
    <t>Daliyor</t>
  </si>
  <si>
    <t>2026-05-04T20:29:18.116+02:00</t>
  </si>
  <si>
    <t>2026-05-04T20:48:07.829+02:00</t>
  </si>
  <si>
    <t>[{"id":"P100","note":"","count":2,"label":"Pepperoni Rolls 🌶️","posId":"P100","price":8900,"isExtra":false},{"id":"K0000","note":"","count":2,"label":"Balné","posId":"K0000","price":1500,"isExtra":true}]</t>
  </si>
  <si>
    <t>2026-05-04T20:26:57.236+02:00</t>
  </si>
  <si>
    <t>2026-05-04T20:37:20.652+02:00</t>
  </si>
  <si>
    <t>[{"id":"6748417db17528cb9bcae5ff","count":1,"label":"Quattro Formaggi 32cm","posId":"123","price":24900,"isExtra":false},{"id":"bd23bb29ddc67d336ee4c95b","count":1,"label":"Balné","posId":"K0000","price":1500,"isExtra":true},{"id":"fd7b41a9636f70af3c1f4e97","count":1,"label":"USA těsto","posId":"17","price":1000,"isExtra":true},{"id":"317a6faea3a8e07370b32516","count":1,"label":"BBQ základ","posId":"ZSB32","price":0,"isExtra":true},{"id":"f8a57dbb56ccb38f2395432c","count":1,"label":"okraj mozzarella, bbq omáčka","posId":"A123","price":5700,"isExtra":true},{"id":"3ff8bcf86a57647a3133c48e","count":1,"label":"Kukuřice","posId":"B115","price":2500,"KDSTags":["greenhighlight"],"isExtra":true},{"id":"1e0c03d5276c1896ca48520f","count":1,"label":"Kuře","posId":"B114","price":3000,"KDSTags":["greenhighlight"],"isExtra":true}]</t>
  </si>
  <si>
    <t>2026-05-04T20:25:59.332+02:00</t>
  </si>
  <si>
    <t>2026-05-04T20:33:52.008+02:00</t>
  </si>
  <si>
    <t>2026-05-04T20:23:02.614+02:00</t>
  </si>
  <si>
    <t>2026-05-04T20:31:39.339+02:00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</si>
  <si>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základ","posId":"A129","price":0,"isExtra":true},{"id":"0604cf40-24b5-4ad5-a9e4-e5834def96b8","note":"","count":1,"label":"Dip česnekový","posId":"P106","price":2000,"isExtra":false}]</t>
  </si>
  <si>
    <t>2026-05-04T20:19:03.300+02:00</t>
  </si>
  <si>
    <t>2026-05-04T20:40:13.559+02:00</t>
  </si>
  <si>
    <t>2026-05-04T20:51:11.595+02:00</t>
  </si>
  <si>
    <t>2026-05-04T20:19:04.079+02:00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</si>
  <si>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bylinky","posId":"A122","price":6500,"isExtra":true},{"id":"35de6e44-4cb0-4333-81c1-267ae2713d07","note":"","count":1,"label":"Sweet passion 18 cm","posId":"30","price":11900,"isExtra":false},{"id":"2a9dc121-ec1e-4cbb-b8d5-66ce6a546664","note":"","count":1,"label":"DIP jalapenos","posId":"P107","price":2000,"isExtra":false}]</t>
  </si>
  <si>
    <t>2026-05-04T20:19:03.283+02:00</t>
  </si>
  <si>
    <t>2026-05-04T20:30:50.359+02:00</t>
  </si>
  <si>
    <t>2026-05-04T20:18:20.488+02:00</t>
  </si>
  <si>
    <t>2026-05-04T20:32:47.568+02:00</t>
  </si>
  <si>
    <t>[{"id":"119","note":"","count":1,"label":"BBQ Texas 32cm","posId":"119","price":24900,"isExtra":false},{"id":"K0000","note":"","count":1,"label":"Balné","posId":"K0000","price":1500,"isExtra":true},{"id":"17","note":"","count":1,"label":"USA těsto","posId":"17","price":1000,"isExtra":true},{"id":"ZBR32","note":"","count":1,"label":"Rajčatový základ","posId":"ZBR32","price":0,"isExtra":true},{"id":"X111","note":"","count":1,"label":"Bez papriky","posId":"X111","price":0,"KDSTags":["redhighlight"],"isExtra":true},{"id":"B115","note":"","count":1,"label":"Kukuřice","posId":"B115","price":2500,"KDSTags":["greenhighlight"],"isExtra":true}]</t>
  </si>
  <si>
    <t>2026-05-04T20:14:24.075+02:00</t>
  </si>
  <si>
    <t>2026-05-04T20:29:13.463+02:00</t>
  </si>
  <si>
    <t>[{"id":"54684977","note":"","size":"BBQ Texas 40cm","count":1,"label":"BBQ Texas 40cm","posId":"107","price":30900,"isExtra":false},{"id":"54685049","note":"","count":1,"label":"Balné","posId":"K0000","price":2000,"isExtra":true},{"id":"54685083","note":"","count":1,"label":"okraj mozzarella, bylinky","posId":"A122","price":6500,"isExtra":true},{"id":"54685075","note":"","count":1,"label":"Bez slaniny","posId":"X108","price":0,"KDSTags":["redhighlight"],"isExtra":true},{"id":"54685119","note":"","count":1,"label":"Bez papriky","posId":"X111","price":0,"KDSTags":["redhighlight"],"isExtra":true},{"id":"54685130","note":"","count":1,"label":"Bez cibule","posId":"X103","price":0,"KDSTags":["redhighlight"],"isExtra":true},{"id":"54685118","note":"","count":1,"label":"Olivy","posId":"C112","price":3500,"KDSTags":["greenhighlight"],"isExtra":true},{"id":"54685164","note":"","count":1,"label":"Šunka","posId":"C106","price":4000,"KDSTags":["greenhighlight"],"isExtra":true},{"id":"54685179","note":"","count":1,"label":"Pepperoni salám","posId":"C109","price":4000,"KDSTags":["greenhighlight"],"isExtra":true}]</t>
  </si>
  <si>
    <t>2026-05-04T20:13:02.881+02:00</t>
  </si>
  <si>
    <t>2026-05-04T20:20:05.490+02:00</t>
  </si>
  <si>
    <t>2026-05-04T20:10:41.982+02:00</t>
  </si>
  <si>
    <t>2026-05-04T20:20:38.679+02:00</t>
  </si>
  <si>
    <t>[{"id":"111","note":"","count":1,"label":"Quattro Formaggi 40cm","posId":"111","price":30900,"isExtra":false},{"id":"K0000","note":"","count":1,"label":"Balné","posId":"K0000","price":2000,"isExtra":true},{"id":"C115","note":"","count":1,"label":"Kukuřice","posId":"C115","price":3500,"KDSTags":["greenhighlight"],"isExtra":true},{"id":"C114","note":"","count":1,"label":"Kuře","posId":"C114","price":4000,"KDSTags":["greenhighlight"],"isExtra":true}]</t>
  </si>
  <si>
    <t>2026-05-04T20:01:18.048+02:00</t>
  </si>
  <si>
    <t>2026-05-04T20:10:39.680+02:00</t>
  </si>
  <si>
    <t>2026-05-04T19:56:07.396+02:00</t>
  </si>
  <si>
    <t>2026-05-04T20:09:04.617+02:00</t>
  </si>
  <si>
    <t>2026-05-04T19:55:15.853+02:00</t>
  </si>
  <si>
    <t>2026-05-04T20:05:26.435+02:00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</si>
  <si>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bylinky","posId":"A122","price":6500,"isExtra":true}]</t>
  </si>
  <si>
    <t>2026-05-04T19:38:02.910+02:00</t>
  </si>
  <si>
    <t>2026-05-04T19:48:24.238+02:00</t>
  </si>
  <si>
    <t>[{"id":"1da6e618-5f95-4707-b8bd-b1685e13f67a","note":"","count":1,"label":"Hawai 40 cm","posId":"102","price":30900,"isExtra":false},{"id":"431e159e-af3b-4bad-9f72-f07001b572f8","note":"","count":1,"label":"Baby špenát &amp; kuře 40 cm","posId":"104","price":30900,"isExtra":false}]</t>
  </si>
  <si>
    <t>2026-05-04T19:31:35.692+02:00</t>
  </si>
  <si>
    <t>2026-05-04T19:43:16.301+02:00</t>
  </si>
  <si>
    <t>[{"id":"59589714","note":"","size":"Hawai 32cm","count":1,"label":"Hawai 32cm","posId":"114","price":24900,"isExtra":false},{"id":"54685059","note":"","count":1,"label":"Balné","posId":"K0000","price":1500,"isExtra":true},{"id":"54685120","note":"","count":1,"label":"okraj hotdog, hořčice","posId":"A117","price":5700,"isExtra":true}]</t>
  </si>
  <si>
    <t>2026-05-04T19:28:27.132+02:00</t>
  </si>
  <si>
    <t>2026-05-04T19:40:04.693+02:00</t>
  </si>
  <si>
    <t>2026-05-04T19:17:03.122+02:00</t>
  </si>
  <si>
    <t>2026-05-04T19:31:57.210+02:00</t>
  </si>
  <si>
    <t>2026-05-04T19:45:37.753+02:00</t>
  </si>
  <si>
    <t>2026-05-04T19:17:04.292+02:00</t>
  </si>
  <si>
    <t>[{"id":"4f6ede18-25d3-4c82-be03-84c9578ab8ce","note":"","count":1,"label":"Pepperoni 32 cm","posId":"144","price":24900,"isExtra":false},{"id":"0604cf40-24b5-4ad5-a9e4-e5834def96b8","note":"","count":1,"label":"Dip česnekový","posId":"P106","price":2000,"isExtra":false}]</t>
  </si>
  <si>
    <t>2026-05-04T19:15:16.167+02:00</t>
  </si>
  <si>
    <t>2026-05-04T19:30:53.532+02:00</t>
  </si>
  <si>
    <t>[{"id":"54684974","note":"","size":"Hot &amp; Spicy 40cm 🌶️🌶️","count":2,"label":"Hot &amp; Spicy 40cm 🌶️🌶️","posId":"110","price":30900,"isExtra":false},{"id":"54685049","note":"","count":2,"label":"Balné","posId":"K0000","price":2000,"isExtra":true},{"id":"54684976","note":"","size":"Pepperoni 40cm 🌶️🌶️","count":1,"label":"Pepperoni 40cm 🌶️🌶️","posId":"108","price":30900,"isExtra":false},{"id":"54685049","note":"","count":1,"label":"Balné","posId":"K0000","price":2000,"isExtra":true},{"id":"54684972","note":"","size":"Margherita 40cm","count":1,"label":"Margherita 40cm","posId":"100","price":26900,"isExtra":false},{"id":"54685049","note":"","count":1,"label":"Balné","posId":"K0000","price":2000,"isExtra":true},{"id":"54685135","note":"","count":1,"label":"Paprika","posId":"C111","price":3500,"KDSTags":["greenhighlight"],"isExtra":true},{"id":"54685148","note":"","count":1,"label":"Cibule","posId":"C103","price":3500,"KDSTags":["greenhighlight"],"isExtra":true},{"id":"54685178","note":"","count":1,"label":"Kuře","posId":"C114","price":4000,"KDSTags":["greenhighlight"],"isExtra":true}]</t>
  </si>
  <si>
    <t>2026-05-04T19:03:46.269+02:00</t>
  </si>
  <si>
    <t>2026-05-04T19:21:43.339+02:00</t>
  </si>
  <si>
    <t>[{"id":"6748417db17528cb9bcae661","count":1,"label":"Pepsi zero sugar 1l","posId":"N125","price":5900,"isExtra":false},{"id":"6748417db17528cb9bcae601","count":1,"label":"Hot &amp; Spicy 32cm 🌶️🌶️","posId":"122","price":24900,"isExtra":false},{"id":"bd23bb29ddc67d336ee4c95b","count":1,"label":"Balné","posId":"K0000","price":1500,"isExtra":true},{"id":"fd7b41a9636f70af3c1f4e97","count":1,"label":"USA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bylinky","posId":"A121","price":5700,"isExtra":true},{"id":"6748417db17528cb9bcae605","count":1,"label":"Pepperoni 32cm 🌶️🌶️","posId":"120","price":24900,"isExtra":false},{"id":"bd23bb29ddc67d336ee4c95b","count":1,"label":"Balné","posId":"K0000","price":1500,"isExtra":true},{"id":"afde640085595bd963b7553e","count":1,"label":"okraj hotdog, hořčice","posId":"A117","price":5700,"isExtra":true},{"id":"6748417db17528cb9bcae63b","count":1,"label":"Česnekový dip","posId":"P106","price":2000,"isExtra":false},{"id":"bd23bb29ddc67d336ee4c95b","count":1,"label":"Balné","posId":"K0000","price":1500,"isExtra":true},{"id":"6748417db17528cb9bcae643","count":1,"label":"Dip Jalapeňos","posId":"P107","price":2000,"isExtra":false},{"id":"bd23bb29ddc67d336ee4c95b","count":1,"label":"Balné","posId":"K0000","price":1500,"isExtra":true}]</t>
  </si>
  <si>
    <t>2026-05-04T18:57:09.561+02:00</t>
  </si>
  <si>
    <t>2026-05-04T19:19:49.794+02:00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</si>
  <si>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bylinky","posId":"A121","price":5700,"isExtra":true},{"id":"109","note":"","count":1,"label":"Comeback 40cm 🌶️","posId":"109","price":30900,"isExtra":false},{"id":"K0000","note":"","count":1,"label":"Balné","posId":"K0000","price":2000,"isExtra":true},{"id":"A120","note":"","count":1,"label":"okraj hotdog, bbq omáčka","posId":"A120","price":6500,"isExtra":true},{"id":"C100","note":"","count":1,"label":"Ananas","posId":"C100","price":3500,"KDSTags":["greenhighlight"],"isExtra":true},{"id":"C115","note":"","count":1,"label":"Kukuřice","posId":"C115","price":3500,"KDSTags":["greenhighlight"],"isExtra":true},{"id":"N126","note":"","count":1,"label":"Mirinda 1l","posId":"N126","price":5900,"isExtra":false},{"id":"N125","note":"","count":1,"label":"Pepsi zero sugar 1l","posId":"N125","price":5900,"isExtra":false}]</t>
  </si>
  <si>
    <t>2026-05-04T18:56:06.959+02:00</t>
  </si>
  <si>
    <t>2026-05-04T19:11:29.700+02:00</t>
  </si>
  <si>
    <t>[{"id":"e5451f2b-b3cd-46cc-9299-d98fd3b2ef12","count":1,"label":"Pizza Hawai 40 cm","posId":"102","price":30900,"isExtra":false,"creatorId":"QXpXKu5-wq7Mfz7L2hyOV","isPackging":0,"actualLabel":"Pizza Hawai 40 cm"}]</t>
  </si>
  <si>
    <t>2026-05-04T18:56:02.559+02:00</t>
  </si>
  <si>
    <t>2026-05-04T19:09:12.811+02:00</t>
  </si>
  <si>
    <t>2026-05-04T19:30:13.949+02:00</t>
  </si>
  <si>
    <t>2026-05-04T18:56:03.057+02:00</t>
  </si>
  <si>
    <t>[{"id":"e8a7b47a-70d2-4cc2-a375-1dab55125675","note":"","count":1,"label":"Quattro Formaggi 32 cm","posId":"123","price":24900,"isExtra":false},{"id":"239f9a43-c44c-403a-a3f8-de7adef9d4a9","note":"","count":1,"label":"ananas","posId":"B100","price":2500,"KDSTags":["greenhighlight"],"isExtra":true},{"id":"7ebac4a7-6cce-442e-b2bb-06b929c16076","note":"","count":1,"label":"Baby špenát &amp; kuře 32 cm","posId":"116","price":24900,"isExtra":false}]</t>
  </si>
  <si>
    <t>Bacem</t>
  </si>
  <si>
    <t>2026-05-04T18:51:09.589+02:00</t>
  </si>
  <si>
    <t>2026-05-04T19:06:13.628+02:00</t>
  </si>
  <si>
    <t>2026-05-04T18:46:05.804+02:00</t>
  </si>
  <si>
    <t>2026-05-04T19:05:38.759+02:00</t>
  </si>
  <si>
    <t>[{"id":"102","note":"","count":1,"label":"Hawai 40cm","posId":"102","price":30900,"isExtra":false},{"id":"K0000","note":"","count":1,"label":"Balné","posId":"K0000","price":2000,"isExtra":true},{"id":"A124","note":"","count":1,"label":"okraj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</si>
  <si>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2026-05-04T18:43:03.228+02:00</t>
  </si>
  <si>
    <t>2026-05-04T19:00:31.582+02:00</t>
  </si>
  <si>
    <t>2026-05-04T19:18:16.859+02:00</t>
  </si>
  <si>
    <t>2026-05-04T18:43:03.827+02:00</t>
  </si>
  <si>
    <t>[{"id":"55ca227d-485c-4130-a44d-b26b939e8c03","note":"","count":1,"label":"Hot &amp; Spicy 32 cm","posId":"122","price":24900,"isExtra":false},{"id":"7b506f1d-3b7d-4ca7-9767-75b5b6ff855b","note":"","count":1,"label":"okraj mozzarella BBQ","posId":"A123","price":5700,"isExtra":true},{"id":"389b26e5-2cae-411b-afde-ac1cec80674b","note":"","count":1,"label":"Margherita 40 cm","posId":"100","price":26900,"isExtra":false},{"id":"54460675-d5c5-4a63-8c02-6840fe066f86","note":"","count":1,"label":"Okraj Hotdog, BBQ","posId":"A120","price":6500,"isExtra":true},{"id":"05527ae0-b54e-44de-955c-e974dad0a79f","note":"","count":1,"label":"Šunka","posId":"C106","price":4000,"KDSTags":["greenhighlight"],"isExtra":true},{"id":"389b26e5-2cae-411b-afde-ac1cec80674b","note":"","count":1,"label":"Margherita 40 cm","posId":"100","price":26900,"isExtra":false},{"id":"54460675-d5c5-4a63-8c02-6840fe066f86","note":"","count":1,"label":"Okraj Hotdog, BBQ","posId":"A120","price":6500,"isExtra":true},{"id":"05527ae0-b54e-44de-955c-e974dad0a79f","note":"","count":1,"label":"Šunka","posId":"C106","price":4000,"KDSTags":["greenhighlight"],"isExtra":true}]</t>
  </si>
  <si>
    <t>2026-05-04T18:42:05.030+02:00</t>
  </si>
  <si>
    <t>2026-05-04T18:54:31.591+02:00</t>
  </si>
  <si>
    <t>2026-05-04T19:17:48.415+02:00</t>
  </si>
  <si>
    <t>2026-05-04T18:42:06.001+02:00</t>
  </si>
  <si>
    <t>2026-05-04T18:41:03.726+02:00</t>
  </si>
  <si>
    <t>2026-05-04T18:53:07.621+02:00</t>
  </si>
  <si>
    <t>2026-05-04T19:13:33.545+02:00</t>
  </si>
  <si>
    <t>2026-05-04T18:41:04.438+02:00</t>
  </si>
  <si>
    <t>[{"id":"1edf54fc-1032-442c-939f-e6e2033b2270","note":"","count":1,"label":"Comeback 40 cm","posId":"109","price":30900,"isExtra":false},{"id":"978c26ec-8492-4979-8b1c-f7ff8381d413","note":"","count":1,"label":"Pepperoni Rolls, 6 ks","posId":"P100","price":8900,"isExtra":false},{"id":"e1c5136d-42df-4209-a1d5-7b367060d3f2","note":"","count":1,"label":"Spicy Wings","posId":"P101","price":11900,"isExtra":false}]</t>
  </si>
  <si>
    <t>2026-05-04T18:34:17.447+02:00</t>
  </si>
  <si>
    <t>2026-05-04T18:43:58.795+02:00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</si>
  <si>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32cm","posId":"123","price":24900,"isExtra":false},{"id":"54685059","note":"","count":1,"label":"Balné","posId":"K0000","price":1500,"isExtra":true},{"id":"59555752","note":"","count":1,"label":"Rajčatový základ","posId":"ZSR32","price":0,"isExtra":true},{"id":"54685088","note":"","count":1,"label":"okraj mozzarella, bylinky","posId":"A121","price":5700,"isExtra":true},{"id":"54685070","note":"","count":1,"label":"Jalapeňos","posId":"B102","price":2500,"KDSTags":["greenhighlight"],"isExtra":true},{"id":"54685167","note":"","count":1,"label":"Šunka","posId":"B106","price":3000,"KDSTags":["greenhighlight"],"isExtra":true}]</t>
  </si>
  <si>
    <t>2026-05-04T18:07:39.918+02:00</t>
  </si>
  <si>
    <t>2026-05-04T18:14:55.703+02:00</t>
  </si>
  <si>
    <t>[{"id":"6748417db17528cb9bcae603","count":1,"label":"Comeback 32cm 🌶️","posId":"121","price":24900,"isExtra":false},{"id":"bd23bb29ddc67d336ee4c95b","count":1,"label":"Balné","posId":"K0000","price":1500,"isExtra":true},{"id":"9db05ed723de804bca9d0750","count":1,"label":"Olivy","posId":"B112","price":2500,"KDSTags":["greenhighlight"],"isExtra":true}]</t>
  </si>
  <si>
    <t>2026-05-04T17:56:03.129+02:00</t>
  </si>
  <si>
    <t>2026-05-04T18:09:49.302+02:00</t>
  </si>
  <si>
    <t>[{"id":"7ebac4a7-6cce-442e-b2bb-06b929c16076","note":"","count":1,"label":"Baby špenát &amp; kuře 32 cm","posId":"116","price":24900,"isExtra":false},{"id":"50a2c673-74cc-459a-b7e5-f5c332128443","note":"","count":1,"label":"mozzarella","posId":"B113","price":3000,"KDSTags":["greenhighlight"],"isExtra":true},{"id":"fb380719-7e86-4a50-b0fc-8a72368b6991","note":"","count":1,"label":"kukuřice","posId":"B115","price":2500,"KDSTags":["greenhighlight"],"isExtra":true},{"id":"3a5867b0-8da1-4c8b-bd1f-70418434cae8","note":"","count":1,"label":"BBQ Texas 32 cm","posId":"119","price":24900,"isExtra":false}]</t>
  </si>
  <si>
    <t>2026-05-04T17:55:03.497+02:00</t>
  </si>
  <si>
    <t>2026-05-04T18:04:30.367+02:00</t>
  </si>
  <si>
    <t>[{"id":"7ebac4a7-6cce-442e-b2bb-06b929c16076","note":"","count":1,"label":"Baby špenát &amp; kuře 32 cm","posId":"116","price":24900,"isExtra":false},{"id":"fb380719-7e86-4a50-b0fc-8a72368b6991","note":"","count":1,"label":"kukuřice","posId":"B115","price":2500,"KDSTags":["greenhighlight"],"isExtra":true},{"id":"3a5867b0-8da1-4c8b-bd1f-70418434cae8","note":"","count":1,"label":"BBQ Texas 32 cm","posId":"119","price":24900,"isExtra":false}]</t>
  </si>
  <si>
    <t>2026-05-04T17:54:26.108+02:00</t>
  </si>
  <si>
    <t>2026-05-04T18:03:17.684+02:00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</si>
  <si>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🌶️🌶️","posId":"120","price":24900,"isExtra":false},{"id":"54685059","note":"","count":1,"label":"Balné","posId":"K0000","price":1500,"isExtra":true},{"id":"54685088","note":"","count":1,"label":"okraj mozzarella, bylinky","posId":"A121","price":5700,"isExtra":true}]</t>
  </si>
  <si>
    <t>Valerii</t>
  </si>
  <si>
    <t>2026-05-04T17:46:37.461+02:00</t>
  </si>
  <si>
    <t>2026-05-04T17:51:50.439+02:00</t>
  </si>
  <si>
    <t>[{"id":"119","note":"","count":1,"label":"BBQ Texas 32cm","posId":"119","price":24900,"isExtra":false},{"id":"K0000","note":"","count":1,"label":"Balné","posId":"K0000","price":1500,"isExtra":true}]</t>
  </si>
  <si>
    <t>2026-05-04T17:41:34.409+02:00</t>
  </si>
  <si>
    <t>2026-05-04T17:48:06.301+02:00</t>
  </si>
  <si>
    <t>[{"id":"df58a837-7738-491b-9667-43334eccf250","count":1,"label":"Pizza BBQ Meteor 18","posId":"130","price":11900,"isExtra":false,"creatorId":"bqQ4WHWuGbZdZK6zHzpEo","isPackging":0,"actualLabel":"Pizza BBQ Meteor 18"}]</t>
  </si>
  <si>
    <t>2026-05-04T17:40:15.516+02:00</t>
  </si>
  <si>
    <t>2026-05-04T17:46:08.249+02:00</t>
  </si>
  <si>
    <t>[{"id":"307f1b7d-52a0-408d-be47-4976c57475e7","count":1,"label":"Pizza Hawai 32 cm","posId":"114","price":24900,"isExtra":false,"creatorId":"n9IFaSBQYy9wV6MxD8lQr","isPackging":0,"actualLabel":"Pizza Hawai 32 cm"}]</t>
  </si>
  <si>
    <t>2026-05-04T17:28:02.796+02:00</t>
  </si>
  <si>
    <t>2026-05-04T17:39:26.188+02:00</t>
  </si>
  <si>
    <t>[{"id":"faf7ff40-eef3-48bd-92c4-b33e5bbf095d","note":"","count":1,"label":"Quattro Formaggi 40 cm","posId":"111","price":30900,"isExtra":false},{"id":"3ca6f105-5e70-48ee-bc31-76525f0a0b11","note":"","count":1,"label":"BBQ Texas 40 cm","posId":"107","price":30900,"isExtra":false},{"id":"0604cf40-24b5-4ad5-a9e4-e5834def96b8","note":"","count":1,"label":"Dip česnekový","posId":"P106","price":2000,"isExtra":false}]</t>
  </si>
  <si>
    <t>2026-05-04T17:24:04.741+02:00</t>
  </si>
  <si>
    <t>2026-05-04T17:34:53.437+02:00</t>
  </si>
  <si>
    <t>[{"id":"52687002-58c9-40ea-ba22-d2ae7a4b5889","note":"","count":1,"label":"Comeback 32 cm","posId":"145","price":24900,"isExtra":false},{"id":"0604cf40-24b5-4ad5-a9e4-e5834def96b8","note":"","count":1,"label":"Dip česnekový","posId":"P106","price":2000,"isExtra":false}]</t>
  </si>
  <si>
    <t>2026-05-04T17:20:04.002+02:00</t>
  </si>
  <si>
    <t>2026-05-04T17:28:22.058+02:00</t>
  </si>
  <si>
    <t>2026-05-04T17:15:48.410+02:00</t>
  </si>
  <si>
    <t>2026-05-04T17:26:17.424+02:00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</si>
  <si>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,{"id":"54685070","note":"","count":1,"label":"Jalapeňos","posId":"B102","price":2500,"KDSTags":["greenhighlight"],"isExtra":true},{"id":"54685177","note":"","count":1,"label":"Kuře","posId":"B114","price":3000,"KDSTags":["greenhighlight"],"isExtra":true},{"id":"57464194","note":"","size":"Dip Jalapeňos","count":1,"label":"Dip Jalapeňos","posId":"P107","price":2000,"isExtra":false},{"id":"54685059","note":"","count":1,"label":"Balné","posId":"K0000","price":1500,"isExtra":true}]</t>
  </si>
  <si>
    <t>2026-05-04T17:15:47.229+02:00</t>
  </si>
  <si>
    <t>2026-05-04T17:24:03.615+02:00</t>
  </si>
  <si>
    <t>[{"id":"54684979","note":"","size":"Baby špenát &amp; kuře 40cm","count":1,"label":"Baby špenát &amp; kuře 40cm","posId":"104","price":30900,"isExtra":false},{"id":"54685049","note":"","count":1,"label":"Balné","posId":"K0000","price":2000,"isExtra":true},{"id":"59555745","note":"","count":1,"label":"Rajčatový základ","posId":"ZSR40","price":0,"isExtra":true}]</t>
  </si>
  <si>
    <t>2026-05-04T17:05:03.188+02:00</t>
  </si>
  <si>
    <t>2026-05-04T17:13:57.316+02:00</t>
  </si>
  <si>
    <t>[{"id":"59589706","note":"","size":"Margherita 32cm","count":2,"label":"Margherita 32cm","posId":"112","price":20900,"isExtra":false},{"id":"54685059","note":"","count":2,"label":"Balné","posId":"K0000","price":1500,"isExtra":true}]</t>
  </si>
  <si>
    <t>2026-05-04T16:56:03.169+02:00</t>
  </si>
  <si>
    <t>2026-05-04T17:06:59.995+02:00</t>
  </si>
  <si>
    <t>[{"id":"088a7edc-ef1e-4c6b-b7a1-36c2c45ab0fe","note":"","count":1,"label":"Capricciosa 32 cm","posId":"113","price":24900,"isExtra":false},{"id":"3a5867b0-8da1-4c8b-bd1f-70418434cae8","note":"","count":1,"label":"BBQ Texas 32 cm","posId":"119","price":24900,"isExtra":false}]</t>
  </si>
  <si>
    <t>2026-05-04T16:53:28.393+02:00</t>
  </si>
  <si>
    <t>2026-05-04T16:54:26.980+02:00</t>
  </si>
  <si>
    <t>[{"id":"45e86e69-d951-4cfa-82b7-297944319a30","count":1,"label":"Guarana classic","posId":"N142","price":5500,"isExtra":false,"creatorId":"fWZ-jfn-d3FMO4ef5o3Qo","isPackging":0,"actualLabel":"Guarana classic"}]</t>
  </si>
  <si>
    <t>2026-05-04T16:45:17.314+02:00</t>
  </si>
  <si>
    <t>2026-05-04T16:52:27.318+02:00</t>
  </si>
  <si>
    <t>2026-05-04T16:09:03.554+02:00</t>
  </si>
  <si>
    <t>2026-05-04T16:23:41.036+02:00</t>
  </si>
  <si>
    <t>2026-05-04T16:28:34.953+02:00</t>
  </si>
  <si>
    <t>2026-05-04T16:09:04.511+02:00</t>
  </si>
  <si>
    <t>[{"id":"389b26e5-2cae-411b-afde-ac1cec80674b","note":"","count":1,"label":"Margherita 40 cm","posId":"100","price":26900,"isExtra":false},{"id":"0604cf40-24b5-4ad5-a9e4-e5834def96b8","note":"","count":1,"label":"Dip česnekový","posId":"P106","price":2000,"isExtra":false}]</t>
  </si>
  <si>
    <t>2026-05-04T16:07:39.738+02:00</t>
  </si>
  <si>
    <t>2026-05-04T16:22:18.266+02:00</t>
  </si>
  <si>
    <t>[{"id":"6748417db17528cb9bcae5ed","count":1,"label":"Pepperoni 40cm 🌶️🌶️","posId":"108","price":30900,"isExtra":false},{"id":"9642908ce4c2f22954c8bbd6","count":1,"label":"Balné","posId":"K0000","price":2000,"isExtra":true},{"id":"901ba681c011b9d3732e92b1","count":1,"label":"Kukuřice","posId":"C115","price":3500,"KDSTags":["greenhighlight"],"isExtra":true},{"id":"e71ba0387ffe86638fd95521","count":1,"label":"Šunka","posId":"C106","price":4000,"KDSTags":["greenhighlight"],"isExtra":true}]</t>
  </si>
  <si>
    <t>2026-05-04T15:49:50.139+02:00</t>
  </si>
  <si>
    <t>2026-05-04T15:56:38.151+02:00</t>
  </si>
  <si>
    <t>2026-05-04T15:43:02.271+02:00</t>
  </si>
  <si>
    <t>2026-05-04T15:51:24.968+02:00</t>
  </si>
  <si>
    <t>2026-05-04T15:55:59.351+02:00</t>
  </si>
  <si>
    <t>2026-05-04T15:43:02.971+02:00</t>
  </si>
  <si>
    <t>2026-05-04T15:40:20.561+02:00</t>
  </si>
  <si>
    <t>2026-05-04T15:49:19.035+02:00</t>
  </si>
  <si>
    <t>[{"id":"114","note":"","count":1,"label":"Hawai 32cm","posId":"114","price":24900,"isExtra":false},{"id":"K0000","note":"","count":1,"label":"Balné","posId":"K0000","price":1500,"isExtra":true},{"id":"A121","note":"","count":1,"label":"okraj mozzarella, bylinky","posId":"A121","price":5700,"isExtra":true},{"id":"N120","note":"","count":4,"label":"Aquilla černý čaj a broskev 0,5l","posId":"N120","price":4900,"isExtra":false}]</t>
  </si>
  <si>
    <t>2026-05-04T15:39:28.002+02:00</t>
  </si>
  <si>
    <t>2026-05-04T15:46:43.215+02:00</t>
  </si>
  <si>
    <t>[{"id":"6748417db17528cb9bcae60f","count":1,"label":"Capricciosa 32cm","posId":"113","price":24900,"isExtra":false},{"id":"bd23bb29ddc67d336ee4c95b","count":1,"label":"Balné","posId":"K0000","price":1500,"isExtra":true},{"id":"3a8c81df4b4e610c1946ed84","count":1,"label":"Bez oliv","posId":"X112","price":0,"KDSTags":["redhighlight"],"isExtra":true}]</t>
  </si>
  <si>
    <t>2026-05-04T15:24:02.463+02:00</t>
  </si>
  <si>
    <t>2026-05-04T15:32:09.948+02:00</t>
  </si>
  <si>
    <t>2026-05-04T15:08:02.399+02:00</t>
  </si>
  <si>
    <t>2026-05-04T15:18:32.821+02:00</t>
  </si>
  <si>
    <t>[{"id":"a4e8ca23-fe36-4747-a603-19485eee7e76","note":"","count":1,"label":"Hot &amp; Spicy 32 cm","posId":"146","price":24900,"isExtra":false},{"id":"6e4aed3e-b988-442a-8864-0b2ad4a4403d","note":"","count":1,"label":"Quattro Formaggi 32 cm","posId":"147","price":24900,"isExtra":false},{"id":"fb380719-7e86-4a50-b0fc-8a72368b6991","note":"","count":1,"label":"kukuřice","posId":"B115","price":2500,"KDSTags":["greenhighlight"],"isExtra":true}]</t>
  </si>
  <si>
    <t>2026-05-04T14:56:02.756+02:00</t>
  </si>
  <si>
    <t>2026-05-04T15:06:03.775+02:00</t>
  </si>
  <si>
    <t>2026-05-04T15:20:55.944+02:00</t>
  </si>
  <si>
    <t>2026-05-04T14:56:03.348+02:00</t>
  </si>
  <si>
    <t>[{"id":"088a7edc-ef1e-4c6b-b7a1-36c2c45ab0fe","note":"","count":1,"label":"Capricciosa 32 cm","posId":"113","price":24900,"isExtra":false},{"id":"78606be9-7e01-4fe9-a37c-d9a4b62d5696","note":"","count":1,"label":"změna na BBQ základ","posId":"A128","price":0,"isExtra":true},{"id":"5da54b98-3fa2-42c1-858f-7688afdae2fa","note":"","count":1,"label":"BEZ -žampiony","posId":"X105","price":0,"KDSTags":["redhighlight"],"isExtra":true}]</t>
  </si>
  <si>
    <t>2026-05-04T14:49:00.916+02:00</t>
  </si>
  <si>
    <t>2026-05-04T15:03:35.958+02:00</t>
  </si>
  <si>
    <t>[{"id":"54685017","note":"","size":"Pepperoni Rolls 🌶️","count":1,"label":"Pepperoni Rolls 🌶️","posId":"P100","price":8900,"isExtra":false},{"id":"54685059","note":"","count":1,"label":"Balné","posId":"K0000","price":1500,"isExtra":true},{"id":"57405717","note":"","size":"BIRGO grapefruit 0,5l","count":1,"label":"BIRGO grapefruit 0,5l","posId":"N131","price":4900,"isExtra":false},{"id":"59589707","note":"","size":"Quattro Formaggi 32cm","count":1,"label":"Quattro Formaggi 32cm","posId":"123","price":24900,"isExtra":false},{"id":"54685059","note":"","count":1,"label":"Balné","posId":"K0000","price":1500,"isExtra":true},{"id":"59589714","note":"","size":"Hawai 32cm","count":1,"label":"Hawai 32cm","posId":"114","price":24900,"isExtra":false},{"id":"54685059","note":"","count":1,"label":"Balné","posId":"K0000","price":1500,"isExtra":true},{"id":"57279284","note":"","count":1,"label":"Smetanový základ","posId":"ZRS32","price":0,"isExtra":true}]</t>
  </si>
  <si>
    <t>2026-05-04T14:16:26.166+02:00</t>
  </si>
  <si>
    <t>2026-05-04T14:27:12.511+02:00</t>
  </si>
  <si>
    <t>[{"id":"110","note":"","count":1,"label":"Hot &amp; Spicy 40cm 🌶️🌶️","posId":"110","price":30900,"isExtra":false},{"id":"K0000","note":"","count":1,"label":"Balné","posId":"K0000","price":2000,"isExtra":true},{"id":"121","note":"","count":1,"label":"Comeback 32cm 🌶️","posId":"121","price":24900,"isExtra":false},{"id":"K0000","note":"","count":1,"label":"Balné","posId":"K0000","price":1500,"isExtra":true},{"id":"P107","note":"","count":1,"label":"Dip Jalapeňos","posId":"P107","price":2000,"isExtra":false},{"id":"K0000","note":"","count":1,"label":"Balné","posId":"K0000","price":1500,"isExtra":true}]</t>
  </si>
  <si>
    <t>2026-05-04T14:04:04.382+02:00</t>
  </si>
  <si>
    <t>2026-05-04T14:20:23.329+02:00</t>
  </si>
  <si>
    <t>2026-05-04T14:36:06.765+02:00</t>
  </si>
  <si>
    <t>2026-05-04T14:04:05.304+02:00</t>
  </si>
  <si>
    <t>[{"id":"1da6e618-5f95-4707-b8bd-b1685e13f67a","note":"","count":1,"label":"Hawai 40 cm","posId":"102","price":30900,"isExtra":false},{"id":"78606be9-7e01-4fe9-a37c-d9a4b62d5696","note":"","count":1,"label":"změna na BBQ základ","posId":"A128","price":0,"isExtra":true}]</t>
  </si>
  <si>
    <t>2026-05-04T14:00:24.255+02:00</t>
  </si>
  <si>
    <t>2026-05-04T14:15:05.529+02:00</t>
  </si>
  <si>
    <t>[{"id":"111","note":"","count":1,"label":"Quattro Formaggi 40cm","posId":"111","price":30900,"isExtra":false},{"id":"K0000","note":"","count":1,"label":"Balné","posId":"K0000","price":2000,"isExtra":true},{"id":"106","note":"","count":1,"label":"BBQ Meteor 40cm","posId":"106","price":30900,"isExtra":false},{"id":"K0000","note":"","count":1,"label":"Balné","posId":"K0000","price":2000,"isExtra":true},{"id":"119","note":"","count":1,"label":"BBQ Texas 32cm","posId":"119","price":24900,"isExtra":false},{"id":"K0000","note":"","count":1,"label":"Balné","posId":"K0000","price":1500,"isExtra":true},{"id":"N124","note":"","count":2,"label":"Pepsi 1l","posId":"N124","price":5900,"isExtra":false}]</t>
  </si>
  <si>
    <t>2026-05-04T13:49:04.864+02:00</t>
  </si>
  <si>
    <t>2026-05-04T13:54:23.225+02:00</t>
  </si>
  <si>
    <t>2026-05-04T13:40:04.543+02:00</t>
  </si>
  <si>
    <t>2026-05-04T13:55:54.257+02:00</t>
  </si>
  <si>
    <t>2026-05-04T14:08:01.515+02:00</t>
  </si>
  <si>
    <t>2026-05-04T13:40:06.039+02:00</t>
  </si>
  <si>
    <t>2026-05-04T13:35:03.720+02:00</t>
  </si>
  <si>
    <t>2026-05-04T13:42:52.531+02:00</t>
  </si>
  <si>
    <t>2026-05-04T13:35:03.707+02:00</t>
  </si>
  <si>
    <t>2026-05-04T13:45:38.269+02:00</t>
  </si>
  <si>
    <t>[{"id":"63c5589f-8110-48db-8be3-91da09368499","note":"","count":1,"label":"Capricciosa 18 cm","posId":"125","price":11900,"isExtra":false}]</t>
  </si>
  <si>
    <t>2026-05-04T13:29:05.014+02:00</t>
  </si>
  <si>
    <t>2026-05-04T13:40:16.338+02:00</t>
  </si>
  <si>
    <t>2026-05-04T13:27:11.841+02:00</t>
  </si>
  <si>
    <t>2026-05-04T13:40:02.667+02:00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</si>
  <si>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🌶️","posId":"109","price":30900,"isExtra":false},{"id":"54685049","note":"","count":1,"label":"Balné","posId":"K0000","price":2000,"isExtra":true},{"id":"59555749","note":"","count":1,"label":"BBQ základ","posId":"ZRB40","price":0,"isExtra":true},{"id":"54685178","note":"","count":1,"label":"Kuře","posId":"C114","price":4000,"KDSTags":["greenhighlight"],"isExtra":true}]</t>
  </si>
  <si>
    <t>2026-05-04T13:15:04.943+02:00</t>
  </si>
  <si>
    <t>2026-05-04T13:29:09.262+02:00</t>
  </si>
  <si>
    <t>2026-05-04T13:50:49.596+02:00</t>
  </si>
  <si>
    <t>2026-05-04T13:15:05.956+02:00</t>
  </si>
  <si>
    <t>[{"id":"1edf54fc-1032-442c-939f-e6e2033b2270","note":"","count":1,"label":"Comeback 40 cm","posId":"109","price":30900,"isExtra":false},{"id":"cc07bf3f-3e6f-4df8-9018-c7e260233504","note":"","count":1,"label":"BEZ -cibule","posId":"X103","price":0,"KDSTags":["redhighlight"],"isExtra":true},{"id":"524f3c3f-0c67-4b97-b499-20f8d3dbda4a","note":"","count":1,"label":"BEZ -slanina","posId":"X108","price":0,"KDSTags":["redhighlight"],"isExtra":true},{"id":"e1c5136d-42df-4209-a1d5-7b367060d3f2","note":"","count":1,"label":"Spicy Wings","posId":"P101","price":11900,"isExtra":false},{"id":"ddd88272-9f0a-4ca7-a4db-a3a7d157b54d","note":"","count":1,"label":"Pepsi zero sugar 1l","posId":"N125","price":5900,"isExtra":false}]</t>
  </si>
  <si>
    <t>2026-05-04T13:14:04.785+02:00</t>
  </si>
  <si>
    <t>2026-05-04T13:23:49.058+02:00</t>
  </si>
  <si>
    <t>2026-05-04T13:47:18.826+02:00</t>
  </si>
  <si>
    <t>2026-05-04T13:14:05.620+02:00</t>
  </si>
  <si>
    <t>[{"id":"0b22568e-4d1c-45db-9aa3-de09ef6c293a","note":"","count":1,"label":"Pepperoni 32 cm","posId":"120","price":24900,"isExtra":false},{"id":"704cb959-c203-4144-92d1-a1b154f3fdc1","note":"","count":1,"label":"gorgonzola","posId":"B101","price":3000,"KDSTags":["greenhighlight"],"isExtra":true},{"id":"fc3fa22b-be90-4e3e-a05f-41f62444ffb3","note":"","count":1,"label":"olivy","posId":"B112","price":2500,"KDSTags":["greenhighlight"],"isExtra":true}]</t>
  </si>
  <si>
    <t>2026-05-04T13:11:03.282+02:00</t>
  </si>
  <si>
    <t>2026-05-04T13:21:07.216+02:00</t>
  </si>
  <si>
    <t>2026-05-04T13:05:03.584+02:00</t>
  </si>
  <si>
    <t>2026-05-04T13:12:48.111+02:00</t>
  </si>
  <si>
    <t>2026-05-04T13:31:46.775+02:00</t>
  </si>
  <si>
    <t>2026-05-04T13:05:05.070+02:00</t>
  </si>
  <si>
    <t>[{"id":"55ca227d-485c-4130-a44d-b26b939e8c03","note":"","count":1,"label":"Hot &amp; Spicy 32 cm","posId":"122","price":24900,"isExtra":false},{"id":"0604cf40-24b5-4ad5-a9e4-e5834def96b8","note":"","count":1,"label":"Dip česnekový","posId":"P106","price":2000,"isExtra":false}]</t>
  </si>
  <si>
    <t>2026-05-04T12:57:03.950+02:00</t>
  </si>
  <si>
    <t>2026-05-04T13:05:27.072+02:00</t>
  </si>
  <si>
    <t>2026-05-04T13:25:02.047+02:00</t>
  </si>
  <si>
    <t>2026-05-04T12:57:04.578+02:00</t>
  </si>
  <si>
    <t>[{"id":"52687002-58c9-40ea-ba22-d2ae7a4b5889","note":"","count":1,"label":"Comeback 32 cm","posId":"145","price":24900,"isExtra":false},{"id":"55f8781c-97f6-4a21-abe6-3780ea7117ba","note":"","count":1,"label":"změna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česnekový","posId":"P106","price":2000,"isExtra":false},{"id":"2a9dc121-ec1e-4cbb-b8d5-66ce6a546664","note":"","count":1,"label":"DIP jalapenos","posId":"P107","price":2000,"isExtra":false}]</t>
  </si>
  <si>
    <t>2026-05-04T12:51:12.329+02:00</t>
  </si>
  <si>
    <t>2026-05-04T13:02:13.342+02:00</t>
  </si>
  <si>
    <t>[{"id":"54684982","note":"","size":"Capricciosa 40cm","count":1,"label":"Capricciosa 40cm","posId":"101","price":30900,"isExtra":false},{"id":"54685049","note":"","count":1,"label":"Balné","posId":"K0000","price":2000,"isExtra":true},{"id":"54685092","note":"","count":1,"label":"Bez žampionů","posId":"X105","price":0,"KDSTags":["redhighlight"],"isExtra":true}]</t>
  </si>
  <si>
    <t>2026-05-04T12:48:04.789+02:00</t>
  </si>
  <si>
    <t>2026-05-04T12:54:56.149+02:00</t>
  </si>
  <si>
    <t>2026-05-04T12:59:37.111+02:00</t>
  </si>
  <si>
    <t>2026-05-04T12:48:05.556+02:00</t>
  </si>
  <si>
    <t>2026-05-04T12:42:48.982+02:00</t>
  </si>
  <si>
    <t>2026-05-04T12:50:21.388+02:00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</si>
  <si>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dip","posId":"P106","price":2000,"isExtra":false},{"id":"bd23bb29ddc67d336ee4c95b","count":1,"label":"Balné","posId":"K0000","price":1500,"isExtra":true}]</t>
  </si>
  <si>
    <t>2026-05-04T12:27:04.451+02:00</t>
  </si>
  <si>
    <t>2026-05-04T12:42:23.021+02:00</t>
  </si>
  <si>
    <t>2026-05-04T13:10:50.979+02:00</t>
  </si>
  <si>
    <t>2026-05-04T12:27:05.099+02:00</t>
  </si>
  <si>
    <t>[{"id":"6747ad56-2f52-4f5b-b96c-109c91cf97bd","note":"","count":1,"label":"Hawai 18 cm","posId":"126","price":11900,"isExtra":false},{"id":"c10d36f8-acd3-4a8b-979d-b81c00d75c6f","note":"","count":1,"label":"BEZ -ananas","posId":"X100","price":0,"KDSTags":["redhighlight"],"isExtra":true},{"id":"0604cf40-24b5-4ad5-a9e4-e5834def96b8","note":"","count":1,"label":"Dip česnekový","posId":"P106","price":2000,"isExtra":false},{"id":"75667a6e-daec-4fb6-917e-f318f7121924","note":"","count":1,"label":"Pepperoni 18 cm","posId":"132","price":11900,"isExtra":false},{"id":"7805ed20-b7fb-4253-865d-b1d6ba10a291","note":"","count":1,"label":"Baby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bylinky","posId":"A121","price":5700,"isExtra":true}]</t>
  </si>
  <si>
    <t>2026-05-04T12:17:02.564+02:00</t>
  </si>
  <si>
    <t>2026-05-04T12:23:22.171+02:00</t>
  </si>
  <si>
    <t>[{"id":"0663e926-2071-4402-b9ca-1a372f1ef96b","note":"","count":1,"label":"Zeleninová 32 cm","posId":"139","price":24900,"isExtra":false},{"id":"239f9a43-c44c-403a-a3f8-de7adef9d4a9","note":"","count":1,"label":"ananas","posId":"B100","price":2500,"KDSTags":["greenhighlight"],"isExtra":true}]</t>
  </si>
  <si>
    <t>2026-05-04T12:14:03.215+02:00</t>
  </si>
  <si>
    <t>2026-05-04T12:24:35.766+02:00</t>
  </si>
  <si>
    <t>2026-05-04T12:32:59.944+02:00</t>
  </si>
  <si>
    <t>2026-05-04T12:14:04.109+02:00</t>
  </si>
  <si>
    <t>Maxmilian</t>
  </si>
  <si>
    <t>2026-05-04T12:01:16.205+02:00</t>
  </si>
  <si>
    <t>2026-05-04T12:15:10.690+02:00</t>
  </si>
  <si>
    <t>[{"id":"108","note":"","count":1,"label":"Pepperoni 40cm 🌶️🌶️","posId":"108","price":30900,"isExtra":false},{"id":"K0000","note":"","count":1,"label":"Balné","posId":"K0000","price":2000,"isExtra":true},{"id":"P106","note":"","count":1,"label":"Česnekový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</si>
  <si>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2026-05-04T11:48:02.701+02:00</t>
  </si>
  <si>
    <t>2026-05-04T12:20:54.827+02:00</t>
  </si>
  <si>
    <t>[{"id":"088a7edc-ef1e-4c6b-b7a1-36c2c45ab0fe","note":"","count":4,"label":"Capricciosa 32 cm","posId":"113","price":24900,"isExtra":false},{"id":"7ebac4a7-6cce-442e-b2bb-06b929c16076","note":"","count":1,"label":"Baby špenát &amp; kuře 32 cm","posId":"116","price":24900,"isExtra":false},{"id":"3a5867b0-8da1-4c8b-bd1f-70418434cae8","note":"","count":1,"label":"BBQ Texas 32 cm","posId":"119","price":24900,"isExtra":false},{"id":"fb380719-7e86-4a50-b0fc-8a72368b6991","note":"","count":1,"label":"kukuřice","posId":"B115","price":2500,"KDSTags":["greenhighlight"],"isExtra":true},{"id":"2f7a90d0-99ad-4d18-9e52-1aedcd045e55","note":"","count":1,"label":"BEZ -paprika","posId":"X111","price":0,"KDSTags":["redhighlight"],"isExtra":true},{"id":"3a5867b0-8da1-4c8b-bd1f-70418434cae8","note":"","count":1,"label":"BBQ Texas 32 cm","posId":"119","price":24900,"isExtra":false},{"id":"c17837f5-7a43-4caf-86f2-7f4c925f90fb","note":"","count":1,"label":"BBQ Meteor 32 cm","posId":"118","price":24900,"isExtra":false},{"id":"0b22568e-4d1c-45db-9aa3-de09ef6c293a","note":"","count":2,"label":"Pepperoni 32 cm","posId":"120","price":24900,"isExtra":false},{"id":"7ee7e3c8-2c54-4dc5-810f-2f52f62e2d14","note":"","count":1,"label":"Comeback 32 cm","posId":"121","price":24900,"isExtra":false},{"id":"1edf54fc-1032-442c-939f-e6e2033b2270","note":"","count":1,"label":"Comeback 40 cm","posId":"109","price":30900,"isExtra":false},{"id":"e8a7b47a-70d2-4cc2-a375-1dab55125675","note":"","count":2,"label":"Quattro Formaggi 32 cm","posId":"123","price":24900,"isExtra":false},{"id":"55ca227d-485c-4130-a44d-b26b939e8c03","note":"","count":1,"label":"Hot &amp; Spicy 32 cm","posId":"122","price":24900,"isExtra":false}]</t>
  </si>
  <si>
    <t>2026-05-04T11:41:03.464+02:00</t>
  </si>
  <si>
    <t>2026-05-04T11:56:36.526+02:00</t>
  </si>
  <si>
    <t>2026-05-04T12:38:21.091+02:00</t>
  </si>
  <si>
    <t>2026-05-04T11:48:46.491+02:00</t>
  </si>
  <si>
    <t>[{"id":"a4e8ca23-fe36-4747-a603-19485eee7e76","note":"","count":1,"label":"Hot &amp; Spicy 32 cm","posId":"146","price":24900,"isExtra":false},{"id":"52687002-58c9-40ea-ba22-d2ae7a4b5889","note":"","count":1,"label":"Comeback 32 cm","posId":"145","price":24900,"isExtra":false}]</t>
  </si>
  <si>
    <t>2026-05-04T11:14:07.192+02:00</t>
  </si>
  <si>
    <t>2026-05-04T11:22:29.817+02:00</t>
  </si>
  <si>
    <t>[{"id":"b5cd6d23-f361-4161-9aa5-cc25896b6767","count":1,"label":"Pizza Comeback 32","posId":"121","price":24900,"isExtra":false,"creatorId":"4hAt9Np0swFYT3NocS4aj","isPackging":0,"actualLabel":"Pizza Comeback 32"}]</t>
  </si>
  <si>
    <t>Chodov</t>
  </si>
  <si>
    <t>Nahrát restii CSV</t>
  </si>
  <si>
    <t>Kontrola tržeb</t>
  </si>
  <si>
    <t>Vyber datum    &lt;----------&gt;</t>
  </si>
  <si>
    <t>Nahraješ restii a pak vyplníš u každé pobočky modré bunky, až budeš mít všechny, stiskneš uložit</t>
  </si>
  <si>
    <t>Údaje</t>
  </si>
  <si>
    <t>Odevzdané</t>
  </si>
  <si>
    <t>Spočítané</t>
  </si>
  <si>
    <t>Rozdíl</t>
  </si>
  <si>
    <t>Hotovost</t>
  </si>
  <si>
    <t>Terminál</t>
  </si>
  <si>
    <t>Stravenky</t>
  </si>
  <si>
    <t xml:space="preserve"> </t>
  </si>
  <si>
    <t>Benzín</t>
  </si>
  <si>
    <t xml:space="preserve">3.000 Hřebík tankování  </t>
  </si>
  <si>
    <t>Auta</t>
  </si>
  <si>
    <t>žárovka</t>
  </si>
  <si>
    <t>Suroviny</t>
  </si>
  <si>
    <t>Ostatní</t>
  </si>
  <si>
    <t>11.194 Bidfood + 163 nabíječka</t>
  </si>
  <si>
    <t>PHM - soukromé</t>
  </si>
  <si>
    <t>Wolt</t>
  </si>
  <si>
    <t>Bolt</t>
  </si>
  <si>
    <t>Dáme jídlo</t>
  </si>
  <si>
    <t>Web</t>
  </si>
  <si>
    <t>Uložit</t>
  </si>
  <si>
    <t>Wolt drive cash</t>
  </si>
  <si>
    <t>DJ Cash</t>
  </si>
  <si>
    <t>Celková Tržba</t>
  </si>
  <si>
    <t>Pokladna</t>
  </si>
  <si>
    <t>Bolevec</t>
  </si>
  <si>
    <t>Zličín</t>
  </si>
  <si>
    <t>200 káva staff + 57 metla + 60 fix</t>
  </si>
  <si>
    <t>2026-05-10T23:26:30.205+02:00</t>
  </si>
  <si>
    <t>2026-05-10T23:56:30.774+02:00</t>
  </si>
  <si>
    <t>[{"id":"734f14e5-3164-4c60-ab34-a6cab8625c5e","count":1,"label":"Pizza Comeback 32","posId":"121","price":25900,"isExtra":false,"creatorId":"uZDsB-SXnoE2_C4eRQYP5","isPackging":0,"actualLabel":"Pizza Comeback 32"}]</t>
  </si>
  <si>
    <t>2026-05-10T22:42:28.369+02:00</t>
  </si>
  <si>
    <t>2026-05-10T22:49:40.112+02:00</t>
  </si>
  <si>
    <t>W - Pizza Comeback Bolevec</t>
  </si>
  <si>
    <t>[{"id":"6893484371e1a7827faa2854","count":1,"label":"Baby Špenát &amp; kuře 32cm","posId":"116","price":22900,"isExtra":false},{"id":"0cf732abf15d68df108984b2","count":1,"label":"Balné","posId":"K0000","price":1500,"isExtra":true},{"id":"6893484371e1a7827faa2866","count":1,"label":"Česnekový dip","posId":"P106","price":2000,"isExtra":false},{"id":"0cf732abf15d68df108984b2","count":1,"label":"Balné","posId":"K0000","price":1500,"isExtra":true}]</t>
  </si>
  <si>
    <t>2026-05-10T22:06:06.796+02:00</t>
  </si>
  <si>
    <t>2026-05-10T22:14:23.973+02:00</t>
  </si>
  <si>
    <t>[{"id":"6893484371e1a7827faa282a","count":1,"label":"Quattro Formaggi 40cm","posId":"111","price":29900,"isExtra":false},{"id":"8492ff01857ad344daba3d10","count":1,"label":"Balné","posId":"K0000","price":2000,"isExtra":true}]</t>
  </si>
  <si>
    <t>2026-05-10T21:22:25.046+02:00</t>
  </si>
  <si>
    <t>2026-05-10T21:33:31.063+02:00</t>
  </si>
  <si>
    <t>F - Pizza Comeback Bolevec</t>
  </si>
  <si>
    <t>[{"id":"62240192","note":"","size":"BBQ Texas 40cm","count":1,"label":"BBQ Texas 40cm","posId":"107","price":29900,"isExtra":false},{"id":"62240266","note":"","count":1,"label":"Balné","posId":"K0000","price":2000,"isExtra":true},{"id":"62240295","note":"","count":1,"label":"okraj mozzarella, bylinky","posId":"A122","price":6900,"isExtra":true},{"id":"62240307","note":"","count":1,"label":"Žampiony","posId":"C105","price":3500,"KDSTags":["greenhighlight"],"isExtra":true},{"id":"62240338","note":"","count":1,"label":"Paprika","posId":"C111","price":3500,"KDSTags":["greenhighlight"],"isExtra":true},{"id":"62240353","note":"","count":1,"label":"Kukuřice","posId":"C115","price":3500,"KDSTags":["greenhighlight"],"isExtra":true},{"id":"62240362","note":"","count":1,"label":"Šunka","posId":"C106","price":4000,"KDSTags":["greenhighlight"],"isExtra":true},{"id":"62240381","note":"","count":1,"label":"Grana padano, pecorino, parmazán","posId":"C130","price":4000,"KDSTags":["greenhighlight"],"isExtra":true},{"id":"62240241","note":"","size":"Aquilla černý čaj a broskev 0,5l","count":1,"label":"Aquilla černý čaj a broskev 0,5l","posId":"N120","price":4900,"isExtra":false},{"id":"62240424","note":"","size":"Guarana kiwi a jablko","count":1,"label":"Guarana kiwi a jablko","posId":"N144","price":5500,"isExtra":false},{"id":"62240248","note":"","size":"Mirinda 1l","count":1,"label":"Mirinda 1l","posId":"N126","price":5900,"isExtra":false}]</t>
  </si>
  <si>
    <t>2026-05-10T21:15:25.576+02:00</t>
  </si>
  <si>
    <t>2026-05-10T21:25:21.850+02:00</t>
  </si>
  <si>
    <t>[{"id":"62240197","note":"","size":"Capricciosa 40cm","count":1,"label":"Capricciosa 40cm","posId":"101","price":29900,"isExtra":false},{"id":"62240266","note":"","count":1,"label":"Balné","posId":"K0000","price":2000,"isExtra":true},{"id":"62240202","note":"","size":"Comeback 32cm 🌶️","count":1,"label":"Comeback 32cm 🌶️","posId":"121","price":22900,"isExtra":false},{"id":"62240274","note":"","count":1,"label":"Balné","posId":"K0000","price":1500,"isExtra":true}]</t>
  </si>
  <si>
    <t>Anicka Vopatova</t>
  </si>
  <si>
    <t>2026-05-10T21:06:03.881+02:00</t>
  </si>
  <si>
    <t>2026-05-10T21:12:52.808+02:00</t>
  </si>
  <si>
    <t>2026-05-10T21:24:29.974+02:00</t>
  </si>
  <si>
    <t>2026-05-10T21:07:06.260+02:00</t>
  </si>
  <si>
    <t>[{"id":"35e045f9-bc36-46e9-8142-6579de78a05b","note":"","count":1,"label":"Comeback 32 cm","posId":"121","price":25900,"isExtra":false},{"id":"c8019f80-065c-4f09-9e80-65b85dae2ae1","note":"","count":1,"label":"kukuřice","posId":"c8019f80-065c-4f09-9e80-65b85dae2ae1","price":2500,"isExtra":true}]</t>
  </si>
  <si>
    <t>2026-05-10T20:30:42.316+02:00</t>
  </si>
  <si>
    <t>2026-05-10T20:37:32.821+02:00</t>
  </si>
  <si>
    <t>[{"id":"6893484371e1a7827faa282c","count":1,"label":"Hot &amp; Spicy 40cm 🌶️🌶️","posId":"110","price":29900,"isExtra":false},{"id":"8492ff01857ad344daba3d10","count":1,"label":"Balné","posId":"K0000","price":2000,"isExtra":true},{"id":"7ccbf4b7b3a914805a07876a","count":1,"label":"Kukuřice","posId":"C115","price":3500,"KDSTags":["greenhighlight"],"isExtra":true},{"id":"6893484371e1a7827faa2866","count":1,"label":"Česnekový dip","posId":"P106","price":2000,"isExtra":false},{"id":"0cf732abf15d68df108984b2","count":1,"label":"Balné","posId":"K0000","price":1500,"isExtra":true}]</t>
  </si>
  <si>
    <t>2026-05-10T19:53:00.173+02:00</t>
  </si>
  <si>
    <t>2026-05-10T20:04:26.742+02:00</t>
  </si>
  <si>
    <t>[{"id":"f2e47a9a-9a83-4636-a9a7-f3b2d38f2cc5","count":1,"label":"Pečené brambory","posId":"P103","price":6900,"isExtra":false,"creatorId":"hkNA-o0zDvHTmHuphsAWF","isPackging":0,"actualLabel":"Pečené brambory"},{"id":"de6753a1-e94f-40c8-bbad-ed722dabae53","count":1,"label":"Pizza Quattro Formaggi 40 0,5","posId":"H111","price":16450,"isExtra":false,"creatorId":"vYWcUi9HPX3Exp4fLh84V","isPackging":0,"actualLabel":"Pizza Quattro Formaggi 40 0,5"},{"id":"2lwz8DLnxAE2XXPjpySDo","count":1,"label":"Bez plněných okrajů","posId":"X1000","price":0,"isExtra":true,"mainItemId":"de6753a1-e94f-40c8-bbad-ed722dabae53"},{"id":"61dc7781-adcf-407b-b896-f6af5b8d381f","count":1,"label":"Pizza Pepperoni 40 0,5","posId":"H108","price":16450,"isExtra":false,"creatorId":"w3c0JDk1_cZhXU9OoMSaD","isPackging":0,"actualLabel":"Pizza Pepperoni 40 0,5"},{"id":"2lwz8DLnxAE2XXPjpySDo","count":1,"label":"Bez plněných okrajů","posId":"X1000","price":0,"isExtra":true,"mainItemId":"61dc7781-adcf-407b-b896-f6af5b8d381f"}]</t>
  </si>
  <si>
    <t>2026-05-10T19:50:51.011+02:00</t>
  </si>
  <si>
    <t>2026-05-10T20:04:21.643+02:00</t>
  </si>
  <si>
    <t>[{"id":"62240201","note":"","size":"Hot &amp; Spicy 32cm 🌶️🌶️","count":1,"label":"Hot &amp; Spicy 32cm 🌶️🌶️","posId":"122","price":22900,"isExtra":false},{"id":"62240274","note":"","count":1,"label":"Balné","posId":"K0000","price":1500,"isExtra":true},{"id":"62240367","note":"","count":1,"label":"Slanina","posId":"B108","price":3000,"KDSTags":["greenhighlight"],"isExtra":true},{"id":"62240201","note":"","size":"Hot &amp; Spicy 32cm 🌶️🌶️","count":1,"label":"Hot &amp; Spicy 32cm 🌶️🌶️","posId":"122","price":22900,"isExtra":false},{"id":"62240274","note":"","count":1,"label":"Balné","posId":"K0000","price":1500,"isExtra":true}]</t>
  </si>
  <si>
    <t>2026-05-10T19:28:09.499+02:00</t>
  </si>
  <si>
    <t>2026-05-10T20:04:27.275+02:00</t>
  </si>
  <si>
    <t>[{"id":"e69ac8e4-ea63-41b0-ab11-56a29ce0429d","count":1,"label":"Pizza Margherita 18","posId":"124","price":13900,"isExtra":false,"creatorId":"6nIx4AQcKgyorjcZh1cHi","isPackging":0,"actualLabel":"Pizza Margherita 18"}]</t>
  </si>
  <si>
    <t>2026-05-10T17:57:14.986+02:00</t>
  </si>
  <si>
    <t>2026-05-10T18:08:13.959+02:00</t>
  </si>
  <si>
    <t>[{"id":"62240197","note":"","size":"Capricciosa 40cm","count":1,"label":"Capricciosa 40cm","posId":"101","price":29900,"isExtra":false},{"id":"62240266","note":"","count":1,"label":"Balné","posId":"K0000","price":2000,"isExtra":true},{"id":"62240349","note":"","count":1,"label":"Cibule","posId":"C103","price":3500,"KDSTags":["greenhighlight"],"isExtra":true},{"id":"62240353","note":"","count":1,"label":"Kukuřice","posId":"C115","price":3500,"KDSTags":["greenhighlight"],"isExtra":true},{"id":"62240358","note":"","count":1,"label":"Mozzarella","posId":"C113","price":4000,"KDSTags":["greenhighlight"],"isExtra":true},{"id":"62240368","note":"","count":1,"label":"Slanina","posId":"C108","price":4000,"KDSTags":["greenhighlight"],"isExtra":true},{"id":"62240230","note":"","size":"Česnekový dip","count":2,"label":"Česnekový dip","posId":"P106","price":2000,"isExtra":false},{"id":"62240187","note":"","size":"Margherita 40cm","count":1,"label":"Margherita 40cm","posId":"100","price":24900,"isExtra":false},{"id":"62240266","note":"","count":1,"label":"Balné","posId":"K0000","price":2000,"isExtra":true},{"id":"62240349","note":"","count":1,"label":"Cibule","posId":"C103","price":3500,"KDSTags":["greenhighlight"],"isExtra":true},{"id":"62240362","note":"","count":1,"label":"Šunka","posId":"C106","price":4000,"KDSTags":["greenhighlight"],"isExtra":true},{"id":"62240368","note":"","count":1,"label":"Slanina","posId":"C108","price":4000,"KDSTags":["greenhighlight"],"isExtra":true}]</t>
  </si>
  <si>
    <t>2026-05-10T17:51:34.353+02:00</t>
  </si>
  <si>
    <t>2026-05-10T18:03:19.910+02:00</t>
  </si>
  <si>
    <t>[{"id":"62240187","note":"","size":"Margherita 40cm","count":1,"label":"Margherita 40cm","posId":"100","price":24900,"isExtra":false},{"id":"62240266","note":"","count":1,"label":"Balné","posId":"K0000","price":2000,"isExtra":true},{"id":"62240299","note":"","count":1,"label":"okraj mozzarella, bbq omáčka","posId":"A124","price":6900,"isExtra":true},{"id":"62240362","note":"","count":1,"label":"Šunka","posId":"C106","price":4000,"KDSTags":["greenhighlight"],"isExtra":true},{"id":"62240375","note":"","count":1,"label":"Kuře","posId":"C114","price":4000,"KDSTags":["greenhighlight"],"isExtra":true}]</t>
  </si>
  <si>
    <t>2026-05-10T17:34:50.166+02:00</t>
  </si>
  <si>
    <t>2026-05-10T17:48:52.970+02:00</t>
  </si>
  <si>
    <t>[{"id":"18c7dc2e-3f8c-4b58-9c90-6a401315d32b","count":1,"label":"Pizza Hawai 32 cm","posId":"114","price":25900,"isExtra":false,"creatorId":"1r5v-QtOAvn5ZCoB5Vu5o","isPackging":0,"actualLabel":"Pizza Hawai 32 cm"},{"id":"RjnzJvFGQ7bViwxWS8fAW","count":1,"label":"Bez ananasu","posId":"X100","price":0,"KDSTags":["redhighlight"],"isExtra":true,"mainItemId":"18c7dc2e-3f8c-4b58-9c90-6a401315d32b"}]</t>
  </si>
  <si>
    <t>2026-05-10T16:48:45.876+02:00</t>
  </si>
  <si>
    <t>2026-05-10T16:56:46.128+02:00</t>
  </si>
  <si>
    <t>[{"id":"62240197","note":"","size":"Capricciosa 40cm","count":1,"label":"Capricciosa 40cm","posId":"101","price":29900,"isExtra":false},{"id":"62240266","note":"","count":1,"label":"Balné","posId":"K0000","price":2000,"isExtra":true},{"id":"62240349","note":"","count":1,"label":"Cibule","posId":"C103","price":3500,"KDSTags":["greenhighlight"],"isExtra":true}]</t>
  </si>
  <si>
    <t>2026-05-10T16:37:03.067+02:00</t>
  </si>
  <si>
    <t>2026-05-10T16:49:10.086+02:00</t>
  </si>
  <si>
    <t>[{"id":"1da47ebe-2592-435a-b854-8cbe80b56263","note":"","count":1,"label":"Hawai 32 cm","posId":"138","price":25900,"isExtra":false},{"id":"0b867b16-3995-4b4a-9deb-1c0d8cecf8d6","note":"","count":1,"label":"Pepperoni 32 cm","posId":"120","price":25900,"isExtra":false}]</t>
  </si>
  <si>
    <t>2026-05-10T16:05:03.884+02:00</t>
  </si>
  <si>
    <t>2026-05-10T16:19:47.879+02:00</t>
  </si>
  <si>
    <t>[{"id":"35e045f9-bc36-46e9-8142-6579de78a05b","note":"","count":1,"label":"Comeback 32 cm","posId":"121","price":25900,"isExtra":false},{"id":"2be8bd8d-b8cf-456a-a9f3-1ae18c5726f9","note":"","count":1,"label":"okraj mozzarella, BBQ omáčka","posId":"2be8bd8d-b8cf-456a-a9f3-1ae18c5726f9","price":5900,"isExtra":true}]</t>
  </si>
  <si>
    <t>2026-05-10T15:49:32.170+02:00</t>
  </si>
  <si>
    <t>2026-05-10T15:56:09.074+02:00</t>
  </si>
  <si>
    <t>[{"id":"62240190","note":"","size":"Comeback 40cm 🌶️","count":1,"label":"Comeback 40cm 🌶️","posId":"109","price":29900,"isExtra":false},{"id":"62240266","note":"","count":1,"label":"Balné","posId":"K0000","price":2000,"isExtra":true},{"id":"62240338","note":"","count":1,"label":"Paprika","posId":"C111","price":3500,"KDSTags":["greenhighlight"],"isExtra":true},{"id":"62240349","note":"","count":1,"label":"Cibule","posId":"C103","price":3500,"KDSTags":["greenhighlight"],"isExtra":true},{"id":"62240358","note":"","count":1,"label":"Mozzarella","posId":"C113","price":4000,"KDSTags":["greenhighlight"],"isExtra":true},{"id":"62240375","note":"","count":1,"label":"Kuře","posId":"C114","price":4000,"KDSTags":["greenhighlight"],"isExtra":true}]</t>
  </si>
  <si>
    <t>2026-05-10T15:01:04.128+02:00</t>
  </si>
  <si>
    <t>2026-05-10T15:05:02.545+02:00</t>
  </si>
  <si>
    <t>[{"id":"d63e9120-8ffe-444c-ba51-6c942a13f4fc","note":"","count":1,"label":"Margherita 40 cm","posId":"100","price":28900,"isExtra":false}]</t>
  </si>
  <si>
    <t>2026-05-10T14:55:52.387+02:00</t>
  </si>
  <si>
    <t>2026-05-10T14:56:26.615+02:00</t>
  </si>
  <si>
    <t>[{"id":"e730c2c3-a8e0-4737-8dad-9f9fa3418633","count":1,"label":"Opočno čokoládová","posId":"D107","price":13900,"isExtra":false,"creatorId":"-O3Zwt2BuoieQzNYMScHg","isPackging":0,"actualLabel":"Opočno čokoládová"},{"id":"b9bfb1a3-8109-40d5-9579-74586cc805c5","count":1,"label":"Tvarohový koláč","posId":"Z106","price":4500,"isExtra":false,"creatorId":"wyB6kn27BWfEQzjRUjBDn","isPackging":0,"actualLabel":"Tvarohový koláč"}]</t>
  </si>
  <si>
    <t>2026-05-10T14:40:49.679+02:00</t>
  </si>
  <si>
    <t>2026-05-10T14:49:40.568+02:00</t>
  </si>
  <si>
    <t>[{"id":"38fbf306-1585-4d67-9b87-6d5b39f05c8f","count":3,"label":"Pizza BBQ Texas 32","posId":"119","price":25900,"isExtra":false,"creatorId":"0bVky7fk1CGXzL3edOy6g","isPackging":0,"actualLabel":"Pizza BBQ Texas 32"}]</t>
  </si>
  <si>
    <t>2026-05-10T14:32:45.038+02:00</t>
  </si>
  <si>
    <t>2026-05-10T14:38:35.882+02:00</t>
  </si>
  <si>
    <t>[{"id":"e81d1eac-78b4-4c74-9c7f-c9c1a65dccf2","count":1,"label":"Pizza Capricciosa 32","posId":"113","price":25900,"isExtra":false,"creatorId":"vSMzBRnrFX7KwVlr0lW3n","isPackging":0,"actualLabel":"Pizza Capricciosa 32"},{"id":"ymBOCn5TmdXromQHrpfrr","count":1,"label":"Smetanový základ","posId":"ZRS32","price":0,"isExtra":true,"mainItemId":"e81d1eac-78b4-4c74-9c7f-c9c1a65dccf2"},{"id":"QtOAeuk_xX7zl9ByFhL7i","count":1,"label":"bez plněných okrajů","posId":"X1000","price":0,"isExtra":true,"mainItemId":"e81d1eac-78b4-4c74-9c7f-c9c1a65dccf2"},{"id":"GYSRqjuX_5GgPnyWxK3RZ","count":1,"label":"Bez oliv","posId":"X112","price":0,"KDSTags":["redhighlight"],"isExtra":true,"mainItemId":"e81d1eac-78b4-4c74-9c7f-c9c1a65dccf2"},{"id":"8a3717e8-c09b-44af-b143-5fa2b477a914","count":1,"label":"Aquilla neperlivá","posId":"N140","price":3900,"isExtra":false,"creatorId":"6BE5U6bdzwLNoa7Y-EO2f","isPackging":0,"actualLabel":"Aquilla neperlivá"}]</t>
  </si>
  <si>
    <t>2026-05-10T14:12:06.164+02:00</t>
  </si>
  <si>
    <t>2026-05-10T14:20:01.733+02:00</t>
  </si>
  <si>
    <t>[{"id":"62240194","note":"","size":"Baby špenát &amp; kuře 40cm","count":1,"label":"Baby špenát &amp; kuře 40cm","posId":"104","price":29900,"isExtra":false},{"id":"62240266","note":"","count":1,"label":"Balné","posId":"K0000","price":2000,"isExtra":true},{"id":"62240190","note":"","size":"Comeback 40cm 🌶️","count":1,"label":"Comeback 40cm 🌶️","posId":"109","price":29900,"isExtra":false},{"id":"62240266","note":"","count":1,"label":"Balné","posId":"K0000","price":2000,"isExtra":true},{"id":"62240246","note":"","size":"Pepsi 1l","count":1,"label":"Pepsi 1l","posId":"N124","price":5900,"isExtra":false},{"id":"62240248","note":"","size":"Mirinda 1l","count":1,"label":"Mirinda 1l","posId":"N126","price":5900,"isExtra":false}]</t>
  </si>
  <si>
    <t>2026-05-10T14:02:05.202+02:00</t>
  </si>
  <si>
    <t>2026-05-10T14:12:04.566+02:00</t>
  </si>
  <si>
    <t>[{"id":"62240192","note":"","size":"BBQ Texas 40cm","count":1,"label":"BBQ Texas 40cm","posId":"107","price":29900,"isExtra":false},{"id":"62240266","note":"","count":1,"label":"Balné","posId":"K0000","price":2000,"isExtra":true},{"id":"62240295","note":"","count":1,"label":"okraj mozzarella, bylinky","posId":"A122","price":6900,"isExtra":true},{"id":"62240194","note":"","size":"Baby špenát &amp; kuře 40cm","count":1,"label":"Baby špenát &amp; kuře 40cm","posId":"104","price":29900,"isExtra":false},{"id":"62240266","note":"","count":1,"label":"Balné","posId":"K0000","price":2000,"isExtra":true},{"id":"62240411","note":"","count":1,"label":"Rajčatový základ","posId":"ZSR40","price":0,"isExtra":true}]</t>
  </si>
  <si>
    <t>2026-05-10T13:50:23.389+02:00</t>
  </si>
  <si>
    <t>2026-05-10T13:55:18.481+02:00</t>
  </si>
  <si>
    <t>[{"id":"62240203","note":"","size":"Pepperoni 32cm 🌶️🌶️","count":1,"label":"Pepperoni 32cm 🌶️🌶️","posId":"120","price":22900,"isExtra":false},{"id":"62240274","note":"","count":1,"label":"Balné","posId":"K0000","price":1500,"isExtra":true}]</t>
  </si>
  <si>
    <t>2026-05-10T13:40:43.383+02:00</t>
  </si>
  <si>
    <t>2026-05-10T13:46:53.561+02:00</t>
  </si>
  <si>
    <t>[{"id":"62240190","note":"","size":"Comeback 40cm 🌶️","count":1,"label":"Comeback 40cm 🌶️","posId":"109","price":29900,"isExtra":false},{"id":"62240266","note":"","count":1,"label":"Balné","posId":"K0000","price":2000,"isExtra":true},{"id":"62240415","note":"","count":1,"label":"BBQ základ","posId":"ZRB40","price":0,"isExtra":true}]</t>
  </si>
  <si>
    <t>2026-05-10T12:49:37.051+02:00</t>
  </si>
  <si>
    <t>2026-05-10T12:57:09.260+02:00</t>
  </si>
  <si>
    <t>[{"id":"62240200","note":"","size":"Quattro Formaggi 32cm","count":1,"label":"Quattro Formaggi 32cm","posId":"123","price":22900,"isExtra":false},{"id":"62240274","note":"","count":1,"label":"Balné","posId":"K0000","price":1500,"isExtra":true},{"id":"62240235","note":"","size":"Jablečno-skořicové rolls","count":1,"label":"Jablečno-skořicové rolls","posId":"18","price":7900,"isExtra":false},{"id":"62240274","note":"","count":1,"label":"Balné","posId":"K0000","price":1500,"isExtra":true},{"id":"62240196","note":"","size":"Hawai 40cm","count":1,"label":"Hawai 40cm","posId":"102","price":29900,"isExtra":false},{"id":"62240266","note":"","count":1,"label":"Balné","posId":"K0000","price":2000,"isExtra":true}]</t>
  </si>
  <si>
    <t>2026-05-10T12:30:14.712+02:00</t>
  </si>
  <si>
    <t>2026-05-10T12:38:46.093+02:00</t>
  </si>
  <si>
    <t>[{"id":"62240188","note":"","size":"Quattro Formaggi 40cm","count":1,"label":"Quattro Formaggi 40cm","posId":"111","price":29900,"isExtra":false},{"id":"62240266","note":"","count":1,"label":"Balné","posId":"K0000","price":2000,"isExtra":true},{"id":"62240197","note":"","size":"Capricciosa 40cm","count":1,"label":"Capricciosa 40cm","posId":"101","price":29900,"isExtra":false},{"id":"62240266","note":"","count":1,"label":"Balné","posId":"K0000","price":2000,"isExtra":true},{"id":"62240196","note":"","size":"Hawai 40cm","count":1,"label":"Hawai 40cm","posId":"102","price":29900,"isExtra":false},{"id":"62240266","note":"","count":1,"label":"Balné","posId":"K0000","price":2000,"isExtra":true}]</t>
  </si>
  <si>
    <t>2026-05-10T12:20:21.779+02:00</t>
  </si>
  <si>
    <t>2026-05-10T12:26:38.365+02:00</t>
  </si>
  <si>
    <t>[{"id":"32d134c6-0ed5-4e06-86b3-0fa96507e5d3","count":1,"label":"Pizza Zeleninová 32 cm","posId":"115","price":25900,"isExtra":false,"creatorId":"Xh810yF6EbgPOhPJR7J3C","isPackging":0,"actualLabel":"Pizza Zeleninová 32 cm"},{"id":"DrspZZBJZXdKZ22QPNbHH","count":1,"label":"Bez mozzarelly","posId":"X113","price":0,"KDSTags":["redhighlight"],"isExtra":true,"mainItemId":"32d134c6-0ed5-4e06-86b3-0fa96507e5d3"},{"id":"32d134c6-0ed5-4e06-86b3-0fa96507e5d3","count":1,"label":"Pizza Zeleninová 32 cm","posId":"115","price":25900,"isExtra":false,"creatorId":"cLGgG8q7v85SCk5YkKFhs","isPackging":0,"actualLabel":"Pizza Zeleninová 32 cm"},{"id":"DrspZZBJZXdKZ22QPNbHH","count":1,"label":"Bez mozzarelly","posId":"X113","price":0,"KDSTags":["redhighlight"],"isExtra":true,"mainItemId":"32d134c6-0ed5-4e06-86b3-0fa96507e5d3"},{"id":"392c0eaa-2538-4d3f-9d09-15d340f244a3","count":1,"label":"Mirinda 0,33l","posId":"N172","price":3900,"isExtra":false,"creatorId":"LXFtbepJyolfQIQpnM9ga","isPackging":0,"actualLabel":"Mirinda 0,33l"},{"id":"392c0eaa-2538-4d3f-9d09-15d340f244a3","count":1,"label":"Mirinda 0,33l","posId":"N172","price":3900,"isExtra":false,"creatorId":"IFs2twLfQkToabQdmfXJA","isPackging":0,"actualLabel":"Mirinda 0,33l"}]</t>
  </si>
  <si>
    <t>2026-05-10T11:37:49.070+02:00</t>
  </si>
  <si>
    <t>2026-05-10T11:47:47.980+02:00</t>
  </si>
  <si>
    <t>[{"id":"62240190","note":"","size":"Comeback 40cm 🌶️","count":1,"label":"Comeback 40cm 🌶️","posId":"109","price":29900,"isExtra":false},{"id":"62240266","note":"","count":1,"label":"Balné","posId":"K0000","price":2000,"isExtra":true},{"id":"62240295","note":"","count":1,"label":"okraj mozzarella, bylinky","posId":"A122","price":6900,"isExtra":true},{"id":"62240190","note":"","size":"Comeback 40cm 🌶️","count":1,"label":"Comeback 40cm 🌶️","posId":"109","price":29900,"isExtra":false},{"id":"62240266","note":"","count":1,"label":"Balné","posId":"K0000","price":2000,"isExtra":true},{"id":"62240290","note":"","count":1,"label":"Jalapeňos","posId":"C102","price":3500,"KDSTags":["greenhighlight"],"isExtra":true}]</t>
  </si>
  <si>
    <t>2026-05-10T11:36:36.667+02:00</t>
  </si>
  <si>
    <t>2026-05-10T11:43:28.828+02:00</t>
  </si>
  <si>
    <t>[{"id":"62240199","note":"","size":"Margherita 32cm","count":1,"label":"Margherita 32cm","posId":"112","price":18900,"isExtra":false},{"id":"62240274","note":"","count":1,"label":"Balné","posId":"K0000","price":1500,"isExtra":true},{"id":"62240351","note":"","count":1,"label":"Kukuřice","posId":"B115","price":2500,"KDSTags":["greenhighlight"],"isExtra":true},{"id":"62240364","note":"","count":1,"label":"Šunka","posId":"B106","price":3000,"KDSTags":["greenhighlight"],"isExtra":true},{"id":"62240188","note":"","size":"Quattro Formaggi 40cm","count":1,"label":"Quattro Formaggi 40cm","posId":"111","price":29900,"isExtra":false},{"id":"62240266","note":"","count":1,"label":"Balné","posId":"K0000","price":2000,"isExtra":true}]</t>
  </si>
  <si>
    <t>2026-05-10T11:34:40.996+02:00</t>
  </si>
  <si>
    <t>2026-05-10T11:48:25.973+02:00</t>
  </si>
  <si>
    <t>[{"id":"d03a5219-e0c5-45a7-8161-975bda3c92e9","count":1,"label":"Pizza Hot &amp; Spicy 40","posId":"110","price":32900,"isExtra":false,"creatorId":"njPAZ9VVYyQuse7RDbuGU","isPackging":0,"actualLabel":"Pizza Hot &amp; Spicy 40"},{"id":"34a0b831-1e92-45b3-8a4a-018d05baf41c","count":1,"label":"Pepsi zero 0,33l","posId":"N171","price":3900,"isExtra":false,"creatorId":"ReR6EzgSai0U60lI0kV3t","isPackging":0,"actualLabel":"Pepsi zero 0,33l"}]</t>
  </si>
  <si>
    <t>2026-05-10T11:22:38.772+02:00</t>
  </si>
  <si>
    <t>2026-05-10T11:29:52.303+02:00</t>
  </si>
  <si>
    <t>[{"id":"6893484371e1a7827faa2830","count":1,"label":"Pepperoni 40cm 🌶️🌶️","posId":"108","price":29900,"isExtra":false},{"id":"8492ff01857ad344daba3d10","count":1,"label":"Balné","posId":"K0000","price":2000,"isExtra":true},{"id":"6893484371e1a7827faa2840","count":1,"label":"Margherita 32cm","posId":"112","price":18900,"isExtra":false},{"id":"0cf732abf15d68df108984b2","count":1,"label":"Balné","posId":"K0000","price":1500,"isExtra":true}]</t>
  </si>
  <si>
    <t>Rudolf Kalocai</t>
  </si>
  <si>
    <t>2026-05-10T02:35:53.992+02:00</t>
  </si>
  <si>
    <t>2026-05-10T02:45:10.113+02:00</t>
  </si>
  <si>
    <t>2026-05-10T02:58:05.688+02:00</t>
  </si>
  <si>
    <t>2026-05-10T02:42:09.361+02:00</t>
  </si>
  <si>
    <t>F - Pizza Comeback Bolevec - rozvoz</t>
  </si>
  <si>
    <t>[{"id":"65874342","note":"","size":"Hawai 32cm","count":1,"label":"Hawai 32cm","posId":"114","price":25900,"isExtra":false},{"id":"65874393","note":"","count":1,"label":"Balné","posId":"K0000","price":1500,"isExtra":true},{"id":"65874493","note":"","count":1,"label":"Smetanový základ","posId":"ZRS32","price":0,"isExtra":true},{"id":"65874355","note":"","size":"Česnekový dip","count":1,"label":"Česnekový dip","posId":"P106","price":2000,"isExtra":false},{"id":"65874393","note":"","count":1,"label":"Balné","posId":"K0000","price":1500,"isExtra":true}]</t>
  </si>
  <si>
    <t>2026-05-10T01:18:04.362+02:00</t>
  </si>
  <si>
    <t>2026-05-10T01:28:20.045+02:00</t>
  </si>
  <si>
    <t>[{"id":"a4efa812-1470-4ea2-a19d-39843abed3be","note":"","count":1,"label":"Comeback 32 cm","posId":"145","price":25900,"isExtra":false},{"id":"169906cc-98ac-4101-a361-79ae530758c3","note":"","count":1,"label":"BEZ -cibule","posId":"169906cc-98ac-4101-a361-79ae530758c3","price":0,"isExtra":true}]</t>
  </si>
  <si>
    <t>2026-05-10T00:25:39.481+02:00</t>
  </si>
  <si>
    <t>2026-05-10T01:12:36.449+02:00</t>
  </si>
  <si>
    <t>[{"id":"49248c77-0000-4748-b81a-507bb0a368ea","count":2,"label":"Pepsi 1l","posId":"N124","price":5900,"isExtra":false,"creatorId":"kXdSMrN-BLF738ohJfGEN","isPackging":0,"actualLabel":"Pepsi 1l"}]</t>
  </si>
  <si>
    <t>2026-05-10T00:09:12.656+02:00</t>
  </si>
  <si>
    <t>2026-05-10T00:19:47.815+02:00</t>
  </si>
  <si>
    <t>B - Pizza Comeback Bolevec</t>
  </si>
  <si>
    <t>[{"id":"111","note":"","count":1,"label":"Quattro Formaggi 40cm","posId":"111","price":29900,"isExtra":false},{"id":"K0000","note":"","count":1,"label":"Balné","posId":"K0000","price":2000,"isExtra":true},{"id":"ZSR40","note":"","count":1,"label":"Rajčatový základ","posId":"ZSR40","price":0,"isExtra":true},{"id":"102","note":"","count":1,"label":"Hawai 40cm","posId":"102","price":29900,"isExtra":false},{"id":"K0000","note":"","count":1,"label":"Balné","posId":"K0000","price":2000,"isExtra":true}]</t>
  </si>
  <si>
    <t>2026-05-10T00:04:22.859+02:00</t>
  </si>
  <si>
    <t>2026-05-10T00:04:24.683+02:00</t>
  </si>
  <si>
    <t>[{"id":"14ed2657-b58d-4efd-97ae-3a48a4555f3f","count":1,"label":"Guarana kiwi a jablko","posId":"N144","price":5500,"isExtra":false,"discount":{"type":"absolute","value":35},"creatorId":"VYDr5kD7vGdUselwimXXz","isPackging":0,"actualLabel":"Guarana kiwi a jablko"}]</t>
  </si>
  <si>
    <t>2026-05-09T23:36:07.313+02:00</t>
  </si>
  <si>
    <t>2026-05-09T23:47:16.638+02:00</t>
  </si>
  <si>
    <t>2026-05-09T23:57:57.260+02:00</t>
  </si>
  <si>
    <t>2026-05-09T23:49:00.420+02:00</t>
  </si>
  <si>
    <t>[{"id":"65874347","note":"","size":"Spicy menu Comeback","count":1,"label":"Spicy menu Comeback","posId":"M100","price":34900,"isExtra":false},{"id":"65874409","note":"","count":1,"label":"BBQ Texas","posId":"Y119","price":0,"isExtra":true},{"id":"65874493","note":"","count":1,"label":"Smetanový základ","posId":"ZRS32","price":0,"isExtra":true},{"id":"65874386","note":"","count":1,"label":"spicy wings 🌶️","posId":"P101","price":0,"isExtra":true},{"id":"65874496","note":"","count":1,"label":"Aquilla černý čaj a broskev","posId":"N120","price":0,"isExtra":true},{"id":"65874335","note":"","size":"Quattro Formaggi 32cm","count":1,"label":"Quattro Formaggi 32cm","posId":"123","price":25900,"isExtra":false},{"id":"65874393","note":"","count":1,"label":"Balné","posId":"K0000","price":1500,"isExtra":true},{"id":"65874350","note":"","size":"Spicy Wings 🌶️","count":1,"label":"Spicy Wings 🌶️","posId":"P101","price":12900,"isExtra":false},{"id":"65874393","note":"","count":1,"label":"Balné","posId":"K0000","price":1500,"isExtra":true}]</t>
  </si>
  <si>
    <t>2026-05-09T22:39:47.286+02:00</t>
  </si>
  <si>
    <t>2026-05-09T22:54:15.041+02:00</t>
  </si>
  <si>
    <t>2026-05-09T22:57:11.805+02:00</t>
  </si>
  <si>
    <t>2026-05-09T22:44:55.256+02:00</t>
  </si>
  <si>
    <t>[{"id":"65874347","note":"","size":"Spicy menu Comeback","count":1,"label":"Spicy menu Comeback","posId":"M100","price":34900,"isExtra":false},{"id":"65874409","note":"","count":1,"label":"BBQ Texas","posId":"Y119","price":0,"isExtra":true},{"id":"65874386","note":"","count":1,"label":"spicy wings 🌶️","posId":"P101","price":0,"isExtra":true},{"id":"65874498","note":"","count":1,"label":"BIRGO grapefruit 0,5l","posId":"N131","price":0,"isExtra":true}]</t>
  </si>
  <si>
    <t>2026-05-09T22:29:05.404+02:00</t>
  </si>
  <si>
    <t>2026-05-09T22:49:11.585+02:00</t>
  </si>
  <si>
    <t>[{"id":"6893484371e1a7827faa2836","count":1,"label":"Zeleninová 40cm","posId":"103","price":29900,"isExtra":false},{"id":"8492ff01857ad344daba3d10","count":1,"label":"Balné","posId":"K0000","price":2000,"isExtra":true},{"id":"169580b41cc2948a410602ca","count":1,"label":"Kuře","posId":"C114","price":4000,"KDSTags":["greenhighlight"],"isExtra":true}]</t>
  </si>
  <si>
    <t>2026-05-09T22:26:04.686+02:00</t>
  </si>
  <si>
    <t>2026-05-09T22:38:12.656+02:00</t>
  </si>
  <si>
    <t>[{"id":"6893484371e1a7827faa2846","count":1,"label":"Comeback 32cm 🌶️","posId":"121","price":22900,"isExtra":false},{"id":"0cf732abf15d68df108984b2","count":1,"label":"Balné","posId":"K0000","price":1500,"isExtra":true},{"id":"6893484371e1a7827faa2850","count":1,"label":"Hawai 32cm","posId":"114","price":22900,"isExtra":false},{"id":"0cf732abf15d68df108984b2","count":1,"label":"Balné","posId":"K0000","price":1500,"isExtra":true}]</t>
  </si>
  <si>
    <t>2026-05-09T22:21:03.862+02:00</t>
  </si>
  <si>
    <t>2026-05-09T22:29:18.557+02:00</t>
  </si>
  <si>
    <t>2026-05-09T22:38:49.869+02:00</t>
  </si>
  <si>
    <t>2026-05-09T22:21:25.268+02:00</t>
  </si>
  <si>
    <t>[{"id":"65874324","note":"","size":"Comeback 40cm 🌶️","count":1,"label":"Comeback 40cm 🌶️","posId":"109","price":32900,"isExtra":false},{"id":"65874385","note":"","count":1,"label":"Balné","posId":"K0000","price":2000,"isExtra":true},{"id":"65874508","note":"","count":1,"label":"BBQ základ","posId":"ZRB40","price":0,"isExtra":true},{"id":"65874344","note":"","size":"Baby Špenát &amp; kuře 32cm","count":1,"label":"Baby Špenát &amp; kuře 32cm","posId":"116","price":25900,"isExtra":false},{"id":"65874393","note":"","count":1,"label":"Balné","posId":"K0000","price":1500,"isExtra":true},{"id":"65874369","note":"","size":"Pepsi zero sugar 1l","count":1,"label":"Pepsi zero sugar 1l","posId":"N125","price":5900,"isExtra":false}]</t>
  </si>
  <si>
    <t>2026-05-09T22:01:03.860+02:00</t>
  </si>
  <si>
    <t>2026-05-09T22:07:11.445+02:00</t>
  </si>
  <si>
    <t>[{"id":"a4efa812-1470-4ea2-a19d-39843abed3be","note":"","count":1,"label":"Comeback 32 cm","posId":"145","price":25900,"isExtra":false}]</t>
  </si>
  <si>
    <t>2026-05-09T21:58:39.162+02:00</t>
  </si>
  <si>
    <t>2026-05-09T23:07:12.437+02:00</t>
  </si>
  <si>
    <t>[{"id":"bbef59ce-896e-4add-acca-1c087f56506a","count":1,"label":"Pepsi 0,33l","posId":"N170","price":3900,"isExtra":false,"creatorId":"ElTh4IOgLYG8umh47dpas","isPackging":0,"actualLabel":"Pepsi 0,33l"}]</t>
  </si>
  <si>
    <t>2026-05-09T21:58:05.472+02:00</t>
  </si>
  <si>
    <t>2026-05-09T23:07:11.641+02:00</t>
  </si>
  <si>
    <t>[{"id":"0b0f19cf-0e7b-4ef5-abad-53a9439da195","count":1,"label":"Pizza Hot &amp; Spicy 32","posId":"122","price":25900,"isExtra":false,"creatorId":"dzWJaFhvtbPQXrnXCMSL4","isPackging":0,"actualLabel":"Pizza Hot &amp; Spicy 32"}]</t>
  </si>
  <si>
    <t>2026-05-09T21:50:21.459+02:00</t>
  </si>
  <si>
    <t>2026-05-09T21:56:46.694+02:00</t>
  </si>
  <si>
    <t>[{"id":"62240187","note":"","size":"Margherita 40cm","count":1,"label":"Margherita 40cm","posId":"100","price":24900,"isExtra":false},{"id":"62240266","note":"","count":1,"label":"Balné","posId":"K0000","price":2000,"isExtra":true}]</t>
  </si>
  <si>
    <t>2026-05-09T21:09:56.605+02:00</t>
  </si>
  <si>
    <t>2026-05-09T21:20:00.619+02:00</t>
  </si>
  <si>
    <t>[{"id":"62240197","note":"","size":"Capricciosa 40cm","count":1,"label":"Capricciosa 40cm","posId":"101","price":29900,"isExtra":false},{"id":"62240266","note":"","count":1,"label":"Balné","posId":"K0000","price":2000,"isExtra":true},{"id":"62240190","note":"","size":"Comeback 40cm 🌶️","count":1,"label":"Comeback 40cm 🌶️","posId":"109","price":29900,"isExtra":false},{"id":"62240266","note":"","count":1,"label":"Balné","posId":"K0000","price":2000,"isExtra":true}]</t>
  </si>
  <si>
    <t>2026-05-09T20:56:39.325+02:00</t>
  </si>
  <si>
    <t>2026-05-09T21:11:26.119+02:00</t>
  </si>
  <si>
    <t>[{"id":"6893484371e1a7827faa283a","count":1,"label":"Capricciosa 40cm","posId":"101","price":29900,"isExtra":false},{"id":"8492ff01857ad344daba3d10","count":1,"label":"Balné","posId":"K0000","price":2000,"isExtra":true}]</t>
  </si>
  <si>
    <t>2026-05-09T20:55:14.320+02:00</t>
  </si>
  <si>
    <t>2026-05-09T21:09:09.576+02:00</t>
  </si>
  <si>
    <t>[{"id":"62240202","note":"","size":"Comeback 32cm 🌶️","count":1,"label":"Comeback 32cm 🌶️","posId":"121","price":22900,"isExtra":false},{"id":"62240274","note":"","count":1,"label":"Balné","posId":"K0000","price":1500,"isExtra":true}]</t>
  </si>
  <si>
    <t>2026-05-09T20:54:34.437+02:00</t>
  </si>
  <si>
    <t>2026-05-09T21:04:12.739+02:00</t>
  </si>
  <si>
    <t>[{"id":"62240233","note":"","size":"Choco Rolls","count":1,"label":"Choco Rolls","posId":"chr100","price":7900,"isExtra":false},{"id":"62240274","note":"","count":1,"label":"Balné","posId":"K0000","price":1500,"isExtra":true},{"id":"62240223","note":"","size":"Spicy menu Comeback","count":1,"label":"Spicy menu Comeback","posId":"M100","price":31900,"isExtra":false},{"id":"62240350","note":"","count":1,"label":"Špenát &amp; kuře","posId":"Y116","price":0,"isExtra":true},{"id":"62240278","note":"","count":1,"label":"Balné","posId":"K0000","price":3000,"isExtra":true},{"id":"62240292","note":"","count":1,"label":"masové kuličky","posId":"P102","price":0,"isExtra":true},{"id":"62240395","note":"","count":1,"label":"Aquilla černý čaj a broskev","posId":"N120","price":0,"isExtra":true},{"id":"62240419","note":"","count":1,"label":"USA těsto","posId":"17","price":1000,"isExtra":true},{"id":"62240392","note":"","count":1,"label":"Smetanový základ","posId":"ZRS32","price":0,"isExtra":true},{"id":"62240229","note":"","size":"Pepperoni Rolls 🌶️","count":1,"label":"Pepperoni Rolls 🌶️","posId":"P100","price":7900,"isExtra":false},{"id":"62240274","note":"","count":1,"label":"Balné","posId":"K0000","price":1500,"isExtra":true}]</t>
  </si>
  <si>
    <t>2026-05-09T20:30:50.502+02:00</t>
  </si>
  <si>
    <t>2026-05-09T20:54:55.992+02:00</t>
  </si>
  <si>
    <t>[{"id":"b45631db-1b89-421f-a9a7-2cef193661b2","count":1,"label":"Guarana classic","posId":"N142","price":5500,"isExtra":false,"discount":{"type":"absolute","value":35},"creatorId":"82SGSamew0RWxpenSBlzt","isPackging":0,"actualLabel":"Guarana classic"}]</t>
  </si>
  <si>
    <t>2026-05-09T20:22:43.636+02:00</t>
  </si>
  <si>
    <t>2026-05-09T20:32:27.234+02:00</t>
  </si>
  <si>
    <t>[{"id":"6893484371e1a7827faa2832","count":1,"label":"BBQ Texas 40cm","posId":"107","price":29900,"isExtra":false},{"id":"8492ff01857ad344daba3d10","count":1,"label":"Balné","posId":"K0000","price":2000,"isExtra":true}]</t>
  </si>
  <si>
    <t>2026-05-09T19:37:42.885+02:00</t>
  </si>
  <si>
    <t>2026-05-09T19:48:12.214+02:00</t>
  </si>
  <si>
    <t>[{"id":"62240201","note":"","size":"Hot &amp; Spicy 32cm 🌶️🌶️","count":1,"label":"Hot &amp; Spicy 32cm 🌶️🌶️","posId":"122","price":22900,"isExtra":false},{"id":"62240274","note":"","count":1,"label":"Balné","posId":"K0000","price":1500,"isExtra":true},{"id":"62240208","note":"","size":"Capricciosa 32cm","count":1,"label":"Capricciosa 32cm","posId":"113","price":22900,"isExtra":false},{"id":"62240274","note":"","count":1,"label":"Balné","posId":"K0000","price":1500,"isExtra":true},{"id":"62240248","note":"","size":"Mirinda 1l","count":1,"label":"Mirinda 1l","posId":"N126","price":5900,"isExtra":false}]</t>
  </si>
  <si>
    <t>2026-05-09T19:32:14.063+02:00</t>
  </si>
  <si>
    <t>2026-05-09T19:32:54.854+02:00</t>
  </si>
  <si>
    <t>[{"id":"6726ee27-92cb-4e35-a09a-8b4dc3ab014d","count":1,"label":"Donut čokoládový","posId":"Z102","price":3500,"isExtra":false,"creatorId":"s31FDFs93Ln4iMp7bwC1e","isPackging":0,"actualLabel":"Donut čokoládový"}]</t>
  </si>
  <si>
    <t>2026-05-09T19:30:46.268+02:00</t>
  </si>
  <si>
    <t>2026-05-09T19:37:39.331+02:00</t>
  </si>
  <si>
    <t>[{"id":"fcaa1b56-8096-4769-b051-0f9d80e276e7","count":1,"label":"Pizza Pepperoni 40","posId":"108","price":32900,"isExtra":false,"creatorId":"x1CFZQh9MiKsZf0BpyAhX","isPackging":0,"actualLabel":"Pizza Pepperoni 40"}]</t>
  </si>
  <si>
    <t>2026-05-09T19:08:19.037+02:00</t>
  </si>
  <si>
    <t>2026-05-09T19:15:21.470+02:00</t>
  </si>
  <si>
    <t>[{"id":"dd64d382-320f-41bf-9f06-cbddc81362f7","count":1,"label":"Pizza Hawai 32 cm 0,5","posId":"H114","price":12950,"isExtra":false,"creatorId":"YYj0-kDUnzoaxG9eyssaj","isPackging":0,"actualLabel":"Pizza Hawai 32 cm 0,5"},{"id":"ZMn0kE3IRVJjsfXstBxZb","count":1,"label":"Bez plněných okrajů","posId":"X1000","price":0,"isExtra":true,"mainItemId":"dd64d382-320f-41bf-9f06-cbddc81362f7"},{"id":"aRPAiqbCW3Z9trz5KoEBF","count":1,"label":"Těsto italské","posId":"H32","price":0,"isExtra":true,"mainItemId":"dd64d382-320f-41bf-9f06-cbddc81362f7"},{"id":"c667810c-f262-4f40-98ea-93db7edc272e","count":1,"label":"Pizza Comeback 32 0,5","posId":"H121","price":12950,"isExtra":false,"creatorId":"wyoK-S6KqyIEbVdZAxCS7","isPackging":0,"actualLabel":"Pizza Comeback 32 0,5"},{"id":"ZMn0kE3IRVJjsfXstBxZb","count":1,"label":"Bez plněných okrajů","posId":"X1000","price":0,"isExtra":true,"mainItemId":"c667810c-f262-4f40-98ea-93db7edc272e"},{"id":"aRPAiqbCW3Z9trz5KoEBF","count":1,"label":"Těsto italské","posId":"H32","price":0,"isExtra":true,"mainItemId":"c667810c-f262-4f40-98ea-93db7edc272e"}]</t>
  </si>
  <si>
    <t>2026-05-09T18:58:35.643+02:00</t>
  </si>
  <si>
    <t>2026-05-09T19:05:59.788+02:00</t>
  </si>
  <si>
    <t>[{"id":"62240192","note":"","size":"BBQ Texas 40cm","count":1,"label":"BBQ Texas 40cm","posId":"107","price":29900,"isExtra":false},{"id":"62240266","note":"","count":1,"label":"Balné","posId":"K0000","price":2000,"isExtra":true},{"id":"62240405","note":"","count":1,"label":"Rajčatový základ","posId":"ZBR40","price":0,"isExtra":true}]</t>
  </si>
  <si>
    <t>2026-05-09T18:26:03.275+02:00</t>
  </si>
  <si>
    <t>2026-05-09T18:48:02.624+02:00</t>
  </si>
  <si>
    <t>[{"id":"fcbcf6b6-34c6-4d5f-ac5b-f6ece72e0953","note":"","count":1,"label":"BBQ Meteor 32 cm","posId":"118","price":25900,"isExtra":false},{"id":"d1e9623b-89c9-4caa-a2ba-cbaafad1a883","note":"","count":1,"label":"slanina","posId":"d1e9623b-89c9-4caa-a2ba-cbaafad1a883","price":3000,"isExtra":true},{"id":"fcbcf6b6-34c6-4d5f-ac5b-f6ece72e0953","note":"","count":1,"label":"BBQ Meteor 32 cm","posId":"118","price":25900,"isExtra":false},{"id":"f61b7339-3b20-4583-b2b8-12e48de2876d","note":"","count":1,"label":"změna na Rajčatový základ","posId":"f61b7339-3b20-4583-b2b8-12e48de2876d","price":0,"isExtra":true},{"id":"38de8e38-e51e-422d-9a89-960ebc505f1b","note":"","count":1,"label":"šunka","posId":"38de8e38-e51e-422d-9a89-960ebc505f1b","price":3000,"isExtra":true},{"id":"3a8b6a85-3b5c-4ee4-be2d-261ab8731d6e","note":"","count":2,"label":"Dip česnekový","posId":"P106","price":2500,"isExtra":false}]</t>
  </si>
  <si>
    <t>2026-05-09T18:22:58.528+02:00</t>
  </si>
  <si>
    <t>2026-05-09T18:31:33.734+02:00</t>
  </si>
  <si>
    <t>[{"id":"6893484371e1a7827faa283a","count":1,"label":"Capricciosa 40cm","posId":"101","price":29900,"isExtra":false},{"id":"8492ff01857ad344daba3d10","count":1,"label":"Balné","posId":"K0000","price":2000,"isExtra":true},{"id":"31520cbf5ed975b91e6c5722","count":1,"label":"Bez oliv","posId":"X112","price":0,"KDSTags":["redhighlight"],"isExtra":true}]</t>
  </si>
  <si>
    <t>2026-05-09T18:14:08.476+02:00</t>
  </si>
  <si>
    <t>2026-05-09T18:24:58.693+02:00</t>
  </si>
  <si>
    <t>[{"id":"62240202","note":"","size":"Comeback 32cm 🌶️","count":1,"label":"Comeback 32cm 🌶️","posId":"121","price":22900,"isExtra":false},{"id":"62240274","note":"","count":1,"label":"Balné","posId":"K0000","price":1500,"isExtra":true},{"id":"62240394","note":"","count":1,"label":"BBQ základ","posId":"ZRB32","price":0,"isExtra":true},{"id":"62240200","note":"","size":"Quattro Formaggi 32cm","count":1,"label":"Quattro Formaggi 32cm","posId":"123","price":22900,"isExtra":false},{"id":"62240274","note":"","count":1,"label":"Balné","posId":"K0000","price":1500,"isExtra":true},{"id":"62240227","note":"","size":"Pečené brambory","count":1,"label":"Pečené brambory","posId":"P103","price":5900,"isExtra":false},{"id":"62240274","note":"","count":1,"label":"Balné","posId":"K0000","price":1500,"isExtra":true}]</t>
  </si>
  <si>
    <t>2026-05-09T18:11:59.451+02:00</t>
  </si>
  <si>
    <t>2026-05-09T18:21:15.141+02:00</t>
  </si>
  <si>
    <t>[{"id":"d03a5219-e0c5-45a7-8161-975bda3c92e9","count":1,"label":"Pizza Hot &amp; Spicy 40","posId":"110","price":32900,"isExtra":false,"creatorId":"-NCCt3UVwaq7NAutQhD8I","isPackging":0,"actualLabel":"Pizza Hot &amp; Spicy 40"}]</t>
  </si>
  <si>
    <t>2026-05-09T17:59:39.564+02:00</t>
  </si>
  <si>
    <t>2026-05-09T17:59:42.497+02:00</t>
  </si>
  <si>
    <t>[{"id":"734f14e5-3164-4c60-ab34-a6cab8625c5e","count":1,"label":"Pizza Comeback 32","posId":"121","price":25900,"isExtra":false,"creatorId":"ODABF3L60hskTF5czkteL","isPackging":0,"actualLabel":"Pizza Comeback 32"}]</t>
  </si>
  <si>
    <t>2026-05-09T17:40:19.650+02:00</t>
  </si>
  <si>
    <t>2026-05-09T18:12:37.800+02:00</t>
  </si>
  <si>
    <t>[{"id":"e81d1eac-78b4-4c74-9c7f-c9c1a65dccf2","count":1,"label":"Pizza Capricciosa 32","posId":"113","price":25900,"isExtra":false,"creatorId":"cKZrd-Fs7cVsBenr9W1dj","isPackging":0,"actualLabel":"Pizza Capricciosa 32"}]</t>
  </si>
  <si>
    <t>2026-05-09T17:40:02.778+02:00</t>
  </si>
  <si>
    <t>2026-05-09T17:51:26.712+02:00</t>
  </si>
  <si>
    <t>[{"id":"62240204","note":"","size":"BBQ Texas 32cm","count":1,"label":"BBQ Texas 32cm","posId":"119","price":22900,"isExtra":false},{"id":"62240274","note":"","count":1,"label":"Balné","posId":"K0000","price":1500,"isExtra":true},{"id":"62240393","note":"","count":1,"label":"Rajčatový základ","posId":"ZBR32","price":0,"isExtra":true},{"id":"62240304","note":"","count":1,"label":"okraj mozzarella, bbq omáčka","posId":"A123","price":5900,"isExtra":true},{"id":"62240234","note":"","size":"Dip Jalapeňos","count":1,"label":"Dip Jalapeňos","posId":"P107","price":2500,"isExtra":false},{"id":"62240232","note":"","size":"Jalapenos Rolls","count":1,"label":"Jalapenos Rolls","posId":"jpr200","price":7900,"isExtra":false},{"id":"62240274","note":"","count":1,"label":"Balné","posId":"K0000","price":1500,"isExtra":true}]</t>
  </si>
  <si>
    <t>2026-05-09T17:21:09.148+02:00</t>
  </si>
  <si>
    <t>2026-05-09T17:31:22.481+02:00</t>
  </si>
  <si>
    <t>[{"id":"62240233","note":"","size":"Choco Rolls","count":1,"label":"Choco Rolls","posId":"chr100","price":7900,"isExtra":false},{"id":"62240274","note":"","count":1,"label":"Balné","posId":"K0000","price":1500,"isExtra":true},{"id":"62240194","note":"","size":"Baby špenát &amp; kuře 40cm","count":1,"label":"Baby špenát &amp; kuře 40cm","posId":"104","price":29900,"isExtra":false},{"id":"62240266","note":"","count":1,"label":"Balné","posId":"K0000","price":2000,"isExtra":true},{"id":"62240295","note":"","count":1,"label":"okraj mozzarella, bylinky","posId":"A122","price":6900,"isExtra":true},{"id":"62240349","note":"","count":1,"label":"Cibule","posId":"C103","price":3500,"KDSTags":["greenhighlight"],"isExtra":true}]</t>
  </si>
  <si>
    <t>2026-05-09T16:56:48.579+02:00</t>
  </si>
  <si>
    <t>2026-05-09T17:30:55.664+02:00</t>
  </si>
  <si>
    <t>[{"id":"a6ef1e95-1530-4aaf-86ff-250eef72eb73","count":1,"label":"Pizza Comeback 40","posId":"109","price":32900,"isExtra":false,"creatorId":"I4DxCYXYRrR_k_dtdYXqd","isPackging":0,"actualLabel":"Pizza Comeback 40"},{"id":"bbef59ce-896e-4add-acca-1c087f56506a","count":1,"label":"Pepsi 0,33l","posId":"N170","price":3900,"isExtra":false,"creatorId":"tC8ykv8QR9y0x2HfLVRR0","isPackging":0,"actualLabel":"Pepsi 0,33l"},{"id":"cd43f6a9-7b26-4cdf-8aa9-85510522383c","count":1,"label":"Poděbradská malinovka 0,5l","posId":"N129","price":4900,"isExtra":false,"creatorId":"yOsLbFOqgNZjreLl6_Lu4","isPackging":0,"actualLabel":"Poděbradská malinovka 0,5l"}]</t>
  </si>
  <si>
    <t>2026-05-09T15:31:06.011+02:00</t>
  </si>
  <si>
    <t>2026-05-09T15:43:30.995+02:00</t>
  </si>
  <si>
    <t>[{"id":"62240189","note":"","size":"Hot &amp; Spicy 40cm 🌶️🌶️","count":1,"label":"Hot &amp; Spicy 40cm 🌶️🌶️","posId":"110","price":29900,"isExtra":false},{"id":"62240266","note":"","count":1,"label":"Balné","posId":"K0000","price":2000,"isExtra":true},{"id":"62240188","note":"","size":"Quattro Formaggi 40cm","count":1,"label":"Quattro Formaggi 40cm","posId":"111","price":29900,"isExtra":false},{"id":"62240266","note":"","count":1,"label":"Balné","posId":"K0000","price":2000,"isExtra":true}]</t>
  </si>
  <si>
    <t>2026-05-09T15:27:05.550+02:00</t>
  </si>
  <si>
    <t>2026-05-09T15:38:10.995+02:00</t>
  </si>
  <si>
    <t>[{"id":"62240203","note":"","size":"Pepperoni 32cm 🌶️🌶️","count":1,"label":"Pepperoni 32cm 🌶️🌶️","posId":"120","price":22900,"isExtra":false},{"id":"62240274","note":"","count":1,"label":"Balné","posId":"K0000","price":1500,"isExtra":true},{"id":"62240394","note":"","count":1,"label":"BBQ základ","posId":"ZRB32","price":0,"isExtra":true}]</t>
  </si>
  <si>
    <t>2026-05-09T15:00:02.442+02:00</t>
  </si>
  <si>
    <t>2026-05-09T15:12:09.795+02:00</t>
  </si>
  <si>
    <t>[{"id":"62240201","note":"","size":"Hot &amp; Spicy 32cm 🌶️🌶️","count":1,"label":"Hot &amp; Spicy 32cm 🌶️🌶️","posId":"122","price":22900,"isExtra":false},{"id":"62240274","note":"","count":1,"label":"Balné","posId":"K0000","price":1500,"isExtra":true},{"id":"62240200","note":"","size":"Quattro Formaggi 32cm","count":1,"label":"Quattro Formaggi 32cm","posId":"123","price":22900,"isExtra":false},{"id":"62240274","note":"","count":1,"label":"Balné","posId":"K0000","price":1500,"isExtra":true},{"id":"62240364","note":"","count":1,"label":"Šunka","posId":"B106","price":3000,"KDSTags":["greenhighlight"],"isExtra":true}]</t>
  </si>
  <si>
    <t>2026-05-09T14:26:19.308+02:00</t>
  </si>
  <si>
    <t>2026-05-09T16:40:47.610+02:00</t>
  </si>
  <si>
    <t>[{"id":"e828657e-21d8-4993-b7de-2347ee332374","count":1,"label":"Pizza BBQ Meteor 32 0,5","posId":"H118","price":12950,"isExtra":false,"creatorId":"DwrVoNKrCFMcvt6yICx8F","isPackging":0,"actualLabel":"Pizza BBQ Meteor 32 0,5"},{"id":"ZMn0kE3IRVJjsfXstBxZb","count":1,"label":"Bez plněných okrajů","posId":"X1000","price":0,"isExtra":true,"mainItemId":"e828657e-21d8-4993-b7de-2347ee332374"},{"id":"aRPAiqbCW3Z9trz5KoEBF","count":1,"label":"Těsto italské","posId":"H32","price":0,"isExtra":true,"mainItemId":"e828657e-21d8-4993-b7de-2347ee332374"},{"id":"1fe36f63-2362-4886-a56e-e6120ee02229","count":1,"label":"Pizza Pepperoni 32 0,5","posId":"H120","price":12950,"isExtra":false,"creatorId":"cKxRILYg-SIQIaaFQlndP","isPackging":0,"actualLabel":"Pizza Pepperoni 32 0,5"},{"id":"ZMn0kE3IRVJjsfXstBxZb","count":1,"label":"Bez plněných okrajů","posId":"X1000","price":0,"isExtra":true,"mainItemId":"1fe36f63-2362-4886-a56e-e6120ee02229"},{"id":"aRPAiqbCW3Z9trz5KoEBF","count":1,"label":"Těsto italské","posId":"H32","price":0,"isExtra":true,"mainItemId":"1fe36f63-2362-4886-a56e-e6120ee02229"}]</t>
  </si>
  <si>
    <t>2026-05-09T14:12:00.738+02:00</t>
  </si>
  <si>
    <t>2026-05-09T14:22:49.639+02:00</t>
  </si>
  <si>
    <t>[{"id":"2cffc280-164c-4c9f-aaee-66502dfa73f2","count":1,"label":"Pizza Špenát kuře 32 cm","posId":"116","price":25900,"isExtra":false,"creatorId":"LF8FWSzFr--x7mmQwKwE3","isPackging":0,"actualLabel":"Pizza Špenát kuře 32 cm"}]</t>
  </si>
  <si>
    <t>2026-05-09T14:11:16.501+02:00</t>
  </si>
  <si>
    <t>2026-05-09T14:22:48.919+02:00</t>
  </si>
  <si>
    <t>[{"id":"734f14e5-3164-4c60-ab34-a6cab8625c5e","count":1,"label":"Pizza Comeback 32","posId":"121","price":25900,"isExtra":false,"creatorId":"vSXBPRqdYKvhKPIGiKFnv","isPackging":0,"actualLabel":"Pizza Comeback 32"}]</t>
  </si>
  <si>
    <t>2026-05-09T14:06:16.002+02:00</t>
  </si>
  <si>
    <t>2026-05-09T14:17:31.717+02:00</t>
  </si>
  <si>
    <t>[{"id":"62240188","note":"","size":"Quattro Formaggi 40cm","count":1,"label":"Quattro Formaggi 40cm","posId":"111","price":29900,"isExtra":false},{"id":"62240266","note":"","count":1,"label":"Balné","posId":"K0000","price":2000,"isExtra":true},{"id":"62240411","note":"","count":1,"label":"Rajčatový základ","posId":"ZSR40","price":0,"isExtra":true},{"id":"62240295","note":"","count":1,"label":"okraj mozzarella, bylinky","posId":"A122","price":6900,"isExtra":true},{"id":"62240362","note":"","count":1,"label":"Šunka","posId":"C106","price":4000,"KDSTags":["greenhighlight"],"isExtra":true},{"id":"62240368","note":"","count":1,"label":"Slanina","posId":"C108","price":4000,"KDSTags":["greenhighlight"],"isExtra":true},{"id":"62240247","note":"","size":"Pepsi zero sugar 1l","count":1,"label":"Pepsi zero sugar 1l","posId":"N125","price":5900,"isExtra":false}]</t>
  </si>
  <si>
    <t>2026-05-09T13:54:54.560+02:00</t>
  </si>
  <si>
    <t>2026-05-09T14:07:49.627+02:00</t>
  </si>
  <si>
    <t>[{"id":"62240197","note":"","size":"Capricciosa 40cm","count":1,"label":"Capricciosa 40cm","posId":"101","price":29900,"isExtra":false},{"id":"62240266","note":"","count":1,"label":"Balné","posId":"K0000","price":2000,"isExtra":true},{"id":"62240345","note":"","count":1,"label":"okraj hotdog, bez omáčky","posId":"A126","price":6900,"isExtra":true},{"id":"62240307","note":"","count":1,"label":"Žampiony","posId":"C105","price":3500,"KDSTags":["greenhighlight"],"isExtra":true}]</t>
  </si>
  <si>
    <t>2026-05-09T13:15:01.688+02:00</t>
  </si>
  <si>
    <t>2026-05-09T13:22:55.615+02:00</t>
  </si>
  <si>
    <t>[{"id":"57d9f91b-11d2-479b-bfd0-7e570ba5d2e6","count":1,"label":"Spicy Wings","posId":"P101","price":12900,"isExtra":false,"creatorId":"PjtEn6acwLObz7ZDSuW-1","isPackging":0,"actualLabel":"Spicy Wings"},{"id":"bbef59ce-896e-4add-acca-1c087f56506a","count":1,"label":"Pepsi 0,33l","posId":"N170","price":3900,"isExtra":false,"creatorId":"jnl7Io4xb0OPuAs71l8ar","isPackging":0,"actualLabel":"Pepsi 0,33l"}]</t>
  </si>
  <si>
    <t>2026-05-09T12:58:48.332+02:00</t>
  </si>
  <si>
    <t>2026-05-09T13:07:52.579+02:00</t>
  </si>
  <si>
    <t>[{"id":"62240237","note":"","size":"Opočno karamel","count":1,"label":"Opočno karamel","posId":"D112","price":13900,"isExtra":false},{"id":"62240229","note":"","size":"Pepperoni Rolls 🌶️","count":1,"label":"Pepperoni Rolls 🌶️","posId":"P100","price":7900,"isExtra":false},{"id":"62240274","note":"","count":1,"label":"Balné","posId":"K0000","price":1500,"isExtra":true},{"id":"62240205","note":"","size":"BBQ Meteor 32cm","count":1,"label":"BBQ Meteor 32cm","posId":"118","price":22900,"isExtra":false},{"id":"62240274","note":"","count":1,"label":"Balné","posId":"K0000","price":1500,"isExtra":true},{"id":"62240419","note":"","count":1,"label":"USA těsto","posId":"17","price":1000,"isExtra":true},{"id":"62240393","note":"","count":1,"label":"Rajčatový základ","posId":"ZBR32","price":0,"isExtra":true},{"id":"62240304","note":"","count":1,"label":"okraj mozzarella, bbq omáčka","posId":"A123","price":5900,"isExtra":true}]</t>
  </si>
  <si>
    <t>2026-05-09T12:54:01.532+02:00</t>
  </si>
  <si>
    <t>2026-05-09T13:22:54.884+02:00</t>
  </si>
  <si>
    <t>[{"id":"e69ac8e4-ea63-41b0-ab11-56a29ce0429d","count":1,"label":"Pizza Margherita 18","posId":"124","price":13900,"isExtra":false,"creatorId":"ZltACSCCLBrH4n7fIFyKB","isPackging":0,"actualLabel":"Pizza Margherita 18"}]</t>
  </si>
  <si>
    <t>2026-05-09T11:54:39.578+02:00</t>
  </si>
  <si>
    <t>2026-05-09T12:03:47.369+02:00</t>
  </si>
  <si>
    <t>[{"id":"62240208","note":"","size":"Capricciosa 32cm","count":1,"label":"Capricciosa 32cm","posId":"113","price":22900,"isExtra":false},{"id":"62240274","note":"","count":1,"label":"Balné","posId":"K0000","price":1500,"isExtra":true}]</t>
  </si>
  <si>
    <t>2026-05-09T11:51:15.297+02:00</t>
  </si>
  <si>
    <t>2026-05-09T12:01:35.163+02:00</t>
  </si>
  <si>
    <t>[{"id":"a6ef1e95-1530-4aaf-86ff-250eef72eb73","count":1,"label":"Pizza Comeback 40","posId":"109","price":32900,"isExtra":false,"creatorId":"WDqw2WN4DE3XJEBoAJqbA","isPackging":0,"actualLabel":"Pizza Comeback 40"},{"id":"-Z-mOVANm0ixYVAY4s3sN","count":1,"label":"Bez cibule","posId":"X103","price":0,"KDSTags":["redhighlight"],"isExtra":true,"mainItemId":"a6ef1e95-1530-4aaf-86ff-250eef72eb73"}]</t>
  </si>
  <si>
    <t>Frantisek</t>
  </si>
  <si>
    <t>2026-05-09T11:45:04.568+02:00</t>
  </si>
  <si>
    <t>2026-05-09T11:58:38.027+02:00</t>
  </si>
  <si>
    <t>2026-05-09T12:06:50.414+02:00</t>
  </si>
  <si>
    <t>2026-05-09T11:50:06.490+02:00</t>
  </si>
  <si>
    <t>[{"id":"fcbcf6b6-34c6-4d5f-ac5b-f6ece72e0953","note":"","count":1,"label":"BBQ Meteor 32 cm","posId":"118","price":25900,"isExtra":false},{"id":"35e045f9-bc36-46e9-8142-6579de78a05b","note":"","count":1,"label":"Comeback 32 cm","posId":"121","price":25900,"isExtra":false},{"id":"c8019f80-065c-4f09-9e80-65b85dae2ae1","note":"","count":1,"label":"kukuřice","posId":"c8019f80-065c-4f09-9e80-65b85dae2ae1","price":2500,"isExtra":true},{"id":"bf8dc38b-6c8e-42b6-9da3-3170253a57d4","note":"","count":1,"label":"Hot &amp; Spicy 32 cm","posId":"122","price":25900,"isExtra":false}]</t>
  </si>
  <si>
    <t>2026-05-09T11:25:41.613+02:00</t>
  </si>
  <si>
    <t>2026-05-09T11:35:11.296+02:00</t>
  </si>
  <si>
    <t>[{"id":"62240191","note":"","size":"Pepperoni 40cm 🌶️🌶️","count":1,"label":"Pepperoni 40cm 🌶️🌶️","posId":"108","price":29900,"isExtra":false},{"id":"62240266","note":"","count":1,"label":"Balné","posId":"K0000","price":2000,"isExtra":true}]</t>
  </si>
  <si>
    <t>2026-05-09T02:07:03.482+02:00</t>
  </si>
  <si>
    <t>2026-05-09T02:12:42.157+02:00</t>
  </si>
  <si>
    <t>[{"id":"0b867b16-3995-4b4a-9deb-1c0d8cecf8d6","note":"","count":1,"label":"Pepperoni 32 cm","posId":"120","price":25900,"isExtra":false},{"id":"85242cc7-02be-4e3a-9c6b-27dfd40e286b","note":"","count":1,"label":"Mirinda 1l","posId":"N126","price":5900,"isExtra":false},{"id":"2eec3ffc-f162-4efb-95dd-c5787230b1df","note":"","count":1,"label":"Česká zmrzlina z Opočna karamel","posId":"D112","price":13900,"isExtra":false}]</t>
  </si>
  <si>
    <t>2026-05-09T01:55:03.114+02:00</t>
  </si>
  <si>
    <t>2026-05-09T02:06:49.017+02:00</t>
  </si>
  <si>
    <t>2026-05-09T02:20:36.869+02:00</t>
  </si>
  <si>
    <t>2026-05-09T01:56:48.810+02:00</t>
  </si>
  <si>
    <t>[{"id":"65874337","note":"","size":"Comeback 32cm 🌶️","count":1,"label":"Comeback 32cm 🌶️","posId":"121","price":25900,"isExtra":false},{"id":"65874393","note":"","count":1,"label":"Balné","posId":"K0000","price":1500,"isExtra":true}]</t>
  </si>
  <si>
    <t>2026-05-09T01:18:52.338+02:00</t>
  </si>
  <si>
    <t>2026-05-09T01:18:54.486+02:00</t>
  </si>
  <si>
    <t>[{"id":"14ed2657-b58d-4efd-97ae-3a48a4555f3f","count":1,"label":"Guarana kiwi a jablko","posId":"N144","price":5500,"isExtra":false,"discount":{"type":"absolute","value":35},"creatorId":"aUea6ovwh0doPfFtddCIa","isPackging":0,"actualLabel":"Guarana kiwi a jablko"}]</t>
  </si>
  <si>
    <t>2026-05-09T00:32:24.518+02:00</t>
  </si>
  <si>
    <t>2026-05-09T00:42:28.248+02:00</t>
  </si>
  <si>
    <t>[{"id":"102","note":"","count":1,"label":"Hawai 40cm","posId":"102","price":29900,"isExtra":false},{"id":"K0000","note":"","count":1,"label":"Balné","posId":"K0000","price":2000,"isExtra":true},{"id":"ZRB40","note":"","count":1,"label":"BBQ základ","posId":"ZRB40","price":0,"isExtra":true},{"id":"X113","note":"","count":1,"label":"Bez mozzarelly","posId":"X113","price":0,"KDSTags":["redhighlight"],"isExtra":true},{"id":"X106","note":"","count":1,"label":"Bez šunky","posId":"X106","price":0,"KDSTags":["redhighlight"],"isExtra":true},{"id":"X100","note":"","count":1,"label":"Bez ananasu","posId":"X100","price":0,"KDSTags":["redhighlight"],"isExtra":true}]</t>
  </si>
  <si>
    <t>Nikita</t>
  </si>
  <si>
    <t>2026-05-09T00:02:14.306+02:00</t>
  </si>
  <si>
    <t>2026-05-09T00:19:27.781+02:00</t>
  </si>
  <si>
    <t>2026-05-08T23:51:04.608+02:00</t>
  </si>
  <si>
    <t>2026-05-08T23:57:12.659+02:00</t>
  </si>
  <si>
    <t>2026-05-09T00:06:01.199+02:00</t>
  </si>
  <si>
    <t>2026-05-08T23:55:14.577+02:00</t>
  </si>
  <si>
    <t>[{"id":"e12521cc-9391-4513-be27-f090014536cf","note":"","count":1,"label":"BBQ Texas 32 cm","posId":"143","price":25900,"isExtra":false},{"id":"68d93a2c-5ce2-44a5-857b-6d579cd1f445","note":"","count":1,"label":"žampiony","posId":"68d93a2c-5ce2-44a5-857b-6d579cd1f445","price":2500,"isExtra":true}]</t>
  </si>
  <si>
    <t>2026-05-08T23:45:43.710+02:00</t>
  </si>
  <si>
    <t>2026-05-08T23:54:24.810+02:00</t>
  </si>
  <si>
    <t>[{"id":"6893484371e1a7827faa28a4","count":1,"label":"Pepsi 1l","posId":"N124","price":5900,"isExtra":false},{"id":"6893484371e1a7827faa2854","count":1,"label":"Baby Špenát &amp; kuře 32cm","posId":"116","price":22900,"isExtra":false},{"id":"0cf732abf15d68df108984b2","count":1,"label":"Balné","posId":"K0000","price":1500,"isExtra":true},{"id":"6893484371e1a7827faa2890","count":1,"label":"Opočno pistáciová","posId":"D109","price":13900,"isExtra":false},{"id":"6893484371e1a7827faa28a8","count":1,"label":"Mirinda 1l","posId":"N126","price":5900,"isExtra":false}]</t>
  </si>
  <si>
    <t>2026-05-08T23:17:28.146+02:00</t>
  </si>
  <si>
    <t>2026-05-08T23:28:53.475+02:00</t>
  </si>
  <si>
    <t>2026-05-08T23:44:38.793+02:00</t>
  </si>
  <si>
    <t>2026-05-08T23:20:39.412+02:00</t>
  </si>
  <si>
    <t>[{"id":"65874355","note":"","size":"Česnekový dip","count":1,"label":"Česnekový dip","posId":"P106","price":2000,"isExtra":false},{"id":"65874393","note":"","count":1,"label":"Balné","posId":"K0000","price":1500,"isExtra":true},{"id":"65874342","note":"","size":"Hawai 32cm","count":1,"label":"Hawai 32cm","posId":"114","price":25900,"isExtra":false},{"id":"65874393","note":"","count":1,"label":"Balné","posId":"K0000","price":1500,"isExtra":true},{"id":"65874493","note":"","count":1,"label":"Smetanový základ","posId":"ZRS32","price":0,"isExtra":true}]</t>
  </si>
  <si>
    <t>2026-05-08T23:14:50.272+02:00</t>
  </si>
  <si>
    <t>2026-05-08T23:14:53.211+02:00</t>
  </si>
  <si>
    <t>[{"id":"14ed2657-b58d-4efd-97ae-3a48a4555f3f","count":1,"label":"Guarana kiwi a jablko","posId":"N144","price":5500,"isExtra":false,"discount":{"type":"absolute","value":35},"creatorId":"-ZV8xg1O07NJU7_xEFcP7","isPackging":0,"actualLabel":"Guarana kiwi a jablko"}]</t>
  </si>
  <si>
    <t>2026-05-08T23:13:07.089+02:00</t>
  </si>
  <si>
    <t>2026-05-08T23:24:30.483+02:00</t>
  </si>
  <si>
    <t>[{"id":"0ea52415-fdb3-497f-b216-7fd5802f2e0f","note":"","count":1,"label":"Quattro Formaggi 32 cm","posId":"123","price":25900,"isExtra":false},{"id":"36ea3088-07fd-428f-b871-c4a5ee9cef7b","note":"","count":1,"label":"Comeback 40 cm","posId":"109","price":32900,"isExtra":false},{"id":"eae0baf6-2c0e-4081-8ab5-5266bc363ee5","note":"","count":1,"label":"Okraj mozzarella, BBQ omáčka","posId":"eae0baf6-2c0e-4081-8ab5-5266bc363ee5","price":6900,"isExtra":true}]</t>
  </si>
  <si>
    <t>2026-05-08T23:01:53.143+02:00</t>
  </si>
  <si>
    <t>2026-05-08T23:05:33.839+02:00</t>
  </si>
  <si>
    <t>[{"id":"6893484371e1a7827faa28a6","count":1,"label":"Pepsi zero sugar 1l","posId":"N125","price":5900,"isExtra":false},{"id":"6893484371e1a7827faa2850","count":1,"label":"Hawai 32cm","posId":"114","price":22900,"isExtra":false},{"id":"0cf732abf15d68df108984b2","count":1,"label":"Balné","posId":"K0000","price":1500,"isExtra":true}]</t>
  </si>
  <si>
    <t>2026-05-08T22:32:04.991+02:00</t>
  </si>
  <si>
    <t>2026-05-08T22:43:28.761+02:00</t>
  </si>
  <si>
    <t>[{"id":"6893484371e1a7827faa282c","count":1,"label":"Hot &amp; Spicy 40cm 🌶️🌶️","posId":"110","price":29900,"isExtra":false},{"id":"8492ff01857ad344daba3d10","count":1,"label":"Balné","posId":"K0000","price":2000,"isExtra":true},{"id":"169580b41cc2948a410602ca","count":1,"label":"Kuře","posId":"C114","price":4000,"KDSTags":["greenhighlight"],"isExtra":true}]</t>
  </si>
  <si>
    <t>2026-05-08T22:31:35.099+02:00</t>
  </si>
  <si>
    <t>2026-05-08T22:44:38.699+02:00</t>
  </si>
  <si>
    <t>2026-05-08T22:19:27.882+02:00</t>
  </si>
  <si>
    <t>2026-05-08T22:27:20.567+02:00</t>
  </si>
  <si>
    <t>[{"id":"6893484371e1a7827faa2844","count":1,"label":"Hot &amp; Spicy 32cm 🌶️🌶️","posId":"122","price":22900,"isExtra":false},{"id":"0cf732abf15d68df108984b2","count":1,"label":"Balné","posId":"K0000","price":1500,"isExtra":true},{"id":"6a1141d3816a1f25cc3995d2","count":1,"label":"USA těsto","posId":"17","price":1000,"isExtra":true},{"id":"da8470550dc1807d7ca08a1a","count":1,"label":"Smetanový základ","posId":"ZRS32","price":0,"isExtra":true},{"id":"0444a3e5e238f66110e5a7fa","count":1,"label":"Jalapeňos","posId":"B102","price":2500,"KDSTags":["greenhighlight"],"isExtra":true},{"id":"913ba27ac7df33b2c358de01","count":1,"label":"Olivy","posId":"B112","price":2500,"KDSTags":["greenhighlight"],"isExtra":true},{"id":"cc6a9570333d25cab14bc37d","count":1,"label":"Kukuřice","posId":"B115","price":2500,"KDSTags":["greenhighlight"],"isExtra":true},{"id":"e30eedbf06a5d58dc9960e48","count":1,"label":"Grana padano, pecorino, parmazán","posId":"B130","price":3000,"KDSTags":["greenhighlight"],"isExtra":true}]</t>
  </si>
  <si>
    <t>2026-05-08T22:12:04.309+02:00</t>
  </si>
  <si>
    <t>2026-05-08T22:18:32.437+02:00</t>
  </si>
  <si>
    <t>2026-05-08T22:32:08.758+02:00</t>
  </si>
  <si>
    <t>2026-05-08T22:15:11.865+02:00</t>
  </si>
  <si>
    <t>[{"id":"bf8dc38b-6c8e-42b6-9da3-3170253a57d4","note":"","count":1,"label":"Hot &amp; Spicy 32 cm","posId":"122","price":25900,"isExtra":false},{"id":"f4d7b9ad-ce62-498d-a90b-8016ab1e3604","note":"","count":1,"label":"Quattro Formaggi 32 cm","posId":"147","price":25900,"isExtra":false}]</t>
  </si>
  <si>
    <t>2026-05-08T21:36:08.588+02:00</t>
  </si>
  <si>
    <t>2026-05-08T21:44:56.452+02:00</t>
  </si>
  <si>
    <t>[{"id":"62240204","note":"","size":"BBQ Texas 32cm","count":1,"label":"BBQ Texas 32cm","posId":"119","price":22900,"isExtra":false},{"id":"62240274","note":"","count":1,"label":"Balné","posId":"K0000","price":1500,"isExtra":true},{"id":"62240200","note":"","size":"Quattro Formaggi 32cm","count":1,"label":"Quattro Formaggi 32cm","posId":"123","price":22900,"isExtra":false},{"id":"62240274","note":"","count":1,"label":"Balné","posId":"K0000","price":1500,"isExtra":true}]</t>
  </si>
  <si>
    <t>2026-05-08T21:01:24.135+02:00</t>
  </si>
  <si>
    <t>2026-05-08T21:09:01.407+02:00</t>
  </si>
  <si>
    <t>[{"id":"62240188","note":"","size":"Quattro Formaggi 40cm","count":1,"label":"Quattro Formaggi 40cm","posId":"111","price":29900,"isExtra":false},{"id":"62240266","note":"","count":1,"label":"Balné","posId":"K0000","price":2000,"isExtra":true}]</t>
  </si>
  <si>
    <t>2026-05-08T20:24:59.829+02:00</t>
  </si>
  <si>
    <t>2026-05-08T20:35:33.163+02:00</t>
  </si>
  <si>
    <t>[{"id":"62240192","note":"","size":"BBQ Texas 40cm","count":2,"label":"BBQ Texas 40cm","posId":"107","price":29900,"isExtra":false},{"id":"62240266","note":"","count":2,"label":"Balné","posId":"K0000","price":2000,"isExtra":true},{"id":"62240246","note":"","size":"Pepsi 1l","count":1,"label":"Pepsi 1l","posId":"N124","price":5900,"isExtra":false}]</t>
  </si>
  <si>
    <t>2026-05-08T20:21:47.393+02:00</t>
  </si>
  <si>
    <t>2026-05-08T20:29:51.086+02:00</t>
  </si>
  <si>
    <t>[{"id":"6893484371e1a7827faa282e","count":1,"label":"Comeback 40cm 🌶️","posId":"109","price":29900,"isExtra":false},{"id":"8492ff01857ad344daba3d10","count":1,"label":"Balné","posId":"K0000","price":2000,"isExtra":true}]</t>
  </si>
  <si>
    <t>2026-05-08T19:51:03.958+02:00</t>
  </si>
  <si>
    <t>2026-05-08T19:58:25.762+02:00</t>
  </si>
  <si>
    <t>2026-05-08T20:13:45.928+02:00</t>
  </si>
  <si>
    <t>2026-05-08T19:52:01.539+02:00</t>
  </si>
  <si>
    <t>[{"id":"e8f571e6-dd36-42d7-8826-52c90315986b","note":"","count":1,"label":"Baby špenát &amp; kuře 40 cm","posId":"104","price":32900,"isExtra":false},{"id":"7fdd6df3-b4af-470d-955c-d1de47ab00a5","note":"","count":1,"label":"Žampiony","posId":"7fdd6df3-b4af-470d-955c-d1de47ab00a5","price":3500,"isExtra":true},{"id":"1e281388-c78a-4b3d-874d-346d699d1a35","note":"","count":1,"label":"Grana padano","posId":"1e281388-c78a-4b3d-874d-346d699d1a35","price":4000,"isExtra":true},{"id":"98d2847a-3730-41bc-a751-43382829ab1e","note":"","count":1,"label":"BEZ -špenát s česnekem","posId":"98d2847a-3730-41bc-a751-43382829ab1e","price":0,"isExtra":true}]</t>
  </si>
  <si>
    <t>2026-05-08T19:43:28.943+02:00</t>
  </si>
  <si>
    <t>2026-05-08T19:45:57.832+02:00</t>
  </si>
  <si>
    <t>[{"id":"c4b5825a-dcf4-401b-a97f-768a9f88727e","count":1,"label":"Jablečný džus 0,33l","posId":"N176","price":4500,"isExtra":false,"creatorId":"K6AK342bm5jT-lT7I0erH","isPackging":0,"actualLabel":"Jablečný džus 0,33l"}]</t>
  </si>
  <si>
    <t>2026-05-08T19:39:17.981+02:00</t>
  </si>
  <si>
    <t>2026-05-08T19:45:58.825+02:00</t>
  </si>
  <si>
    <t>[{"id":"c4b5825a-dcf4-401b-a97f-768a9f88727e","count":1,"label":"Jablečný džus 0,33l","posId":"N176","price":4500,"isExtra":false,"creatorId":"Li8N9rnOa2ePEkE_la2wt","isPackging":0,"actualLabel":"Jablečný džus 0,33l"}]</t>
  </si>
  <si>
    <t>2026-05-08T19:24:50.909+02:00</t>
  </si>
  <si>
    <t>2026-05-08T19:33:48.529+02:00</t>
  </si>
  <si>
    <t>[{"id":"bbef59ce-896e-4add-acca-1c087f56506a","count":1,"label":"Pepsi 0,33l","posId":"N170","price":3900,"isExtra":false,"creatorId":"O9psAoKrLw73B90R9wiWS","isPackging":0,"actualLabel":"Pepsi 0,33l"}]</t>
  </si>
  <si>
    <t>2026-05-08T19:24:02.983+02:00</t>
  </si>
  <si>
    <t>2026-05-08T19:33:46.725+02:00</t>
  </si>
  <si>
    <t>[{"id":"d03a5219-e0c5-45a7-8161-975bda3c92e9","count":1,"label":"Pizza Hot &amp; Spicy 40","posId":"110","price":32900,"isExtra":false,"creatorId":"eeiZZLfPU0KRsxLIv7xgD","isPackging":0,"actualLabel":"Pizza Hot &amp; Spicy 40"}]</t>
  </si>
  <si>
    <t>2026-05-08T19:12:06.746+02:00</t>
  </si>
  <si>
    <t>2026-05-08T19:33:47.823+02:00</t>
  </si>
  <si>
    <t>[{"id":"f341f44b-a0ea-4873-a54a-fa4cb8b02aca","count":1,"label":"Pizza Capricciosa 40","posId":"101","price":32900,"isExtra":false,"creatorId":"iyfXms8xU_cW8LqWG5vf8","isPackging":0,"actualLabel":"Pizza Capricciosa 40"},{"id":"gQjb5TF110UhoWB5sxCHZ","count":1,"label":"Bez žampionů","posId":"X105","price":0,"KDSTags":["redhighlight"],"isExtra":true,"mainItemId":"f341f44b-a0ea-4873-a54a-fa4cb8b02aca"},{"id":"666f5d57-c79d-415f-bd66-38dc47ee4585","count":1,"label":"Pizza Pepperoni 32","posId":"120","price":25900,"isExtra":false,"creatorId":"P77pYNcUjauBeUsJ7DhCW","isPackging":0,"actualLabel":"Pizza Pepperoni 32"}]</t>
  </si>
  <si>
    <t>2026-05-08T19:09:03.433+02:00</t>
  </si>
  <si>
    <t>2026-05-08T19:32:56.879+02:00</t>
  </si>
  <si>
    <t>[{"id":"987fa0f9-906b-4c8f-b658-123a02363de3","note":"","count":1,"label":"BBQ Texas 18 cm","posId":"131","price":13900,"isExtra":false},{"id":"3214bac7-f6a4-460b-92bd-e59397636ecb","note":"","count":1,"label":"BEZ -kuře","posId":"3214bac7-f6a4-460b-92bd-e59397636ecb","price":0,"isExtra":true},{"id":"f4d7b9ad-ce62-498d-a90b-8016ab1e3604","note":"","count":1,"label":"Quattro Formaggi 32 cm","posId":"147","price":25900,"isExtra":false}]</t>
  </si>
  <si>
    <t>2026-05-08T19:07:46.017+02:00</t>
  </si>
  <si>
    <t>2026-05-08T19:16:07.119+02:00</t>
  </si>
  <si>
    <t>[{"id":"62240200","note":"","size":"Quattro Formaggi 32cm","count":1,"label":"Quattro Formaggi 32cm","posId":"123","price":22900,"isExtra":false},{"id":"62240274","note":"","count":1,"label":"Balné","posId":"K0000","price":1500,"isExtra":true},{"id":"62240209","note":"","size":"Baby Špenát &amp; kuře 32cm","count":1,"label":"Baby Špenát &amp; kuře 32cm","posId":"116","price":22900,"isExtra":false},{"id":"62240274","note":"","count":1,"label":"Balné","posId":"K0000","price":1500,"isExtra":true},{"id":"62240234","note":"","size":"Dip Jalapeňos","count":1,"label":"Dip Jalapeňos","posId":"P107","price":2500,"isExtra":false}]</t>
  </si>
  <si>
    <t>2026-05-08T18:49:02.474+02:00</t>
  </si>
  <si>
    <t>2026-05-08T19:13:16.248+02:00</t>
  </si>
  <si>
    <t>2026-05-08T19:16:38.464+02:00</t>
  </si>
  <si>
    <t>2026-05-08T18:53:58.584+02:00</t>
  </si>
  <si>
    <t>[{"id":"de6753a1-e94f-40c8-bbad-ed722dabae53","count":1,"label":"Pizza Quattro Formaggi 40 0,5","posId":"H111","price":16450,"isExtra":false,"creatorId":"Tkch2C1ctSlDPA3BPKrQg","actualLabel":"Pizza Quattro Formaggi 40 0,5"},{"id":"2lwz8DLnxAE2XXPjpySDo","count":1,"label":"Bez plněných okrajů","posId":"X1000","price":0,"isExtra":true,"mainItemId":"de6753a1-e94f-40c8-bbad-ed722dabae53"},{"id":"c3a1f84c-8120-4336-b174-67b8c52a1bf3","count":1,"label":"Pizza Hot &amp; Spicy 40 0,5","posId":"H110","price":16450,"isExtra":false,"creatorId":"tmtYJ07EsZgFfiXFmKPJx","actualLabel":"Pizza Hot &amp; Spicy 40 0,5"},{"id":"2lwz8DLnxAE2XXPjpySDo","count":1,"label":"Bez plněných okrajů","posId":"X1000","price":0,"isExtra":true,"mainItemId":"c3a1f84c-8120-4336-b174-67b8c52a1bf3"},{"id":"49248c77-0000-4748-b81a-507bb0a368ea","count":3,"label":"Pepsi 1l","posId":"N124","price":5900,"isExtra":false,"creatorId":"E2vOO1YpmrhRvQJjWJfBs","isPackging":0,"actualLabel":"Pepsi 1l"}]</t>
  </si>
  <si>
    <t>2026-05-08T18:39:28.907+02:00</t>
  </si>
  <si>
    <t>2026-05-08T19:33:45.124+02:00</t>
  </si>
  <si>
    <t>[{"id":"8a3717e8-c09b-44af-b143-5fa2b477a914","count":1,"label":"Aquilla neperlivá","posId":"N140","price":3900,"isExtra":false,"creatorId":"5PyHFBiKzkw52oVFnG9mm","isPackging":0,"actualLabel":"Aquilla neperlivá"}]</t>
  </si>
  <si>
    <t>2026-05-08T18:15:35.082+02:00</t>
  </si>
  <si>
    <t>2026-05-08T18:31:45.054+02:00</t>
  </si>
  <si>
    <t>[{"id":"62240208","note":"","size":"Capricciosa 32cm","count":1,"label":"Capricciosa 32cm","posId":"113","price":22900,"isExtra":false},{"id":"62240274","note":"","count":1,"label":"Balné","posId":"K0000","price":1500,"isExtra":true},{"id":"62240207","note":"","size":"Hawai 32cm","count":1,"label":"Hawai 32cm","posId":"114","price":22900,"isExtra":false},{"id":"62240274","note":"","count":1,"label":"Balné","posId":"K0000","price":1500,"isExtra":true},{"id":"62240228","note":"","size":"Česnekový chléb 18cm","count":1,"label":"Česnekový chléb 18cm","posId":"P104","price":6900,"isExtra":false},{"id":"62240274","note":"","count":1,"label":"Balné","posId":"K0000","price":1500,"isExtra":true}]</t>
  </si>
  <si>
    <t>2026-05-08T18:12:34.034+02:00</t>
  </si>
  <si>
    <t>2026-05-08T18:24:09.829+02:00</t>
  </si>
  <si>
    <t>2026-05-08T17:40:56.708+02:00</t>
  </si>
  <si>
    <t>2026-05-08T17:54:25.874+02:00</t>
  </si>
  <si>
    <t>[{"id":"6893484371e1a7827faa283a","count":1,"label":"Capricciosa 40cm","posId":"101","price":29900,"isExtra":false},{"id":"8492ff01857ad344daba3d10","count":1,"label":"Balné","posId":"K0000","price":2000,"isExtra":true},{"id":"6893484371e1a7827faa2858","count":1,"label":"Veggie menu Comeback","posId":"M200","price":31900,"isExtra":false},{"id":"7af2a69c677c20d1edc0804f","count":1,"label":"Balné","posId":"K0000","price":3000,"isExtra":true},{"id":"bcaa10d93f9f3b91aa3394c0","count":1,"label":"Quattro Formaggi","posId":"Y123","price":0,"isExtra":true},{"id":"dd9319a25e9cd233dc099a99","count":1,"label":"česnekový chléb","posId":"P104","price":0,"isExtra":true},{"id":"b13ab5ec09aa1bb057ce3fb4","count":1,"label":"Poděbradská malinovka 0,5l","posId":"N129","price":0,"isExtra":true},{"id":"6893484371e1a7827faa285e","count":1,"label":"Masové kuličky","posId":"P102","price":8900,"isExtra":false},{"id":"0cf732abf15d68df108984b2","count":1,"label":"Balné","posId":"K0000","price":1500,"isExtra":true},{"id":"6893484371e1a7827faa2866","count":1,"label":"Česnekový dip","posId":"P106","price":2000,"isExtra":false},{"id":"0cf732abf15d68df108984b2","count":1,"label":"Balné","posId":"K0000","price":1500,"isExtra":true}]</t>
  </si>
  <si>
    <t>2026-05-08T17:31:03.300+02:00</t>
  </si>
  <si>
    <t>2026-05-08T17:40:06.566+02:00</t>
  </si>
  <si>
    <t>2026-05-08T17:48:45.292+02:00</t>
  </si>
  <si>
    <t>2026-05-08T17:31:52.765+02:00</t>
  </si>
  <si>
    <t>[{"id":"35e045f9-bc36-46e9-8142-6579de78a05b","note":"","count":1,"label":"Comeback 32 cm","posId":"121","price":25900,"isExtra":false},{"id":"21fd0686-e8d1-43f1-84c9-d96f5842a3ca","note":"","count":1,"label":"okraj mozzarella, bylinky","posId":"21fd0686-e8d1-43f1-84c9-d96f5842a3ca","price":5900,"isExtra":true},{"id":"92786627-aa7f-470b-9a46-ca4d5978f1b3","note":"","count":1,"label":"ananas","posId":"92786627-aa7f-470b-9a46-ca4d5978f1b3","price":2500,"isExtra":true}]</t>
  </si>
  <si>
    <t>2026-05-08T17:25:37.111+02:00</t>
  </si>
  <si>
    <t>2026-05-08T17:38:09.042+02:00</t>
  </si>
  <si>
    <t>[{"id":"18c7dc2e-3f8c-4b58-9c90-6a401315d32b","count":1,"label":"Pizza Hawai 32 cm","posId":"114","price":25900,"isExtra":false,"creatorId":"clYwn-svbVjzXH1kiYyqX","isPackging":0,"actualLabel":"Pizza Hawai 32 cm"},{"id":"aEhGN0F1eP1ffk52R-6IM","count":1,"label":"okraj mozzarella, bylinky","posId":"A121","price":5900,"isExtra":true,"mainItemId":"18c7dc2e-3f8c-4b58-9c90-6a401315d32b"},{"id":"RjnzJvFGQ7bViwxWS8fAW","count":1,"label":"Bez ananasu","posId":"X100","price":0,"KDSTags":["redhighlight"],"isExtra":true,"mainItemId":"18c7dc2e-3f8c-4b58-9c90-6a401315d32b"}]</t>
  </si>
  <si>
    <t>2026-05-08T17:03:25.918+02:00</t>
  </si>
  <si>
    <t>2026-05-08T17:11:15.739+02:00</t>
  </si>
  <si>
    <t>[{"id":"62240189","note":"","size":"Hot &amp; Spicy 40cm 🌶️🌶️","count":1,"label":"Hot &amp; Spicy 40cm 🌶️🌶️","posId":"110","price":29900,"isExtra":false},{"id":"62240266","note":"","count":1,"label":"Balné","posId":"K0000","price":2000,"isExtra":true},{"id":"62240415","note":"","count":1,"label":"BBQ základ","posId":"ZRB40","price":0,"isExtra":true},{"id":"62240237","note":"","size":"Opočno karamel","count":1,"label":"Opočno karamel","posId":"D112","price":13900,"isExtra":false},{"id":"62240241","note":"","size":"Aquilla černý čaj a broskev 0,5l","count":1,"label":"Aquilla černý čaj a broskev 0,5l","posId":"N120","price":4900,"isExtra":false}]</t>
  </si>
  <si>
    <t>2026-05-08T16:39:42.423+02:00</t>
  </si>
  <si>
    <t>2026-05-08T16:44:50.376+02:00</t>
  </si>
  <si>
    <t>[{"id":"1bf8f3b6-43e9-4ddc-97f7-70f0b7f9dc97","count":1,"label":"Pizza Pepperoni 18","posId":"132","price":13900,"isExtra":false,"creatorId":"QV1j6dmfDhk6PtOFhmuTr","isPackging":0,"actualLabel":"Pizza Pepperoni 18"}]</t>
  </si>
  <si>
    <t>2026-05-08T15:58:37.529+02:00</t>
  </si>
  <si>
    <t>2026-05-08T16:12:40.415+02:00</t>
  </si>
  <si>
    <t>[{"id":"62240188","note":"","size":"Quattro Formaggi 40cm","count":1,"label":"Quattro Formaggi 40cm","posId":"111","price":29900,"isExtra":false},{"id":"62240266","note":"","count":1,"label":"Balné","posId":"K0000","price":2000,"isExtra":true},{"id":"62240318","note":"","count":1,"label":"okraj hotdog, hořčice","posId":"A118","price":6900,"isExtra":true},{"id":"62240193","note":"","size":"BBQ Meteor 40cm","count":1,"label":"BBQ Meteor 40cm","posId":"106","price":29900,"isExtra":false},{"id":"62240266","note":"","count":1,"label":"Balné","posId":"K0000","price":2000,"isExtra":true},{"id":"62240413","note":"","count":1,"label":"Smetanový základ","posId":"ZBS40","price":0,"isExtra":true},{"id":"62240318","note":"","count":1,"label":"okraj hotdog, hořčice","posId":"A118","price":6900,"isExtra":true}]</t>
  </si>
  <si>
    <t>2026-05-08T15:41:54.992+02:00</t>
  </si>
  <si>
    <t>2026-05-08T15:51:51.586+02:00</t>
  </si>
  <si>
    <t>[{"id":"62240188","note":"","size":"Quattro Formaggi 40cm","count":1,"label":"Quattro Formaggi 40cm","posId":"111","price":29900,"isExtra":false},{"id":"62240266","note":"","count":1,"label":"Balné","posId":"K0000","price":2000,"isExtra":true},{"id":"62240411","note":"","count":1,"label":"Rajčatový základ","posId":"ZSR40","price":0,"isExtra":true},{"id":"62240230","note":"","size":"Česnekový dip","count":6,"label":"Česnekový dip","posId":"P106","price":2000,"isExtra":false},{"id":"62240274","note":"","count":6,"label":"Balné","posId":"K0000","price":1500,"isExtra":true},{"id":"62240191","note":"","size":"Pepperoni 40cm 🌶️🌶️","count":1,"label":"Pepperoni 40cm 🌶️🌶️","posId":"108","price":29900,"isExtra":false},{"id":"62240266","note":"","count":1,"label":"Balné","posId":"K0000","price":2000,"isExtra":true},{"id":"62240358","note":"","count":1,"label":"Mozzarella","posId":"C113","price":4000,"KDSTags":["greenhighlight"],"isExtra":true}]</t>
  </si>
  <si>
    <t>2026-05-08T15:26:12.260+02:00</t>
  </si>
  <si>
    <t>2026-05-08T15:34:13.334+02:00</t>
  </si>
  <si>
    <t>[{"id":"62240189","note":"","size":"Hot &amp; Spicy 40cm 🌶️🌶️","count":1,"label":"Hot &amp; Spicy 40cm 🌶️🌶️","posId":"110","price":29900,"isExtra":false},{"id":"62240266","note":"","count":1,"label":"Balné","posId":"K0000","price":2000,"isExtra":true},{"id":"62240195","note":"","size":"Zeleninová 40cm","count":1,"label":"Zeleninová 40cm","posId":"103","price":29900,"isExtra":false},{"id":"62240266","note":"","count":1,"label":"Balné","posId":"K0000","price":2000,"isExtra":true}]</t>
  </si>
  <si>
    <t>2026-05-08T15:10:10.539+02:00</t>
  </si>
  <si>
    <t>2026-05-08T15:20:01.318+02:00</t>
  </si>
  <si>
    <t>[{"id":"62240205","note":"","size":"BBQ Meteor 32cm","count":1,"label":"BBQ Meteor 32cm","posId":"118","price":22900,"isExtra":false},{"id":"62240274","note":"","count":1,"label":"Balné","posId":"K0000","price":1500,"isExtra":true},{"id":"62240229","note":"","size":"Pepperoni Rolls 🌶️","count":1,"label":"Pepperoni Rolls 🌶️","posId":"P100","price":7900,"isExtra":false},{"id":"62240274","note":"","count":1,"label":"Balné","posId":"K0000","price":1500,"isExtra":true},{"id":"62240247","note":"","size":"Pepsi zero sugar 1l","count":1,"label":"Pepsi zero sugar 1l","posId":"N125","price":5900,"isExtra":false}]</t>
  </si>
  <si>
    <t>2026-05-08T14:59:50.359+02:00</t>
  </si>
  <si>
    <t>2026-05-08T15:08:07.377+02:00</t>
  </si>
  <si>
    <t>[{"id":"62240209","note":"","size":"Baby Špenát &amp; kuře 32cm","count":1,"label":"Baby Špenát &amp; kuře 32cm","posId":"116","price":22900,"isExtra":false},{"id":"62240274","note":"","count":1,"label":"Balné","posId":"K0000","price":1500,"isExtra":true},{"id":"62240192","note":"","size":"BBQ Texas 40cm","count":1,"label":"BBQ Texas 40cm","posId":"107","price":29900,"isExtra":false},{"id":"62240266","note":"","count":1,"label":"Balné","posId":"K0000","price":2000,"isExtra":true}]</t>
  </si>
  <si>
    <t>2026-05-08T14:51:05.697+02:00</t>
  </si>
  <si>
    <t>2026-05-08T14:53:54.412+02:00</t>
  </si>
  <si>
    <t>[{"id":"b45631db-1b89-421f-a9a7-2cef193661b2","count":1,"label":"Guarana classic","posId":"N142","price":5500,"isExtra":false,"creatorId":"sZfMYHxTmHxIADFXQXoZI","isPackging":0,"actualLabel":"Guarana classic"},{"id":"e258c1f0-59ca-47a0-b097-7e447a442599","count":1,"label":"Mirinda 1l","posId":"N126","price":5900,"isExtra":false,"creatorId":"W9kUg4ZEVFH251EcyJTdc","isPackging":0,"actualLabel":"Mirinda 1l"}]</t>
  </si>
  <si>
    <t>2026-05-08T14:38:06.956+02:00</t>
  </si>
  <si>
    <t>2026-05-08T14:44:32.264+02:00</t>
  </si>
  <si>
    <t>[{"id":"62240205","note":"","size":"BBQ Meteor 32cm","count":1,"label":"BBQ Meteor 32cm","posId":"118","price":22900,"isExtra":false},{"id":"62240274","note":"","count":1,"label":"Balné","posId":"K0000","price":1500,"isExtra":true},{"id":"62240393","note":"","count":1,"label":"Rajčatový základ","posId":"ZBR32","price":0,"isExtra":true}]</t>
  </si>
  <si>
    <t>2026-05-08T14:26:05.716+02:00</t>
  </si>
  <si>
    <t>2026-05-08T14:36:22.199+02:00</t>
  </si>
  <si>
    <t>[{"id":"62240202","note":"","size":"Comeback 32cm 🌶️","count":1,"label":"Comeback 32cm 🌶️","posId":"121","price":22900,"isExtra":false},{"id":"62240274","note":"","count":1,"label":"Balné","posId":"K0000","price":1500,"isExtra":true},{"id":"62240235","note":"","size":"Jablečno-skořicové rolls","count":1,"label":"Jablečno-skořicové rolls","posId":"18","price":7900,"isExtra":false},{"id":"62240274","note":"","count":1,"label":"Balné","posId":"K0000","price":1500,"isExtra":true}]</t>
  </si>
  <si>
    <t>2026-05-08T13:56:58.516+02:00</t>
  </si>
  <si>
    <t>2026-05-08T14:00:00.404+02:00</t>
  </si>
  <si>
    <t>[{"id":"bbef59ce-896e-4add-acca-1c087f56506a","count":1,"label":"Pepsi 0,33l","posId":"N170","price":3900,"isExtra":false,"creatorId":"zpRe49BG5nXqZj5gSohtS","isPackging":0,"actualLabel":"Pepsi 0,33l"}]</t>
  </si>
  <si>
    <t>2026-05-08T13:55:31.990+02:00</t>
  </si>
  <si>
    <t>2026-05-08T13:59:59.608+02:00</t>
  </si>
  <si>
    <t>[{"id":"49248c77-0000-4748-b81a-507bb0a368ea","count":1,"label":"Pepsi 1l","posId":"N124","price":5900,"isExtra":false,"creatorId":"Dhr4wCKJfYZrsrlV9s7s9","isPackging":0,"actualLabel":"Pepsi 1l"}]</t>
  </si>
  <si>
    <t>2026-05-08T13:54:36.677+02:00</t>
  </si>
  <si>
    <t>2026-05-08T13:59:58.287+02:00</t>
  </si>
  <si>
    <t>[{"id":"18c7dc2e-3f8c-4b58-9c90-6a401315d32b","count":1,"label":"Pizza Hawai 32 cm","posId":"114","price":25900,"isExtra":false,"creatorId":"FdUV0yh3eco2SXZDvedmY","isPackging":0,"actualLabel":"Pizza Hawai 32 cm"},{"id":"f54bf2a0-65fd-4159-8966-4f74597c4ad9","count":2,"label":"Donut jahodový","posId":"Z104","price":3500,"isExtra":false,"creatorId":"JxXAIRUkh17qpqQmu8RuI","isPackging":0,"actualLabel":"Donut jahodový"}]</t>
  </si>
  <si>
    <t>2026-05-08T13:12:43.907+02:00</t>
  </si>
  <si>
    <t>2026-05-08T13:21:08.868+02:00</t>
  </si>
  <si>
    <t>[{"id":"121","note":"","count":1,"label":"Comeback 32cm 🌶️","posId":"121","price":22900,"isExtra":false},{"id":"K0000","note":"","count":1,"label":"Balné","posId":"K0000","price":1500,"isExtra":true},{"id":"113","note":"","count":1,"label":"Capricciosa 32cm","posId":"113","price":22900,"isExtra":false},{"id":"K0000","note":"","count":1,"label":"Balné","posId":"K0000","price":1500,"isExtra":true},{"id":"B115","note":"","count":1,"label":"Kukuřice","posId":"B115","price":2500,"KDSTags":["greenhighlight"],"isExtra":true}]</t>
  </si>
  <si>
    <t>2026-05-08T13:00:32.280+02:00</t>
  </si>
  <si>
    <t>2026-05-08T13:13:49.828+02:00</t>
  </si>
  <si>
    <t>[{"id":"62240193","note":"","size":"BBQ Meteor 40cm","count":1,"label":"BBQ Meteor 40cm","posId":"106","price":29900,"isExtra":false},{"id":"62240266","note":"","count":1,"label":"Balné","posId":"K0000","price":2000,"isExtra":true},{"id":"62240405","note":"","count":1,"label":"Rajčatový základ","posId":"ZBR40","price":0,"isExtra":true},{"id":"62240200","note":"","size":"Quattro Formaggi 32cm","count":1,"label":"Quattro Formaggi 32cm","posId":"123","price":22900,"isExtra":false},{"id":"62240274","note":"","count":1,"label":"Balné","posId":"K0000","price":1500,"isExtra":true},{"id":"62240418","note":"","count":1,"label":"Rajčatový základ","posId":"ZSR32","price":0,"isExtra":true},{"id":"62240328","note":"","count":1,"label":"okraj hotdog, bbq omáčka","posId":"A119","price":5900,"isExtra":true}]</t>
  </si>
  <si>
    <t>2026-05-08T12:59:37.623+02:00</t>
  </si>
  <si>
    <t>2026-05-08T13:07:39.927+02:00</t>
  </si>
  <si>
    <t>[{"id":"62240206","note":"","size":"Zeleninová 32cm","count":1,"label":"Zeleninová 32cm","posId":"115","price":22900,"isExtra":false},{"id":"62240274","note":"","count":1,"label":"Balné","posId":"K0000","price":1500,"isExtra":true},{"id":"62240367","note":"","count":1,"label":"Slanina","posId":"B108","price":3000,"KDSTags":["greenhighlight"],"isExtra":true},{"id":"62240201","note":"","size":"Hot &amp; Spicy 32cm 🌶️🌶️","count":1,"label":"Hot &amp; Spicy 32cm 🌶️🌶️","posId":"122","price":22900,"isExtra":false},{"id":"62240274","note":"","count":1,"label":"Balné","posId":"K0000","price":1500,"isExtra":true}]</t>
  </si>
  <si>
    <t>2026-05-08T12:55:12.631+02:00</t>
  </si>
  <si>
    <t>2026-05-08T13:03:01.117+02:00</t>
  </si>
  <si>
    <t>[{"id":"62240240","note":"","size":"Opočno čokoládová","count":1,"label":"Opočno čokoládová","posId":"D107","price":13900,"isExtra":false},{"id":"62240241","note":"","size":"Aquilla černý čaj a broskev 0,5l","count":1,"label":"Aquilla černý čaj a broskev 0,5l","posId":"N120","price":4900,"isExtra":false},{"id":"62240200","note":"","size":"Quattro Formaggi 32cm","count":1,"label":"Quattro Formaggi 32cm","posId":"123","price":22900,"isExtra":false},{"id":"62240274","note":"","count":1,"label":"Balné","posId":"K0000","price":1500,"isExtra":true},{"id":"62240418","note":"","count":1,"label":"Rajčatový základ","posId":"ZSR32","price":0,"isExtra":true},{"id":"62240351","note":"","count":1,"label":"Kukuřice","posId":"B115","price":2500,"KDSTags":["greenhighlight"],"isExtra":true},{"id":"62240206","note":"","size":"Zeleninová 32cm","count":1,"label":"Zeleninová 32cm","posId":"115","price":22900,"isExtra":false},{"id":"62240274","note":"","count":1,"label":"Balné","posId":"K0000","price":1500,"isExtra":true},{"id":"62240329","note":"","count":1,"label":"Bez žampionů","posId":"X105","price":0,"KDSTags":["redhighlight"],"isExtra":true},{"id":"62240340","note":"","count":1,"label":"Bez oliv","posId":"X112","price":0,"KDSTags":["redhighlight"],"isExtra":true}]</t>
  </si>
  <si>
    <t>2026-05-08T12:42:51.199+02:00</t>
  </si>
  <si>
    <t>2026-05-08T12:54:08.747+02:00</t>
  </si>
  <si>
    <t>[{"id":"62240200","note":"","size":"Quattro Formaggi 32cm","count":1,"label":"Quattro Formaggi 32cm","posId":"123","price":22900,"isExtra":false},{"id":"62240274","note":"","count":1,"label":"Balné","posId":"K0000","price":1500,"isExtra":true},{"id":"62240235","note":"","size":"Jablečno-skořicové rolls","count":1,"label":"Jablečno-skořicové rolls","posId":"18","price":7900,"isExtra":false},{"id":"62240274","note":"","count":1,"label":"Balné","posId":"K0000","price":1500,"isExtra":true}]</t>
  </si>
  <si>
    <t>2026-05-08T12:33:48.395+02:00</t>
  </si>
  <si>
    <t>2026-05-08T12:42:55.709+02:00</t>
  </si>
  <si>
    <t>[{"id":"62240227","note":"","size":"Pečené brambory","count":1,"label":"Pečené brambory","posId":"P103","price":5900,"isExtra":false},{"id":"62240274","note":"","count":1,"label":"Balné","posId":"K0000","price":1500,"isExtra":true},{"id":"62240192","note":"","size":"BBQ Texas 40cm","count":1,"label":"BBQ Texas 40cm","posId":"107","price":29900,"isExtra":false},{"id":"62240266","note":"","count":1,"label":"Balné","posId":"K0000","price":2000,"isExtra":true},{"id":"62240225","note":"","size":"Spicy Wings 🌶️","count":1,"label":"Spicy Wings 🌶️","posId":"P101","price":11900,"isExtra":false},{"id":"62240274","note":"","count":1,"label":"Balné","posId":"K0000","price":1500,"isExtra":true}]</t>
  </si>
  <si>
    <t>2026-05-08T12:31:03.775+02:00</t>
  </si>
  <si>
    <t>2026-05-08T12:37:37.441+02:00</t>
  </si>
  <si>
    <t>[{"id":"35e045f9-bc36-46e9-8142-6579de78a05b","note":"","count":1,"label":"Comeback 32 cm","posId":"121","price":25900,"isExtra":false}]</t>
  </si>
  <si>
    <t>2026-05-08T12:18:26.631+02:00</t>
  </si>
  <si>
    <t>2026-05-08T12:28:59.604+02:00</t>
  </si>
  <si>
    <t>[{"id":"62240223","note":"","size":"Spicy menu Comeback","count":1,"label":"Spicy menu Comeback","posId":"M100","price":31900,"isExtra":false},{"id":"62240350","note":"","count":1,"label":"Špenát &amp; kuře","posId":"Y116","price":0,"isExtra":true},{"id":"62240278","note":"","count":1,"label":"Balné","posId":"K0000","price":3000,"isExtra":true},{"id":"62240267","note":"","count":1,"label":"spicy wings 🌶️","posId":"P101","price":0,"isExtra":true},{"id":"62240401","note":"","count":1,"label":"Pepsi zero sugar 1l","posId":"N125","price":0,"isExtra":true}]</t>
  </si>
  <si>
    <t>2026-05-08T12:12:38.939+02:00</t>
  </si>
  <si>
    <t>2026-05-08T13:42:59.995+02:00</t>
  </si>
  <si>
    <t>2026-05-08T13:53:39.718+02:00</t>
  </si>
  <si>
    <t>2026-05-08T13:02:16.846+02:00</t>
  </si>
  <si>
    <t>[{"id":"2fe3a18b-075c-4e34-9ddd-f1c1fd345e2d","count":3,"label":"Pizza Hawai 40 cm","posId":"102","price":32900,"isExtra":false,"creatorId":"624UrRM2CwF9hN1AxMx8E","isPackging":0,"actualLabel":"Pizza Hawai 40 cm"},{"id":"RjnzJvFGQ7bViwxWS8fAW","count":3,"label":"Bez ananasu","posId":"X100","price":0,"KDSTags":["redhighlight"],"isExtra":true,"mainItemId":"2fe3a18b-075c-4e34-9ddd-f1c1fd345e2d"},{"id":"1e8d27fe-5059-4d3c-a717-e6037379688e","count":2,"label":"Pizza Quattro Formaggi 40","posId":"111","price":32900,"isExtra":false,"creatorId":"7UoSLF6FjNtZrS4Qevh00","isPackging":0,"actualLabel":"Pizza Quattro Formaggi 40"},{"id":"fcaa1b56-8096-4769-b051-0f9d80e276e7","count":1,"label":"Pizza Pepperoni 40","posId":"108","price":32900,"isExtra":false,"creatorId":"1DgRANpk6Ui1aax_P3usx","isPackging":0,"actualLabel":"Pizza Pepperoni 40"}]</t>
  </si>
  <si>
    <t>Václav</t>
  </si>
  <si>
    <t>2026-05-08T12:11:13.571+02:00</t>
  </si>
  <si>
    <t>2026-05-08T12:21:43.592+02:00</t>
  </si>
  <si>
    <t>[{"id":"106","note":"","count":1,"label":"BBQ Meteor 40cm","posId":"106","price":29900,"isExtra":false},{"id":"K0000","note":"","count":1,"label":"Balné","posId":"K0000","price":2000,"isExtra":true}]</t>
  </si>
  <si>
    <t>2026-05-08T11:51:16.175+02:00</t>
  </si>
  <si>
    <t>2026-05-08T11:51:21.007+02:00</t>
  </si>
  <si>
    <t>[{"id":"bbef59ce-896e-4add-acca-1c087f56506a","count":1,"label":"Pepsi 0,33l","posId":"N170","price":3900,"isExtra":false,"creatorId":"2rlwJhfdh4wEAeRQX25Rc","isPackging":0,"actualLabel":"Pepsi 0,33l"}]</t>
  </si>
  <si>
    <t>2026-05-08T11:43:01.744+02:00</t>
  </si>
  <si>
    <t>2026-05-08T11:51:20.242+02:00</t>
  </si>
  <si>
    <t>[{"id":"0932bfa4-dd15-4126-8ae7-271a756578e5","count":1,"label":"Opočno vanilková","posId":"D108","price":13900,"isExtra":false,"creatorId":"faVxbkXdwH205g4zZTYO9","isPackging":0,"actualLabel":"Opočno vanilková"}]</t>
  </si>
  <si>
    <t>2026-05-08T11:38:28.285+02:00</t>
  </si>
  <si>
    <t>2026-05-08T11:38:32.112+02:00</t>
  </si>
  <si>
    <t>[{"id":"0b0f19cf-0e7b-4ef5-abad-53a9439da195","count":1,"label":"Pizza Hot &amp; Spicy 32","posId":"122","price":25900,"isExtra":false,"creatorId":"j01wGZaE_eBSt_IISS4k_","isPackging":0,"actualLabel":"Pizza Hot &amp; Spicy 32"},{"id":"extra_20230331101812_77","count":1,"label":"Mozzarella","posId":"B113","price":3000,"KDSTags":["greenhighlight"],"isExtra":true,"mainItemId":"0b0f19cf-0e7b-4ef5-abad-53a9439da195"}]</t>
  </si>
  <si>
    <t>2026-05-08T11:14:07.683+02:00</t>
  </si>
  <si>
    <t>2026-05-08T11:37:27.929+02:00</t>
  </si>
  <si>
    <t>[{"id":"b45631db-1b89-421f-a9a7-2cef193661b2","count":1,"label":"Guarana classic","posId":"N142","price":5500,"isExtra":false,"creatorId":"AtmIBWe8BIcTgnquAtYpu","isPackging":0,"actualLabel":"Guarana classic"},{"id":"c4b5825a-dcf4-401b-a97f-768a9f88727e","count":1,"label":"Jablečný džus 0,33l","posId":"N176","price":4500,"isExtra":false,"creatorId":"BWHHHG6O4ZB0pLCgt1LhK","isPackging":0,"actualLabel":"Jablečný džus 0,33l"},{"id":"d4397be7-89e6-46c3-a5ba-a8bbd0b2ec34","count":1,"label":"Pizza Hawai 18 cm","posId":"126","price":13900,"isExtra":false,"creatorId":"4sVkmWUzYkooTtXhp7ZhN","isPackging":0,"actualLabel":"Pizza Hawai 18 cm"}]</t>
  </si>
  <si>
    <t>2026-05-08T11:06:23.814+02:00</t>
  </si>
  <si>
    <t>2026-05-08T11:06:53.856+02:00</t>
  </si>
  <si>
    <t>[{"id":"49248c77-0000-4748-b81a-507bb0a368ea","count":1,"label":"Pepsi 1l","posId":"N124","price":5900,"isExtra":false,"creatorId":"1mIxOJuFIiEWrdsdXnQ0I","isPackging":0,"actualLabel":"Pepsi 1l"}]</t>
  </si>
  <si>
    <t>2026-05-08T11:05:40.778+02:00</t>
  </si>
  <si>
    <t>2026-05-08T11:37:20.050+02:00</t>
  </si>
  <si>
    <t>[{"id":"e81d1eac-78b4-4c74-9c7f-c9c1a65dccf2","count":1,"label":"Pizza Capricciosa 32","posId":"113","price":25900,"isExtra":false,"creatorId":"KaqqqupLzzmhKmVqEBTIS","isPackging":0,"actualLabel":"Pizza Capricciosa 32"}]</t>
  </si>
  <si>
    <t>2026-05-08T00:19:19.073+02:00</t>
  </si>
  <si>
    <t>2026-05-08T00:29:41.167+02:00</t>
  </si>
  <si>
    <t>2026-05-08T00:39:33.321+02:00</t>
  </si>
  <si>
    <t>2026-05-08T00:19:46.772+02:00</t>
  </si>
  <si>
    <t>[{"id":"65874327","note":"","size":"BBQ Meteor 40cm","count":1,"label":"BBQ Meteor 40cm","posId":"106","price":32900,"isExtra":false},{"id":"65874385","note":"","count":1,"label":"Balné","posId":"K0000","price":2000,"isExtra":true}]</t>
  </si>
  <si>
    <t>2026-05-07T23:56:28.896+02:00</t>
  </si>
  <si>
    <t>2026-05-08T00:04:19.617+02:00</t>
  </si>
  <si>
    <t>2026-05-08T00:17:36.385+02:00</t>
  </si>
  <si>
    <t>2026-05-08T00:00:11.215+02:00</t>
  </si>
  <si>
    <t>[{"id":"65874339","note":"","size":"BBQ Texas 32cm","count":1,"label":"BBQ Texas 32cm","posId":"119","price":25900,"isExtra":false},{"id":"65874393","note":"","count":1,"label":"Balné","posId":"K0000","price":1500,"isExtra":true}]</t>
  </si>
  <si>
    <t>2026-05-07T23:33:43.975+02:00</t>
  </si>
  <si>
    <t>2026-05-07T23:36:22.821+02:00</t>
  </si>
  <si>
    <t>2026-05-07T23:47:05.598+02:00</t>
  </si>
  <si>
    <t>2026-05-07T23:35:52.899+02:00</t>
  </si>
  <si>
    <t>2026-05-07T23:16:23.939+02:00</t>
  </si>
  <si>
    <t>2026-05-07T23:30:40.467+02:00</t>
  </si>
  <si>
    <t>2026-05-07T23:56:38.848+02:00</t>
  </si>
  <si>
    <t>2026-05-07T23:30:09.606+02:00</t>
  </si>
  <si>
    <t>[{"id":"65874368","note":"","size":"Pepsi 1l","count":1,"label":"Pepsi 1l","posId":"N124","price":5900,"isExtra":false},{"id":"65874327","note":"","size":"BBQ Meteor 40cm","count":1,"label":"BBQ Meteor 40cm","posId":"106","price":32900,"isExtra":false},{"id":"65874385","note":"","count":1,"label":"Balné","posId":"K0000","price":2000,"isExtra":true}]</t>
  </si>
  <si>
    <t>2026-05-07T23:01:30.615+02:00</t>
  </si>
  <si>
    <t>2026-05-07T23:10:37.884+02:00</t>
  </si>
  <si>
    <t>[{"id":"6893484371e1a7827faa2842","count":1,"label":"Quattro Formaggi 32cm","posId":"123","price":22900,"isExtra":false},{"id":"0cf732abf15d68df108984b2","count":1,"label":"Balné","posId":"K0000","price":1500,"isExtra":true},{"id":"6893484371e1a7827faa2866","count":1,"label":"Česnekový dip","posId":"P106","price":2000,"isExtra":false},{"id":"0cf732abf15d68df108984b2","count":1,"label":"Balné","posId":"K0000","price":1500,"isExtra":true},{"id":"6893484371e1a7827faa28a6","count":1,"label":"Pepsi zero sugar 1l","posId":"N125","price":5900,"isExtra":false}]</t>
  </si>
  <si>
    <t>2026-05-07T23:00:48.883+02:00</t>
  </si>
  <si>
    <t>2026-05-07T23:04:11.723+02:00</t>
  </si>
  <si>
    <t>2026-05-07T23:25:07.816+02:00</t>
  </si>
  <si>
    <t>2026-05-07T23:03:07.267+02:00</t>
  </si>
  <si>
    <t>2026-05-07T22:40:51.321+02:00</t>
  </si>
  <si>
    <t>2026-05-07T22:57:48.745+02:00</t>
  </si>
  <si>
    <t>[{"id":"6893484371e1a7827faa285c","count":1,"label":"Spicy Wings 🌶️","posId":"P101","price":11900,"isExtra":false},{"id":"0cf732abf15d68df108984b2","count":1,"label":"Balné","posId":"K0000","price":1500,"isExtra":true},{"id":"6893484371e1a7827faa283a","count":1,"label":"Capricciosa 40cm","posId":"101","price":29900,"isExtra":false},{"id":"8492ff01857ad344daba3d10","count":1,"label":"Balné","posId":"K0000","price":2000,"isExtra":true}]</t>
  </si>
  <si>
    <t>2026-05-07T22:36:48.854+02:00</t>
  </si>
  <si>
    <t>2026-05-07T22:52:35.604+02:00</t>
  </si>
  <si>
    <t>[{"id":"6893484371e1a7827faa2832","count":1,"label":"BBQ Texas 40cm","posId":"107","price":29900,"isExtra":false},{"id":"8492ff01857ad344daba3d10","count":1,"label":"Balné","posId":"K0000","price":2000,"isExtra":true},{"id":"c1b10719725b49d55c1e5d9a","count":1,"label":"okraj hotdog, bbq omáčka","posId":"A120","price":6900,"isExtra":true},{"id":"6893484371e1a7827faa282a","count":1,"label":"Quattro Formaggi 40cm","posId":"111","price":29900,"isExtra":false},{"id":"8492ff01857ad344daba3d10","count":1,"label":"Balné","posId":"K0000","price":2000,"isExtra":true},{"id":"dfe706caee5e3de53e2ed41a","count":1,"label":"okraj hotdog, hořčice","posId":"A118","price":6900,"isExtra":true}]</t>
  </si>
  <si>
    <t>2026-05-07T22:34:03.865+02:00</t>
  </si>
  <si>
    <t>2026-05-07T22:42:18.536+02:00</t>
  </si>
  <si>
    <t>2026-05-07T23:04:07.739+02:00</t>
  </si>
  <si>
    <t>2026-05-07T22:42:51.974+02:00</t>
  </si>
  <si>
    <t>[{"id":"65874343","note":"","size":"Capricciosa 32cm","count":1,"label":"Capricciosa 32cm","posId":"113","price":25900,"isExtra":false},{"id":"65874393","note":"","count":1,"label":"Balné","posId":"K0000","price":1500,"isExtra":true},{"id":"65874493","note":"","count":1,"label":"Smetanový základ","posId":"ZRS32","price":0,"isExtra":true},{"id":"65874458","note":"","count":1,"label":"Paprika","posId":"B111","price":2500,"KDSTags":["greenhighlight"],"isExtra":true}]</t>
  </si>
  <si>
    <t>Oleksandr</t>
  </si>
  <si>
    <t>2026-05-07T22:33:07.091+02:00</t>
  </si>
  <si>
    <t>2026-05-07T22:40:13.681+02:00</t>
  </si>
  <si>
    <t>[{"id":"111","note":"","count":1,"label":"Quattro Formaggi 40cm","posId":"111","price":29900,"isExtra":false},{"id":"K0000","note":"","count":1,"label":"Balné","posId":"K0000","price":2000,"isExtra":true},{"id":"ZSR40","note":"","count":1,"label":"Rajčatový základ","posId":"ZSR40","price":0,"isExtra":true},{"id":"C108","note":"","count":1,"label":"Slanina","posId":"C108","price":4000,"KDSTags":["greenhighlight"],"isExtra":true}]</t>
  </si>
  <si>
    <t>2026-05-07T22:23:03.833+02:00</t>
  </si>
  <si>
    <t>2026-05-07T22:35:47.422+02:00</t>
  </si>
  <si>
    <t>[{"id":"ad7c292a-48c9-48db-b64c-0f7f8ebced7f","note":"","count":1,"label":"BBQ Meteor 40 cm","posId":"106","price":32900,"isExtra":false},{"id":"f61b7339-3b20-4583-b2b8-12e48de2876d","note":"","count":1,"label":"změna na Rajčatový základ","posId":"f61b7339-3b20-4583-b2b8-12e48de2876d","price":0,"isExtra":true},{"id":"622835b8-8ccd-4776-9f66-ccee484725e6","note":"","count":1,"label":"Okraj Hotdog, hořčice","posId":"622835b8-8ccd-4776-9f66-ccee484725e6","price":6900,"isExtra":true},{"id":"86843148-4e32-4979-bfd6-d7151207f70f","note":"","count":1,"label":"Šunka","posId":"86843148-4e32-4979-bfd6-d7151207f70f","price":4000,"isExtra":true},{"id":"614269dd-2dbe-47e4-81f8-670c7ef03e2f","note":"","count":1,"label":"Pepperoni salám","posId":"614269dd-2dbe-47e4-81f8-670c7ef03e2f","price":4000,"isExtra":true},{"id":"211d85d0-839e-41d0-89e3-ea177ad7489e","note":"","count":1,"label":"Dip česnekový","posId":"P106","price":2500,"isExtra":false}]</t>
  </si>
  <si>
    <t>2026-05-07T22:09:20.616+02:00</t>
  </si>
  <si>
    <t>2026-05-07T23:09:56.214+02:00</t>
  </si>
  <si>
    <t>[{"id":"d03a5219-e0c5-45a7-8161-975bda3c92e9","count":1,"label":"Pizza Hot &amp; Spicy 40","posId":"110","price":32900,"isExtra":false,"creatorId":"M2JslEYTay1x2e-KvpK1Z","isPackging":0,"actualLabel":"Pizza Hot &amp; Spicy 40"},{"id":"666f5d57-c79d-415f-bd66-38dc47ee4585","count":1,"label":"Pizza Pepperoni 32","posId":"120","price":25900,"isExtra":false,"creatorId":"LKLYV7VvYTFv8p1NO5Z1X","isPackging":0,"actualLabel":"Pizza Pepperoni 32"},{"id":"bbef59ce-896e-4add-acca-1c087f56506a","count":1,"label":"Pepsi 0,33l","posId":"N170","price":3900,"isExtra":false,"creatorId":"JWQlf4jnppYGi1DsPQxLj","isPackging":0,"actualLabel":"Pepsi 0,33l"},{"id":"34a0b831-1e92-45b3-8a4a-018d05baf41c","count":1,"label":"Pepsi zero 0,33l","posId":"N171","price":3900,"isExtra":false,"creatorId":"CHIOfqlYLvduJQg6hyHO_","isPackging":0,"actualLabel":"Pepsi zero 0,33l"}]</t>
  </si>
  <si>
    <t>2026-05-07T22:09:04.230+02:00</t>
  </si>
  <si>
    <t>2026-05-07T22:25:31.437+02:00</t>
  </si>
  <si>
    <t>2026-05-07T22:30:20.743+02:00</t>
  </si>
  <si>
    <t>2026-05-07T22:09:25.393+02:00</t>
  </si>
  <si>
    <t>[{"id":"5b1f2843-926a-4dd1-a5f0-4fddc7b45013","note":"","count":1,"label":"Margherita 32 cm","posId":"112","price":21900,"isExtra":false},{"id":"2be8bd8d-b8cf-456a-a9f3-1ae18c5726f9","note":"","count":1,"label":"okraj mozzarella, BBQ omáčka","posId":"2be8bd8d-b8cf-456a-a9f3-1ae18c5726f9","price":5900,"isExtra":true},{"id":"38de8e38-e51e-422d-9a89-960ebc505f1b","note":"","count":1,"label":"šunka","posId":"38de8e38-e51e-422d-9a89-960ebc505f1b","price":3000,"isExtra":true},{"id":"739ceea4-4275-4f09-8cf5-ae08fe640a77","note":"","count":1,"label":"Pepsi 1l","posId":"N124","price":5900,"isExtra":false}]</t>
  </si>
  <si>
    <t>2026-05-07T21:57:41.162+02:00</t>
  </si>
  <si>
    <t>2026-05-07T22:10:29.938+02:00</t>
  </si>
  <si>
    <t>[{"id":"62240232","note":"","size":"Jalapenos Rolls","count":1,"label":"Jalapenos Rolls","posId":"jpr200","price":7900,"isExtra":false},{"id":"62240274","note":"","count":1,"label":"Balné","posId":"K0000","price":1500,"isExtra":true},{"id":"62240189","note":"","size":"Hot &amp; Spicy 40cm 🌶️🌶️","count":1,"label":"Hot &amp; Spicy 40cm 🌶️🌶️","posId":"110","price":29900,"isExtra":false},{"id":"62240266","note":"","count":1,"label":"Balné","posId":"K0000","price":2000,"isExtra":true},{"id":"62240330","note":"","count":1,"label":"okraj hotdog, bbq omáčka","posId":"A120","price":6900,"isExtra":true},{"id":"62240307","note":"","count":1,"label":"Žampiony","posId":"C105","price":3500,"KDSTags":["greenhighlight"],"isExtra":true}]</t>
  </si>
  <si>
    <t>2026-05-07T21:53:09.998+02:00</t>
  </si>
  <si>
    <t>2026-05-07T22:03:56.737+02:00</t>
  </si>
  <si>
    <t>[{"id":"62240188","note":"","size":"Quattro Formaggi 40cm","count":1,"label":"Quattro Formaggi 40cm","posId":"111","price":29900,"isExtra":false},{"id":"62240266","note":"","count":1,"label":"Balné","posId":"K0000","price":2000,"isExtra":true},{"id":"62240225","note":"","size":"Spicy Wings 🌶️","count":1,"label":"Spicy Wings 🌶️","posId":"P101","price":11900,"isExtra":false},{"id":"62240274","note":"","count":1,"label":"Balné","posId":"K0000","price":1500,"isExtra":true},{"id":"62240228","note":"","size":"Česnekový chléb 18cm","count":1,"label":"Česnekový chléb 18cm","posId":"P104","price":6900,"isExtra":false},{"id":"62240274","note":"","count":1,"label":"Balné","posId":"K0000","price":1500,"isExtra":true}]</t>
  </si>
  <si>
    <t>2026-05-07T21:48:34.394+02:00</t>
  </si>
  <si>
    <t>2026-05-07T22:06:23.034+02:00</t>
  </si>
  <si>
    <t>[{"id":"8a3717e8-c09b-44af-b143-5fa2b477a914","count":1,"label":"Aquilla neperlivá","posId":"N140","price":3900,"isExtra":false,"creatorId":"X2gLag7GWOixKjBEk8MQk","isPackging":0,"actualLabel":"Aquilla neperlivá"}]</t>
  </si>
  <si>
    <t>2026-05-07T21:23:04.795+02:00</t>
  </si>
  <si>
    <t>2026-05-07T21:34:42.316+02:00</t>
  </si>
  <si>
    <t>2026-05-07T21:44:10.598+02:00</t>
  </si>
  <si>
    <t>2026-05-07T21:28:17.924+02:00</t>
  </si>
  <si>
    <t>[{"id":"e525f614-2c06-459a-8d22-623546aa83fc","note":"","count":1,"label":"BBQ Texas 40 cm","posId":"107","price":32900,"isExtra":false},{"id":"1fae666b-4102-4ed0-b317-2a07b21ae279","note":"","count":1,"label":"Hot &amp; Spicy 40 cm","posId":"110","price":32900,"isExtra":false}]</t>
  </si>
  <si>
    <t>2026-05-07T21:20:36.762+02:00</t>
  </si>
  <si>
    <t>2026-05-07T21:29:41.335+02:00</t>
  </si>
  <si>
    <t>[{"id":"62240205","note":"","size":"BBQ Meteor 32cm","count":1,"label":"BBQ Meteor 32cm","posId":"118","price":22900,"isExtra":false},{"id":"62240274","note":"","count":1,"label":"Balné","posId":"K0000","price":1500,"isExtra":true},{"id":"62240419","note":"","count":1,"label":"USA těsto","posId":"17","price":1000,"isExtra":true},{"id":"62240393","note":"","count":1,"label":"Rajčatový základ","posId":"ZBR32","price":0,"isExtra":true},{"id":"62240204","note":"","size":"BBQ Texas 32cm","count":1,"label":"BBQ Texas 32cm","posId":"119","price":22900,"isExtra":false},{"id":"62240274","note":"","count":1,"label":"Balné","posId":"K0000","price":1500,"isExtra":true},{"id":"62240419","note":"","count":1,"label":"USA těsto","posId":"17","price":1000,"isExtra":true},{"id":"62240393","note":"","count":1,"label":"Rajčatový základ","posId":"ZBR32","price":0,"isExtra":true}]</t>
  </si>
  <si>
    <t>2026-05-07T21:16:01.632+02:00</t>
  </si>
  <si>
    <t>2026-05-07T21:23:09.605+02:00</t>
  </si>
  <si>
    <t>2026-05-07T21:13:40.672+02:00</t>
  </si>
  <si>
    <t>2026-05-07T22:06:24.360+02:00</t>
  </si>
  <si>
    <t>[{"id":"864ed54f-c99e-45ab-b65e-dc3c6ef3ae72","count":1,"label":"Pizza Quattro Formaggi 32","posId":"123","price":25900,"isExtra":false,"creatorId":"btHGz09z5Be0hSDytAYTD","isPackging":0,"actualLabel":"Pizza Quattro Formaggi 32"}]</t>
  </si>
  <si>
    <t>2026-05-07T21:06:04.722+02:00</t>
  </si>
  <si>
    <t>2026-05-07T21:14:06.804+02:00</t>
  </si>
  <si>
    <t>2026-05-07T21:20:38.388+02:00</t>
  </si>
  <si>
    <t>2026-05-07T21:08:00.597+02:00</t>
  </si>
  <si>
    <t>[{"id":"03ade9ce-5d0f-4499-a6a3-340b58ae4468","note":"","count":1,"label":"Capricciosa 32 cm","posId":"113","price":25900,"isExtra":false}]</t>
  </si>
  <si>
    <t>2026-05-07T20:44:43.996+02:00</t>
  </si>
  <si>
    <t>2026-05-07T20:57:39.467+02:00</t>
  </si>
  <si>
    <t>[{"id":"6893484371e1a7827faa2852","count":1,"label":"Capricciosa 32cm","posId":"113","price":22900,"isExtra":false},{"id":"0cf732abf15d68df108984b2","count":1,"label":"Balné","posId":"K0000","price":1500,"isExtra":true}]</t>
  </si>
  <si>
    <t>2026-05-07T20:38:47.228+02:00</t>
  </si>
  <si>
    <t>2026-05-07T20:54:29.271+02:00</t>
  </si>
  <si>
    <t>[{"id":"62240188","note":"","size":"Quattro Formaggi 40cm","count":1,"label":"Quattro Formaggi 40cm","posId":"111","price":29900,"isExtra":false},{"id":"62240266","note":"","count":1,"label":"Balné","posId":"K0000","price":2000,"isExtra":true},{"id":"62240246","note":"","size":"Pepsi 1l","count":1,"label":"Pepsi 1l","posId":"N124","price":5900,"isExtra":false},{"id":"62240233","note":"","size":"Choco Rolls","count":1,"label":"Choco Rolls","posId":"chr100","price":7900,"isExtra":false},{"id":"62240274","note":"","count":1,"label":"Balné","posId":"K0000","price":1500,"isExtra":true}]</t>
  </si>
  <si>
    <t>2026-05-07T20:38:29.566+02:00</t>
  </si>
  <si>
    <t>2026-05-07T20:50:41.214+02:00</t>
  </si>
  <si>
    <t>[{"id":"62240192","note":"","size":"BBQ Texas 40cm","count":1,"label":"BBQ Texas 40cm","posId":"107","price":29900,"isExtra":false},{"id":"62240266","note":"","count":1,"label":"Balné","posId":"K0000","price":2000,"isExtra":true},{"id":"62240194","note":"","size":"Baby špenát &amp; kuře 40cm","count":1,"label":"Baby špenát &amp; kuře 40cm","posId":"104","price":29900,"isExtra":false},{"id":"62240266","note":"","count":1,"label":"Balné","posId":"K0000","price":2000,"isExtra":true}]</t>
  </si>
  <si>
    <t>2026-05-07T20:21:04.445+02:00</t>
  </si>
  <si>
    <t>2026-05-07T20:34:37.436+02:00</t>
  </si>
  <si>
    <t>[{"id":"1fae666b-4102-4ed0-b317-2a07b21ae279","note":"","count":1,"label":"Hot &amp; Spicy 40 cm","posId":"110","price":32900,"isExtra":false},{"id":"3f15a32f-4d5b-4afb-ae1b-12f68224d029","note":"","count":1,"label":"Olivy","posId":"3f15a32f-4d5b-4afb-ae1b-12f68224d029","price":3500,"isExtra":true}]</t>
  </si>
  <si>
    <t>2026-05-07T20:20:32.522+02:00</t>
  </si>
  <si>
    <t>2026-05-07T20:33:34.301+02:00</t>
  </si>
  <si>
    <t>[{"id":"6893484371e1a7827faa285c","count":1,"label":"Spicy Wings 🌶️","posId":"P101","price":11900,"isExtra":false},{"id":"0cf732abf15d68df108984b2","count":1,"label":"Balné","posId":"K0000","price":1500,"isExtra":true},{"id":"6893484371e1a7827faa2846","count":1,"label":"Comeback 32cm 🌶️","posId":"121","price":22900,"isExtra":false},{"id":"0cf732abf15d68df108984b2","count":1,"label":"Balné","posId":"K0000","price":1500,"isExtra":true},{"id":"6893484371e1a7827faa2860","count":1,"label":"Pečené brambory","posId":"P103","price":5900,"isExtra":false},{"id":"0cf732abf15d68df108984b2","count":1,"label":"Balné","posId":"K0000","price":1500,"isExtra":true}]</t>
  </si>
  <si>
    <t>2026-05-07T20:15:03.573+02:00</t>
  </si>
  <si>
    <t>2026-05-07T20:26:08.976+02:00</t>
  </si>
  <si>
    <t>[{"id":"e525f614-2c06-459a-8d22-623546aa83fc","note":"","count":2,"label":"BBQ Texas 40 cm","posId":"107","price":32900,"isExtra":false}]</t>
  </si>
  <si>
    <t>2026-05-07T20:11:06.479+02:00</t>
  </si>
  <si>
    <t>2026-05-07T20:19:19.984+02:00</t>
  </si>
  <si>
    <t>[{"id":"36ea3088-07fd-428f-b871-c4a5ee9cef7b","note":"","count":1,"label":"Comeback 40 cm","posId":"109","price":32900,"isExtra":false}]</t>
  </si>
  <si>
    <t>2026-05-07T20:07:54.652+02:00</t>
  </si>
  <si>
    <t>2026-05-07T20:24:59.558+02:00</t>
  </si>
  <si>
    <t>[{"id":"5cfad217-01dc-4b3b-9ed6-315839746faa","count":1,"label":"Česnekový chléb","posId":"P104","price":7900,"isExtra":false,"creatorId":"CAmGoSbugdgT5sdqSn8qA","isPackging":0,"actualLabel":"Česnekový chléb"},{"id":"9203069d-630f-4514-80a6-d80bf3b3cc61","count":1,"label":"Dip česnekový","posId":"P106","price":2500,"isExtra":false,"creatorId":"s_wcvgmJnkzjXJElGKKMy","isPackging":0,"actualLabel":"Dip česnekový"}]</t>
  </si>
  <si>
    <t>2026-05-07T19:56:17.027+02:00</t>
  </si>
  <si>
    <t>2026-05-07T20:15:11.435+02:00</t>
  </si>
  <si>
    <t>[{"id":"6893484371e1a7827faa2828","count":1,"label":"Margherita 40cm","posId":"100","price":24900,"isExtra":false},{"id":"8492ff01857ad344daba3d10","count":1,"label":"Balné","posId":"K0000","price":2000,"isExtra":true},{"id":"6893484371e1a7827faa284e","count":2,"label":"Zeleninová 32cm","posId":"115","price":22900,"isExtra":false},{"id":"0cf732abf15d68df108984b2","count":2,"label":"Balné","posId":"K0000","price":1500,"isExtra":true},{"id":"6893484371e1a7827faa2856","count":1,"label":"Veggieballs 32cm 🌶️🌶️","posId":"117","price":22900,"isExtra":false},{"id":"0cf732abf15d68df108984b2","count":1,"label":"Balné","posId":"K0000","price":1500,"isExtra":true},{"id":"6893484371e1a7827faa286c","count":1,"label":"Choco Rolls","posId":"chr100","price":7900,"isExtra":false},{"id":"0cf732abf15d68df108984b2","count":1,"label":"Balné","posId":"K0000","price":1500,"isExtra":true}]</t>
  </si>
  <si>
    <t>2026-05-07T19:37:59.486+02:00</t>
  </si>
  <si>
    <t>2026-05-07T19:57:00.840+02:00</t>
  </si>
  <si>
    <t>[{"id":"6893484371e1a7827faa2852","count":1,"label":"Capricciosa 32cm","posId":"113","price":22900,"isExtra":false},{"id":"0cf732abf15d68df108984b2","count":1,"label":"Balné","posId":"K0000","price":1500,"isExtra":true},{"id":"31520cbf5ed975b91e6c5722","count":1,"label":"Bez oliv","posId":"X112","price":0,"KDSTags":["redhighlight"],"isExtra":true},{"id":"724e2b6ede84a37ad62ff2a9","count":1,"label":"Cibule","posId":"B103","price":2500,"KDSTags":["greenhighlight"],"isExtra":true},{"id":"f6ea9b112ad70dbc415a935d","count":1,"label":"Kuře","posId":"B114","price":3000,"KDSTags":["greenhighlight"],"isExtra":true}]</t>
  </si>
  <si>
    <t>2026-05-07T19:32:15.911+02:00</t>
  </si>
  <si>
    <t>2026-05-07T19:52:53.126+02:00</t>
  </si>
  <si>
    <t>[{"id":"62240198","note":"","size":"Veggieballs 40cm 🌶️🌶️","count":1,"label":"Veggieballs 40cm 🌶️🌶️","posId":"105","price":29900,"isExtra":false},{"id":"62240266","note":"","count":1,"label":"Balné","posId":"K0000","price":2000,"isExtra":true},{"id":"62240318","note":"","count":1,"label":"okraj hotdog, hořčice","posId":"A118","price":6900,"isExtra":true},{"id":"62240190","note":"","size":"Comeback 40cm 🌶️","count":1,"label":"Comeback 40cm 🌶️","posId":"109","price":29900,"isExtra":false},{"id":"62240266","note":"","count":1,"label":"Balné","posId":"K0000","price":2000,"isExtra":true},{"id":"62240345","note":"","count":1,"label":"okraj hotdog, bez omáčky","posId":"A126","price":6900,"isExtra":true},{"id":"62240230","note":"","size":"Česnekový dip","count":1,"label":"Česnekový dip","posId":"P106","price":2000,"isExtra":false},{"id":"62240274","note":"","count":1,"label":"Balné","posId":"K0000","price":1500,"isExtra":true},{"id":"62240234","note":"","size":"Dip Jalapeňos","count":1,"label":"Dip Jalapeňos","posId":"P107","price":2500,"isExtra":false},{"id":"62240235","note":"","size":"Jablečno-skořicové rolls","count":3,"label":"Jablečno-skořicové rolls","posId":"18","price":7900,"isExtra":false},{"id":"62240274","note":"","count":3,"label":"Balné","posId":"K0000","price":1500,"isExtra":true},{"id":"62240228","note":"","size":"Česnekový chléb 18cm","count":1,"label":"Česnekový chléb 18cm","posId":"P104","price":6900,"isExtra":false},{"id":"62240274","note":"","count":1,"label":"Balné","posId":"K0000","price":1500,"isExtra":true}]</t>
  </si>
  <si>
    <t>2026-05-07T19:10:03.502+02:00</t>
  </si>
  <si>
    <t>2026-05-07T19:54:21.200+02:00</t>
  </si>
  <si>
    <t>2026-05-07T19:59:02.958+02:00</t>
  </si>
  <si>
    <t>2026-05-07T19:55:17.474+02:00</t>
  </si>
  <si>
    <t>[{"id":"0005ff76-02c8-47f3-a86e-87443988197a","note":"","count":1,"label":"BBQ Texas 32 cm","posId":"119","price":25900,"isExtra":false},{"id":"21fd0686-e8d1-43f1-84c9-d96f5842a3ca","note":"","count":1,"label":"okraj mozzarella, bylinky","posId":"21fd0686-e8d1-43f1-84c9-d96f5842a3ca","price":5900,"isExtra":true}]</t>
  </si>
  <si>
    <t>šarka vopatova</t>
  </si>
  <si>
    <t>2026-05-07T19:10:03.489+02:00</t>
  </si>
  <si>
    <t>2026-05-07T19:28:52.540+02:00</t>
  </si>
  <si>
    <t>2026-05-07T19:39:35.936+02:00</t>
  </si>
  <si>
    <t>2026-05-07T19:25:19.155+02:00</t>
  </si>
  <si>
    <t>[{"id":"d63e9120-8ffe-444c-ba51-6c942a13f4fc","note":"","count":1,"label":"Margherita 40 cm","posId":"100","price":28900,"isExtra":false},{"id":"57c816b2-3e3f-46c2-b126-b09910d79cb0","note":"","count":1,"label":"změna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bylinky","posId":"eb426525-9181-4714-9963-380f5c0ae0e5","price":6900,"isExtra":true},{"id":"fb12cb64-5c55-4a3e-9351-4c75cdb0fc47","note":"","count":1,"label":"Špenát s česnekem","posId":"fb12cb64-5c55-4a3e-9351-4c75cdb0fc47","price":3500,"isExtra":true}]</t>
  </si>
  <si>
    <t>2026-05-07T19:10:03.475+02:00</t>
  </si>
  <si>
    <t>2026-05-07T19:29:02.774+02:00</t>
  </si>
  <si>
    <t>2026-05-07T19:49:25.206+02:00</t>
  </si>
  <si>
    <t>2026-05-07T19:25:16.223+02:00</t>
  </si>
  <si>
    <t>[{"id":"03ade9ce-5d0f-4499-a6a3-340b58ae4468","note":"","count":1,"label":"Capricciosa 32 cm","posId":"113","price":25900,"isExtra":false},{"id":"35e045f9-bc36-46e9-8142-6579de78a05b","note":"","count":1,"label":"Comeback 32 cm","posId":"121","price":25900,"isExtra":false}]</t>
  </si>
  <si>
    <t>2026-05-07T19:06:07.601+02:00</t>
  </si>
  <si>
    <t>2026-05-07T20:25:04.245+02:00</t>
  </si>
  <si>
    <t>[{"id":"18c7dc2e-3f8c-4b58-9c90-6a401315d32b","count":1,"label":"Pizza Hawai 32 cm","posId":"114","price":25900,"isExtra":false,"creatorId":"ZDsuCwIjm6XXz0lbds2ck","isPackging":0,"actualLabel":"Pizza Hawai 32 cm"},{"id":"RjnzJvFGQ7bViwxWS8fAW","count":1,"label":"Bez ananasu","posId":"X100","price":0,"KDSTags":["redhighlight"],"isExtra":true,"mainItemId":"18c7dc2e-3f8c-4b58-9c90-6a401315d32b"},{"id":"8a3717e8-c09b-44af-b143-5fa2b477a914","count":1,"label":"Aquilla neperlivá","posId":"N140","price":3900,"isExtra":false,"creatorId":"wVww0LilnkjuEUUMJS-U0","isPackging":0,"actualLabel":"Aquilla neperlivá"}]</t>
  </si>
  <si>
    <t>2026-05-07T18:41:07.887+02:00</t>
  </si>
  <si>
    <t>2026-05-07T18:48:32.943+02:00</t>
  </si>
  <si>
    <t>[{"id":"111","note":"","count":1,"label":"Quattro Formaggi 40cm","posId":"111","price":29900,"isExtra":false},{"id":"K0000","note":"","count":1,"label":"Balné","posId":"K0000","price":2000,"isExtra":true},{"id":"ZSB49","note":"","count":1,"label":"BBQ základ","posId":"ZSB49","price":0,"isExtra":true}]</t>
  </si>
  <si>
    <t>2026-05-07T18:40:04.476+02:00</t>
  </si>
  <si>
    <t>2026-05-07T18:54:06.302+02:00</t>
  </si>
  <si>
    <t>2026-05-07T18:59:47.928+02:00</t>
  </si>
  <si>
    <t>2026-05-07T18:51:11.328+02:00</t>
  </si>
  <si>
    <t>[{"id":"0ea52415-fdb3-497f-b216-7fd5802f2e0f","note":"","count":1,"label":"Quattro Formaggi 32 cm","posId":"123","price":25900,"isExtra":false},{"id":"4cd25cb7-e092-43a0-ab38-89c50a7e6a77","note":"","count":1,"label":"Pepperoni 18 cm","posId":"132","price":13900,"isExtra":false},{"id":"c7ed4c42-db1b-4b2c-b447-dba00d3c1b35","note":"","count":1,"label":"Olivy.","posId":"c7ed4c42-db1b-4b2c-b447-dba00d3c1b35","price":1500,"isExtra":true}]</t>
  </si>
  <si>
    <t>2026-05-07T18:39:58.289+02:00</t>
  </si>
  <si>
    <t>2026-05-07T20:25:02.766+02:00</t>
  </si>
  <si>
    <t>[{"id":"18c7dc2e-3f8c-4b58-9c90-6a401315d32b","count":1,"label":"Pizza Hawai 32 cm","posId":"114","price":25900,"isExtra":false,"creatorId":"GqeEOuM_8J3GBz0PGDlAc","isPackging":0,"actualLabel":"Pizza Hawai 32 cm"}]</t>
  </si>
  <si>
    <t>2026-05-07T18:39:17.770+02:00</t>
  </si>
  <si>
    <t>2026-05-07T18:48:32.046+02:00</t>
  </si>
  <si>
    <t>[{"id":"62240193","note":"","size":"BBQ Meteor 40cm","count":1,"label":"BBQ Meteor 40cm","posId":"106","price":29900,"isExtra":false},{"id":"62240266","note":"","count":1,"label":"Balné","posId":"K0000","price":2000,"isExtra":true}]</t>
  </si>
  <si>
    <t>2026-05-07T18:17:25.093+02:00</t>
  </si>
  <si>
    <t>2026-05-07T18:20:20.147+02:00</t>
  </si>
  <si>
    <t>[{"id":"0af11d6a-d80e-47c0-9ccf-fe625c3fa319","count":1,"label":"Horká čokoláda","posId":"N165","price":6500,"isExtra":false,"creatorId":"_vj9wzPUQNjd4aMhOHILY","isPackging":0,"actualLabel":"Horká čokoláda"},{"id":"6245e0f3-316a-4405-ae93-3e6e462d0a09","count":1,"label":"Ovocný čaj","posId":"N160","price":5500,"isExtra":false,"creatorId":"S8pKZylL1O1OaLY0Zxf5J","isPackging":0,"actualLabel":"Ovocný čaj"}]</t>
  </si>
  <si>
    <t>Usman</t>
  </si>
  <si>
    <t>2026-05-07T17:55:43.564+02:00</t>
  </si>
  <si>
    <t>2026-05-07T18:02:35.924+02:00</t>
  </si>
  <si>
    <t>[{"id":"N126","note":"","count":1,"label":"Mirinda 1l","posId":"N126","price":5900,"isExtra":false},{"id":"107","note":"","count":1,"label":"BBQ Texas 40cm","posId":"107","price":29900,"isExtra":false},{"id":"K0000","note":"","count":1,"label":"Balné","posId":"K0000","price":2000,"isExtra":true},{"id":"C102","note":"","count":1,"label":"Jalapeňos","posId":"C102","price":3500,"KDSTags":["greenhighlight"],"isExtra":true}]</t>
  </si>
  <si>
    <t>2026-05-07T17:50:28.793+02:00</t>
  </si>
  <si>
    <t>2026-05-07T18:22:09.318+02:00</t>
  </si>
  <si>
    <t>[{"id":"734f14e5-3164-4c60-ab34-a6cab8625c5e","count":1,"label":"Pizza Comeback 32","posId":"121","price":25900,"isExtra":false,"creatorId":"k-7-x3Fx2UBapJLHAQ67U","isPackging":0,"actualLabel":"Pizza Comeback 32"},{"id":"m3pF27XfQ1Z0mNF8A8EJK","count":1,"label":"Bez salámu","posId":"X109","price":0,"KDSTags":["redhighlight"],"isExtra":true,"mainItemId":"734f14e5-3164-4c60-ab34-a6cab8625c5e"},{"id":"-Z-mOVANm0ixYVAY4s3sN","count":1,"label":"Bez cibule","posId":"X103","price":0,"KDSTags":["redhighlight"],"isExtra":true,"mainItemId":"734f14e5-3164-4c60-ab34-a6cab8625c5e"},{"id":"8a3717e8-c09b-44af-b143-5fa2b477a914","count":1,"label":"Aquilla neperlivá","posId":"N140","price":3900,"isExtra":false,"creatorId":"7suQaR0SGYzNi_yrPiIG6","isPackging":0,"actualLabel":"Aquilla neperlivá"},{"id":"88ea58e5-5aed-4c56-80f0-bcc6b35440d3","count":1,"label":"Espresso Lungo","posId":"N156","price":5500,"isExtra":false,"creatorId":"C6J-nhjj0jrNXp6ucYpY1","isPackging":0,"actualLabel":"Espresso Lungo"}]</t>
  </si>
  <si>
    <t>2026-05-07T17:36:26.013+02:00</t>
  </si>
  <si>
    <t>2026-05-07T17:45:52.881+02:00</t>
  </si>
  <si>
    <t>2026-05-07T17:35:17.205+02:00</t>
  </si>
  <si>
    <t>2026-05-07T17:42:06.331+02:00</t>
  </si>
  <si>
    <t>[{"id":"428e1c0b-4234-4b06-b060-02a3a194dbbd","count":1,"label":"Pizza Quattro Formaggi 18","posId":"135","price":13900,"isExtra":false,"creatorId":"rCRhGwPnTu8_J2PL3toVt","isPackging":0,"actualLabel":"Pizza Quattro Formaggi 18"}]</t>
  </si>
  <si>
    <t>2026-05-07T17:34:30.819+02:00</t>
  </si>
  <si>
    <t>2026-05-07T17:42:21.491+02:00</t>
  </si>
  <si>
    <t>[{"id":"cd43f6a9-7b26-4cdf-8aa9-85510522383c","count":1,"label":"Poděbradská malinovka 0,5l","posId":"N129","price":4900,"isExtra":false,"creatorId":"R1m8juuf7emeWnN8jYc63","isPackging":0,"actualLabel":"Poděbradská malinovka 0,5l"},{"id":"e69ac8e4-ea63-41b0-ab11-56a29ce0429d","count":1,"label":"Pizza Margherita 18","posId":"124","price":13900,"isExtra":false,"creatorId":"ne5oGScF2EXpN1S2cejLS","isPackging":0,"actualLabel":"Pizza Margherita 18"}]</t>
  </si>
  <si>
    <t>2026-05-07T17:26:04.409+02:00</t>
  </si>
  <si>
    <t>2026-05-07T17:31:41.640+02:00</t>
  </si>
  <si>
    <t>[{"id":"0b867b16-3995-4b4a-9deb-1c0d8cecf8d6","note":"","count":1,"label":"Pepperoni 32 cm","posId":"120","price":25900,"isExtra":false}]</t>
  </si>
  <si>
    <t>2026-05-07T17:04:48.264+02:00</t>
  </si>
  <si>
    <t>2026-05-07T17:11:49.687+02:00</t>
  </si>
  <si>
    <t>2026-05-07T16:54:13.694+02:00</t>
  </si>
  <si>
    <t>2026-05-07T18:22:08.025+02:00</t>
  </si>
  <si>
    <t>[{"id":"1e8d27fe-5059-4d3c-a717-e6037379688e","count":1,"label":"Pizza Quattro Formaggi 40","posId":"111","price":32900,"isExtra":false,"creatorId":"sep4QWQ8sNJbofMa5opKB","isPackging":0,"actualLabel":"Pizza Quattro Formaggi 40"},{"id":"32d134c6-0ed5-4e06-86b3-0fa96507e5d3","count":1,"label":"Pizza Zeleninová 32 cm","posId":"115","price":25900,"isExtra":false,"creatorId":"bccDn-o8K0hvXw6ta-Dwu","isPackging":0,"actualLabel":"Pizza Zeleninová 32 cm"}]</t>
  </si>
  <si>
    <t>2026-05-07T16:50:16.266+02:00</t>
  </si>
  <si>
    <t>2026-05-07T17:09:53.803+02:00</t>
  </si>
  <si>
    <t>2026-05-07T16:42:35.263+02:00</t>
  </si>
  <si>
    <t>2026-05-07T17:08:00.750+02:00</t>
  </si>
  <si>
    <t>[{"id":"62240208","note":"","size":"Capricciosa 32cm","count":1,"label":"Capricciosa 32cm","posId":"113","price":22900,"isExtra":false},{"id":"62240274","note":"","count":1,"label":"Balné","posId":"K0000","price":1500,"isExtra":true},{"id":"62240200","note":"","size":"Quattro Formaggi 32cm","count":1,"label":"Quattro Formaggi 32cm","posId":"123","price":22900,"isExtra":false},{"id":"62240274","note":"","count":1,"label":"Balné","posId":"K0000","price":1500,"isExtra":true},{"id":"62240202","note":"","size":"Comeback 32cm 🌶️","count":1,"label":"Comeback 32cm 🌶️","posId":"121","price":22900,"isExtra":false},{"id":"62240274","note":"","count":1,"label":"Balné","posId":"K0000","price":1500,"isExtra":true},{"id":"62240419","note":"","count":1,"label":"USA těsto","posId":"17","price":1000,"isExtra":true},{"id":"62240202","note":"","size":"Comeback 32cm 🌶️","count":1,"label":"Comeback 32cm 🌶️","posId":"121","price":22900,"isExtra":false},{"id":"62240274","note":"","count":1,"label":"Balné","posId":"K0000","price":1500,"isExtra":true},{"id":"64093100","note":"","size":"Sweet passion 32 cm","count":1,"label":"Sweet passion 32 cm","posId":"29","price":18900,"isExtra":false},{"id":"62240274","note":"","count":1,"label":"Balné","posId":"K0000","price":1500,"isExtra":true},{"id":"62240200","note":"","size":"Quattro Formaggi 32cm","count":1,"label":"Quattro Formaggi 32cm","posId":"123","price":22900,"isExtra":false},{"id":"62240274","note":"","count":1,"label":"Balné","posId":"K0000","price":1500,"isExtra":true},{"id":"62240339","note":"","count":1,"label":"okraj hotdog, bez omáčky","posId":"A125","price":5900,"isExtra":true}]</t>
  </si>
  <si>
    <t>2026-05-07T15:25:59.906+02:00</t>
  </si>
  <si>
    <t>2026-05-07T15:33:03.569+02:00</t>
  </si>
  <si>
    <t>[{"id":"f1ffbf63-1674-4152-807d-7191cfbe1c51","count":1,"label":"Pizza Špenát kuře 18 cm","posId":"128","price":13900,"isExtra":false,"creatorId":"tLN6F5Vw-gQ_qFmSXGLO1","isPackging":0,"actualLabel":"Pizza Špenát kuře 18 cm"}]</t>
  </si>
  <si>
    <t>2026-05-07T14:24:25.690+02:00</t>
  </si>
  <si>
    <t>2026-05-07T14:37:19.552+02:00</t>
  </si>
  <si>
    <t>[{"id":"62240202","note":"","size":"Comeback 32cm 🌶️","count":1,"label":"Comeback 32cm 🌶️","posId":"121","price":22900,"isExtra":false},{"id":"62240274","note":"","count":1,"label":"Balné","posId":"K0000","price":1500,"isExtra":true},{"id":"62240208","note":"","size":"Capricciosa 32cm","count":1,"label":"Capricciosa 32cm","posId":"113","price":22900,"isExtra":false},{"id":"62240274","note":"","count":1,"label":"Balné","posId":"K0000","price":1500,"isExtra":true}]</t>
  </si>
  <si>
    <t>2026-05-07T13:44:29.607+02:00</t>
  </si>
  <si>
    <t>2026-05-07T13:52:30.418+02:00</t>
  </si>
  <si>
    <t>[{"id":"0b0f19cf-0e7b-4ef5-abad-53a9439da195","count":1,"label":"Pizza Hot &amp; Spicy 32","posId":"122","price":25900,"isExtra":false,"creatorId":"Uuej-_GdSUw-nhte8xGdC","isPackging":0,"actualLabel":"Pizza Hot &amp; Spicy 32"}]</t>
  </si>
  <si>
    <t>2026-05-07T13:12:38.721+02:00</t>
  </si>
  <si>
    <t>2026-05-07T13:20:30.003+02:00</t>
  </si>
  <si>
    <t>2026-05-07T12:59:31.445+02:00</t>
  </si>
  <si>
    <t>2026-05-07T13:09:36.757+02:00</t>
  </si>
  <si>
    <t>[{"id":"8e14a535-5628-4959-9da1-d7350a200486","count":1,"label":"Pizza Margherita 32","posId":"112","price":21900,"isExtra":false,"creatorId":"1ySe1fiqH9ZtUFx8Y9x1i","isPackging":0,"actualLabel":"Pizza Margherita 32"}]</t>
  </si>
  <si>
    <t>2026-05-07T12:57:59.980+02:00</t>
  </si>
  <si>
    <t>2026-05-07T13:12:06.033+02:00</t>
  </si>
  <si>
    <t>[{"id":"6893484371e1a7827faa2850","count":1,"label":"Hawai 32cm","posId":"114","price":22900,"isExtra":false},{"id":"0cf732abf15d68df108984b2","count":1,"label":"Balné","posId":"K0000","price":1500,"isExtra":true},{"id":"6893484371e1a7827faa2846","count":1,"label":"Comeback 32cm 🌶️","posId":"121","price":22900,"isExtra":false},{"id":"0cf732abf15d68df108984b2","count":1,"label":"Balné","posId":"K0000","price":1500,"isExtra":true}]</t>
  </si>
  <si>
    <t>Lukáš Ženíšek</t>
  </si>
  <si>
    <t>2026-05-07T12:00:03.773+02:00</t>
  </si>
  <si>
    <t>2026-05-07T12:17:23.581+02:00</t>
  </si>
  <si>
    <t>2026-05-07T12:28:59.427+02:00</t>
  </si>
  <si>
    <t>2026-05-07T12:02:10.959+02:00</t>
  </si>
  <si>
    <t>[{"id":"0b867b16-3995-4b4a-9deb-1c0d8cecf8d6","note":"","count":1,"label":"Pepperoni 32 cm","posId":"120","price":25900,"isExtra":false},{"id":"e7501e4e-7b75-458f-8655-4ba5ba9c5990","note":"","count":1,"label":"DIP jalapenos","posId":"P107","price":2500,"isExtra":false}]</t>
  </si>
  <si>
    <t>2026-05-07T11:58:49.060+02:00</t>
  </si>
  <si>
    <t>2026-05-07T12:12:56.976+02:00</t>
  </si>
  <si>
    <t>[{"id":"62240188","note":"","size":"Quattro Formaggi 40cm","count":1,"label":"Quattro Formaggi 40cm","posId":"111","price":29900,"isExtra":false},{"id":"62240266","note":"","count":1,"label":"Balné","posId":"K0000","price":2000,"isExtra":true},{"id":"62240189","note":"","size":"Hot &amp; Spicy 40cm 🌶️🌶️","count":1,"label":"Hot &amp; Spicy 40cm 🌶️🌶️","posId":"110","price":29900,"isExtra":false},{"id":"62240266","note":"","count":1,"label":"Balné","posId":"K0000","price":2000,"isExtra":true},{"id":"62240408","note":"","count":1,"label":"Smetanový základ","posId":"ZRS40","price":0,"isExtra":true}]</t>
  </si>
  <si>
    <t>2026-05-07T11:55:13.388+02:00</t>
  </si>
  <si>
    <t>2026-05-07T12:18:15.261+02:00</t>
  </si>
  <si>
    <t>[{"id":"18c7dc2e-3f8c-4b58-9c90-6a401315d32b","count":1,"label":"Pizza Hawai 32 cm","posId":"114","price":25900,"isExtra":false,"creatorId":"7JtacBR0tttXNcYrW1Mk2","isPackging":0,"actualLabel":"Pizza Hawai 32 cm"},{"id":"RjnzJvFGQ7bViwxWS8fAW","count":1,"label":"Bez ananasu","posId":"X100","price":0,"KDSTags":["redhighlight"],"isExtra":true,"mainItemId":"18c7dc2e-3f8c-4b58-9c90-6a401315d32b"}]</t>
  </si>
  <si>
    <t>2026-05-07T11:55:04.881+02:00</t>
  </si>
  <si>
    <t>2026-05-07T12:05:04.578+02:00</t>
  </si>
  <si>
    <t>2026-05-07T12:08:06.753+02:00</t>
  </si>
  <si>
    <t>2026-05-07T11:57:39.331+02:00</t>
  </si>
  <si>
    <t>[{"id":"0ea52415-fdb3-497f-b216-7fd5802f2e0f","note":"","count":1,"label":"Quattro Formaggi 32 cm","posId":"123","price":25900,"isExtra":false},{"id":"f61b7339-3b20-4583-b2b8-12e48de2876d","note":"","count":1,"label":"změna na Rajčatový základ","posId":"f61b7339-3b20-4583-b2b8-12e48de2876d","price":0,"isExtra":true}]</t>
  </si>
  <si>
    <t>2026-05-07T11:24:02.985+02:00</t>
  </si>
  <si>
    <t>2026-05-07T11:35:17.542+02:00</t>
  </si>
  <si>
    <t>2026-05-07T00:00:04.885+02:00</t>
  </si>
  <si>
    <t>2026-05-07T00:10:33.723+02:00</t>
  </si>
  <si>
    <t>2026-05-07T00:18:10.672+02:00</t>
  </si>
  <si>
    <t>2026-05-07T00:03:38.268+02:00</t>
  </si>
  <si>
    <t>[{"id":"65874322","note":"","size":"Quattro Formaggi 40cm","count":1,"label":"Quattro Formaggi 40cm","posId":"111","price":32900,"isExtra":false},{"id":"65874385","note":"","count":1,"label":"Balné","posId":"K0000","price":2000,"isExtra":true},{"id":"65874359","note":"","size":"Dip Jalapeňos","count":1,"label":"Dip Jalapeňos","posId":"P107","price":2500,"isExtra":false}]</t>
  </si>
  <si>
    <t>2026-05-06T23:57:45.906+02:00</t>
  </si>
  <si>
    <t>2026-05-07T00:14:26.368+02:00</t>
  </si>
  <si>
    <t>2026-05-07T00:33:33.373+02:00</t>
  </si>
  <si>
    <t>2026-05-07T00:03:36.018+02:00</t>
  </si>
  <si>
    <t>[{"id":"1e8d27fe-5059-4d3c-a717-e6037379688e","count":1,"label":"Pizza Quattro Formaggi 40","posId":"111","price":32900,"isExtra":false,"creatorId":"B-8agf4_apWSzQjJfLP8i","isPackging":0,"actualLabel":"Pizza Quattro Formaggi 40"},{"id":"extra_20230331101812_100","count":1,"label":"Slanina","posId":"C108","price":4000,"KDSTags":["greenhighlight"],"isExtra":true,"mainItemId":"1e8d27fe-5059-4d3c-a717-e6037379688e"}]</t>
  </si>
  <si>
    <t>2026-05-06T23:19:23.772+02:00</t>
  </si>
  <si>
    <t>2026-05-06T23:20:54.750+02:00</t>
  </si>
  <si>
    <t>[{"id":"6893484371e1a7827faa28a4","count":2,"label":"Pepsi 1l","posId":"N124","price":5900,"isExtra":false},{"id":"6893484371e1a7827faa28ac","count":1,"label":"Poděbradská malinovka 0,5l","posId":"N129","price":4900,"isExtra":false}]</t>
  </si>
  <si>
    <t>2026-05-06T23:16:54.809+02:00</t>
  </si>
  <si>
    <t>2026-05-06T23:36:36.981+02:00</t>
  </si>
  <si>
    <t>2026-05-06T23:51:22.846+02:00</t>
  </si>
  <si>
    <t>2026-05-06T23:17:01.853+02:00</t>
  </si>
  <si>
    <t>2026-05-06T23:10:03.692+02:00</t>
  </si>
  <si>
    <t>2026-05-06T23:16:58.825+02:00</t>
  </si>
  <si>
    <t>2026-05-06T23:35:49.884+02:00</t>
  </si>
  <si>
    <t>2026-05-06T23:16:59.076+02:00</t>
  </si>
  <si>
    <t>[{"id":"b3008ec8-24a5-4d30-bf46-9133028be7e4","note":"","count":1,"label":"Margherita 32 cm","posId":"136","price":21900,"isExtra":false},{"id":"57c816b2-3e3f-46c2-b126-b09910d79cb0","note":"","count":1,"label":"změna na Smetanový základ","posId":"57c816b2-3e3f-46c2-b126-b09910d79cb0","price":0,"isExtra":true},{"id":"38de8e38-e51e-422d-9a89-960ebc505f1b","note":"","count":1,"label":"šunka","posId":"38de8e38-e51e-422d-9a89-960ebc505f1b","price":3000,"isExtra":true},{"id":"3a8b6a85-3b5c-4ee4-be2d-261ab8731d6e","note":"","count":1,"label":"Dip česnekový","posId":"P106","price":2500,"isExtra":false}]</t>
  </si>
  <si>
    <t>2026-05-06T22:36:04.938+02:00</t>
  </si>
  <si>
    <t>2026-05-06T22:45:01.378+02:00</t>
  </si>
  <si>
    <t>2026-05-06T22:55:23.158+02:00</t>
  </si>
  <si>
    <t>2026-05-06T22:37:25.000+02:00</t>
  </si>
  <si>
    <t>2026-05-06T21:47:44.001+02:00</t>
  </si>
  <si>
    <t>2026-05-06T21:57:09.474+02:00</t>
  </si>
  <si>
    <t>[{"id":"62240203","note":"","size":"Pepperoni 32cm 🌶️🌶️","count":1,"label":"Pepperoni 32cm 🌶️🌶️","posId":"120","price":22900,"isExtra":false},{"id":"62240274","note":"","count":1,"label":"Balné","posId":"K0000","price":1500,"isExtra":true},{"id":"62240225","note":"","size":"Spicy Wings 🌶️","count":2,"label":"Spicy Wings 🌶️","posId":"P101","price":11900,"isExtra":false},{"id":"62240274","note":"","count":2,"label":"Balné","posId":"K0000","price":1500,"isExtra":true}]</t>
  </si>
  <si>
    <t>2026-05-06T21:27:21.236+02:00</t>
  </si>
  <si>
    <t>2026-05-06T21:34:26.459+02:00</t>
  </si>
  <si>
    <t>2026-05-06T21:20:05.902+02:00</t>
  </si>
  <si>
    <t>2026-05-06T21:39:55.356+02:00</t>
  </si>
  <si>
    <t>[{"id":"0b0f19cf-0e7b-4ef5-abad-53a9439da195","count":1,"label":"Pizza Hot &amp; Spicy 32","posId":"122","price":25900,"isExtra":false,"creatorId":"RuUulyRfyDK_iyKLLiqdB","isPackging":0,"actualLabel":"Pizza Hot &amp; Spicy 32"}]</t>
  </si>
  <si>
    <t>2026-05-06T21:11:25.529+02:00</t>
  </si>
  <si>
    <t>2026-05-06T21:18:04.283+02:00</t>
  </si>
  <si>
    <t>[{"id":"6893484371e1a7827faa2834","count":1,"label":"BBQ Meteor 40cm","posId":"106","price":29900,"isExtra":false},{"id":"8492ff01857ad344daba3d10","count":1,"label":"Balné","posId":"K0000","price":2000,"isExtra":true}]</t>
  </si>
  <si>
    <t>2026-05-06T21:00:20.731+02:00</t>
  </si>
  <si>
    <t>2026-05-06T21:08:41.290+02:00</t>
  </si>
  <si>
    <t>[{"id":"6893484371e1a7827faa2846","count":1,"label":"Comeback 32cm 🌶️","posId":"121","price":22900,"isExtra":false},{"id":"0cf732abf15d68df108984b2","count":1,"label":"Balné","posId":"K0000","price":1500,"isExtra":true},{"id":"0444a3e5e238f66110e5a7fa","count":1,"label":"Jalapeňos","posId":"B102","price":2500,"KDSTags":["greenhighlight"],"isExtra":true}]</t>
  </si>
  <si>
    <t>2026-05-06T20:15:06.685+02:00</t>
  </si>
  <si>
    <t>2026-05-06T20:27:21.200+02:00</t>
  </si>
  <si>
    <t>[{"id":"62240190","note":"","size":"Comeback 40cm 🌶️","count":1,"label":"Comeback 40cm 🌶️","posId":"109","price":29900,"isExtra":false},{"id":"62240266","note":"","count":1,"label":"Balné","posId":"K0000","price":2000,"isExtra":true}]</t>
  </si>
  <si>
    <t>2026-05-06T19:59:44.040+02:00</t>
  </si>
  <si>
    <t>2026-05-06T20:13:22.376+02:00</t>
  </si>
  <si>
    <t>[{"id":"62240187","note":"","size":"Margherita 40cm","count":1,"label":"Margherita 40cm","posId":"100","price":24900,"isExtra":false},{"id":"62240266","note":"","count":1,"label":"Balné","posId":"K0000","price":2000,"isExtra":true},{"id":"62240196","note":"","size":"Hawai 40cm","count":1,"label":"Hawai 40cm","posId":"102","price":29900,"isExtra":false},{"id":"62240266","note":"","count":1,"label":"Balné","posId":"K0000","price":2000,"isExtra":true}]</t>
  </si>
  <si>
    <t>2026-05-06T19:58:31.783+02:00</t>
  </si>
  <si>
    <t>2026-05-06T20:11:01.629+02:00</t>
  </si>
  <si>
    <t>[{"id":"38fbf306-1585-4d67-9b87-6d5b39f05c8f","count":1,"label":"Pizza BBQ Texas 32","posId":"119","price":25900,"isExtra":false,"creatorId":"aku9E77EX76O3vAjQxYI1","isPackging":0,"actualLabel":"Pizza BBQ Texas 32"}]</t>
  </si>
  <si>
    <t>2026-05-06T19:56:03.858+02:00</t>
  </si>
  <si>
    <t>2026-05-06T20:10:06.995+02:00</t>
  </si>
  <si>
    <t>[{"id":"ff8bc446-e047-44f1-bae5-423b565e0123","note":"","count":1,"label":"Capricciosa 32 cm","posId":"137","price":25900,"isExtra":false},{"id":"d3eb4d53-930f-46c7-bd43-afdbaaac1bcf","note":"","count":1,"label":"Masové kuličky, 10 ks","posId":"P102","price":9900,"isExtra":false}]</t>
  </si>
  <si>
    <t>2026-05-06T19:36:43.297+02:00</t>
  </si>
  <si>
    <t>2026-05-06T19:42:37.956+02:00</t>
  </si>
  <si>
    <t>[{"id":"d4397be7-89e6-46c3-a5ba-a8bbd0b2ec34","count":1,"label":"Pizza Hawai 18 cm","posId":"126","price":13900,"isExtra":false,"creatorId":"bYE7qbWreTz4WiPnFYqvi","isPackging":0,"actualLabel":"Pizza Hawai 18 cm"},{"id":"RjnzJvFGQ7bViwxWS8fAW","count":1,"label":"Bez ananasu","posId":"X100","price":0,"KDSTags":["redhighlight"],"isExtra":true,"mainItemId":"d4397be7-89e6-46c3-a5ba-a8bbd0b2ec34"}]</t>
  </si>
  <si>
    <t>2026-05-06T19:30:04.094+02:00</t>
  </si>
  <si>
    <t>2026-05-06T19:42:38.575+02:00</t>
  </si>
  <si>
    <t>[{"id":"4d0fe7ad-c88a-4a73-8015-c60680489cf8","note":"","count":1,"label":"Baby špenát &amp; kuře 32 cm","posId":"116","price":25900,"isExtra":false},{"id":"21fd0686-e8d1-43f1-84c9-d96f5842a3ca","note":"","count":1,"label":"okraj mozzarella, bylinky","posId":"21fd0686-e8d1-43f1-84c9-d96f5842a3ca","price":5900,"isExtra":true},{"id":"e8f571e6-dd36-42d7-8826-52c90315986b","note":"","count":1,"label":"Baby špenát &amp; kuře 40 cm","posId":"104","price":32900,"isExtra":false},{"id":"eb426525-9181-4714-9963-380f5c0ae0e5","note":"","count":1,"label":"Okraj mozzarella, bylinky","posId":"eb426525-9181-4714-9963-380f5c0ae0e5","price":6900,"isExtra":true},{"id":"e1ef9526-7c68-483b-a8a1-92bb58ce9f1e","note":"","count":1,"label":"Jalapenos Rolls, 6 ks","posId":"jpr200","price":8900,"isExtra":false},{"id":"03ade9ce-5d0f-4499-a6a3-340b58ae4468","note":"","count":1,"label":"Capricciosa 32 cm","posId":"113","price":25900,"isExtra":false}]</t>
  </si>
  <si>
    <t>2026-05-06T19:07:17.724+02:00</t>
  </si>
  <si>
    <t>2026-05-06T19:20:53.204+02:00</t>
  </si>
  <si>
    <t>[{"id":"62240201","note":"","size":"Hot &amp; Spicy 32cm 🌶️🌶️","count":1,"label":"Hot &amp; Spicy 32cm 🌶️🌶️","posId":"122","price":22900,"isExtra":false},{"id":"62240274","note":"","count":1,"label":"Balné","posId":"K0000","price":1500,"isExtra":true},{"id":"62240208","note":"","size":"Capricciosa 32cm","count":1,"label":"Capricciosa 32cm","posId":"113","price":22900,"isExtra":false},{"id":"62240274","note":"","count":1,"label":"Balné","posId":"K0000","price":1500,"isExtra":true},{"id":"62240328","note":"","count":1,"label":"okraj hotdog, bbq omáčka","posId":"A119","price":5900,"isExtra":true},{"id":"62240306","note":"","count":1,"label":"Žampiony","posId":"B105","price":2500,"KDSTags":["greenhighlight"],"isExtra":true},{"id":"62240374","note":"","count":1,"label":"Kuře","posId":"B114","price":3000,"KDSTags":["greenhighlight"],"isExtra":true},{"id":"62240378","note":"","count":1,"label":"Pepperoni salám","posId":"B109","price":3000,"KDSTags":["greenhighlight"],"isExtra":true},{"id":"62240229","note":"","size":"Pepperoni Rolls 🌶️","count":1,"label":"Pepperoni Rolls 🌶️","posId":"P100","price":7900,"isExtra":false},{"id":"62240274","note":"","count":1,"label":"Balné","posId":"K0000","price":1500,"isExtra":true}]</t>
  </si>
  <si>
    <t>2026-05-06T18:41:51.696+02:00</t>
  </si>
  <si>
    <t>2026-05-06T18:51:51.643+02:00</t>
  </si>
  <si>
    <t>[{"id":"62240203","note":"","size":"Pepperoni 32cm 🌶️🌶️","count":1,"label":"Pepperoni 32cm 🌶️🌶️","posId":"120","price":22900,"isExtra":false},{"id":"62240274","note":"","count":1,"label":"Balné","posId":"K0000","price":1500,"isExtra":true},{"id":"62240322","note":"","count":1,"label":"Olivy","posId":"B112","price":2500,"KDSTags":["greenhighlight"],"isExtra":true},{"id":"62240248","note":"","size":"Mirinda 1l","count":1,"label":"Mirinda 1l","posId":"N126","price":5900,"isExtra":false}]</t>
  </si>
  <si>
    <t>2026-05-06T18:30:10.426+02:00</t>
  </si>
  <si>
    <t>2026-05-06T18:40:09.587+02:00</t>
  </si>
  <si>
    <t>[{"id":"62240200","note":"","size":"Quattro Formaggi 32cm","count":1,"label":"Quattro Formaggi 32cm","posId":"123","price":22900,"isExtra":false},{"id":"62240274","note":"","count":1,"label":"Balné","posId":"K0000","price":1500,"isExtra":true},{"id":"62240418","note":"","count":1,"label":"Rajčatový základ","posId":"ZSR32","price":0,"isExtra":true},{"id":"62240356","note":"","count":1,"label":"Špenát s česnekem","posId":"B107","price":2500,"KDSTags":["greenhighlight"],"isExtra":true},{"id":"62240202","note":"","size":"Comeback 32cm 🌶️","count":1,"label":"Comeback 32cm 🌶️","posId":"121","price":22900,"isExtra":false},{"id":"62240274","note":"","count":1,"label":"Balné","posId":"K0000","price":1500,"isExtra":true}]</t>
  </si>
  <si>
    <t>2026-05-06T18:23:33.846+02:00</t>
  </si>
  <si>
    <t>2026-05-06T18:40:43.550+02:00</t>
  </si>
  <si>
    <t>[{"id":"fe1c3ed1-e38c-4943-8598-016f9ca2a7cb","count":1,"label":"Cerný čaj","posId":"N159","price":5500,"isExtra":false,"creatorId":"C7_NrCFGoRf_WZ0_slg8r","isPackging":0,"actualLabel":"Cerný čaj"},{"id":"b85d1705-e25b-4881-80a6-a20ab4400208","count":1,"label":"Aquilla jemně perlivá","posId":"N141","price":3900,"isExtra":false,"creatorId":"hBJVpO4wHW3UypQLO3kSt","isPackging":0,"actualLabel":"Aquilla jemně perlivá"},{"id":"de6753a1-e94f-40c8-bbad-ed722dabae53","count":1,"label":"Pizza Quattro Formaggi 40 0,5","posId":"H111","price":16450,"isExtra":false,"creatorId":"VwtVeAvOXMMFoe7vNc8y2","isPackging":0,"actualLabel":"Pizza Quattro Formaggi 40 0,5"},{"id":"ccom0WyaFbB4K2hy9IMpB","count":1,"label":"Okraj mozzarella, bylinky 40 0,5","posId":"HH122","price":3250,"isExtra":true,"mainItemId":"de6753a1-e94f-40c8-bbad-ed722dabae53"},{"id":"cec73703-7a35-4894-bed2-72276df81bf0","count":1,"label":"Pizza Capricciosa 40 0,5","posId":"H101","price":16450,"isExtra":false,"creatorId":"Rn1fgXGbepe-c7IE1DkOx","isPackging":0,"actualLabel":"Pizza Capricciosa 40 0,5"},{"id":"ccom0WyaFbB4K2hy9IMpB","count":1,"label":"Okraj mozzarella, bylinky 40 0,5","posId":"HH122","price":3250,"isExtra":true,"mainItemId":"cec73703-7a35-4894-bed2-72276df81bf0"},{"id":"fe1c3ed1-e38c-4943-8598-016f9ca2a7cb","count":1,"label":"Cerný čaj","posId":"N159","price":5500,"isExtra":false,"creatorId":"OprQmN9SffVldtGIfVTBV","isPackging":0,"actualLabel":"Cerný čaj"}]</t>
  </si>
  <si>
    <t>2026-05-06T18:17:01.044+02:00</t>
  </si>
  <si>
    <t>2026-05-06T18:25:06.520+02:00</t>
  </si>
  <si>
    <t>[{"id":"62240200","note":"","size":"Quattro Formaggi 32cm","count":1,"label":"Quattro Formaggi 32cm","posId":"123","price":22900,"isExtra":false},{"id":"62240274","note":"","count":1,"label":"Balné","posId":"K0000","price":1500,"isExtra":true},{"id":"62240367","note":"","count":1,"label":"Slanina","posId":"B108","price":3000,"KDSTags":["greenhighlight"],"isExtra":true}]</t>
  </si>
  <si>
    <t>2026-05-06T18:10:45.625+02:00</t>
  </si>
  <si>
    <t>2026-05-06T18:13:19.289+02:00</t>
  </si>
  <si>
    <t>[{"id":"11bd97e2-1a9a-444b-b818-5a86b3b4950c","count":1,"label":"Zelený čaj","posId":"N161","price":5500,"isExtra":false,"creatorId":"g76bxC9my8ry2pj_V9b2O","isPackging":0,"actualLabel":"Zelený čaj"},{"id":"a6d9c7f6-1d57-4c8a-8a9e-3a467bb446ef","count":1,"label":"Normandský jablečný koláč","posId":"Z105","price":6500,"isExtra":false,"creatorId":"AYFOkPscRhDYiwQsgGfWd","isPackging":0,"actualLabel":"Normandský jablečný koláč"}]</t>
  </si>
  <si>
    <t>2026-05-06T18:09:05.634+02:00</t>
  </si>
  <si>
    <t>2026-05-06T18:13:30.568+02:00</t>
  </si>
  <si>
    <t>[{"id":"62240205","note":"","size":"BBQ Meteor 32cm","count":1,"label":"BBQ Meteor 32cm","posId":"118","price":22900,"isExtra":false},{"id":"62240274","note":"","count":1,"label":"Balné","posId":"K0000","price":1500,"isExtra":true}]</t>
  </si>
  <si>
    <t>2026-05-06T18:02:04.053+02:00</t>
  </si>
  <si>
    <t>2026-05-06T18:11:48.659+02:00</t>
  </si>
  <si>
    <t>[{"id":"62240199","note":"","size":"Margherita 32cm","count":1,"label":"Margherita 32cm","posId":"112","price":18900,"isExtra":false},{"id":"62240274","note":"","count":1,"label":"Balné","posId":"K0000","price":1500,"isExtra":true},{"id":"62240419","note":"","count":1,"label":"USA těsto","posId":"17","price":1000,"isExtra":true},{"id":"62240394","note":"","count":1,"label":"BBQ základ","posId":"ZRB32","price":0,"isExtra":true},{"id":"62240364","note":"","count":1,"label":"Šunka","posId":"B106","price":3000,"KDSTags":["greenhighlight"],"isExtra":true}]</t>
  </si>
  <si>
    <t>2026-05-06T17:40:38.994+02:00</t>
  </si>
  <si>
    <t>2026-05-06T17:50:17.608+02:00</t>
  </si>
  <si>
    <t>[{"id":"62240226","note":"","size":"Masové kuličky","count":1,"label":"Masové kuličky","posId":"P102","price":8900,"isExtra":false},{"id":"62240274","note":"","count":1,"label":"Balné","posId":"K0000","price":1500,"isExtra":true},{"id":"62240228","note":"","size":"Česnekový chléb 18cm","count":2,"label":"Česnekový chléb 18cm","posId":"P104","price":6900,"isExtra":false},{"id":"62240274","note":"","count":2,"label":"Balné","posId":"K0000","price":1500,"isExtra":true},{"id":"62240233","note":"","size":"Choco Rolls","count":1,"label":"Choco Rolls","posId":"chr100","price":7900,"isExtra":false},{"id":"62240274","note":"","count":1,"label":"Balné","posId":"K0000","price":1500,"isExtra":true}]</t>
  </si>
  <si>
    <t>2026-05-06T17:12:32.974+02:00</t>
  </si>
  <si>
    <t>2026-05-06T17:12:46.298+02:00</t>
  </si>
  <si>
    <t>[{"id":"c4b5825a-dcf4-401b-a97f-768a9f88727e","count":1,"label":"Jablečný džus 0,33l","posId":"N176","price":4500,"isExtra":false,"creatorId":"_JEMs9FABJITitIsN7CgK","isPackging":0,"actualLabel":"Jablečný džus 0,33l"}]</t>
  </si>
  <si>
    <t>2026-05-06T17:04:11.784+02:00</t>
  </si>
  <si>
    <t>2026-05-06T17:14:44.593+02:00</t>
  </si>
  <si>
    <t>[{"id":"62240192","note":"","size":"BBQ Texas 40cm","count":2,"label":"BBQ Texas 40cm","posId":"107","price":29900,"isExtra":false},{"id":"62240266","note":"","count":2,"label":"Balné","posId":"K0000","price":2000,"isExtra":true}]</t>
  </si>
  <si>
    <t>2026-05-06T16:56:53.733+02:00</t>
  </si>
  <si>
    <t>2026-05-06T16:57:39.825+02:00</t>
  </si>
  <si>
    <t>[{"id":"88ea58e5-5aed-4c56-80f0-bcc6b35440d3","count":1,"label":"Espresso Lungo","posId":"N156","price":5500,"isExtra":false,"creatorId":"xOQnZNXdwtgUL_x3TYiYG","isPackging":0,"actualLabel":"Espresso Lungo"},{"id":"a6d9c7f6-1d57-4c8a-8a9e-3a467bb446ef","count":1,"label":"Normandský jablečný koláč","posId":"Z105","price":6500,"isExtra":false,"creatorId":"bS-Ya5X9Q9_yrf6SW7BVn","isPackging":0,"actualLabel":"Normandský jablečný koláč"}]</t>
  </si>
  <si>
    <t>2026-05-06T16:46:03.771+02:00</t>
  </si>
  <si>
    <t>2026-05-06T17:03:43.130+02:00</t>
  </si>
  <si>
    <t>[{"id":"a4efa812-1470-4ea2-a19d-39843abed3be","note":"","count":1,"label":"Comeback 32 cm","posId":"145","price":25900,"isExtra":false},{"id":"dba0d6ed-9e38-4f33-8ec2-cc6e2ff8f1a9","note":"","count":1,"label":"gorgonzola","posId":"dba0d6ed-9e38-4f33-8ec2-cc6e2ff8f1a9","price":3000,"isExtra":true},{"id":"211d85d0-839e-41d0-89e3-ea177ad7489e","note":"","count":1,"label":"Dip česnekový","posId":"P106","price":2500,"isExtra":false}]</t>
  </si>
  <si>
    <t>2026-05-06T15:55:29.481+02:00</t>
  </si>
  <si>
    <t>2026-05-06T16:09:01.592+02:00</t>
  </si>
  <si>
    <t>[{"id":"d4397be7-89e6-46c3-a5ba-a8bbd0b2ec34","count":1,"label":"Pizza Hawai 18 cm","posId":"126","price":13900,"isExtra":false,"creatorId":"1ch0J7PzzeD9H9GKLJZ5D","isPackging":0,"actualLabel":"Pizza Hawai 18 cm"},{"id":"392c0eaa-2538-4d3f-9d09-15d340f244a3","count":1,"label":"Mirinda 0,33l","posId":"N172","price":3900,"isExtra":false,"creatorId":"cI_A56dndvWjq8mHmEm5H","isPackging":0,"actualLabel":"Mirinda 0,33l"},{"id":"392c0eaa-2538-4d3f-9d09-15d340f244a3","count":1,"label":"Mirinda 0,33l","posId":"N172","price":3900,"isExtra":false,"creatorId":"nPI7ZjwCcF7fZxhu44d31","isPackging":0,"actualLabel":"Mirinda 0,33l"}]</t>
  </si>
  <si>
    <t>2026-05-06T15:45:59.706+02:00</t>
  </si>
  <si>
    <t>2026-05-06T16:00:22.968+02:00</t>
  </si>
  <si>
    <t>[{"id":"62240194","note":"","size":"Baby špenát &amp; kuře 40cm","count":1,"label":"Baby špenát &amp; kuře 40cm","posId":"104","price":29900,"isExtra":false},{"id":"62240266","note":"","count":1,"label":"Balné","posId":"K0000","price":2000,"isExtra":true},{"id":"62240193","note":"","size":"BBQ Meteor 40cm","count":1,"label":"BBQ Meteor 40cm","posId":"106","price":29900,"isExtra":false},{"id":"62240266","note":"","count":1,"label":"Balné","posId":"K0000","price":2000,"isExtra":true}]</t>
  </si>
  <si>
    <t>2026-05-06T13:46:36.133+02:00</t>
  </si>
  <si>
    <t>2026-05-06T14:00:24.135+02:00</t>
  </si>
  <si>
    <t>[{"id":"864ed54f-c99e-45ab-b65e-dc3c6ef3ae72","count":1,"label":"Pizza Quattro Formaggi 32","posId":"123","price":25900,"isExtra":false,"creatorId":"nuqEAJo2DhK9DCCsGkRqg","isPackging":0,"actualLabel":"Pizza Quattro Formaggi 32"}]</t>
  </si>
  <si>
    <t>2026-05-06T13:03:30.174+02:00</t>
  </si>
  <si>
    <t>2026-05-06T13:15:27.237+02:00</t>
  </si>
  <si>
    <t>[{"id":"f4434023-1838-40f3-bb9f-7f4156247330","count":1,"label":"Caffe latte","posId":"N153","price":7500,"isExtra":false,"creatorId":"IKSNZMTuq5x32DtsPq9O6","isPackging":0,"actualLabel":"Caffe latte"},{"id":"f4434023-1838-40f3-bb9f-7f4156247330","count":1,"label":"Caffe latte","posId":"N153","price":7500,"isExtra":false,"creatorId":"NoJuqHe6TsznCZf0RtvJh","isPackging":0,"actualLabel":"Caffe latte"},{"id":"18c7dc2e-3f8c-4b58-9c90-6a401315d32b","count":1,"label":"Pizza Hawai 32 cm","posId":"114","price":25900,"isExtra":false,"creatorId":"tK0IU5sZuB0BLfzezM4rR","isPackging":0,"actualLabel":"Pizza Hawai 32 cm"}]</t>
  </si>
  <si>
    <t>Farahim</t>
  </si>
  <si>
    <t>2026-05-06T13:03:07.112+02:00</t>
  </si>
  <si>
    <t>2026-05-06T13:15:02.350+02:00</t>
  </si>
  <si>
    <t>2026-05-06T12:48:57.485+02:00</t>
  </si>
  <si>
    <t>2026-05-06T12:54:04.128+02:00</t>
  </si>
  <si>
    <t>[{"id":"f4434023-1838-40f3-bb9f-7f4156247330","count":1,"label":"Caffe latte","posId":"N153","price":7500,"isExtra":false,"creatorId":"D3gjqOyig6qk6e-kzxts8","isPackging":0,"actualLabel":"Caffe latte"},{"id":"88ea58e5-5aed-4c56-80f0-bcc6b35440d3","count":1,"label":"Espresso Lungo","posId":"N156","price":5500,"isExtra":false,"creatorId":"xt0GMR_4QUrHpbLwY31hD","isPackging":0,"actualLabel":"Espresso Lungo"}]</t>
  </si>
  <si>
    <t>2026-05-06T12:22:59.386+02:00</t>
  </si>
  <si>
    <t>2026-05-06T12:32:03.240+02:00</t>
  </si>
  <si>
    <t>2026-05-06T12:15:56.508+02:00</t>
  </si>
  <si>
    <t>2026-05-06T12:29:11.758+02:00</t>
  </si>
  <si>
    <t>[{"id":"1e8d27fe-5059-4d3c-a717-e6037379688e","count":1,"label":"Pizza Quattro Formaggi 40","posId":"111","price":32900,"isExtra":false,"creatorId":"Jhi2n6NIzX7-OOrsH7aQA","isPackging":0,"actualLabel":"Pizza Quattro Formaggi 40"}]</t>
  </si>
  <si>
    <t>2026-05-06T11:52:13.459+02:00</t>
  </si>
  <si>
    <t>2026-05-06T11:57:41.194+02:00</t>
  </si>
  <si>
    <t>[{"id":"d524a5a3-a53a-4542-a32f-c55dbe2cd1d4","count":1,"label":"Cappucino","posId":"N152","price":6500,"isExtra":false,"creatorId":"saKmenan8WXiEUIkUWTo9","isPackging":0,"actualLabel":"Cappucino"},{"id":"8a3717e8-c09b-44af-b143-5fa2b477a914","count":1,"label":"Aquilla neperlivá","posId":"N140","price":3900,"isExtra":false,"creatorId":"xdIruUbpspdWP7hsV_B--","isPackging":0,"actualLabel":"Aquilla neperlivá"}]</t>
  </si>
  <si>
    <t>2026-05-06T11:48:28.160+02:00</t>
  </si>
  <si>
    <t>2026-05-06T11:50:08.988+02:00</t>
  </si>
  <si>
    <t>[{"id":"6726ee27-92cb-4e35-a09a-8b4dc3ab014d","count":1,"label":"Donut čokoládový","posId":"Z102","price":3500,"isExtra":false,"creatorId":"q4DIILSs3n2MECE6vAyPh","isPackging":0,"actualLabel":"Donut čokoládový"}]</t>
  </si>
  <si>
    <t>2026-05-06T11:46:20.112+02:00</t>
  </si>
  <si>
    <t>2026-05-06T11:50:07.494+02:00</t>
  </si>
  <si>
    <t>[{"id":"d524a5a3-a53a-4542-a32f-c55dbe2cd1d4","count":1,"label":"Cappucino","posId":"N152","price":6500,"isExtra":false,"creatorId":"BX1nUbtvQuSWP810mBNpy","isPackging":0,"actualLabel":"Cappucino"}]</t>
  </si>
  <si>
    <t>2026-05-06T11:06:16.494+02:00</t>
  </si>
  <si>
    <t>2026-05-06T11:20:13.984+02:00</t>
  </si>
  <si>
    <t>[{"id":"864ed54f-c99e-45ab-b65e-dc3c6ef3ae72","count":1,"label":"Pizza Quattro Formaggi 32","posId":"123","price":25900,"isExtra":false,"creatorId":"UqB9geyofIQOLf4BoLAxp","isPackging":0,"actualLabel":"Pizza Quattro Formaggi 32"},{"id":"MjHE1bJDB0L-jjNiZS0Lz","count":1,"label":"okraj hotdog, bbq omáčka","posId":"A119","price":5900,"isExtra":true,"mainItemId":"864ed54f-c99e-45ab-b65e-dc3c6ef3ae72"},{"id":"KHkqvH4nrpVi3rmWB6xsU","count":1,"label":"Bez gorgonzoly","posId":"X101","price":0,"KDSTags":["redhighlight"],"isExtra":true,"mainItemId":"864ed54f-c99e-45ab-b65e-dc3c6ef3ae72"},{"id":"c2b32966-195b-4167-bd2c-d46dd2e2568c","count":1,"label":"Aquilla černý čaj a broskev","posId":"N120","price":4900,"isExtra":false,"creatorId":"vXBPvbtaBzGJ5a3p7bjsT","isPackging":0,"actualLabel":"Aquilla černý čaj a broskev"},{"id":"c2b32966-195b-4167-bd2c-d46dd2e2568c","count":1,"label":"Aquilla černý čaj a broskev","posId":"N120","price":4900,"isExtra":false,"creatorId":"-JADes5bAc1IcPiRLI7cV","isPackging":0,"actualLabel":"Aquilla černý čaj a broskev"}]</t>
  </si>
  <si>
    <t>2026-05-06T11:05:28.497+02:00</t>
  </si>
  <si>
    <t>2026-05-06T11:20:12.740+02:00</t>
  </si>
  <si>
    <t>[{"id":"428e1c0b-4234-4b06-b060-02a3a194dbbd","count":1,"label":"Pizza Quattro Formaggi 18","posId":"135","price":13900,"isExtra":false,"creatorId":"RwNdgJOEu0XVCLyWOewoP","isPackging":0,"actualLabel":"Pizza Quattro Formaggi 18"},{"id":"KHkqvH4nrpVi3rmWB6xsU","count":1,"label":"Bez gorgonzoly","posId":"X101","price":0,"KDSTags":["redhighlight"],"isExtra":true,"mainItemId":"428e1c0b-4234-4b06-b060-02a3a194dbbd"},{"id":"c2b32966-195b-4167-bd2c-d46dd2e2568c","count":1,"label":"Aquilla černý čaj a broskev","posId":"N120","price":4900,"isExtra":false,"creatorId":"FmdTNnTYsp9pTMsCIq5Yv","isPackging":0,"actualLabel":"Aquilla černý čaj a broskev"},{"id":"f4434023-1838-40f3-bb9f-7f4156247330","count":1,"label":"Caffe latte","posId":"N153","price":7500,"isExtra":false,"creatorId":"JqMHkj-1-EWj0IBTZJ4ef","isPackging":0,"actualLabel":"Caffe latte"}]</t>
  </si>
  <si>
    <t>2026-05-06T09:25:04.438+02:00</t>
  </si>
  <si>
    <t>2026-05-06T12:26:15.122+02:00</t>
  </si>
  <si>
    <t>[{"id":"0ea52415-fdb3-497f-b216-7fd5802f2e0f","note":"","count":1,"label":"Quattro Formaggi 32 cm","posId":"123","price":25900,"isExtra":false}]</t>
  </si>
  <si>
    <t>2026-05-06T00:41:44.139+02:00</t>
  </si>
  <si>
    <t>2026-05-06T00:52:04.298+02:00</t>
  </si>
  <si>
    <t>[{"id":"d9dc13ba-8a93-42eb-a269-2b1686554432","count":1,"label":"Pizza Hot &amp; Spicy 18","posId":"134","price":13900,"isExtra":false,"creatorId":"B1YWPBwfrW4dLKxHD5XLe","isPackging":0,"actualLabel":"Pizza Hot &amp; Spicy 18"},{"id":"392c0eaa-2538-4d3f-9d09-15d340f244a3","count":1,"label":"Mirinda 0,33l","posId":"N172","price":3900,"isExtra":false,"creatorId":"wuxb4tJbbx0GR85dWbQTT","isPackging":0,"actualLabel":"Mirinda 0,33l"}]</t>
  </si>
  <si>
    <t>2026-05-05T23:51:16.921+02:00</t>
  </si>
  <si>
    <t>2026-05-06T00:08:44.966+02:00</t>
  </si>
  <si>
    <t>2026-05-06T00:27:45.867+02:00</t>
  </si>
  <si>
    <t>2026-05-05T23:52:43.617+02:00</t>
  </si>
  <si>
    <t>[{"id":"65874335","note":"","size":"Quattro Formaggi 32cm","count":1,"label":"Quattro Formaggi 32cm","posId":"123","price":25900,"isExtra":false},{"id":"65874393","note":"","count":1,"label":"Balné","posId":"K0000","price":1500,"isExtra":true},{"id":"65874510","note":"","count":1,"label":"Rajčatový základ","posId":"ZSR32","price":0,"isExtra":true},{"id":"65874369","note":"","size":"Pepsi zero sugar 1l","count":1,"label":"Pepsi zero sugar 1l","posId":"N125","price":5900,"isExtra":false}]</t>
  </si>
  <si>
    <t>2026-05-05T22:34:58.965+02:00</t>
  </si>
  <si>
    <t>2026-05-05T22:47:48.983+02:00</t>
  </si>
  <si>
    <t>2026-05-05T22:33:04.435+02:00</t>
  </si>
  <si>
    <t>2026-05-05T22:51:23.871+02:00</t>
  </si>
  <si>
    <t>2026-05-05T23:12:18.460+02:00</t>
  </si>
  <si>
    <t>2026-05-05T22:35:32.493+02:00</t>
  </si>
  <si>
    <t>[{"id":"ad7c292a-48c9-48db-b64c-0f7f8ebced7f","note":"","count":1,"label":"BBQ Meteor 40 cm","posId":"106","price":32900,"isExtra":false}]</t>
  </si>
  <si>
    <t>2026-05-05T22:10:14.412+02:00</t>
  </si>
  <si>
    <t>2026-05-05T22:24:49.190+02:00</t>
  </si>
  <si>
    <t>2026-05-05T22:05:22.723+02:00</t>
  </si>
  <si>
    <t>2026-05-05T22:28:02.844+02:00</t>
  </si>
  <si>
    <t>2026-05-05T22:52:09.553+02:00</t>
  </si>
  <si>
    <t>2026-05-05T22:06:05.317+02:00</t>
  </si>
  <si>
    <t>[{"id":"65874330","note":"","size":"Hawai 40cm","count":1,"label":"Hawai 40cm","posId":"102","price":32900,"isExtra":false},{"id":"65874385","note":"","count":1,"label":"Balné","posId":"K0000","price":2000,"isExtra":true},{"id":"65874504","note":"","count":1,"label":"Smetanový základ","posId":"ZRS40","price":0,"isExtra":true},{"id":"65874446","note":"","count":1,"label":"okraj hotdog, bbq omáčka","posId":"A120","price":6900,"isExtra":true},{"id":"65874476","note":"","count":1,"label":"Slanina","posId":"C108","price":4000,"KDSTags":["greenhighlight"],"isExtra":true},{"id":"65874359","note":"","size":"Dip Jalapeňos","count":1,"label":"Dip Jalapeňos","posId":"P107","price":2500,"isExtra":false},{"id":"65874354","note":"","size":"Pepperoni Rolls 🌶️","count":1,"label":"Pepperoni Rolls 🌶️","posId":"P100","price":8900,"isExtra":false},{"id":"65874393","note":"","count":1,"label":"Balné","posId":"K0000","price":1500,"isExtra":true},{"id":"65874370","note":"","size":"Mirinda 1l","count":1,"label":"Mirinda 1l","posId":"N126","price":5900,"isExtra":false}]</t>
  </si>
  <si>
    <t>2026-05-05T20:50:18.566+02:00</t>
  </si>
  <si>
    <t>2026-05-05T20:58:00.452+02:00</t>
  </si>
  <si>
    <t>[{"id":"6893484371e1a7827faa2844","count":1,"label":"Hot &amp; Spicy 32cm 🌶️🌶️","posId":"122","price":22900,"isExtra":false},{"id":"0cf732abf15d68df108984b2","count":1,"label":"Balné","posId":"K0000","price":1500,"isExtra":true}]</t>
  </si>
  <si>
    <t>2026-05-05T20:24:16.418+02:00</t>
  </si>
  <si>
    <t>2026-05-05T20:34:30.704+02:00</t>
  </si>
  <si>
    <t>2026-05-05T20:02:21.289+02:00</t>
  </si>
  <si>
    <t>2026-05-05T20:14:32.626+02:00</t>
  </si>
  <si>
    <t>[{"id":"62240189","note":"","size":"Hot &amp; Spicy 40cm 🌶️🌶️","count":1,"label":"Hot &amp; Spicy 40cm 🌶️🌶️","posId":"110","price":29900,"isExtra":false},{"id":"62240266","note":"","count":1,"label":"Balné","posId":"K0000","price":2000,"isExtra":true},{"id":"62240200","note":"","size":"Quattro Formaggi 32cm","count":1,"label":"Quattro Formaggi 32cm","posId":"123","price":22900,"isExtra":false},{"id":"62240274","note":"","count":1,"label":"Balné","posId":"K0000","price":1500,"isExtra":true}]</t>
  </si>
  <si>
    <t>2026-05-05T19:53:58.786+02:00</t>
  </si>
  <si>
    <t>2026-05-05T20:09:27.483+02:00</t>
  </si>
  <si>
    <t>[{"id":"62240210","note":"","size":"Veggieballs 32cm 🌶️🌶️","count":1,"label":"Veggieballs 32cm 🌶️🌶️","posId":"117","price":22900,"isExtra":false},{"id":"62240274","note":"","count":1,"label":"Balné","posId":"K0000","price":1500,"isExtra":true},{"id":"62240205","note":"","size":"BBQ Meteor 32cm","count":1,"label":"BBQ Meteor 32cm","posId":"118","price":22900,"isExtra":false},{"id":"62240274","note":"","count":1,"label":"Balné","posId":"K0000","price":1500,"isExtra":true},{"id":"62240419","note":"","count":1,"label":"USA těsto","posId":"17","price":1000,"isExtra":true},{"id":"62240393","note":"","count":1,"label":"Rajčatový základ","posId":"ZBR32","price":0,"isExtra":true},{"id":"62240202","note":"","size":"Comeback 32cm 🌶️","count":1,"label":"Comeback 32cm 🌶️","posId":"121","price":22900,"isExtra":false},{"id":"62240274","note":"","count":1,"label":"Balné","posId":"K0000","price":1500,"isExtra":true},{"id":"62240282","note":"","count":1,"label":"Jalapeňos","posId":"B102","price":2500,"KDSTags":["greenhighlight"],"isExtra":true},{"id":"62240229","note":"","size":"Pepperoni Rolls 🌶️","count":1,"label":"Pepperoni Rolls 🌶️","posId":"P100","price":7900,"isExtra":false},{"id":"62240274","note":"","count":1,"label":"Balné","posId":"K0000","price":1500,"isExtra":true}]</t>
  </si>
  <si>
    <t>2026-05-05T19:53:40.826+02:00</t>
  </si>
  <si>
    <t>2026-05-05T19:59:28.590+02:00</t>
  </si>
  <si>
    <t>[{"id":"62240191","note":"","size":"Pepperoni 40cm 🌶️🌶️","count":1,"label":"Pepperoni 40cm 🌶️🌶️","posId":"108","price":29900,"isExtra":false},{"id":"62240266","note":"","count":1,"label":"Balné","posId":"K0000","price":2000,"isExtra":true},{"id":"62240230","note":"","size":"Česnekový dip","count":1,"label":"Česnekový dip","posId":"P106","price":2000,"isExtra":false},{"id":"62240274","note":"","count":1,"label":"Balné","posId":"K0000","price":1500,"isExtra":true}]</t>
  </si>
  <si>
    <t>2026-05-05T19:49:03.359+02:00</t>
  </si>
  <si>
    <t>2026-05-05T19:56:30.316+02:00</t>
  </si>
  <si>
    <t>2026-05-05T20:14:41.673+02:00</t>
  </si>
  <si>
    <t>2026-05-05T19:49:32.883+02:00</t>
  </si>
  <si>
    <t>[{"id":"ee394832-8137-440a-84b7-b9e0df42a9ab","note":"","count":1,"label":"Hawai 32 cm","posId":"114","price":25900,"isExtra":false},{"id":"57c816b2-3e3f-46c2-b126-b09910d79cb0","note":"","count":1,"label":"změna na Smetanový základ","posId":"57c816b2-3e3f-46c2-b126-b09910d79cb0","price":0,"isExtra":true},{"id":"21fd0686-e8d1-43f1-84c9-d96f5842a3ca","note":"","count":1,"label":"okraj mozzarella, bylinky","posId":"21fd0686-e8d1-43f1-84c9-d96f5842a3ca","price":5900,"isExtra":true},{"id":"8b18781f-3bd0-464d-aa33-9f081ecc1a3a","note":"","count":1,"label":"mozzarella","posId":"8b18781f-3bd0-464d-aa33-9f081ecc1a3a","price":3000,"isExtra":true},{"id":"92786627-aa7f-470b-9a46-ca4d5978f1b3","note":"","count":1,"label":"ananas","posId":"92786627-aa7f-470b-9a46-ca4d5978f1b3","price":2500,"isExtra":true}]</t>
  </si>
  <si>
    <t>2026-05-05T19:37:17.435+02:00</t>
  </si>
  <si>
    <t>2026-05-05T19:47:47.407+02:00</t>
  </si>
  <si>
    <t>2026-05-05T18:58:08.801+02:00</t>
  </si>
  <si>
    <t>2026-05-05T19:06:00.360+02:00</t>
  </si>
  <si>
    <t>2026-05-05T19:20:49.336+02:00</t>
  </si>
  <si>
    <t>2026-05-05T18:58:39.711+02:00</t>
  </si>
  <si>
    <t>2026-05-05T18:00:04.670+02:00</t>
  </si>
  <si>
    <t>2026-05-05T18:14:58.867+02:00</t>
  </si>
  <si>
    <t>2026-05-05T18:25:09.460+02:00</t>
  </si>
  <si>
    <t>2026-05-05T18:00:32.771+02:00</t>
  </si>
  <si>
    <t>[{"id":"0005ff76-02c8-47f3-a86e-87443988197a","note":"","count":1,"label":"BBQ Texas 32 cm","posId":"119","price":25900,"isExtra":false},{"id":"4d0fe7ad-c88a-4a73-8015-c60680489cf8","note":"","count":1,"label":"Baby špenát &amp; kuře 32 cm","posId":"116","price":25900,"isExtra":false},{"id":"e80870b1-0ad4-48d9-a1bf-c463fb3ad3f0","note":"","count":1,"label":"Jablečno-skořicové rolls, 8ks","posId":"18","price":8900,"isExtra":false}]</t>
  </si>
  <si>
    <t>2026-05-05T17:46:04.969+02:00</t>
  </si>
  <si>
    <t>2026-05-05T19:33:02.208+02:00</t>
  </si>
  <si>
    <t>[{"id":"5b1f2843-926a-4dd1-a5f0-4fddc7b45013","note":"","count":1,"label":"Margherita 32 cm","posId":"112","price":21900,"isExtra":false},{"id":"38de8e38-e51e-422d-9a89-960ebc505f1b","note":"","count":1,"label":"šunka","posId":"38de8e38-e51e-422d-9a89-960ebc505f1b","price":3000,"isExtra":true},{"id":"35e045f9-bc36-46e9-8142-6579de78a05b","note":"","count":1,"label":"Comeback 32 cm","posId":"121","price":25900,"isExtra":false}]</t>
  </si>
  <si>
    <t>2026-05-05T17:45:34.510+02:00</t>
  </si>
  <si>
    <t>2026-05-05T18:00:55.906+02:00</t>
  </si>
  <si>
    <t>[{"id":"62240202","note":"","size":"Comeback 32cm 🌶️","count":1,"label":"Comeback 32cm 🌶️","posId":"121","price":22900,"isExtra":false},{"id":"62240274","note":"","count":1,"label":"Balné","posId":"K0000","price":1500,"isExtra":true},{"id":"62240394","note":"","count":1,"label":"BBQ základ","posId":"ZRB32","price":0,"isExtra":true},{"id":"62240325","note":"","count":1,"label":"okraj hotdog, hořčice","posId":"A117","price":5900,"isExtra":true},{"id":"62240374","note":"","count":1,"label":"Kuře","posId":"B114","price":3000,"KDSTags":["greenhighlight"],"isExtra":true},{"id":"62240203","note":"","size":"Pepperoni 32cm 🌶️🌶️","count":1,"label":"Pepperoni 32cm 🌶️🌶️","posId":"120","price":22900,"isExtra":false},{"id":"62240274","note":"","count":1,"label":"Balné","posId":"K0000","price":1500,"isExtra":true},{"id":"62240339","note":"","count":1,"label":"okraj hotdog, bez omáčky","posId":"A125","price":5900,"isExtra":true},{"id":"62240192","note":"","size":"BBQ Texas 40cm","count":1,"label":"BBQ Texas 40cm","posId":"107","price":29900,"isExtra":false},{"id":"62240266","note":"","count":1,"label":"Balné","posId":"K0000","price":2000,"isExtra":true},{"id":"62240318","note":"","count":1,"label":"okraj hotdog, hořčice","posId":"A118","price":6900,"isExtra":true}]</t>
  </si>
  <si>
    <t>2026-05-05T17:34:33.631+02:00</t>
  </si>
  <si>
    <t>2026-05-05T17:44:17.760+02:00</t>
  </si>
  <si>
    <t>[{"id":"113","note":"","count":1,"label":"Capricciosa 32cm","posId":"113","price":22900,"isExtra":false},{"id":"K0000","note":"","count":1,"label":"Balné","posId":"K0000","price":1500,"isExtra":true},{"id":"B100","note":"","count":1,"label":"Ananas","posId":"B100","price":2500,"KDSTags":["greenhighlight"],"isExtra":true},{"id":"121","note":"","count":1,"label":"Comeback 32cm 🌶️","posId":"121","price":22900,"isExtra":false},{"id":"K0000","note":"","count":1,"label":"Balné","posId":"K0000","price":1500,"isExtra":true}]</t>
  </si>
  <si>
    <t>2026-05-05T17:23:22.652+02:00</t>
  </si>
  <si>
    <t>2026-05-05T17:28:10.668+02:00</t>
  </si>
  <si>
    <t>[{"id":"864ed54f-c99e-45ab-b65e-dc3c6ef3ae72","count":1,"label":"Pizza Quattro Formaggi 32","posId":"123","price":25900,"isExtra":false,"creatorId":"3jlmr-7IbHc_sB_Ccxhgf","isPackging":0,"actualLabel":"Pizza Quattro Formaggi 32"},{"id":"aEhGN0F1eP1ffk52R-6IM","count":1,"label":"okraj mozzarella, bylinky","posId":"A121","price":5900,"isExtra":true,"mainItemId":"864ed54f-c99e-45ab-b65e-dc3c6ef3ae72"},{"id":"KHkqvH4nrpVi3rmWB6xsU","count":1,"label":"Bez gorgonzoly","posId":"X101","price":0,"KDSTags":["redhighlight"],"isExtra":true,"mainItemId":"864ed54f-c99e-45ab-b65e-dc3c6ef3ae72"}]</t>
  </si>
  <si>
    <t>2026-05-05T16:29:22.910+02:00</t>
  </si>
  <si>
    <t>2026-05-05T16:31:48.162+02:00</t>
  </si>
  <si>
    <t>[{"id":"c2b32966-195b-4167-bd2c-d46dd2e2568c","count":1,"label":"Aquilla černý čaj a broskev","posId":"N120","price":4900,"isExtra":false,"creatorId":"5PClmrx33L0P03YZGcFBX","isPackging":0,"actualLabel":"Aquilla černý čaj a broskev"}]</t>
  </si>
  <si>
    <t>2026-05-05T16:27:56.415+02:00</t>
  </si>
  <si>
    <t>2026-05-05T16:31:48.729+02:00</t>
  </si>
  <si>
    <t>[{"id":"392c0eaa-2538-4d3f-9d09-15d340f244a3","count":1,"label":"Mirinda 0,33l","posId":"N172","price":3900,"isExtra":false,"creatorId":"vIcsAKNEwyue2m_FSxB-o","isPackging":0,"actualLabel":"Mirinda 0,33l"},{"id":"18c7dc2e-3f8c-4b58-9c90-6a401315d32b","count":1,"label":"Pizza Hawai 32 cm","posId":"114","price":25900,"isExtra":false,"creatorId":"jSVZ2GNeQ0lw3pcDshJlk","isPackging":0,"actualLabel":"Pizza Hawai 32 cm"}]</t>
  </si>
  <si>
    <t>2026-05-05T15:31:41.211+02:00</t>
  </si>
  <si>
    <t>2026-05-05T16:03:38.445+02:00</t>
  </si>
  <si>
    <t>[{"id":"b1c31dd3-3684-4e2f-87d1-f7d69231796a","count":1,"label":"Ice Coffee","posId":"N157","price":9500,"isExtra":false,"creatorId":"v20V0xsgfIRlG9CZswWPj","isPackging":0,"actualLabel":"Ice Coffee"},{"id":"d4397be7-89e6-46c3-a5ba-a8bbd0b2ec34","count":2,"label":"Pizza Hawai 18 cm","posId":"126","price":13900,"isExtra":false,"creatorId":"fplKnHd5b2X33rL0kPVmn","isPackging":0,"actualLabel":"Pizza Hawai 18 cm"},{"id":"RjnzJvFGQ7bViwxWS8fAW","count":2,"label":"Bez ananasu","posId":"X100","price":0,"KDSTags":["redhighlight"],"isExtra":true,"mainItemId":"d4397be7-89e6-46c3-a5ba-a8bbd0b2ec34"},{"id":"e69ac8e4-ea63-41b0-ab11-56a29ce0429d","count":2,"label":"Pizza Margherita 18","posId":"124","price":13900,"isExtra":false,"creatorId":"ybj-CPAXbz9FD8a38yrXA","isPackging":0,"actualLabel":"Pizza Margherita 18"},{"id":"b0f1aebd-b975-4005-9c16-db91b7d813d3","count":1,"label":"Aquila zelený čaj/citron 0,33l","posId":"N174","price":3900,"isExtra":false,"creatorId":"gxZAF9rAagN-Zo4Nj-U4F","isPackging":0,"actualLabel":"Aquila zelený čaj/citron 0,33l"}]</t>
  </si>
  <si>
    <t>2026-05-05T15:27:15.724+02:00</t>
  </si>
  <si>
    <t>2026-05-05T15:27:18.664+02:00</t>
  </si>
  <si>
    <t>[{"id":"34a0b831-1e92-45b3-8a4a-018d05baf41c","count":1,"label":"Pepsi zero 0,33l","posId":"N171","price":3900,"isExtra":false,"creatorId":"fHu2qjQWtxLrOI4byRrQT","isPackging":0,"actualLabel":"Pepsi zero 0,33l"}]</t>
  </si>
  <si>
    <t>2026-05-05T15:14:53.394+02:00</t>
  </si>
  <si>
    <t>2026-05-05T15:44:14.617+02:00</t>
  </si>
  <si>
    <t>[{"id":"6893484371e1a7827faa2846","count":1,"label":"Comeback 32cm 🌶️","posId":"121","price":22900,"isExtra":false},{"id":"0cf732abf15d68df108984b2","count":1,"label":"Balné","posId":"K0000","price":1500,"isExtra":true},{"id":"da097aeb3afd22156cfe8289","count":1,"label":"okraj hotdog, bez omáčky","posId":"A125","price":5900,"isExtra":true},{"id":"380ab62bcb0705673955fc74","count":1,"label":"Šunka","posId":"B106","price":3000,"KDSTags":["greenhighlight"],"isExtra":true}]</t>
  </si>
  <si>
    <t>2026-05-05T14:08:00.394+02:00</t>
  </si>
  <si>
    <t>2026-05-05T15:10:31.231+02:00</t>
  </si>
  <si>
    <t>[{"id":"0af11d6a-d80e-47c0-9ccf-fe625c3fa319","count":1,"label":"Horká čokoláda","posId":"N165","price":6500,"isExtra":false,"creatorId":"DIZ6o4JA7NTOZs0enoLVr","isPackging":0,"actualLabel":"Horká čokoláda"},{"id":"6726ee27-92cb-4e35-a09a-8b4dc3ab014d","count":1,"label":"Donut čokoládový","posId":"Z102","price":3500,"isExtra":false,"creatorId":"KintuASvbdQJ-Ag2d3hMm","isPackging":0,"actualLabel":"Donut čokoládový"},{"id":"e258c1f0-59ca-47a0-b097-7e447a442599","count":1,"label":"Mirinda 1l","posId":"N126","price":5900,"isExtra":false,"creatorId":"-yMiW56mNUGl-nuXcYoLI","isPackging":0,"actualLabel":"Mirinda 1l"}]</t>
  </si>
  <si>
    <t>2026-05-05T13:52:37.633+02:00</t>
  </si>
  <si>
    <t>2026-05-05T15:10:31.822+02:00</t>
  </si>
  <si>
    <t>[{"id":"734f14e5-3164-4c60-ab34-a6cab8625c5e","count":1,"label":"Pizza Comeback 32","posId":"121","price":25900,"isExtra":false,"creatorId":"hz8XH2OclWq8LlYxx2vkm","isPackging":0,"actualLabel":"Pizza Comeback 32"}]</t>
  </si>
  <si>
    <t>2026-05-05T13:46:11.041+02:00</t>
  </si>
  <si>
    <t>2026-05-05T13:46:21.080+02:00</t>
  </si>
  <si>
    <t>[{"id":"b45631db-1b89-421f-a9a7-2cef193661b2","count":1,"label":"Guarana classic","posId":"N142","price":5500,"isExtra":false,"discount":{"type":"absolute","value":35},"creatorId":"jdMZ_VXv4RPih0DtE864J","isPackging":0,"actualLabel":"Guarana classic"}]</t>
  </si>
  <si>
    <t>2026-05-05T13:03:22.682+02:00</t>
  </si>
  <si>
    <t>2026-05-05T13:04:02.231+02:00</t>
  </si>
  <si>
    <t>[{"id":"8c606e51-17ad-408c-8406-aeb8d328fe6c","count":1,"label":"Pomerančový džus 0,33l","posId":"N178","price":4500,"isExtra":false,"creatorId":"8m3I-za9_qPYF4Ru5NoyG","isPackging":0,"actualLabel":"Pomerančový džus 0,33l"}]</t>
  </si>
  <si>
    <t>2026-05-05T12:52:52.183+02:00</t>
  </si>
  <si>
    <t>2026-05-05T13:01:24.522+02:00</t>
  </si>
  <si>
    <t>[{"id":"f4434023-1838-40f3-bb9f-7f4156247330","count":1,"label":"Caffe latte","posId":"N153","price":7500,"isExtra":false,"creatorId":"VYDD7o7HQNLpigpTxl7ts","isPackging":0,"actualLabel":"Caffe latte"}]</t>
  </si>
  <si>
    <t>2026-05-05T11:24:04.197+02:00</t>
  </si>
  <si>
    <t>2026-05-05T11:36:40.353+02:00</t>
  </si>
  <si>
    <t>[{"id":"62240202","note":"","size":"Comeback 32cm 🌶️","count":1,"label":"Comeback 32cm 🌶️","posId":"121","price":25900,"isExtra":false},{"id":"62240274","note":"","count":1,"label":"Balné","posId":"K0000","price":1500,"isExtra":true},{"id":"62240337","note":"","count":1,"label":"Bez cibule","posId":"X103","price":0,"KDSTags":["redhighlight"],"isExtra":true},{"id":"62240208","note":"","size":"Capricciosa 32cm","count":1,"label":"Capricciosa 32cm","posId":"113","price":25900,"isExtra":false},{"id":"62240274","note":"","count":1,"label":"Balné","posId":"K0000","price":1500,"isExtra":true}]</t>
  </si>
  <si>
    <t>2026-05-05T00:05:03.224+02:00</t>
  </si>
  <si>
    <t>2026-05-05T00:14:43.337+02:00</t>
  </si>
  <si>
    <t>2026-05-05T00:23:39.551+02:00</t>
  </si>
  <si>
    <t>2026-05-05T00:05:33.942+02:00</t>
  </si>
  <si>
    <t>2026-05-05T00:03:36.123+02:00</t>
  </si>
  <si>
    <t>2026-05-05T00:14:14.326+02:00</t>
  </si>
  <si>
    <t>2026-05-05T00:32:40.526+02:00</t>
  </si>
  <si>
    <t>2026-05-05T00:05:04.754+02:00</t>
  </si>
  <si>
    <t>[{"id":"65874335","note":"","size":"Quattro Formaggi 32cm","count":1,"label":"Quattro Formaggi 32cm","posId":"123","price":25900,"isExtra":false},{"id":"65874393","note":"","count":1,"label":"Balné","posId":"K0000","price":1500,"isExtra":true},{"id":"65874510","note":"","count":1,"label":"Rajčatový základ","posId":"ZSR32","price":0,"isExtra":true}]</t>
  </si>
  <si>
    <t>2026-05-04T23:51:06.345+02:00</t>
  </si>
  <si>
    <t>2026-05-05T00:10:52.445+02:00</t>
  </si>
  <si>
    <t>[{"id":"03ade9ce-5d0f-4499-a6a3-340b58ae4468","note":"","count":2,"label":"Capricciosa 32 cm","posId":"113","price":25900,"isExtra":false},{"id":"85242cc7-02be-4e3a-9c6b-27dfd40e286b","note":"","count":1,"label":"Mirinda 1l","posId":"N126","price":5900,"isExtra":false}]</t>
  </si>
  <si>
    <t>2026-05-04T21:54:53.265+02:00</t>
  </si>
  <si>
    <t>2026-05-04T22:05:39.138+02:00</t>
  </si>
  <si>
    <t>[{"id":"62240229","note":"","size":"Pepperoni Rolls 🌶️","count":1,"label":"Pepperoni Rolls 🌶️","posId":"P100","price":8900,"isExtra":false},{"id":"62240274","note":"","count":1,"label":"Balné","posId":"K0000","price":1500,"isExtra":true},{"id":"62240190","note":"","size":"Comeback 40cm 🌶️","count":1,"label":"Comeback 40cm 🌶️","posId":"109","price":32900,"isExtra":false},{"id":"62240266","note":"","count":1,"label":"Balné","posId":"K0000","price":2000,"isExtra":true},{"id":"62240335","note":"","count":1,"label":"Ananas","posId":"C100","price":3500,"KDSTags":["greenhighlight"],"isExtra":true},{"id":"62240234","note":"","size":"Dip Jalapeňos","count":1,"label":"Dip Jalapeňos","posId":"P107","price":2500,"isExtra":false}]</t>
  </si>
  <si>
    <t>2026-05-04T21:24:09.329+02:00</t>
  </si>
  <si>
    <t>2026-05-04T21:30:46.254+02:00</t>
  </si>
  <si>
    <t>[{"id":"62240209","note":"","size":"Baby Špenát &amp; kuře 32cm","count":1,"label":"Baby Špenát &amp; kuře 32cm","posId":"116","price":25900,"isExtra":false},{"id":"62240274","note":"","count":1,"label":"Balné","posId":"K0000","price":1500,"isExtra":true}]</t>
  </si>
  <si>
    <t>2026-05-04T21:07:09.720+02:00</t>
  </si>
  <si>
    <t>2026-05-04T21:16:26.473+02:00</t>
  </si>
  <si>
    <t>[{"id":"734f14e5-3164-4c60-ab34-a6cab8625c5e","count":1,"label":"Pizza Comeback 32","posId":"121","price":25900,"isExtra":false,"creatorId":"b7SJs8G8ti7Rcsj4fOv5N","isPackging":0,"actualLabel":"Pizza Comeback 32"}]</t>
  </si>
  <si>
    <t>2026-05-04T21:05:26.601+02:00</t>
  </si>
  <si>
    <t>2026-05-04T21:12:09.041+02:00</t>
  </si>
  <si>
    <t>[{"id":"62240188","note":"","size":"Quattro Formaggi 40cm","count":1,"label":"Quattro Formaggi 40cm","posId":"111","price":32900,"isExtra":false},{"id":"62240266","note":"","count":1,"label":"Balné","posId":"K0000","price":2000,"isExtra":true}]</t>
  </si>
  <si>
    <t>2026-05-04T20:20:04.501+02:00</t>
  </si>
  <si>
    <t>2026-05-04T20:32:08.370+02:00</t>
  </si>
  <si>
    <t>[{"id":"944ada84-4b76-4cec-9248-ebcd083131da","note":"","count":1,"label":"Baby špenát &amp; kuře 32 cm","posId":"140","price":25900,"isExtra":false},{"id":"f61b7339-3b20-4583-b2b8-12e48de2876d","note":"","count":1,"label":"změna na Rajčatový základ","posId":"f61b7339-3b20-4583-b2b8-12e48de2876d","price":0,"isExtra":true},{"id":"d1e9623b-89c9-4caa-a2ba-cbaafad1a883","note":"","count":1,"label":"slanina","posId":"d1e9623b-89c9-4caa-a2ba-cbaafad1a883","price":3000,"isExtra":true}]</t>
  </si>
  <si>
    <t>2026-05-04T19:34:44.174+02:00</t>
  </si>
  <si>
    <t>2026-05-04T19:58:48.274+02:00</t>
  </si>
  <si>
    <t>[{"id":"75282e98-d1a1-4e95-8f76-c7784170cfa5","count":1,"label":"Espresso","posId":"N150","price":5500,"isExtra":false,"creatorId":"J1RXxOzRUcCpKY8YtweZh","isPackging":0,"actualLabel":"Espresso"},{"id":"88ea58e5-5aed-4c56-80f0-bcc6b35440d3","count":1,"label":"Espresso Lungo","posId":"N156","price":5500,"isExtra":false,"creatorId":"j_Q5XN3VV_w1YZAFhhFyl","isPackging":0,"actualLabel":"Espresso Lungo"},{"id":"666f5d57-c79d-415f-bd66-38dc47ee4585","count":1,"label":"Pizza Pepperoni 32","posId":"120","price":25900,"isExtra":false,"creatorId":"SXwz-q89cRhYZ_Khw4Nyb","isPackging":0,"actualLabel":"Pizza Pepperoni 32"}]</t>
  </si>
  <si>
    <t>2026-05-04T19:11:04.531+02:00</t>
  </si>
  <si>
    <t>2026-05-04T19:11:31.446+02:00</t>
  </si>
  <si>
    <t>[{"id":"f4434023-1838-40f3-bb9f-7f4156247330","count":1,"label":"Caffe latte","posId":"N153","price":7500,"isExtra":false,"creatorId":"uOEdF-KMlMEqqg8JTI7Vz","isPackging":0,"actualLabel":"Caffe latte"}]</t>
  </si>
  <si>
    <t>2026-05-04T19:10:46.385+02:00</t>
  </si>
  <si>
    <t>2026-05-04T19:11:27.196+02:00</t>
  </si>
  <si>
    <t>[{"id":"392c0eaa-2538-4d3f-9d09-15d340f244a3","count":1,"label":"Mirinda 0,33l","posId":"N172","price":3900,"isExtra":false,"creatorId":"U_3wpbxw34tF0INO7bOpu","isPackging":0,"actualLabel":"Mirinda 0,33l"}]</t>
  </si>
  <si>
    <t>2026-05-04T19:10:43.230+02:00</t>
  </si>
  <si>
    <t>2026-05-04T19:16:16.773+02:00</t>
  </si>
  <si>
    <t>[{"id":"6893484371e1a7827faa2846","count":1,"label":"Comeback 32cm 🌶️","posId":"121","price":25900,"isExtra":false},{"id":"0cf732abf15d68df108984b2","count":1,"label":"Balné","posId":"K0000","price":1500,"isExtra":true}]</t>
  </si>
  <si>
    <t>2026-05-04T19:10:07.445+02:00</t>
  </si>
  <si>
    <t>2026-05-04T19:25:15.032+02:00</t>
  </si>
  <si>
    <t>[{"id":"18c7dc2e-3f8c-4b58-9c90-6a401315d32b","count":1,"label":"Pizza Hawai 32 cm","posId":"114","price":25900,"isExtra":false,"creatorId":"toifKbzqehXCjLmtxA0ac","isPackging":0,"actualLabel":"Pizza Hawai 32 cm"},{"id":"72682784-a491-4827-a6c0-39209c701cf1","count":1,"label":"Jablečno-skořicové rolls","posId":"18","price":8900,"isExtra":false,"creatorId":"le-ROoPPD2bFBgzk0AaPB","isPackging":0,"actualLabel":"Jablečno-skořicové rolls"}]</t>
  </si>
  <si>
    <t>2026-05-04T18:55:27.726+02:00</t>
  </si>
  <si>
    <t>2026-05-04T19:25:16.228+02:00</t>
  </si>
  <si>
    <t>[{"id":"f341f44b-a0ea-4873-a54a-fa4cb8b02aca","count":1,"label":"Pizza Capricciosa 40","posId":"101","price":32900,"isExtra":false,"creatorId":"5msY-_FiFTSI4ZLcqmUwh","isPackging":0,"actualLabel":"Pizza Capricciosa 40"}]</t>
  </si>
  <si>
    <t>2026-05-04T18:00:17.370+02:00</t>
  </si>
  <si>
    <t>2026-05-04T18:09:27.496+02:00</t>
  </si>
  <si>
    <t>[{"id":"62240202","note":"","size":"Comeback 32cm 🌶️","count":1,"label":"Comeback 32cm 🌶️","posId":"121","price":25900,"isExtra":false},{"id":"62240274","note":"","count":1,"label":"Balné","posId":"K0000","price":1500,"isExtra":true},{"id":"62240200","note":"","size":"Quattro Formaggi 32cm","count":1,"label":"Quattro Formaggi 32cm","posId":"123","price":25900,"isExtra":false},{"id":"62240274","note":"","count":1,"label":"Balné","posId":"K0000","price":1500,"isExtra":true}]</t>
  </si>
  <si>
    <t>2026-05-04T17:35:04.764+02:00</t>
  </si>
  <si>
    <t>2026-05-04T17:51:17.345+02:00</t>
  </si>
  <si>
    <t>[{"id":"d63e9120-8ffe-444c-ba51-6c942a13f4fc","note":"","count":1,"label":"Margherita 40 cm","posId":"100","price":28900,"isExtra":false},{"id":"86843148-4e32-4979-bfd6-d7151207f70f","note":"","count":1,"label":"Šunka","posId":"86843148-4e32-4979-bfd6-d7151207f70f","price":4000,"isExtra":true}]</t>
  </si>
  <si>
    <t>2026-05-04T17:32:13.811+02:00</t>
  </si>
  <si>
    <t>2026-05-04T17:41:19.449+02:00</t>
  </si>
  <si>
    <t>[{"id":"62240191","note":"","size":"Pepperoni 40cm 🌶️🌶️","count":1,"label":"Pepperoni 40cm 🌶️🌶️","posId":"108","price":32900,"isExtra":false},{"id":"62240266","note":"","count":1,"label":"Balné","posId":"K0000","price":2000,"isExtra":true},{"id":"62240188","note":"","size":"Quattro Formaggi 40cm","count":1,"label":"Quattro Formaggi 40cm","posId":"111","price":32900,"isExtra":false},{"id":"62240266","note":"","count":1,"label":"Balné","posId":"K0000","price":2000,"isExtra":true}]</t>
  </si>
  <si>
    <t>2026-05-04T16:59:27.334+02:00</t>
  </si>
  <si>
    <t>2026-05-04T16:59:41.643+02:00</t>
  </si>
  <si>
    <t>[{"id":"14ed2657-b58d-4efd-97ae-3a48a4555f3f","count":1,"label":"Guarana kiwi a jablko","posId":"N144","price":5500,"isExtra":false,"discount":{"type":"absolute","value":35},"creatorId":"VytkM46gr82sfQx9ENRne","isPackging":0,"actualLabel":"Guarana kiwi a jablko"}]</t>
  </si>
  <si>
    <t>2026-05-04T16:54:09.569+02:00</t>
  </si>
  <si>
    <t>2026-05-04T17:01:09.331+02:00</t>
  </si>
  <si>
    <t>[{"id":"0b0f19cf-0e7b-4ef5-abad-53a9439da195","count":1,"label":"Pizza Hot &amp; Spicy 32","posId":"122","price":25900,"isExtra":false,"creatorId":"3XxLtektUIqRx1BhGPZSo","isPackging":0,"actualLabel":"Pizza Hot &amp; Spicy 32"}]</t>
  </si>
  <si>
    <t>2026-05-04T16:30:00.325+02:00</t>
  </si>
  <si>
    <t>2026-05-04T16:54:25.121+02:00</t>
  </si>
  <si>
    <t>[{"id":"d524a5a3-a53a-4542-a32f-c55dbe2cd1d4","count":1,"label":"Cappucino","posId":"N152","price":6500,"isExtra":false,"creatorId":"_gHRDsshgOWsY89kAiY5I","isPackging":0,"actualLabel":"Cappucino"},{"id":"d524a5a3-a53a-4542-a32f-c55dbe2cd1d4","count":1,"label":"Cappucino","posId":"N152","price":6500,"isExtra":false,"creatorId":"RtU9_gpKUV_51ZFLETEpZ","isPackging":0,"actualLabel":"Cappucino"}]</t>
  </si>
  <si>
    <t>2026-05-04T15:27:14.681+02:00</t>
  </si>
  <si>
    <t>2026-05-04T17:07:21.265+02:00</t>
  </si>
  <si>
    <t>[{"id":"2cffc280-164c-4c9f-aaee-66502dfa73f2","count":1,"label":"Pizza Špenát kuře 32 cm","posId":"116","price":25900,"isExtra":false,"creatorId":"4xGaIHJPcrjdH-ZI6tZoC","isPackging":0,"actualLabel":"Pizza Špenát kuře 32 cm"},{"id":"aEhGN0F1eP1ffk52R-6IM","count":1,"label":"okraj mozzarella, bylinky","posId":"A121","price":5900,"isExtra":true,"mainItemId":"2cffc280-164c-4c9f-aaee-66502dfa73f2"}]</t>
  </si>
  <si>
    <t>2026-05-04T14:22:28.774+02:00</t>
  </si>
  <si>
    <t>2026-05-04T15:14:42.810+02:00</t>
  </si>
  <si>
    <t>[{"id":"f4434023-1838-40f3-bb9f-7f4156247330","count":2,"label":"Caffe latte","posId":"N153","price":7500,"isExtra":false,"creatorId":"uiQC4KbVaCAeP-gINgVbe","isPackging":0,"actualLabel":"Caffe latte"}]</t>
  </si>
  <si>
    <t>2026-05-04T13:43:03.652+02:00</t>
  </si>
  <si>
    <t>2026-05-04T13:48:45.203+02:00</t>
  </si>
  <si>
    <t>2026-05-04T14:18:47.614+02:00</t>
  </si>
  <si>
    <t>2026-05-04T13:45:52.712+02:00</t>
  </si>
  <si>
    <t>[{"id":"0ea52415-fdb3-497f-b216-7fd5802f2e0f","note":"","count":1,"label":"Quattro Formaggi 32 cm","posId":"123","price":25900,"isExtra":false},{"id":"3a8b6a85-3b5c-4ee4-be2d-261ab8731d6e","note":"","count":1,"label":"Dip česnekový","posId":"P106","price":2500,"isExtra":false}]</t>
  </si>
  <si>
    <t>2026-05-04T13:40:37.729+02:00</t>
  </si>
  <si>
    <t>2026-05-04T13:51:44.309+02:00</t>
  </si>
  <si>
    <t>[{"id":"57d9f91b-11d2-479b-bfd0-7e570ba5d2e6","count":1,"label":"Spicy Wings","posId":"P101","price":12900,"isExtra":false,"creatorId":"8wEc11jJUOwugiJElGzxY","isPackging":0,"actualLabel":"Spicy Wings"}]</t>
  </si>
  <si>
    <t>2026-05-04T13:40:08.145+02:00</t>
  </si>
  <si>
    <t>2026-05-04T13:51:45.101+02:00</t>
  </si>
  <si>
    <t>[{"id":"57d9f91b-11d2-479b-bfd0-7e570ba5d2e6","count":1,"label":"Spicy Wings","posId":"P101","price":12900,"isExtra":false,"creatorId":"1mbINYJ2ZwRWtFR87QUCL","isPackging":0,"actualLabel":"Spicy Wings"}]</t>
  </si>
  <si>
    <t>2026-05-04T13:39:52.923+02:00</t>
  </si>
  <si>
    <t>2026-05-04T13:51:45.753+02:00</t>
  </si>
  <si>
    <t>[{"id":"57d9f91b-11d2-479b-bfd0-7e570ba5d2e6","count":1,"label":"Spicy Wings","posId":"P101","price":12900,"isExtra":false,"creatorId":"i39WIvAy5TXh0vnIlNTtH","isPackging":0,"actualLabel":"Spicy Wings"},{"id":"9203069d-630f-4514-80a6-d80bf3b3cc61","count":1,"label":"Dip česnekový","posId":"P106","price":2500,"isExtra":false,"creatorId":"hIcRisDoskGn485Mf-lOM","isPackging":0,"actualLabel":"Dip česnekový"}]</t>
  </si>
  <si>
    <t>2026-05-04T13:12:03.628+02:00</t>
  </si>
  <si>
    <t>2026-05-04T13:20:11.093+02:00</t>
  </si>
  <si>
    <t>2026-05-04T13:32:01.902+02:00</t>
  </si>
  <si>
    <t>2026-05-04T13:16:24.119+02:00</t>
  </si>
  <si>
    <t>2026-05-04T12:20:29.725+02:00</t>
  </si>
  <si>
    <t>2026-05-04T12:31:45.055+02:00</t>
  </si>
  <si>
    <t>[{"id":"62240204","note":"","size":"BBQ Texas 32cm","count":1,"label":"BBQ Texas 32cm","posId":"119","price":25900,"isExtra":false},{"id":"62240274","note":"","count":1,"label":"Balné","posId":"K0000","price":1500,"isExtra":true},{"id":"62240199","note":"","size":"Margherita 32cm","count":1,"label":"Margherita 32cm","posId":"112","price":21900,"isExtra":false},{"id":"62240274","note":"","count":1,"label":"Balné","posId":"K0000","price":1500,"isExtra":true}]</t>
  </si>
  <si>
    <t>2026-05-04T12:09:16.611+02:00</t>
  </si>
  <si>
    <t>2026-05-04T12:09:44.045+02:00</t>
  </si>
  <si>
    <t>[{"id":"f4434023-1838-40f3-bb9f-7f4156247330","count":1,"label":"Caffe latte","posId":"N153","price":7500,"isExtra":false,"creatorId":"hhfpMfP0cLIbayAg9l6qR","isPackging":0,"actualLabel":"Caffe latte"}]</t>
  </si>
  <si>
    <t>Libuš</t>
  </si>
  <si>
    <t>656 staff pití + 4.000 Berdar záloha</t>
  </si>
  <si>
    <t>Malešice</t>
  </si>
  <si>
    <t>79 lepící páska + 2.000 Yarushynskyi záloha + 646 staff pití</t>
  </si>
  <si>
    <t>Prosek</t>
  </si>
  <si>
    <t xml:space="preserve">Bolt hotově, proto navíc </t>
  </si>
  <si>
    <t>cibule</t>
  </si>
  <si>
    <t>staff pití</t>
  </si>
  <si>
    <t>Pondělí</t>
  </si>
  <si>
    <t>Neděle</t>
  </si>
  <si>
    <t>Úterý</t>
  </si>
  <si>
    <t>Středa</t>
  </si>
  <si>
    <t>600Kč Nasťa neví proč se nespočítalo</t>
  </si>
  <si>
    <t>HACCP</t>
  </si>
  <si>
    <t>HACCP 4580</t>
  </si>
  <si>
    <t>Pátek</t>
  </si>
  <si>
    <t>omylem jsem uložila bez zapsání tržby Majda</t>
  </si>
  <si>
    <t>Sobota</t>
  </si>
  <si>
    <t>klíče</t>
  </si>
  <si>
    <t>Pytle na odpadky + mléko</t>
  </si>
  <si>
    <t>lékárna,hodnocení,oprava pec</t>
  </si>
  <si>
    <t>Ženíšek instor- jezdil jako kurýr</t>
  </si>
  <si>
    <t>450 Roth prohlídka + 79 rukavice</t>
  </si>
  <si>
    <t>Čtvrtek</t>
  </si>
  <si>
    <t>koště na sníh</t>
  </si>
  <si>
    <t>Ženíšek záloha 2000</t>
  </si>
  <si>
    <t>toner</t>
  </si>
  <si>
    <t>Voucher, nešel přeskasu</t>
  </si>
  <si>
    <t>500 voucher nešel uplatnit + 544 staff pití</t>
  </si>
  <si>
    <t>500 voucher nešel</t>
  </si>
  <si>
    <t xml:space="preserve">1.000 Horvát záloha + 165 smetáček s lopatkou </t>
  </si>
  <si>
    <t xml:space="preserve">2.278 zapoměli 31 zapsat hotovost </t>
  </si>
  <si>
    <t>smetáček s lopatkou</t>
  </si>
  <si>
    <t>žampiony</t>
  </si>
  <si>
    <t>foodora objednávka, já hodnocení</t>
  </si>
  <si>
    <t>nůž</t>
  </si>
  <si>
    <t>Bidfood 2x5597 / Vydajovy - navyseni kasy vyroby 10000</t>
  </si>
  <si>
    <t>Zaloha 2000 Sebesta Tomas</t>
  </si>
  <si>
    <t>Vyroba - Bidfood 5597Kc, Nafta 2000Kc (zapocitano)</t>
  </si>
  <si>
    <t>Olej</t>
  </si>
  <si>
    <t>FA od metroservis, nevidim castku, makro 9795kc, Bidfood 2x5597Kc</t>
  </si>
  <si>
    <t>Bidfood 5597 x 2</t>
  </si>
  <si>
    <t>13432 Bidfood, 2000 dodavka benzin</t>
  </si>
  <si>
    <t>2000Kc Benzin dodavka, 8954Kc Bidfood</t>
  </si>
  <si>
    <t>2874Kc bezoplachova dezinfekce, 2000Kc nafta dodávka 21.11.2024 Hrebik Martin, OBI postřikovač tlakový 358Kc</t>
  </si>
  <si>
    <t>8988Kc MB Sving</t>
  </si>
  <si>
    <t xml:space="preserve">2001Kč nafta dodávka </t>
  </si>
  <si>
    <t>2000Kc nafta dodávka, 10074 Bidfood</t>
  </si>
  <si>
    <t>Maso Profit</t>
  </si>
  <si>
    <t>2000Kč Nafta dodávka, 10074Kč Bidfood</t>
  </si>
  <si>
    <t>Tomečková záloha mzdy 4000Kč</t>
  </si>
  <si>
    <t>Bidfood 10074Kc</t>
  </si>
  <si>
    <t>terminal z 30,12,2024</t>
  </si>
  <si>
    <t>bidfood 11194, nafta dodávka 2000</t>
  </si>
  <si>
    <t>2000Kč nafta dodávka</t>
  </si>
  <si>
    <t>11194Kč Bidfood</t>
  </si>
  <si>
    <t>2000Kč nafta dodávka / 11194Kč Bidfood / 598Kč Razítková  barva / 1178Kč profi vázací technika / 486Kč profi vázací technika</t>
  </si>
  <si>
    <t>Záloha ze mzdy Šebesta 5000Kč / 1173Kc Alza (datový kabel, nabíječka) / Mika shop 80Kč / Bauhaus EPS 70F FAS 10cm 142Kc</t>
  </si>
  <si>
    <t>-0.5#REF!000000000.5</t>
  </si>
  <si>
    <t>Záloha ze mzdy Karolína Tomečková 3000Kč</t>
  </si>
  <si>
    <t>Minuly tyden byli + 3541Kc</t>
  </si>
  <si>
    <t>11194Kč Bidfood / 150Kč Domácí potřeby</t>
  </si>
  <si>
    <t>Chybí účtenka/doklad</t>
  </si>
  <si>
    <t>2000Kč dodávka nafta</t>
  </si>
  <si>
    <t>2000Kč nafta dodávka, 11194Kč Bidfood</t>
  </si>
  <si>
    <t>4x75Kč, 3x120Kč</t>
  </si>
  <si>
    <t>1839Kč doplatek mzdy Hana Peštová</t>
  </si>
  <si>
    <t>14272Kč Bidfood</t>
  </si>
  <si>
    <t>Bidfood 14272Kč, 495Kč nafta, 2001Kč nafta</t>
  </si>
  <si>
    <t>610 nafta dodávka</t>
  </si>
  <si>
    <t>2x90Kč, 2x140Kč</t>
  </si>
  <si>
    <t>Doplatek mzdy únor Šebesta</t>
  </si>
  <si>
    <t>Bidfood 11194Kč</t>
  </si>
  <si>
    <t>Maso Profit Lžíce dávkovací / technický líh / plastová skříň OBI</t>
  </si>
  <si>
    <t>11194 bidfood, nafta dodavka</t>
  </si>
  <si>
    <t>2001Kč nafta dodávka</t>
  </si>
  <si>
    <t>Benu - lakarnička</t>
  </si>
  <si>
    <t>2000Kč nafta dodávka/ 11194Kč bidfood</t>
  </si>
  <si>
    <t>Bdifood 11194 / nafta dodávka 2012 / domácí potřeby 150</t>
  </si>
  <si>
    <t>1000Kc vstupní prohlídka Tomáš Václav Chlubna</t>
  </si>
  <si>
    <t>BidFood 11194Kč</t>
  </si>
  <si>
    <t>Auto kelly 111Kč žárovka / Carlson longlifeIII 305 Kč</t>
  </si>
  <si>
    <t>MasoProfit</t>
  </si>
  <si>
    <t>Bidfood, nafta</t>
  </si>
  <si>
    <t>nescafe</t>
  </si>
  <si>
    <t>Lapač hmyzu 2x alza</t>
  </si>
  <si>
    <t>2000Kč nafta dodávka / 11194Kč Bidfood / 5130KčMS Sving / 2038Kč Maso Profit</t>
  </si>
  <si>
    <t>Paprika</t>
  </si>
  <si>
    <t>?</t>
  </si>
  <si>
    <t>150 domácí potřeby / toptrans eu /OBI zásuvka</t>
  </si>
  <si>
    <t>2001Kč Nafta dodávka / 11194Kč BidFood / OBI barva, štětce 432</t>
  </si>
  <si>
    <t>Žárovka</t>
  </si>
  <si>
    <t>968Kč TOPTRANS / 1788Kč XXXlutz</t>
  </si>
  <si>
    <t>B2B Partner s.r.o.</t>
  </si>
  <si>
    <t>11194 Bidfood, 4331 voziky do vyroby, 2000 tankování</t>
  </si>
  <si>
    <t>2000Kč nafta</t>
  </si>
  <si>
    <t>15112Kč Bidfood</t>
  </si>
  <si>
    <t>2000Kč nafta výroba</t>
  </si>
  <si>
    <t>15112 bidfood</t>
  </si>
  <si>
    <t>4xuctenka za tankování na 500kč</t>
  </si>
  <si>
    <t>110 nescaffe classic</t>
  </si>
  <si>
    <t>340 domácí potřeby / 509 domácí potřeby</t>
  </si>
  <si>
    <t>2x2000Kč tankování</t>
  </si>
  <si>
    <t>11194Kč bid food / 10549Kč MB-SVING polypropylen</t>
  </si>
  <si>
    <t>Káva</t>
  </si>
  <si>
    <t>3420Kč HACCP / 3332Kč příčka MB-SVING</t>
  </si>
  <si>
    <t>Auto kelly žárovka, 170Kč domácí potřeby</t>
  </si>
  <si>
    <t>Nástěnka 450Kč, Bidfood 15112Kč, 4x2000Kč tankování</t>
  </si>
  <si>
    <t>Žárovka 133Kč</t>
  </si>
  <si>
    <t>2700Kč doplatek mzdy Pešovský</t>
  </si>
  <si>
    <t>10074 bidfood / 1908 nafta</t>
  </si>
  <si>
    <t>1303 masoprofit / 110 nescafe</t>
  </si>
  <si>
    <t>2x 2000Kč nafta / 11194Kč BidFood</t>
  </si>
  <si>
    <t>2x 2000Kč nafta / 11194 bidfood</t>
  </si>
  <si>
    <t>2x2000Kč nafta / 9480Kč Gastromania / 11194 Bidfood</t>
  </si>
  <si>
    <t>Alza - rychlovarná konvice 377Kč / Alza telefon 4539Kč / Hornbach dveře 1495Kč / Cartridge 1428Kč</t>
  </si>
  <si>
    <t>432 Kč žárovky do nahříváku (jen výdajový pokladní doklad)</t>
  </si>
  <si>
    <t>1900 nafta</t>
  </si>
  <si>
    <t>1307 nafta / 10074 bidfood</t>
  </si>
  <si>
    <t>3300Kč doplatek mzdy Pešová, hyg potřeby, Primalex, gastromania - spirala</t>
  </si>
  <si>
    <t>vyroba 4k</t>
  </si>
  <si>
    <t>2000 kurýři a 2000 závoz nafta VÝROBA</t>
  </si>
  <si>
    <t>VÝROBA - Bidfood</t>
  </si>
  <si>
    <t>2829 tankování závoz</t>
  </si>
  <si>
    <t>2000 tankování výroba</t>
  </si>
  <si>
    <t>Bidfood</t>
  </si>
  <si>
    <t>Doplatek mzdy Mesl 1225 a 110 káva</t>
  </si>
  <si>
    <t>Síta 9900 a Bidfood 15112</t>
  </si>
  <si>
    <t>4002 tankování výroba</t>
  </si>
  <si>
    <t>Výroba 2000 tankování</t>
  </si>
  <si>
    <t>17592 Bidfood</t>
  </si>
  <si>
    <t>doplatek mzdy Hřebín</t>
  </si>
  <si>
    <t>Chybí 1000kč v hotovosti, dají příští týden o 1000kč navíc. Odsouhlaseno Tomášem</t>
  </si>
  <si>
    <t>1000 navíc, mminulý týden tisíc chybělo</t>
  </si>
  <si>
    <t>Výroba 4000 tankování</t>
  </si>
  <si>
    <t>5510 Bidfood</t>
  </si>
  <si>
    <t>lih,žárovky</t>
  </si>
  <si>
    <t>2000 tankování Hřebík</t>
  </si>
  <si>
    <t>Doplatek bidfood + háčky na zeď</t>
  </si>
  <si>
    <t>3945 Hřebík tankování</t>
  </si>
  <si>
    <t xml:space="preserve">žárovka </t>
  </si>
  <si>
    <t xml:space="preserve">Bidfood </t>
  </si>
  <si>
    <t>3000 Záloha Céspedrs+110 káva + 462 kotouče do váhy</t>
  </si>
  <si>
    <t>3975 tankování Hřebík</t>
  </si>
  <si>
    <t>regál</t>
  </si>
  <si>
    <t>1873 Hřebík tankování</t>
  </si>
  <si>
    <t xml:space="preserve">Hřebík tankování </t>
  </si>
  <si>
    <t>voda do odstřikovače 189</t>
  </si>
  <si>
    <t>3598 tankování Hřebík</t>
  </si>
  <si>
    <t>1536 výroba klíčů,4331 přepravné výroba</t>
  </si>
  <si>
    <t>Omylem zaškrtnuto v Restii osobní auto, místo firemního</t>
  </si>
  <si>
    <t>3674 Hřebík tankování</t>
  </si>
  <si>
    <t>1834 šátky+400pití+1882podhledy</t>
  </si>
  <si>
    <t>vysavač + mytí auta + zimní směs</t>
  </si>
  <si>
    <t>1834 šátky + 165 metla + 80 lavon +159 sůl posypová</t>
  </si>
  <si>
    <t>4000 tankování Hřebík</t>
  </si>
  <si>
    <t>2000 Cespedes záloha + 110 káva</t>
  </si>
  <si>
    <t>3955Hřebík tankování</t>
  </si>
  <si>
    <t>11194 Bidfood + 1770 masoprofit + 280 jahody</t>
  </si>
  <si>
    <t>200 metla + 400 prohlídka Kursheva + 1000 prohlídka Chlubnová</t>
  </si>
  <si>
    <t>Hrach jezdil našim, ale v restii byl zaškrtlí</t>
  </si>
  <si>
    <t>4012 tankování Hřebík</t>
  </si>
  <si>
    <t>11485 Bidfood + 819 jahody + 110 káva</t>
  </si>
  <si>
    <t>4544 gastrošky + opravy Chodov plechy a rohy</t>
  </si>
  <si>
    <t>2000 tankování hřebík</t>
  </si>
  <si>
    <t>zimní směs</t>
  </si>
  <si>
    <t>280 jahody + 13.433 Bidfood</t>
  </si>
  <si>
    <t>1.700Solomia doplatek mzdy</t>
  </si>
  <si>
    <t>2000 Navíc uvidíme co příští týden</t>
  </si>
  <si>
    <t>2000 Miranda záloha 843 kování pobočka 1674 zámky výroba</t>
  </si>
  <si>
    <t>2000 bylo navíc minulý týden a tento týden jim to chybělo v tržbě</t>
  </si>
  <si>
    <t>15.112 Bidfood + 223 staff pití</t>
  </si>
  <si>
    <t>4.000 Hřebík tankování</t>
  </si>
  <si>
    <t>15.112 Bidfood + 3.402 masové kuličky</t>
  </si>
  <si>
    <t xml:space="preserve">1.246 kotoučky + 1.500 výběr dýšek </t>
  </si>
  <si>
    <t>1.197 Hřebík tankování do půjčené + 4.141 tankování Hřebík</t>
  </si>
  <si>
    <t>110 staff pití + 2.065 výběr dýška</t>
  </si>
  <si>
    <t>6.002 tankování Hřebík</t>
  </si>
  <si>
    <t>Bidfood11.194</t>
  </si>
  <si>
    <t>sušák</t>
  </si>
  <si>
    <t>3.000 tankování Hřebík</t>
  </si>
  <si>
    <t>4.973 Hřebík tankování</t>
  </si>
  <si>
    <t>110 staff pití 3.000 Žídek záloha 4.435 gastrošky</t>
  </si>
  <si>
    <t>4.192 tankování Hřebík</t>
  </si>
  <si>
    <t>15.112 Bidfood + 35 špenát</t>
  </si>
  <si>
    <t>1.440 lékárna + 2.101 gastrošky + 179 staff  káva</t>
  </si>
  <si>
    <t>4.000 tankování Hřebík</t>
  </si>
  <si>
    <t>1.500 výběr z dýšek + 300 odmašťovač</t>
  </si>
  <si>
    <t>Jahody</t>
  </si>
  <si>
    <t>2.000 pokuta Hřebík dálnička + 2.570 dálnička Hřebík</t>
  </si>
  <si>
    <t xml:space="preserve">6.000 Hřebík tankování i za minulý týden </t>
  </si>
  <si>
    <t>jahody</t>
  </si>
  <si>
    <t>káva</t>
  </si>
  <si>
    <t>zaloha ze mzdy Barbora Pechova</t>
  </si>
  <si>
    <t>zaloha Antonio Gomez 1500Kc</t>
  </si>
  <si>
    <t>zaloha za mzdy Antonio Gomez 2000Kc, Zaloha Otakar Cernohorsky 3000Kc</t>
  </si>
  <si>
    <t>Zaloha ze mzdy 5000Kc Antonio Gomez</t>
  </si>
  <si>
    <t>Záloha ze mzdy Otakar Černohorský 4000Kč</t>
  </si>
  <si>
    <t>Doplatek Mzdy Hřebík 3000Kč</t>
  </si>
  <si>
    <t>950Kc doktor</t>
  </si>
  <si>
    <t>Záloha Černohorský 2000Kč</t>
  </si>
  <si>
    <t>Záloha Barbora Pechová 1000Kč</t>
  </si>
  <si>
    <t>1#REF!000000000000.5000000000000000000000000</t>
  </si>
  <si>
    <t>? není k tomu podklad (účtenka, výdajový doklad...)</t>
  </si>
  <si>
    <t>ASP Faktura (výdajový) 6496Kč / Záloha ze mzdy Otakar Černohorský 2000Kč</t>
  </si>
  <si>
    <t>Chybí terminál z 6.2.2025</t>
  </si>
  <si>
    <t>2000Kč Záloha Černohorský Otakar</t>
  </si>
  <si>
    <t>Ikea 3780Kč, osvezovace 75Kč, káva 180Kč</t>
  </si>
  <si>
    <t>3000Kč záloha na mzdu Otakar Černohorský</t>
  </si>
  <si>
    <t>340Kč - uzavěrka z 10.4 9:48hod</t>
  </si>
  <si>
    <t>Ikea 1905Kč, Marko 369,6Kč</t>
  </si>
  <si>
    <t>Doplatek mzdy A Hanáková</t>
  </si>
  <si>
    <t>chybí terminál z 5.5.2025</t>
  </si>
  <si>
    <t>Chybí terminál z 13.5 a 18.5.2025</t>
  </si>
  <si>
    <t>Placacka na mouchy / cybí účtenka za 155Kč</t>
  </si>
  <si>
    <t>Chybí terminál z 24.5.2025</t>
  </si>
  <si>
    <t>IKEA</t>
  </si>
  <si>
    <t>200 zrnková káva</t>
  </si>
  <si>
    <t>Mýdlo, fresh air</t>
  </si>
  <si>
    <t>Makro</t>
  </si>
  <si>
    <t>Napsali tam spatnou cenu - platili hotovostí 2900Kč, 65kč jim vrátili</t>
  </si>
  <si>
    <t>chybí terminál z 24.6.</t>
  </si>
  <si>
    <t>Záloha na mzdu Černohorský + karel kučera</t>
  </si>
  <si>
    <t>ikea kuličky</t>
  </si>
  <si>
    <t>usb nabíječka, daatový kabel, usb kabel, káva</t>
  </si>
  <si>
    <t>544Kč věci pro úklid / 200Kč káva</t>
  </si>
  <si>
    <t>50Kč krém na ruce / 78 rozprašovač</t>
  </si>
  <si>
    <t>409Kč makro / Hornbach 1627Kč/ 195 kava</t>
  </si>
  <si>
    <t>Chybí  jedna uzávěrka 12.8.</t>
  </si>
  <si>
    <t>3420Kč HACCP / 35Kč mýdlo</t>
  </si>
  <si>
    <t>Ikea koule</t>
  </si>
  <si>
    <t>85Kč placacka na mouchy, baterie / 75Kč rozprašovač,  násada koštěte</t>
  </si>
  <si>
    <t>Chybí 1x zaverka z terminálu</t>
  </si>
  <si>
    <t>DMko</t>
  </si>
  <si>
    <t>regály</t>
  </si>
  <si>
    <t>200 káva / 328 kancelářské potřeby / 5625 Ikea uložné krabice, botník</t>
  </si>
  <si>
    <t>Mleko, cukr,, kafe, past na ovocne musky</t>
  </si>
  <si>
    <t>503 lékárna doplnění + 520 Nedbal taxi odovz tržeb na Libuš</t>
  </si>
  <si>
    <t>regál + hadice</t>
  </si>
  <si>
    <t>dálnička, koule, ubytování,pytle</t>
  </si>
  <si>
    <t>žárovka,klíče,metla</t>
  </si>
  <si>
    <t>jezdila Anna a zapsáno Kubovi</t>
  </si>
  <si>
    <t>Taxi Nedbal</t>
  </si>
  <si>
    <t>osvěžovače</t>
  </si>
  <si>
    <t>99 lžíce + 987 pití staff</t>
  </si>
  <si>
    <t>2580 zel.koule + 24 sůl</t>
  </si>
  <si>
    <t>200káva+2558 opravy+254hornbach+388hornbach + 7000 záloha Putna</t>
  </si>
  <si>
    <t>26 cibule + 2580 masové kuličky</t>
  </si>
  <si>
    <t>staff pití 988</t>
  </si>
  <si>
    <t>188 jahody</t>
  </si>
  <si>
    <t>700 Putna prohlídka + 98 karta pošta</t>
  </si>
  <si>
    <t>430bolt + 195káva+130rukavice</t>
  </si>
  <si>
    <t>999 police nerez + 990 staff pití</t>
  </si>
  <si>
    <t>jablka</t>
  </si>
  <si>
    <t xml:space="preserve">1.403 tyčka na nahřívák pro Chodov + 9.000 výběr dýška </t>
  </si>
  <si>
    <t>1.495 lékárna + 69 nůžky + 195 staff káva</t>
  </si>
  <si>
    <t>uvídíme co příští týden</t>
  </si>
  <si>
    <t>zel. kuličky</t>
  </si>
  <si>
    <t>výběr z dýšek</t>
  </si>
  <si>
    <t>Staff pití</t>
  </si>
  <si>
    <t>minulý týden 400 přebívalo</t>
  </si>
  <si>
    <t>pytle do koše</t>
  </si>
  <si>
    <t xml:space="preserve">33 cibule + 2.646 koule </t>
  </si>
  <si>
    <t>100 savo +  187 stěrka + kabel</t>
  </si>
  <si>
    <t>špenát</t>
  </si>
  <si>
    <t>55 metla + 988 staff pití</t>
  </si>
  <si>
    <t>Jároszláv</t>
  </si>
  <si>
    <t>2026-05-10T23:37:32.403+02:00</t>
  </si>
  <si>
    <t>2026-05-10T23:44:36.110+02:00</t>
  </si>
  <si>
    <t>Pizza Comeback Zličín</t>
  </si>
  <si>
    <t>[{"id":"112","note":"","count":1,"label":"Margherita 32cm","posId":"112","price":20900,"isExtra":false},{"id":"K0000","note":"","count":1,"label":"Balné","posId":"K0000","price":1500,"isExtra":true},{"id":"D109","note":"","count":1,"label":"Opočno pistáciová","posId":"D109","price":12900,"isExtra":false},{"id":"D108","note":"","count":1,"label":"Opočno vanilková","posId":"D108","price":12900,"isExtra":false}]</t>
  </si>
  <si>
    <t>Liubov Kormash</t>
  </si>
  <si>
    <t>2026-05-10T23:35:01.873+02:00</t>
  </si>
  <si>
    <t>2026-05-10T23:42:12.180+02:00</t>
  </si>
  <si>
    <t>2026-05-10T23:47:37.271+02:00</t>
  </si>
  <si>
    <t>2026-05-10T23:35:03.127+02:00</t>
  </si>
  <si>
    <t>Adaptee bridge</t>
  </si>
  <si>
    <t>[{"id":"f1315fc0-dfbb-459c-9f31-49d8e60875f4","note":"","count":1,"label":"Pepperoni 40 cm","posId":"108","price":30900,"isExtra":false},{"id":"a3d62a5d-2e1d-48db-874e-d64becff7059","note":"","count":1,"label":"změna na BBQ základ","posId":"i128","price":0,"isExtra":true},{"id":"9461c599-e1f4-4267-8dd8-c1eea66839a3","note":"","count":1,"label":"Choco Rolls, 6 ks","posId":"chr100","price":8900,"isExtra":false}]</t>
  </si>
  <si>
    <t>2026-05-10T23:29:57.146+02:00</t>
  </si>
  <si>
    <t>2026-05-10T23:34:02.869+02:00</t>
  </si>
  <si>
    <t>2026-05-11T05:59:59.999+02:00</t>
  </si>
  <si>
    <t>[{"id":"62e7cd7f-c14f-463f-8320-f102b9c19d88","count":1,"label":"Pizza Capricciosa 40","posId":"101","price":30900,"isExtra":false,"creatorId":"CXt2WiHGnGAtQvLRPrex7","isPackging":0,"actualLabel":"Pizza Capricciosa 40"},{"id":"GYSRqjuX_5GgPnyWxK3RZ","count":1,"label":"Bez oliv","posId":"X112","price":0,"KDSTags":["redhighlight"],"isExtra":true,"mainItemId":"62e7cd7f-c14f-463f-8320-f102b9c19d88"},{"id":"635aa5b7-a72c-47ca-965e-6fcb08051ed7","count":1,"label":"Aquilla zelený čaj/citron","posId":"N121","price":4900,"isExtra":false,"creatorId":"1_kz7w5j9XhcdBs045DoN","isPackging":0,"actualLabel":"Aquilla zelený čaj/citron"},{"id":"af0517e7-4c5f-4645-b3f5-a1c468255a99","count":1,"label":"Pilsner Urquell 12","posId":"N20","price":0,"isExtra":false,"creatorId":"MBT9CljmRcMGP7W4upGh3","isPackging":0,"actualLabel":"Pilsner Urquell 12"}]</t>
  </si>
  <si>
    <t>2026-05-10T23:23:17.487+02:00</t>
  </si>
  <si>
    <t>2026-05-10T23:31:40.283+02:00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</si>
  <si>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</si>
  <si>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2026-05-10T23:20:16.264+02:00</t>
  </si>
  <si>
    <t>2026-05-10T23:30:31.121+02:00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</si>
  <si>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🌶️🌶️","posId":"108","price":30900,"isExtra":false},{"id":"54414779","note":"","count":1,"label":"Balné","posId":"K0000","price":2000,"isExtra":true},{"id":"54414813","note":"","count":1,"label":"okraj mozzarella, bylinky","posId":"A122","price":6500,"isExtra":true}]</t>
  </si>
  <si>
    <t>2026-05-10T22:57:14.799+02:00</t>
  </si>
  <si>
    <t>2026-05-10T23:03:29.030+02:00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</si>
  <si>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40cm","posId":"111","price":30900,"isExtra":false},{"id":"54414779","note":"","count":1,"label":"Balné","posId":"K0000","price":2000,"isExtra":true},{"id":"54414813","note":"","count":1,"label":"okraj mozzarella, bylinky","posId":"A122","price":6500,"isExtra":true},{"id":"54414830","note":"","count":1,"label":"Žampiony","posId":"C105","price":3500,"KDSTags":["greenhighlight"],"isExtra":true},{"id":"61817983","note":"","size":"Guarana classic","count":1,"label":"Guarana classic","posId":"N142","price":5500,"isExtra":false},{"id":"59610938","note":"","size":"Pepperoni 32cm 🌶️🌶️","count":1,"label":"Pepperoni 32cm 🌶️🌶️","posId":"120","price":24900,"isExtra":false},{"id":"54414789","note":"","count":1,"label":"Balné","posId":"K0000","price":1500,"isExtra":true},{"id":"54414783","note":"","count":1,"label":"bez plněných okrajů","posId":"X1000","price":0,"isExtra":true},{"id":"54414750","note":"","size":"Česnekový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</si>
  <si>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2026-05-10T22:51:34.289+02:00</t>
  </si>
  <si>
    <t>2026-05-10T22:57:58.154+02:00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</si>
  <si>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🌶️🌶️","posId":"122","price":24900,"isExtra":false},{"id":"54414789","note":"","count":1,"label":"Balné","posId":"K0000","price":1500,"isExtra":true},{"id":"59610946","note":"","count":1,"label":"USA těsto","posId":"17","price":1000,"isExtra":true}]</t>
  </si>
  <si>
    <t>2026-05-10T22:43:30.803+02:00</t>
  </si>
  <si>
    <t>2026-05-10T22:52:22.240+02:00</t>
  </si>
  <si>
    <t>Pizza Comeback Zličín new</t>
  </si>
  <si>
    <t>[{"id":"69427585fd8faa40bcc99d5b","count":1,"label":"Comeback 40cm 🌶️","posId":"109","price":30900,"isExtra":false},{"id":"1d39bc6ba96569aaaf3ab974","count":1,"label":"Balné","posId":"K0000","price":2000,"isExtra":true}]</t>
  </si>
  <si>
    <t>2026-05-10T22:13:52.258+02:00</t>
  </si>
  <si>
    <t>2026-05-10T22:26:04.141+02:00</t>
  </si>
  <si>
    <t>[{"id":"54414750","note":"","size":"Česnekový dip","count":1,"label":"Česnekový dip","posId":"P106","price":2000,"isExtra":false},{"id":"54414789","note":"","count":1,"label":"Balné","posId":"K0000","price":1500,"isExtra":true},{"id":"59610934","note":"","size":"Margherita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,{"id":"54414863","note":"","count":1,"label":"Ananas","posId":"B100","price":2500,"KDSTags":["greenhighlight"],"isExtra":true},{"id":"54414880","note":"","count":1,"label":"Kukuřice","posId":"B115","price":2500,"KDSTags":["greenhighlight"],"isExtra":true}]</t>
  </si>
  <si>
    <t>2026-05-10T22:12:54.073+02:00</t>
  </si>
  <si>
    <t>2026-05-10T22:26:31.924+02:00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</si>
  <si>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40cm","posId":"104","price":30900,"isExtra":false},{"id":"54414779","note":"","count":1,"label":"Balné","posId":"K0000","price":2000,"isExtra":true}]</t>
  </si>
  <si>
    <t>2026-05-10T22:12:51.603+02:00</t>
  </si>
  <si>
    <t>2026-05-10T22:28:03.082+02:00</t>
  </si>
  <si>
    <t>[{"id":"54414716","note":"","size":"Hawai 40cm","count":1,"label":"Hawai 40cm","posId":"102","price":30900,"isExtra":false},{"id":"54414779","note":"","count":1,"label":"Balné","posId":"K0000","price":2000,"isExtra":true},{"id":"54414777","note":"","count":1,"label":"bez plněných okrajů","posId":"X1000","price":0,"isExtra":true},{"id":"54414708","note":"","size":"Quattro Formaggi 40cm","count":1,"label":"Quattro Formaggi 40cm","posId":"111","price":30900,"isExtra":false},{"id":"54414779","note":"","count":1,"label":"Balné","posId":"K0000","price":2000,"isExtra":true},{"id":"54414777","note":"","count":1,"label":"bez plněných okrajů","posId":"X1000","price":0,"isExtra":true}]</t>
  </si>
  <si>
    <t>2026-05-10T22:09:36.835+02:00</t>
  </si>
  <si>
    <t>2026-05-10T22:10:25.711+02:00</t>
  </si>
  <si>
    <t>[{"id":"1bb50bf1-c6f5-4829-a56b-b21cb24355bb","count":1,"label":"Pizza Špenát kuře 32 cm","posId":"116","price":24900,"isExtra":false,"creatorId":"mohntbLElXuJB8UYHGHmM","isPackging":0,"actualLabel":"Pizza Špenát kuře 32 cm"},{"id":"3c296b8f-0d24-41c9-a16f-8905213340ec","count":1,"label":"Pizza Margherita 32","posId":"112","price":20900,"isExtra":false,"creatorId":"IrmvBseH6vsyDt3iakhgw","isPackging":0,"actualLabel":"Pizza Margherita 32"}]</t>
  </si>
  <si>
    <t>2026-05-10T21:57:38.457+02:00</t>
  </si>
  <si>
    <t>2026-05-10T22:07:47.596+02:00</t>
  </si>
  <si>
    <t>[{"id":"69427585fd8faa40bcc99d6f","count":1,"label":"Margherita 32cm","posId":"112","price":20900,"isExtra":false},{"id":"7cdbdba064a9b12ab9c2a9d4","count":1,"label":"Balné","posId":"K0000","price":1500,"isExtra":true},{"id":"69427585fd8faa40bcc99d77","count":1,"label":"Pepperoni 32cm 🌶️🌶️","posId":"120","price":24900,"isExtra":false},{"id":"7cdbdba064a9b12ab9c2a9d4","count":1,"label":"Balné","posId":"K0000","price":1500,"isExtra":true}]</t>
  </si>
  <si>
    <t>2026-05-10T21:56:08.614+02:00</t>
  </si>
  <si>
    <t>2026-05-10T22:11:51.061+02:00</t>
  </si>
  <si>
    <t>[{"id":"69427585fd8faa40bcc99d59","count":1,"label":"Hot &amp; Spicy 40cm 🌶️🌶️","posId":"110","price":30900,"isExtra":false},{"id":"1d39bc6ba96569aaaf3ab974","count":1,"label":"Balné","posId":"K0000","price":2000,"isExtra":true},{"id":"69427585fd8faa40bcc99d61","count":1,"label":"BBQ Meteor 40cm","posId":"106","price":30900,"isExtra":false},{"id":"1d39bc6ba96569aaaf3ab974","count":1,"label":"Balné","posId":"K0000","price":2000,"isExtra":true},{"id":"5510bb5725d42643e0879d00","count":1,"label":"Cibule","posId":"C103","price":3500,"KDSTags":["greenhighlight"],"isExtra":true},{"id":"69427585fd8faa40bcc99dcd","count":1,"label":"Pepsi zero sugar 1l","posId":"N125","price":5900,"isExtra":false}]</t>
  </si>
  <si>
    <t>2026-05-10T21:55:11.207+02:00</t>
  </si>
  <si>
    <t>2026-05-10T22:02:33.160+02:00</t>
  </si>
  <si>
    <t>[{"id":"59610942","note":"","size":"Hawai 32cm","count":1,"label":"Hawai 32cm","posId":"114","price":24900,"isExtra":false},{"id":"54414789","note":"","count":1,"label":"Balné","posId":"K0000","price":1500,"isExtra":true}]</t>
  </si>
  <si>
    <t>2026-05-10T21:53:33.409+02:00</t>
  </si>
  <si>
    <t>2026-05-10T22:00:50.036+02:00</t>
  </si>
  <si>
    <t>[{"id":"54414710","note":"","size":"Comeback 40cm 🌶️","count":2,"label":"Comeback 40cm 🌶️","posId":"109","price":30900,"isExtra":false},{"id":"54414779","note":"","count":2,"label":"Balné","posId":"K0000","price":2000,"isExtra":true},{"id":"57405814","note":"","size":"Pepsi 1l","count":1,"label":"Pepsi 1l","posId":"N124","price":5900,"isExtra":false}]</t>
  </si>
  <si>
    <t>2026-05-10T21:32:30.976+02:00</t>
  </si>
  <si>
    <t>2026-05-10T21:40:47.085+02:00</t>
  </si>
  <si>
    <t>[{"id":"69427585fd8faa40bcc99d71","count":1,"label":"Quattro Formaggi 32cm","posId":"123","price":24900,"isExtra":false},{"id":"7cdbdba064a9b12ab9c2a9d4","count":1,"label":"Balné","posId":"K0000","price":1500,"isExtra":true},{"id":"330e5bd554d905fd6d54cf01","count":1,"label":"bez plněných okrajů","posId":"X1000","price":0,"isExtra":true},{"id":"cf542ec1a189ca06bbd214eb","count":1,"label":"Kuře","posId":"B114","price":3000,"KDSTags":["greenhighlight"],"isExtra":true},{"id":"69427585fd8faa40bcc99d7f","count":1,"label":"Hawai 32cm","posId":"114","price":24900,"isExtra":false},{"id":"7cdbdba064a9b12ab9c2a9d4","count":1,"label":"Balné","posId":"K0000","price":1500,"isExtra":true},{"id":"330e5bd554d905fd6d54cf01","count":1,"label":"bez plněných okrajů","posId":"X1000","price":0,"isExtra":true},{"id":"69427585fd8faa40bcc99dbb","count":1,"label":"Jablečno-skořicové rolls","posId":"18","price":8900,"isExtra":false},{"id":"7cdbdba064a9b12ab9c2a9d4","count":1,"label":"Balné","posId":"K0000","price":1500,"isExtra":true}]</t>
  </si>
  <si>
    <t>2026-05-10T21:31:53.622+02:00</t>
  </si>
  <si>
    <t>2026-05-10T21:39:21.976+02:00</t>
  </si>
  <si>
    <t>[{"id":"69427585fd8faa40bcc99d5d","count":1,"label":"Pepperoni 40cm 🌶️🌶️","posId":"108","price":30900,"isExtra":false},{"id":"1d39bc6ba96569aaaf3ab974","count":1,"label":"Balné","posId":"K0000","price":2000,"isExtra":true},{"id":"893aed81a83a807fc642e4d1","count":1,"label":"okraj mozzarella, bbq omáčka","posId":"A124","price":6500,"isExtra":true}]</t>
  </si>
  <si>
    <t>2026-05-10T21:24:55.231+02:00</t>
  </si>
  <si>
    <t>2026-05-10T21:30:28.811+02:00</t>
  </si>
  <si>
    <t>[{"id":"54414716","note":"","size":"Hawai 40cm","count":1,"label":"Hawai 40cm","posId":"102","price":30900,"isExtra":false},{"id":"54414779","note":"","count":1,"label":"Balné","posId":"K0000","price":2000,"isExtra":true},{"id":"54414750","note":"","size":"Česnekový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</si>
  <si>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2026-05-10T21:24:55.164+02:00</t>
  </si>
  <si>
    <t>2026-05-10T21:34:42.790+02:00</t>
  </si>
  <si>
    <t>[{"id":"59610941","note":"","size":"Zeleninová 32cm","count":1,"label":"Zeleninová 32cm","posId":"115","price":24900,"isExtra":false},{"id":"54414789","note":"","count":1,"label":"Balné","posId":"K0000","price":1500,"isExtra":true},{"id":"54414783","note":"","count":1,"label":"bez plněných okrajů","posId":"X1000","price":0,"isExtra":true},{"id":"59610935","note":"","size":"Quattro Formaggi 32cm","count":1,"label":"Quattro Formaggi 32cm","posId":"123","price":24900,"isExtra":false},{"id":"54414789","note":"","count":1,"label":"Balné","posId":"K0000","price":1500,"isExtra":true},{"id":"54414783","note":"","count":1,"label":"bez plněných okrajů","posId":"X1000","price":0,"isExtra":true}]</t>
  </si>
  <si>
    <t>2026-05-10T21:21:19.850+02:00</t>
  </si>
  <si>
    <t>2026-05-10T21:27:22.070+02:00</t>
  </si>
  <si>
    <t>2026-05-10T21:15:02.531+02:00</t>
  </si>
  <si>
    <t>2026-05-10T21:23:41.694+02:00</t>
  </si>
  <si>
    <t>2026-05-10T21:30:20.930+02:00</t>
  </si>
  <si>
    <t>2026-05-10T21:15:03.156+02:00</t>
  </si>
  <si>
    <t>[{"id":"e525f614-2c06-459a-8d22-623546aa83fc","note":"","count":1,"label":"BBQ Texas 40 cm","posId":"107","price":30900,"isExtra":false},{"id":"eb426525-9181-4714-9963-380f5c0ae0e5","note":"","count":1,"label":"Okraj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</si>
  <si>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2026-05-10T21:14:02.233+02:00</t>
  </si>
  <si>
    <t>2026-05-10T21:21:22.597+02:00</t>
  </si>
  <si>
    <t>2026-05-10T21:38:21.280+02:00</t>
  </si>
  <si>
    <t>2026-05-10T21:14:03.190+02:00</t>
  </si>
  <si>
    <t>[{"id":"36ea3088-07fd-428f-b871-c4a5ee9cef7b","note":"","count":1,"label":"Comeback 40 cm","posId":"109","price":30900,"isExtra":false}]</t>
  </si>
  <si>
    <t>Abror</t>
  </si>
  <si>
    <t>2026-05-10T21:06:44.322+02:00</t>
  </si>
  <si>
    <t>2026-05-10T21:14:58.807+02:00</t>
  </si>
  <si>
    <t>[{"id":"122","note":"","count":1,"label":"Hot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okrajů","posId":"X1000","price":0,"isExtra":true}]</t>
  </si>
  <si>
    <t>2026-05-10T21:04:12.962+02:00</t>
  </si>
  <si>
    <t>2026-05-10T21:12:35.863+02:00</t>
  </si>
  <si>
    <t>[{"id":"69427585fd8faa40bcc99d6b","count":1,"label":"Veggieballs 40cm 🌶️🌶️","posId":"105","price":30900,"isExtra":false},{"id":"1d39bc6ba96569aaaf3ab974","count":1,"label":"Balné","posId":"K0000","price":2000,"isExtra":true}]</t>
  </si>
  <si>
    <t>2026-05-10T21:00:02.221+02:00</t>
  </si>
  <si>
    <t>2026-05-10T21:12:38.569+02:00</t>
  </si>
  <si>
    <t>[{"id":"0ea52415-fdb3-497f-b216-7fd5802f2e0f","note":"","count":1,"label":"Quattro Formaggi 32 cm","posId":"123","price":24900,"isExtra":false},{"id":"f2ca88ba-7288-4f05-a925-149da2e2137e","note":"","count":1,"label":"okraj Hotdog, BBQ","posId":"A119","price":5700,"isExtra":true},{"id":"3a8b6a85-3b5c-4ee4-be2d-261ab8731d6e","note":"","count":1,"label":"Dip česnekový","posId":"P106","price":2000,"isExtra":false},{"id":"8c704055-e242-493d-b754-bb711e5a6c0b","note":"","count":1,"label":"Hawai 40 cm","posId":"102","price":30900,"isExtra":false},{"id":"eb426525-9181-4714-9963-380f5c0ae0e5","note":"","count":1,"label":"Okraj mozzarella, bylinky","posId":"A122","price":6500,"isExtra":true}]</t>
  </si>
  <si>
    <t>Roudra</t>
  </si>
  <si>
    <t>2026-05-10T20:58:09.416+02:00</t>
  </si>
  <si>
    <t>2026-05-10T21:05:02.820+02:00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</si>
  <si>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základ","posId":"ZBR32","price":0,"isExtra":true},{"id":"A121","note":"","count":1,"label":"okraj mozzarella, bylinky","posId":"A121","price":5700,"isExtra":true}]</t>
  </si>
  <si>
    <t>2026-05-10T20:56:01.721+02:00</t>
  </si>
  <si>
    <t>2026-05-10T21:06:12.717+02:00</t>
  </si>
  <si>
    <t>[{"id":"10a95fda-50ac-4e8b-a092-eba50264ce8d","note":"","count":1,"label":"Comeback 18 cm","posId":"133","price":11900,"isExtra":false},{"id":"26378531-c5c0-43f4-9535-09f267896a62","note":"","count":1,"label":"Spicy Wings","posId":"P101","price":11900,"isExtra":false}]</t>
  </si>
  <si>
    <t>2026-05-10T20:50:48.574+02:00</t>
  </si>
  <si>
    <t>2026-05-10T21:03:08.868+02:00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</si>
  <si>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🌶️","posId":"109","price":30900,"isExtra":false},{"id":"54414779","note":"","count":1,"label":"Balné","posId":"K0000","price":2000,"isExtra":true},{"id":"54414777","note":"","count":1,"label":"bez plněných okrajů","posId":"X1000","price":0,"isExtra":true}]</t>
  </si>
  <si>
    <t>2026-05-10T20:49:44.390+02:00</t>
  </si>
  <si>
    <t>2026-05-10T20:55:22.705+02:00</t>
  </si>
  <si>
    <t>[{"id":"3c296b8f-0d24-41c9-a16f-8905213340ec","count":1,"label":"Pizza Margherita 32","posId":"112","price":20900,"isExtra":false,"creatorId":"m44LBfgYEEoGxIniuvrH2","isPackging":0,"actualLabel":"Pizza Margherita 32"}]</t>
  </si>
  <si>
    <t>2026-05-10T20:48:39.232+02:00</t>
  </si>
  <si>
    <t>2026-05-10T20:53:11.551+02:00</t>
  </si>
  <si>
    <t>[{"id":"cce43af1-f8b6-4049-afc7-b6c288007204","count":1,"label":"Pizza Quattro Formaggi 40","posId":"111","price":30900,"isExtra":false,"creatorId":"FhD3NnpotHyuWWejIA7z3","isPackging":0,"actualLabel":"Pizza Quattro Formaggi 40"}]</t>
  </si>
  <si>
    <t>2026-05-10T20:46:59.582+02:00</t>
  </si>
  <si>
    <t>2026-05-10T21:01:14.776+02:00</t>
  </si>
  <si>
    <t>[{"id":"69427585fd8faa40bcc99d63","count":1,"label":"Zeleninová 40cm","posId":"103","price":30900,"isExtra":false},{"id":"1d39bc6ba96569aaaf3ab974","count":1,"label":"Balné","posId":"K0000","price":2000,"isExtra":true},{"id":"ff3cf1236dec1adecad0155d","count":1,"label":"Smetanový základ","posId":"ZRS40","price":0,"isExtra":true},{"id":"fb8c45104be3e2ec287156ec","count":1,"label":"okraj mozzarella, bylinky","posId":"A122","price":6500,"isExtra":true}]</t>
  </si>
  <si>
    <t>2026-05-10T20:46:27.553+02:00</t>
  </si>
  <si>
    <t>2026-05-10T20:58:02.865+02:00</t>
  </si>
  <si>
    <t>[{"id":"69427585fd8faa40bcc99d65","count":1,"label":"Hawai 40cm","posId":"102","price":30900,"isExtra":false},{"id":"1d39bc6ba96569aaaf3ab974","count":1,"label":"Balné","posId":"K0000","price":2000,"isExtra":true}]</t>
  </si>
  <si>
    <t>2026-05-10T20:39:02.777+02:00</t>
  </si>
  <si>
    <t>2026-05-10T20:46:58.829+02:00</t>
  </si>
  <si>
    <t>[{"id":"ee394832-8137-440a-84b7-b9e0df42a9ab","note":"","count":1,"label":"Hawai 32 cm","posId":"114","price":24900,"isExtra":false}]</t>
  </si>
  <si>
    <t>2026-05-10T20:36:02.208+02:00</t>
  </si>
  <si>
    <t>2026-05-10T20:47:25.603+02:00</t>
  </si>
  <si>
    <t>2026-05-10T21:04:48.670+02:00</t>
  </si>
  <si>
    <t>2026-05-10T20:36:03.008+02:00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</si>
  <si>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bylinky","posId":"A121","price":5700,"isExtra":true},{"id":"007c7303-045c-4866-882d-38e13564ff34","note":"","count":1,"label":"BEZ -ananas","posId":"X100","price":0,"KDSTags":["redhighlight"],"isExtra":true},{"id":"fcbcf6b6-34c6-4d5f-ac5b-f6ece72e0953","note":"","count":1,"label":"BBQ Meteor 32 cm","posId":"118","price":24900,"isExtra":false},{"id":"21fd0686-e8d1-43f1-84c9-d96f5842a3ca","note":"","count":1,"label":"okraj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česnekový","posId":"P106","price":2000,"isExtra":false},{"id":"bf8dc38b-6c8e-42b6-9da3-3170253a57d4","note":"","count":1,"label":"Hot &amp; Spicy 32 cm","posId":"122","price":24900,"isExtra":false}]</t>
  </si>
  <si>
    <t>2026-05-10T20:33:02.552+02:00</t>
  </si>
  <si>
    <t>2026-05-10T20:51:01.603+02:00</t>
  </si>
  <si>
    <t>[{"id":"6bbd4662-3c19-4725-919c-71f4c4e91f89","note":"","count":1,"label":"BBQ Meteor 32 cm","posId":"142","price":24900,"isExtra":false},{"id":"c9bf2e69-6fc6-4d64-86d6-ef55db64361f","note":"","count":1,"label":"párek","posId":"B110","price":3000,"KDSTags":["greenhighlight"],"isExtra":true},{"id":"824198b2-b88a-4fb6-92af-3365de773ad1","note":"","count":1,"label":"Pepsi 1l","posId":"N124","price":5900,"isExtra":false}]</t>
  </si>
  <si>
    <t>2026-05-10T20:29:53.779+02:00</t>
  </si>
  <si>
    <t>2026-05-10T20:39:03.106+02:00</t>
  </si>
  <si>
    <t>[{"id":"P106","note":"","count":3,"label":"Česnekový dip","posId":"P106","price":2000,"isExtra":false},{"id":"K0000","note":"","count":3,"label":"Balné","posId":"K0000","price":1500,"isExtra":true},{"id":"112","note":"","count":1,"label":"Margherita 32cm","posId":"112","price":20900,"isExtra":false},{"id":"K0000","note":"","count":1,"label":"Balné","posId":"K0000","price":1500,"isExtra":true},{"id":"B115","note":"","count":1,"label":"Kukuřice","posId":"B115","price":2500,"KDSTags":["greenhighlight"],"isExtra":true}]</t>
  </si>
  <si>
    <t>2026-05-10T20:29:02.950+02:00</t>
  </si>
  <si>
    <t>2026-05-10T20:42:00.679+02:00</t>
  </si>
  <si>
    <t>2026-05-10T20:54:42.468+02:00</t>
  </si>
  <si>
    <t>2026-05-10T20:29:03.717+02:00</t>
  </si>
  <si>
    <t>[{"id":"bf8dc38b-6c8e-42b6-9da3-3170253a57d4","note":"","count":1,"label":"Hot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</si>
  <si>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2026-05-10T20:28:54.632+02:00</t>
  </si>
  <si>
    <t>2026-05-10T20:35:57.730+02:00</t>
  </si>
  <si>
    <t>[{"id":"69427585fd8faa40bcc99d57","count":1,"label":"Quattro Formaggi 40cm","posId":"111","price":30900,"isExtra":false},{"id":"1d39bc6ba96569aaaf3ab974","count":1,"label":"Balné","posId":"K0000","price":2000,"isExtra":true},{"id":"f3201593dd33cec06ca49f61","count":1,"label":"Slanina","posId":"C108","price":4000,"KDSTags":["greenhighlight"],"isExtra":true}]</t>
  </si>
  <si>
    <t>2026-05-10T20:25:02.285+02:00</t>
  </si>
  <si>
    <t>2026-05-10T20:39:29.532+02:00</t>
  </si>
  <si>
    <t>[{"id":"f1315fc0-dfbb-459c-9f31-49d8e60875f4","note":"","count":1,"label":"Pepperoni 40 cm","posId":"108","price":30900,"isExtra":false},{"id":"eae0baf6-2c0e-4081-8ab5-5266bc363ee5","note":"","count":1,"label":"Okraj mozzarella, BBQ omáčka","posId":"A124","price":6500,"isExtra":true},{"id":"ed9751e1-1886-4b0f-b8dd-d3c6488dfd29","note":"","count":1,"label":"Mozzarella","posId":"C113","price":4000,"KDSTags":["greenhighlight"],"isExtra":true},{"id":"78a6e98d-57cb-4e2c-9a3c-9d40f7b79583","note":"","count":1,"label":"Gorgonzola","posId":"C101","price":4000,"KDSTags":["greenhighlight"],"isExtra":true},{"id":"1e281388-c78a-4b3d-874d-346d699d1a35","note":"","count":1,"label":"Grana padano","posId":"C130","price":4000,"KDSTags":["greenhighlight"],"isExtra":true}]</t>
  </si>
  <si>
    <t>2026-05-10T20:23:45.901+02:00</t>
  </si>
  <si>
    <t>2026-05-10T20:30:01.838+02:00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</si>
  <si>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32cm","posId":"123","price":24900,"isExtra":false},{"id":"54414789","note":"","count":1,"label":"Balné","posId":"K0000","price":1500,"isExtra":true},{"id":"59555840","note":"","count":1,"label":"Rajčatový základ","posId":"ZSR32","price":0,"isExtra":true},{"id":"54414829","note":"","count":1,"label":"Žampiony","posId":"B105","price":2500,"KDSTags":["greenhighlight"],"isExtra":true}]</t>
  </si>
  <si>
    <t>2026-05-10T20:23:02.506+02:00</t>
  </si>
  <si>
    <t>2026-05-10T20:40:09.873+02:00</t>
  </si>
  <si>
    <t>[{"id":"0005ff76-02c8-47f3-a86e-87443988197a","note":"","count":1,"label":"BBQ Texas 32 cm","posId":"119","price":24900,"isExtra":false}]</t>
  </si>
  <si>
    <t>2026-05-10T20:22:56.208+02:00</t>
  </si>
  <si>
    <t>2026-05-10T20:34:53.051+02:00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</si>
  <si>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🌶️","posId":"121","price":24900,"isExtra":false},{"id":"54414789","note":"","count":1,"label":"Balné","posId":"K0000","price":1500,"isExtra":true},{"id":"57278752","note":"","count":1,"label":"BBQ základ","posId":"ZRB32","price":0,"isExtra":true},{"id":"54414854","note":"","count":1,"label":"okraj hotdog, bbq omáčka","posId":"A119","price":5700,"isExtra":true},{"id":"59610936","note":"","size":"Hot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</si>
  <si>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2026-05-10T20:21:16.412+02:00</t>
  </si>
  <si>
    <t>2026-05-10T20:29:49.959+02:00</t>
  </si>
  <si>
    <t>[{"id":"69427585fd8faa40bcc99d75","count":1,"label":"Comeback 32cm 🌶️","posId":"121","price":24900,"isExtra":false},{"id":"7cdbdba064a9b12ab9c2a9d4","count":1,"label":"Balné","posId":"K0000","price":1500,"isExtra":true},{"id":"6a62c37fcc3049759d225124","count":1,"label":"USA těsto","posId":"17","price":1000,"isExtra":true},{"id":"8241669eecc1399a2e3e1c17","count":1,"label":"BBQ základ","posId":"ZRB32","price":0,"isExtra":true},{"id":"907fb53b849f986dcba7c751","count":1,"label":"Paprika","posId":"B111","price":2500,"KDSTags":["greenhighlight"],"isExtra":true},{"id":"69427585fd8faa40bcc99db1","count":1,"label":"Česnekový dip","posId":"P106","price":2000,"isExtra":false},{"id":"7cdbdba064a9b12ab9c2a9d4","count":1,"label":"Balné","posId":"K0000","price":1500,"isExtra":true}]</t>
  </si>
  <si>
    <t>Khaydarali</t>
  </si>
  <si>
    <t>2026-05-10T20:18:13.704+02:00</t>
  </si>
  <si>
    <t>2026-05-10T20:27:39.808+02:00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</si>
  <si>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bylinky","posId":"A121","price":5700,"isExtra":true},{"id":"B115","note":"","count":1,"label":"Kukuřice","posId":"B115","price":2500,"KDSTags":["greenhighlight"],"isExtra":true},{"id":"114","note":"","count":1,"label":"Hawai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základ","posId":"ZRS32","price":0,"isExtra":true},{"id":"X1000","note":"","count":1,"label":"bez plněných okrajů","posId":"X1000","price":0,"isExtra":true},{"id":"X100","note":"","count":1,"label":"Bez ananasu","posId":"X100","price":0,"KDSTags":["redhighlight"],"isExtra":true},{"id":"B115","note":"","count":1,"label":"Kukuřice","posId":"B115","price":2500,"KDSTags":["greenhighlight"],"isExtra":true}]</t>
  </si>
  <si>
    <t>2026-05-10T20:18:02.015+02:00</t>
  </si>
  <si>
    <t>2026-05-10T20:24:14.531+02:00</t>
  </si>
  <si>
    <t>[{"id":"aef5aaf8-2acf-4f20-91be-c8829f11cd0c","note":"","count":1,"label":"Capricciosa 40 cm","posId":"101","price":30900,"isExtra":false}]</t>
  </si>
  <si>
    <t>2026-05-10T20:11:44.193+02:00</t>
  </si>
  <si>
    <t>2026-05-10T20:20:07.726+02:00</t>
  </si>
  <si>
    <t>[{"id":"69427585fd8faa40bcc99d71","count":1,"label":"Quattro Formaggi 32cm","posId":"123","price":24900,"isExtra":false},{"id":"7cdbdba064a9b12ab9c2a9d4","count":1,"label":"Balné","posId":"K0000","price":1500,"isExtra":true},{"id":"6a62c37fcc3049759d225124","count":1,"label":"USA těsto","posId":"17","price":1000,"isExtra":true},{"id":"68d360472c9d3a82f083cdca","count":1,"label":"Rajčatový základ","posId":"ZSR32","price":0,"isExtra":true},{"id":"f141e24c9f17c3296888fd0f","count":1,"label":"Šunka","posId":"B106","price":3000,"KDSTags":["greenhighlight"],"isExtra":true}]</t>
  </si>
  <si>
    <t>2026-05-10T19:58:02.310+02:00</t>
  </si>
  <si>
    <t>2026-05-10T20:11:00.666+02:00</t>
  </si>
  <si>
    <t>2026-05-10T20:23:16.517+02:00</t>
  </si>
  <si>
    <t>2026-05-10T19:58:03.532+02:00</t>
  </si>
  <si>
    <t>[{"id":"fcbcf6b6-34c6-4d5f-ac5b-f6ece72e0953","note":"","count":1,"label":"BBQ Meteor 32 cm","posId":"118","price":24900,"isExtra":false},{"id":"0ea52415-fdb3-497f-b216-7fd5802f2e0f","note":"","count":1,"label":"Quattro Formaggi 32 cm","posId":"123","price":24900,"isExtra":false},{"id":"de56def4-8429-46ca-bf08-8c8eba684591","note":"","count":1,"label":"Dip BBQ","posId":"P105","price":2000,"isExtra":false}]</t>
  </si>
  <si>
    <t>Mkhitar</t>
  </si>
  <si>
    <t>2026-05-10T19:56:13.627+02:00</t>
  </si>
  <si>
    <t>2026-05-10T20:08:48.643+02:00</t>
  </si>
  <si>
    <t>[{"id":"121","note":"","count":1,"label":"Comeback 32cm 🌶️","posId":"121","price":24900,"isExtra":false},{"id":"K0000","note":"","count":1,"label":"Balné","posId":"K0000","price":1500,"isExtra":true},{"id":"120","note":"","count":1,"label":"Pepperoni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,{"id":"B105","note":"","count":1,"label":"Žampiony","posId":"B105","price":2500,"KDSTags":["greenhighlight"],"isExtra":true},{"id":"B103","note":"","count":1,"label":"Cibule","posId":"B103","price":2500,"KDSTags":["greenhighlight"],"isExtra":true},{"id":"B115","note":"","count":1,"label":"Kukuřice","posId":"B115","price":2500,"KDSTags":["greenhighlight"],"isExtra":true}]</t>
  </si>
  <si>
    <t>2026-05-10T19:55:04.887+02:00</t>
  </si>
  <si>
    <t>2026-05-10T20:04:22.697+02:00</t>
  </si>
  <si>
    <t>[{"id":"59610944","note":"","size":"Baby Špenát &amp; kuře 32cm","count":1,"label":"Baby Špenát &amp; kuře 32cm","posId":"116","price":24900,"isExtra":false},{"id":"54414789","note":"","count":1,"label":"Balné","posId":"K0000","price":1500,"isExtra":true},{"id":"54414783","note":"","count":1,"label":"bez plněných okrajů","posId":"X1000","price":0,"isExtra":true},{"id":"59610937","note":"","size":"Comeback 32cm 🌶️","count":1,"label":"Comeback 32cm 🌶️","posId":"121","price":24900,"isExtra":false},{"id":"54414789","note":"","count":1,"label":"Balné","posId":"K0000","price":1500,"isExtra":true},{"id":"57278742","note":"","count":1,"label":"Smetanový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okrajů","posId":"X1000","price":0,"isExtra":true},{"id":"57405815","note":"","size":"Pepsi zero sugar 1l","count":1,"label":"Pepsi zero sugar 1l","posId":"N125","price":5900,"isExtra":false},{"id":"54414750","note":"","size":"Česnekový dip","count":2,"label":"Česnekový dip","posId":"P106","price":2000,"isExtra":false},{"id":"54414789","note":"","count":2,"label":"Balné","posId":"K0000","price":1500,"isExtra":true}]</t>
  </si>
  <si>
    <t>2026-05-10T19:51:02.476+02:00</t>
  </si>
  <si>
    <t>2026-05-10T19:58:54.501+02:00</t>
  </si>
  <si>
    <t>2026-05-10T19:49:31.144+02:00</t>
  </si>
  <si>
    <t>2026-05-10T19:57:00.911+02:00</t>
  </si>
  <si>
    <t>[{"id":"69427585fd8faa40bcc99d55","count":1,"label":"Margherita 40cm","posId":"100","price":26900,"isExtra":false},{"id":"1d39bc6ba96569aaaf3ab974","count":1,"label":"Balné","posId":"K0000","price":2000,"isExtra":true},{"id":"48863154de09ebfd22a82574","count":1,"label":"bez plněných okrajů","posId":"X1000","price":0,"isExtra":true},{"id":"d3eae92aff06253b39599690","count":1,"label":"Šunka","posId":"C106","price":4000,"KDSTags":["greenhighlight"],"isExtra":true}]</t>
  </si>
  <si>
    <t>2026-05-10T19:45:24.838+02:00</t>
  </si>
  <si>
    <t>2026-05-10T19:50:52.376+02:00</t>
  </si>
  <si>
    <t>[{"id":"cce43af1-f8b6-4049-afc7-b6c288007204","count":1,"label":"Pizza Quattro Formaggi 40","posId":"111","price":30900,"isExtra":false,"creatorId":"lqdZrriMg99MHWT2aLN5_","isPackging":0,"actualLabel":"Pizza Quattro Formaggi 40"}]</t>
  </si>
  <si>
    <t>2026-05-10T19:39:02.856+02:00</t>
  </si>
  <si>
    <t>2026-05-10T19:52:11.425+02:00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</si>
  <si>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základ","posId":"i128","price":0,"isExtra":true}]</t>
  </si>
  <si>
    <t>2026-05-10T19:37:02.806+02:00</t>
  </si>
  <si>
    <t>2026-05-10T19:49:23.702+02:00</t>
  </si>
  <si>
    <t>[{"id":"35e045f9-bc36-46e9-8142-6579de78a05b","note":"","count":1,"label":"Comeback 32 cm","posId":"121","price":24900,"isExtra":false}]</t>
  </si>
  <si>
    <t>2026-05-10T19:34:18.846+02:00</t>
  </si>
  <si>
    <t>2026-05-10T19:48:28.684+02:00</t>
  </si>
  <si>
    <t>[{"id":"69427585fd8faa40bcc99d65","count":1,"label":"Hawai 40cm","posId":"102","price":30900,"isExtra":false},{"id":"1d39bc6ba96569aaaf3ab974","count":1,"label":"Balné","posId":"K0000","price":2000,"isExtra":true},{"id":"fcc296ca5d83eacec3a6bb4f","count":1,"label":"Bez šunky","posId":"X106","price":0,"KDSTags":["redhighlight"],"isExtra":true},{"id":"d89d779ad4079eb126fff378","count":1,"label":"Kuře","posId":"C114","price":4000,"KDSTags":["greenhighlight"],"isExtra":true}]</t>
  </si>
  <si>
    <t>2026-05-10T19:33:30.400+02:00</t>
  </si>
  <si>
    <t>2026-05-10T19:41:54.544+02:00</t>
  </si>
  <si>
    <t>[{"id":"59610934","note":"","size":"Margherita 32cm","count":1,"label":"Margherita 32cm","posId":"112","price":20900,"isExtra":false},{"id":"54414789","note":"","count":1,"label":"Balné","posId":"K0000","price":1500,"isExtra":true},{"id":"54414783","note":"","count":1,"label":"bez plněných okrajů","posId":"X1000","price":0,"isExtra":true}]</t>
  </si>
  <si>
    <t>2026-05-10T19:30:17.055+02:00</t>
  </si>
  <si>
    <t>2026-05-10T19:41:30.778+02:00</t>
  </si>
  <si>
    <t>[{"id":"69427585fd8faa40bcc99d59","count":1,"label":"Hot &amp; Spicy 40cm 🌶️🌶️","posId":"110","price":30900,"isExtra":false},{"id":"1d39bc6ba96569aaaf3ab974","count":1,"label":"Balné","posId":"K0000","price":2000,"isExtra":true},{"id":"48863154de09ebfd22a82574","count":1,"label":"bez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</si>
  <si>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2026-05-10T19:27:43.302+02:00</t>
  </si>
  <si>
    <t>2026-05-10T19:41:21.759+02:00</t>
  </si>
  <si>
    <t>[{"id":"69427585fd8faa40bcc99d5d","count":1,"label":"Pepperoni 40cm 🌶️🌶️","posId":"108","price":30900,"isExtra":false},{"id":"1d39bc6ba96569aaaf3ab974","count":1,"label":"Balné","posId":"K0000","price":2000,"isExtra":true},{"id":"d02faa7e140e0d42e89607a4","count":1,"label":"Žampiony","posId":"C105","price":3500,"KDSTags":["greenhighlight"],"isExtra":true},{"id":"4e2cd70072e23710fe00e741","count":1,"label":"Paprika","posId":"C111","price":3500,"KDSTags":["greenhighlight"],"isExtra":true},{"id":"5510bb5725d42643e0879d00","count":1,"label":"Cibule","posId":"C103","price":3500,"KDSTags":["greenhighlight"],"isExtra":true},{"id":"d3eae92aff06253b39599690","count":1,"label":"Šunka","posId":"C106","price":4000,"KDSTags":["greenhighlight"],"isExtra":true}]</t>
  </si>
  <si>
    <t>2026-05-10T19:26:55.736+02:00</t>
  </si>
  <si>
    <t>2026-05-10T19:41:50.597+02:00</t>
  </si>
  <si>
    <t>[{"id":"59610942","note":"","size":"Hawai 32cm","count":1,"label":"Hawai 32cm","posId":"114","price":24900,"isExtra":false},{"id":"54414789","note":"","count":1,"label":"Balné","posId":"K0000","price":1500,"isExtra":true},{"id":"54414824","note":"","count":1,"label":"Bez ananasu","posId":"X100","price":0,"KDSTags":["redhighlight"],"isExtra":true}]</t>
  </si>
  <si>
    <t>2026-05-10T19:26:17.170+02:00</t>
  </si>
  <si>
    <t>2026-05-10T19:43:27.670+02:00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</si>
  <si>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🌶️","posId":"121","price":24900,"isExtra":false},{"id":"54414789","note":"","count":1,"label":"Balné","posId":"K0000","price":1500,"isExtra":true},{"id":"54414783","note":"","count":1,"label":"bez plněných okrajů","posId":"X1000","price":0,"isExtra":true},{"id":"59610943","note":"","size":"Capricciosa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okrajů","posId":"X1000","price":0,"isExtra":true}]</t>
  </si>
  <si>
    <t>2026-05-10T19:23:12.735+02:00</t>
  </si>
  <si>
    <t>2026-05-10T19:49:54.400+02:00</t>
  </si>
  <si>
    <t>[{"id":"bbd3709a-e168-4407-8515-6961f0b006a3","count":1,"label":"Pizza Hawai 32 cm","posId":"114","price":24900,"isExtra":false,"creatorId":"168SLMmbugzM-oaypUk3g","isPackging":0,"actualLabel":"Pizza Hawai 32 cm"},{"id":"RjnzJvFGQ7bViwxWS8fAW","count":1,"label":"Bez ananasu","posId":"X100","price":0,"KDSTags":["redhighlight"],"isExtra":true,"mainItemId":"bbd3709a-e168-4407-8515-6961f0b006a3"},{"id":"extra_20230331101812_77","count":1,"label":"Mozzarella","posId":"B113","price":3000,"KDSTags":["greenhighlight"],"isExtra":true,"mainItemId":"bbd3709a-e168-4407-8515-6961f0b006a3"}]</t>
  </si>
  <si>
    <t>2026-05-10T19:23:12.401+02:00</t>
  </si>
  <si>
    <t>2026-05-10T19:46:05.428+02:00</t>
  </si>
  <si>
    <t>[{"id":"69427585fd8faa40bcc99d5b","count":1,"label":"Comeback 40cm 🌶️","posId":"109","price":30900,"isExtra":false},{"id":"1d39bc6ba96569aaaf3ab974","count":1,"label":"Balné","posId":"K0000","price":2000,"isExtra":true},{"id":"69427585fd8faa40bcc99db1","count":1,"label":"Česnekový dip","posId":"P106","price":2000,"isExtra":false},{"id":"7cdbdba064a9b12ab9c2a9d4","count":1,"label":"Balné","posId":"K0000","price":1500,"isExtra":true}]</t>
  </si>
  <si>
    <t>2026-05-10T19:23:02.548+02:00</t>
  </si>
  <si>
    <t>2026-05-10T19:38:56.417+02:00</t>
  </si>
  <si>
    <t>2026-05-10T19:53:03.515+02:00</t>
  </si>
  <si>
    <t>2026-05-10T19:27:23.453+02:00</t>
  </si>
  <si>
    <t>[{"id":"95bce60f-e62f-4ae7-90e9-e09260893da5","note":"","count":1,"label":"Baby špenát &amp; kuře 18 cm","posId":"128","price":11900,"isExtra":false},{"id":"10a95fda-50ac-4e8b-a092-eba50264ce8d","note":"","count":1,"label":"Comeback 18 cm","posId":"133","price":11900,"isExtra":false},{"id":"28b3f739-f42a-4ef9-8499-ad66cad79c40","note":"","count":1,"label":"Hot &amp; Spicy 18 cm","posId":"134","price":11900,"isExtra":false},{"id":"9461c599-e1f4-4267-8dd8-c1eea66839a3","note":"","count":1,"label":"Choco Rolls, 6 ks","posId":"chr100","price":8900,"isExtra":false}]</t>
  </si>
  <si>
    <t>2026-05-10T19:19:02.219+02:00</t>
  </si>
  <si>
    <t>2026-05-10T19:34:55.542+02:00</t>
  </si>
  <si>
    <t>2026-05-10T19:53:37.227+02:00</t>
  </si>
  <si>
    <t>2026-05-10T19:21:09.853+02:00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</si>
  <si>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1e281388-c78a-4b3d-874d-346d699d1a35","note":"","count":1,"label":"Grana padano","posId":"C130","price":4000,"KDSTags":["greenhighlight"],"isExtra":true},{"id":"99710cd8-fa1f-4712-84a8-85da37e18dd0","note":"","count":1,"label":"Česnekový chléb","posId":"P104","price":7900,"isExtra":false},{"id":"3a8b6a85-3b5c-4ee4-be2d-261ab8731d6e","note":"","count":1,"label":"Dip česnekový","posId":"P106","price":2000,"isExtra":false}]</t>
  </si>
  <si>
    <t>Blanka</t>
  </si>
  <si>
    <t>2026-05-10T19:18:43.423+02:00</t>
  </si>
  <si>
    <t>2026-05-10T19:30:54.471+02:00</t>
  </si>
  <si>
    <t>[{"id":"109","note":"","count":1,"label":"Comeback 40cm 🌶️","posId":"109","price":30900,"isExtra":false},{"id":"K0000","note":"","count":1,"label":"Balné","posId":"K0000","price":2000,"isExtra":true},{"id":"X103","note":"","count":1,"label":"Bez cibule","posId":"X103","price":0,"KDSTags":["redhighlight"],"isExtra":true},{"id":"P106","note":"","count":1,"label":"Česnekový dip","posId":"P106","price":2000,"isExtra":false},{"id":"K0000","note":"","count":1,"label":"Balné","posId":"K0000","price":1500,"isExtra":true}]</t>
  </si>
  <si>
    <t>2026-05-10T19:18:32.525+02:00</t>
  </si>
  <si>
    <t>2026-05-10T19:31:02.587+02:00</t>
  </si>
  <si>
    <t>[{"id":"69427585fd8faa40bcc99d5f","count":1,"label":"BBQ Texas 40cm","posId":"107","price":30900,"isExtra":false},{"id":"1d39bc6ba96569aaaf3ab974","count":1,"label":"Balné","posId":"K0000","price":2000,"isExtra":true},{"id":"69427585fd8faa40bcc99dab","count":1,"label":"Pečené brambory","posId":"P103","price":6900,"isExtra":false},{"id":"7cdbdba064a9b12ab9c2a9d4","count":1,"label":"Balné","posId":"K0000","price":1500,"isExtra":true},{"id":"69427585fd8faa40bcc99db1","count":2,"label":"Česnekový dip","posId":"P106","price":2000,"isExtra":false},{"id":"7cdbdba064a9b12ab9c2a9d4","count":2,"label":"Balné","posId":"K0000","price":1500,"isExtra":true}]</t>
  </si>
  <si>
    <t>2026-05-10T19:16:03.436+02:00</t>
  </si>
  <si>
    <t>2026-05-10T19:31:41.645+02:00</t>
  </si>
  <si>
    <t>[{"id":"123","note":"","count":1,"label":"Quattro Formaggi 32cm","posId":"123","price":24900,"isExtra":false},{"id":"K0000","note":"","count":1,"label":"Balné","posId":"K0000","price":1500,"isExtra":true},{"id":"116","note":"","count":1,"label":"Baby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32cm","posId":"116","price":24900,"isExtra":false},{"id":"K0000","note":"","count":1,"label":"Balné","posId":"K0000","price":1500,"isExtra":true},{"id":"ZSR32","note":"","count":1,"label":"Rajčatový základ","posId":"ZSR32","price":0,"isExtra":true}]</t>
  </si>
  <si>
    <t>2026-05-10T19:15:25.308+02:00</t>
  </si>
  <si>
    <t>2026-05-10T19:26:11.620+02:00</t>
  </si>
  <si>
    <t>[{"id":"54414716","note":"","size":"Hawai 40cm","count":1,"label":"Hawai 40cm","posId":"102","price":30900,"isExtra":false},{"id":"54414779","note":"","count":1,"label":"Balné","posId":"K0000","price":2000,"isExtra":true},{"id":"59555830","note":"","count":1,"label":"Smetanový základ","posId":"ZRS40","price":0,"isExtra":true}]</t>
  </si>
  <si>
    <t>2026-05-10T19:06:48.711+02:00</t>
  </si>
  <si>
    <t>2026-05-10T19:15:18.249+02:00</t>
  </si>
  <si>
    <t>[{"id":"69427585fd8faa40bcc99d6f","count":1,"label":"Margherita 32cm","posId":"112","price":20900,"isExtra":false},{"id":"7cdbdba064a9b12ab9c2a9d4","count":1,"label":"Balné","posId":"K0000","price":1500,"isExtra":true},{"id":"69427585fd8faa40bcc99d71","count":1,"label":"Quattro Formaggi 32cm","posId":"123","price":24900,"isExtra":false},{"id":"7cdbdba064a9b12ab9c2a9d4","count":1,"label":"Balné","posId":"K0000","price":1500,"isExtra":true},{"id":"68d360472c9d3a82f083cdca","count":1,"label":"Rajčatový základ","posId":"ZSR32","price":0,"isExtra":true}]</t>
  </si>
  <si>
    <t>2026-05-10T19:06:03.164+02:00</t>
  </si>
  <si>
    <t>2026-05-10T19:17:17.747+02:00</t>
  </si>
  <si>
    <t>[{"id":"a7776057-3aa0-47d4-9ca4-d51217995dad","note":"","count":1,"label":"Veggieballs 32 cm","posId":"117","price":24900,"isExtra":false},{"id":"169906cc-98ac-4101-a361-79ae530758c3","note":"","count":1,"label":"BEZ -cibule","posId":"X103","price":0,"KDSTags":["redhighlight"],"isExtra":true},{"id":"03ade9ce-5d0f-4499-a6a3-340b58ae4468","note":"","count":1,"label":"Capricciosa 32 cm","posId":"113","price":24900,"isExtra":false}]</t>
  </si>
  <si>
    <t>2026-05-10T19:05:01.937+02:00</t>
  </si>
  <si>
    <t>2026-05-10T19:24:09.339+02:00</t>
  </si>
  <si>
    <t>2026-05-10T19:36:10.901+02:00</t>
  </si>
  <si>
    <t>2026-05-10T19:05:04.811+02:00</t>
  </si>
  <si>
    <t>[{"id":"076ed74a-9e28-4a30-9b7c-06e6adbd9e27","note":"","count":1,"label":"Margherita 18 cm","posId":"124","price":11900,"isExtra":false},{"id":"3a8b6a85-3b5c-4ee4-be2d-261ab8731d6e","note":"","count":1,"label":"Dip česnekový","posId":"P106","price":2000,"isExtra":false},{"id":"03ade9ce-5d0f-4499-a6a3-340b58ae4468","note":"","count":1,"label":"Capricciosa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bylinky","posId":"A121","price":5700,"isExtra":true},{"id":"d3eb4d53-930f-46c7-bd43-afdbaaac1bcf","note":"","count":1,"label":"Masové kuličky, 10 ks","posId":"P102","price":9900,"isExtra":false},{"id":"211d85d0-839e-41d0-89e3-ea177ad7489e","note":"","count":1,"label":"Dip česnekový","posId":"P106","price":2000,"isExtra":false}]</t>
  </si>
  <si>
    <t>2026-05-10T19:02:03.399+02:00</t>
  </si>
  <si>
    <t>2026-05-10T19:09:34.046+02:00</t>
  </si>
  <si>
    <t>[{"id":"59610934","note":"","size":"Margherita 32cm","count":1,"label":"Margherita 32cm","posId":"112","price":20900,"isExtra":false},{"id":"54414789","note":"","count":1,"label":"Balné","posId":"K0000","price":1500,"isExtra":true},{"id":"54414707","note":"","size":"Margherita 40cm","count":1,"label":"Margherita 40cm","posId":"100","price":26900,"isExtra":false},{"id":"54414779","note":"","count":1,"label":"Balné","posId":"K0000","price":2000,"isExtra":true},{"id":"54414894","note":"","count":1,"label":"Šunka","posId":"C106","price":4000,"KDSTags":["greenhighlight"],"isExtra":true}]</t>
  </si>
  <si>
    <t>2026-05-10T18:59:13.188+02:00</t>
  </si>
  <si>
    <t>2026-05-10T19:08:26.799+02:00</t>
  </si>
  <si>
    <t>[{"id":"69427585fd8faa40bcc99d71","count":1,"label":"Quattro Formaggi 32cm","posId":"123","price":24900,"isExtra":false},{"id":"7cdbdba064a9b12ab9c2a9d4","count":1,"label":"Balné","posId":"K0000","price":1500,"isExtra":true},{"id":"c53963ce28e9a8bf387aa757","count":1,"label":"okraj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</si>
  <si>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2026-05-10T18:59:02.267+02:00</t>
  </si>
  <si>
    <t>2026-05-10T19:11:20.879+02:00</t>
  </si>
  <si>
    <t>2026-05-10T19:24:57.708+02:00</t>
  </si>
  <si>
    <t>2026-05-10T19:02:09.927+02:00</t>
  </si>
  <si>
    <t>[{"id":"ff8bc446-e047-44f1-bae5-423b565e0123","note":"","count":1,"label":"Capricciosa 32 cm","posId":"137","price":24900,"isExtra":false},{"id":"adb25a98-2836-4da5-82f5-82c3fc24d621","note":"","count":1,"label":"grana padano","posId":"B130","price":3000,"KDSTags":["greenhighlight"],"isExtra":true},{"id":"bd8e2f82-3d11-4ada-88ad-67191c012d18","note":"","count":1,"label":"BEZ -olivy","posId":"X112","price":0,"KDSTags":["redhighlight"],"isExtra":true},{"id":"b6658da4-b777-42a2-94b6-5ce20ff49587","note":"","count":1,"label":"Pepperoni 32 cm","posId":"144","price":24900,"isExtra":false},{"id":"e2500e14-36a7-442f-9e4c-8df3f05db108","note":"","count":1,"label":"pepperoni salám","posId":"B109","price":3000,"KDSTags":["greenhighlight"],"isExtra":true}]</t>
  </si>
  <si>
    <t>2026-05-10T18:46:49.420+02:00</t>
  </si>
  <si>
    <t>2026-05-10T18:59:00.174+02:00</t>
  </si>
  <si>
    <t>[{"id":"59610941","note":"","size":"Zeleninová 32cm","count":1,"label":"Zeleninová 32cm","posId":"115","price":24900,"isExtra":false},{"id":"54414789","note":"","count":1,"label":"Balné","posId":"K0000","price":1500,"isExtra":true},{"id":"57405814","note":"","size":"Pepsi 1l","count":1,"label":"Pepsi 1l","posId":"N124","price":5900,"isExtra":false},{"id":"59610942","note":"","size":"Hawai 32cm","count":1,"label":"Hawai 32cm","posId":"114","price":24900,"isExtra":false},{"id":"54414789","note":"","count":1,"label":"Balné","posId":"K0000","price":1500,"isExtra":true},{"id":"54414710","note":"","size":"Comeback 40cm 🌶️","count":1,"label":"Comeback 40cm 🌶️","posId":"109","price":30900,"isExtra":false},{"id":"54414779","note":"","count":1,"label":"Balné","posId":"K0000","price":2000,"isExtra":true},{"id":"59555830","note":"","count":1,"label":"Smetanový základ","posId":"ZRS40","price":0,"isExtra":true},{"id":"54414813","note":"","count":1,"label":"okraj mozzarella, bylinky","posId":"A122","price":6500,"isExtra":true},{"id":"54414749","note":"","size":"Pepperoni Rolls 🌶️","count":1,"label":"Pepperoni Rolls 🌶️","posId":"P100","price":8900,"isExtra":false},{"id":"54414789","note":"","count":1,"label":"Balné","posId":"K0000","price":1500,"isExtra":true},{"id":"54414752","note":"","size":"Jalapenos Rolls","count":1,"label":"Jalapenos Rolls","posId":"jpr200","price":8900,"isExtra":false},{"id":"54414789","note":"","count":1,"label":"Balné","posId":"K0000","price":1500,"isExtra":true},{"id":"54414751","note":"","size":"BBQ dip","count":1,"label":"BBQ dip","posId":"P105","price":2000,"isExtra":false},{"id":"54414789","note":"","count":1,"label":"Balné","posId":"K0000","price":1500,"isExtra":true}]</t>
  </si>
  <si>
    <t>Hanna</t>
  </si>
  <si>
    <t>2026-05-10T18:43:47.390+02:00</t>
  </si>
  <si>
    <t>2026-05-10T18:52:35.313+02:00</t>
  </si>
  <si>
    <t>[{"id":"118","note":"","count":1,"label":"BBQ Meteor 32cm","posId":"118","price":24900,"isExtra":false},{"id":"K0000","note":"","count":1,"label":"Balné","posId":"K0000","price":1500,"isExtra":true},{"id":"ZBS32","note":"","count":1,"label":"Smetanový základ","posId":"ZBS32","price":0,"isExtra":true},{"id":"B105","note":"","count":1,"label":"Žampiony","posId":"B105","price":2500,"KDSTags":["greenhighlight"],"isExtra":true}]</t>
  </si>
  <si>
    <t>2026-05-10T18:41:57.214+02:00</t>
  </si>
  <si>
    <t>2026-05-10T18:51:56.046+02:00</t>
  </si>
  <si>
    <t>[{"id":"69427585fd8faa40bcc99d5b","count":1,"label":"Comeback 40cm 🌶️","posId":"109","price":30900,"isExtra":false},{"id":"1d39bc6ba96569aaaf3ab974","count":1,"label":"Balné","posId":"K0000","price":2000,"isExtra":true},{"id":"69427585fd8faa40bcc99db1","count":2,"label":"Česnekový dip","posId":"P106","price":2000,"isExtra":false},{"id":"7cdbdba064a9b12ab9c2a9d4","count":2,"label":"Balné","posId":"K0000","price":1500,"isExtra":true}]</t>
  </si>
  <si>
    <t>2026-05-10T18:37:17.943+02:00</t>
  </si>
  <si>
    <t>2026-05-10T18:46:47.913+02:00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</si>
  <si>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🌶️🌶️","posId":"122","price":24900,"isExtra":false},{"id":"54414789","note":"","count":1,"label":"Balné","posId":"K0000","price":1500,"isExtra":true},{"id":"54414842","note":"","count":1,"label":"Bez cibule","posId":"X103","price":0,"KDSTags":["redhighlight"],"isExtra":true}]</t>
  </si>
  <si>
    <t>2026-05-10T18:34:49.755+02:00</t>
  </si>
  <si>
    <t>2026-05-10T18:42:52.962+02:00</t>
  </si>
  <si>
    <t>2026-05-10T18:58:43.138+02:00</t>
  </si>
  <si>
    <t>2026-05-10T18:34:50.443+02:00</t>
  </si>
  <si>
    <t>[{"id":"89bd6aa5-2940-480c-9e29-0ffa339d601c","count":1,"label":"Pizza Hot &amp; Spicy 32","posId":"122","price":24900,"isExtra":false,"creatorId":"DX073sCP0lDt72q7K74Wr","isPackging":0,"actualLabel":"Pizza Hot &amp; Spicy 32"},{"id":"3fbd17b1-044d-441d-95e8-c2ea0cecc4cd","count":1,"label":"Dip česnekový","posId":"P106","price":2000,"isExtra":false,"creatorId":"lqKu8tgED6yq4ynOE6ZoA","isPackging":0,"actualLabel":"Dip česnekový"},{"id":"3fbd17b1-044d-441d-95e8-c2ea0cecc4cd","count":1,"label":"Dip česnekový","posId":"P106","price":2000,"isExtra":false,"creatorId":"y_qjd1KIJvYhvWmoAt0Tx","isPackging":0,"actualLabel":"Dip česnekový"},{"id":"3fbd17b1-044d-441d-95e8-c2ea0cecc4cd","count":1,"label":"Dip česnekový","posId":"P106","price":2000,"isExtra":false,"creatorId":"9idiG9-9IuCjZh3bzSIeT","isPackging":0,"actualLabel":"Dip česnekový"},{"id":"3fbd17b1-044d-441d-95e8-c2ea0cecc4cd","count":1,"label":"Dip česnekový","posId":"P106","price":2000,"isExtra":false,"creatorId":"1MZdrpJGiqppopFSx4Xv6","isPackging":0,"actualLabel":"Dip česnekový"}]</t>
  </si>
  <si>
    <t>2026-05-10T18:25:35.045+02:00</t>
  </si>
  <si>
    <t>2026-05-10T18:41:47.043+02:00</t>
  </si>
  <si>
    <t>[{"id":"54414716","note":"","size":"Hawai 40cm","count":1,"label":"Hawai 40cm","posId":"102","price":30900,"isExtra":false},{"id":"54414779","note":"","count":1,"label":"Balné","posId":"K0000","price":2000,"isExtra":true},{"id":"59555830","note":"","count":1,"label":"Smetanový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54414830","note":"","count":1,"label":"Žampiony","posId":"C105","price":3500,"KDSTags":["greenhighlight"],"isExtra":true},{"id":"54414878","note":"","count":1,"label":"Cibule","posId":"C103","price":3500,"KDSTags":["greenhighlight"],"isExtra":true},{"id":"54414882","note":"","count":1,"label":"Kukuřice","posId":"C115","price":3500,"KDSTags":["greenhighlight"],"isExtra":true},{"id":"54414908","note":"","count":1,"label":"Kuře","posId":"C114","price":4000,"KDSTags":["greenhighlight"],"isExtra":true},{"id":"59610943","note":"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,{"id":"54414880","note":"","count":1,"label":"Kukuřice","posId":"B115","price":2500,"KDSTags":["greenhighlight"],"isExtra":true},{"id":"54414907","note":"","count":1,"label":"Kuře","posId":"B114","price":3000,"KDSTags":["greenhighlight"],"isExtra":true}]</t>
  </si>
  <si>
    <t>2026-05-10T18:25:02.511+02:00</t>
  </si>
  <si>
    <t>2026-05-10T18:54:09.830+02:00</t>
  </si>
  <si>
    <t>2026-05-10T19:11:03.215+02:00</t>
  </si>
  <si>
    <t>2026-05-10T18:25:03.287+02:00</t>
  </si>
  <si>
    <t>[{"id":"d3eb4d53-930f-46c7-bd43-afdbaaac1bcf","note":"","count":1,"label":"Masové kuličky, 10 ks","posId":"P102","price":9900,"isExtra":false},{"id":"e4c90673-8957-4c9c-a784-3a1d0b3b4124","note":"","count":1,"label":"Pečené brambory","posId":"P103","price":6900,"isExtra":false},{"id":"6463d074-457d-4955-9cf5-43bdb5619e32","note":"","count":1,"label":"Jablečno-skořicové rolls, 8ks","posId":"18","price":8900,"isExtra":false},{"id":"03ade9ce-5d0f-4499-a6a3-340b58ae4468","note":"","count":1,"label":"Capricciosa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bylinky","posId":"A121","price":5700,"isExtra":true},{"id":"a62e938c-9a71-490f-818d-7d681b9da334","note":"","count":1,"label":"BEZ -žampiony","posId":"X105","price":0,"KDSTags":["redhighlight"],"isExtra":true}]</t>
  </si>
  <si>
    <t>2026-05-10T18:23:37.019+02:00</t>
  </si>
  <si>
    <t>2026-05-10T18:51:51.208+02:00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</si>
  <si>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54414880","note":"","count":1,"label":"Kukuřice","posId":"B115","price":2500,"KDSTags":["greenhighlight"],"isExtra":true}]</t>
  </si>
  <si>
    <t>2026-05-10T18:23:02.026+02:00</t>
  </si>
  <si>
    <t>2026-05-10T18:36:51.943+02:00</t>
  </si>
  <si>
    <t>2026-05-10T18:50:41.157+02:00</t>
  </si>
  <si>
    <t>2026-05-10T18:23:02.827+02:00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</si>
  <si>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-olivy","posId":"X112","price":0,"KDSTags":["redhighlight"],"isExtra":true},{"id":"35e045f9-bc36-46e9-8142-6579de78a05b","note":"","count":1,"label":"Comeback 32 cm","posId":"121","price":24900,"isExtra":false},{"id":"194f980e-141e-4220-9f1e-0e1e9edc412e","note":"","count":1,"label":"Quattro Formaggi 18 cm","posId":"135","price":11900,"isExtra":false},{"id":"a214d9a6-262f-4d59-9d6c-8c1bdecc573c","note":"","count":1,"label":"Gorgonzola.","posId":"A101","price":2000,"isExtra":true}]</t>
  </si>
  <si>
    <t>2026-05-10T18:19:01.766+02:00</t>
  </si>
  <si>
    <t>2026-05-10T19:00:55.889+02:00</t>
  </si>
  <si>
    <t>2026-05-10T19:16:33.432+02:00</t>
  </si>
  <si>
    <t>2026-05-10T18:19:02.489+02:00</t>
  </si>
  <si>
    <t>[{"id":"d63e9120-8ffe-444c-ba51-6c942a13f4fc","note":"","count":1,"label":"Margherita 40 cm","posId":"100","price":26900,"isExtra":false},{"id":"aef5aaf8-2acf-4f20-91be-c8829f11cd0c","note":"","count":1,"label":"Capricciosa 40 cm","posId":"101","price":30900,"isExtra":false},{"id":"1fae666b-4102-4ed0-b317-2a07b21ae279","note":"","count":1,"label":"Hot &amp; Spicy 40 cm","posId":"110","price":30900,"isExtra":false},{"id":"131c6239-e041-4ab5-9f75-400951ef95f4","note":"","count":1,"label":"Dip jalapenos","posId":"P107","price":2000,"isExtra":false}]</t>
  </si>
  <si>
    <t>2026-05-10T18:18:37.132+02:00</t>
  </si>
  <si>
    <t>2026-05-10T18:30:02.947+02:00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</si>
  <si>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🌶️🌶️","posId":"108","price":30900,"isExtra":false},{"id":"54414779","note":"","count":1,"label":"Balné","posId":"K0000","price":2000,"isExtra":true},{"id":"59555830","note":"","count":1,"label":"Smetanový základ","posId":"ZRS40","price":0,"isExtra":true},{"id":"54414813","note":"","count":1,"label":"okraj mozzarella, bylinky","posId":"A122","price":6500,"isExtra":true}]</t>
  </si>
  <si>
    <t>2026-05-10T18:15:53.991+02:00</t>
  </si>
  <si>
    <t>2026-05-10T18:27:38.997+02:00</t>
  </si>
  <si>
    <t>[{"id":"54414743","note":"","size":"Spicy menu Comeback","count":1,"label":"Spicy menu Comeback","posId":"M100","price":34900,"isExtra":false},{"id":"54414837","note":"","count":1,"label":"Comeback","posId":"Y121","price":0,"isExtra":true},{"id":"54414770","note":"","count":1,"label":"Balné","posId":"K0000","price":3000,"isExtra":true},{"id":"54414854","note":"","count":1,"label":"okraj hotdog, bbq omáčka","posId":"A119","price":5700,"isExtra":true},{"id":"54414810","note":"","count":1,"label":"masové kuličky","posId":"P102","price":0,"isExtra":true},{"id":"57405828","note":"","count":1,"label":"Mirinda 1l","posId":"N126","price":0,"isExtra":true}]</t>
  </si>
  <si>
    <t>2026-05-10T18:14:42.277+02:00</t>
  </si>
  <si>
    <t>2026-05-10T18:32:51.136+02:00</t>
  </si>
  <si>
    <t>[{"id":"69427585fd8faa40bcc99d77","count":1,"label":"Pepperoni 32cm 🌶️🌶️","posId":"120","price":24900,"isExtra":false},{"id":"7cdbdba064a9b12ab9c2a9d4","count":1,"label":"Balné","posId":"K0000","price":1500,"isExtra":true},{"id":"69427585fd8faa40bcc99d7f","count":1,"label":"Hawai 32cm","posId":"114","price":24900,"isExtra":false},{"id":"7cdbdba064a9b12ab9c2a9d4","count":1,"label":"Balné","posId":"K0000","price":1500,"isExtra":true},{"id":"67ee8ea824979e19c050c126","count":1,"label":"Bez ananasu","posId":"X100","price":0,"KDSTags":["redhighlight"],"isExtra":true},{"id":"69427585fd8faa40bcc99d7f","count":1,"label":"Hawai 32cm","posId":"114","price":24900,"isExtra":false},{"id":"7cdbdba064a9b12ab9c2a9d4","count":1,"label":"Balné","posId":"K0000","price":1500,"isExtra":true}]</t>
  </si>
  <si>
    <t>2026-05-10T18:12:34.697+02:00</t>
  </si>
  <si>
    <t>2026-05-10T18:27:53.979+02:00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</si>
  <si>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🌶️🌶️","posId":"110","price":30900,"isExtra":false},{"id":"54414779","note":"","count":1,"label":"Balné","posId":"K0000","price":2000,"isExtra":true},{"id":"54414777","note":"","count":1,"label":"bez plněných okrajů","posId":"X1000","price":0,"isExtra":true},{"id":"54414842","note":"","count":1,"label":"Bez cibule","posId":"X103","price":0,"KDSTags":["redhighlight"],"isExtra":true},{"id":"54414717","note":"","size":"Capricciosa 40cm","count":1,"label":"Capricciosa 40cm","posId":"101","price":30900,"isExtra":false},{"id":"54414779","note":"","count":1,"label":"Balné","posId":"K0000","price":2000,"isExtra":true},{"id":"54414777","note":"","count":1,"label":"bez plněných okrajů","posId":"X1000","price":0,"isExtra":true}]</t>
  </si>
  <si>
    <t>Semen</t>
  </si>
  <si>
    <t>2026-05-10T18:01:29.166+02:00</t>
  </si>
  <si>
    <t>2026-05-10T18:13:38.843+02:00</t>
  </si>
  <si>
    <t>[{"id":"123","note":"","count":1,"label":"Quattro Formaggi 32cm","posId":"123","price":24900,"isExtra":false},{"id":"K0000","note":"","count":1,"label":"Balné","posId":"K0000","price":1500,"isExtra":true},{"id":"121","note":"","count":1,"label":"Comeback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🌶️","posId":"121","price":24900,"isExtra":false},{"id":"K0000","note":"","count":1,"label":"Balné","posId":"K0000","price":1500,"isExtra":true}]</t>
  </si>
  <si>
    <t>2026-05-10T18:01:02.456+02:00</t>
  </si>
  <si>
    <t>2026-05-10T18:11:18.198+02:00</t>
  </si>
  <si>
    <t>[{"id":"36ea3088-07fd-428f-b871-c4a5ee9cef7b","note":"","count":1,"label":"Comeback 40 cm","posId":"109","price":30900,"isExtra":false},{"id":"78a6e98d-57cb-4e2c-9a3c-9d40f7b79583","note":"","count":1,"label":"Gorgonzola","posId":"C101","price":4000,"KDSTags":["greenhighlight"],"isExtra":true}]</t>
  </si>
  <si>
    <t>2026-05-10T18:00:02.216+02:00</t>
  </si>
  <si>
    <t>2026-05-10T18:14:29.713+02:00</t>
  </si>
  <si>
    <t>2026-05-10T18:33:24.379+02:00</t>
  </si>
  <si>
    <t>2026-05-10T18:00:02.963+02:00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</si>
  <si>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bylinky","posId":"A121","price":5700,"isExtra":true},{"id":"007c7303-045c-4866-882d-38e13564ff34","note":"","count":1,"label":"BEZ -ananas","posId":"X100","price":0,"KDSTags":["redhighlight"],"isExtra":true},{"id":"3a8b6a85-3b5c-4ee4-be2d-261ab8731d6e","note":"","count":1,"label":"Dip česnekový","posId":"P106","price":2000,"isExtra":false},{"id":"ee394832-8137-440a-84b7-b9e0df42a9ab","note":"","count":1,"label":"Hawai 32 cm","posId":"114","price":24900,"isExtra":false},{"id":"57c816b2-3e3f-46c2-b126-b09910d79cb0","note":"","count":1,"label":"změna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d1e9623b-89c9-4caa-a2ba-cbaafad1a883","note":"","count":1,"label":"slanina","posId":"B108","price":3000,"KDSTags":["greenhighlight"],"isExtra":true},{"id":"007c7303-045c-4866-882d-38e13564ff34","note":"","count":1,"label":"BEZ -ananas","posId":"X100","price":0,"KDSTags":["redhighlight"],"isExtra":true}]</t>
  </si>
  <si>
    <t>2026-05-10T17:57:27.889+02:00</t>
  </si>
  <si>
    <t>2026-05-10T18:10:26.843+02:00</t>
  </si>
  <si>
    <t>[{"id":"59610934","note":"","size":"Margherita 32cm","count":1,"label":"Margherita 32cm","posId":"112","price":20900,"isExtra":false},{"id":"54414789","note":"","count":1,"label":"Balné","posId":"K0000","price":1500,"isExtra":true},{"id":"59610946","note":"","count":1,"label":"USA těsto","posId":"17","price":1000,"isExtra":true},{"id":"54414880","note":"","count":1,"label":"Kukuřice","posId":"B115","price":2500,"KDSTags":["greenhighlight"],"isExtra":true},{"id":"54414783","note":"","count":1,"label":"bez plněných okrajů","posId":"X1000","price":0,"isExtra":true},{"id":"54414891","note":"","count":1,"label":"Mozzarella","posId":"B113","price":3000,"KDSTags":["greenhighlight"],"isExtra":true},{"id":"54414911","note":"","count":1,"label":"Pepperoni salám","posId":"B109","price":3000,"KDSTags":["greenhighlight"],"isExtra":true},{"id":"59610937","note":"","size":"Comeback 32cm 🌶️","count":1,"label":"Comeback 32cm 🌶️","posId":"121","price":24900,"isExtra":false},{"id":"54414789","note":"","count":1,"label":"Balné","posId":"K0000","price":1500,"isExtra":true},{"id":"54414864","note":"","count":1,"label":"Bez cibule","posId":"X103","price":0,"KDSTags":["redhighlight"],"isExtra":true},{"id":"54414880","note":"","count":1,"label":"Kukuřice","posId":"B115","price":2500,"KDSTags":["greenhighlight"],"isExtra":true},{"id":"54414886","note":"","count":1,"label":"Špenát s česnekem","posId":"B107","price":2500,"KDSTags":["greenhighlight"],"isExtra":true},{"id":"54414783","note":"","count":1,"label":"bez plněných okrajů","posId":"X1000","price":0,"isExtra":true}]</t>
  </si>
  <si>
    <t>2026-05-10T17:53:02.475+02:00</t>
  </si>
  <si>
    <t>2026-05-10T18:02:04.588+02:00</t>
  </si>
  <si>
    <t>2026-05-10T18:22:01.685+02:00</t>
  </si>
  <si>
    <t>2026-05-10T17:53:03.687+02:00</t>
  </si>
  <si>
    <t>[{"id":"bf8dc38b-6c8e-42b6-9da3-3170253a57d4","note":"","count":1,"label":"Hot &amp; Spicy 32 cm","posId":"122","price":24900,"isExtra":false}]</t>
  </si>
  <si>
    <t>2026-05-10T17:48:02.571+02:00</t>
  </si>
  <si>
    <t>2026-05-10T18:02:43.597+02:00</t>
  </si>
  <si>
    <t>[{"id":"0ea52415-fdb3-497f-b216-7fd5802f2e0f","note":"","count":1,"label":"Quattro Formaggi 32 cm","posId":"123","price":24900,"isExtra":false},{"id":"ee394832-8137-440a-84b7-b9e0df42a9ab","note":"","count":1,"label":"Hawai 32 cm","posId":"114","price":24900,"isExtra":false},{"id":"21fd0686-e8d1-43f1-84c9-d96f5842a3ca","note":"","count":1,"label":"okraj mozzarella, bylinky","posId":"A121","price":5700,"isExtra":true}]</t>
  </si>
  <si>
    <t>2026-05-10T17:47:24.645+02:00</t>
  </si>
  <si>
    <t>2026-05-10T17:57:56.057+02:00</t>
  </si>
  <si>
    <t>[{"id":"69427585fd8faa40bcc99d57","count":1,"label":"Quattro Formaggi 40cm","posId":"111","price":30900,"isExtra":false},{"id":"1d39bc6ba96569aaaf3ab974","count":1,"label":"Balné","posId":"K0000","price":2000,"isExtra":true},{"id":"fb8c45104be3e2ec287156ec","count":1,"label":"okraj mozzarella, bylinky","posId":"A122","price":6500,"isExtra":true},{"id":"02b3742f94da9f259a89e61f","count":1,"label":"Kukuřice","posId":"C115","price":3500,"KDSTags":["greenhighlight"],"isExtra":true},{"id":"69427585fd8faa40bcc99db1","count":2,"label":"Česnekový dip","posId":"P106","price":2000,"isExtra":false},{"id":"7cdbdba064a9b12ab9c2a9d4","count":2,"label":"Balné","posId":"K0000","price":1500,"isExtra":true}]</t>
  </si>
  <si>
    <t>2026-05-10T17:42:02.544+02:00</t>
  </si>
  <si>
    <t>2026-05-10T17:48:26.101+02:00</t>
  </si>
  <si>
    <t>[{"id":"0b867b16-3995-4b4a-9deb-1c0d8cecf8d6","note":"","count":1,"label":"Pepperoni 32 cm","posId":"120","price":24900,"isExtra":false}]</t>
  </si>
  <si>
    <t>2026-05-10T17:40:53.156+02:00</t>
  </si>
  <si>
    <t>2026-05-10T17:48:12.275+02:00</t>
  </si>
  <si>
    <t>[{"id":"69427585fd8faa40bcc99d81","count":1,"label":"Capricciosa 32cm","posId":"113","price":24900,"isExtra":false},{"id":"7cdbdba064a9b12ab9c2a9d4","count":1,"label":"Balné","posId":"K0000","price":1500,"isExtra":true},{"id":"c53963ce28e9a8bf387aa757","count":1,"label":"okraj mozzarella, bylinky","posId":"A121","price":5700,"isExtra":true},{"id":"881556687eab9555bc542d70","count":1,"label":"Bez oliv","posId":"X112","price":0,"KDSTags":["redhighlight"],"isExtra":true},{"id":"487a5a8b68829775b46d2c1a","count":1,"label":"Mozzarella","posId":"B113","price":3000,"KDSTags":["greenhighlight"],"isExtra":true}]</t>
  </si>
  <si>
    <t>2026-05-10T17:40:08.320+02:00</t>
  </si>
  <si>
    <t>2026-05-10T17:47:40.671+02:00</t>
  </si>
  <si>
    <t>[{"id":"54414715","note":"","size":"Zeleninová 40cm","count":1,"label":"Zeleninová 40cm","posId":"103","price":30900,"isExtra":false},{"id":"54414779","note":"","count":1,"label":"Balné","posId":"K0000","price":2000,"isExtra":true},{"id":"54414777","note":"","count":1,"label":"bez plněných okrajů","posId":"X1000","price":0,"isExtra":true},{"id":"54414905","note":"","count":1,"label":"Gorgonzola","posId":"C101","price":4000,"KDSTags":["greenhighlight"],"isExtra":true},{"id":"54414914","note":"","count":1,"label":"Grana padano, pecorino, parmazán","posId":"C130","price":4000,"KDSTags":["greenhighlight"],"isExtra":true}]</t>
  </si>
  <si>
    <t>2026-05-10T17:34:02.221+02:00</t>
  </si>
  <si>
    <t>2026-05-10T17:43:09.058+02:00</t>
  </si>
  <si>
    <t>[{"id":"ee394832-8137-440a-84b7-b9e0df42a9ab","note":"","count":1,"label":"Hawai 32 cm","posId":"114","price":24900,"isExtra":false},{"id":"194f980e-141e-4220-9f1e-0e1e9edc412e","note":"","count":1,"label":"Quattro Formaggi 18 cm","posId":"135","price":11900,"isExtra":false}]</t>
  </si>
  <si>
    <t>2026-05-10T17:32:02.127+02:00</t>
  </si>
  <si>
    <t>2026-05-10T18:06:34.098+02:00</t>
  </si>
  <si>
    <t>[{"id":"aef5aaf8-2acf-4f20-91be-c8829f11cd0c","note":"","count":1,"label":"Capricciosa 40 cm","posId":"101","price":30900,"isExtra":false},{"id":"8c704055-e242-493d-b754-bb711e5a6c0b","note":"","count":1,"label":"Hawai 40 cm","posId":"102","price":30900,"isExtra":false},{"id":"36ea3088-07fd-428f-b871-c4a5ee9cef7b","note":"","count":1,"label":"Comeback 40 cm","posId":"109","price":30900,"isExtra":false},{"id":"f917a1e8-52b4-4621-aa24-89b06c89e060","note":"","count":1,"label":"BEZ -slanina","posId":"X108","price":0,"KDSTags":["redhighlight"],"isExtra":true},{"id":"c1383a56-9eef-4159-8de6-52ba98917da4","note":"","count":2,"label":"Pepperoni Rolls, 6 ks","posId":"P100","price":8900,"isExtra":false},{"id":"0d0283d3-7aff-4b76-8938-87a4f5c742a9","note":"","count":1,"label":"Pepsi zero sugar 1l","posId":"N125","price":5900,"isExtra":false}]</t>
  </si>
  <si>
    <t>2026-05-10T17:30:45.853+02:00</t>
  </si>
  <si>
    <t>2026-05-10T17:41:38.216+02:00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</si>
  <si>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32cm","posId":"123","price":24900,"isExtra":false},{"id":"54414789","note":"","count":1,"label":"Balné","posId":"K0000","price":1500,"isExtra":true},{"id":"59610941","note":"","size":"Zeleninová 32cm","count":1,"label":"Zeleninová 32cm","posId":"115","price":24900,"isExtra":false},{"id":"54414789","note":"","count":1,"label":"Balné","posId":"K0000","price":1500,"isExtra":true},{"id":"59610943","note":"","size":"Capricciosa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32cm","posId":"113","price":24900,"isExtra":false},{"id":"54414789","note":"","count":1,"label":"Balné","posId":"K0000","price":1500,"isExtra":true}]</t>
  </si>
  <si>
    <t>2026-05-10T17:29:02.210+02:00</t>
  </si>
  <si>
    <t>2026-05-10T17:38:05.128+02:00</t>
  </si>
  <si>
    <t>[{"id":"aef5aaf8-2acf-4f20-91be-c8829f11cd0c","note":"","count":1,"label":"Capricciosa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-olivy","posId":"X112","price":0,"KDSTags":["redhighlight"],"isExtra":true},{"id":"0ea52415-fdb3-497f-b216-7fd5802f2e0f","note":"","count":1,"label":"Quattro Formaggi 32 cm","posId":"123","price":24900,"isExtra":false}]</t>
  </si>
  <si>
    <t>2026-05-10T17:22:12.336+02:00</t>
  </si>
  <si>
    <t>2026-05-10T17:37:17.469+02:00</t>
  </si>
  <si>
    <t>[{"id":"69427585fd8faa40bcc99d75","count":1,"label":"Comeback 32cm 🌶️","posId":"121","price":24900,"isExtra":false},{"id":"7cdbdba064a9b12ab9c2a9d4","count":1,"label":"Balné","posId":"K0000","price":1500,"isExtra":true},{"id":"c53963ce28e9a8bf387aa757","count":1,"label":"okraj mozzarella, bylinky","posId":"A121","price":5700,"isExtra":true},{"id":"69427585fd8faa40bcc99daf","count":1,"label":"Pepperoni Rolls 🌶️","posId":"P100","price":8900,"isExtra":false},{"id":"7cdbdba064a9b12ab9c2a9d4","count":1,"label":"Balné","posId":"K0000","price":1500,"isExtra":true},{"id":"69427585fd8faa40bcc99d73","count":1,"label":"Hot &amp; Spicy 32cm 🌶️🌶️","posId":"122","price":24900,"isExtra":false},{"id":"7cdbdba064a9b12ab9c2a9d4","count":1,"label":"Balné","posId":"K0000","price":1500,"isExtra":true},{"id":"6a62c37fcc3049759d225124","count":1,"label":"USA těsto","posId":"17","price":1000,"isExtra":true},{"id":"8144edf7e863bc0a882b7c49","count":1,"label":"okraj hotdog, bbq omáčka","posId":"A119","price":5700,"isExtra":true}]</t>
  </si>
  <si>
    <t>2026-05-10T17:22:01.760+02:00</t>
  </si>
  <si>
    <t>2026-05-10T17:29:27.997+02:00</t>
  </si>
  <si>
    <t>2026-05-10T17:45:44.248+02:00</t>
  </si>
  <si>
    <t>2026-05-10T17:22:02.457+02:00</t>
  </si>
  <si>
    <t>[{"id":"e12521cc-9391-4513-be27-f090014536cf","note":"","count":1,"label":"BBQ Texas 32 cm","posId":"143","price":24900,"isExtra":false}]</t>
  </si>
  <si>
    <t>Mukhiddinjon</t>
  </si>
  <si>
    <t>2026-05-10T17:09:44.924+02:00</t>
  </si>
  <si>
    <t>2026-05-10T17:18:04.099+02:00</t>
  </si>
  <si>
    <t>[{"id":"104","note":"","count":1,"label":"Baby špenát &amp; kuře 40cm","posId":"104","price":30900,"isExtra":false},{"id":"K0000","note":"","count":1,"label":"Balné","posId":"K0000","price":2000,"isExtra":true},{"id":"ZSR40","note":"","count":1,"label":"Rajčatový základ","posId":"ZSR40","price":0,"isExtra":true},{"id":"C115","note":"","count":1,"label":"Kukuřice","posId":"C115","price":3500,"KDSTags":["greenhighlight"],"isExtra":true}]</t>
  </si>
  <si>
    <t>2026-05-10T17:06:01.482+02:00</t>
  </si>
  <si>
    <t>2026-05-10T17:23:05.073+02:00</t>
  </si>
  <si>
    <t>2026-05-10T17:40:25.041+02:00</t>
  </si>
  <si>
    <t>2026-05-10T17:06:02.315+02:00</t>
  </si>
  <si>
    <t>[{"id":"aef5aaf8-2acf-4f20-91be-c8829f11cd0c","note":"","count":1,"label":"Capricciosa 40 cm","posId":"101","price":30900,"isExtra":false},{"id":"f1315fc0-dfbb-459c-9f31-49d8e60875f4","note":"","count":1,"label":"Pepperoni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bylinky","posId":"A122","price":6500,"isExtra":true},{"id":"3a8b6a85-3b5c-4ee4-be2d-261ab8731d6e","note":"","count":2,"label":"Dip česnekový","posId":"P106","price":2000,"isExtra":false},{"id":"03dae282-4cd4-4fa2-9169-2178ea3ed325","note":"","count":1,"label":"Quattro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bylinky","posId":"A122","price":6500,"isExtra":true},{"id":"36ea3088-07fd-428f-b871-c4a5ee9cef7b","note":"","count":1,"label":"Comeback 40 cm","posId":"109","price":30900,"isExtra":false}]</t>
  </si>
  <si>
    <t>2026-05-10T17:03:42.912+02:00</t>
  </si>
  <si>
    <t>2026-05-10T17:13:38.215+02:00</t>
  </si>
  <si>
    <t>2026-05-10T16:58:02.454+02:00</t>
  </si>
  <si>
    <t>2026-05-10T17:17:35.983+02:00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</si>
  <si>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bylinky","posId":"A122","price":6500,"isExtra":true},{"id":"3a8b6a85-3b5c-4ee4-be2d-261ab8731d6e","note":"","count":2,"label":"Dip česnekový","posId":"P106","price":2000,"isExtra":false},{"id":"d63e9120-8ffe-444c-ba51-6c942a13f4fc","note":"","count":1,"label":"Margherita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bylinky","posId":"A122","price":6500,"isExtra":true}]</t>
  </si>
  <si>
    <t>2026-05-10T16:57:18.118+02:00</t>
  </si>
  <si>
    <t>2026-05-10T17:13:48.888+02:00</t>
  </si>
  <si>
    <t>[{"id":"54414716","note":"","size":"Hawai 40cm","count":1,"label":"Hawai 40cm","posId":"102","price":30900,"isExtra":false},{"id":"54414779","note":"","count":1,"label":"Balné","posId":"K0000","price":2000,"isExtra":true},{"id":"54414777","note":"","count":1,"label":"bez plněných okrajů","posId":"X1000","price":0,"isExtra":true},{"id":"54414707","note":"","size":"Margherita 40cm","count":2,"label":"Margherita 40cm","posId":"100","price":26900,"isExtra":false},{"id":"54414779","note":"","count":2,"label":"Balné","posId":"K0000","price":2000,"isExtra":true}]</t>
  </si>
  <si>
    <t>2026-05-10T16:49:55.144+02:00</t>
  </si>
  <si>
    <t>2026-05-10T17:07:19.267+02:00</t>
  </si>
  <si>
    <t>[{"id":"69427585fd8faa40bcc99d55","count":1,"label":"Margherita 40cm","posId":"100","price":26900,"isExtra":false},{"id":"1d39bc6ba96569aaaf3ab974","count":1,"label":"Balné","posId":"K0000","price":2000,"isExtra":true},{"id":"69427585fd8faa40bcc99d73","count":1,"label":"Hot &amp; Spicy 32cm 🌶️🌶️","posId":"122","price":24900,"isExtra":false},{"id":"7cdbdba064a9b12ab9c2a9d4","count":1,"label":"Balné","posId":"K0000","price":1500,"isExtra":true},{"id":"69427585fd8faa40bcc99dad","count":1,"label":"Česnekový chléb 18cm","posId":"P104","price":7900,"isExtra":false},{"id":"7cdbdba064a9b12ab9c2a9d4","count":1,"label":"Balné","posId":"K0000","price":1500,"isExtra":true}]</t>
  </si>
  <si>
    <t>2026-05-10T16:35:15.624+02:00</t>
  </si>
  <si>
    <t>2026-05-10T16:49:32.180+02:00</t>
  </si>
  <si>
    <t>[{"id":"69427585fd8faa40bcc99d61","count":1,"label":"BBQ Meteor 40cm","posId":"106","price":30900,"isExtra":false},{"id":"1d39bc6ba96569aaaf3ab974","count":1,"label":"Balné","posId":"K0000","price":2000,"isExtra":true},{"id":"16772144ba4f713b373fb1ff","count":1,"label":"Smetanový základ","posId":"ZBS40","price":0,"isExtra":true},{"id":"69427585fd8faa40bcc99daf","count":1,"label":"Pepperoni Rolls 🌶️","posId":"P100","price":8900,"isExtra":false},{"id":"7cdbdba064a9b12ab9c2a9d4","count":1,"label":"Balné","posId":"K0000","price":1500,"isExtra":true},{"id":"69427585fd8faa40bcc99db1","count":1,"label":"Česnekový dip","posId":"P106","price":2000,"isExtra":false},{"id":"7cdbdba064a9b12ab9c2a9d4","count":1,"label":"Balné","posId":"K0000","price":1500,"isExtra":true}]</t>
  </si>
  <si>
    <t>2026-05-10T16:34:02.235+02:00</t>
  </si>
  <si>
    <t>2026-05-10T16:49:49.961+02:00</t>
  </si>
  <si>
    <t>[{"id":"36ea3088-07fd-428f-b871-c4a5ee9cef7b","note":"","count":1,"label":"Comeback 40 cm","posId":"109","price":30900,"isExtra":false},{"id":"169906cc-98ac-4101-a361-79ae530758c3","note":"","count":1,"label":"BEZ -cibule","posId":"X103","price":0,"KDSTags":["redhighlight"],"isExtra":true},{"id":"3a8b6a85-3b5c-4ee4-be2d-261ab8731d6e","note":"","count":1,"label":"Dip česnekový","posId":"P106","price":2000,"isExtra":false}]</t>
  </si>
  <si>
    <t>2026-05-10T16:27:02.888+02:00</t>
  </si>
  <si>
    <t>2026-05-10T17:45:09.071+02:00</t>
  </si>
  <si>
    <t>2026-05-10T18:01:41.193+02:00</t>
  </si>
  <si>
    <t>2026-05-10T16:27:03.350+02:00</t>
  </si>
  <si>
    <t>[{"id":"95bce60f-e62f-4ae7-90e9-e09260893da5","note":"","count":2,"label":"Baby špenát &amp; kuře 18 cm","posId":"128","price":11900,"isExtra":false},{"id":"bf8dc38b-6c8e-42b6-9da3-3170253a57d4","note":"","count":1,"label":"Hot &amp; Spicy 32 cm","posId":"122","price":24900,"isExtra":false},{"id":"7bf5fb6e-17f1-4e62-b7d1-e31d7c483eb9","note":"","count":1,"label":"cibule","posId":"B103","price":2500,"KDSTags":["greenhighlight"],"isExtra":true},{"id":"e2500e14-36a7-442f-9e4c-8df3f05db108","note":"","count":1,"label":"pepperoni salám","posId":"B109","price":3000,"KDSTags":["greenhighlight"],"isExtra":true}]</t>
  </si>
  <si>
    <t>2026-05-10T16:11:35.873+02:00</t>
  </si>
  <si>
    <t>2026-05-10T16:23:54.100+02:00</t>
  </si>
  <si>
    <t>[{"id":"69d7da78ed357ffd7fac141d","count":1,"label":"Opočno čokoládová","posId":"D107","price":12900,"isExtra":false},{"id":"69427585fd8faa40bcc99d73","count":1,"label":"Hot &amp; Spicy 32cm 🌶️🌶️","posId":"122","price":24900,"isExtra":false},{"id":"7cdbdba064a9b12ab9c2a9d4","count":1,"label":"Balné","posId":"K0000","price":1500,"isExtra":true}]</t>
  </si>
  <si>
    <t>2026-05-10T16:05:04.695+02:00</t>
  </si>
  <si>
    <t>2026-05-10T16:23:39.146+02:00</t>
  </si>
  <si>
    <t>[{"id":"69427585fd8faa40bcc99d79","count":1,"label":"BBQ Texas 32cm","posId":"119","price":24900,"isExtra":false},{"id":"7cdbdba064a9b12ab9c2a9d4","count":1,"label":"Balné","posId":"K0000","price":1500,"isExtra":true},{"id":"b3315228bf334aed3317a89f","count":1,"label":"Smetanový základ","posId":"ZBS32","price":0,"isExtra":true},{"id":"69427585fd8faa40bcc99d7d","count":1,"label":"Zeleninová 32cm","posId":"115","price":24900,"isExtra":false},{"id":"7cdbdba064a9b12ab9c2a9d4","count":1,"label":"Balné","posId":"K0000","price":1500,"isExtra":true},{"id":"0172555aa3b6fbb53ca44f49","count":1,"label":"Smetanový základ","posId":"ZRS32","price":0,"isExtra":true},{"id":"69427585fd8faa40bcc99dcd","count":1,"label":"Pepsi zero sugar 1l","posId":"N125","price":5900,"isExtra":false}]</t>
  </si>
  <si>
    <t>2026-05-10T15:46:13.352+02:00</t>
  </si>
  <si>
    <t>2026-05-10T15:54:06.074+02:00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</si>
  <si>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🌶️","posId":"121","price":24900,"isExtra":false},{"id":"54414789","note":"","count":1,"label":"Balné","posId":"K0000","price":1500,"isExtra":true},{"id":"59610942","note":"","size":"Hawai 32cm","count":1,"label":"Hawai 32cm","posId":"114","price":24900,"isExtra":false},{"id":"54414789","note":"","count":1,"label":"Balné","posId":"K0000","price":1500,"isExtra":true}]</t>
  </si>
  <si>
    <t>2026-05-10T15:43:21.108+02:00</t>
  </si>
  <si>
    <t>2026-05-10T15:51:53.051+02:00</t>
  </si>
  <si>
    <t>[{"id":"69427585fd8faa40bcc99d6f","count":1,"label":"Margherita 32cm","posId":"112","price":20900,"isExtra":false},{"id":"7cdbdba064a9b12ab9c2a9d4","count":1,"label":"Balné","posId":"K0000","price":1500,"isExtra":true},{"id":"69427585fd8faa40bcc99dcd","count":1,"label":"Pepsi zero sugar 1l","posId":"N125","price":5900,"isExtra":false},{"id":"69427585fd8faa40bcc99d73","count":1,"label":"Hot &amp; Spicy 32cm 🌶️🌶️","posId":"122","price":24900,"isExtra":false},{"id":"7cdbdba064a9b12ab9c2a9d4","count":1,"label":"Balné","posId":"K0000","price":1500,"isExtra":true},{"id":"98309a14c27b514488ef0b39","count":1,"label":"Bez jalapenos","posId":"X102","price":0,"KDSTags":["redhighlight"],"isExtra":true},{"id":"69427585fd8faa40bcc99db3","count":1,"label":"BBQ dip","posId":"P105","price":2000,"isExtra":false},{"id":"7cdbdba064a9b12ab9c2a9d4","count":1,"label":"Balné","posId":"K0000","price":1500,"isExtra":true}]</t>
  </si>
  <si>
    <t>2026-05-10T15:22:07.422+02:00</t>
  </si>
  <si>
    <t>2026-05-10T15:30:08.844+02:00</t>
  </si>
  <si>
    <t>[{"id":"69427585fd8faa40bcc99d57","count":1,"label":"Quattro Formaggi 40cm","posId":"111","price":30900,"isExtra":false},{"id":"1d39bc6ba96569aaaf3ab974","count":1,"label":"Balné","posId":"K0000","price":2000,"isExtra":true},{"id":"69427585fd8faa40bcc99d5b","count":1,"label":"Comeback 40cm 🌶️","posId":"109","price":30900,"isExtra":false},{"id":"1d39bc6ba96569aaaf3ab974","count":1,"label":"Balné","posId":"K0000","price":2000,"isExtra":true},{"id":"69427585fd8faa40bcc99db1","count":1,"label":"Česnekový dip","posId":"P106","price":2000,"isExtra":false},{"id":"7cdbdba064a9b12ab9c2a9d4","count":1,"label":"Balné","posId":"K0000","price":1500,"isExtra":true}]</t>
  </si>
  <si>
    <t>2026-05-10T15:17:37.181+02:00</t>
  </si>
  <si>
    <t>2026-05-10T15:24:28.984+02:00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</si>
  <si>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54414808","note":"","count":1,"label":"Jalapeňos","posId":"C102","price":3500,"KDSTags":["greenhighlight"],"isExtra":true}]</t>
  </si>
  <si>
    <t>Jakub Novák</t>
  </si>
  <si>
    <t>2026-05-10T14:52:02.488+02:00</t>
  </si>
  <si>
    <t>2026-05-10T15:00:19.587+02:00</t>
  </si>
  <si>
    <t>2026-05-10T15:10:26.063+02:00</t>
  </si>
  <si>
    <t>2026-05-10T14:52:03.299+02:00</t>
  </si>
  <si>
    <t>[{"id":"076ed74a-9e28-4a30-9b7c-06e6adbd9e27","note":"","count":1,"label":"Margherita 18 cm","posId":"124","price":11900,"isExtra":false},{"id":"95bce60f-e62f-4ae7-90e9-e09260893da5","note":"","count":1,"label":"Baby špenát &amp; kuře 18 cm","posId":"128","price":11900,"isExtra":false},{"id":"194f980e-141e-4220-9f1e-0e1e9edc412e","note":"","count":1,"label":"Quattro Formaggi 18 cm","posId":"135","price":11900,"isExtra":false}]</t>
  </si>
  <si>
    <t>2026-05-10T14:52:02.451+02:00</t>
  </si>
  <si>
    <t>2026-05-10T15:02:05.001+02:00</t>
  </si>
  <si>
    <t>2026-05-10T15:19:22.059+02:00</t>
  </si>
  <si>
    <t>2026-05-10T14:52:03.253+02:00</t>
  </si>
  <si>
    <t>[{"id":"117c830b-d7db-490d-a3b9-365f8c4fa2d3","note":"","count":1,"label":"Zeleninová 32 cm","posId":"115","price":24900,"isExtra":false},{"id":"ee394832-8137-440a-84b7-b9e0df42a9ab","note":"","count":1,"label":"Hawai 32 cm","posId":"114","price":24900,"isExtra":false},{"id":"5b1f2843-926a-4dd1-a5f0-4fddc7b45013","note":"","count":1,"label":"Margherita 32 cm","posId":"112","price":20900,"isExtra":false}]</t>
  </si>
  <si>
    <t>2026-05-10T14:46:33.586+02:00</t>
  </si>
  <si>
    <t>2026-05-10T14:57:36.967+02:00</t>
  </si>
  <si>
    <t>[{"id":"59610938","note":"Bbq základ prosím","size":"Pepperoni 32cm 🌶️🌶️","count":1,"label":"Pepperoni 32cm 🌶️🌶️","posId":"120","price":24900,"isExtra":false},{"id":"54414789","note":"","count":1,"label":"Balné","posId":"K0000","price":1500,"isExtra":true},{"id":"57278752","note":"","count":1,"label":"BBQ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okrajů","posId":"X1000","price":0,"isExtra":true}]</t>
  </si>
  <si>
    <t>2026-05-10T14:35:02.714+02:00</t>
  </si>
  <si>
    <t>2026-05-10T15:48:03.774+02:00</t>
  </si>
  <si>
    <t>2026-05-10T15:56:41.763+02:00</t>
  </si>
  <si>
    <t>2026-05-10T14:35:03.525+02:00</t>
  </si>
  <si>
    <t>[{"id":"ee394832-8137-440a-84b7-b9e0df42a9ab","note":"","count":1,"label":"Hawai 32 cm","posId":"114","price":24900,"isExtra":false},{"id":"57c816b2-3e3f-46c2-b126-b09910d79cb0","note":"","count":1,"label":"změna na Smetanový základ","posId":"i129","price":0,"isExtra":true},{"id":"007c7303-045c-4866-882d-38e13564ff34","note":"","count":1,"label":"BEZ -ananas","posId":"X100","price":0,"KDSTags":["redhighlight"],"isExtra":true},{"id":"0ea52415-fdb3-497f-b216-7fd5802f2e0f","note":"","count":1,"label":"Quattro Formaggi 32 cm","posId":"123","price":24900,"isExtra":false}]</t>
  </si>
  <si>
    <t>2026-05-10T14:17:56.387+02:00</t>
  </si>
  <si>
    <t>2026-05-10T14:26:03.653+02:00</t>
  </si>
  <si>
    <t>[{"id":"69427585fd8faa40bcc99d59","count":1,"label":"Hot &amp; Spicy 40cm 🌶️🌶️","posId":"110","price":30900,"isExtra":false},{"id":"1d39bc6ba96569aaaf3ab974","count":1,"label":"Balné","posId":"K0000","price":2000,"isExtra":true},{"id":"69427585fd8faa40bcc99dcd","count":1,"label":"Pepsi zero sugar 1l","posId":"N125","price":5900,"isExtra":false},{"id":"69427585fd8faa40bcc99db1","count":1,"label":"Česnekový dip","posId":"P106","price":2000,"isExtra":false},{"id":"7cdbdba064a9b12ab9c2a9d4","count":1,"label":"Balné","posId":"K0000","price":1500,"isExtra":true}]</t>
  </si>
  <si>
    <t>2026-05-10T13:36:16.846+02:00</t>
  </si>
  <si>
    <t>2026-05-10T13:41:19.505+02:00</t>
  </si>
  <si>
    <t>[{"id":"54414707","note":"","size":"Margherita 40cm","count":1,"label":"Margherita 40cm","posId":"100","price":26900,"isExtra":false},{"id":"54414779","note":"","count":1,"label":"Balné","posId":"K0000","price":2000,"isExtra":true}]</t>
  </si>
  <si>
    <t>2026-05-10T13:32:02.681+02:00</t>
  </si>
  <si>
    <t>2026-05-10T13:42:08.185+02:00</t>
  </si>
  <si>
    <t>2026-05-10T13:49:04.903+02:00</t>
  </si>
  <si>
    <t>2026-05-10T13:32:03.446+02:00</t>
  </si>
  <si>
    <t>[{"id":"e8f571e6-dd36-42d7-8826-52c90315986b","note":"","count":1,"label":"Baby špenát &amp; kuře 40 cm","posId":"104","price":30900,"isExtra":false},{"id":"d63e9120-8ffe-444c-ba51-6c942a13f4fc","note":"","count":1,"label":"Margherita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1e281388-c78a-4b3d-874d-346d699d1a35","note":"","count":1,"label":"Grana padano","posId":"C130","price":4000,"KDSTags":["greenhighlight"],"isExtra":true},{"id":"3a8b6a85-3b5c-4ee4-be2d-261ab8731d6e","note":"","count":1,"label":"Dip česnekový","posId":"P106","price":2000,"isExtra":false}]</t>
  </si>
  <si>
    <t>2026-05-10T13:16:36.370+02:00</t>
  </si>
  <si>
    <t>2026-05-10T13:33:13.385+02:00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</si>
  <si>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40cm","posId":"101","price":30900,"isExtra":false},{"id":"54414779","note":"","count":1,"label":"Balné","posId":"K0000","price":2000,"isExtra":true},{"id":"54414841","note":"","count":1,"label":"Bez oliv","posId":"X112","price":0,"KDSTags":["redhighlight"],"isExtra":true},{"id":"54414901","note":"","count":1,"label":"Slanina","posId":"C108","price":4000,"KDSTags":["greenhighlight"],"isExtra":true},{"id":"57405809","note":"","size":"Aquilla černý čaj a broskev 0,5l","count":1,"label":"Aquilla černý čaj a broskev 0,5l","posId":"N120","price":4900,"isExtra":false}]</t>
  </si>
  <si>
    <t>2026-05-10T13:12:54.975+02:00</t>
  </si>
  <si>
    <t>2026-05-10T13:30:45.017+02:00</t>
  </si>
  <si>
    <t>[{"id":"54414713","note":"","size":"BBQ Meteor 40cm","count":1,"label":"BBQ Meteor 40cm","posId":"106","price":30900,"isExtra":false},{"id":"54414779","note":"","count":1,"label":"Balné","posId":"K0000","price":2000,"isExtra":true},{"id":"54414820","note":"","count":1,"label":"okraj mozzarella, bbq omáčka","posId":"A124","price":6500,"isExtra":true},{"id":"57405815","note":"","size":"Pepsi zero sugar 1l","count":1,"label":"Pepsi zero sugar 1l","posId":"N125","price":5900,"isExtra":false}]</t>
  </si>
  <si>
    <t>2026-05-10T13:00:45.950+02:00</t>
  </si>
  <si>
    <t>2026-05-10T13:09:41.243+02:00</t>
  </si>
  <si>
    <t>[{"id":"69427585fd8faa40bcc99d5b","count":1,"label":"Comeback 40cm 🌶️","posId":"109","price":30900,"isExtra":false},{"id":"1d39bc6ba96569aaaf3ab974","count":1,"label":"Balné","posId":"K0000","price":2000,"isExtra":true},{"id":"ff3cf1236dec1adecad0155d","count":1,"label":"Smetanový základ","posId":"ZRS40","price":0,"isExtra":true},{"id":"9ef70a3393d37383c3573af5","count":1,"label":"okraj hotdog, hořčice","posId":"A118","price":6500,"isExtra":true},{"id":"5510bb5725d42643e0879d00","count":1,"label":"Cibule","posId":"C103","price":3500,"KDSTags":["greenhighlight"],"isExtra":true},{"id":"f3201593dd33cec06ca49f61","count":1,"label":"Slanina","posId":"C108","price":4000,"KDSTags":["greenhighlight"],"isExtra":true}]</t>
  </si>
  <si>
    <t>2026-05-10T12:35:59.911+02:00</t>
  </si>
  <si>
    <t>2026-05-10T12:43:19.121+02:00</t>
  </si>
  <si>
    <t>[{"id":"69427585fd8faa40bcc99d71","count":1,"label":"Quattro Formaggi 32cm","posId":"123","price":24900,"isExtra":false},{"id":"7cdbdba064a9b12ab9c2a9d4","count":1,"label":"Balné","posId":"K0000","price":1500,"isExtra":true},{"id":"b9ae076dc1aa10e137c00e4a","count":1,"label":"Kukuřice","posId":"B115","price":2500,"KDSTags":["greenhighlight"],"isExtra":true}]</t>
  </si>
  <si>
    <t>2026-05-10T12:23:37.191+02:00</t>
  </si>
  <si>
    <t>2026-05-10T12:31:12.908+02:00</t>
  </si>
  <si>
    <t>[{"id":"69427585fd8faa40bcc99d81","count":1,"label":"Capricciosa 32cm","posId":"113","price":24900,"isExtra":false},{"id":"7cdbdba064a9b12ab9c2a9d4","count":1,"label":"Balné","posId":"K0000","price":1500,"isExtra":true}]</t>
  </si>
  <si>
    <t>2026-05-10T12:18:09.483+02:00</t>
  </si>
  <si>
    <t>2026-05-10T12:29:57.889+02:00</t>
  </si>
  <si>
    <t>[{"id":"59610942","note":"","size":"Hawai 32cm","count":2,"label":"Hawai 32cm","posId":"114","price":24900,"isExtra":false},{"id":"54414789","note":"","count":2,"label":"Balné","posId":"K0000","price":1500,"isExtra":true}]</t>
  </si>
  <si>
    <t>2026-05-10T12:14:02.147+02:00</t>
  </si>
  <si>
    <t>2026-05-10T12:28:21.814+02:00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</si>
  <si>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bylinky","posId":"A121","price":5700,"isExtra":true},{"id":"36ea3088-07fd-428f-b871-c4a5ee9cef7b","note":"","count":1,"label":"Comeback 40 cm","posId":"109","price":30900,"isExtra":false},{"id":"622835b8-8ccd-4776-9f66-ccee484725e6","note":"","count":1,"label":"Okraj Hotdog, hořčice","posId":"A118","price":6500,"isExtra":true},{"id":"131c6239-e041-4ab5-9f75-400951ef95f4","note":"","count":2,"label":"Dip jalapenos","posId":"P107","price":2000,"isExtra":false}]</t>
  </si>
  <si>
    <t>Robert</t>
  </si>
  <si>
    <t>2026-05-10T12:00:07.759+02:00</t>
  </si>
  <si>
    <t>2026-05-10T12:07:12.892+02:00</t>
  </si>
  <si>
    <t>2026-05-10T12:07:12.891+02:00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</si>
  <si>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</si>
  <si>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2026-05-10T11:55:19.045+02:00</t>
  </si>
  <si>
    <t>2026-05-10T12:08:50.576+02:00</t>
  </si>
  <si>
    <t>[{"id":"69427585fd8faa40bcc99d7f","count":1,"label":"Hawai 32cm","posId":"114","price":24900,"isExtra":false},{"id":"7cdbdba064a9b12ab9c2a9d4","count":1,"label":"Balné","posId":"K0000","price":1500,"isExtra":true},{"id":"69427585fd8faa40bcc99db1","count":1,"label":"Česnekový dip","posId":"P106","price":2000,"isExtra":false},{"id":"7cdbdba064a9b12ab9c2a9d4","count":1,"label":"Balné","posId":"K0000","price":1500,"isExtra":true}]</t>
  </si>
  <si>
    <t>2026-05-10T11:45:40.931+02:00</t>
  </si>
  <si>
    <t>2026-05-10T11:55:06.845+02:00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</si>
  <si>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🌶️","posId":"109","price":30900,"isExtra":false},{"id":"54414779","note":"","count":1,"label":"Balné","posId":"K0000","price":2000,"isExtra":true},{"id":"54683561","note":"","size":"Choco Rolls","count":2,"label":"Choco Rolls","posId":"chr100","price":8900,"isExtra":false},{"id":"54414789","note":"","count":2,"label":"Balné","posId":"K0000","price":1500,"isExtra":true}]</t>
  </si>
  <si>
    <t>2026-05-10T11:40:02.311+02:00</t>
  </si>
  <si>
    <t>2026-05-10T11:49:36.683+02:00</t>
  </si>
  <si>
    <t>[{"id":"211d85d0-839e-41d0-89e3-ea177ad7489e","note":"","count":1,"label":"Dip česnekový","posId":"P106","price":2000,"isExtra":false},{"id":"fcbcf6b6-34c6-4d5f-ac5b-f6ece72e0953","note":"","count":1,"label":"BBQ Meteor 32 cm","posId":"118","price":24900,"isExtra":false},{"id":"21fd0686-e8d1-43f1-84c9-d96f5842a3ca","note":"","count":1,"label":"okraj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cm","posId":"121","price":24900,"isExtra":false}]</t>
  </si>
  <si>
    <t>2026-05-10T11:36:57.220+02:00</t>
  </si>
  <si>
    <t>2026-05-10T11:42:28.848+02:00</t>
  </si>
  <si>
    <t>[{"id":"69427585fd8faa40bcc99dcb","count":1,"label":"Pepsi 1l","posId":"N124","price":5900,"isExtra":false},{"id":"69427585fd8faa40bcc99d77","count":1,"label":"Pepperoni 32cm 🌶️🌶️","posId":"120","price":24900,"isExtra":false},{"id":"7cdbdba064a9b12ab9c2a9d4","count":1,"label":"Balné","posId":"K0000","price":1500,"isExtra":true},{"id":"330e5bd554d905fd6d54cf01","count":1,"label":"bez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</si>
  <si>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2026-05-10T11:21:13.055+02:00</t>
  </si>
  <si>
    <t>2026-05-10T11:33:56.593+02:00</t>
  </si>
  <si>
    <t>[{"id":"bbd3709a-e168-4407-8515-6961f0b006a3","count":1,"label":"Pizza Hawai 32 cm","posId":"114","price":24900,"isExtra":false,"creatorId":"3XhVIfGlKgHYjl7gpj7Cu","isPackging":0,"actualLabel":"Pizza Hawai 32 cm"}]</t>
  </si>
  <si>
    <t>Oleksii</t>
  </si>
  <si>
    <t>2026-05-10T11:12:15.501+02:00</t>
  </si>
  <si>
    <t>2026-05-10T11:26:41.683+02:00</t>
  </si>
  <si>
    <t>[{"id":"120","note":"","count":1,"label":"Pepperoni 32cm 🌶️🌶️","posId":"120","price":24900,"isExtra":false},{"id":"K0000","note":"","count":1,"label":"Balné","posId":"K0000","price":1500,"isExtra":true},{"id":"112","note":"","count":1,"label":"Margherita 32cm","posId":"112","price":20900,"isExtra":false},{"id":"K0000","note":"","count":1,"label":"Balné","posId":"K0000","price":1500,"isExtra":true},{"id":"P101","note":"","count":1,"label":"Spicy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🌶️","posId":"P101","price":11900,"isExtra":false},{"id":"K0000","note":"","count":1,"label":"Balné","posId":"K0000","price":1500,"isExtra":true}]</t>
  </si>
  <si>
    <t>2026-05-10T11:11:44.829+02:00</t>
  </si>
  <si>
    <t>2026-05-10T11:21:58.969+02:00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</si>
  <si>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40cm","posId":"111","price":30900,"isExtra":false},{"id":"54414779","note":"","count":1,"label":"Balné","posId":"K0000","price":2000,"isExtra":true},{"id":"59555833","note":"","count":1,"label":"Rajčatový základ","posId":"ZSR40","price":0,"isExtra":true},{"id":"54414750","note":"","size":"Česnekový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</si>
  <si>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2026-05-10T10:08:02.712+02:00</t>
  </si>
  <si>
    <t>2026-05-10T10:08:03.736+02:00</t>
  </si>
  <si>
    <t>[{"id":"aef5aaf8-2acf-4f20-91be-c8829f11cd0c","note":"","count":1,"label":"Capricciosa 40 cm","posId":"101","price":30900,"isExtra":false},{"id":"f1315fc0-dfbb-459c-9f31-49d8e60875f4","note":"","count":1,"label":"Pepperoni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bylinky","posId":"A122","price":6500,"isExtra":true},{"id":"36ea3088-07fd-428f-b871-c4a5ee9cef7b","note":"","count":1,"label":"Comeback 40 cm","posId":"109","price":30900,"isExtra":false},{"id":"03dae282-4cd4-4fa2-9169-2178ea3ed325","note":"","count":1,"label":"Quattro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bylinky","posId":"A122","price":6500,"isExtra":true}]</t>
  </si>
  <si>
    <t>2026-05-10T00:34:44.603+02:00</t>
  </si>
  <si>
    <t>2026-05-10T00:43:18.085+02:00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</si>
  <si>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40cm","posId":"104","price":30900,"isExtra":false},{"id":"54414779","note":"","count":1,"label":"Balné","posId":"K0000","price":2000,"isExtra":true},{"id":"54414710","note":"","size":"Comeback 40cm 🌶️","count":1,"label":"Comeback 40cm 🌶️","posId":"109","price":30900,"isExtra":false},{"id":"54414779","note":"","count":1,"label":"Balné","posId":"K0000","price":2000,"isExtra":true}]</t>
  </si>
  <si>
    <t>2026-05-10T00:29:02.322+02:00</t>
  </si>
  <si>
    <t>2026-05-10T00:35:30.850+02:00</t>
  </si>
  <si>
    <t>2026-05-10T00:27:24.198+02:00</t>
  </si>
  <si>
    <t>2026-05-10T00:33:53.107+02:00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</si>
  <si>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54414904","note":"","count":1,"label":"Gorgonzola","posId":"B101","price":3000,"KDSTags":["greenhighlight"],"isExtra":true},{"id":"57405814","note":"","size":"Pepsi 1l","count":1,"label":"Pepsi 1l","posId":"N124","price":5900,"isExtra":false}]</t>
  </si>
  <si>
    <t>2026-05-10T00:18:01.597+02:00</t>
  </si>
  <si>
    <t>2026-05-10T00:28:01.787+02:00</t>
  </si>
  <si>
    <t>[{"id":"0b867b16-3995-4b4a-9deb-1c0d8cecf8d6","note":"","count":1,"label":"Pepperoni 32 cm","posId":"120","price":24900,"isExtra":false},{"id":"b6658da4-b777-42a2-94b6-5ce20ff49587","note":"","count":1,"label":"Pepperoni 32 cm","posId":"144","price":24900,"isExtra":false}]</t>
  </si>
  <si>
    <t>Jagdeep</t>
  </si>
  <si>
    <t>2026-05-10T00:12:46.737+02:00</t>
  </si>
  <si>
    <t>2026-05-10T00:19:44.968+02:00</t>
  </si>
  <si>
    <t>2026-05-10T00:06:42.136+02:00</t>
  </si>
  <si>
    <t>2026-05-10T00:14:27.923+02:00</t>
  </si>
  <si>
    <t>[{"id":"54414710","note":"","size":"Comeback 40cm 🌶️","count":1,"label":"Comeback 40cm 🌶️","posId":"109","price":30900,"isExtra":false},{"id":"54414779","note":"","count":1,"label":"Balné","posId":"K0000","price":2000,"isExtra":true}]</t>
  </si>
  <si>
    <t>2026-05-10T00:06:01.428+02:00</t>
  </si>
  <si>
    <t>2026-05-10T00:12:58.994+02:00</t>
  </si>
  <si>
    <t>[{"id":"69427585fd8faa40bcc99d65","count":1,"label":"Hawai 40cm","posId":"102","price":30900,"isExtra":false},{"id":"1d39bc6ba96569aaaf3ab974","count":1,"label":"Balné","posId":"K0000","price":2000,"isExtra":true},{"id":"02b3742f94da9f259a89e61f","count":1,"label":"Kukuřice","posId":"C115","price":3500,"KDSTags":["greenhighlight"],"isExtra":true}]</t>
  </si>
  <si>
    <t>2026-05-09T23:46:58.639+02:00</t>
  </si>
  <si>
    <t>2026-05-10T00:03:03.856+02:00</t>
  </si>
  <si>
    <t>2026-05-09T23:44:20.430+02:00</t>
  </si>
  <si>
    <t>2026-05-09T23:50:49.765+02:00</t>
  </si>
  <si>
    <t>[{"id":"54414717","note":"","size":"Capricciosa 40cm","count":1,"label":"Capricciosa 40cm","posId":"101","price":30900,"isExtra":false},{"id":"54414779","note":"","count":1,"label":"Balné","posId":"K0000","price":2000,"isExtra":true},{"id":"57405814","note":"","size":"Pepsi 1l","count":1,"label":"Pepsi 1l","posId":"N124","price":5900,"isExtra":false}]</t>
  </si>
  <si>
    <t>2026-05-09T23:41:15.735+02:00</t>
  </si>
  <si>
    <t>2026-05-10T00:01:45.005+02:00</t>
  </si>
  <si>
    <t>[{"id":"69427585fd8faa40bcc99d55","count":1,"label":"Margherita 40cm","posId":"100","price":26900,"isExtra":false},{"id":"1d39bc6ba96569aaaf3ab974","count":1,"label":"Balné","posId":"K0000","price":2000,"isExtra":true},{"id":"ff3cf1236dec1adecad0155d","count":1,"label":"Smetanový základ","posId":"ZRS40","price":0,"isExtra":true},{"id":"893aed81a83a807fc642e4d1","count":1,"label":"okraj mozzarella, bbq omáčka","posId":"A124","price":6500,"isExtra":true},{"id":"02b3742f94da9f259a89e61f","count":1,"label":"Kukuřice","posId":"C115","price":3500,"KDSTags":["greenhighlight"],"isExtra":true},{"id":"24eda2c97f7117857a8cfc30","count":1,"label":"Mozzarella","posId":"C113","price":4000,"KDSTags":["greenhighlight"],"isExtra":true},{"id":"d3eae92aff06253b39599690","count":1,"label":"Šunka","posId":"C106","price":4000,"KDSTags":["greenhighlight"],"isExtra":true},{"id":"69427585fd8faa40bcc99db1","count":3,"label":"Česnekový dip","posId":"P106","price":2000,"isExtra":false},{"id":"7cdbdba064a9b12ab9c2a9d4","count":3,"label":"Balné","posId":"K0000","price":1500,"isExtra":true},{"id":"69427585fd8faa40bcc99dcf","count":1,"label":"Mirinda 1l","posId":"N126","price":5900,"isExtra":false}]</t>
  </si>
  <si>
    <t>2026-05-09T23:40:00.400+02:00</t>
  </si>
  <si>
    <t>2026-05-09T23:53:13.848+02:00</t>
  </si>
  <si>
    <t>[{"id":"54414743","note":"","size":"Spicy menu Comeback","count":1,"label":"Spicy menu Comeback","posId":"M100","price":34900,"isExtra":false},{"id":"54414879","note":"","count":1,"label":"Špenát &amp; kuře","posId":"Y116","price":0,"isExtra":true},{"id":"54414770","note":"","count":1,"label":"Balné","posId":"K0000","price":3000,"isExtra":true},{"id":"54414782","note":"","count":1,"label":"spicy wings 🌶️","posId":"P101","price":0,"isExtra":true},{"id":"57405827","note":"","count":1,"label":"Pepsi zero sugar 1l","posId":"N125","price":0,"isExtra":true},{"id":"57278742","note":"","count":1,"label":"Smetanový základ","posId":"ZRS32","price":0,"isExtra":true},{"id":"54414783","note":"","count":1,"label":"bez plněných okrajů","posId":"X1000","price":0,"isExtra":true},{"id":"59610942","note":"","size":"Hawai 32cm","count":1,"label":"Hawai 32cm","posId":"114","price":24900,"isExtra":false},{"id":"54414789","note":"","count":1,"label":"Balné","posId":"K0000","price":1500,"isExtra":true}]</t>
  </si>
  <si>
    <t>2026-05-09T23:38:15.465+02:00</t>
  </si>
  <si>
    <t>2026-05-09T23:50:11.852+02:00</t>
  </si>
  <si>
    <t>[{"id":"69427585fd8faa40bcc99da7","count":1,"label":"Spicy Wings 🌶️","posId":"P101","price":11900,"isExtra":false},{"id":"7cdbdba064a9b12ab9c2a9d4","count":1,"label":"Balné","posId":"K0000","price":1500,"isExtra":true},{"id":"8182c4884e10d5d0c9c35222","count":2,"label":"Pilsner Urquell 12","posId":"N20","price":6500,"isExtra":false},{"id":"69427585fd8faa40bcc99d65","count":1,"label":"Hawai 40cm","posId":"102","price":30900,"isExtra":false},{"id":"1d39bc6ba96569aaaf3ab974","count":1,"label":"Balné","posId":"K0000","price":2000,"isExtra":true},{"id":"69427585fd8faa40bcc99dab","count":1,"label":"Pečené brambory","posId":"P103","price":6900,"isExtra":false},{"id":"7cdbdba064a9b12ab9c2a9d4","count":1,"label":"Balné","posId":"K0000","price":1500,"isExtra":true}]</t>
  </si>
  <si>
    <t>2026-05-09T23:35:02.123+02:00</t>
  </si>
  <si>
    <t>2026-05-10T00:20:18.805+02:00</t>
  </si>
  <si>
    <t>[{"id":"ad7c292a-48c9-48db-b64c-0f7f8ebced7f","note":"","count":1,"label":"BBQ Meteor 40 cm","posId":"106","price":30900,"isExtra":false},{"id":"f61b7339-3b20-4583-b2b8-12e48de2876d","note":"","count":1,"label":"změna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bylinky","posId":"A122","price":6500,"isExtra":true},{"id":"7fdd6df3-b4af-470d-955c-d1de47ab00a5","note":"","count":1,"label":"Žampiony","posId":"C105","price":3500,"KDSTags":["greenhighlight"],"isExtra":true}]</t>
  </si>
  <si>
    <t>2026-05-09T23:34:46.130+02:00</t>
  </si>
  <si>
    <t>2026-05-09T23:45:54.736+02:00</t>
  </si>
  <si>
    <t>[{"id":"69427585fd8faa40bcc99d5d","count":1,"label":"Pepperoni 40cm 🌶️🌶️","posId":"108","price":30900,"isExtra":false},{"id":"1d39bc6ba96569aaaf3ab974","count":1,"label":"Balné","posId":"K0000","price":2000,"isExtra":true},{"id":"0e6f48bb57b8891786ed0c2c","count":1,"label":"Jalapeňos","posId":"C102","price":3500,"KDSTags":["greenhighlight"],"isExtra":true},{"id":"69427585fd8faa40bcc99d71","count":1,"label":"Quattro Formaggi 32cm","posId":"123","price":24900,"isExtra":false},{"id":"7cdbdba064a9b12ab9c2a9d4","count":1,"label":"Balné","posId":"K0000","price":1500,"isExtra":true},{"id":"69427585fd8faa40bcc99d5b","count":1,"label":"Comeback 40cm 🌶️","posId":"109","price":30900,"isExtra":false},{"id":"1d39bc6ba96569aaaf3ab974","count":1,"label":"Balné","posId":"K0000","price":2000,"isExtra":true},{"id":"69427585fd8faa40bcc99dcd","count":2,"label":"Pepsi zero sugar 1l","posId":"N125","price":5900,"isExtra":false},{"id":"69427585fd8faa40bcc99db3","count":1,"label":"BBQ dip","posId":"P105","price":2000,"isExtra":false},{"id":"7cdbdba064a9b12ab9c2a9d4","count":1,"label":"Balné","posId":"K0000","price":1500,"isExtra":true}]</t>
  </si>
  <si>
    <t>2026-05-09T23:28:02.363+02:00</t>
  </si>
  <si>
    <t>2026-05-09T23:36:14.706+02:00</t>
  </si>
  <si>
    <t>[{"id":"1fae666b-4102-4ed0-b317-2a07b21ae279","note":"","count":1,"label":"Hot &amp; Spicy 40 cm","posId":"110","price":30900,"isExtra":false}]</t>
  </si>
  <si>
    <t>Omadbek</t>
  </si>
  <si>
    <t>2026-05-09T23:00:14.490+02:00</t>
  </si>
  <si>
    <t>2026-05-09T23:07:05.613+02:00</t>
  </si>
  <si>
    <t>[{"id":"112","note":"","count":1,"label":"Margherita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okrajů","posId":"X1000","price":0,"isExtra":true},{"id":"B106","note":"","count":1,"label":"Šunka","posId":"B106","price":3000,"KDSTags":["greenhighlight"],"isExtra":true}]</t>
  </si>
  <si>
    <t>2026-05-09T22:53:35.478+02:00</t>
  </si>
  <si>
    <t>2026-05-09T23:00:59.773+02:00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</si>
  <si>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40cm","posId":"101","price":30900,"isExtra":false},{"id":"54414779","note":"","count":1,"label":"Balné","posId":"K0000","price":2000,"isExtra":true},{"id":"54414841","note":"","count":1,"label":"Bez oliv","posId":"X112","price":0,"KDSTags":["redhighlight"],"isExtra":true}]</t>
  </si>
  <si>
    <t>2026-05-09T22:51:02.653+02:00</t>
  </si>
  <si>
    <t>2026-05-09T23:59:54.854+02:00</t>
  </si>
  <si>
    <t>[{"id":"fcbcf6b6-34c6-4d5f-ac5b-f6ece72e0953","note":"","count":1,"label":"BBQ Meteor 32 cm","posId":"118","price":24900,"isExtra":false},{"id":"c9bf2e69-6fc6-4d64-86d6-ef55db64361f","note":"","count":1,"label":"párek","posId":"B110","price":3000,"KDSTags":["greenhighlight"],"isExtra":true},{"id":"d1e9623b-89c9-4caa-a2ba-cbaafad1a883","note":"","count":1,"label":"slanina","posId":"B108","price":3000,"KDSTags":["greenhighlight"],"isExtra":true},{"id":"38de8e38-e51e-422d-9a89-960ebc505f1b","note":"","count":1,"label":"šunka","posId":"B106","price":3000,"KDSTags":["greenhighlight"],"isExtra":true},{"id":"3a8b6a85-3b5c-4ee4-be2d-261ab8731d6e","note":"","count":2,"label":"Dip česnekový","posId":"P106","price":2000,"isExtra":false},{"id":"c1383a56-9eef-4159-8de6-52ba98917da4","note":"","count":1,"label":"Pepperoni Rolls, 6 ks","posId":"P100","price":8900,"isExtra":false},{"id":"99710cd8-fa1f-4712-84a8-85da37e18dd0","note":"","count":1,"label":"Česnekový chléb","posId":"P104","price":7900,"isExtra":false}]</t>
  </si>
  <si>
    <t>Berkay</t>
  </si>
  <si>
    <t>2026-05-09T22:32:36.231+02:00</t>
  </si>
  <si>
    <t>2026-05-09T22:39:35.550+02:00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</si>
  <si>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základ","posId":"ZRS40","price":0,"isExtra":true},{"id":"C114","note":"","count":1,"label":"Kuře","posId":"C114","price":4000,"KDSTags":["greenhighlight"],"isExtra":true}]</t>
  </si>
  <si>
    <t>2026-05-09T22:22:57.223+02:00</t>
  </si>
  <si>
    <t>2026-05-09T22:27:59.695+02:00</t>
  </si>
  <si>
    <t>[{"id":"111","note":"","count":1,"label":"Quattro Formaggi 40cm","posId":"111","price":30900,"isExtra":false},{"id":"K0000","note":"","count":1,"label":"Balné","posId":"K0000","price":2000,"isExtra":true},{"id":"X1000","note":"","count":1,"label":"bez plněných okrajů","posId":"X1000","price":0,"isExtra":true}]</t>
  </si>
  <si>
    <t>2026-05-09T22:18:01.890+02:00</t>
  </si>
  <si>
    <t>2026-05-09T22:33:02.427+02:00</t>
  </si>
  <si>
    <t>[{"id":"03dae282-4cd4-4fa2-9169-2178ea3ed325","note":"","count":1,"label":"Quattro Formaggi 40 cm","posId":"111","price":30900,"isExtra":false}]</t>
  </si>
  <si>
    <t>2026-05-09T22:16:10.035+02:00</t>
  </si>
  <si>
    <t>2026-05-09T22:26:44.858+02:00</t>
  </si>
  <si>
    <t>[{"id":"57405814","note":"","size":"Pepsi 1l","count":1,"label":"Pepsi 1l","posId":"N124","price":5900,"isExtra":false},{"id":"54683561","note":"","size":"Choco Rolls","count":1,"label":"Choco Rolls","posId":"chr100","price":8900,"isExtra":false},{"id":"54414789","note":"","count":1,"label":"Balné","posId":"K0000","price":1500,"isExtra":true},{"id":"54414717","note":"","size":"Capricciosa 40cm","count":1,"label":"Capricciosa 40cm","posId":"101","price":30900,"isExtra":false},{"id":"54414779","note":"","count":1,"label":"Balné","posId":"K0000","price":2000,"isExtra":true},{"id":"54414813","note":"","count":1,"label":"okraj mozzarella, bylinky","posId":"A122","price":6500,"isExtra":true},{"id":"54414822","note":"","count":1,"label":"Bez žampionů","posId":"X105","price":0,"KDSTags":["redhighlight"],"isExtra":true},{"id":"54414841","note":"","count":1,"label":"Bez oliv","posId":"X112","price":0,"KDSTags":["redhighlight"],"isExtra":true}]</t>
  </si>
  <si>
    <t>2026-05-09T22:11:03.112+02:00</t>
  </si>
  <si>
    <t>2026-05-09T22:18:43.343+02:00</t>
  </si>
  <si>
    <t>[{"id":"ad7c292a-48c9-48db-b64c-0f7f8ebced7f","note":"","count":1,"label":"BBQ Meteor 40 cm","posId":"106","price":30900,"isExtra":false},{"id":"74b60a0c-fcbc-4171-95e9-291adbfbe523","note":"","count":1,"label":"Cibule","posId":"C103","price":3500,"KDSTags":["greenhighlight"],"isExtra":true},{"id":"3a8b6a85-3b5c-4ee4-be2d-261ab8731d6e","note":"","count":1,"label":"Dip česnekový","posId":"P106","price":2000,"isExtra":false},{"id":"131c6239-e041-4ab5-9f75-400951ef95f4","note":"","count":1,"label":"Dip jalapenos","posId":"P107","price":2000,"isExtra":false}]</t>
  </si>
  <si>
    <t>2026-05-09T22:11:01.584+02:00</t>
  </si>
  <si>
    <t>2026-05-09T22:20:20.659+02:00</t>
  </si>
  <si>
    <t>[{"id":"69427585fd8faa40bcc99d73","count":1,"label":"Hot &amp; Spicy 32cm 🌶️🌶️","posId":"122","price":24900,"isExtra":false},{"id":"7cdbdba064a9b12ab9c2a9d4","count":1,"label":"Balné","posId":"K0000","price":1500,"isExtra":true},{"id":"69427585fd8faa40bcc99d71","count":1,"label":"Quattro Formaggi 32cm","posId":"123","price":24900,"isExtra":false},{"id":"7cdbdba064a9b12ab9c2a9d4","count":1,"label":"Balné","posId":"K0000","price":1500,"isExtra":true},{"id":"69427585fd8faa40bcc99db1","count":2,"label":"Česnekový dip","posId":"P106","price":2000,"isExtra":false},{"id":"7cdbdba064a9b12ab9c2a9d4","count":2,"label":"Balné","posId":"K0000","price":1500,"isExtra":true}]</t>
  </si>
  <si>
    <t>2026-05-09T22:05:27.174+02:00</t>
  </si>
  <si>
    <t>2026-05-09T22:15:25.538+02:00</t>
  </si>
  <si>
    <t>[{"id":"69427585fd8faa40bcc99d5d","count":1,"label":"Pepperoni 40cm 🌶️🌶️","posId":"108","price":30900,"isExtra":false},{"id":"1d39bc6ba96569aaaf3ab974","count":1,"label":"Balné","posId":"K0000","price":2000,"isExtra":true},{"id":"dc833b410dea4083722d4bc2","count":1,"label":"Gorgonzola","posId":"C101","price":4000,"KDSTags":["greenhighlight"],"isExtra":true},{"id":"69427585fd8faa40bcc99dcf","count":1,"label":"Mirinda 1l","posId":"N126","price":5900,"isExtra":false}]</t>
  </si>
  <si>
    <t>2026-05-09T22:02:02.266+02:00</t>
  </si>
  <si>
    <t>2026-05-09T22:07:47.402+02:00</t>
  </si>
  <si>
    <t>[{"id":"03dae282-4cd4-4fa2-9169-2178ea3ed325","note":"","count":1,"label":"Quattro Formaggi 40 cm","posId":"111","price":30900,"isExtra":false},{"id":"10b1ebcf-eda6-410e-81f0-6a9182a548db","note":"","count":1,"label":"Slanina","posId":"C108","price":4000,"KDSTags":["greenhighlight"],"isExtra":true},{"id":"3a8b6a85-3b5c-4ee4-be2d-261ab8731d6e","note":"","count":1,"label":"Dip česnekový","posId":"P106","price":2000,"isExtra":false}]</t>
  </si>
  <si>
    <t>2026-05-09T21:50:02.276+02:00</t>
  </si>
  <si>
    <t>2026-05-09T22:00:27.377+02:00</t>
  </si>
  <si>
    <t>2026-05-09T22:11:31.536+02:00</t>
  </si>
  <si>
    <t>2026-05-09T21:50:02.872+02:00</t>
  </si>
  <si>
    <t>[{"id":"ea8ba6dd-c20a-4bae-a731-5344afc761eb","note":"","count":1,"label":"Capricciosa 18 cm","posId":"125","price":11900,"isExtra":false},{"id":"bd8e2f82-3d11-4ada-88ad-67191c012d18","note":"","count":1,"label":"BEZ -olivy","posId":"X112","price":0,"KDSTags":["redhighlight"],"isExtra":true},{"id":"2b77c2f4-b7da-4d55-934c-2dd971e8586b","note":"","count":1,"label":"BBQ Meteor 18 cm","posId":"130","price":11900,"isExtra":false},{"id":"95bce60f-e62f-4ae7-90e9-e09260893da5","note":"","count":1,"label":"Baby špenát &amp; kuře 18 cm","posId":"128","price":11900,"isExtra":false}]</t>
  </si>
  <si>
    <t>2026-05-09T21:49:02.219+02:00</t>
  </si>
  <si>
    <t>2026-05-09T21:57:21.284+02:00</t>
  </si>
  <si>
    <t>[{"id":"03ade9ce-5d0f-4499-a6a3-340b58ae4468","note":"","count":1,"label":"Capricciosa 32 cm","posId":"113","price":24900,"isExtra":false},{"id":"57c816b2-3e3f-46c2-b126-b09910d79cb0","note":"","count":1,"label":"změna na Smetanový základ","posId":"i129","price":0,"isExtra":true},{"id":"3a8b6a85-3b5c-4ee4-be2d-261ab8731d6e","note":"","count":1,"label":"Dip česnekový","posId":"P106","price":2000,"isExtra":false}]</t>
  </si>
  <si>
    <t>2026-05-09T21:41:02.985+02:00</t>
  </si>
  <si>
    <t>2026-05-09T21:48:08.408+02:00</t>
  </si>
  <si>
    <t>2026-05-09T21:53:54.582+02:00</t>
  </si>
  <si>
    <t>2026-05-09T21:41:03.840+02:00</t>
  </si>
  <si>
    <t>[{"id":"8c704055-e242-493d-b754-bb711e5a6c0b","note":"","count":1,"label":"Hawai 40 cm","posId":"102","price":30900,"isExtra":false},{"id":"d5c01305-5b81-4931-8ef0-14413da22bab","note":"","count":1,"label":"Kukuřice","posId":"C115","price":3500,"KDSTags":["greenhighlight"],"isExtra":true},{"id":"007c7303-045c-4866-882d-38e13564ff34","note":"","count":1,"label":"BEZ -ananas","posId":"X100","price":0,"KDSTags":["redhighlight"],"isExtra":true},{"id":"1da47ebe-2592-435a-b854-8cbe80b56263","note":"","count":1,"label":"Hawai 32 cm","posId":"138","price":24900,"isExtra":false}]</t>
  </si>
  <si>
    <t>2026-05-09T21:37:48.782+02:00</t>
  </si>
  <si>
    <t>2026-05-09T21:47:03.592+02:00</t>
  </si>
  <si>
    <t>[{"id":"57405813","note":"","size":"BIRGO grapefruit 0,5l","count":1,"label":"BIRGO grapefruit 0,5l","posId":"N131","price":4900,"isExtra":false},{"id":"61817983","note":"","size":"Guarana classic","count":1,"label":"Guarana classic","posId":"N142","price":5500,"isExtra":false},{"id":"59610938","note":"","size":"Pepperoni 32cm 🌶️🌶️","count":1,"label":"Pepperoni 32cm 🌶️🌶️","posId":"120","price":24900,"isExtra":false},{"id":"54414789","note":"","count":1,"label":"Balné","posId":"K0000","price":1500,"isExtra":true},{"id":"54414850","note":"","count":1,"label":"okraj hotdog, hořčice","posId":"A117","price":5700,"isExtra":true},{"id":"54414911","note":"","count":1,"label":"Pepperoni salám","posId":"B109","price":3000,"KDSTags":["greenhighlight"],"isExtra":true},{"id":"57405815","note":"","size":"Pepsi zero sugar 1l","count":1,"label":"Pepsi zero sugar 1l","posId":"N125","price":5900,"isExtra":false}]</t>
  </si>
  <si>
    <t>2026-05-09T21:29:35.057+02:00</t>
  </si>
  <si>
    <t>2026-05-09T21:39:53.559+02:00</t>
  </si>
  <si>
    <t>[{"id":"69427585fd8faa40bcc99d6f","count":1,"label":"Margherita 32cm","posId":"112","price":20900,"isExtra":false},{"id":"7cdbdba064a9b12ab9c2a9d4","count":1,"label":"Balné","posId":"K0000","price":1500,"isExtra":true},{"id":"69427585fd8faa40bcc99d83","count":1,"label":"Baby Špenát &amp; kuře 32cm","posId":"116","price":24900,"isExtra":false},{"id":"7cdbdba064a9b12ab9c2a9d4","count":1,"label":"Balné","posId":"K0000","price":1500,"isExtra":true},{"id":"69427585fd8faa40bcc99dad","count":1,"label":"Česnekový chléb 18cm","posId":"P104","price":7900,"isExtra":false},{"id":"7cdbdba064a9b12ab9c2a9d4","count":1,"label":"Balné","posId":"K0000","price":1500,"isExtra":true},{"id":"69427585fd8faa40bcc99db1","count":2,"label":"Česnekový dip","posId":"P106","price":2000,"isExtra":false},{"id":"7cdbdba064a9b12ab9c2a9d4","count":2,"label":"Balné","posId":"K0000","price":1500,"isExtra":true},{"id":"69427585fd8faa40bcc99db3","count":1,"label":"BBQ dip","posId":"P105","price":2000,"isExtra":false},{"id":"7cdbdba064a9b12ab9c2a9d4","count":1,"label":"Balné","posId":"K0000","price":1500,"isExtra":true},{"id":"69427585fd8faa40bcc99dc1","count":1,"label":"Opočno vanilková","posId":"D108","price":12900,"isExtra":false},{"id":"69427585fd8faa40bcc99dcf","count":1,"label":"Mirinda 1l","posId":"N126","price":5900,"isExtra":false},{"id":"69427585fd8faa40bcc99dd1","count":1,"label":"Poděbradská malinovka 0,5l","posId":"N129","price":4900,"isExtra":false},{"id":"69d7da78ed357ffd7fac141d","count":1,"label":"Opočno čokoládová","posId":"D107","price":12900,"isExtra":false}]</t>
  </si>
  <si>
    <t>2026-05-09T21:29:03.131+02:00</t>
  </si>
  <si>
    <t>2026-05-09T21:36:12.703+02:00</t>
  </si>
  <si>
    <t>[{"id":"69427585fd8faa40bcc99d77","count":2,"label":"Pepperoni 32cm 🌶️🌶️","posId":"120","price":24900,"isExtra":false},{"id":"7cdbdba064a9b12ab9c2a9d4","count":2,"label":"Balné","posId":"K0000","price":1500,"isExtra":true},{"id":"69427585fd8faa40bcc99db9","count":2,"label":"Dip Jalapeňos","posId":"P107","price":2000,"isExtra":false},{"id":"7cdbdba064a9b12ab9c2a9d4","count":2,"label":"Balné","posId":"K0000","price":1500,"isExtra":true},{"id":"8182c4884e10d5d0c9c35222","count":2,"label":"Pilsner Urquell 12","posId":"N20","price":6500,"isExtra":false}]</t>
  </si>
  <si>
    <t>2026-05-09T21:26:02.186+02:00</t>
  </si>
  <si>
    <t>2026-05-09T21:33:42.529+02:00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</si>
  <si>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bylinky","posId":"A121","price":5700,"isExtra":true},{"id":"131c6239-e041-4ab5-9f75-400951ef95f4","note":"","count":1,"label":"Dip jalapenos","posId":"P107","price":2000,"isExtra":false},{"id":"3a8b6a85-3b5c-4ee4-be2d-261ab8731d6e","note":"","count":2,"label":"Dip česnekový","posId":"P106","price":2000,"isExtra":false}]</t>
  </si>
  <si>
    <t>2026-05-09T21:24:01.027+02:00</t>
  </si>
  <si>
    <t>2026-05-09T21:32:36.502+02:00</t>
  </si>
  <si>
    <t>[{"id":"69427585fd8faa40bcc99d5d","count":1,"label":"Pepperoni 40cm 🌶️🌶️","posId":"108","price":30900,"isExtra":false},{"id":"1d39bc6ba96569aaaf3ab974","count":1,"label":"Balné","posId":"K0000","price":2000,"isExtra":true},{"id":"fb8c45104be3e2ec287156ec","count":1,"label":"okraj mozzarella, bylinky","posId":"A122","price":6500,"isExtra":true},{"id":"69427585fd8faa40bcc99db1","count":1,"label":"Česnekový dip","posId":"P106","price":2000,"isExtra":false},{"id":"7cdbdba064a9b12ab9c2a9d4","count":1,"label":"Balné","posId":"K0000","price":1500,"isExtra":true}]</t>
  </si>
  <si>
    <t>2026-05-09T21:15:13.941+02:00</t>
  </si>
  <si>
    <t>2026-05-09T21:25:24.493+02:00</t>
  </si>
  <si>
    <t>[{"id":"57405816","note":"","size":"Mirinda 1l","count":1,"label":"Mirinda 1l","posId":"N126","price":5900,"isExtra":false},{"id":"57279386","note":"","size":"Opočno karamel","count":1,"label":"Opočno karamel","posId":"D112","price":12900,"isExtra":false},{"id":"54414750","note":"","size":"Česnekový dip","count":1,"label":"Česnekový dip","posId":"P106","price":2000,"isExtra":false},{"id":"54414789","note":"","count":1,"label":"Balné","posId":"K0000","price":1500,"isExtra":true},{"id":"54683561","note":"","size":"Choco Rolls","count":1,"label":"Choco Rolls","posId":"chr100","price":8900,"isExtra":false},{"id":"54414789","note":"","count":1,"label":"Balné","posId":"K0000","price":1500,"isExtra":true},{"id":"59610942","note":"","size":"Hawai 32cm","count":1,"label":"Hawai 32cm","posId":"114","price":24900,"isExtra":false},{"id":"54414789","note":"","count":1,"label":"Balné","posId":"K0000","price":1500,"isExtra":true},{"id":"54414850","note":"","count":1,"label":"okraj hotdog, hořčice","posId":"A117","price":5700,"isExtra":true}]</t>
  </si>
  <si>
    <t>2026-05-09T21:10:55.417+02:00</t>
  </si>
  <si>
    <t>2026-05-09T21:22:20.559+02:00</t>
  </si>
  <si>
    <t>2026-05-09T20:57:02.083+02:00</t>
  </si>
  <si>
    <t>2026-05-09T21:03:54.118+02:00</t>
  </si>
  <si>
    <t>2026-05-09T21:11:27.337+02:00</t>
  </si>
  <si>
    <t>2026-05-09T20:57:02.590+02:00</t>
  </si>
  <si>
    <t>[{"id":"8c704055-e242-493d-b754-bb711e5a6c0b","note":"","count":1,"label":"Hawai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-ananas","posId":"X100","price":0,"KDSTags":["redhighlight"],"isExtra":true},{"id":"3a8b6a85-3b5c-4ee4-be2d-261ab8731d6e","note":"","count":1,"label":"Dip česnekový","posId":"P106","price":2000,"isExtra":false}]</t>
  </si>
  <si>
    <t>2026-05-09T20:54:01.799+02:00</t>
  </si>
  <si>
    <t>2026-05-09T21:00:50.073+02:00</t>
  </si>
  <si>
    <t>2026-05-09T21:29:29.786+02:00</t>
  </si>
  <si>
    <t>2026-05-09T20:54:02.528+02:00</t>
  </si>
  <si>
    <t>2026-05-09T20:50:05.358+02:00</t>
  </si>
  <si>
    <t>2026-05-09T20:59:30.291+02:00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</si>
  <si>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54414829","note":"","count":1,"label":"Žampiony","posId":"B105","price":2500,"KDSTags":["greenhighlight"],"isExtra":true},{"id":"59610942","note":"","size":"Hawai 32cm","count":1,"label":"Hawai 32cm","posId":"114","price":24900,"isExtra":false},{"id":"54414789","note":"","count":1,"label":"Balné","posId":"K0000","price":1500,"isExtra":true},{"id":"54414880","note":"","count":1,"label":"Kukuřice","posId":"B115","price":2500,"KDSTags":["greenhighlight"],"isExtra":true}]</t>
  </si>
  <si>
    <t>2026-05-09T20:48:27.329+02:00</t>
  </si>
  <si>
    <t>2026-05-09T20:57:31.273+02:00</t>
  </si>
  <si>
    <t>[{"id":"54414712","note":"","size":"BBQ Texas 40cm","count":1,"label":"BBQ Texas 40cm","posId":"107","price":30900,"isExtra":false},{"id":"54414779","note":"","count":1,"label":"Balné","posId":"K0000","price":2000,"isExtra":true}]</t>
  </si>
  <si>
    <t>2026-05-09T20:48:02.316+02:00</t>
  </si>
  <si>
    <t>2026-05-09T21:00:38.118+02:00</t>
  </si>
  <si>
    <t>2026-05-09T21:23:14.208+02:00</t>
  </si>
  <si>
    <t>2026-05-09T20:48:02.772+02:00</t>
  </si>
  <si>
    <t>[{"id":"3a8b6a85-3b5c-4ee4-be2d-261ab8731d6e","note":"","count":1,"label":"Dip česnekový","posId":"P106","price":2000,"isExtra":false},{"id":"1da47ebe-2592-435a-b854-8cbe80b56263","note":"","count":1,"label":"Hawai 32 cm","posId":"138","price":24900,"isExtra":false}]</t>
  </si>
  <si>
    <t>2026-05-09T20:38:07.771+02:00</t>
  </si>
  <si>
    <t>2026-05-09T20:54:23.320+02:00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</si>
  <si>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40cm","posId":"111","price":30900,"isExtra":false},{"id":"54414779","note":"","count":1,"label":"Balné","posId":"K0000","price":2000,"isExtra":true},{"id":"59555833","note":"","count":1,"label":"Rajčatový základ","posId":"ZSR40","price":0,"isExtra":true},{"id":"54414820","note":"","count":1,"label":"okraj mozzarella, bbq omáčka","posId":"A124","price":6500,"isExtra":true},{"id":"54414882","note":"","count":1,"label":"Kukuřice","posId":"C115","price":3500,"KDSTags":["greenhighlight"],"isExtra":true}]</t>
  </si>
  <si>
    <t>2026-05-09T20:32:53.662+02:00</t>
  </si>
  <si>
    <t>2026-05-09T20:41:01.346+02:00</t>
  </si>
  <si>
    <t>[{"id":"69427585fd8faa40bcc99d73","count":1,"label":"Hot &amp; Spicy 32cm 🌶️🌶️","posId":"122","price":24900,"isExtra":false},{"id":"7cdbdba064a9b12ab9c2a9d4","count":1,"label":"Balné","posId":"K0000","price":1500,"isExtra":true},{"id":"69427585fd8faa40bcc99d83","count":1,"label":"Baby Špenát &amp; kuře 32cm","posId":"116","price":24900,"isExtra":false},{"id":"7cdbdba064a9b12ab9c2a9d4","count":1,"label":"Balné","posId":"K0000","price":1500,"isExtra":true},{"id":"69427585fd8faa40bcc99db5","count":1,"label":"Jalapenos Rolls","posId":"jpr200","price":8900,"isExtra":false},{"id":"7cdbdba064a9b12ab9c2a9d4","count":1,"label":"Balné","posId":"K0000","price":1500,"isExtra":true}]</t>
  </si>
  <si>
    <t>2026-05-09T20:31:51.137+02:00</t>
  </si>
  <si>
    <t>2026-05-09T20:36:58.336+02:00</t>
  </si>
  <si>
    <t>[{"id":"69427585fd8faa40bcc99d75","count":1,"label":"Comeback 32cm 🌶️","posId":"121","price":24900,"isExtra":false},{"id":"7cdbdba064a9b12ab9c2a9d4","count":1,"label":"Balné","posId":"K0000","price":1500,"isExtra":true},{"id":"6a62c37fcc3049759d225124","count":1,"label":"USA těsto","posId":"17","price":1000,"isExtra":true},{"id":"330e5bd554d905fd6d54cf01","count":1,"label":"bez plněných okrajů","posId":"X1000","price":0,"isExtra":true},{"id":"69427585fd8faa40bcc99db1","count":1,"label":"Česnekový dip","posId":"P106","price":2000,"isExtra":false},{"id":"7cdbdba064a9b12ab9c2a9d4","count":1,"label":"Balné","posId":"K0000","price":1500,"isExtra":true},{"id":"69427585fd8faa40bcc99dcd","count":1,"label":"Pepsi zero sugar 1l","posId":"N125","price":5900,"isExtra":false}]</t>
  </si>
  <si>
    <t>2026-05-09T20:30:01.664+02:00</t>
  </si>
  <si>
    <t>2026-05-09T20:37:01.304+02:00</t>
  </si>
  <si>
    <t>2026-05-09T20:49:25.164+02:00</t>
  </si>
  <si>
    <t>2026-05-09T20:30:35.578+02:00</t>
  </si>
  <si>
    <t>[{"id":"5b1f2843-926a-4dd1-a5f0-4fddc7b45013","note":"","count":1,"label":"Margherita 32 cm","posId":"112","price":20900,"isExtra":false},{"id":"3a8b6a85-3b5c-4ee4-be2d-261ab8731d6e","note":"","count":1,"label":"Dip česnekový","posId":"P106","price":2000,"isExtra":false},{"id":"a4efa812-1470-4ea2-a19d-39843abed3be","note":"","count":1,"label":"Comeback 32 cm","posId":"145","price":24900,"isExtra":false}]</t>
  </si>
  <si>
    <t>2026-05-09T20:25:02.025+02:00</t>
  </si>
  <si>
    <t>2026-05-09T20:31:39.059+02:00</t>
  </si>
  <si>
    <t>2026-05-09T20:38:57.091+02:00</t>
  </si>
  <si>
    <t>2026-05-09T20:25:02.591+02:00</t>
  </si>
  <si>
    <t>[{"id":"5b1f2843-926a-4dd1-a5f0-4fddc7b45013","note":"","count":1,"label":"Margherita 32 cm","posId":"112","price":20900,"isExtra":false},{"id":"0005ff76-02c8-47f3-a86e-87443988197a","note":"","count":1,"label":"BBQ Texas 32 cm","posId":"119","price":24900,"isExtra":false},{"id":"f61b7339-3b20-4583-b2b8-12e48de2876d","note":"","count":1,"label":"změna na Rajčatový základ","posId":"i105","price":0,"isExtra":true}]</t>
  </si>
  <si>
    <t>2026-05-09T20:17:53.843+02:00</t>
  </si>
  <si>
    <t>2026-05-09T20:25:48.169+02:00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</si>
  <si>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🌶️🌶️","posId":"120","price":24900,"isExtra":false},{"id":"54414789","note":"","count":1,"label":"Balné","posId":"K0000","price":1500,"isExtra":true},{"id":"54414783","note":"","count":1,"label":"bez plněných okrajů","posId":"X1000","price":0,"isExtra":true}]</t>
  </si>
  <si>
    <t>2026-05-09T20:15:02.162+02:00</t>
  </si>
  <si>
    <t>2026-05-09T20:24:27.153+02:00</t>
  </si>
  <si>
    <t>2026-05-09T20:49:02.816+02:00</t>
  </si>
  <si>
    <t>2026-05-09T20:15:02.705+02:00</t>
  </si>
  <si>
    <t>[{"id":"d63e9120-8ffe-444c-ba51-6c942a13f4fc","note":"","count":1,"label":"Margherita 40 cm","posId":"100","price":26900,"isExtra":false},{"id":"7fdd6df3-b4af-470d-955c-d1de47ab00a5","note":"","count":1,"label":"Žampiony","posId":"C105","price":3500,"KDSTags":["greenhighlight"],"isExtra":true}]</t>
  </si>
  <si>
    <t>2026-05-09T20:14:02.388+02:00</t>
  </si>
  <si>
    <t>2026-05-09T20:25:20.353+02:00</t>
  </si>
  <si>
    <t>2026-05-09T20:35:53.736+02:00</t>
  </si>
  <si>
    <t>2026-05-09T20:14:03.183+02:00</t>
  </si>
  <si>
    <t>2026-05-09T20:12:20.050+02:00</t>
  </si>
  <si>
    <t>2026-05-09T20:27:44.195+02:00</t>
  </si>
  <si>
    <t>[{"id":"120","note":"","count":1,"label":"Pepperoni 32cm 🌶️🌶️","posId":"120","price":24900,"isExtra":false},{"id":"K0000","note":"","count":1,"label":"Balné","posId":"K0000","price":1500,"isExtra":true},{"id":"113","note":"","count":1,"label":"Capricciosa 32cm","posId":"113","price":24900,"isExtra":false},{"id":"K0000","note":"","count":1,"label":"Balné","posId":"K0000","price":1500,"isExtra":true}]</t>
  </si>
  <si>
    <t>2026-05-09T19:59:07.917+02:00</t>
  </si>
  <si>
    <t>2026-05-09T20:07:07.221+02:00</t>
  </si>
  <si>
    <t>2026-05-09T19:57:10.527+02:00</t>
  </si>
  <si>
    <t>2026-05-09T20:07:00.127+02:00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</si>
  <si>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🌶️🌶️","posId":"110","price":30900,"isExtra":false},{"id":"54414779","note":"","count":1,"label":"Balné","posId":"K0000","price":2000,"isExtra":true},{"id":"54414711","note":"","size":"Pepperoni 40cm 🌶️🌶️","count":1,"label":"Pepperoni 40cm 🌶️🌶️","posId":"108","price":30900,"isExtra":false},{"id":"54414779","note":"","count":1,"label":"Balné","posId":"K0000","price":2000,"isExtra":true}]</t>
  </si>
  <si>
    <t>2026-05-09T19:56:37.826+02:00</t>
  </si>
  <si>
    <t>2026-05-09T20:02:48.644+02:00</t>
  </si>
  <si>
    <t>[{"id":"69427585fd8faa40bcc99d6f","count":1,"label":"Margherita 32cm","posId":"112","price":20900,"isExtra":false},{"id":"7cdbdba064a9b12ab9c2a9d4","count":1,"label":"Balné","posId":"K0000","price":1500,"isExtra":true},{"id":"2746ac567fdfbbfb4df4d2d1","count":1,"label":"okraj mozzarella, bbq omáčka","posId":"A123","price":5700,"isExtra":true},{"id":"ee71f6714becbd8248bd3de8","count":1,"label":"Žampiony","posId":"B105","price":2500,"KDSTags":["greenhighlight"],"isExtra":true},{"id":"a4a6c1230cf00bbe522a65fe","count":1,"label":"Špenát s česnekem","posId":"B107","price":2500,"KDSTags":["greenhighlight"],"isExtra":true},{"id":"69427585fd8faa40bcc99db1","count":1,"label":"Česnekový dip","posId":"P106","price":2000,"isExtra":false},{"id":"7cdbdba064a9b12ab9c2a9d4","count":1,"label":"Balné","posId":"K0000","price":1500,"isExtra":true}]</t>
  </si>
  <si>
    <t>2026-05-09T19:44:02.145+02:00</t>
  </si>
  <si>
    <t>2026-05-09T19:51:40.224+02:00</t>
  </si>
  <si>
    <t>2026-05-09T20:04:08.295+02:00</t>
  </si>
  <si>
    <t>2026-05-09T19:44:02.696+02:00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</si>
  <si>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bylinky","posId":"A122","price":6500,"isExtra":true},{"id":"c1383a56-9eef-4159-8de6-52ba98917da4","note":"","count":1,"label":"Pepperoni Rolls, 6 ks","posId":"P100","price":8900,"isExtra":false}]</t>
  </si>
  <si>
    <t>2026-05-09T19:40:43.960+02:00</t>
  </si>
  <si>
    <t>2026-05-09T19:47:56.942+02:00</t>
  </si>
  <si>
    <t>[{"id":"bbd3709a-e168-4407-8515-6961f0b006a3","count":1,"label":"Pizza Hawai 32 cm","posId":"114","price":24900,"isExtra":false,"creatorId":"nx8zxNQoOCgkxdzzHMD8j","isPackging":0,"actualLabel":"Pizza Hawai 32 cm"},{"id":"ymBOCn5TmdXromQHrpfrr","count":1,"label":"Smetanový základ","posId":"ZRS32","price":0,"isExtra":true,"mainItemId":"bbd3709a-e168-4407-8515-6961f0b006a3"}]</t>
  </si>
  <si>
    <t>2026-05-09T19:36:02.139+02:00</t>
  </si>
  <si>
    <t>2026-05-09T19:47:50.094+02:00</t>
  </si>
  <si>
    <t>[{"id":"35e045f9-bc36-46e9-8142-6579de78a05b","note":"","count":1,"label":"Comeback 32 cm","posId":"121","price":24900,"isExtra":false},{"id":"68d93a2c-5ce2-44a5-857b-6d579cd1f445","note":"","count":1,"label":"žampiony","posId":"B105","price":2500,"KDSTags":["greenhighlight"],"isExtra":true}]</t>
  </si>
  <si>
    <t>2026-05-09T19:35:18.025+02:00</t>
  </si>
  <si>
    <t>2026-05-09T19:47:47.318+02:00</t>
  </si>
  <si>
    <t>[{"id":"59610939","note":"","size":"BBQ Texas 32cm","count":1,"label":"BBQ Texas 32cm","posId":"119","price":24900,"isExtra":false},{"id":"54414789","note":"","count":1,"label":"Balné","posId":"K0000","price":1500,"isExtra":true},{"id":"54414880","note":"","count":1,"label":"Kukuřice","posId":"B115","price":2500,"KDSTags":["greenhighlight"],"isExtra":true},{"id":"54414897","note":"","count":1,"label":"Šunka","posId":"B106","price":3000,"KDSTags":["greenhighlight"],"isExtra":true},{"id":"54414907","note":"","count":1,"label":"Kuře","posId":"B114","price":3000,"KDSTags":["greenhighlight"],"isExtra":true}]</t>
  </si>
  <si>
    <t>2026-05-09T19:23:52.671+02:00</t>
  </si>
  <si>
    <t>2026-05-09T19:36:07.172+02:00</t>
  </si>
  <si>
    <t>[{"id":"69427585fd8faa40bcc99d55","count":1,"label":"Margherita 40cm","posId":"100","price":26900,"isExtra":false},{"id":"1d39bc6ba96569aaaf3ab974","count":1,"label":"Balné","posId":"K0000","price":2000,"isExtra":true},{"id":"ff3cf1236dec1adecad0155d","count":1,"label":"Smetanový základ","posId":"ZRS40","price":0,"isExtra":true},{"id":"69427585fd8faa40bcc99d57","count":1,"label":"Quattro Formaggi 40cm","posId":"111","price":30900,"isExtra":false},{"id":"1d39bc6ba96569aaaf3ab974","count":1,"label":"Balné","posId":"K0000","price":2000,"isExtra":true},{"id":"eec4c08ac65dda0e92e267ed","count":1,"label":"Rajčatový základ","posId":"ZSR40","price":0,"isExtra":true},{"id":"69427585fd8faa40bcc99d67","count":1,"label":"Capricciosa 40cm","posId":"101","price":30900,"isExtra":false},{"id":"1d39bc6ba96569aaaf3ab974","count":1,"label":"Balné","posId":"K0000","price":2000,"isExtra":true},{"id":"ff3cf1236dec1adecad0155d","count":1,"label":"Smetanový základ","posId":"ZRS40","price":0,"isExtra":true}]</t>
  </si>
  <si>
    <t>2026-05-09T19:23:20.379+02:00</t>
  </si>
  <si>
    <t>2026-05-09T19:36:11.133+02:00</t>
  </si>
  <si>
    <t>[{"id":"59610939","note":"","size":"BBQ Texas 32cm","count":1,"label":"BBQ Texas 32cm","posId":"119","price":24900,"isExtra":false},{"id":"54414789","note":"","count":1,"label":"Balné","posId":"K0000","price":1500,"isExtra":true},{"id":"59610940","note":"","size":"BBQ Meteor 32cm","count":1,"label":"BBQ Meteor 32cm","posId":"118","price":24900,"isExtra":false},{"id":"54414789","note":"","count":1,"label":"Balné","posId":"K0000","price":1500,"isExtra":true}]</t>
  </si>
  <si>
    <t>2026-05-09T19:23:01.755+02:00</t>
  </si>
  <si>
    <t>2026-05-09T19:31:56.963+02:00</t>
  </si>
  <si>
    <t>2026-05-09T19:48:18.898+02:00</t>
  </si>
  <si>
    <t>2026-05-09T19:23:02.317+02:00</t>
  </si>
  <si>
    <t>2026-05-09T19:20:39.852+02:00</t>
  </si>
  <si>
    <t>2026-05-09T19:31:28.215+02:00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</si>
  <si>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🌶️","posId":"109","price":30900,"isExtra":false},{"id":"54414779","note":"","count":1,"label":"Balné","posId":"K0000","price":2000,"isExtra":true},{"id":"54414813","note":"","count":1,"label":"okraj mozzarella, bylinky","posId":"A122","price":6500,"isExtra":true},{"id":"54414750","note":"","size":"Česnekový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</si>
  <si>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2026-05-09T19:19:39.710+02:00</t>
  </si>
  <si>
    <t>2026-05-09T19:30:58.507+02:00</t>
  </si>
  <si>
    <t>[{"id":"59610934","note":"","size":"Margherita 32cm","count":1,"label":"Margherita 32cm","posId":"112","price":20900,"isExtra":false},{"id":"54414789","note":"","count":1,"label":"Balné","posId":"K0000","price":1500,"isExtra":true},{"id":"54414897","note":"","count":1,"label":"Šunka","posId":"B106","price":3000,"KDSTags":["greenhighlight"],"isExtra":true},{"id":"59610935","note":"","size":"Quattro Formaggi 32cm","count":1,"label":"Quattro Formaggi 32cm","posId":"123","price":24900,"isExtra":false},{"id":"54414789","note":"","count":1,"label":"Balné","posId":"K0000","price":1500,"isExtra":true}]</t>
  </si>
  <si>
    <t>2026-05-09T19:19:17.363+02:00</t>
  </si>
  <si>
    <t>2026-05-09T19:25:17.208+02:00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</si>
  <si>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🌶️🌶️","posId":"120","price":24900,"isExtra":false},{"id":"54414789","note":"","count":1,"label":"Balné","posId":"K0000","price":1500,"isExtra":true},{"id":"54414854","note":"","count":1,"label":"okraj hotdog, bbq omáčka","posId":"A119","price":5700,"isExtra":true}]</t>
  </si>
  <si>
    <t>2026-05-09T19:15:23.005+02:00</t>
  </si>
  <si>
    <t>2026-05-09T19:23:17.292+02:00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</si>
  <si>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🌶️🌶️","posId":"108","price":30900,"isExtra":false},{"id":"54414779","note":"","count":1,"label":"Balné","posId":"K0000","price":2000,"isExtra":true},{"id":"59610943","note":"","size":"Capricciosa 32cm","count":1,"label":"Capricciosa 32cm","posId":"113","price":24900,"isExtra":false},{"id":"54414789","note":"","count":1,"label":"Balné","posId":"K0000","price":1500,"isExtra":true},{"id":"57278742","note":"","count":1,"label":"Smetanový základ","posId":"ZRS32","price":0,"isExtra":true},{"id":"54414709","note":"","size":"Hot &amp; Spicy 40cm 🌶️🌶️","count":1,"label":"Hot &amp; Spicy 40cm 🌶️🌶️","posId":"110","price":30900,"isExtra":false},{"id":"54414779","note":"","count":1,"label":"Balné","posId":"K0000","price":2000,"isExtra":true}]</t>
  </si>
  <si>
    <t>2026-05-09T19:08:02.146+02:00</t>
  </si>
  <si>
    <t>2026-05-09T19:19:02.274+02:00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</si>
  <si>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bylinky","posId":"A121","price":5700,"isExtra":true},{"id":"131c6239-e041-4ab5-9f75-400951ef95f4","note":"","count":1,"label":"Dip jalapenos","posId":"P107","price":2000,"isExtra":false}]</t>
  </si>
  <si>
    <t>2026-05-09T19:04:37.804+02:00</t>
  </si>
  <si>
    <t>2026-05-09T19:17:18.087+02:00</t>
  </si>
  <si>
    <t>[{"id":"54414708","note":"","size":"Quattro Formaggi 40cm","count":2,"label":"Quattro Formaggi 40cm","posId":"111","price":30900,"isExtra":false},{"id":"54414779","note":"","count":2,"label":"Balné","posId":"K0000","price":2000,"isExtra":true}]</t>
  </si>
  <si>
    <t>2026-05-09T19:04:37.696+02:00</t>
  </si>
  <si>
    <t>2026-05-09T19:14:46.914+02:00</t>
  </si>
  <si>
    <t>[{"id":"54414743","note":"","size":"Spicy menu Comeback","count":1,"label":"Spicy menu Comeback","posId":"M100","price":34900,"isExtra":false},{"id":"54414858","note":"","count":1,"label":"Pepperoni","posId":"Y120","price":0,"isExtra":true},{"id":"54414770","note":"","count":1,"label":"Balné","posId":"K0000","price":3000,"isExtra":true},{"id":"54414782","note":"","count":1,"label":"spicy wings 🌶️","posId":"P101","price":0,"isExtra":true},{"id":"57405822","note":"","count":1,"label":"Aquilla zelený čaj/citron","posId":"N121","price":0,"isExtra":true},{"id":"54414783","note":"","count":1,"label":"bez plněných okrajů","posId":"X1000","price":0,"isExtra":true},{"id":"57464196","note":"","size":"Dip Jalapeňos","count":1,"label":"Dip Jalapeňos","posId":"P107","price":2000,"isExtra":false},{"id":"54414789","note":"","count":1,"label":"Balné","posId":"K0000","price":1500,"isExtra":true}]</t>
  </si>
  <si>
    <t>2026-05-09T19:04:02.350+02:00</t>
  </si>
  <si>
    <t>2026-05-09T19:17:34.263+02:00</t>
  </si>
  <si>
    <t>[{"id":"b6658da4-b777-42a2-94b6-5ce20ff49587","note":"","count":1,"label":"Pepperoni 32 cm","posId":"144","price":24900,"isExtra":false}]</t>
  </si>
  <si>
    <t>2026-05-09T18:50:39.024+02:00</t>
  </si>
  <si>
    <t>2026-05-09T19:10:35.752+02:00</t>
  </si>
  <si>
    <t>[{"id":"59610937","note":"","size":"Comeback 32cm 🌶️","count":2,"label":"Comeback 32cm 🌶️","posId":"121","price":24900,"isExtra":false},{"id":"54414789","note":"","count":2,"label":"Balné","posId":"K0000","price":1500,"isExtra":true},{"id":"54414818","note":"","count":2,"label":"okraj mozzarella, bylinky","posId":"A121","price":5700,"isExtra":true}]</t>
  </si>
  <si>
    <t>2026-05-09T18:50:01.511+02:00</t>
  </si>
  <si>
    <t>2026-05-09T19:00:27.672+02:00</t>
  </si>
  <si>
    <t>2026-05-09T19:07:32.487+02:00</t>
  </si>
  <si>
    <t>2026-05-09T18:50:46.751+02:00</t>
  </si>
  <si>
    <t>[{"id":"a4efa812-1470-4ea2-a19d-39843abed3be","note":"","count":1,"label":"Comeback 32 cm","posId":"145","price":24900,"isExtra":false},{"id":"28b3f739-f42a-4ef9-8499-ad66cad79c40","note":"","count":1,"label":"Hot &amp; Spicy 18 cm","posId":"134","price":11900,"isExtra":false},{"id":"a3d62a5d-2e1d-48db-874e-d64becff7059","note":"","count":1,"label":"změna na BBQ základ","posId":"i128","price":0,"isExtra":true}]</t>
  </si>
  <si>
    <t>2026-05-09T18:45:50.816+02:00</t>
  </si>
  <si>
    <t>2026-05-09T18:46:19.568+02:00</t>
  </si>
  <si>
    <t>[{"id":"3fbd17b1-044d-441d-95e8-c2ea0cecc4cd","count":1,"label":"Dip česnekový","posId":"P106","price":2000,"isExtra":false,"creatorId":"jUMrZabgEhP3SkbBvpXLF","isPackging":0,"actualLabel":"Dip česnekový"}]</t>
  </si>
  <si>
    <t>2026-05-09T18:40:02.257+02:00</t>
  </si>
  <si>
    <t>2026-05-09T18:49:15.527+02:00</t>
  </si>
  <si>
    <t>2026-05-09T19:05:31.276+02:00</t>
  </si>
  <si>
    <t>2026-05-09T18:40:03.003+02:00</t>
  </si>
  <si>
    <t>[{"id":"076ed74a-9e28-4a30-9b7c-06e6adbd9e27","note":"","count":2,"label":"Margherita 18 cm","posId":"124","price":11900,"isExtra":false},{"id":"c5b474e6-18c7-4e68-bfba-30417cf8de0f","note":"","count":2,"label":"Kukuřice.","posId":"A115","price":1500,"isExtra":true},{"id":"fc34540c-3ca2-4bb0-bd98-dc6f769a38a1","note":"","count":2,"label":"Šunka.","posId":"A106","price":2000,"isExtra":true},{"id":"0ea52415-fdb3-497f-b216-7fd5802f2e0f","note":"","count":1,"label":"Quattro Formaggi 32 cm","posId":"123","price":24900,"isExtra":false},{"id":"a4efa812-1470-4ea2-a19d-39843abed3be","note":"","count":1,"label":"Comeback 32 cm","posId":"145","price":24900,"isExtra":false},{"id":"a3d62a5d-2e1d-48db-874e-d64becff7059","note":"","count":1,"label":"změna na BBQ základ","posId":"i128","price":0,"isExtra":true},{"id":"c8019f80-065c-4f09-9e80-65b85dae2ae1","note":"","count":1,"label":"kukuřice","posId":"B115","price":2500,"KDSTags":["greenhighlight"],"isExtra":true}]</t>
  </si>
  <si>
    <t>2026-05-09T18:38:27.685+02:00</t>
  </si>
  <si>
    <t>2026-05-09T18:52:31.049+02:00</t>
  </si>
  <si>
    <t>[{"id":"54414750","note":"","size":"Česnekový dip","count":1,"label":"Česnekový dip","posId":"P106","price":2000,"isExtra":false},{"id":"54414789","note":"","count":1,"label":"Balné","posId":"K0000","price":1500,"isExtra":true},{"id":"54414716","note":"","size":"Hawai 40cm","count":1,"label":"Hawai 40cm","posId":"102","price":30900,"isExtra":false},{"id":"54414779","note":"","count":1,"label":"Balné","posId":"K0000","price":2000,"isExtra":true}]</t>
  </si>
  <si>
    <t>2026-05-09T18:38:07.217+02:00</t>
  </si>
  <si>
    <t>2026-05-09T18:46:17.099+02:00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</si>
  <si>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54414891","note":"","count":1,"label":"Mozzarella","posId":"B113","price":3000,"KDSTags":["greenhighlight"],"isExtra":true},{"id":"54414900","note":"","count":1,"label":"Slanina","posId":"B108","price":3000,"KDSTags":["greenhighlight"],"isExtra":true},{"id":"54414911","note":"","count":1,"label":"Pepperoni salám","posId":"B109","price":3000,"KDSTags":["greenhighlight"],"isExtra":true}]</t>
  </si>
  <si>
    <t>2026-05-09T18:37:41.356+02:00</t>
  </si>
  <si>
    <t>2026-05-09T18:56:29.853+02:00</t>
  </si>
  <si>
    <t>[{"id":"59610942","note":"","size":"Hawai 32cm","count":1,"label":"Hawai 32cm","posId":"114","price":24900,"isExtra":false},{"id":"54414789","note":"","count":1,"label":"Balné","posId":"K0000","price":1500,"isExtra":true},{"id":"59610943","note":"","size":"Capricciosa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32cm","posId":"113","price":24900,"isExtra":false},{"id":"54414789","note":"","count":1,"label":"Balné","posId":"K0000","price":1500,"isExtra":true},{"id":"57279386","note":"","size":"Opočno karamel","count":1,"label":"Opočno karamel","posId":"D112","price":12900,"isExtra":false},{"id":"57279388","note":"","size":"Opočno vanilková","count":1,"label":"Opočno vanilková","posId":"D108","price":12900,"isExtra":false},{"id":"54683561","note":"","size":"Choco Rolls","count":1,"label":"Choco Rolls","posId":"chr100","price":8900,"isExtra":false},{"id":"54414789","note":"","count":1,"label":"Balné","posId":"K0000","price":1500,"isExtra":true},{"id":"59809293","note":"","size":"Jablečno-skořicové rolls","count":1,"label":"Jablečno-skořicové rolls","posId":"18","price":8900,"isExtra":false},{"id":"54414789","note":"","count":1,"label":"Balné","posId":"K0000","price":1500,"isExtra":true}]</t>
  </si>
  <si>
    <t>2026-05-09T18:35:27.900+02:00</t>
  </si>
  <si>
    <t>2026-05-09T18:53:11.777+02:00</t>
  </si>
  <si>
    <t>[{"id":"69427585fd8faa40bcc99d6f","count":1,"label":"Margherita 32cm","posId":"112","price":20900,"isExtra":false},{"id":"7cdbdba064a9b12ab9c2a9d4","count":1,"label":"Balné","posId":"K0000","price":1500,"isExtra":true},{"id":"f141e24c9f17c3296888fd0f","count":1,"label":"Šunka","posId":"B106","price":3000,"KDSTags":["greenhighlight"],"isExtra":true},{"id":"69427585fd8faa40bcc99d67","count":1,"label":"Capricciosa 40cm","posId":"101","price":30900,"isExtra":false},{"id":"1d39bc6ba96569aaaf3ab974","count":1,"label":"Balné","posId":"K0000","price":2000,"isExtra":true}]</t>
  </si>
  <si>
    <t>2026-05-09T18:34:28.326+02:00</t>
  </si>
  <si>
    <t>2026-05-09T19:08:18.889+02:00</t>
  </si>
  <si>
    <t>[{"id":"69427585fd8faa40bcc99d73","count":2,"label":"Hot &amp; Spicy 32cm 🌶️🌶️","posId":"122","price":24900,"isExtra":false},{"id":"7cdbdba064a9b12ab9c2a9d4","count":2,"label":"Balné","posId":"K0000","price":1500,"isExtra":true},{"id":"69427585fd8faa40bcc99d73","count":1,"label":"Hot &amp; Spicy 32cm 🌶️🌶️","posId":"122","price":24900,"isExtra":false},{"id":"7cdbdba064a9b12ab9c2a9d4","count":1,"label":"Balné","posId":"K0000","price":1500,"isExtra":true},{"id":"c53963ce28e9a8bf387aa757","count":1,"label":"okraj mozzarella, bylinky","posId":"A121","price":5700,"isExtra":true},{"id":"69427585fd8faa40bcc99d79","count":1,"label":"BBQ Texas 32cm","posId":"119","price":24900,"isExtra":false},{"id":"7cdbdba064a9b12ab9c2a9d4","count":1,"label":"Balné","posId":"K0000","price":1500,"isExtra":true},{"id":"69427585fd8faa40bcc99d79","count":1,"label":"BBQ Texas 32cm","posId":"119","price":24900,"isExtra":false},{"id":"7cdbdba064a9b12ab9c2a9d4","count":1,"label":"Balné","posId":"K0000","price":1500,"isExtra":true},{"id":"b9ae076dc1aa10e137c00e4a","count":1,"label":"Kukuřice","posId":"B115","price":2500,"KDSTags":["greenhighlight"],"isExtra":true},{"id":"69427585fd8faa40bcc99d7b","count":1,"label":"BBQ Meteor 32cm","posId":"118","price":24900,"isExtra":false},{"id":"7cdbdba064a9b12ab9c2a9d4","count":1,"label":"Balné","posId":"K0000","price":1500,"isExtra":true},{"id":"c53963ce28e9a8bf387aa757","count":1,"label":"okraj mozzarella, bylinky","posId":"A121","price":5700,"isExtra":true},{"id":"69427585fd8faa40bcc99d7b","count":1,"label":"BBQ Meteor 32cm","posId":"118","price":24900,"isExtra":false},{"id":"7cdbdba064a9b12ab9c2a9d4","count":1,"label":"Balné","posId":"K0000","price":1500,"isExtra":true},{"id":"c53963ce28e9a8bf387aa757","count":1,"label":"okraj mozzarella, bylinky","posId":"A121","price":5700,"isExtra":true},{"id":"83b6462e9a6167f8597d272b","count":1,"label":"Jalapeňos","posId":"B102","price":2500,"KDSTags":["greenhighlight"],"isExtra":true},{"id":"69427585fd8faa40bcc99d83","count":1,"label":"Baby Špenát &amp; kuře 32cm","posId":"116","price":24900,"isExtra":false},{"id":"7cdbdba064a9b12ab9c2a9d4","count":1,"label":"Balné","posId":"K0000","price":1500,"isExtra":true},{"id":"69427585fd8faa40bcc99d81","count":1,"label":"Capricciosa 32cm","posId":"113","price":24900,"isExtra":false},{"id":"7cdbdba064a9b12ab9c2a9d4","count":1,"label":"Balné","posId":"K0000","price":1500,"isExtra":true},{"id":"881556687eab9555bc542d70","count":1,"label":"Bez oliv","posId":"X112","price":0,"KDSTags":["redhighlight"],"isExtra":true},{"id":"69427585fd8faa40bcc99dbb","count":1,"label":"Jablečno-skořicové rolls","posId":"18","price":8900,"isExtra":false},{"id":"7cdbdba064a9b12ab9c2a9d4","count":1,"label":"Balné","posId":"K0000","price":1500,"isExtra":true},{"id":"69427585fd8faa40bcc99db3","count":1,"label":"BBQ dip","posId":"P105","price":2000,"isExtra":false},{"id":"7cdbdba064a9b12ab9c2a9d4","count":1,"label":"Balné","posId":"K0000","price":1500,"isExtra":true}]</t>
  </si>
  <si>
    <t>2026-05-09T18:34:02.422+02:00</t>
  </si>
  <si>
    <t>2026-05-09T18:46:03.674+02:00</t>
  </si>
  <si>
    <t>2026-05-09T18:59:05.639+02:00</t>
  </si>
  <si>
    <t>2026-05-09T18:34:03.327+02:00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</si>
  <si>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ee394832-8137-440a-84b7-b9e0df42a9ab","note":"","count":1,"label":"Hawai 32 cm","posId":"114","price":24900,"isExtra":false},{"id":"bf8dc38b-6c8e-42b6-9da3-3170253a57d4","note":"","count":1,"label":"Hot &amp; Spicy 32 cm","posId":"122","price":24900,"isExtra":false},{"id":"cf590a42-3894-4cb1-9be7-6da354b8453d","note":"","count":1,"label":"olivy","posId":"B112","price":2500,"KDSTags":["greenhighlight"],"isExtra":true}]</t>
  </si>
  <si>
    <t>2026-05-09T18:31:02.375+02:00</t>
  </si>
  <si>
    <t>2026-05-09T18:38:49.570+02:00</t>
  </si>
  <si>
    <t>[{"id":"a4efa812-1470-4ea2-a19d-39843abed3be","note":"","count":1,"label":"Comeback 32 cm","posId":"145","price":24900,"isExtra":false}]</t>
  </si>
  <si>
    <t>2026-05-09T18:29:02.425+02:00</t>
  </si>
  <si>
    <t>2026-05-09T18:38:40.663+02:00</t>
  </si>
  <si>
    <t>Ivan</t>
  </si>
  <si>
    <t>2026-05-09T18:26:37.014+02:00</t>
  </si>
  <si>
    <t>2026-05-09T18:35:06.641+02:00</t>
  </si>
  <si>
    <t>[{"id":"112","note":"","count":1,"label":"Margherita 32cm","posId":"112","price":20900,"isExtra":false},{"id":"K0000","note":"","count":1,"label":"Balné","posId":"K0000","price":1500,"isExtra":true},{"id":"B115","note":"","count":1,"label":"Kukuřice","posId":"B115","price":2500,"KDSTags":["greenhighlight"],"isExtra":true},{"id":"P106","note":"","count":3,"label":"Česnekový dip","posId":"P106","price":2000,"isExtra":false},{"id":"K0000","note":"","count":3,"label":"Balné","posId":"K0000","price":1500,"isExtra":true}]</t>
  </si>
  <si>
    <t>2026-05-09T18:25:48.382+02:00</t>
  </si>
  <si>
    <t>2026-05-09T18:34:06.636+02:00</t>
  </si>
  <si>
    <t>[{"id":"39c3593c-4f4f-4a54-877a-252accc32e74","count":1,"label":"Pizza Pepperoni 40","posId":"108","price":30900,"isExtra":false,"creatorId":"1PvWTBrB8e149tTQqk0XZ","isPackging":0,"actualLabel":"Pizza Pepperoni 40"}]</t>
  </si>
  <si>
    <t>2026-05-09T18:04:27.131+02:00</t>
  </si>
  <si>
    <t>2026-05-09T18:17:32.660+02:00</t>
  </si>
  <si>
    <t>2026-05-09T18:03:02.230+02:00</t>
  </si>
  <si>
    <t>2026-05-09T18:13:45.399+02:00</t>
  </si>
  <si>
    <t>2026-05-09T18:39:31.533+02:00</t>
  </si>
  <si>
    <t>2026-05-09T18:03:02.893+02:00</t>
  </si>
  <si>
    <t>[{"id":"0b867b16-3995-4b4a-9deb-1c0d8cecf8d6","note":"","count":1,"label":"Pepperoni 32 cm","posId":"120","price":24900,"isExtra":false},{"id":"03ade9ce-5d0f-4499-a6a3-340b58ae4468","note":"","count":1,"label":"Capricciosa 32 cm","posId":"113","price":24900,"isExtra":false}]</t>
  </si>
  <si>
    <t>2026-05-09T17:44:01.721+02:00</t>
  </si>
  <si>
    <t>2026-05-09T18:04:37.401+02:00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</si>
  <si>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d63e9120-8ffe-444c-ba51-6c942a13f4fc","note":"","count":1,"label":"Margherita 40 cm","posId":"100","price":26900,"isExtra":fals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ff8bc446-e047-44f1-bae5-423b565e0123","note":"","count":1,"label":"Capricciosa 32 cm","posId":"137","price":24900,"isExtra":false},{"id":"a62e938c-9a71-490f-818d-7d681b9da334","note":"","count":1,"label":"BEZ -žampiony","posId":"X105","price":0,"KDSTags":["redhighlight"],"isExtra":true},{"id":"d63e9120-8ffe-444c-ba51-6c942a13f4fc","note":"","count":1,"label":"Margherita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bylinky","posId":"A121","price":5700,"isExtra":true},{"id":"f1315fc0-dfbb-459c-9f31-49d8e60875f4","note":"","count":1,"label":"Pepperoni 40 cm","posId":"108","price":30900,"isExtra":false}]</t>
  </si>
  <si>
    <t>2026-05-09T17:39:29.395+02:00</t>
  </si>
  <si>
    <t>2026-05-09T17:39:43.310+02:00</t>
  </si>
  <si>
    <t>[{"id":"9a540762-1e40-43f4-867c-412cc6f22ca0","count":1,"label":"Guarana kiwi a jablko","posId":"N144","price":5500,"isExtra":false,"creatorId":"LrDXvVYL7h9kL2XnhViAi","isPackging":0,"actualLabel":"Guarana kiwi a jablko"}]</t>
  </si>
  <si>
    <t>2026-05-09T17:29:25.635+02:00</t>
  </si>
  <si>
    <t>2026-05-09T17:38:24.568+02:00</t>
  </si>
  <si>
    <t>[{"id":"69427585fd8faa40bcc99d77","count":1,"label":"Pepperoni 32cm 🌶️🌶️","posId":"120","price":24900,"isExtra":false},{"id":"7cdbdba064a9b12ab9c2a9d4","count":1,"label":"Balné","posId":"K0000","price":1500,"isExtra":true},{"id":"69427585fd8faa40bcc99d75","count":1,"label":"Comeback 32cm 🌶️","posId":"121","price":24900,"isExtra":false},{"id":"7cdbdba064a9b12ab9c2a9d4","count":1,"label":"Balné","posId":"K0000","price":1500,"isExtra":true},{"id":"69427585fd8faa40bcc99daf","count":1,"label":"Pepperoni Rolls 🌶️","posId":"P100","price":8900,"isExtra":false},{"id":"7cdbdba064a9b12ab9c2a9d4","count":1,"label":"Balné","posId":"K0000","price":1500,"isExtra":true},{"id":"69427585fd8faa40bcc99db1","count":2,"label":"Česnekový dip","posId":"P106","price":2000,"isExtra":false},{"id":"7cdbdba064a9b12ab9c2a9d4","count":2,"label":"Balné","posId":"K0000","price":1500,"isExtra":true}]</t>
  </si>
  <si>
    <t>2026-05-09T17:21:02.851+02:00</t>
  </si>
  <si>
    <t>2026-05-09T18:05:15.388+02:00</t>
  </si>
  <si>
    <t>2026-05-09T18:27:36.941+02:00</t>
  </si>
  <si>
    <t>2026-05-09T17:21:04.380+02:00</t>
  </si>
  <si>
    <t>[{"id":"0b867b16-3995-4b4a-9deb-1c0d8cecf8d6","note":"","count":1,"label":"Pepperoni 32 cm","posId":"120","price":24900,"isExtra":false},{"id":"5b1f2843-926a-4dd1-a5f0-4fddc7b45013","note":"","count":1,"label":"Margherita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</si>
  <si>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2026-05-09T17:19:01.615+02:00</t>
  </si>
  <si>
    <t>2026-05-09T17:32:13.370+02:00</t>
  </si>
  <si>
    <t>2026-05-09T17:45:50.561+02:00</t>
  </si>
  <si>
    <t>2026-05-09T17:19:02.384+02:00</t>
  </si>
  <si>
    <t>[{"id":"36ea3088-07fd-428f-b871-c4a5ee9cef7b","note":"","count":1,"label":"Comeback 40 cm","posId":"109","price":30900,"isExtra":false},{"id":"52cffa8b-0a47-4e13-b315-64f9374ef0a7","note":"","count":1,"label":"Okraj Hotdog bez omáčky","posId":"A126","price":6500,"isExtra":true}]</t>
  </si>
  <si>
    <t>2026-05-09T17:11:43.680+02:00</t>
  </si>
  <si>
    <t>2026-05-09T17:18:36.453+02:00</t>
  </si>
  <si>
    <t>[{"id":"69427585fd8faa40bcc99d75","count":1,"label":"Comeback 32cm 🌶️","posId":"121","price":24900,"isExtra":false},{"id":"7cdbdba064a9b12ab9c2a9d4","count":1,"label":"Balné","posId":"K0000","price":1500,"isExtra":true},{"id":"330e5bd554d905fd6d54cf01","count":1,"label":"bez plněných okrajů","posId":"X1000","price":0,"isExtra":true},{"id":"8c4681070419cd3583589cac","count":1,"label":"Bez cibule","posId":"X103","price":0,"KDSTags":["redhighlight"],"isExtra":true},{"id":"613c639ca9f700844db312cd","count":1,"label":"Olivy","posId":"B112","price":2500,"KDSTags":["greenhighlight"],"isExtra":true}]</t>
  </si>
  <si>
    <t>2026-05-09T16:54:04.903+02:00</t>
  </si>
  <si>
    <t>2026-05-09T17:02:33.186+02:00</t>
  </si>
  <si>
    <t>[{"id":"f18a3b7f-dd15-4ab8-8eb9-a097164b8360","count":1,"label":"Pizza BBQ Texas 32","posId":"119","price":24900,"isExtra":false,"creatorId":"p2ubddbTUNtHnGlwPnFG5","isPackging":0,"actualLabel":"Pizza BBQ Texas 32"}]</t>
  </si>
  <si>
    <t>2026-05-09T16:53:55.306+02:00</t>
  </si>
  <si>
    <t>2026-05-09T17:08:38.871+02:00</t>
  </si>
  <si>
    <t>[{"id":"69427585fd8faa40bcc99d71","count":1,"label":"Quattro Formaggi 32cm","posId":"123","price":24900,"isExtra":false},{"id":"7cdbdba064a9b12ab9c2a9d4","count":1,"label":"Balné","posId":"K0000","price":1500,"isExtra":true},{"id":"330e5bd554d905fd6d54cf01","count":1,"label":"bez plněných okrajů","posId":"X1000","price":0,"isExtra":true},{"id":"093a8bf06de7cc29cf98e502","count":1,"label":"Bez gorgonzoly","posId":"X101","price":0,"KDSTags":["redhighlight"],"isExtra":true},{"id":"69427585fd8faa40bcc99d73","count":1,"label":"Hot &amp; Spicy 32cm 🌶️🌶️","posId":"122","price":24900,"isExtra":false},{"id":"7cdbdba064a9b12ab9c2a9d4","count":1,"label":"Balné","posId":"K0000","price":1500,"isExtra":true},{"id":"69427585fd8faa40bcc99dab","count":1,"label":"Pečené brambory","posId":"P103","price":6900,"isExtra":false},{"id":"7cdbdba064a9b12ab9c2a9d4","count":1,"label":"Balné","posId":"K0000","price":1500,"isExtra":true}]</t>
  </si>
  <si>
    <t>Petro</t>
  </si>
  <si>
    <t>2026-05-09T16:42:00.684+02:00</t>
  </si>
  <si>
    <t>2026-05-09T16:50:20.747+02:00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</si>
  <si>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okrajů","posId":"X1000","price":0,"isExtra":true}]</t>
  </si>
  <si>
    <t>2026-05-09T16:40:03.820+02:00</t>
  </si>
  <si>
    <t>2026-05-09T16:41:23.306+02:00</t>
  </si>
  <si>
    <t>[{"id":"62e7cd7f-c14f-463f-8320-f102b9c19d88","count":1,"label":"Pizza Capricciosa 40","posId":"101","price":30900,"isExtra":false,"creatorId":"0uNfFv_ou5jDhYbz9pA8A","isPackging":0,"actualLabel":"Pizza Capricciosa 40"}]</t>
  </si>
  <si>
    <t>Vitalii</t>
  </si>
  <si>
    <t>2026-05-09T16:27:26.569+02:00</t>
  </si>
  <si>
    <t>2026-05-09T16:38:26.247+02:00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</si>
  <si>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</si>
  <si>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Vladyslav</t>
  </si>
  <si>
    <t>2026-05-09T16:18:48.626+02:00</t>
  </si>
  <si>
    <t>2026-05-09T16:30:11.490+02:00</t>
  </si>
  <si>
    <t>[{"id":"120","note":"","count":1,"label":"Pepperoni 32cm 🌶️🌶️","posId":"120","price":24900,"isExtra":false},{"id":"K0000","note":"","count":1,"label":"Balné","posId":"K0000","price":1500,"isExtra":true},{"id":"119","note":"","count":1,"label":"BBQ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32cm","posId":"119","price":24900,"isExtra":false},{"id":"K0000","note":"","count":1,"label":"Balné","posId":"K0000","price":1500,"isExtra":true},{"id":"X111","note":"","count":1,"label":"Bez papriky","posId":"X111","price":0,"KDSTags":["redhighlight"],"isExtra":true},{"id":"B108","note":"","count":1,"label":"Slanina","posId":"B108","price":3000,"KDSTags":["greenhighlight"],"isExtra":true}]</t>
  </si>
  <si>
    <t>2026-05-09T16:10:58.152+02:00</t>
  </si>
  <si>
    <t>2026-05-09T16:19:29.101+02:00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</si>
  <si>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🌶️🌶️","posId":"110","price":30900,"isExtra":false},{"id":"54414779","note":"","count":1,"label":"Balné","posId":"K0000","price":2000,"isExtra":true}]</t>
  </si>
  <si>
    <t>2026-05-09T16:04:02.010+02:00</t>
  </si>
  <si>
    <t>2026-05-09T16:11:28.954+02:00</t>
  </si>
  <si>
    <t>2026-05-09T16:20:21.999+02:00</t>
  </si>
  <si>
    <t>2026-05-09T16:04:53.379+02:00</t>
  </si>
  <si>
    <t>[{"id":"ee394832-8137-440a-84b7-b9e0df42a9ab","note":"","count":1,"label":"Hawai 32 cm","posId":"114","price":24900,"isExtra":false},{"id":"8c704055-e242-493d-b754-bb711e5a6c0b","note":"","count":1,"label":"Hawai 40 cm","posId":"102","price":30900,"isExtra":false}]</t>
  </si>
  <si>
    <t>2026-05-09T15:55:47.161+02:00</t>
  </si>
  <si>
    <t>2026-05-09T16:03:23.724+02:00</t>
  </si>
  <si>
    <t>[{"id":"bbd3709a-e168-4407-8515-6961f0b006a3","count":1,"label":"Pizza Hawai 32 cm","posId":"114","price":24900,"isExtra":false,"creatorId":"baxsqO9PqWfiz8jeGS1bg","isPackging":0,"actualLabel":"Pizza Hawai 32 cm"},{"id":"3fbd17b1-044d-441d-95e8-c2ea0cecc4cd","count":1,"label":"Dip česnekový","posId":"P106","price":2000,"isExtra":false,"creatorId":"Tvyq7TmdpgChJSzOvl8lI","isPackging":0,"actualLabel":"Dip česnekový"}]</t>
  </si>
  <si>
    <t>2026-05-09T15:48:48.476+02:00</t>
  </si>
  <si>
    <t>2026-05-09T15:58:27.896+02:00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</si>
  <si>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</si>
  <si>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2026-05-09T15:16:26.749+02:00</t>
  </si>
  <si>
    <t>2026-05-09T15:26:01.837+02:00</t>
  </si>
  <si>
    <t>[{"id":"69427585fd8faa40bcc99d5b","count":1,"label":"Comeback 40cm 🌶️","posId":"109","price":30900,"isExtra":false},{"id":"1d39bc6ba96569aaaf3ab974","count":1,"label":"Balné","posId":"K0000","price":2000,"isExtra":true},{"id":"893aed81a83a807fc642e4d1","count":1,"label":"okraj mozzarella, bbq omáčka","posId":"A124","price":6500,"isExtra":true},{"id":"69427585fd8faa40bcc99daf","count":1,"label":"Pepperoni Rolls 🌶️","posId":"P100","price":8900,"isExtra":false},{"id":"7cdbdba064a9b12ab9c2a9d4","count":1,"label":"Balné","posId":"K0000","price":1500,"isExtra":true},{"id":"69427585fd8faa40bcc99db1","count":1,"label":"Česnekový dip","posId":"P106","price":2000,"isExtra":false},{"id":"7cdbdba064a9b12ab9c2a9d4","count":1,"label":"Balné","posId":"K0000","price":1500,"isExtra":true}]</t>
  </si>
  <si>
    <t>2026-05-09T15:08:24.031+02:00</t>
  </si>
  <si>
    <t>2026-05-09T15:25:21.793+02:00</t>
  </si>
  <si>
    <t>[{"id":"69427585fd8faa40bcc99d7b","count":1,"label":"BBQ Meteor 32cm","posId":"118","price":24900,"isExtra":false},{"id":"7cdbdba064a9b12ab9c2a9d4","count":1,"label":"Balné","posId":"K0000","price":1500,"isExtra":true}]</t>
  </si>
  <si>
    <t>2026-05-09T14:40:02.388+02:00</t>
  </si>
  <si>
    <t>2026-05-09T14:53:03.721+02:00</t>
  </si>
  <si>
    <t>[{"id":"35e045f9-bc36-46e9-8142-6579de78a05b","note":"","count":1,"label":"Comeback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-cibule","posId":"X103","price":0,"KDSTags":["redhighlight"],"isExtra":true},{"id":"3a8b6a85-3b5c-4ee4-be2d-261ab8731d6e","note":"","count":1,"label":"Dip česnekový","posId":"P106","price":2000,"isExtra":false}]</t>
  </si>
  <si>
    <t>2026-05-09T14:39:01.539+02:00</t>
  </si>
  <si>
    <t>2026-05-09T14:52:43.546+02:00</t>
  </si>
  <si>
    <t>[{"id":"5b1f2843-926a-4dd1-a5f0-4fddc7b45013","note":"","count":1,"label":"Margherita 32 cm","posId":"112","price":20900,"isExtra":false},{"id":"aef5aaf8-2acf-4f20-91be-c8829f11cd0c","note":"","count":1,"label":"Capricciosa 40 cm","posId":"101","price":30900,"isExtra":false}]</t>
  </si>
  <si>
    <t>2026-05-09T14:34:46.010+02:00</t>
  </si>
  <si>
    <t>2026-05-09T14:45:44.713+02:00</t>
  </si>
  <si>
    <t>[{"id":"59610937","note":"","size":"Comeback 32cm 🌶️","count":1,"label":"Comeback 32cm 🌶️","posId":"121","price":24900,"isExtra":false},{"id":"54414789","note":"","count":1,"label":"Balné","posId":"K0000","price":1500,"isExtra":true}]</t>
  </si>
  <si>
    <t>2026-05-09T14:34:46.009+02:00</t>
  </si>
  <si>
    <t>2026-05-09T14:46:05.706+02:00</t>
  </si>
  <si>
    <t>2026-05-09T14:34:02.304+02:00</t>
  </si>
  <si>
    <t>2026-05-09T14:43:44.522+02:00</t>
  </si>
  <si>
    <t>2026-05-09T14:54:29.084+02:00</t>
  </si>
  <si>
    <t>2026-05-09T14:36:08.023+02:00</t>
  </si>
  <si>
    <t>[{"id":"1fae666b-4102-4ed0-b317-2a07b21ae279","note":"","count":1,"label":"Hot &amp; Spicy 40 cm","posId":"110","price":30900,"isExtra":false},{"id":"a3d62a5d-2e1d-48db-874e-d64becff7059","note":"","count":1,"label":"změna na BBQ základ","posId":"i128","price":0,"isExtra":true},{"id":"36ea3088-07fd-428f-b871-c4a5ee9cef7b","note":"","count":1,"label":"Comeback 40 cm","posId":"109","price":30900,"isExtra":false}]</t>
  </si>
  <si>
    <t>2026-05-09T14:31:40.628+02:00</t>
  </si>
  <si>
    <t>2026-05-09T14:43:35.636+02:00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</si>
  <si>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základ","posId":"ZBR40","price":0,"isExtra":true},{"id":"X1000","note":"","count":1,"label":"bez plněných okrajů","posId":"X1000","price":0,"isExtra":true}]</t>
  </si>
  <si>
    <t>2026-05-09T14:25:23.250+02:00</t>
  </si>
  <si>
    <t>2026-05-09T14:28:04.422+02:00</t>
  </si>
  <si>
    <t>[{"id":"89bd6aa5-2940-480c-9e29-0ffa339d601c","count":1,"label":"Pizza Hot &amp; Spicy 32","posId":"122","price":24900,"isExtra":false,"creatorId":"vVCmthFb0UYhRUtk0YMrI","isPackging":0,"actualLabel":"Pizza Hot &amp; Spicy 32"},{"id":"40d9cbbb-8f1e-4bb1-8779-b8a901a5b016","count":1,"label":"Pizza Quattro Formaggi 32","posId":"123","price":24900,"isExtra":false,"creatorId":"W8lROR1aGPUXVuSnqtfxJ","isPackging":0,"actualLabel":"Pizza Quattro Formaggi 32"}]</t>
  </si>
  <si>
    <t>2026-05-09T13:24:16.692+02:00</t>
  </si>
  <si>
    <t>2026-05-09T13:30:21.483+02:00</t>
  </si>
  <si>
    <t>[{"id":"69427585fd8faa40bcc99d75","count":1,"label":"Comeback 32cm 🌶️","posId":"121","price":24900,"isExtra":false},{"id":"7cdbdba064a9b12ab9c2a9d4","count":1,"label":"Balné","posId":"K0000","price":1500,"isExtra":true}]</t>
  </si>
  <si>
    <t>2026-05-09T13:19:30.769+02:00</t>
  </si>
  <si>
    <t>2026-05-09T13:27:28.567+02:00</t>
  </si>
  <si>
    <t>[{"id":"69427585fd8faa40bcc99d65","count":1,"label":"Hawai 40cm","posId":"102","price":30900,"isExtra":false},{"id":"1d39bc6ba96569aaaf3ab974","count":1,"label":"Balné","posId":"K0000","price":2000,"isExtra":true},{"id":"ff3cf1236dec1adecad0155d","count":1,"label":"Smetanový základ","posId":"ZRS40","price":0,"isExtra":true},{"id":"48863154de09ebfd22a82574","count":1,"label":"bez plněných okrajů","posId":"X1000","price":0,"isExtra":true}]</t>
  </si>
  <si>
    <t>Hani</t>
  </si>
  <si>
    <t>2026-05-09T13:15:50.166+02:00</t>
  </si>
  <si>
    <t>2026-05-09T13:24:08.591+02:00</t>
  </si>
  <si>
    <t>[{"id":"110","note":"","count":1,"label":"Hot &amp; Spicy 40cm 🌶️🌶️","posId":"110","price":30900,"isExtra":false},{"id":"K0000","note":"","count":1,"label":"Balné","posId":"K0000","price":2000,"isExtra":true},{"id":"A124","note":"","count":1,"label":"okraj mozzarella, bbq omáčka","posId":"A124","price":6500,"isExtra":true},{"id":"P106","note":"","count":1,"label":"Česnekový dip","posId":"P106","price":2000,"isExtra":false},{"id":"K0000","note":"","count":1,"label":"Balné","posId":"K0000","price":1500,"isExtra":true}]</t>
  </si>
  <si>
    <t>2026-05-09T13:10:40.264+02:00</t>
  </si>
  <si>
    <t>2026-05-09T13:20:35.325+02:00</t>
  </si>
  <si>
    <t>[{"id":"59610939","note":"","size":"BBQ Texas 32cm","count":1,"label":"BBQ Texas 32cm","posId":"119","price":24900,"isExtra":false},{"id":"54414789","note":"","count":1,"label":"Balné","posId":"K0000","price":1500,"isExtra":true}]</t>
  </si>
  <si>
    <t>2026-05-09T13:10:39.913+02:00</t>
  </si>
  <si>
    <t>2026-05-09T13:22:29.536+02:00</t>
  </si>
  <si>
    <t>[{"id":"59610943","note":"","size":"Capricciosa 32cm","count":1,"label":"Capricciosa 32cm","posId":"113","price":24900,"isExtra":false},{"id":"54414789","note":"","count":1,"label":"Balné","posId":"K0000","price":1500,"isExtra":true},{"id":"57278752","note":"","count":1,"label":"BBQ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okrajů","posId":"X1000","price":0,"isExtra":true},{"id":"59610942","note":"","size":"Hawai 32cm","count":1,"label":"Hawai 32cm","posId":"114","price":24900,"isExtra":false},{"id":"54414789","note":"","count":1,"label":"Balné","posId":"K0000","price":1500,"isExtra":true},{"id":"57278752","note":"","count":1,"label":"BBQ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okrajů","posId":"X1000","price":0,"isExtra":true}]</t>
  </si>
  <si>
    <t>2026-05-09T12:50:10.688+02:00</t>
  </si>
  <si>
    <t>2026-05-09T13:00:41.451+02:00</t>
  </si>
  <si>
    <t>[{"id":"af56a8c5-97bc-46b9-b01e-e295e7dfc7cd","count":1,"label":"Pizza Comeback 32","posId":"121","price":24900,"isExtra":false,"creatorId":"2jzbYp-Dc6tQwPQAC0DlJ","isPackging":0,"actualLabel":"Pizza Comeback 32"},{"id":"ymBOCn5TmdXromQHrpfrr","count":1,"label":"Smetanový základ","posId":"ZRS32","price":0,"isExtra":true,"mainItemId":"af56a8c5-97bc-46b9-b01e-e295e7dfc7cd"},{"id":"89bd6aa5-2940-480c-9e29-0ffa339d601c","count":1,"label":"Pizza Hot &amp; Spicy 32","posId":"122","price":24900,"isExtra":false,"creatorId":"enn2IOcbXoYfpjiYngvoE","isPackging":0,"actualLabel":"Pizza Hot &amp; Spicy 32"}]</t>
  </si>
  <si>
    <t>Jana Lowe</t>
  </si>
  <si>
    <t>2026-05-09T12:40:02.451+02:00</t>
  </si>
  <si>
    <t>2026-05-09T12:49:27.220+02:00</t>
  </si>
  <si>
    <t>2026-05-09T13:02:02.938+02:00</t>
  </si>
  <si>
    <t>2026-05-09T12:40:03.210+02:00</t>
  </si>
  <si>
    <t>[{"id":"2b9f361b-4416-409b-9b50-c5e648e65b24","note":"","count":1,"label":"Zeleninová 40 cm","posId":"103","price":30900,"isExtra":false}]</t>
  </si>
  <si>
    <t>2026-05-09T12:27:01.827+02:00</t>
  </si>
  <si>
    <t>2026-05-09T12:35:55.191+02:00</t>
  </si>
  <si>
    <t>2026-05-09T12:44:05.419+02:00</t>
  </si>
  <si>
    <t>2026-05-09T12:27:02.671+02:00</t>
  </si>
  <si>
    <t>[{"id":"a4efa812-1470-4ea2-a19d-39843abed3be","note":"","count":1,"label":"Comeback 32 cm","posId":"145","price":24900,"isExtra":false},{"id":"169906cc-98ac-4101-a361-79ae530758c3","note":"","count":1,"label":"BEZ -cibule","posId":"X103","price":0,"KDSTags":["redhighlight"],"isExtra":true},{"id":"f917a1e8-52b4-4621-aa24-89b06c89e060","note":"","count":1,"label":"BEZ -slanina","posId":"X108","price":0,"KDSTags":["redhighlight"],"isExtra":true}]</t>
  </si>
  <si>
    <t>2026-05-09T12:22:29.912+02:00</t>
  </si>
  <si>
    <t>2026-05-09T12:36:06.206+02:00</t>
  </si>
  <si>
    <t>[{"id":"cce43af1-f8b6-4049-afc7-b6c288007204","count":1,"label":"Pizza Quattro Formaggi 40","posId":"111","price":30900,"isExtra":false,"creatorId":"T6vR0rUv90gObmZR-0b_g","isPackging":0,"actualLabel":"Pizza Quattro Formaggi 40"},{"id":"242dae36-44a8-4735-8b4f-89394248d612","count":1,"label":"Pizza Hot &amp; Spicy 40","posId":"110","price":30900,"isExtra":false,"creatorId":"yjiZKVkK_58JKgUR-jKsK","isPackging":0,"actualLabel":"Pizza Hot &amp; Spicy 40"},{"id":"e145a88a-7f09-4d2c-81fe-2079b959f2bb","count":1,"label":"Pizza BBQ Texas 40","posId":"107","price":30900,"isExtra":false,"creatorId":"KOpjZ-flLaWodUwRjdK70","isPackging":0,"actualLabel":"Pizza BBQ Texas 40"}]</t>
  </si>
  <si>
    <t>2026-05-09T12:20:41.208+02:00</t>
  </si>
  <si>
    <t>2026-05-09T12:31:40.575+02:00</t>
  </si>
  <si>
    <t>[{"id":"69427585fd8faa40bcc99d57","count":1,"label":"Quattro Formaggi 40cm","posId":"111","price":30900,"isExtra":false},{"id":"1d39bc6ba96569aaaf3ab974","count":1,"label":"Balné","posId":"K0000","price":2000,"isExtra":true},{"id":"d02faa7e140e0d42e89607a4","count":1,"label":"Žampiony","posId":"C105","price":3500,"KDSTags":["greenhighlight"],"isExtra":true},{"id":"69427585fd8faa40bcc99db1","count":1,"label":"Česnekový dip","posId":"P106","price":2000,"isExtra":false},{"id":"7cdbdba064a9b12ab9c2a9d4","count":1,"label":"Balné","posId":"K0000","price":1500,"isExtra":true},{"id":"69427585fd8faa40bcc99d71","count":1,"label":"Quattro Formaggi 32cm","posId":"123","price":24900,"isExtra":false},{"id":"7cdbdba064a9b12ab9c2a9d4","count":1,"label":"Balné","posId":"K0000","price":1500,"isExtra":true},{"id":"cf542ec1a189ca06bbd214eb","count":1,"label":"Kuře","posId":"B114","price":3000,"KDSTags":["greenhighlight"],"isExtra":true}]</t>
  </si>
  <si>
    <t>2026-05-09T11:44:27.095+02:00</t>
  </si>
  <si>
    <t>2026-05-09T11:51:33.146+02:00</t>
  </si>
  <si>
    <t>[{"id":"54414715","note":"","size":"Zeleninová 40cm","count":1,"label":"Zeleninová 40cm","posId":"103","price":30900,"isExtra":false},{"id":"54414779","note":"","count":1,"label":"Balné","posId":"K0000","price":2000,"isExtra":true}]</t>
  </si>
  <si>
    <t>2026-05-09T11:14:02.515+02:00</t>
  </si>
  <si>
    <t>2026-05-09T11:37:02.914+02:00</t>
  </si>
  <si>
    <t>[{"id":"aef5aaf8-2acf-4f20-91be-c8829f11cd0c","note":"","count":1,"label":"Capricciosa 40 cm","posId":"101","price":30900,"isExtra":false},{"id":"03dae282-4cd4-4fa2-9169-2178ea3ed325","note":"","count":1,"label":"Quattro Formaggi 40 cm","posId":"111","price":30900,"isExtra":false}]</t>
  </si>
  <si>
    <t>2026-05-09T11:13:02.425+02:00</t>
  </si>
  <si>
    <t>2026-05-09T11:33:48.935+02:00</t>
  </si>
  <si>
    <t>[{"id":"03ade9ce-5d0f-4499-a6a3-340b58ae4468","note":"","count":1,"label":"Capricciosa 32 cm","posId":"113","price":24900,"isExtra":false},{"id":"a62e938c-9a71-490f-818d-7d681b9da334","note":"","count":1,"label":"BEZ -žampiony","posId":"X105","price":0,"KDSTags":["redhighlight"],"isExtra":true}]</t>
  </si>
  <si>
    <t>2026-05-09T11:12:01.773+02:00</t>
  </si>
  <si>
    <t>2026-05-09T11:26:13.042+02:00</t>
  </si>
  <si>
    <t>2026-05-09T11:36:34.286+02:00</t>
  </si>
  <si>
    <t>2026-05-09T11:12:02.274+02:00</t>
  </si>
  <si>
    <t>[{"id":"076ed74a-9e28-4a30-9b7c-06e6adbd9e27","note":"","count":1,"label":"Margherita 18 cm","posId":"124","price":11900,"isExtra":false},{"id":"0b867b16-3995-4b4a-9deb-1c0d8cecf8d6","note":"","count":1,"label":"Pepperoni 32 cm","posId":"120","price":24900,"isExtra":false}]</t>
  </si>
  <si>
    <t>2026-05-09T11:10:02.326+02:00</t>
  </si>
  <si>
    <t>2026-05-09T11:17:30.851+02:00</t>
  </si>
  <si>
    <t>[{"id":"0ea52415-fdb3-497f-b216-7fd5802f2e0f","note":"","count":1,"label":"Quattro Formaggi 32 cm","posId":"123","price":24900,"isExtra":false},{"id":"5b1f2843-926a-4dd1-a5f0-4fddc7b45013","note":"","count":1,"label":"Margherita 32 cm","posId":"112","price":20900,"isExtra":false}]</t>
  </si>
  <si>
    <t>2026-05-09T11:05:11.922+02:00</t>
  </si>
  <si>
    <t>2026-05-09T11:17:29.072+02:00</t>
  </si>
  <si>
    <t>[{"id":"M100","note":"","count":1,"label":"Spicy menu Comeback","posId":"M100","price":34900,"isExtra":false},{"id":"K0000","note":"","count":1,"label":"Balné","posId":"K0000","price":3000,"isExtra":true},{"id":"Y116","note":"","count":1,"label":"Špenát &amp; kuře","posId":"Y116","price":0,"isExtra":true},{"id":"P101","note":"","count":1,"label":"spicy wings 🌶️","posId":"P101","price":0,"isExtra":true},{"id":"N124","note":"","count":1,"label":"Pepsi 1l","posId":"N124","price":0,"isExtra":true}]</t>
  </si>
  <si>
    <t>2026-05-09T10:58:01.821+02:00</t>
  </si>
  <si>
    <t>2026-05-09T11:54:29.330+02:00</t>
  </si>
  <si>
    <t>2026-05-09T12:04:27.285+02:00</t>
  </si>
  <si>
    <t>2026-05-09T10:58:02.360+02:00</t>
  </si>
  <si>
    <t>[{"id":"b3008ec8-24a5-4d30-bf46-9133028be7e4","note":"","count":1,"label":"Margherita 32 cm","posId":"136","price":20900,"isExtra":false},{"id":"38de8e38-e51e-422d-9a89-960ebc505f1b","note":"","count":1,"label":"šunka","posId":"B106","price":3000,"KDSTags":["greenhighlight"],"isExtra":true},{"id":"a4efa812-1470-4ea2-a19d-39843abed3be","note":"","count":1,"label":"Comeback 32 cm","posId":"145","price":24900,"isExtra":false}]</t>
  </si>
  <si>
    <t>2026-05-09T00:55:02.737+02:00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</si>
  <si>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bylinky","posId":"A122","price":6500,"isExtra":true},{"id":"f1315fc0-dfbb-459c-9f31-49d8e60875f4","note":"","count":1,"label":"Pepperoni 40 cm","posId":"108","price":30900,"isExtra":false}]</t>
  </si>
  <si>
    <t>Zulfukor Zoirzhonovich</t>
  </si>
  <si>
    <t>2026-05-09T00:34:56.976+02:00</t>
  </si>
  <si>
    <t>2026-05-09T00:41:32.407+02:00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</si>
  <si>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bylinky","posId":"A121","price":5700,"isExtra":true}]</t>
  </si>
  <si>
    <t>2026-05-09T00:31:29.100+02:00</t>
  </si>
  <si>
    <t>2026-05-09T00:38:35.140+02:00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</si>
  <si>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,{"id":"54414830","note":"","count":1,"label":"Žampiony","posId":"C105","price":3500,"KDSTags":["greenhighlight"],"isExtra":true},{"id":"54414882","note":"","count":1,"label":"Kukuřice","posId":"C115","price":3500,"KDSTags":["greenhighlight"],"isExtra":true}]</t>
  </si>
  <si>
    <t>2026-05-09T00:19:00.626+02:00</t>
  </si>
  <si>
    <t>2026-05-09T00:31:15.952+02:00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</si>
  <si>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okrajů","posId":"X1000","price":0,"isExtra":true}]</t>
  </si>
  <si>
    <t>2026-05-08T23:50:15.844+02:00</t>
  </si>
  <si>
    <t>2026-05-09T00:02:46.842+02:00</t>
  </si>
  <si>
    <t>[{"id":"69427585fd8faa40bcc99d77","count":1,"label":"Pepperoni 32cm 🌶️🌶️","posId":"120","price":24900,"isExtra":false},{"id":"7cdbdba064a9b12ab9c2a9d4","count":1,"label":"Balné","posId":"K0000","price":1500,"isExtra":true}]</t>
  </si>
  <si>
    <t>Anna Vaníková</t>
  </si>
  <si>
    <t>2026-05-08T23:42:02.130+02:00</t>
  </si>
  <si>
    <t>2026-05-08T23:48:23.533+02:00</t>
  </si>
  <si>
    <t>2026-05-09T00:05:54.218+02:00</t>
  </si>
  <si>
    <t>2026-05-08T23:42:02.728+02:00</t>
  </si>
  <si>
    <t>[{"id":"8c704055-e242-493d-b754-bb711e5a6c0b","note":"","count":1,"label":"Hawai 40 cm","posId":"102","price":30900,"isExtra":false},{"id":"57c816b2-3e3f-46c2-b126-b09910d79cb0","note":"","count":1,"label":"změna na Smetanový základ","posId":"i129","price":0,"isExtra":true},{"id":"36ea3088-07fd-428f-b871-c4a5ee9cef7b","note":"","count":1,"label":"Comeback 40 cm","posId":"109","price":30900,"isExtra":false},{"id":"57c816b2-3e3f-46c2-b126-b09910d79cb0","note":"","count":1,"label":"změna na Smetanový základ","posId":"i129","price":0,"isExtra":true}]</t>
  </si>
  <si>
    <t>2026-05-08T23:39:26.503+02:00</t>
  </si>
  <si>
    <t>2026-05-08T23:46:10.014+02:00</t>
  </si>
  <si>
    <t>2026-05-08T23:46:10.013+02:00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</si>
  <si>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40cm","posId":"101","price":30900,"isExtra":false},{"id":"54414779","note":"","count":1,"label":"Balné","posId":"K0000","price":2000,"isExtra":true},{"id":"54414841","note":"","count":1,"label":"Bez oliv","posId":"X112","price":0,"KDSTags":["redhighlight"],"isExtra":true},{"id":"54414808","note":"","count":1,"label":"Jalapeňos","posId":"C102","price":3500,"KDSTags":["greenhighlight"],"isExtra":true},{"id":"54414830","note":"","count":1,"label":"Žampiony","posId":"C105","price":3500,"KDSTags":["greenhighlight"],"isExtra":true},{"id":"54414890","note":"","count":1,"label":"Mozzarella","posId":"C113","price":4000,"KDSTags":["greenhighlight"],"isExtra":true},{"id":"54414901","note":"","count":1,"label":"Slanina","posId":"C108","price":4000,"KDSTags":["greenhighlight"],"isExtra":true}]</t>
  </si>
  <si>
    <t>2026-05-08T23:35:02.499+02:00</t>
  </si>
  <si>
    <t>2026-05-08T23:41:03.522+02:00</t>
  </si>
  <si>
    <t>2026-05-09T00:02:30.612+02:00</t>
  </si>
  <si>
    <t>2026-05-08T23:35:03.138+02:00</t>
  </si>
  <si>
    <t>[{"id":"a4efa812-1470-4ea2-a19d-39843abed3be","note":"","count":1,"label":"Comeback 32 cm","posId":"145","price":24900,"isExtra":false},{"id":"57c816b2-3e3f-46c2-b126-b09910d79cb0","note":"","count":1,"label":"změna na Smetanový základ","posId":"i129","price":0,"isExtra":true}]</t>
  </si>
  <si>
    <t>2026-05-08T23:33:01.678+02:00</t>
  </si>
  <si>
    <t>2026-05-08T23:39:35.729+02:00</t>
  </si>
  <si>
    <t>2026-05-08T23:56:24.671+02:00</t>
  </si>
  <si>
    <t>2026-05-08T23:33:02.241+02:00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</si>
  <si>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bylinky","posId":"A121","price":5700,"isExtra":true}]</t>
  </si>
  <si>
    <t>2026-05-08T23:24:31.579+02:00</t>
  </si>
  <si>
    <t>2026-05-08T23:32:06.769+02:00</t>
  </si>
  <si>
    <t>2026-05-08T23:23:02.232+02:00</t>
  </si>
  <si>
    <t>2026-05-08T23:32:27.484+02:00</t>
  </si>
  <si>
    <t>2026-05-09T05:59:59.999+02:00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</si>
  <si>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bylinky","posId":"A122","price":6500,"isExtra":true}]</t>
  </si>
  <si>
    <t>2026-05-08T23:16:10.168+02:00</t>
  </si>
  <si>
    <t>2026-05-08T23:25:01.721+02:00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</si>
  <si>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bylinky","posId":"A121","price":5700,"isExtra":true},{"id":"120","note":"","count":1,"label":"Pepperoni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bylinky","posId":"A121","price":5700,"isExtra":true},{"id":"P106","note":"","count":1,"label":"Česnekový dip","posId":"P106","price":2000,"isExtra":false},{"id":"K0000","note":"","count":1,"label":"Balné","posId":"K0000","price":1500,"isExtra":true}]</t>
  </si>
  <si>
    <t>2026-05-08T23:15:03.995+02:00</t>
  </si>
  <si>
    <t>2026-05-08T23:23:05.768+02:00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</si>
  <si>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40cm","posId":"101","price":30900,"isExtra":false},{"id":"54414779","note":"","count":1,"label":"Balné","posId":"K0000","price":2000,"isExtra":true},{"id":"54414708","note":"","size":"Quattro Formaggi 40cm","count":1,"label":"Quattro Formaggi 40cm","posId":"111","price":30900,"isExtra":false},{"id":"54414779","note":"","count":1,"label":"Balné","posId":"K0000","price":2000,"isExtra":true},{"id":"54414808","note":"","count":1,"label":"Jalapeňos","posId":"C102","price":3500,"KDSTags":["greenhighlight"],"isExtra":true}]</t>
  </si>
  <si>
    <t>2026-05-08T23:02:23.840+02:00</t>
  </si>
  <si>
    <t>2026-05-08T23:08:21.772+02:00</t>
  </si>
  <si>
    <t>[{"id":"69427585fd8faa40bcc99d5d","count":1,"label":"Pepperoni 40cm 🌶️🌶️","posId":"108","price":30900,"isExtra":false},{"id":"1d39bc6ba96569aaaf3ab974","count":1,"label":"Balné","posId":"K0000","price":2000,"isExtra":true},{"id":"69427585fd8faa40bcc99db1","count":1,"label":"Česnekový dip","posId":"P106","price":2000,"isExtra":false},{"id":"7cdbdba064a9b12ab9c2a9d4","count":1,"label":"Balné","posId":"K0000","price":1500,"isExtra":true}]</t>
  </si>
  <si>
    <t>2026-05-08T22:58:02.862+02:00</t>
  </si>
  <si>
    <t>2026-05-08T23:06:58.551+02:00</t>
  </si>
  <si>
    <t>2026-05-08T23:15:44.502+02:00</t>
  </si>
  <si>
    <t>2026-05-08T22:58:03.703+02:00</t>
  </si>
  <si>
    <t>[{"id":"36ea3088-07fd-428f-b871-c4a5ee9cef7b","note":"","count":1,"label":"Comeback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,{"id":"169906cc-98ac-4101-a361-79ae530758c3","note":"","count":1,"label":"BEZ -cibule","posId":"X103","price":0,"KDSTags":["redhighlight"],"isExtra":true}]</t>
  </si>
  <si>
    <t>Zdenek</t>
  </si>
  <si>
    <t>2026-05-08T22:57:42.324+02:00</t>
  </si>
  <si>
    <t>2026-05-08T23:07:31.648+02:00</t>
  </si>
  <si>
    <t>[{"id":"101","note":"","count":1,"label":"Capricciosa 40cm","posId":"101","price":30900,"isExtra":false},{"id":"K0000","note":"","count":1,"label":"Balné","posId":"K0000","price":2000,"isExtra":true},{"id":"X112","note":"","count":1,"label":"Bez oliv","posId":"X112","price":0,"KDSTags":["redhighlight"],"isExtra":true},{"id":"P100","note":"","count":1,"label":"Pepperoni Rolls 🌶️","posId":"P100","price":8900,"isExtra":false},{"id":"K0000","note":"","count":1,"label":"Balné","posId":"K0000","price":1500,"isExtra":true}]</t>
  </si>
  <si>
    <t>2026-05-08T22:56:02.711+02:00</t>
  </si>
  <si>
    <t>2026-05-08T23:02:47.496+02:00</t>
  </si>
  <si>
    <t>2026-05-08T23:26:24.655+02:00</t>
  </si>
  <si>
    <t>2026-05-08T22:56:03.508+02:00</t>
  </si>
  <si>
    <t>[{"id":"d63e9120-8ffe-444c-ba51-6c942a13f4fc","note":"","count":1,"label":"Margherita 40 cm","posId":"100","price":26900,"isExtra":false},{"id":"eae0baf6-2c0e-4081-8ab5-5266bc363ee5","note":"","count":1,"label":"Okraj mozzarella, BBQ omáčka","posId":"A124","price":6500,"isExtra":true},{"id":"3a8b6a85-3b5c-4ee4-be2d-261ab8731d6e","note":"","count":1,"label":"Dip česnekový","posId":"P106","price":2000,"isExtra":false}]</t>
  </si>
  <si>
    <t>2026-05-08T22:49:02.422+02:00</t>
  </si>
  <si>
    <t>2026-05-08T22:59:54.581+02:00</t>
  </si>
  <si>
    <t>[{"id":"85dc195f-7d7b-4fb5-b41d-eb1c9c76b3a3","note":"","count":1,"label":"Hot &amp; Spicy 32 cm","posId":"146","price":24900,"isExtra":false},{"id":"a3d62a5d-2e1d-48db-874e-d64becff7059","note":"","count":1,"label":"změna na BBQ základ","posId":"i128","price":0,"isExtra":true},{"id":"0ea52415-fdb3-497f-b216-7fd5802f2e0f","note":"","count":1,"label":"Quattro Formaggi 32 cm","posId":"123","price":24900,"isExtra":false},{"id":"f61b7339-3b20-4583-b2b8-12e48de2876d","note":"","count":1,"label":"změna na Rajčatový základ","posId":"i105","price":0,"isExtra":true},{"id":"35e045f9-bc36-46e9-8142-6579de78a05b","note":"","count":1,"label":"Comeback 32 cm","posId":"121","price":24900,"isExtra":false},{"id":"57c816b2-3e3f-46c2-b126-b09910d79cb0","note":"","count":1,"label":"změna na Smetanový základ","posId":"i129","price":0,"isExtra":true},{"id":"68d93a2c-5ce2-44a5-857b-6d579cd1f445","note":"","count":1,"label":"žampiony","posId":"B105","price":2500,"KDSTags":["greenhighlight"],"isExtra":true},{"id":"169906cc-98ac-4101-a361-79ae530758c3","note":"","count":1,"label":"BEZ -cibule","posId":"X103","price":0,"KDSTags":["redhighlight"],"isExtra":true}]</t>
  </si>
  <si>
    <t>2026-05-08T22:46:46.540+02:00</t>
  </si>
  <si>
    <t>2026-05-08T22:54:53.892+02:00</t>
  </si>
  <si>
    <t>[{"id":"69427585fd8faa40bcc99d75","count":1,"label":"Comeback 32cm 🌶️","posId":"121","price":24900,"isExtra":false},{"id":"7cdbdba064a9b12ab9c2a9d4","count":1,"label":"Balné","posId":"K0000","price":1500,"isExtra":true},{"id":"c53963ce28e9a8bf387aa757","count":1,"label":"okraj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</si>
  <si>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2026-05-08T22:43:01.899+02:00</t>
  </si>
  <si>
    <t>2026-05-08T22:55:26.410+02:00</t>
  </si>
  <si>
    <t>2026-05-08T22:37:33.552+02:00</t>
  </si>
  <si>
    <t>2026-05-08T22:45:27.656+02:00</t>
  </si>
  <si>
    <t>[{"id":"59610939","note":"","size":"BBQ Texas 32cm","count":1,"label":"BBQ Texas 32cm","posId":"119","price":24900,"isExtra":false},{"id":"54414789","note":"","count":1,"label":"Balné","posId":"K0000","price":1500,"isExtra":true},{"id":"57278741","note":"","count":1,"label":"Smetanový základ","posId":"ZBS32","price":0,"isExtra":true},{"id":"54414788","note":"","count":1,"label":"Bez mozzarelly","posId":"X113","price":0,"KDSTags":["redhighlight"],"isExtra":true},{"id":"54414709","note":"","size":"Hot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okrajů","posId":"X1000","price":0,"isExtra":true},{"id":"54414786","note":"","count":1,"label":"Bez mozzarelly","posId":"X113","price":0,"KDSTags":["redhighlight"],"isExtra":true}]</t>
  </si>
  <si>
    <t>2026-05-08T22:37:33.509+02:00</t>
  </si>
  <si>
    <t>2026-05-08T22:50:55.894+02:00</t>
  </si>
  <si>
    <t>[{"id":"54414716","note":"","size":"Hawai 40cm","count":1,"label":"Hawai 40cm","posId":"102","price":30900,"isExtra":false},{"id":"54414779","note":"","count":1,"label":"Balné","posId":"K0000","price":2000,"isExtra":true},{"id":"54414717","note":"","size":"Capricciosa 40cm","count":1,"label":"Capricciosa 40cm","posId":"101","price":30900,"isExtra":false},{"id":"54414779","note":"","count":1,"label":"Balné","posId":"K0000","price":2000,"isExtra":true}]</t>
  </si>
  <si>
    <t>2026-05-08T22:35:48.003+02:00</t>
  </si>
  <si>
    <t>2026-05-08T22:42:49.637+02:00</t>
  </si>
  <si>
    <t>2026-05-08T22:29:39.749+02:00</t>
  </si>
  <si>
    <t>2026-05-08T22:42:09.633+02:00</t>
  </si>
  <si>
    <t>[{"id":"69427585fd8faa40bcc99d69","count":1,"label":"Baby špenát &amp; kuře 40cm","posId":"104","price":30900,"isExtra":false},{"id":"1d39bc6ba96569aaaf3ab974","count":1,"label":"Balné","posId":"K0000","price":2000,"isExtra":true},{"id":"eec4c08ac65dda0e92e267ed","count":1,"label":"Rajčatový základ","posId":"ZSR40","price":0,"isExtra":true},{"id":"f9599be1d58557f1f60826eb","count":1,"label":"okraj hotdog, bbq omáčka","posId":"A120","price":6500,"isExtra":true},{"id":"02b3742f94da9f259a89e61f","count":1,"label":"Kukuřice","posId":"C115","price":3500,"KDSTags":["greenhighlight"],"isExtra":true},{"id":"d89d779ad4079eb126fff378","count":1,"label":"Kuře","posId":"C114","price":4000,"KDSTags":["greenhighlight"],"isExtra":true},{"id":"3a8a5f390c85702c5b451316","count":1,"label":"Grana padano, pecorino, parmazán","posId":"C130","price":4000,"KDSTags":["greenhighlight"],"isExtra":true}]</t>
  </si>
  <si>
    <t>2026-05-08T22:21:35.758+02:00</t>
  </si>
  <si>
    <t>2026-05-08T22:27:40.637+02:00</t>
  </si>
  <si>
    <t>Anzhelika</t>
  </si>
  <si>
    <t>2026-05-08T22:14:09.956+02:00</t>
  </si>
  <si>
    <t>2026-05-08T22:22:00.521+02:00</t>
  </si>
  <si>
    <t>[{"id":"M100","note":"","count":1,"label":"Spicy menu Comeback","posId":"M100","price":34900,"isExtra":false},{"id":"K0000","note":"","count":1,"label":"Balné","posId":"K0000","price":3000,"isExtra":true},{"id":"Y120","note":"","count":1,"label":"Pepperoni","posId":"Y120","price":0,"isExtra":true},{"id":"ZRB32","note":"","count":1,"label":"BBQ základ","posId":"ZRB32","price":0,"isExtra":true},{"id":"X1000","note":"","count":1,"label":"bez plněných okrajů","posId":"X1000","price":0,"isExtra":true},{"id":"P101","note":"","count":1,"label":"spicy wings 🌶️","posId":"P101","price":0,"isExtra":true},{"id":"N129","note":"","count":1,"label":"Poděbradská malinovka 0,5l","posId":"N129","price":0,"isExtra":true}]</t>
  </si>
  <si>
    <t>2026-05-08T22:14:01.823+02:00</t>
  </si>
  <si>
    <t>2026-05-08T22:24:03.422+02:00</t>
  </si>
  <si>
    <t>[{"id":"36ea3088-07fd-428f-b871-c4a5ee9cef7b","note":"","count":1,"label":"Comeback 40 cm","posId":"109","price":30900,"isExtra":false},{"id":"7fdd6df3-b4af-470d-955c-d1de47ab00a5","note":"","count":1,"label":"Žampiony","posId":"C105","price":3500,"KDSTags":["greenhighlight"],"isExtra":true},{"id":"824198b2-b88a-4fb6-92af-3365de773ad1","note":"","count":1,"label":"Pepsi 1l","posId":"N124","price":5900,"isExtra":false},{"id":"de56def4-8429-46ca-bf08-8c8eba684591","note":"","count":2,"label":"Dip BBQ","posId":"P105","price":2000,"isExtra":false}]</t>
  </si>
  <si>
    <t>2026-05-08T22:06:24.664+02:00</t>
  </si>
  <si>
    <t>2026-05-08T22:13:09.532+02:00</t>
  </si>
  <si>
    <t>2026-05-08T21:58:18.662+02:00</t>
  </si>
  <si>
    <t>2026-05-08T22:05:19.568+02:00</t>
  </si>
  <si>
    <t>2026-05-08T21:58:03.078+02:00</t>
  </si>
  <si>
    <t>2026-05-08T22:08:50.293+02:00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</si>
  <si>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bylinky","posId":"A122","price":6500,"isExtra":true}]</t>
  </si>
  <si>
    <t>2026-05-08T21:57:28.984+02:00</t>
  </si>
  <si>
    <t>2026-05-08T22:04:37.488+02:00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</si>
  <si>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🌶️🌶️","posId":"108","price":30900,"isExtra":false},{"id":"54414779","note":"","count":1,"label":"Balné","posId":"K0000","price":2000,"isExtra":true},{"id":"54414813","note":"","count":1,"label":"okraj mozzarella, bylinky","posId":"A122","price":6500,"isExtra":true},{"id":"54414908","note":"","count":1,"label":"Kuře","posId":"C114","price":4000,"KDSTags":["greenhighlight"],"isExtra":true}]</t>
  </si>
  <si>
    <t>2026-05-08T21:54:38.244+02:00</t>
  </si>
  <si>
    <t>2026-05-08T22:01:57.208+02:00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</si>
  <si>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54414891","note":"","count":1,"label":"Mozzarella","posId":"B113","price":3000,"KDSTags":["greenhighlight"]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</si>
  <si>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2026-05-08T21:41:37.100+02:00</t>
  </si>
  <si>
    <t>2026-05-08T21:49:59.391+02:00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</si>
  <si>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32cm","posId":"123","price":24900,"isExtra":false},{"id":"54414789","note":"","count":1,"label":"Balné","posId":"K0000","price":1500,"isExtra":true},{"id":"57405816","note":"","size":"Mirinda 1l","count":1,"label":"Mirinda 1l","posId":"N126","price":5900,"isExtra":false}]</t>
  </si>
  <si>
    <t>2026-05-08T21:36:36.018+02:00</t>
  </si>
  <si>
    <t>2026-05-08T21:48:44.708+02:00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</si>
  <si>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okrajů","posId":"X1000","price":0,"isExtra":true}]</t>
  </si>
  <si>
    <t>2026-05-08T21:28:45.745+02:00</t>
  </si>
  <si>
    <t>2026-05-08T21:43:25.416+02:00</t>
  </si>
  <si>
    <t>[{"id":"123","note":"","count":1,"label":"Quattro Formaggi 32cm","posId":"123","price":24900,"isExtra":false},{"id":"K0000","note":"","count":1,"label":"Balné","posId":"K0000","price":1500,"isExtra":true},{"id":"118","note":"","count":1,"label":"BBQ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okrajů","posId":"X1000","price":0,"isExtra":true},{"id":"X108","note":"","count":1,"label":"Bez slaniny","posId":"X108","price":0,"KDSTags":["redhighlight"],"isExtra":true},{"id":"X116","note":"","count":1,"label":"Bez masových kuliček","posId":"X116","price":0,"KDSTags":["redhighlight"],"isExtra":true},{"id":"B112","note":"","count":1,"label":"Olivy","posId":"B112","price":2500,"KDSTags":["greenhighlight"],"isExtra":true},{"id":"B115","note":"","count":1,"label":"Kukuřice","posId":"B115","price":2500,"KDSTags":["greenhighlight"],"isExtra":true}]</t>
  </si>
  <si>
    <t>2026-05-08T21:12:04.465+02:00</t>
  </si>
  <si>
    <t>2026-05-08T21:20:27.307+02:00</t>
  </si>
  <si>
    <t>[{"id":"54414750","note":"","size":"Česnekový dip","count":1,"label":"Česnekový dip","posId":"P106","price":2000,"isExtra":false},{"id":"54414789","note":"","count":1,"label":"Balné","posId":"K0000","price":1500,"isExtra":true},{"id":"59610934","note":"","size":"Margherita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,{"id":"54414829","note":"","count":1,"label":"Žampiony","posId":"B105","price":2500,"KDSTags":["greenhighlight"],"isExtra":true}]</t>
  </si>
  <si>
    <t>2026-05-08T21:11:48.659+02:00</t>
  </si>
  <si>
    <t>2026-05-08T21:19:45.391+02:00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</si>
  <si>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🌶️🌶️","posId":"110","price":30900,"isExtra":false},{"id":"54414779","note":"","count":1,"label":"Balné","posId":"K0000","price":2000,"isExtra":true},{"id":"59555830","note":"","count":1,"label":"Smetanový základ","posId":"ZRS40","price":0,"isExtra":true},{"id":"54414830","note":"","count":1,"label":"Žampiony","posId":"C105","price":3500,"KDSTags":["greenhighlight"],"isExtra":true},{"id":"54414848","note":"","count":1,"label":"Olivy","posId":"C112","price":3500,"KDSTags":["greenhighlight"],"isExtra":true}]</t>
  </si>
  <si>
    <t>2026-05-08T21:07:21.633+02:00</t>
  </si>
  <si>
    <t>2026-05-08T21:19:32.269+02:00</t>
  </si>
  <si>
    <t>[{"id":"69427585fd8faa40bcc99d5b","count":1,"label":"Comeback 40cm 🌶️","posId":"109","price":30900,"isExtra":false},{"id":"1d39bc6ba96569aaaf3ab974","count":1,"label":"Balné","posId":"K0000","price":2000,"isExtra":true},{"id":"e97c473331e663ddc690894a","count":1,"label":"BBQ základ","posId":"ZRB40","price":0,"isExtra":true},{"id":"69427585fd8faa40bcc99d81","count":1,"label":"Capricciosa 32cm","posId":"113","price":24900,"isExtra":false},{"id":"7cdbdba064a9b12ab9c2a9d4","count":1,"label":"Balné","posId":"K0000","price":1500,"isExtra":true},{"id":"8241669eecc1399a2e3e1c17","count":1,"label":"BBQ základ","posId":"ZRB32","price":0,"isExtra":true}]</t>
  </si>
  <si>
    <t>2026-05-08T21:04:51.606+02:00</t>
  </si>
  <si>
    <t>2026-05-08T21:16:12.278+02:00</t>
  </si>
  <si>
    <t>[{"id":"69427585fd8faa40bcc99d6f","count":1,"label":"Margherita 32cm","posId":"112","price":20900,"isExtra":false},{"id":"7cdbdba064a9b12ab9c2a9d4","count":1,"label":"Balné","posId":"K0000","price":1500,"isExtra":true},{"id":"69427585fd8faa40bcc99d73","count":1,"label":"Hot &amp; Spicy 32cm 🌶️🌶️","posId":"122","price":24900,"isExtra":false},{"id":"7cdbdba064a9b12ab9c2a9d4","count":1,"label":"Balné","posId":"K0000","price":1500,"isExtra":true},{"id":"69427585fd8faa40bcc99d7b","count":1,"label":"BBQ Meteor 32cm","posId":"118","price":24900,"isExtra":false},{"id":"7cdbdba064a9b12ab9c2a9d4","count":1,"label":"Balné","posId":"K0000","price":1500,"isExtra":true},{"id":"69427585fd8faa40bcc99d81","count":1,"label":"Capricciosa 32cm","posId":"113","price":24900,"isExtra":false},{"id":"7cdbdba064a9b12ab9c2a9d4","count":1,"label":"Balné","posId":"K0000","price":1500,"isExtra":true},{"id":"0172555aa3b6fbb53ca44f49","count":1,"label":"Smetanový základ","posId":"ZRS32","price":0,"isExtra":true},{"id":"5de9dfc2a429f52ac2bc0e61","count":1,"label":"okraj hotdog, hořčice","posId":"A117","price":5700,"isExtra":true}]</t>
  </si>
  <si>
    <t>Artem</t>
  </si>
  <si>
    <t>2026-05-08T21:02:59.691+02:00</t>
  </si>
  <si>
    <t>2026-05-08T21:11:31.166+02:00</t>
  </si>
  <si>
    <t>[{"id":"111","note":"","count":1,"label":"Quattro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základ","posId":"ZSB49","price":0,"isExtra":true},{"id":"X1000","note":"","count":1,"label":"bez plněných okrajů","posId":"X1000","price":0,"isExtra":true}]</t>
  </si>
  <si>
    <t>2026-05-08T20:58:01.503+02:00</t>
  </si>
  <si>
    <t>2026-05-08T21:17:23.158+02:00</t>
  </si>
  <si>
    <t>2026-05-08T21:35:15.453+02:00</t>
  </si>
  <si>
    <t>2026-05-08T20:58:02.308+02:00</t>
  </si>
  <si>
    <t>[{"id":"28b3f739-f42a-4ef9-8499-ad66cad79c40","note":"","count":1,"label":"Hot &amp; Spicy 18 cm","posId":"134","price":11900,"isExtra":false},{"id":"211d85d0-839e-41d0-89e3-ea177ad7489e","note":"","count":1,"label":"Dip česnekový","posId":"P106","price":2000,"isExtra":false},{"id":"0d0283d3-7aff-4b76-8938-87a4f5c742a9","note":"","count":1,"label":"Pepsi zero sugar 1l","posId":"N125","price":5900,"isExtra":false},{"id":"e4c90673-8957-4c9c-a784-3a1d0b3b4124","note":"","count":1,"label":"Pečené brambory","posId":"P103","price":6900,"isExtra":false}]</t>
  </si>
  <si>
    <t>2026-05-08T20:57:49.203+02:00</t>
  </si>
  <si>
    <t>2026-05-08T21:09:56.257+02:00</t>
  </si>
  <si>
    <t>[{"id":"69427585fd8faa40bcc99d77","count":1,"label":"Pepperoni 32cm 🌶️🌶️","posId":"120","price":24900,"isExtra":false},{"id":"7cdbdba064a9b12ab9c2a9d4","count":1,"label":"Balné","posId":"K0000","price":1500,"isExtra":true},{"id":"69427585fd8faa40bcc99d6f","count":1,"label":"Margherita 32cm","posId":"112","price":20900,"isExtra":false},{"id":"7cdbdba064a9b12ab9c2a9d4","count":1,"label":"Balné","posId":"K0000","price":1500,"isExtra":true},{"id":"69427585fd8faa40bcc99db1","count":1,"label":"Česnekový dip","posId":"P106","price":2000,"isExtra":false},{"id":"7cdbdba064a9b12ab9c2a9d4","count":1,"label":"Balné","posId":"K0000","price":1500,"isExtra":true}]</t>
  </si>
  <si>
    <t>2026-05-08T20:55:02.850+02:00</t>
  </si>
  <si>
    <t>2026-05-08T21:08:30.131+02:00</t>
  </si>
  <si>
    <t>[{"id":"1da47ebe-2592-435a-b854-8cbe80b56263","note":"","count":1,"label":"Hawai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bylinky","posId":"A121","price":5700,"isExtra":true},{"id":"131c6239-e041-4ab5-9f75-400951ef95f4","note":"","count":1,"label":"Dip jalapenos","posId":"P107","price":2000,"isExtra":false},{"id":"3a8b6a85-3b5c-4ee4-be2d-261ab8731d6e","note":"","count":2,"label":"Dip česnekový","posId":"P106","price":2000,"isExtra":false}]</t>
  </si>
  <si>
    <t>2026-05-08T20:52:29.731+02:00</t>
  </si>
  <si>
    <t>2026-05-08T21:06:54.381+02:00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</si>
  <si>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základ","posId":"ZSR32","price":0,"isExtra":true},{"id":"113","note":"","count":1,"label":"Capricciosa 32cm","posId":"113","price":24900,"isExtra":false},{"id":"K0000","note":"","count":1,"label":"Balné","posId":"K0000","price":1500,"isExtra":true},{"id":"119","note":"","count":1,"label":"BBQ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základ","posId":"ZBR32","price":0,"isExtra":true}]</t>
  </si>
  <si>
    <t>2026-05-08T20:42:52.547+02:00</t>
  </si>
  <si>
    <t>2026-05-08T20:49:09.223+02:00</t>
  </si>
  <si>
    <t>2026-05-08T20:49:09.222+02:00</t>
  </si>
  <si>
    <t>[{"id":"54414744","note":"","size":"Veggie menu Comeback","count":1,"label":"Veggie menu Comeback","posId":"M200","price":34900,"isExtra":false},{"id":"54414837","note":"","count":1,"label":"Comeback","posId":"Y121","price":0,"isExtra":true},{"id":"54414770","note":"","count":1,"label":"Balné","posId":"K0000","price":3000,"isExtra":true},{"id":"54414799","note":"","count":1,"label":"česnekový chléb","posId":"P104","price":0,"isExtra":true},{"id":"57405827","note":"","count":1,"label":"Pepsi zero sugar 1l","posId":"N125","price":0,"isExtra":true}]</t>
  </si>
  <si>
    <t>2026-05-08T20:41:02.786+02:00</t>
  </si>
  <si>
    <t>2026-05-08T20:50:50.227+02:00</t>
  </si>
  <si>
    <t>2026-05-08T21:08:13.978+02:00</t>
  </si>
  <si>
    <t>2026-05-08T20:41:03.466+02:00</t>
  </si>
  <si>
    <t>[{"id":"d63e9120-8ffe-444c-ba51-6c942a13f4fc","note":"","count":1,"label":"Margherita 40 cm","posId":"100","price":26900,"isExtra":false}]</t>
  </si>
  <si>
    <t>2026-05-08T20:38:09.859+02:00</t>
  </si>
  <si>
    <t>2026-05-08T20:50:13.203+02:00</t>
  </si>
  <si>
    <t>[{"id":"69427585fd8faa40bcc99d77","count":1,"label":"Pepperoni 32cm 🌶️🌶️","posId":"120","price":24900,"isExtra":false},{"id":"7cdbdba064a9b12ab9c2a9d4","count":1,"label":"Balné","posId":"K0000","price":1500,"isExtra":true},{"id":"330e5bd554d905fd6d54cf01","count":1,"label":"bez plněných okrajů","posId":"X1000","price":0,"isExtra":true},{"id":"06b715b8c9c49e5ec4f3e60b","count":1,"label":"Grana padano, pecorino, parmazán","posId":"B130","price":3000,"KDSTags":["greenhighlight"],"isExtra":true},{"id":"69427585fd8faa40bcc99d7f","count":1,"label":"Hawai 32cm","posId":"114","price":24900,"isExtra":false},{"id":"7cdbdba064a9b12ab9c2a9d4","count":1,"label":"Balné","posId":"K0000","price":1500,"isExtra":true},{"id":"330e5bd554d905fd6d54cf01","count":1,"label":"bez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</si>
  <si>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2026-05-08T20:31:30.235+02:00</t>
  </si>
  <si>
    <t>2026-05-08T20:45:08.117+02:00</t>
  </si>
  <si>
    <t>[{"id":"59610934","note":"","size":"Margherita 32cm","count":1,"label":"Margherita 32cm","posId":"112","price":20900,"isExtra":false},{"id":"54414789","note":"","count":1,"label":"Balné","posId":"K0000","price":1500,"isExtra":true},{"id":"54414716","note":"","size":"Hawai 40cm","count":1,"label":"Hawai 40cm","posId":"102","price":30900,"isExtra":false},{"id":"54414779","note":"","count":1,"label":"Balné","posId":"K0000","price":2000,"isExtra":true},{"id":"54414824","note":"","count":1,"label":"Bez ananasu","posId":"X100","price":0,"KDSTags":["redhighlight"],"isExtra":true},{"id":"54414750","note":"","size":"Česnekový dip","count":3,"label":"Česnekový dip","posId":"P106","price":2000,"isExtra":false},{"id":"54414789","note":"","count":3,"label":"Balné","posId":"K0000","price":1500,"isExtra":true}]</t>
  </si>
  <si>
    <t>2026-05-08T20:31:30.211+02:00</t>
  </si>
  <si>
    <t>2026-05-08T20:44:07.173+02:00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</si>
  <si>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🌶️🌶️","posId":"120","price":24900,"isExtra":false},{"id":"54414789","note":"","count":1,"label":"Balné","posId":"K0000","price":1500,"isExtra":true}]</t>
  </si>
  <si>
    <t>2026-05-08T20:30:26.503+02:00</t>
  </si>
  <si>
    <t>2026-05-08T20:42:10.182+02:00</t>
  </si>
  <si>
    <t>[{"id":"57405815","note":"","size":"Pepsi zero sugar 1l","count":1,"label":"Pepsi zero sugar 1l","posId":"N125","price":5900,"isExtra":false},{"id":"54414710","note":"","size":"Comeback 40cm 🌶️","count":1,"label":"Comeback 40cm 🌶️","posId":"109","price":30900,"isExtra":false},{"id":"54414779","note":"","count":1,"label":"Balné","posId":"K0000","price":2000,"isExtra":true},{"id":"54414813","note":"","count":1,"label":"okraj mozzarella, bylinky","posId":"A122","price":6500,"isExtra":true}]</t>
  </si>
  <si>
    <t>2026-05-08T20:30:25.446+02:00</t>
  </si>
  <si>
    <t>2026-05-08T20:37:20.142+02:00</t>
  </si>
  <si>
    <t>[{"id":"54414707","note":"","size":"Margherita 40cm","count":1,"label":"Margherita 40cm","posId":"100","price":26900,"isExtra":false},{"id":"54414779","note":"","count":1,"label":"Balné","posId":"K0000","price":2000,"isExtra":true},{"id":"61817985","note":"","size":"Guarana kiwi a jablko","count":1,"label":"Guarana kiwi a jablko","posId":"N144","price":5500,"isExtra":false},{"id":"54414749","note":"","size":"Pepperoni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</si>
  <si>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2026-05-08T20:28:24.634+02:00</t>
  </si>
  <si>
    <t>2026-05-08T20:36:54.300+02:00</t>
  </si>
  <si>
    <t>[{"id":"69427585fd8faa40bcc99d6f","count":1,"label":"Margherita 32cm","posId":"112","price":20900,"isExtra":false},{"id":"7cdbdba064a9b12ab9c2a9d4","count":1,"label":"Balné","posId":"K0000","price":1500,"isExtra":true},{"id":"69427585fd8faa40bcc99d71","count":1,"label":"Quattro Formaggi 32cm","posId":"123","price":24900,"isExtra":false},{"id":"7cdbdba064a9b12ab9c2a9d4","count":1,"label":"Balné","posId":"K0000","price":1500,"isExtra":true}]</t>
  </si>
  <si>
    <t>2026-05-08T20:26:14.786+02:00</t>
  </si>
  <si>
    <t>2026-05-08T20:35:17.124+02:00</t>
  </si>
  <si>
    <t>[{"id":"59610939","note":"","size":"BBQ Texas 32cm","count":1,"label":"BBQ Texas 32cm","posId":"119","price":24900,"isExtra":false},{"id":"54414789","note":"","count":1,"label":"Balné","posId":"K0000","price":1500,"isExtra":true},{"id":"57278749","note":"","count":1,"label":"Rajčatový základ","posId":"ZBR32","price":0,"isExtra":true},{"id":"54414818","note":"","count":1,"label":"okraj mozzarella, bylinky","posId":"A121","price":5700,"isExtra":true}]</t>
  </si>
  <si>
    <t>2026-05-08T20:26:14.723+02:00</t>
  </si>
  <si>
    <t>2026-05-08T20:35:10.277+02:00</t>
  </si>
  <si>
    <t>[{"id":"59610937","note":"Prosím o kontrolu, že jsou kraje hotové, při poslední objednávce jsem plněné okraje měla sirové/nedodělané a to je dost škoda. Moc děkuji :)","size":"Comeback 32cm 🌶️","count":1,"label":"Comeback 32cm 🌶️","posId":"121","price":24900,"isExtra":false},{"id":"54414789","note":"","count":1,"label":"Balné","posId":"K0000","price":1500,"isExtra":true},{"id":"59610946","note":"","count":1,"label":"USA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bylinky","posId":"A121","price":5700,"isExtra":true},{"id":"54683561","note":"","size":"Choco Rolls","count":1,"label":"Choco Rolls","posId":"chr100","price":8900,"isExtra":false},{"id":"54414789","note":"","count":1,"label":"Balné","posId":"K0000","price":1500,"isExtra":true}]</t>
  </si>
  <si>
    <t>2026-05-08T20:25:47.219+02:00</t>
  </si>
  <si>
    <t>2026-05-08T20:42:40.332+02:00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</si>
  <si>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40cm","posId":"104","price":30900,"isExtra":false},{"id":"54414779","note":"","count":1,"label":"Balné","posId":"K0000","price":2000,"isExtra":true},{"id":"54414813","note":"","count":1,"label":"okraj mozzarella, bylinky","posId":"A122","price":6500,"isExtra":true},{"id":"54414750","note":"","size":"Česnekový dip","count":4,"label":"Česnekový dip","posId":"P106","price":2000,"isExtra":false},{"id":"54414789","note":"","count":4,"label":"Balné","posId":"K0000","price":1500,"isExtra":true},{"id":"54414749","note":"","size":"Pepperoni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</si>
  <si>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2026-05-08T20:24:13.464+02:00</t>
  </si>
  <si>
    <t>2026-05-08T21:07:18.291+02:00</t>
  </si>
  <si>
    <t>[{"id":"69427585fd8faa40bcc99d57","count":1,"label":"Quattro Formaggi 40cm","posId":"111","price":30900,"isExtra":false},{"id":"1d39bc6ba96569aaaf3ab974","count":1,"label":"Balné","posId":"K0000","price":2000,"isExtra":true},{"id":"48863154de09ebfd22a82574","count":1,"label":"bez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</si>
  <si>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Vladislav</t>
  </si>
  <si>
    <t>2026-05-08T20:21:06.036+02:00</t>
  </si>
  <si>
    <t>2026-05-08T20:30:53.335+02:00</t>
  </si>
  <si>
    <t>[{"id":"113","note":"","count":1,"label":"Capricciosa 32cm","posId":"113","price":24900,"isExtra":false},{"id":"K0000","note":"","count":1,"label":"Balné","posId":"K0000","price":1500,"isExtra":true},{"id":"122","note":"","count":1,"label":"Hot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🌶️🌶️","posId":"122","price":24900,"isExtra":false},{"id":"K0000","note":"","count":1,"label":"Balné","posId":"K0000","price":1500,"isExtra":true}]</t>
  </si>
  <si>
    <t>2026-05-08T20:21:01.268+02:00</t>
  </si>
  <si>
    <t>2026-05-08T20:29:49.291+02:00</t>
  </si>
  <si>
    <t>2026-05-08T20:17:46.245+02:00</t>
  </si>
  <si>
    <t>2026-05-08T20:26:44.076+02:00</t>
  </si>
  <si>
    <t>[{"id":"69427585fd8faa40bcc99d59","count":1,"label":"Hot &amp; Spicy 40cm 🌶️🌶️","posId":"110","price":30900,"isExtra":false},{"id":"1d39bc6ba96569aaaf3ab974","count":1,"label":"Balné","posId":"K0000","price":2000,"isExtra":true}]</t>
  </si>
  <si>
    <t>2026-05-08T20:11:02.757+02:00</t>
  </si>
  <si>
    <t>2026-05-08T20:23:54.866+02:00</t>
  </si>
  <si>
    <t>2026-05-08T20:32:07.239+02:00</t>
  </si>
  <si>
    <t>2026-05-08T20:11:03.375+02:00</t>
  </si>
  <si>
    <t>2026-05-08T20:10:37.196+02:00</t>
  </si>
  <si>
    <t>2026-05-08T20:17:44.253+02:00</t>
  </si>
  <si>
    <t>[{"id":"69427585fd8faa40bcc99d67","count":1,"label":"Capricciosa 40cm","posId":"101","price":30900,"isExtra":false},{"id":"1d39bc6ba96569aaaf3ab974","count":1,"label":"Balné","posId":"K0000","price":2000,"isExtra":true}]</t>
  </si>
  <si>
    <t>2026-05-08T20:09:02.140+02:00</t>
  </si>
  <si>
    <t>2026-05-08T20:21:30.880+02:00</t>
  </si>
  <si>
    <t>2026-05-08T20:49:45.809+02:00</t>
  </si>
  <si>
    <t>2026-05-08T20:09:03.314+02:00</t>
  </si>
  <si>
    <t>2026-05-08T20:09:02.118+02:00</t>
  </si>
  <si>
    <t>2026-05-08T20:19:36.278+02:00</t>
  </si>
  <si>
    <t>2026-05-08T20:39:51.022+02:00</t>
  </si>
  <si>
    <t>2026-05-08T20:09:03.408+02:00</t>
  </si>
  <si>
    <t>[{"id":"36ea3088-07fd-428f-b871-c4a5ee9cef7b","note":"","count":1,"label":"Comeback 40 cm","posId":"109","price":30900,"isExtra":false},{"id":"52cffa8b-0a47-4e13-b315-64f9374ef0a7","note":"","count":1,"label":"Okraj Hotdog bez omáčky","posId":"A126","price":6500,"isExtra":true},{"id":"d5c01305-5b81-4931-8ef0-14413da22bab","note":"","count":1,"label":"Kukuřice","posId":"C115","price":3500,"KDSTags":["greenhighlight"],"isExtra":true},{"id":"169906cc-98ac-4101-a361-79ae530758c3","note":"","count":1,"label":"BEZ -cibule","posId":"X103","price":0,"KDSTags":["redhighlight"],"isExtra":true}]</t>
  </si>
  <si>
    <t>2026-05-08T20:08:02.390+02:00</t>
  </si>
  <si>
    <t>2026-05-08T20:21:48.174+02:00</t>
  </si>
  <si>
    <t>2026-05-08T20:40:48.888+02:00</t>
  </si>
  <si>
    <t>2026-05-08T20:09:57.157+02:00</t>
  </si>
  <si>
    <t>2026-05-08T19:58:45.505+02:00</t>
  </si>
  <si>
    <t>2026-05-08T20:14:28.998+02:00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</si>
  <si>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</si>
  <si>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2026-05-08T19:56:04.996+02:00</t>
  </si>
  <si>
    <t>2026-05-08T20:10:43.277+02:00</t>
  </si>
  <si>
    <t>[{"id":"59610942","note":"","size":"Hawai 32cm","count":1,"label":"Hawai 32cm","posId":"114","price":24900,"isExtra":false},{"id":"54414789","note":"","count":1,"label":"Balné","posId":"K0000","price":1500,"isExtra":true},{"id":"59610935","note":"","size":"Quattro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32cm","posId":"123","price":24900,"isExtra":false},{"id":"54414789","note":"","count":1,"label":"Balné","posId":"K0000","price":1500,"isExtra":true},{"id":"54414710","note":"","size":"Comeback 40cm 🌶️","count":1,"label":"Comeback 40cm 🌶️","posId":"109","price":30900,"isExtra":false},{"id":"54414779","note":"","count":1,"label":"Balné","posId":"K0000","price":2000,"isExtra":true}]</t>
  </si>
  <si>
    <t>2026-05-08T19:55:02.218+02:00</t>
  </si>
  <si>
    <t>2026-05-08T20:07:46.882+02:00</t>
  </si>
  <si>
    <t>2026-05-08T20:28:10.557+02:00</t>
  </si>
  <si>
    <t>2026-05-08T19:55:03.041+02:00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</si>
  <si>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-olivy","posId":"X112","price":0,"KDSTags":["redhighlight"],"isExtra":true},{"id":"b6658da4-b777-42a2-94b6-5ce20ff49587","note":"","count":1,"label":"Pepperoni 32 cm","posId":"144","price":24900,"isExtra":false}]</t>
  </si>
  <si>
    <t>2026-05-08T19:48:01.134+02:00</t>
  </si>
  <si>
    <t>2026-05-08T19:52:31.162+02:00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</si>
  <si>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32cm","posId":"123","price":24900,"isExtra":false},{"id":"54414789","note":"","count":1,"label":"Balné","posId":"K0000","price":1500,"isExtra":true},{"id":"54414911","note":"","count":1,"label":"Pepperoni salám","posId":"B109","price":3000,"KDSTags":["greenhighlight"],"isExtra":true}]</t>
  </si>
  <si>
    <t>Daviti</t>
  </si>
  <si>
    <t>2026-05-08T19:46:45.418+02:00</t>
  </si>
  <si>
    <t>2026-05-08T19:54:05.038+02:00</t>
  </si>
  <si>
    <t>[{"id":"P106","note":"","count":1,"label":"Česnekový dip","posId":"P106","price":2000,"isExtra":false},{"id":"K0000","note":"","count":1,"label":"Balné","posId":"K0000","price":1500,"isExtra":true},{"id":"113","note":"","count":1,"label":"Capricciosa 32cm","posId":"113","price":24900,"isExtra":false},{"id":"K0000","note":"","count":1,"label":"Balné","posId":"K0000","price":1500,"isExtra":true},{"id":"X1000","note":"","count":1,"label":"bez plněných okrajů","posId":"X1000","price":0,"isExtra":true},{"id":"X112","note":"","count":1,"label":"Bez oliv","posId":"X112","price":0,"KDSTags":["redhighlight"],"isExtra":true},{"id":"B108","note":"","count":1,"label":"Slanina","posId":"B108","price":3000,"KDSTags":["greenhighlight"],"isExtra":true}]</t>
  </si>
  <si>
    <t>2026-05-08T19:45:56.740+02:00</t>
  </si>
  <si>
    <t>2026-05-08T19:59:18.954+02:00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</si>
  <si>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40cm","posId":"101","price":30900,"isExtra":false},{"id":"54414779","note":"","count":1,"label":"Balné","posId":"K0000","price":2000,"isExtra":true},{"id":"54414750","note":"","size":"Česnekový dip","count":1,"label":"Česnekový dip","posId":"P106","price":2000,"isExtra":false},{"id":"54414789","note":"","count":1,"label":"Balné","posId":"K0000","price":1500,"isExtra":true},{"id":"59610939","note":"","size":"BBQ Texas 32cm","count":1,"label":"BBQ Texas 32cm","posId":"119","price":24900,"isExtra":false},{"id":"54414789","note":"","count":1,"label":"Balné","posId":"K0000","price":1500,"isExtra":true}]</t>
  </si>
  <si>
    <t>2026-05-08T19:45:01.840+02:00</t>
  </si>
  <si>
    <t>2026-05-08T20:07:17.005+02:00</t>
  </si>
  <si>
    <t>2026-05-08T20:18:42.206+02:00</t>
  </si>
  <si>
    <t>2026-05-08T19:45:02.728+02:00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</si>
  <si>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bylinky","posId":"A122","price":6500,"isExtra":true},{"id":"3f15a32f-4d5b-4afb-ae1b-12f68224d029","note":"","count":1,"label":"Olivy","posId":"C112","price":3500,"KDSTags":["greenhighlight"],"isExtra":true}]</t>
  </si>
  <si>
    <t>2026-05-08T19:43:02.836+02:00</t>
  </si>
  <si>
    <t>2026-05-08T20:00:58.829+02:00</t>
  </si>
  <si>
    <t>[{"id":"03dae282-4cd4-4fa2-9169-2178ea3ed325","note":"","count":1,"label":"Quattro Formaggi 40 cm","posId":"111","price":30900,"isExtra":false},{"id":"117c830b-d7db-490d-a3b9-365f8c4fa2d3","note":"","count":1,"label":"Zeleninová 32 cm","posId":"115","price":24900,"isExtra":false},{"id":"6e9ef16b-b5cb-40a1-ad72-f28a9276a0f7","note":"","count":1,"label":"kuře","posId":"B114","price":3000,"KDSTags":["greenhighlight"],"isExtra":true},{"id":"bd8e2f82-3d11-4ada-88ad-67191c012d18","note":"","count":1,"label":"BEZ -olivy","posId":"X112","price":0,"KDSTags":["redhighlight"],"isExtra":true},{"id":"bf8dc38b-6c8e-42b6-9da3-3170253a57d4","note":"","count":1,"label":"Hot &amp; Spicy 32 cm","posId":"122","price":24900,"isExtra":false}]</t>
  </si>
  <si>
    <t>2026-05-08T19:42:03.067+02:00</t>
  </si>
  <si>
    <t>2026-05-08T20:05:17.121+02:00</t>
  </si>
  <si>
    <t>2026-05-08T20:24:16.343+02:00</t>
  </si>
  <si>
    <t>2026-05-08T19:42:04.356+02:00</t>
  </si>
  <si>
    <t>[{"id":"85dc195f-7d7b-4fb5-b41d-eb1c9c76b3a3","note":"","count":1,"label":"Hot &amp; Spicy 32 cm","posId":"146","price":24900,"isExtra":false},{"id":"d1e9623b-89c9-4caa-a2ba-cbaafad1a883","note":"","count":1,"label":"slanina","posId":"B108","price":3000,"KDSTags":["greenhighlight"],"isExtra":true},{"id":"f4d7b9ad-ce62-498d-a90b-8016ab1e3604","note":"","count":1,"label":"Quattro Formaggi 32 cm","posId":"147","price":24900,"isExtra":false},{"id":"f61b7339-3b20-4583-b2b8-12e48de2876d","note":"","count":1,"label":"změna na Rajčatový základ","posId":"i105","price":0,"isExtra":true},{"id":"21fd0686-e8d1-43f1-84c9-d96f5842a3ca","note":"","count":1,"label":"okraj mozzarella, bylinky","posId":"A121","price":5700,"isExtra":true},{"id":"e12521cc-9391-4513-be27-f090014536cf","note":"","count":1,"label":"BBQ Texas 32 cm","posId":"143","price":24900,"isExtra":false},{"id":"c8019f80-065c-4f09-9e80-65b85dae2ae1","note":"","count":1,"label":"kukuřice","posId":"B115","price":2500,"KDSTags":["greenhighlight"],"isExtra":true},{"id":"169906cc-98ac-4101-a361-79ae530758c3","note":"","count":1,"label":"BEZ -cibule","posId":"X103","price":0,"KDSTags":["redhighlight"],"isExtra":true},{"id":"f917a1e8-52b4-4621-aa24-89b06c89e060","note":"","count":1,"label":"BEZ -slanina","posId":"X108","price":0,"KDSTags":["redhighlight"],"isExtra":true}]</t>
  </si>
  <si>
    <t>2026-05-08T19:42:03.011+02:00</t>
  </si>
  <si>
    <t>2026-05-08T19:55:06.763+02:00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</si>
  <si>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3f15a32f-4d5b-4afb-ae1b-12f68224d029","note":"","count":1,"label":"Olivy","posId":"C112","price":3500,"KDSTags":["greenhighlight"],"isExtra":true},{"id":"3a8b6a85-3b5c-4ee4-be2d-261ab8731d6e","note":"","count":2,"label":"Dip česnekový","posId":"P106","price":2000,"isExtra":false}]</t>
  </si>
  <si>
    <t>2026-05-08T19:41:49.372+02:00</t>
  </si>
  <si>
    <t>2026-05-08T19:53:04.025+02:00</t>
  </si>
  <si>
    <t>[{"id":"69427585fd8faa40bcc99dcd","count":1,"label":"Pepsi zero sugar 1l","posId":"N125","price":5900,"isExtra":false},{"id":"69427585fd8faa40bcc99d73","count":1,"label":"Hot &amp; Spicy 32cm 🌶️🌶️","posId":"122","price":24900,"isExtra":false},{"id":"7cdbdba064a9b12ab9c2a9d4","count":1,"label":"Balné","posId":"K0000","price":1500,"isExtra":true},{"id":"0172555aa3b6fbb53ca44f49","count":1,"label":"Smetanový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okrajů","posId":"X1000","price":0,"isExtra":true},{"id":"69427585fd8faa40bcc99db1","count":2,"label":"Česnekový dip","posId":"P106","price":2000,"isExtra":false},{"id":"7cdbdba064a9b12ab9c2a9d4","count":2,"label":"Balné","posId":"K0000","price":1500,"isExtra":true}]</t>
  </si>
  <si>
    <t>2026-05-08T19:37:02.509+02:00</t>
  </si>
  <si>
    <t>2026-05-08T20:14:56.036+02:00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</si>
  <si>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základ","posId":"i129","price":0,"isExtra":true}]</t>
  </si>
  <si>
    <t>2026-05-08T19:36:48.593+02:00</t>
  </si>
  <si>
    <t>2026-05-08T19:52:43.062+02:00</t>
  </si>
  <si>
    <t>[{"id":"69427585fd8faa40bcc99d69","count":1,"label":"Baby špenát &amp; kuře 40cm","posId":"104","price":30900,"isExtra":false},{"id":"1d39bc6ba96569aaaf3ab974","count":1,"label":"Balné","posId":"K0000","price":2000,"isExtra":true},{"id":"48863154de09ebfd22a82574","count":1,"label":"bez plněných okrajů","posId":"X1000","price":0,"isExtra":true},{"id":"69427585fd8faa40bcc99daf","count":1,"label":"Pepperoni Rolls 🌶️","posId":"P100","price":8900,"isExtra":false},{"id":"7cdbdba064a9b12ab9c2a9d4","count":1,"label":"Balné","posId":"K0000","price":1500,"isExtra":true},{"id":"69427585fd8faa40bcc99d77","count":1,"label":"Pepperoni 32cm 🌶️🌶️","posId":"120","price":24900,"isExtra":false},{"id":"7cdbdba064a9b12ab9c2a9d4","count":1,"label":"Balné","posId":"K0000","price":1500,"isExtra":true},{"id":"0172555aa3b6fbb53ca44f49","count":1,"label":"Smetanový základ","posId":"ZRS32","price":0,"isExtra":true},{"id":"8144edf7e863bc0a882b7c49","count":1,"label":"okraj hotdog, bbq omáčka","posId":"A119","price":5700,"isExtra":true},{"id":"487a5a8b68829775b46d2c1a","count":1,"label":"Mozzarella","posId":"B113","price":3000,"KDSTags":["greenhighlight"],"isExtra":true},{"id":"812a5723adbe7d9399c88294","count":1,"label":"Pepperoni salám","posId":"B109","price":3000,"KDSTags":["greenhighlight"],"isExtra":true}]</t>
  </si>
  <si>
    <t>2026-05-08T19:36:16.617+02:00</t>
  </si>
  <si>
    <t>2026-05-08T19:49:43.044+02:00</t>
  </si>
  <si>
    <t>[{"id":"69427585fd8faa40bcc99d61","count":1,"label":"BBQ Meteor 40cm","posId":"106","price":30900,"isExtra":false},{"id":"1d39bc6ba96569aaaf3ab974","count":1,"label":"Balné","posId":"K0000","price":2000,"isExtra":true},{"id":"b714211ecc3c2d19932cf74e","count":1,"label":"Rajčatový základ","posId":"ZBR40","price":0,"isExtra":true},{"id":"893aed81a83a807fc642e4d1","count":1,"label":"okraj mozzarella, bbq omáčka","posId":"A124","price":6500,"isExtra":true},{"id":"fb74c0c2c2968338d26f93aa","count":1,"label":"Ananas","posId":"C100","price":3500,"KDSTags":["greenhighlight"],"isExtra":true},{"id":"69427585fd8faa40bcc99db1","count":1,"label":"Česnekový dip","posId":"P106","price":2000,"isExtra":false},{"id":"7cdbdba064a9b12ab9c2a9d4","count":1,"label":"Balné","posId":"K0000","price":1500,"isExtra":true}]</t>
  </si>
  <si>
    <t>2026-05-08T19:34:01.604+02:00</t>
  </si>
  <si>
    <t>2026-05-08T19:40:59.695+02:00</t>
  </si>
  <si>
    <t>2026-05-08T19:55:56.725+02:00</t>
  </si>
  <si>
    <t>2026-05-08T19:34:02.255+02:00</t>
  </si>
  <si>
    <t>[{"id":"ee394832-8137-440a-84b7-b9e0df42a9ab","note":"","count":1,"label":"Hawai 32 cm","posId":"114","price":24900,"isExtra":false},{"id":"7bf5fb6e-17f1-4e62-b7d1-e31d7c483eb9","note":"","count":1,"label":"cibule","posId":"B103","price":2500,"KDSTags":["greenhighlight"],"isExtra":true}]</t>
  </si>
  <si>
    <t>2026-05-08T19:33:04.473+02:00</t>
  </si>
  <si>
    <t>2026-05-08T19:46:12.009+02:00</t>
  </si>
  <si>
    <t>[{"id":"54414708","note":"","size":"Quattro Formaggi 40cm","count":1,"label":"Quattro Formaggi 40cm","posId":"111","price":30900,"isExtra":false},{"id":"54414779","note":"","count":1,"label":"Balné","posId":"K0000","price":2000,"isExtra":true}]</t>
  </si>
  <si>
    <t>2026-05-08T19:32:02.611+02:00</t>
  </si>
  <si>
    <t>2026-05-08T20:23:08.896+02:00</t>
  </si>
  <si>
    <t>2026-05-08T21:01:24.758+02:00</t>
  </si>
  <si>
    <t>2026-05-08T19:32:03.251+02:00</t>
  </si>
  <si>
    <t>2026-05-08T19:29:19.434+02:00</t>
  </si>
  <si>
    <t>2026-05-08T19:38:32.913+02:00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</si>
  <si>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40cm","posId":"111","price":30900,"isExtra":false},{"id":"54414779","note":"","count":1,"label":"Balné","posId":"K0000","price":2000,"isExtra":true},{"id":"54414777","note":"","count":1,"label":"bez plněných okrajů","posId":"X1000","price":0,"isExtra":true}]</t>
  </si>
  <si>
    <t>2026-05-08T19:27:13.218+02:00</t>
  </si>
  <si>
    <t>2026-05-08T19:46:33.138+02:00</t>
  </si>
  <si>
    <t>[{"id":"d2ea4a39-cd3c-4085-b5be-32be689adb17","count":1,"label":"Pizza BBQ Meteor 40","posId":"106","price":30900,"isExtra":false,"creatorId":"coc7ODym6866gbTwWhS9b","isPackging":0,"actualLabel":"Pizza BBQ Meteor 40"},{"id":"40d9cbbb-8f1e-4bb1-8779-b8a901a5b016","count":1,"label":"Pizza Quattro Formaggi 32","posId":"123","price":24900,"isExtra":false,"creatorId":"yD_ArfsMqX3o8KBHJdpPg","isPackging":0,"actualLabel":"Pizza Quattro Formaggi 32"}]</t>
  </si>
  <si>
    <t>2026-05-08T19:22:40.488+02:00</t>
  </si>
  <si>
    <t>2026-05-08T19:41:57.844+02:00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</si>
  <si>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🌶️🌶️","posId":"120","price":24900,"isExtra":false},{"id":"54414789","note":"","count":1,"label":"Balné","posId":"K0000","price":1500,"isExtra":true},{"id":"54414854","note":"","count":1,"label":"okraj hotdog, bbq omáčka","posId":"A119","price":5700,"isExtra":true},{"id":"59610935","note":"","size":"Quattro Formaggi 32cm","count":1,"label":"Quattro Formaggi 32cm","posId":"123","price":24900,"isExtra":false},{"id":"54414789","note":"","count":1,"label":"Balné","posId":"K0000","price":1500,"isExtra":true},{"id":"54414818","note":"","count":1,"label":"okraj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</si>
  <si>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2026-05-08T19:22:02.065+02:00</t>
  </si>
  <si>
    <t>2026-05-08T19:37:35.953+02:00</t>
  </si>
  <si>
    <t>2026-05-08T20:04:06.634+02:00</t>
  </si>
  <si>
    <t>2026-05-08T19:22:06.746+02:00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</si>
  <si>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,{"id":"3a8b6a85-3b5c-4ee4-be2d-261ab8731d6e","note":"","count":1,"label":"Dip česnekový","posId":"P106","price":2000,"isExtra":false}]</t>
  </si>
  <si>
    <t>Otabek</t>
  </si>
  <si>
    <t>2026-05-08T19:21:17.309+02:00</t>
  </si>
  <si>
    <t>2026-05-08T19:39:16.892+02:00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</si>
  <si>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bylinky","posId":"A122","price":6500,"isExtra":true}]</t>
  </si>
  <si>
    <t>2026-05-08T19:20:43.086+02:00</t>
  </si>
  <si>
    <t>2026-05-08T19:29:12.873+02:00</t>
  </si>
  <si>
    <t>[{"id":"54414707","note":"","size":"Margherita 40cm","count":1,"label":"Margherita 40cm","posId":"100","price":26900,"isExtra":false},{"id":"54414779","note":"","count":1,"label":"Balné","posId":"K0000","price":2000,"isExtra":true},{"id":"54414882","note":"","count":1,"label":"Kukuřice","posId":"C115","price":3500,"KDSTags":["greenhighlight"],"isExtra":true},{"id":"54414890","note":"","count":1,"label":"Mozzarella","posId":"C113","price":4000,"KDSTags":["greenhighlight"],"isExtra":true},{"id":"54414908","note":"","count":1,"label":"Kuře","posId":"C114","price":4000,"KDSTags":["greenhighlight"],"isExtra":true}]</t>
  </si>
  <si>
    <t>2026-05-08T19:20:04.289+02:00</t>
  </si>
  <si>
    <t>2026-05-08T19:29:05.427+02:00</t>
  </si>
  <si>
    <t>[{"id":"69427585fd8faa40bcc99d7f","count":1,"label":"Hawai 32cm","posId":"114","price":24900,"isExtra":false},{"id":"7cdbdba064a9b12ab9c2a9d4","count":1,"label":"Balné","posId":"K0000","price":1500,"isExtra":true},{"id":"69427585fd8faa40bcc99dcb","count":1,"label":"Pepsi 1l","posId":"N124","price":5900,"isExtra":false}]</t>
  </si>
  <si>
    <t>2026-05-08T19:20:02.500+02:00</t>
  </si>
  <si>
    <t>2026-05-08T19:28:21.884+02:00</t>
  </si>
  <si>
    <t>2026-05-08T19:18:57.429+02:00</t>
  </si>
  <si>
    <t>2026-05-08T19:26:00.020+02:00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</si>
  <si>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32cm","posId":"113","price":24900,"isExtra":false},{"id":"54414789","note":"","count":1,"label":"Balné","posId":"K0000","price":1500,"isExtra":true},{"id":"54414822","note":"","count":1,"label":"Bez žampionů","posId":"X105","price":0,"KDSTags":["redhighlight"],"isExtra":true}]</t>
  </si>
  <si>
    <t>2026-05-08T19:16:02.841+02:00</t>
  </si>
  <si>
    <t>2026-05-08T19:36:21.688+02:00</t>
  </si>
  <si>
    <t>2026-05-08T19:49:02.011+02:00</t>
  </si>
  <si>
    <t>2026-05-08T19:16:07.066+02:00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</si>
  <si>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bylinky","posId":"A121","price":5700,"isExtra":true},{"id":"3a8b6a85-3b5c-4ee4-be2d-261ab8731d6e","note":"","count":2,"label":"Dip česnekový","posId":"P106","price":2000,"isExtra":false},{"id":"6bbd4662-3c19-4725-919c-71f4c4e91f89","note":"","count":1,"label":"BBQ Meteor 32 cm","posId":"142","price":24900,"isExtra":false},{"id":"f61b7339-3b20-4583-b2b8-12e48de2876d","note":"","count":1,"label":"změna na Rajčatový základ","posId":"i105","price":0,"isExtra":true},{"id":"21fd0686-e8d1-43f1-84c9-d96f5842a3ca","note":"","count":1,"label":"okraj mozzarella, bylinky","posId":"A121","price":5700,"isExtra":true}]</t>
  </si>
  <si>
    <t>2026-05-08T19:13:01.750+02:00</t>
  </si>
  <si>
    <t>2026-05-08T19:24:34.733+02:00</t>
  </si>
  <si>
    <t>[{"id":"8c704055-e242-493d-b754-bb711e5a6c0b","note":"","count":1,"label":"Hawai 40 cm","posId":"102","price":30900,"isExtra":false}]</t>
  </si>
  <si>
    <t>2026-05-08T19:12:57.369+02:00</t>
  </si>
  <si>
    <t>2026-05-08T19:25:14.824+02:00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</si>
  <si>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🌶️","posId":"109","price":30900,"isExtra":false},{"id":"54414779","note":"","count":1,"label":"Balné","posId":"K0000","price":2000,"isExtra":true},{"id":"54414777","note":"","count":1,"label":"bez plněných okrajů","posId":"X1000","price":0,"isExtra":true},{"id":"54414908","note":"","count":1,"label":"Kuře","posId":"C114","price":4000,"KDSTags":["greenhighlight"],"isExtra":true},{"id":"54414923","note":"","count":1,"label":"Masové kuličky","posId":"C116","price":8900,"KDSTags":["greenhighlight"],"isExtra":true}]</t>
  </si>
  <si>
    <t>2026-05-08T19:12:13.662+02:00</t>
  </si>
  <si>
    <t>2026-05-08T20:14:12.104+02:00</t>
  </si>
  <si>
    <t>[{"id":"69427585fd8faa40bcc99d5d","count":1,"label":"Pepperoni 40cm 🌶️🌶️","posId":"108","price":30900,"isExtra":false},{"id":"1d39bc6ba96569aaaf3ab974","count":1,"label":"Balné","posId":"K0000","price":2000,"isExtra":true},{"id":"69427585fd8faa40bcc99d85","count":1,"label":"Veggieballs 32cm 🌶️🌶️","posId":"117","price":24900,"isExtra":false},{"id":"7cdbdba064a9b12ab9c2a9d4","count":1,"label":"Balné","posId":"K0000","price":1500,"isExtra":true}]</t>
  </si>
  <si>
    <t>2026-05-08T19:07:55.381+02:00</t>
  </si>
  <si>
    <t>2026-05-08T19:24:42.416+02:00</t>
  </si>
  <si>
    <t>[{"id":"69427585fd8faa40bcc99d75","count":1,"label":"Comeback 32cm 🌶️","posId":"121","price":24900,"isExtra":false},{"id":"7cdbdba064a9b12ab9c2a9d4","count":1,"label":"Balné","posId":"K0000","price":1500,"isExtra":true},{"id":"330e5bd554d905fd6d54cf01","count":1,"label":"bez plněných okrajů","posId":"X1000","price":0,"isExtra":true},{"id":"69427585fd8faa40bcc99da9","count":1,"label":"Masové kuličky","posId":"P102","price":9900,"isExtra":false},{"id":"7cdbdba064a9b12ab9c2a9d4","count":1,"label":"Balné","posId":"K0000","price":1500,"isExtra":true},{"id":"69427585fd8faa40bcc99dcf","count":1,"label":"Mirinda 1l","posId":"N126","price":5900,"isExtra":false}]</t>
  </si>
  <si>
    <t>2026-05-08T19:04:29.265+02:00</t>
  </si>
  <si>
    <t>2026-05-08T19:15:53.121+02:00</t>
  </si>
  <si>
    <t>[{"id":"chr100","note":"","count":1,"label":"Choco Rolls","posId":"chr100","price":8900,"isExtra":false},{"id":"K0000","note":"","count":1,"label":"Balné","posId":"K0000","price":1500,"isExtra":true},{"id":"100","note":"","count":1,"label":"Margherita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okrajů","posId":"X1000","price":0,"isExtra":true},{"id":"P100","note":"","count":1,"label":"Pepperoni Rolls 🌶️","posId":"P100","price":8900,"isExtra":false},{"id":"K0000","note":"","count":1,"label":"Balné","posId":"K0000","price":1500,"isExtra":true}]</t>
  </si>
  <si>
    <t>2026-05-08T19:02:02.502+02:00</t>
  </si>
  <si>
    <t>2026-05-08T19:22:03.443+02:00</t>
  </si>
  <si>
    <t>[{"id":"8c704055-e242-493d-b754-bb711e5a6c0b","note":"","count":1,"label":"Hawai 40 cm","posId":"102","price":30900,"isExtra":false},{"id":"bf8dc38b-6c8e-42b6-9da3-3170253a57d4","note":"","count":1,"label":"Hot &amp; Spicy 32 cm","posId":"122","price":24900,"isExtra":false}]</t>
  </si>
  <si>
    <t>2026-05-08T19:02:02.483+02:00</t>
  </si>
  <si>
    <t>2026-05-08T19:22:20.329+02:00</t>
  </si>
  <si>
    <t>2026-05-08T19:01:54.904+02:00</t>
  </si>
  <si>
    <t>2026-05-08T19:15:29.070+02:00</t>
  </si>
  <si>
    <t>2026-05-08T19:01:15.056+02:00</t>
  </si>
  <si>
    <t>2026-05-08T19:13:59.143+02:00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</si>
  <si>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32cm","posId":"123","price":24900,"isExtra":false},{"id":"54414789","note":"","count":1,"label":"Balné","posId":"K0000","price":1500,"isExtra":true},{"id":"59555840","note":"","count":1,"label":"Rajčatový základ","posId":"ZSR32","price":0,"isExtra":true},{"id":"54414900","note":"","count":1,"label":"Slanina","posId":"B108","price":3000,"KDSTags":["greenhighlight"],"isExtra":true},{"id":"57405809","note":"","size":"Aquilla černý čaj a broskev 0,5l","count":1,"label":"Aquilla černý čaj a broskev 0,5l","posId":"N120","price":4900,"isExtra":false}]</t>
  </si>
  <si>
    <t>2026-05-08T19:01:05.982+02:00</t>
  </si>
  <si>
    <t>2026-05-08T19:20:01.236+02:00</t>
  </si>
  <si>
    <t>[{"id":"123","note":"","count":1,"label":"Quattro Formaggi 32cm","posId":"123","price":24900,"isExtra":false},{"id":"K0000","note":"","count":1,"label":"Balné","posId":"K0000","price":1500,"isExtra":true},{"id":"120","note":"","count":1,"label":"Pepperoni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🌶️🌶️","posId":"120","price":24900,"isExtra":false},{"id":"K0000","note":"","count":1,"label":"Balné","posId":"K0000","price":1500,"isExtra":true}]</t>
  </si>
  <si>
    <t>2026-05-08T18:59:53.314+02:00</t>
  </si>
  <si>
    <t>2026-05-08T19:14:45.210+02:00</t>
  </si>
  <si>
    <t>[{"id":"69427585fd8faa40bcc99da5","count":1,"label":"Spicy menu Comeback","posId":"M100","price":34900,"isExtra":false},{"id":"ed8ecf45e3efabaa2915f39c","count":1,"label":"Balné","posId":"K0000","price":3000,"isExtra":true},{"id":"482b244ad2026b64b4a1385c","count":1,"label":"Hot &amp; Spicy","posId":"Y122","price":0,"isExtra":true},{"id":"c53963ce28e9a8bf387aa757","count":1,"label":"okraj mozzarella, bylinky","posId":"A121","price":5700,"isExtra":true},{"id":"e4135f5aeb1860546a727279","count":1,"label":"spicy wings 🌶️","posId":"P101","price":0,"isExtra":true},{"id":"5c2e639a14a8a9fd7cc02ad8","count":1,"label":"Pepsi zero sugar 1l","posId":"N125","price":0,"isExtra":true},{"id":"69427585fd8faa40bcc99db9","count":1,"label":"Dip Jalapeňos","posId":"P107","price":2000,"isExtra":false},{"id":"7cdbdba064a9b12ab9c2a9d4","count":1,"label":"Balné","posId":"K0000","price":1500,"isExtra":true}]</t>
  </si>
  <si>
    <t>2026-05-08T18:59:53.165+02:00</t>
  </si>
  <si>
    <t>2026-05-08T19:18:54.880+02:00</t>
  </si>
  <si>
    <t>[{"id":"59610934","note":"","size":"Margherita 32cm","count":1,"label":"Margherita 32cm","posId":"112","price":20900,"isExtra":false},{"id":"54414789","note":"","count":1,"label":"Balné","posId":"K0000","price":1500,"isExtra":true},{"id":"59610938","note":"","size":"Pepperoni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🌶️🌶️","posId":"120","price":24900,"isExtra":false},{"id":"54414789","note":"","count":1,"label":"Balné","posId":"K0000","price":1500,"isExtra":true},{"id":"54414818","note":"","count":1,"label":"okraj mozzarella, bylinky","posId":"A121","price":5700,"isExtra":true},{"id":"57405815","note":"","size":"Pepsi zero sugar 1l","count":1,"label":"Pepsi zero sugar 1l","posId":"N125","price":5900,"isExtra":false}]</t>
  </si>
  <si>
    <t>2026-05-08T18:57:22.053+02:00</t>
  </si>
  <si>
    <t>2026-05-08T19:08:47.275+02:00</t>
  </si>
  <si>
    <t>[{"id":"69427585fd8faa40bcc99d73","count":1,"label":"Hot &amp; Spicy 32cm 🌶️🌶️","posId":"122","price":24900,"isExtra":false},{"id":"7cdbdba064a9b12ab9c2a9d4","count":1,"label":"Balné","posId":"K0000","price":1500,"isExtra":true},{"id":"69427585fd8faa40bcc99d7b","count":1,"label":"BBQ Meteor 32cm","posId":"118","price":24900,"isExtra":false},{"id":"7cdbdba064a9b12ab9c2a9d4","count":1,"label":"Balné","posId":"K0000","price":1500,"isExtra":true},{"id":"69427585fd8faa40bcc99da7","count":1,"label":"Spicy Wings 🌶️","posId":"P101","price":11900,"isExtra":false},{"id":"7cdbdba064a9b12ab9c2a9d4","count":1,"label":"Balné","posId":"K0000","price":1500,"isExtra":true}]</t>
  </si>
  <si>
    <t>2026-05-08T18:56:51.521+02:00</t>
  </si>
  <si>
    <t>2026-05-08T19:04:53.320+02:00</t>
  </si>
  <si>
    <t>2026-05-08T18:56:02.868+02:00</t>
  </si>
  <si>
    <t>2026-05-08T19:07:19.899+02:00</t>
  </si>
  <si>
    <t>[{"id":"36ea3088-07fd-428f-b871-c4a5ee9cef7b","note":"","count":1,"label":"Comeback 40 cm","posId":"109","price":30900,"isExtra":false},{"id":"3a8b6a85-3b5c-4ee4-be2d-261ab8731d6e","note":"","count":2,"label":"Dip česnekový","posId":"P106","price":2000,"isExtra":false},{"id":"03dae282-4cd4-4fa2-9169-2178ea3ed325","note":"","count":1,"label":"Quattro Formaggi 40 cm","posId":"111","price":30900,"isExtra":false},{"id":"7fdd6df3-b4af-470d-955c-d1de47ab00a5","note":"","count":1,"label":"Žampiony","posId":"C105","price":3500,"KDSTags":["greenhighlight"],"isExtra":true},{"id":"d63e9120-8ffe-444c-ba51-6c942a13f4fc","note":"","count":1,"label":"Margherita 40 cm","posId":"100","price":26900,"isExtra":false},{"id":"57c816b2-3e3f-46c2-b126-b09910d79cb0","note":"","count":1,"label":"změna na Smetanový základ","posId":"i129","price":0,"isExtra":tru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]</t>
  </si>
  <si>
    <t>2026-05-08T18:55:01.812+02:00</t>
  </si>
  <si>
    <t>2026-05-08T19:11:46.930+02:00</t>
  </si>
  <si>
    <t>2026-05-08T19:24:31.446+02:00</t>
  </si>
  <si>
    <t>2026-05-08T18:55:02.586+02:00</t>
  </si>
  <si>
    <t>[{"id":"a4efa812-1470-4ea2-a19d-39843abed3be","note":"","count":1,"label":"Comeback 32 cm","posId":"145","price":24900,"isExtra":false},{"id":"57c816b2-3e3f-46c2-b126-b09910d79cb0","note":"","count":1,"label":"změna na Smetanový základ","posId":"i129","price":0,"isExtra":true},{"id":"1da47ebe-2592-435a-b854-8cbe80b56263","note":"","count":1,"label":"Hawai 32 cm","posId":"138","price":24900,"isExtra":false},{"id":"57c816b2-3e3f-46c2-b126-b09910d79cb0","note":"","count":1,"label":"změna na Smetanový základ","posId":"i129","price":0,"isExtra":true},{"id":"99710cd8-fa1f-4712-84a8-85da37e18dd0","note":"","count":2,"label":"Česnekový chléb","posId":"P104","price":7900,"isExtra":false}]</t>
  </si>
  <si>
    <t>2026-05-08T18:53:20.965+02:00</t>
  </si>
  <si>
    <t>2026-05-08T19:01:34.187+02:00</t>
  </si>
  <si>
    <t>[{"id":"69427585fd8faa40bcc99d6f","count":1,"label":"Margherita 32cm","posId":"112","price":20900,"isExtra":false},{"id":"7cdbdba064a9b12ab9c2a9d4","count":1,"label":"Balné","posId":"K0000","price":1500,"isExtra":true},{"id":"b9ae076dc1aa10e137c00e4a","count":1,"label":"Kukuřice","posId":"B115","price":2500,"KDSTags":["greenhighlight"],"isExtra":true},{"id":"69427585fd8faa40bcc99d75","count":1,"label":"Comeback 32cm 🌶️","posId":"121","price":24900,"isExtra":false},{"id":"7cdbdba064a9b12ab9c2a9d4","count":1,"label":"Balné","posId":"K0000","price":1500,"isExtra":true}]</t>
  </si>
  <si>
    <t>2026-05-08T18:52:02.497+02:00</t>
  </si>
  <si>
    <t>2026-05-08T19:45:35.741+02:00</t>
  </si>
  <si>
    <t>[{"id":"f1315fc0-dfbb-459c-9f31-49d8e60875f4","note":"","count":1,"label":"Pepperoni 40 cm","posId":"108","price":30900,"isExtra":false},{"id":"03dae282-4cd4-4fa2-9169-2178ea3ed325","note":"","count":1,"label":"Quattro Formaggi 40 cm","posId":"111","price":30900,"isExtra":false},{"id":"36ea3088-07fd-428f-b871-c4a5ee9cef7b","note":"","count":1,"label":"Comeback 40 cm","posId":"109","price":30900,"isExtra":false}]</t>
  </si>
  <si>
    <t>2026-05-08T18:51:02.446+02:00</t>
  </si>
  <si>
    <t>2026-05-08T18:57:36.958+02:00</t>
  </si>
  <si>
    <t>[{"id":"0ea52415-fdb3-497f-b216-7fd5802f2e0f","note":"","count":1,"label":"Quattro Formaggi 32 cm","posId":"123","price":24900,"isExtra":false},{"id":"4d17a249-2cb2-45af-b8bb-30f6adefd5de","note":"","count":1,"label":"BEZ -gorgonzola","posId":"X101","price":0,"KDSTags":["redhighlight"],"isExtra":true}]</t>
  </si>
  <si>
    <t>2026-05-08T18:44:02.763+02:00</t>
  </si>
  <si>
    <t>2026-05-08T18:58:58.915+02:00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</si>
  <si>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d5c01305-5b81-4931-8ef0-14413da22bab","note":"","count":1,"label":"Kukuřice","posId":"C115","price":3500,"KDSTags":["greenhighlight"],"isExtra":true},{"id":"10b1ebcf-eda6-410e-81f0-6a9182a548db","note":"","count":1,"label":"Slanina","posId":"C108","price":4000,"KDSTags":["greenhighlight"],"isExtra":true}]</t>
  </si>
  <si>
    <t>2026-05-08T18:43:13.052+02:00</t>
  </si>
  <si>
    <t>2026-05-08T18:54:39.409+02:00</t>
  </si>
  <si>
    <t>[{"id":"69427585fd8faa40bcc99d5b","count":1,"label":"Comeback 40cm 🌶️","posId":"109","price":30900,"isExtra":false},{"id":"1d39bc6ba96569aaaf3ab974","count":1,"label":"Balné","posId":"K0000","price":2000,"isExtra":true},{"id":"fb8c45104be3e2ec287156ec","count":1,"label":"okraj mozzarella, bylinky","posId":"A122","price":6500,"isExtra":true},{"id":"8c4681070419cd3583589cac","count":1,"label":"Bez cibule","posId":"X103","price":0,"KDSTags":["redhighlight"],"isExtra":true}]</t>
  </si>
  <si>
    <t>2026-05-08T18:38:02.199+02:00</t>
  </si>
  <si>
    <t>2026-05-08T19:34:56.701+02:00</t>
  </si>
  <si>
    <t>2026-05-08T19:47:00.211+02:00</t>
  </si>
  <si>
    <t>2026-05-08T18:38:02.824+02:00</t>
  </si>
  <si>
    <t>[{"id":"e525f614-2c06-459a-8d22-623546aa83fc","note":"","count":1,"label":"BBQ Texas 40 cm","posId":"107","price":30900,"isExtra":false}]</t>
  </si>
  <si>
    <t>2026-05-08T18:36:02.604+02:00</t>
  </si>
  <si>
    <t>2026-05-08T18:41:13.803+02:00</t>
  </si>
  <si>
    <t>2026-05-08T19:02:20.737+02:00</t>
  </si>
  <si>
    <t>2026-05-08T18:36:03.505+02:00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</si>
  <si>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základ","posId":"i105","price":0,"isExtra":true}]</t>
  </si>
  <si>
    <t>2026-05-08T18:32:02.590+02:00</t>
  </si>
  <si>
    <t>2026-05-08T18:38:46.125+02:00</t>
  </si>
  <si>
    <t>[{"id":"f4d7b9ad-ce62-498d-a90b-8016ab1e3604","note":"","count":1,"label":"Quattro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</si>
  <si>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2026-05-08T18:30:02.345+02:00</t>
  </si>
  <si>
    <t>2026-05-08T18:38:12.861+02:00</t>
  </si>
  <si>
    <t>2026-05-08T18:50:06.163+02:00</t>
  </si>
  <si>
    <t>2026-05-08T18:30:03.462+02:00</t>
  </si>
  <si>
    <t>[{"id":"99710cd8-fa1f-4712-84a8-85da37e18dd0","note":"","count":1,"label":"Česnekový chléb","posId":"P104","price":7900,"isExtra":false},{"id":"211d85d0-839e-41d0-89e3-ea177ad7489e","note":"","count":1,"label":"Dip česnekový","posId":"P106","price":2000,"isExtra":false},{"id":"a4efa812-1470-4ea2-a19d-39843abed3be","note":"","count":1,"label":"Comeback 32 cm","posId":"145","price":24900,"isExtra":false},{"id":"0d0283d3-7aff-4b76-8938-87a4f5c742a9","note":"","count":1,"label":"Pepsi zero sugar 1l","posId":"N125","price":5900,"isExtra":false}]</t>
  </si>
  <si>
    <t>2026-05-08T18:29:09.074+02:00</t>
  </si>
  <si>
    <t>2026-05-08T18:36:16.219+02:00</t>
  </si>
  <si>
    <t>[{"id":"69427585fd8faa40bcc99d55","count":1,"label":"Margherita 40cm","posId":"100","price":26900,"isExtra":false},{"id":"1d39bc6ba96569aaaf3ab974","count":1,"label":"Balné","posId":"K0000","price":2000,"isExtra":true}]</t>
  </si>
  <si>
    <t>2026-05-08T18:20:02.492+02:00</t>
  </si>
  <si>
    <t>2026-05-08T18:27:05.749+02:00</t>
  </si>
  <si>
    <t>2026-05-08T19:01:42.287+02:00</t>
  </si>
  <si>
    <t>2026-05-08T18:20:03.355+02:00</t>
  </si>
  <si>
    <t>[{"id":"f1315fc0-dfbb-459c-9f31-49d8e60875f4","note":"","count":1,"label":"Pepperoni 40 cm","posId":"108","price":30900,"isExtra":false}]</t>
  </si>
  <si>
    <t>2026-05-08T18:18:02.526+02:00</t>
  </si>
  <si>
    <t>2026-05-08T18:24:51.790+02:00</t>
  </si>
  <si>
    <t>2026-05-08T18:56:11.038+02:00</t>
  </si>
  <si>
    <t>2026-05-08T18:18:03.044+02:00</t>
  </si>
  <si>
    <t>[{"id":"1fae666b-4102-4ed0-b317-2a07b21ae279","note":"","count":1,"label":"Hot &amp; Spicy 40 cm","posId":"110","price":30900,"isExtra":false},{"id":"aef5aaf8-2acf-4f20-91be-c8829f11cd0c","note":"","count":1,"label":"Capricciosa 40 cm","posId":"101","price":30900,"isExtra":false}]</t>
  </si>
  <si>
    <t>2026-05-08T18:16:56.293+02:00</t>
  </si>
  <si>
    <t>2026-05-08T18:22:05.802+02:00</t>
  </si>
  <si>
    <t>2026-05-08T18:10:02.741+02:00</t>
  </si>
  <si>
    <t>2026-05-08T18:17:12.959+02:00</t>
  </si>
  <si>
    <t>2026-05-08T18:46:53.076+02:00</t>
  </si>
  <si>
    <t>2026-05-08T18:10:03.406+02:00</t>
  </si>
  <si>
    <t>2026-05-08T17:59:02.558+02:00</t>
  </si>
  <si>
    <t>2026-05-08T18:07:19.973+02:00</t>
  </si>
  <si>
    <t>2026-05-08T18:25:09.712+02:00</t>
  </si>
  <si>
    <t>2026-05-08T17:59:03.177+02:00</t>
  </si>
  <si>
    <t>[{"id":"8c704055-e242-493d-b754-bb711e5a6c0b","note":"","count":1,"label":"Hawai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-ananas","posId":"X100","price":0,"KDSTags":["redhighlight"],"isExtra":true},{"id":"3a8b6a85-3b5c-4ee4-be2d-261ab8731d6e","note":"","count":1,"label":"Dip česnekový","posId":"P106","price":2000,"isExtra":false},{"id":"f1315fc0-dfbb-459c-9f31-49d8e60875f4","note":"","count":1,"label":"Pepperoni 40 cm","posId":"108","price":30900,"isExtra":false}]</t>
  </si>
  <si>
    <t>2026-05-08T17:56:01.607+02:00</t>
  </si>
  <si>
    <t>2026-05-08T18:04:19.657+02:00</t>
  </si>
  <si>
    <t>2026-05-08T18:34:12.246+02:00</t>
  </si>
  <si>
    <t>2026-05-08T17:56:02.373+02:00</t>
  </si>
  <si>
    <t>[{"id":"10a95fda-50ac-4e8b-a092-eba50264ce8d","note":"","count":1,"label":"Comeback 18 cm","posId":"133","price":11900,"isExtra":false},{"id":"95bce60f-e62f-4ae7-90e9-e09260893da5","note":"","count":1,"label":"Baby špenát &amp; kuře 18 cm","posId":"128","price":11900,"isExtra":false}]</t>
  </si>
  <si>
    <t>2026-05-08T17:55:41.031+02:00</t>
  </si>
  <si>
    <t>2026-05-08T18:02:10.850+02:00</t>
  </si>
  <si>
    <t>[{"id":"69427585fd8faa40bcc99d83","count":1,"label":"Baby Špenát &amp; kuře 32cm","posId":"116","price":24900,"isExtra":false},{"id":"7cdbdba064a9b12ab9c2a9d4","count":1,"label":"Balné","posId":"K0000","price":1500,"isExtra":true}]</t>
  </si>
  <si>
    <t>2026-05-08T17:55:02.246+02:00</t>
  </si>
  <si>
    <t>2026-05-08T18:02:14.725+02:00</t>
  </si>
  <si>
    <t>2026-05-08T18:25:59.646+02:00</t>
  </si>
  <si>
    <t>2026-05-08T17:55:03.505+02:00</t>
  </si>
  <si>
    <t>[{"id":"e12521cc-9391-4513-be27-f090014536cf","note":"","count":1,"label":"BBQ Texas 32 cm","posId":"143","price":24900,"isExtra":false},{"id":"a4efa812-1470-4ea2-a19d-39843abed3be","note":"","count":1,"label":"Comeback 32 cm","posId":"145","price":24900,"isExtra":false},{"id":"169906cc-98ac-4101-a361-79ae530758c3","note":"","count":1,"label":"BEZ -cibule","posId":"X103","price":0,"KDSTags":["redhighlight"],"isExtra":true},{"id":"211d85d0-839e-41d0-89e3-ea177ad7489e","note":"","count":3,"label":"Dip česnekový","posId":"P106","price":2000,"isExtra":false},{"id":"0ea52415-fdb3-497f-b216-7fd5802f2e0f","note":"","count":1,"label":"Quattro Formaggi 32 cm","posId":"123","price":24900,"isExtra":false},{"id":"131c6239-e041-4ab5-9f75-400951ef95f4","note":"","count":1,"label":"Dip jalapenos","posId":"P107","price":2000,"isExtra":false}]</t>
  </si>
  <si>
    <t>2026-05-08T17:50:29.156+02:00</t>
  </si>
  <si>
    <t>2026-05-08T17:59:22.234+02:00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</si>
  <si>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54414800","note":"","count":1,"label":"Jalapeňos","posId":"B102","price":2500,"KDSTags":["greenhighlight"],"isExtra":true},{"id":"54414880","note":"","count":1,"label":"Kukuřice","posId":"B115","price":2500,"KDSTags":["greenhighlight"],"isExtra":true},{"id":"54683561","note":"","size":"Choco Rolls","count":1,"label":"Choco Rolls","posId":"chr100","price":8900,"isExtra":false},{"id":"54414789","note":"","count":1,"label":"Balné","posId":"K0000","price":1500,"isExtra":true},{"id":"54414750","note":"","size":"Česnekový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</si>
  <si>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2026-05-08T17:48:02.151+02:00</t>
  </si>
  <si>
    <t>2026-05-08T17:55:07.723+02:00</t>
  </si>
  <si>
    <t>2026-05-08T18:15:51.938+02:00</t>
  </si>
  <si>
    <t>2026-05-08T17:48:02.719+02:00</t>
  </si>
  <si>
    <t>[{"id":"944ada84-4b76-4cec-9248-ebcd083131da","note":"","count":1,"label":"Baby špenát &amp; kuře 32 cm","posId":"140","price":24900,"isExtra":false}]</t>
  </si>
  <si>
    <t>2026-05-08T17:47:02.171+02:00</t>
  </si>
  <si>
    <t>2026-05-08T17:55:06.865+02:00</t>
  </si>
  <si>
    <t>2026-05-08T18:18:42.402+02:00</t>
  </si>
  <si>
    <t>2026-05-08T17:47:02.828+02:00</t>
  </si>
  <si>
    <t>[{"id":"076ed74a-9e28-4a30-9b7c-06e6adbd9e27","note":"","count":2,"label":"Margherita 18 cm","posId":"124","price":11900,"isExtra":false}]</t>
  </si>
  <si>
    <t>2026-05-08T17:45:07.030+02:00</t>
  </si>
  <si>
    <t>2026-05-08T17:53:18.032+02:00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</si>
  <si>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40cm","posId":"104","price":30900,"isExtra":false},{"id":"54414779","note":"","count":1,"label":"Balné","posId":"K0000","price":2000,"isExtra":true},{"id":"54414707","note":"","size":"Margherita 40cm","count":1,"label":"Margherita 40cm","posId":"100","price":26900,"isExtra":false},{"id":"54414779","note":"","count":1,"label":"Balné","posId":"K0000","price":2000,"isExtra":true}]</t>
  </si>
  <si>
    <t>2026-05-08T17:41:06.733+02:00</t>
  </si>
  <si>
    <t>2026-05-08T17:47:24.959+02:00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</si>
  <si>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40cm","posId":"104","price":30900,"isExtra":false},{"id":"54414779","note":"","count":1,"label":"Balné","posId":"K0000","price":2000,"isExtra":true},{"id":"54414914","note":"","count":1,"label":"Grana padano, pecorino, parmazán","posId":"C130","price":4000,"KDSTags":["greenhighlight"],"isExtra":true}]</t>
  </si>
  <si>
    <t>2026-05-08T17:39:06.500+02:00</t>
  </si>
  <si>
    <t>2026-05-08T17:45:49.828+02:00</t>
  </si>
  <si>
    <t>2026-05-08T17:38:02.474+02:00</t>
  </si>
  <si>
    <t>2026-05-08T17:48:37.550+02:00</t>
  </si>
  <si>
    <t>[{"id":"117c830b-d7db-490d-a3b9-365f8c4fa2d3","note":"","count":1,"label":"Zeleninová 32 cm","posId":"115","price":24900,"isExtra":false},{"id":"ee394832-8137-440a-84b7-b9e0df42a9ab","note":"","count":1,"label":"Hawai 32 cm","posId":"114","price":24900,"isExtra":false},{"id":"076ed74a-9e28-4a30-9b7c-06e6adbd9e27","note":"","count":1,"label":"Margherita 18 cm","posId":"124","price":11900,"isExtra":false}]</t>
  </si>
  <si>
    <t>2026-05-08T17:36:32.995+02:00</t>
  </si>
  <si>
    <t>2026-05-08T17:44:09.816+02:00</t>
  </si>
  <si>
    <t>[{"id":"69427585fd8faa40bcc99d57","count":1,"label":"Quattro Formaggi 40cm","posId":"111","price":30900,"isExtra":false},{"id":"1d39bc6ba96569aaaf3ab974","count":1,"label":"Balné","posId":"K0000","price":2000,"isExtra":true},{"id":"69427585fd8faa40bcc99d5b","count":1,"label":"Comeback 40cm 🌶️","posId":"109","price":30900,"isExtra":false},{"id":"1d39bc6ba96569aaaf3ab974","count":1,"label":"Balné","posId":"K0000","price":2000,"isExtra":true},{"id":"69427585fd8faa40bcc99dad","count":2,"label":"Česnekový chléb 18cm","posId":"P104","price":7900,"isExtra":false},{"id":"7cdbdba064a9b12ab9c2a9d4","count":2,"label":"Balné","posId":"K0000","price":1500,"isExtra":true},{"id":"69427585fd8faa40bcc99db1","count":2,"label":"Česnekový dip","posId":"P106","price":2000,"isExtra":false},{"id":"7cdbdba064a9b12ab9c2a9d4","count":2,"label":"Balné","posId":"K0000","price":1500,"isExtra":true},{"id":"69427585fd8faa40bcc99dcd","count":1,"label":"Pepsi zero sugar 1l","posId":"N125","price":5900,"isExtra":false}]</t>
  </si>
  <si>
    <t>2026-05-08T17:30:03.967+02:00</t>
  </si>
  <si>
    <t>2026-05-08T17:37:19.975+02:00</t>
  </si>
  <si>
    <t>[{"id":"69427585fd8faa40bcc99d75","count":1,"label":"Comeback 32cm 🌶️","posId":"121","price":24900,"isExtra":false},{"id":"7cdbdba064a9b12ab9c2a9d4","count":1,"label":"Balné","posId":"K0000","price":1500,"isExtra":true},{"id":"69427585fd8faa40bcc99d6f","count":1,"label":"Margherita 32cm","posId":"112","price":20900,"isExtra":false},{"id":"7cdbdba064a9b12ab9c2a9d4","count":1,"label":"Balné","posId":"K0000","price":1500,"isExtra":true}]</t>
  </si>
  <si>
    <t>2026-05-08T17:29:02.326+02:00</t>
  </si>
  <si>
    <t>2026-05-08T17:35:37.648+02:00</t>
  </si>
  <si>
    <t>2026-05-08T17:53:09.366+02:00</t>
  </si>
  <si>
    <t>2026-05-08T17:29:02.918+02:00</t>
  </si>
  <si>
    <t>[{"id":"e525f614-2c06-459a-8d22-623546aa83fc","note":"","count":1,"label":"BBQ Texas 40 cm","posId":"107","price":30900,"isExtra":false},{"id":"eb426525-9181-4714-9963-380f5c0ae0e5","note":"","count":1,"label":"Okraj mozzarella, bylinky","posId":"A122","price":6500,"isExtra":true}]</t>
  </si>
  <si>
    <t>2026-05-08T17:22:59.745+02:00</t>
  </si>
  <si>
    <t>2026-05-08T17:28:38.862+02:00</t>
  </si>
  <si>
    <t>[{"id":"69427585fd8faa40bcc99db1","count":2,"label":"Česnekový dip","posId":"P106","price":2000,"isExtra":false},{"id":"7cdbdba064a9b12ab9c2a9d4","count":2,"label":"Balné","posId":"K0000","price":1500,"isExtra":true},{"id":"69427585fd8faa40bcc99d79","count":1,"label":"BBQ Texas 32cm","posId":"119","price":24900,"isExtra":false},{"id":"7cdbdba064a9b12ab9c2a9d4","count":1,"label":"Balné","posId":"K0000","price":1500,"isExtra":true},{"id":"c53963ce28e9a8bf387aa757","count":1,"label":"okraj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</si>
  <si>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2026-05-08T17:22:02.404+02:00</t>
  </si>
  <si>
    <t>2026-05-08T17:30:54.620+02:00</t>
  </si>
  <si>
    <t>2026-05-08T17:44:53.864+02:00</t>
  </si>
  <si>
    <t>2026-05-08T17:22:03.181+02:00</t>
  </si>
  <si>
    <t>2026-05-08T17:22:02.391+02:00</t>
  </si>
  <si>
    <t>2026-05-08T17:31:32.552+02:00</t>
  </si>
  <si>
    <t>2026-05-08T17:48:28.820+02:00</t>
  </si>
  <si>
    <t>2026-05-08T17:22:03.239+02:00</t>
  </si>
  <si>
    <t>2026-05-08T17:21:09.836+02:00</t>
  </si>
  <si>
    <t>2026-05-08T17:29:25.761+02:00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</si>
  <si>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🌶️","posId":"121","price":24900,"isExtra":false},{"id":"54414789","note":"","count":1,"label":"Balné","posId":"K0000","price":1500,"isExtra":true},{"id":"54414818","note":"","count":1,"label":"okraj mozzarella, bylinky","posId":"A121","price":5700,"isExtra":true},{"id":"59610943","note":"","size":"Capricciosa 32cm","count":1,"label":"Capricciosa 32cm","posId":"113","price":24900,"isExtra":false},{"id":"54414789","note":"","count":1,"label":"Balné","posId":"K0000","price":1500,"isExtra":true},{"id":"54414818","note":"","count":1,"label":"okraj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</si>
  <si>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2026-05-08T17:19:27.906+02:00</t>
  </si>
  <si>
    <t>2026-05-08T17:25:59.770+02:00</t>
  </si>
  <si>
    <t>[{"id":"69427585fd8faa40bcc99d6f","count":3,"label":"Margherita 32cm","posId":"112","price":20900,"isExtra":false},{"id":"7cdbdba064a9b12ab9c2a9d4","count":3,"label":"Balné","posId":"K0000","price":1500,"isExtra":true},{"id":"69427585fd8faa40bcc99db1","count":3,"label":"Česnekový dip","posId":"P106","price":2000,"isExtra":false},{"id":"7cdbdba064a9b12ab9c2a9d4","count":3,"label":"Balné","posId":"K0000","price":1500,"isExtra":true}]</t>
  </si>
  <si>
    <t>2026-05-08T17:01:02.628+02:00</t>
  </si>
  <si>
    <t>2026-05-08T17:12:31.538+02:00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</si>
  <si>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bylinky","posId":"A121","price":5700,"isExtra":true}]</t>
  </si>
  <si>
    <t>2026-05-08T17:00:20.737+02:00</t>
  </si>
  <si>
    <t>2026-05-08T17:08:49.676+02:00</t>
  </si>
  <si>
    <t>[{"id":"69427585fd8faa40bcc99d77","count":1,"label":"Pepperoni 32cm 🌶️🌶️","posId":"120","price":24900,"isExtra":false},{"id":"7cdbdba064a9b12ab9c2a9d4","count":1,"label":"Balné","posId":"K0000","price":1500,"isExtra":true},{"id":"330e5bd554d905fd6d54cf01","count":1,"label":"bez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</si>
  <si>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2026-05-08T17:00:10.823+02:00</t>
  </si>
  <si>
    <t>2026-05-08T17:08:40.673+02:00</t>
  </si>
  <si>
    <t>[{"id":"54414743","note":"","size":"Spicy menu Comeback","count":1,"label":"Spicy menu Comeback","posId":"M100","price":34900,"isExtra":false},{"id":"54414772","note":"","count":1,"label":"Hot &amp; Spicy","posId":"Y122","price":0,"isExtra":true},{"id":"54414770","note":"","count":1,"label":"Balné","posId":"K0000","price":3000,"isExtra":true},{"id":"54414782","note":"","count":1,"label":"spicy wings 🌶️","posId":"P101","price":0,"isExtra":true},{"id":"57405827","note":"","count":1,"label":"Pepsi zero sugar 1l","posId":"N125","price":0,"isExtra":true}]</t>
  </si>
  <si>
    <t>2026-05-08T16:51:13.093+02:00</t>
  </si>
  <si>
    <t>2026-05-08T17:00:39.544+02:00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</si>
  <si>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🌶️🌶️","posId":"120","price":24900,"isExtra":false},{"id":"54414789","note":"","count":1,"label":"Balné","posId":"K0000","price":1500,"isExtra":true},{"id":"59610943","note":"","size":"Capricciosa 32cm","count":2,"label":"Capricciosa 32cm","posId":"113","price":24900,"isExtra":false},{"id":"54414789","note":"","count":2,"label":"Balné","posId":"K0000","price":1500,"isExtra":true}]</t>
  </si>
  <si>
    <t>2026-05-08T16:46:21.404+02:00</t>
  </si>
  <si>
    <t>2026-05-08T16:50:51.579+02:00</t>
  </si>
  <si>
    <t>[{"id":"f18a3b7f-dd15-4ab8-8eb9-a097164b8360","count":1,"label":"Pizza BBQ Texas 32","posId":"119","price":24900,"isExtra":false,"creatorId":"JwI5KJAqkW3Den0dZTFG2","isPackging":0,"actualLabel":"Pizza BBQ Texas 32"},{"id":"40d9cbbb-8f1e-4bb1-8779-b8a901a5b016","count":1,"label":"Pizza Quattro Formaggi 32","posId":"123","price":24900,"isExtra":false,"creatorId":"YNCAQ4mouAYT57YWLqiBS","isPackging":0,"actualLabel":"Pizza Quattro Formaggi 32"}]</t>
  </si>
  <si>
    <t>2026-05-08T16:46:16.224+02:00</t>
  </si>
  <si>
    <t>2026-05-08T16:56:07.610+02:00</t>
  </si>
  <si>
    <t>[{"id":"69427585fd8faa40bcc99d65","count":1,"label":"Hawai 40cm","posId":"102","price":30900,"isExtra":false},{"id":"1d39bc6ba96569aaaf3ab974","count":1,"label":"Balné","posId":"K0000","price":2000,"isExtra":true},{"id":"69427585fd8faa40bcc99dcb","count":1,"label":"Pepsi 1l","posId":"N124","price":5900,"isExtra":false}]</t>
  </si>
  <si>
    <t>2026-05-08T16:29:06.676+02:00</t>
  </si>
  <si>
    <t>2026-05-08T16:35:55.552+02:00</t>
  </si>
  <si>
    <t>[{"id":"54414717","note":"","size":"Capricciosa 40cm","count":1,"label":"Capricciosa 40cm","posId":"101","price":30900,"isExtra":false},{"id":"54414779","note":"","count":1,"label":"Balné","posId":"K0000","price":2000,"isExtra":true},{"id":"59555837","note":"","count":1,"label":"BBQ základ","posId":"ZRB40","price":0,"isExtra":true}]</t>
  </si>
  <si>
    <t>2026-05-08T16:23:02.546+02:00</t>
  </si>
  <si>
    <t>2026-05-08T16:29:13.367+02:00</t>
  </si>
  <si>
    <t>[{"id":"8c704055-e242-493d-b754-bb711e5a6c0b","note":"","count":1,"label":"Hawai 40 cm","posId":"102","price":30900,"isExtra":false},{"id":"3a8b6a85-3b5c-4ee4-be2d-261ab8731d6e","note":"","count":1,"label":"Dip česnekový","posId":"P106","price":2000,"isExtra":false},{"id":"194f980e-141e-4220-9f1e-0e1e9edc412e","note":"","count":1,"label":"Quattro Formaggi 18 cm","posId":"135","price":11900,"isExtra":false},{"id":"211d85d0-839e-41d0-89e3-ea177ad7489e","note":"","count":1,"label":"Dip česnekový","posId":"P106","price":2000,"isExtra":false}]</t>
  </si>
  <si>
    <t>2026-05-08T16:20:18.204+02:00</t>
  </si>
  <si>
    <t>2026-05-08T16:27:22.350+02:00</t>
  </si>
  <si>
    <t>2026-05-08T16:13:32.984+02:00</t>
  </si>
  <si>
    <t>2026-05-08T16:20:51.905+02:00</t>
  </si>
  <si>
    <t>[{"id":"108","note":"","count":1,"label":"Pepperoni 40cm 🌶️🌶️","posId":"108","price":30900,"isExtra":false},{"id":"K0000","note":"","count":1,"label":"Balné","posId":"K0000","price":2000,"isExtra":true},{"id":"C101","note":"","count":1,"label":"Gorgonzola","posId":"C101","price":4000,"KDSTags":["greenhighlight"],"isExtra":true}]</t>
  </si>
  <si>
    <t>2026-05-08T16:05:02.206+02:00</t>
  </si>
  <si>
    <t>2026-05-08T16:12:22.386+02:00</t>
  </si>
  <si>
    <t>2026-05-08T16:26:03.039+02:00</t>
  </si>
  <si>
    <t>2026-05-08T16:05:03.083+02:00</t>
  </si>
  <si>
    <t>[{"id":"bf8dc38b-6c8e-42b6-9da3-3170253a57d4","note":"","count":1,"label":"Hot &amp; Spicy 32 cm","posId":"122","price":24900,"isExtra":false},{"id":"0ea52415-fdb3-497f-b216-7fd5802f2e0f","note":"","count":1,"label":"Quattro Formaggi 32 cm","posId":"123","price":24900,"isExtra":false}]</t>
  </si>
  <si>
    <t>2026-05-08T15:50:10.502+02:00</t>
  </si>
  <si>
    <t>2026-05-08T16:03:30.119+02:00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</si>
  <si>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,{"id":"54414876","note":"","count":1,"label":"Cibule","posId":"B103","price":2500,"KDSTags":["greenhighlight"],"isExtra":true},{"id":"54414880","note":"","count":1,"label":"Kukuřice","posId":"B115","price":2500,"KDSTags":["greenhighlight"],"isExtra":true},{"id":"54414897","note":"","count":1,"label":"Šunka","posId":"B106","price":3000,"KDSTags":["greenhighlight"],"isExtra":true},{"id":"54414750","note":"","size":"Česnekový dip","count":2,"label":"Česnekový dip","posId":"P106","price":2000,"isExtra":false},{"id":"54414789","note":"","count":2,"label":"Balné","posId":"K0000","price":1500,"isExtra":true}]</t>
  </si>
  <si>
    <t>2026-05-08T15:48:40.804+02:00</t>
  </si>
  <si>
    <t>2026-05-08T15:51:04.383+02:00</t>
  </si>
  <si>
    <t>[{"id":"272cd130-2932-4537-ac06-674dcc0d9489","count":1,"label":"Pizza Capricciosa 32","posId":"113","price":24900,"isExtra":false,"creatorId":"q2YxptESACduyHe5y_1g5","isPackging":0,"actualLabel":"Pizza Capricciosa 32"}]</t>
  </si>
  <si>
    <t>2026-05-08T15:45:23.747+02:00</t>
  </si>
  <si>
    <t>2026-05-08T15:54:22.543+02:00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</si>
  <si>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54414848","note":"","count":1,"label":"Olivy","posId":"C112","price":3500,"KDSTags":["greenhighlight"],"isExtra":true}]</t>
  </si>
  <si>
    <t>2026-05-08T15:45:23.745+02:00</t>
  </si>
  <si>
    <t>2026-05-08T15:59:15.498+02:00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</si>
  <si>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okrajů","posId":"X1000","price":0,"isExtra":true}]</t>
  </si>
  <si>
    <t>2026-05-08T15:37:01.935+02:00</t>
  </si>
  <si>
    <t>2026-05-08T16:54:25.344+02:00</t>
  </si>
  <si>
    <t>2026-05-08T17:09:39.147+02:00</t>
  </si>
  <si>
    <t>2026-05-08T15:37:02.847+02:00</t>
  </si>
  <si>
    <t>[{"id":"03dae282-4cd4-4fa2-9169-2178ea3ed325","note":"","count":1,"label":"Quattro Formaggi 40 cm","posId":"111","price":30900,"isExtra":false},{"id":"e8f571e6-dd36-42d7-8826-52c90315986b","note":"","count":1,"label":"Baby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bylinky","posId":"A122","price":6500,"isExtra":true},{"id":"2b9f361b-4416-409b-9b50-c5e648e65b24","note":"","count":1,"label":"Zeleninová 40 cm","posId":"103","price":30900,"isExtra":false}]</t>
  </si>
  <si>
    <t>2026-05-08T15:31:15.026+02:00</t>
  </si>
  <si>
    <t>2026-05-08T15:36:09.484+02:00</t>
  </si>
  <si>
    <t>[{"id":"69427585fd8faa40bcc99d6f","count":1,"label":"Margherita 32cm","posId":"112","price":20900,"isExtra":false},{"id":"7cdbdba064a9b12ab9c2a9d4","count":1,"label":"Balné","posId":"K0000","price":1500,"isExtra":true},{"id":"b9ae076dc1aa10e137c00e4a","count":1,"label":"Kukuřice","posId":"B115","price":2500,"KDSTags":["greenhighlight"],"isExtra":true},{"id":"69427585fd8faa40bcc99db1","count":1,"label":"Česnekový dip","posId":"P106","price":2000,"isExtra":false},{"id":"7cdbdba064a9b12ab9c2a9d4","count":1,"label":"Balné","posId":"K0000","price":1500,"isExtra":true}]</t>
  </si>
  <si>
    <t>2026-05-08T15:25:21.083+02:00</t>
  </si>
  <si>
    <t>2026-05-08T15:31:11.678+02:00</t>
  </si>
  <si>
    <t>2026-05-08T15:16:07.455+02:00</t>
  </si>
  <si>
    <t>2026-05-08T15:24:54.570+02:00</t>
  </si>
  <si>
    <t>[{"id":"59610942","note":"","size":"Hawai 32cm","count":1,"label":"Hawai 32cm","posId":"114","price":24900,"isExtra":false},{"id":"54414789","note":"","count":1,"label":"Balné","posId":"K0000","price":1500,"isExtra":true},{"id":"59809293","note":"","size":"Jablečno-skořicové rolls","count":1,"label":"Jablečno-skořicové rolls","posId":"18","price":8900,"isExtra":false},{"id":"54414789","note":"","count":1,"label":"Balné","posId":"K0000","price":1500,"isExtra":true},{"id":"54414746","note":"","size":"Masové kuličky","count":1,"label":"Masové kuličky","posId":"P102","price":9900,"isExtra":false},{"id":"54414789","note":"","count":1,"label":"Balné","posId":"K0000","price":1500,"isExtra":true}]</t>
  </si>
  <si>
    <t>2026-05-08T15:05:16.944+02:00</t>
  </si>
  <si>
    <t>2026-05-08T15:20:47.344+02:00</t>
  </si>
  <si>
    <t>[{"id":"54414750","note":"","size":"Česnekový dip","count":1,"label":"Česnekový dip","posId":"P106","price":2000,"isExtra":false},{"id":"54414789","note":"","count":1,"label":"Balné","posId":"K0000","price":1500,"isExtra":true},{"id":"57405815","note":"","size":"Pepsi zero sugar 1l","count":1,"label":"Pepsi zero sugar 1l","posId":"N125","price":5900,"isExtra":false},{"id":"59610934","note":"","size":"Margherita 32cm","count":1,"label":"Margherita 32cm","posId":"112","price":20900,"isExtra":false},{"id":"54414789","note":"","count":1,"label":"Balné","posId":"K0000","price":1500,"isExtra":true},{"id":"59610946","note":"","count":1,"label":"USA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bylinky","posId":"A121","price":5700,"isExtra":true}]</t>
  </si>
  <si>
    <t>2026-05-08T15:04:33.451+02:00</t>
  </si>
  <si>
    <t>2026-05-08T15:20:44.440+02:00</t>
  </si>
  <si>
    <t>[{"id":"54414717","note":"","size":"Capricciosa 40cm","count":1,"label":"Capricciosa 40cm","posId":"101","price":30900,"isExtra":false},{"id":"54414779","note":"","count":1,"label":"Balné","posId":"K0000","price":2000,"isExtra":true}]</t>
  </si>
  <si>
    <t>2026-05-08T14:50:44.646+02:00</t>
  </si>
  <si>
    <t>2026-05-08T14:54:44.205+02:00</t>
  </si>
  <si>
    <t>[{"id":"af56a8c5-97bc-46b9-b01e-e295e7dfc7cd","count":1,"label":"Pizza Comeback 32","posId":"121","price":24900,"isExtra":false,"creatorId":"tlAVEvKJEQqFhQAXKnTF7","isPackging":0,"actualLabel":"Pizza Comeback 32"},{"id":"extra_20230331101812_69","count":1,"label":"Jalapeňos","posId":"B102","price":2500,"KDSTags":["greenhighlight"],"isExtra":true,"mainItemId":"af56a8c5-97bc-46b9-b01e-e295e7dfc7cd"}]</t>
  </si>
  <si>
    <t>2026-05-08T14:36:02.551+02:00</t>
  </si>
  <si>
    <t>2026-05-08T14:43:22.027+02:00</t>
  </si>
  <si>
    <t>2026-05-08T15:07:17.564+02:00</t>
  </si>
  <si>
    <t>2026-05-08T14:36:03.586+02:00</t>
  </si>
  <si>
    <t>[{"id":"f4d7b9ad-ce62-498d-a90b-8016ab1e3604","note":"","count":1,"label":"Quattro Formaggi 32 cm","posId":"147","price":24900,"isExtra":false},{"id":"f61b7339-3b20-4583-b2b8-12e48de2876d","note":"","count":1,"label":"změna na Rajčatový základ","posId":"i105","price":0,"isExtra":true},{"id":"38de8e38-e51e-422d-9a89-960ebc505f1b","note":"","count":1,"label":"šunka","posId":"B106","price":3000,"KDSTags":["greenhighlight"],"isExtra":true},{"id":"c1383a56-9eef-4159-8de6-52ba98917da4","note":"","count":1,"label":"Pepperoni Rolls, 6 ks","posId":"P100","price":8900,"isExtra":false}]</t>
  </si>
  <si>
    <t>2026-05-08T14:31:37.563+02:00</t>
  </si>
  <si>
    <t>2026-05-08T14:40:34.432+02:00</t>
  </si>
  <si>
    <t>[{"id":"54414716","note":"","size":"Hawai 40cm","count":1,"label":"Hawai 40cm","posId":"102","price":30900,"isExtra":false},{"id":"54414779","note":"","count":1,"label":"Balné","posId":"K0000","price":2000,"isExtra":true},{"id":"54414862","note":"","count":1,"label":"Ananas","posId":"C100","price":3500,"KDSTags":["greenhighlight"],"isExtra":true},{"id":"54414890","note":"","count":1,"label":"Mozzarella","posId":"C113","price":4000,"KDSTags":["greenhighlight"],"isExtra":true},{"id":"57405814","note":"","size":"Pepsi 1l","count":1,"label":"Pepsi 1l","posId":"N124","price":5900,"isExtra":false}]</t>
  </si>
  <si>
    <t>2026-05-08T14:19:02.557+02:00</t>
  </si>
  <si>
    <t>2026-05-08T14:26:56.075+02:00</t>
  </si>
  <si>
    <t>[{"id":"26378531-c5c0-43f4-9535-09f267896a62","note":"","count":1,"label":"Spicy Wings","posId":"P101","price":11900,"isExtra":false}]</t>
  </si>
  <si>
    <t>2026-05-08T14:16:32.268+02:00</t>
  </si>
  <si>
    <t>2026-05-08T14:18:25.874+02:00</t>
  </si>
  <si>
    <t>[{"id":"9a540762-1e40-43f4-867c-412cc6f22ca0","count":1,"label":"Guarana kiwi a jablko","posId":"N144","price":5500,"isExtra":false,"creatorId":"tSDbuMpjWDdvvrRdECftP","isPackging":0,"actualLabel":"Guarana kiwi a jablko"}]</t>
  </si>
  <si>
    <t>2026-05-08T14:03:44.600+02:00</t>
  </si>
  <si>
    <t>2026-05-08T14:16:00.237+02:00</t>
  </si>
  <si>
    <t>[{"id":"61817985","note":"","size":"Guarana kiwi a jablko","count":1,"label":"Guarana kiwi a jablko","posId":"N144","price":5500,"isExtra":false},{"id":"54414718","note":"","size":"Veggieballs 40cm 🌶️🌶️","count":1,"label":"Veggieballs 40cm 🌶️🌶️","posId":"105","price":30900,"isExtra":false},{"id":"54414779","note":"","count":1,"label":"Balné","posId":"K0000","price":2000,"isExtra":true},{"id":"59555837","note":"","count":1,"label":"BBQ základ","posId":"ZRB40","price":0,"isExtra":true},{"id":"54414838","note":"","count":1,"label":"Bez papriky","posId":"X111","price":0,"KDSTags":["redhighlight"],"isExtra":true}]</t>
  </si>
  <si>
    <t>2026-05-08T14:02:50.452+02:00</t>
  </si>
  <si>
    <t>2026-05-08T14:14:07.037+02:00</t>
  </si>
  <si>
    <t>2026-05-08T14:01:01.752+02:00</t>
  </si>
  <si>
    <t>2026-05-08T14:08:59.041+02:00</t>
  </si>
  <si>
    <t>2026-05-08T14:21:07.217+02:00</t>
  </si>
  <si>
    <t>2026-05-08T14:01:02.851+02:00</t>
  </si>
  <si>
    <t>[{"id":"bf8dc38b-6c8e-42b6-9da3-3170253a57d4","note":"","count":1,"label":"Hot &amp; Spicy 32 cm","posId":"122","price":24900,"isExtra":false},{"id":"03ade9ce-5d0f-4499-a6a3-340b58ae4468","note":"","count":1,"label":"Capricciosa 32 cm","posId":"113","price":24900,"isExtra":false},{"id":"ee394832-8137-440a-84b7-b9e0df42a9ab","note":"","count":1,"label":"Hawai 32 cm","posId":"114","price":24900,"isExtra":false}]</t>
  </si>
  <si>
    <t>2026-05-08T13:49:02.344+02:00</t>
  </si>
  <si>
    <t>2026-05-08T13:57:59.380+02:00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</si>
  <si>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základ","posId":"i128","price":0,"isExtra":true},{"id":"adb25a98-2836-4da5-82f5-82c3fc24d621","note":"","count":1,"label":"grana padano","posId":"B130","price":3000,"KDSTags":["greenhighlight"],"isExtra":true}]</t>
  </si>
  <si>
    <t>2026-05-08T13:45:02.324+02:00</t>
  </si>
  <si>
    <t>2026-05-08T13:53:25.011+02:00</t>
  </si>
  <si>
    <t>2026-05-08T13:59:12.781+02:00</t>
  </si>
  <si>
    <t>2026-05-08T13:45:04.385+02:00</t>
  </si>
  <si>
    <t>[{"id":"1fae666b-4102-4ed0-b317-2a07b21ae279","note":"","count":1,"label":"Hot &amp; Spicy 40 cm","posId":"110","price":30900,"isExtra":false},{"id":"74b60a0c-fcbc-4171-95e9-291adbfbe523","note":"","count":1,"label":"Cibule","posId":"C103","price":3500,"KDSTags":["greenhighlight"],"isExtra":true},{"id":"211d85d0-839e-41d0-89e3-ea177ad7489e","note":"","count":3,"label":"Dip česnekový","posId":"P106","price":2000,"isExtra":false}]</t>
  </si>
  <si>
    <t>2026-05-08T13:45:01.154+02:00</t>
  </si>
  <si>
    <t>2026-05-08T13:51:34.343+02:00</t>
  </si>
  <si>
    <t>[{"id":"69427585fd8faa40bcc99d7f","count":1,"label":"Hawai 32cm","posId":"114","price":24900,"isExtra":false},{"id":"7cdbdba064a9b12ab9c2a9d4","count":1,"label":"Balné","posId":"K0000","price":1500,"isExtra":true}]</t>
  </si>
  <si>
    <t>2026-05-08T13:38:17.940+02:00</t>
  </si>
  <si>
    <t>2026-05-08T13:44:42.928+02:00</t>
  </si>
  <si>
    <t>2026-05-08T13:31:58.002+02:00</t>
  </si>
  <si>
    <t>2026-05-08T13:42:47.904+02:00</t>
  </si>
  <si>
    <t>[{"id":"113","note":"","count":1,"label":"Capricciosa 32cm","posId":"113","price":24900,"isExtra":false},{"id":"K0000","note":"","count":1,"label":"Balné","posId":"K0000","price":1500,"isExtra":true},{"id":"ZRB32","note":"","count":1,"label":"BBQ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okrajů","posId":"X1000","price":0,"isExtra":true},{"id":"X112","note":"","count":1,"label":"Bez oliv","posId":"X112","price":0,"KDSTags":["redhighlight"],"isExtra":true},{"id":"P106","note":"","count":1,"label":"Česnekový dip","posId":"P106","price":2000,"isExtra":false},{"id":"K0000","note":"","count":1,"label":"Balné","posId":"K0000","price":1500,"isExtra":true}]</t>
  </si>
  <si>
    <t>2026-05-08T13:30:34.729+02:00</t>
  </si>
  <si>
    <t>2026-05-08T13:41:26.186+02:00</t>
  </si>
  <si>
    <t>[{"id":"54414716","note":"","size":"Hawai 40cm","count":1,"label":"Hawai 40cm","posId":"102","price":30900,"isExtra":false},{"id":"54414779","note":"","count":1,"label":"Balné","posId":"K0000","price":2000,"isExtra":true},{"id":"54414862","note":"","count":1,"label":"Ananas","posId":"C100","price":3500,"KDSTags":["greenhighlight"],"isExtra":true}]</t>
  </si>
  <si>
    <t>2026-05-08T13:27:50.168+02:00</t>
  </si>
  <si>
    <t>2026-05-08T13:38:37.047+02:00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</si>
  <si>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54414890","note":"","count":1,"label":"Mozzarella","posId":"C113","price":4000,"KDSTags":["greenhighlight"],"isExtra":true}]</t>
  </si>
  <si>
    <t>2026-05-08T13:27:35.413+02:00</t>
  </si>
  <si>
    <t>2026-05-08T13:36:26.876+02:00</t>
  </si>
  <si>
    <t>[{"id":"242dae36-44a8-4735-8b4f-89394248d612","count":1,"label":"Pizza Hot &amp; Spicy 40","posId":"110","price":30900,"isExtra":false,"creatorId":"9Wd3ZAZ3iMynzQXuzc3hA","isPackging":0,"actualLabel":"Pizza Hot &amp; Spicy 40"},{"id":"463f2394-9ff7-40e2-b1f2-945909af0092","count":1,"label":"Pizza Zeleninová 40 cm","posId":"103","price":30900,"isExtra":false,"creatorId":"C6C4jAtGSPYcpxLf9xei7","isPackging":0,"actualLabel":"Pizza Zeleninová 40 cm"}]</t>
  </si>
  <si>
    <t>2026-05-08T13:26:02.010+02:00</t>
  </si>
  <si>
    <t>2026-05-08T13:39:32.685+02:00</t>
  </si>
  <si>
    <t>[{"id":"4d0fe7ad-c88a-4a73-8015-c60680489cf8","note":"","count":1,"label":"Baby špenát &amp; kuře 32 cm","posId":"116","price":24900,"isExtra":false}]</t>
  </si>
  <si>
    <t>2026-05-08T13:09:02.347+02:00</t>
  </si>
  <si>
    <t>2026-05-08T13:20:49.051+02:00</t>
  </si>
  <si>
    <t>[{"id":"b0d5792c-72a3-41ec-9f78-3fedc41c2a8a","note":"","count":1,"label":"VEGGIE MENU COMEBACK","posId":"","price":34900,"isExtra":false},{"id":"644ab73c-8309-4845-b96e-9f0f22c461df","note":"","count":1,"label":"Pepperoni","posId":"Y120","price":0,"isExtra":true},{"id":"741f56e1-4be0-4a48-9425-3dc6aa7f97c3","note":"","count":1,"label":"Italské těsto","posId":"15","price":0,"isExtra":true},{"id":"a0a20d0c-4422-439d-8c33-27905ee0699b","note":"","count":1,"label":"Smetanový základ","posId":"A129","price":0,"isExtra":true},{"id":"ccbbabfb-780b-41d6-8114-821ced779aaf","note":"","count":1,"label":"Česnekový chléb","posId":"P104","price":0,"isExtra":true},{"id":"45f62a03-044a-4058-9438-b16ec409a867","note":"","count":1,"label":"Pepsi zero sugar 1l","posId":"N125","price":0,"isExtra":true},{"id":"3a8b6a85-3b5c-4ee4-be2d-261ab8731d6e","note":"","count":2,"label":"Dip česnekový","posId":"P106","price":2000,"isExtra":false},{"id":"80cdc162-f69f-4138-b690-77917e93790e","note":"","count":1,"label":"SPICY MENU COMEBACK","posId":"","price":34900,"isExtra":false},{"id":"8131fe52-523e-4529-a239-ca5629315dac","note":"","count":1,"label":"Comeback","posId":"Y121","price":0,"isExtra":true},{"id":"741f56e1-4be0-4a48-9425-3dc6aa7f97c3","note":"","count":1,"label":"Italské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základ","posId":"A127","price":0,"isExtra":true},{"id":"21fd0686-e8d1-43f1-84c9-d96f5842a3ca","note":"","count":1,"label":"okraj mozzarella, bylinky","posId":"A121","price":5700,"isExtra":true},{"id":"9044268d-9567-4604-8129-9d32c7630f2b","note":"","count":1,"label":"Příloha: Masové kuličky","posId":"P102","price":0,"isExtra":true},{"id":"45f62a03-044a-4058-9438-b16ec409a867","note":"","count":1,"label":"Pepsi zero sugar 1l","posId":"N125","price":0,"isExtra":true},{"id":"211d85d0-839e-41d0-89e3-ea177ad7489e","note":"","count":2,"label":"Dip česnekový","posId":"P106","price":2000,"isExtra":false}]</t>
  </si>
  <si>
    <t>2026-05-08T13:03:25.279+02:00</t>
  </si>
  <si>
    <t>2026-05-08T13:14:19.206+02:00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</si>
  <si>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32cm","posId":"123","price":24900,"isExtra":false},{"id":"54414789","note":"","count":1,"label":"Balné","posId":"K0000","price":1500,"isExtra":true},{"id":"54414717","note":"","size":"Capricciosa 40cm","count":1,"label":"Capricciosa 40cm","posId":"101","price":30900,"isExtra":false},{"id":"54414779","note":"","count":1,"label":"Balné","posId":"K0000","price":2000,"isExtra":true},{"id":"59555830","note":"","count":1,"label":"Smetanový základ","posId":"ZRS40","price":0,"isExtra":true},{"id":"54414908","note":"","count":1,"label":"Kuře","posId":"C114","price":4000,"KDSTags":["greenhighlight"],"isExtra":true},{"id":"57405814","note":"","size":"Pepsi 1l","count":1,"label":"Pepsi 1l","posId":"N124","price":5900,"isExtra":false}]</t>
  </si>
  <si>
    <t>2026-05-08T13:00:05.782+02:00</t>
  </si>
  <si>
    <t>2026-05-08T13:08:48.749+02:00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</si>
  <si>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🌶️🌶️","posId":"120","price":24900,"isExtra":false},{"id":"54414789","note":"","count":1,"label":"Balné","posId":"K0000","price":1500,"isExtra":true}]</t>
  </si>
  <si>
    <t>2026-05-08T12:43:51.570+02:00</t>
  </si>
  <si>
    <t>2026-05-08T12:54:38.911+02:00</t>
  </si>
  <si>
    <t>[{"id":"69427585fd8faa40bcc99d77","count":2,"label":"Pepperoni 32cm 🌶️🌶️","posId":"120","price":24900,"isExtra":false},{"id":"7cdbdba064a9b12ab9c2a9d4","count":2,"label":"Balné","posId":"K0000","price":1500,"isExtra":true},{"id":"69427585fd8faa40bcc99db1","count":1,"label":"Česnekový dip","posId":"P106","price":2000,"isExtra":false},{"id":"7cdbdba064a9b12ab9c2a9d4","count":1,"label":"Balné","posId":"K0000","price":1500,"isExtra":true},{"id":"69427585fd8faa40bcc99d79","count":1,"label":"BBQ Texas 32cm","posId":"119","price":24900,"isExtra":false},{"id":"7cdbdba064a9b12ab9c2a9d4","count":1,"label":"Balné","posId":"K0000","price":1500,"isExtra":true}]</t>
  </si>
  <si>
    <t>2026-05-08T12:39:30.052+02:00</t>
  </si>
  <si>
    <t>2026-05-08T12:50:02.752+02:00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</si>
  <si>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40cm","posId":"111","price":30900,"isExtra":false},{"id":"54414779","note":"","count":1,"label":"Balné","posId":"K0000","price":2000,"isExtra":true},{"id":"54414813","note":"","count":1,"label":"okraj mozzarella, bylinky","posId":"A122","price":6500,"isExtra":true}]</t>
  </si>
  <si>
    <t>2026-05-08T12:33:14.756+02:00</t>
  </si>
  <si>
    <t>2026-05-08T12:44:41.720+02:00</t>
  </si>
  <si>
    <t>[{"id":"54414707","note":"","size":"Margherita 40cm","count":1,"label":"Margherita 40cm","posId":"100","price":26900,"isExtra":false},{"id":"54414779","note":"","count":1,"label":"Balné","posId":"K0000","price":2000,"isExtra":true},{"id":"57405815","note":"","size":"Pepsi zero sugar 1l","count":1,"label":"Pepsi zero sugar 1l","posId":"N125","price":5900,"isExtra":false}]</t>
  </si>
  <si>
    <t>2026-05-08T12:32:10.508+02:00</t>
  </si>
  <si>
    <t>2026-05-08T12:42:26.773+02:00</t>
  </si>
  <si>
    <t>[{"id":"69427585fd8faa40bcc99d81","count":1,"label":"Capricciosa 32cm","posId":"113","price":24900,"isExtra":false},{"id":"7cdbdba064a9b12ab9c2a9d4","count":1,"label":"Balné","posId":"K0000","price":1500,"isExtra":true},{"id":"330e5bd554d905fd6d54cf01","count":1,"label":"bez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</si>
  <si>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2026-05-08T12:31:02.246+02:00</t>
  </si>
  <si>
    <t>2026-05-08T12:39:47.452+02:00</t>
  </si>
  <si>
    <t>2026-05-08T12:55:49.448+02:00</t>
  </si>
  <si>
    <t>2026-05-08T12:33:04.247+02:00</t>
  </si>
  <si>
    <t>2026-05-08T12:25:21.807+02:00</t>
  </si>
  <si>
    <t>2026-05-08T12:33:19.974+02:00</t>
  </si>
  <si>
    <t>2026-05-08T12:24:09.114+02:00</t>
  </si>
  <si>
    <t>2026-05-08T12:37:34.979+02:00</t>
  </si>
  <si>
    <t>[{"id":"69427585fd8faa40bcc99d57","count":1,"label":"Quattro Formaggi 40cm","posId":"111","price":30900,"isExtra":false},{"id":"1d39bc6ba96569aaaf3ab974","count":1,"label":"Balné","posId":"K0000","price":2000,"isExtra":true},{"id":"69427585fd8faa40bcc99d67","count":1,"label":"Capricciosa 40cm","posId":"101","price":30900,"isExtra":false},{"id":"1d39bc6ba96569aaaf3ab974","count":1,"label":"Balné","posId":"K0000","price":2000,"isExtra":true},{"id":"e97c473331e663ddc690894a","count":1,"label":"BBQ základ","posId":"ZRB40","price":0,"isExtra":true}]</t>
  </si>
  <si>
    <t>2026-05-08T12:21:01.471+02:00</t>
  </si>
  <si>
    <t>2026-05-08T12:28:45.825+02:00</t>
  </si>
  <si>
    <t>2026-05-08T12:41:09.751+02:00</t>
  </si>
  <si>
    <t>2026-05-08T12:21:02.247+02:00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</si>
  <si>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bylinky","posId":"A122","price":6500,"isExtra":true},{"id":"2863cfff-d34c-4eca-8cc1-a94c70c453ab","note":"","count":1,"label":"Mirinda 1l","posId":"N126","price":5900,"isExtra":false},{"id":"3a8b6a85-3b5c-4ee4-be2d-261ab8731d6e","note":"","count":1,"label":"Dip česnekový","posId":"P106","price":2000,"isExtra":false}]</t>
  </si>
  <si>
    <t>2026-05-08T12:20:52.996+02:00</t>
  </si>
  <si>
    <t>2026-05-08T12:33:23.560+02:00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</si>
  <si>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40cm","posId":"101","price":30900,"isExtra":false},{"id":"54414779","note":"","count":1,"label":"Balné","posId":"K0000","price":2000,"isExtra":true},{"id":"54414777","note":"","count":1,"label":"bez plněných okrajů","posId":"X1000","price":0,"isExtra":true}]</t>
  </si>
  <si>
    <t>2026-05-08T12:19:02.693+02:00</t>
  </si>
  <si>
    <t>2026-05-08T12:27:28.913+02:00</t>
  </si>
  <si>
    <t>2026-05-08T12:18:02.207+02:00</t>
  </si>
  <si>
    <t>2026-05-08T12:24:46.854+02:00</t>
  </si>
  <si>
    <t>2026-05-08T12:37:32.764+02:00</t>
  </si>
  <si>
    <t>2026-05-08T12:18:03.104+02:00</t>
  </si>
  <si>
    <t>[{"id":"6bbd4662-3c19-4725-919c-71f4c4e91f89","note":"","count":1,"label":"BBQ Meteor 32 cm","posId":"142","price":24900,"isExtra":false},{"id":"7bf5fb6e-17f1-4e62-b7d1-e31d7c483eb9","note":"","count":1,"label":"cibule","posId":"B103","price":2500,"KDSTags":["greenhighlight"],"isExtra":true},{"id":"adb25a98-2836-4da5-82f5-82c3fc24d621","note":"","count":1,"label":"grana padano","posId":"B130","price":3000,"KDSTags":["greenhighlight"],"isExtra":true},{"id":"3a8b6a85-3b5c-4ee4-be2d-261ab8731d6e","note":"","count":1,"label":"Dip česnekový","posId":"P106","price":2000,"isExtra":false},{"id":"bb7c6979-64dd-4c00-8081-ba5783174fc7","note":"","count":1,"label":"Aquilla neperlivá 0,75l","posId":"N140","price":3900,"isExtra":false}]</t>
  </si>
  <si>
    <t>2026-05-08T12:13:02.698+02:00</t>
  </si>
  <si>
    <t>2026-05-08T12:23:25.417+02:00</t>
  </si>
  <si>
    <t>2026-05-08T12:48:38.887+02:00</t>
  </si>
  <si>
    <t>2026-05-08T12:13:03.561+02:00</t>
  </si>
  <si>
    <t>2026-05-08T12:12:01.746+02:00</t>
  </si>
  <si>
    <t>2026-05-08T12:23:00.861+02:00</t>
  </si>
  <si>
    <t>2026-05-08T12:33:35.342+02:00</t>
  </si>
  <si>
    <t>2026-05-08T12:12:02.719+02:00</t>
  </si>
  <si>
    <t>[{"id":"36ea3088-07fd-428f-b871-c4a5ee9cef7b","note":"","count":1,"label":"Comeback 40 cm","posId":"109","price":30900,"isExtra":false},{"id":"3a8b6a85-3b5c-4ee4-be2d-261ab8731d6e","note":"","count":3,"label":"Dip česnekový","posId":"P106","price":2000,"isExtra":false}]</t>
  </si>
  <si>
    <t>2026-05-08T12:09:18.724+02:00</t>
  </si>
  <si>
    <t>2026-05-08T12:20:05.102+02:00</t>
  </si>
  <si>
    <t>[{"id":"69427585fd8faa40bcc99d5f","count":1,"label":"BBQ Texas 40cm","posId":"107","price":30900,"isExtra":false},{"id":"1d39bc6ba96569aaaf3ab974","count":1,"label":"Balné","posId":"K0000","price":2000,"isExtra":true},{"id":"48863154de09ebfd22a82574","count":1,"label":"bez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</si>
  <si>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2026-05-08T12:08:49.196+02:00</t>
  </si>
  <si>
    <t>2026-05-08T12:17:16.643+02:00</t>
  </si>
  <si>
    <t>[{"id":"69427585fd8faa40bcc99d75","count":1,"label":"Comeback 32cm 🌶️","posId":"121","price":24900,"isExtra":false},{"id":"7cdbdba064a9b12ab9c2a9d4","count":1,"label":"Balné","posId":"K0000","price":1500,"isExtra":true},{"id":"968ea2a9034bec66b941731d","count":1,"label":"Bez slaniny","posId":"X108","price":0,"KDSTags":["redhighlight"],"isExtra":true},{"id":"69427585fd8faa40bcc99db3","count":1,"label":"BBQ dip","posId":"P105","price":2000,"isExtra":false},{"id":"7cdbdba064a9b12ab9c2a9d4","count":1,"label":"Balné","posId":"K0000","price":1500,"isExtra":true}]</t>
  </si>
  <si>
    <t>2026-05-08T12:00:17.271+02:00</t>
  </si>
  <si>
    <t>2026-05-08T12:07:51.119+02:00</t>
  </si>
  <si>
    <t>2026-05-08T11:56:02.246+02:00</t>
  </si>
  <si>
    <t>2026-05-08T12:04:02.696+02:00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</si>
  <si>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</si>
  <si>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2026-05-08T11:55:06.399+02:00</t>
  </si>
  <si>
    <t>2026-05-08T12:02:31.552+02:00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</si>
  <si>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🌶️🌶️","posId":"108","price":30900,"isExtra":false},{"id":"54414779","note":"","count":1,"label":"Balné","posId":"K0000","price":2000,"isExtra":true}]</t>
  </si>
  <si>
    <t>2026-05-08T11:46:36.646+02:00</t>
  </si>
  <si>
    <t>2026-05-08T11:56:07.738+02:00</t>
  </si>
  <si>
    <t>[{"id":"54414707","note":"","size":"Margherita 40cm","count":1,"label":"Margherita 40cm","posId":"100","price":26900,"isExtra":false},{"id":"54414779","note":"","count":1,"label":"Balné","posId":"K0000","price":2000,"isExtra":true},{"id":"59555830","note":"","count":1,"label":"Smetanový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54414882","note":"","count":1,"label":"Kukuřice","posId":"C115","price":3500,"KDSTags":["greenhighlight"],"isExtra":true},{"id":"54414894","note":"","count":1,"label":"Šunka","posId":"C106","price":4000,"KDSTags":["greenhighlight"],"isExtra":true},{"id":"54414901","note":"","count":1,"label":"Slanina","posId":"C108","price":4000,"KDSTags":["greenhighlight"],"isExtra":true},{"id":"57405816","note":"","size":"Mirinda 1l","count":1,"label":"Mirinda 1l","posId":"N126","price":5900,"isExtra":false},{"id":"57405818","note":"","size":"Poděbradská malinovka 0,5l","count":1,"label":"Poděbradská malinovka 0,5l","posId":"N129","price":4900,"isExtra":false}]</t>
  </si>
  <si>
    <t>2026-05-08T11:43:50.961+02:00</t>
  </si>
  <si>
    <t>2026-05-08T11:49:56.786+02:00</t>
  </si>
  <si>
    <t>[{"id":"61f8ff26-31c1-4e19-9cc4-8302f07a74fb","count":1,"label":"Pizza BBQ Meteor 32","posId":"118","price":24900,"isExtra":false,"creatorId":"Rd0TZ1uwX7jaVwuVMdWiL","isPackging":0,"actualLabel":"Pizza BBQ Meteor 32"}]</t>
  </si>
  <si>
    <t>2026-05-08T11:43:27.926+02:00</t>
  </si>
  <si>
    <t>2026-05-08T11:49:55.447+02:00</t>
  </si>
  <si>
    <t>[{"id":"61f8ff26-31c1-4e19-9cc4-8302f07a74fb","count":1,"label":"Pizza BBQ Meteor 32","posId":"118","price":24900,"isExtra":false,"creatorId":"VqeIFODRkHUgoLAeM6fvB","isPackging":0,"actualLabel":"Pizza BBQ Meteor 32"},{"id":"af56a8c5-97bc-46b9-b01e-e295e7dfc7cd","count":1,"label":"Pizza Comeback 32","posId":"121","price":24900,"isExtra":false,"creatorId":"yME0VLWQi5uXeEMunmZhL","isPackging":0,"actualLabel":"Pizza Comeback 32"}]</t>
  </si>
  <si>
    <t>2026-05-08T11:41:34.456+02:00</t>
  </si>
  <si>
    <t>2026-05-08T11:49:34.056+02:00</t>
  </si>
  <si>
    <t>[{"id":"af56a8c5-97bc-46b9-b01e-e295e7dfc7cd","count":1,"label":"Pizza Comeback 32","posId":"121","price":24900,"isExtra":false,"creatorId":"dxan6AXLXDN7PGRI6I_zp","isPackging":0,"actualLabel":"Pizza Comeback 32"}]</t>
  </si>
  <si>
    <t>2026-05-08T11:35:33.791+02:00</t>
  </si>
  <si>
    <t>2026-05-08T11:45:10.760+02:00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</si>
  <si>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🌶️","posId":"109","price":30900,"isExtra":false},{"id":"54414779","note":"","count":1,"label":"Balné","posId":"K0000","price":2000,"isExtra":true},{"id":"54414820","note":"","count":1,"label":"okraj mozzarella, bbq omáčka","posId":"A124","price":6500,"isExtra":true}]</t>
  </si>
  <si>
    <t>2026-05-08T11:28:29.007+02:00</t>
  </si>
  <si>
    <t>2026-05-08T11:37:35.232+02:00</t>
  </si>
  <si>
    <t>[{"id":"59610935","note":"","size":"Quattro Formaggi 32cm","count":2,"label":"Quattro Formaggi 32cm","posId":"123","price":24900,"isExtra":false},{"id":"54414789","note":"","count":2,"label":"Balné","posId":"K0000","price":1500,"isExtra":true}]</t>
  </si>
  <si>
    <t>2026-05-08T11:09:02.303+02:00</t>
  </si>
  <si>
    <t>2026-05-08T11:39:23.538+02:00</t>
  </si>
  <si>
    <t>2026-05-08T11:53:21.368+02:00</t>
  </si>
  <si>
    <t>2026-05-08T11:09:03.670+02:00</t>
  </si>
  <si>
    <t>[{"id":"e12521cc-9391-4513-be27-f090014536cf","note":"","count":1,"label":"BBQ Texas 32 cm","posId":"143","price":24900,"isExtra":false},{"id":"21fd0686-e8d1-43f1-84c9-d96f5842a3ca","note":"","count":1,"label":"okraj mozzarella, bylinky","posId":"A121","price":5700,"isExtra":true},{"id":"a4efa812-1470-4ea2-a19d-39843abed3be","note":"","count":1,"label":"Comeback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bylinky","posId":"A121","price":5700,"isExtra":true}]</t>
  </si>
  <si>
    <t>2026-05-08T11:08:27.904+02:00</t>
  </si>
  <si>
    <t>2026-05-08T11:16:24.138+02:00</t>
  </si>
  <si>
    <t>2026-05-08T11:04:25.601+02:00</t>
  </si>
  <si>
    <t>2026-05-08T11:15:22.432+02:00</t>
  </si>
  <si>
    <t>[{"id":"69427585fd8faa40bcc99d6f","count":1,"label":"Margherita 32cm","posId":"112","price":20900,"isExtra":false},{"id":"7cdbdba064a9b12ab9c2a9d4","count":1,"label":"Balné","posId":"K0000","price":1500,"isExtra":true},{"id":"330e5bd554d905fd6d54cf01","count":1,"label":"bez plněných okrajů","posId":"X1000","price":0,"isExtra":true},{"id":"b9ae076dc1aa10e137c00e4a","count":1,"label":"Kukuřice","posId":"B115","price":2500,"KDSTags":["greenhighlight"],"isExtra":true}]</t>
  </si>
  <si>
    <t>2026-05-08T10:54:02.047+02:00</t>
  </si>
  <si>
    <t>2026-05-08T11:18:31.254+02:00</t>
  </si>
  <si>
    <t>[{"id":"35e045f9-bc36-46e9-8142-6579de78a05b","note":"","count":1,"label":"Comeback 32 cm","posId":"121","price":24900,"isExtra":false},{"id":"3a8b6a85-3b5c-4ee4-be2d-261ab8731d6e","note":"","count":1,"label":"Dip česnekový","posId":"P106","price":2000,"isExtra":false}]</t>
  </si>
  <si>
    <t>2026-05-08T10:46:02.633+02:00</t>
  </si>
  <si>
    <t>2026-05-08T11:13:53.304+02:00</t>
  </si>
  <si>
    <t>2026-05-08T11:28:25.139+02:00</t>
  </si>
  <si>
    <t>2026-05-08T10:46:03.490+02:00</t>
  </si>
  <si>
    <t>[{"id":"36ea3088-07fd-428f-b871-c4a5ee9cef7b","note":"","count":1,"label":"Comeback 40 cm","posId":"109","price":30900,"isExtra":false},{"id":"086fcce3-7fb4-4d92-a248-f28db47a4c99","note":"","count":1,"label":"Česká zmrzlina z Opočna vanilková","posId":"D108","price":12900,"isExtra":false}]</t>
  </si>
  <si>
    <t>2026-05-08T10:36:02.575+02:00</t>
  </si>
  <si>
    <t>2026-05-08T11:09:18.203+02:00</t>
  </si>
  <si>
    <t>[{"id":"5b1f2843-926a-4dd1-a5f0-4fddc7b45013","note":"","count":1,"label":"Margherita 32 cm","posId":"112","price":20900,"isExtra":false},{"id":"3a8b6a85-3b5c-4ee4-be2d-261ab8731d6e","note":"","count":1,"label":"Dip česnekový","posId":"P106","price":2000,"isExtra":false},{"id":"ee394832-8137-440a-84b7-b9e0df42a9ab","note":"","count":1,"label":"Hawai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-ananas","posId":"X100","price":0,"KDSTags":["redhighlight"],"isExtra":true},{"id":"36ea3088-07fd-428f-b871-c4a5ee9cef7b","note":"","count":1,"label":"Comeback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bylinky","posId":"A122","price":6500,"isExtra":true},{"id":"211d85d0-839e-41d0-89e3-ea177ad7489e","note":"","count":1,"label":"Dip česnekový","posId":"P106","price":2000,"isExtra":false},{"id":"36ea3088-07fd-428f-b871-c4a5ee9cef7b","note":"","count":1,"label":"Comeback 40 cm","posId":"109","price":30900,"isExtra":false},{"id":"eb426525-9181-4714-9963-380f5c0ae0e5","note":"","count":1,"label":"Okraj mozzarella, bylinky","posId":"A122","price":6500,"isExtra":true}]</t>
  </si>
  <si>
    <t>2026-05-08T10:34:02.595+02:00</t>
  </si>
  <si>
    <t>2026-05-08T11:12:00.358+02:00</t>
  </si>
  <si>
    <t>2026-05-08T11:19:46.103+02:00</t>
  </si>
  <si>
    <t>2026-05-08T10:34:03.732+02:00</t>
  </si>
  <si>
    <t>[{"id":"d63e9120-8ffe-444c-ba51-6c942a13f4fc","note":"","count":1,"label":"Margherita 40 cm","posId":"100","price":26900,"isExtra":false},{"id":"78a6e98d-57cb-4e2c-9a3c-9d40f7b79583","note":"","count":1,"label":"Gorgonzola","posId":"C101","price":4000,"KDSTags":["greenhighlight"],"isExtra":true},{"id":"10b1ebcf-eda6-410e-81f0-6a9182a548db","note":"","count":1,"label":"Slanina","posId":"C108","price":4000,"KDSTags":["greenhighlight"],"isExtra":true},{"id":"86843148-4e32-4979-bfd6-d7151207f70f","note":"","count":1,"label":"Šunka","posId":"C106","price":4000,"KDSTags":["greenhighlight"],"isExtra":true}]</t>
  </si>
  <si>
    <t>2026-05-07T23:21:55.823+02:00</t>
  </si>
  <si>
    <t>2026-05-07T23:33:34.805+02:00</t>
  </si>
  <si>
    <t>2026-05-07T23:20:43.907+02:00</t>
  </si>
  <si>
    <t>2026-05-07T23:31:45.130+02:00</t>
  </si>
  <si>
    <t>[{"id":"69427585fd8faa40bcc99d61","count":1,"label":"BBQ Meteor 40cm","posId":"106","price":30900,"isExtra":false},{"id":"1d39bc6ba96569aaaf3ab974","count":1,"label":"Balné","posId":"K0000","price":2000,"isExtra":true},{"id":"69427585fd8faa40bcc99dcf","count":1,"label":"Mirinda 1l","posId":"N126","price":5900,"isExtra":false}]</t>
  </si>
  <si>
    <t>2026-05-07T23:19:11.859+02:00</t>
  </si>
  <si>
    <t>2026-05-07T23:29:10.897+02:00</t>
  </si>
  <si>
    <t>[{"id":"69427585fd8faa40bcc99d6f","count":1,"label":"Margherita 32cm","posId":"112","price":20900,"isExtra":false},{"id":"7cdbdba064a9b12ab9c2a9d4","count":1,"label":"Balné","posId":"K0000","price":1500,"isExtra":true},{"id":"69427585fd8faa40bcc99d7b","count":1,"label":"BBQ Meteor 32cm","posId":"118","price":24900,"isExtra":false},{"id":"7cdbdba064a9b12ab9c2a9d4","count":1,"label":"Balné","posId":"K0000","price":1500,"isExtra":true}]</t>
  </si>
  <si>
    <t>2026-05-07T23:18:42.267+02:00</t>
  </si>
  <si>
    <t>2026-05-07T23:26:50.760+02:00</t>
  </si>
  <si>
    <t>2026-05-07T23:13:09.018+02:00</t>
  </si>
  <si>
    <t>2026-05-07T23:18:20.745+02:00</t>
  </si>
  <si>
    <t>[{"id":"69427585fd8faa40bcc99d5d","count":1,"label":"Pepperoni 40cm 🌶️🌶️","posId":"108","price":30900,"isExtra":false},{"id":"1d39bc6ba96569aaaf3ab974","count":1,"label":"Balné","posId":"K0000","price":2000,"isExtra":true},{"id":"48863154de09ebfd22a82574","count":1,"label":"bez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</si>
  <si>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2026-05-07T23:00:01.779+02:00</t>
  </si>
  <si>
    <t>2026-05-07T23:13:48.729+02:00</t>
  </si>
  <si>
    <t>2026-05-08T05:59:59.999+02:00</t>
  </si>
  <si>
    <t>2026-05-07T22:48:54.994+02:00</t>
  </si>
  <si>
    <t>2026-05-07T22:55:23.598+02:00</t>
  </si>
  <si>
    <t>2026-05-07T22:43:16.133+02:00</t>
  </si>
  <si>
    <t>2026-05-07T22:48:52.662+02:00</t>
  </si>
  <si>
    <t>[{"id":"40d9cbbb-8f1e-4bb1-8779-b8a901a5b016","count":1,"label":"Pizza Quattro Formaggi 32","posId":"123","price":24900,"isExtra":false,"creatorId":"RlM7u2yyGh1xP4yWpKMXe","isPackging":0,"actualLabel":"Pizza Quattro Formaggi 32"}]</t>
  </si>
  <si>
    <t>2026-05-07T22:35:53.379+02:00</t>
  </si>
  <si>
    <t>2026-05-07T22:43:54.620+02:00</t>
  </si>
  <si>
    <t>[{"id":"69427585fd8faa40bcc99d75","count":1,"label":"Comeback 32cm 🌶️","posId":"121","price":24900,"isExtra":false},{"id":"7cdbdba064a9b12ab9c2a9d4","count":1,"label":"Balné","posId":"K0000","price":1500,"isExtra":true},{"id":"c53963ce28e9a8bf387aa757","count":1,"label":"okraj mozzarella, bylinky","posId":"A121","price":5700,"isExtra":true},{"id":"69427585fd8faa40bcc99dcd","count":1,"label":"Pepsi zero sugar 1l","posId":"N125","price":5900,"isExtra":false}]</t>
  </si>
  <si>
    <t>2026-05-07T22:35:48.768+02:00</t>
  </si>
  <si>
    <t>2026-05-07T22:42:36.775+02:00</t>
  </si>
  <si>
    <t>[{"id":"59610939","note":"","size":"BBQ Texas 32cm","count":1,"label":"BBQ Texas 32cm","posId":"119","price":24900,"isExtra":false},{"id":"54414789","note":"","count":1,"label":"Balné","posId":"K0000","price":1500,"isExtra":true},{"id":"57278749","note":"","count":1,"label":"Rajčatový základ","posId":"ZBR32","price":0,"isExtra":true},{"id":"54414850","note":"","count":1,"label":"okraj hotdog, hořčice","posId":"A117","price":5700,"isExtra":true},{"id":"54414800","note":"","count":1,"label":"Jalapeňos","posId":"B102","price":2500,"KDSTags":["greenhighlight"],"isExtra":true},{"id":"57405815","note":"","size":"Pepsi zero sugar 1l","count":1,"label":"Pepsi zero sugar 1l","posId":"N125","price":5900,"isExtra":false}]</t>
  </si>
  <si>
    <t>2026-05-07T22:30:19.895+02:00</t>
  </si>
  <si>
    <t>2026-05-07T22:35:35.626+02:00</t>
  </si>
  <si>
    <t>2026-05-07T22:27:50.140+02:00</t>
  </si>
  <si>
    <t>2026-05-07T22:33:42.621+02:00</t>
  </si>
  <si>
    <t>[{"id":"69427585fd8faa40bcc99d81","count":1,"label":"Capricciosa 32cm","posId":"113","price":24900,"isExtra":false},{"id":"7cdbdba064a9b12ab9c2a9d4","count":1,"label":"Balné","posId":"K0000","price":1500,"isExtra":true},{"id":"8241669eecc1399a2e3e1c17","count":1,"label":"BBQ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okrajů","posId":"X1000","price":0,"isExtra":true}]</t>
  </si>
  <si>
    <t>2026-05-07T22:25:02.394+02:00</t>
  </si>
  <si>
    <t>2026-05-07T22:32:50.686+02:00</t>
  </si>
  <si>
    <t>[{"id":"0b867b16-3995-4b4a-9deb-1c0d8cecf8d6","note":"","count":1,"label":"Pepperoni 32 cm","posId":"120","price":24900,"isExtra":false},{"id":"dba0d6ed-9e38-4f33-8ec2-cc6e2ff8f1a9","note":"","count":1,"label":"gorgonzola","posId":"B101","price":3000,"KDSTags":["greenhighlight"],"isExtra":true},{"id":"adb25a98-2836-4da5-82f5-82c3fc24d621","note":"","count":1,"label":"grana padano","posId":"B130","price":3000,"KDSTags":["greenhighlight"],"isExtra":true}]</t>
  </si>
  <si>
    <t>2026-05-07T22:15:42.419+02:00</t>
  </si>
  <si>
    <t>2026-05-07T22:22:51.614+02:00</t>
  </si>
  <si>
    <t>[{"id":"69427585fd8faa40bcc99da7","count":2,"label":"Spicy Wings 🌶️","posId":"P101","price":11900,"isExtra":false},{"id":"7cdbdba064a9b12ab9c2a9d4","count":2,"label":"Balné","posId":"K0000","price":1500,"isExtra":true},{"id":"69427585fd8faa40bcc99dab","count":1,"label":"Pečené brambory","posId":"P103","price":6900,"isExtra":false},{"id":"7cdbdba064a9b12ab9c2a9d4","count":1,"label":"Balné","posId":"K0000","price":1500,"isExtra":true},{"id":"69427585fd8faa40bcc99dad","count":1,"label":"Česnekový chléb 18cm","posId":"P104","price":7900,"isExtra":false},{"id":"7cdbdba064a9b12ab9c2a9d4","count":1,"label":"Balné","posId":"K0000","price":1500,"isExtra":true},{"id":"69427585fd8faa40bcc99db1","count":1,"label":"Česnekový dip","posId":"P106","price":2000,"isExtra":false},{"id":"7cdbdba064a9b12ab9c2a9d4","count":1,"label":"Balné","posId":"K0000","price":1500,"isExtra":true}]</t>
  </si>
  <si>
    <t>2026-05-07T22:06:02.198+02:00</t>
  </si>
  <si>
    <t>2026-05-07T22:19:44.339+02:00</t>
  </si>
  <si>
    <t>[{"id":"bf8dc38b-6c8e-42b6-9da3-3170253a57d4","note":"","count":1,"label":"Hot &amp; Spicy 32 cm","posId":"122","price":24900,"isExtra":false},{"id":"0b867b16-3995-4b4a-9deb-1c0d8cecf8d6","note":"","count":1,"label":"Pepperoni 32 cm","posId":"120","price":24900,"isExtra":false},{"id":"57c816b2-3e3f-46c2-b126-b09910d79cb0","note":"","count":1,"label":"změna na Smetanový základ","posId":"i129","price":0,"isExtra":true},{"id":"2f5e6647-81e9-4b87-979a-d1df9153229a","note":"","count":1,"label":"jalapeños","posId":"B102","price":2500,"KDSTags":["greenhighlight"],"isExtra":true}]</t>
  </si>
  <si>
    <t>2026-05-07T21:57:01.576+02:00</t>
  </si>
  <si>
    <t>2026-05-07T22:04:22.911+02:00</t>
  </si>
  <si>
    <t>[{"id":"69427585fd8faa40bcc99dbb","count":1,"label":"Jablečno-skořicové rolls","posId":"18","price":8900,"isExtra":false},{"id":"7cdbdba064a9b12ab9c2a9d4","count":1,"label":"Balné","posId":"K0000","price":1500,"isExtra":true},{"id":"69427585fd8faa40bcc99d7b","count":1,"label":"BBQ Meteor 32cm","posId":"118","price":24900,"isExtra":false},{"id":"7cdbdba064a9b12ab9c2a9d4","count":1,"label":"Balné","posId":"K0000","price":1500,"isExtra":true}]</t>
  </si>
  <si>
    <t>2026-05-07T21:52:02.447+02:00</t>
  </si>
  <si>
    <t>2026-05-07T22:01:14.935+02:00</t>
  </si>
  <si>
    <t>2026-05-07T21:51:34.837+02:00</t>
  </si>
  <si>
    <t>2026-05-07T22:01:32.004+02:00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</si>
  <si>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🌶️🌶️","posId":"122","price":24900,"isExtra":false},{"id":"54414789","note":"","count":1,"label":"Balné","posId":"K0000","price":1500,"isExtra":true}]</t>
  </si>
  <si>
    <t>2026-05-07T21:50:55.786+02:00</t>
  </si>
  <si>
    <t>2026-05-07T21:59:01.629+02:00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</si>
  <si>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</si>
  <si>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2026-05-07T21:40:03.019+02:00</t>
  </si>
  <si>
    <t>2026-05-07T21:49:28.267+02:00</t>
  </si>
  <si>
    <t>[{"id":"36ea3088-07fd-428f-b871-c4a5ee9cef7b","note":"","count":1,"label":"Comeback 40 cm","posId":"109","price":30900,"isExtra":false},{"id":"9299f155-5a92-429b-84f6-d394d16b07d0","note":"","count":1,"label":"Párek","posId":"C110","price":4000,"KDSTags":["greenhighlight"],"isExtra":true},{"id":"74b60a0c-fcbc-4171-95e9-291adbfbe523","note":"","count":1,"label":"Cibule","posId":"C103","price":3500,"KDSTags":["greenhighlight"],"isExtra":true},{"id":"10b1ebcf-eda6-410e-81f0-6a9182a548db","note":"","count":1,"label":"Slanina","posId":"C108","price":4000,"KDSTags":["greenhighlight"],"isExtra":true},{"id":"86843148-4e32-4979-bfd6-d7151207f70f","note":"","count":1,"label":"Šunka","posId":"C106","price":4000,"KDSTags":["greenhighlight"],"isExtra":true},{"id":"3a8b6a85-3b5c-4ee4-be2d-261ab8731d6e","note":"","count":1,"label":"Dip česnekový","posId":"P106","price":2000,"isExtra":false},{"id":"211d85d0-839e-41d0-89e3-ea177ad7489e","note":"","count":1,"label":"Dip česnekový","posId":"P106","price":2000,"isExtra":false},{"id":"824198b2-b88a-4fb6-92af-3365de773ad1","note":"","count":1,"label":"Pepsi 1l","posId":"N124","price":5900,"isExtra":false}]</t>
  </si>
  <si>
    <t>2026-05-07T21:36:54.525+02:00</t>
  </si>
  <si>
    <t>2026-05-07T21:46:54.581+02:00</t>
  </si>
  <si>
    <t>[{"id":"114","note":"","count":1,"label":"Hawai 32cm","posId":"114","price":24900,"isExtra":false},{"id":"K0000","note":"","count":1,"label":"Balné","posId":"K0000","price":1500,"isExtra":true},{"id":"118","note":"","count":1,"label":"BBQ Meteor 32cm","posId":"118","price":24900,"isExtra":false},{"id":"K0000","note":"","count":1,"label":"Balné","posId":"K0000","price":1500,"isExtra":true},{"id":"N126","note":"","count":1,"label":"Mirinda 1l","posId":"N126","price":5900,"isExtra":false},{"id":"P106","note":"","count":1,"label":"Česnekový dip","posId":"P106","price":2000,"isExtra":false},{"id":"K0000","note":"","count":1,"label":"Balné","posId":"K0000","price":1500,"isExtra":true}]</t>
  </si>
  <si>
    <t>2026-05-07T21:36:51.553+02:00</t>
  </si>
  <si>
    <t>2026-05-07T21:45:15.593+02:00</t>
  </si>
  <si>
    <t>[{"id":"69427585fd8faa40bcc99d6f","count":1,"label":"Margherita 32cm","posId":"112","price":20900,"isExtra":false},{"id":"7cdbdba064a9b12ab9c2a9d4","count":1,"label":"Balné","posId":"K0000","price":1500,"isExtra":true}]</t>
  </si>
  <si>
    <t>2026-05-07T21:34:51.615+02:00</t>
  </si>
  <si>
    <t>2026-05-07T21:45:08.517+02:00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</si>
  <si>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54414800","note":"","count":1,"label":"Jalapeňos","posId":"B102","price":2500,"KDSTags":["greenhighlight"],"isExtra":true},{"id":"59610934","note":"","size":"Margherita 32cm","count":1,"label":"Margherita 32cm","posId":"112","price":20900,"isExtra":false},{"id":"54414789","note":"","count":1,"label":"Balné","posId":"K0000","price":1500,"isExtra":true},{"id":"59610946","note":"","count":1,"label":"USA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bylinky","posId":"A121","price":5700,"isExtra":true}]</t>
  </si>
  <si>
    <t>2026-05-07T21:29:46.004+02:00</t>
  </si>
  <si>
    <t>2026-05-07T21:44:49.852+02:00</t>
  </si>
  <si>
    <t>[{"id":"69427585fd8faa40bcc99d5b","count":1,"label":"Comeback 40cm 🌶️","posId":"109","price":30900,"isExtra":false},{"id":"1d39bc6ba96569aaaf3ab974","count":1,"label":"Balné","posId":"K0000","price":2000,"isExtra":true},{"id":"e97c473331e663ddc690894a","count":1,"label":"BBQ základ","posId":"ZRB40","price":0,"isExtra":true}]</t>
  </si>
  <si>
    <t>2026-05-07T21:27:02.518+02:00</t>
  </si>
  <si>
    <t>2026-05-07T21:44:39.359+02:00</t>
  </si>
  <si>
    <t>[{"id":"1fae666b-4102-4ed0-b317-2a07b21ae279","note":"","count":1,"label":"Hot &amp; Spicy 40 cm","posId":"110","price":30900,"isExtra":false},{"id":"ed9751e1-1886-4b0f-b8dd-d3c6488dfd29","note":"","count":1,"label":"Mozzarella","posId":"C113","price":4000,"KDSTags":["greenhighlight"],"isExtra":true},{"id":"7fdd6df3-b4af-470d-955c-d1de47ab00a5","note":"","count":1,"label":"Žampiony","posId":"C105","price":3500,"KDSTags":["greenhighlight"],"isExtra":true},{"id":"8c704055-e242-493d-b754-bb711e5a6c0b","note":"","count":1,"label":"Hawai 40 cm","posId":"102","price":30900,"isExtra":false},{"id":"ed9751e1-1886-4b0f-b8dd-d3c6488dfd29","note":"","count":1,"label":"Mozzarella","posId":"C113","price":4000,"KDSTags":["greenhighlight"],"isExtra":true},{"id":"d5c01305-5b81-4931-8ef0-14413da22bab","note":"","count":1,"label":"Kukuřice","posId":"C115","price":3500,"KDSTags":["greenhighlight"],"isExtra":true}]</t>
  </si>
  <si>
    <t>2026-05-07T21:12:03.370+02:00</t>
  </si>
  <si>
    <t>2026-05-07T21:20:10.459+02:00</t>
  </si>
  <si>
    <t>2026-05-07T21:12:03.329+02:00</t>
  </si>
  <si>
    <t>2026-05-07T21:18:13.549+02:00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</si>
  <si>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32cm","posId":"123","price":24900,"isExtra":false},{"id":"54414789","note":"","count":1,"label":"Balné","posId":"K0000","price":1500,"isExtra":true},{"id":"59555840","note":"","count":1,"label":"Rajčatový základ","posId":"ZSR32","price":0,"isExtra":true}]</t>
  </si>
  <si>
    <t>2026-05-07T20:53:03.715+02:00</t>
  </si>
  <si>
    <t>2026-05-07T20:53:41.173+02:00</t>
  </si>
  <si>
    <t>[{"id":"f18a3b7f-dd15-4ab8-8eb9-a097164b8360","count":1,"label":"Pizza BBQ Texas 32","posId":"119","price":24900,"isExtra":false,"creatorId":"08eSvsvyLJnTXpEziJRjQ","isPackging":0,"actualLabel":"Pizza BBQ Texas 32"}]</t>
  </si>
  <si>
    <t>2026-05-07T20:46:54.735+02:00</t>
  </si>
  <si>
    <t>2026-05-07T20:54:30.500+02:00</t>
  </si>
  <si>
    <t>[{"id":"69427585fd8faa40bcc99d75","count":1,"label":"Comeback 32cm 🌶️","posId":"121","price":24900,"isExtra":false},{"id":"7cdbdba064a9b12ab9c2a9d4","count":1,"label":"Balné","posId":"K0000","price":1500,"isExtra":true},{"id":"69427585fd8faa40bcc99db1","count":1,"label":"Česnekový dip","posId":"P106","price":2000,"isExtra":false},{"id":"7cdbdba064a9b12ab9c2a9d4","count":1,"label":"Balné","posId":"K0000","price":1500,"isExtra":true},{"id":"69427585fd8faa40bcc99daf","count":1,"label":"Pepperoni Rolls 🌶️","posId":"P100","price":8900,"isExtra":false},{"id":"7cdbdba064a9b12ab9c2a9d4","count":1,"label":"Balné","posId":"K0000","price":1500,"isExtra":true}]</t>
  </si>
  <si>
    <t>2026-05-07T20:41:25.508+02:00</t>
  </si>
  <si>
    <t>2026-05-07T20:47:52.052+02:00</t>
  </si>
  <si>
    <t>[{"id":"69427585fd8faa40bcc99d73","count":1,"label":"Hot &amp; Spicy 32cm 🌶️🌶️","posId":"122","price":24900,"isExtra":false},{"id":"7cdbdba064a9b12ab9c2a9d4","count":1,"label":"Balné","posId":"K0000","price":1500,"isExtra":true},{"id":"c53963ce28e9a8bf387aa757","count":1,"label":"okraj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</si>
  <si>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2026-05-07T20:37:51.887+02:00</t>
  </si>
  <si>
    <t>2026-05-07T20:46:18.429+02:00</t>
  </si>
  <si>
    <t>[{"id":"69427585fd8faa40bcc99d79","count":1,"label":"BBQ Texas 32cm","posId":"119","price":24900,"isExtra":false},{"id":"7cdbdba064a9b12ab9c2a9d4","count":1,"label":"Balné","posId":"K0000","price":1500,"isExtra":true},{"id":"330e5bd554d905fd6d54cf01","count":1,"label":"bez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</si>
  <si>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Mykhailo</t>
  </si>
  <si>
    <t>2026-05-07T20:30:06.265+02:00</t>
  </si>
  <si>
    <t>2026-05-07T20:40:02.491+02:00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</si>
  <si>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základ","posId":"ZRB32","price":0,"isExtra":true},{"id":"A121","note":"","count":1,"label":"okraj mozzarella, bylinky","posId":"A121","price":5700,"isExtra":true},{"id":"X103","note":"","count":1,"label":"Bez cibule","posId":"X103","price":0,"KDSTags":["redhighlight"],"isExtra":true},{"id":"P104","note":"","count":1,"label":"Česnekový chléb 18cm","posId":"P104","price":7900,"isExtra":false},{"id":"K0000","note":"","count":1,"label":"Balné","posId":"K0000","price":1500,"isExtra":true}]</t>
  </si>
  <si>
    <t>2026-05-07T20:10:56.102+02:00</t>
  </si>
  <si>
    <t>2026-05-07T20:20:23.164+02:00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</si>
  <si>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okrajů","posId":"X1000","price":0,"isExtra":true}]</t>
  </si>
  <si>
    <t>2026-05-07T20:02:01.807+02:00</t>
  </si>
  <si>
    <t>2026-05-07T20:12:51.184+02:00</t>
  </si>
  <si>
    <t>[{"id":"bf8dc38b-6c8e-42b6-9da3-3170253a57d4","note":"","count":1,"label":"Hot &amp; Spicy 32 cm","posId":"122","price":24900,"isExtra":false},{"id":"a3d62a5d-2e1d-48db-874e-d64becff7059","note":"","count":1,"label":"změna na BBQ základ","posId":"i128","price":0,"isExtra":true}]</t>
  </si>
  <si>
    <t>2026-05-07T19:59:01.930+02:00</t>
  </si>
  <si>
    <t>2026-05-07T20:10:31.440+02:00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</si>
  <si>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bylinky","posId":"A122","price":6500,"isExtra":true}]</t>
  </si>
  <si>
    <t>2026-05-07T19:58:42.172+02:00</t>
  </si>
  <si>
    <t>2026-05-07T20:20:24.501+02:00</t>
  </si>
  <si>
    <t>[{"id":"af56a8c5-97bc-46b9-b01e-e295e7dfc7cd","count":1,"label":"Pizza Comeback 32","posId":"121","price":24900,"isExtra":false,"creatorId":"OEfrZBbD2rUw01k74-jnm","isPackging":0,"actualLabel":"Pizza Comeback 32"}]</t>
  </si>
  <si>
    <t>2026-05-07T19:55:02.484+02:00</t>
  </si>
  <si>
    <t>2026-05-07T20:07:03.551+02:00</t>
  </si>
  <si>
    <t>2026-05-07T19:52:47.447+02:00</t>
  </si>
  <si>
    <t>2026-05-07T20:00:37.294+02:00</t>
  </si>
  <si>
    <t>[{"id":"69427585fd8faa40bcc99d7f","count":1,"label":"Hawai 32cm","posId":"114","price":24900,"isExtra":false},{"id":"7cdbdba064a9b12ab9c2a9d4","count":1,"label":"Balné","posId":"K0000","price":1500,"isExtra":true},{"id":"69427585fd8faa40bcc99db1","count":1,"label":"Česnekový dip","posId":"P106","price":2000,"isExtra":false},{"id":"7cdbdba064a9b12ab9c2a9d4","count":1,"label":"Balné","posId":"K0000","price":1500,"isExtra":true},{"id":"69427585fd8faa40bcc99dcf","count":1,"label":"Mirinda 1l","posId":"N126","price":5900,"isExtra":false}]</t>
  </si>
  <si>
    <t>2026-05-07T19:51:16.455+02:00</t>
  </si>
  <si>
    <t>2026-05-07T19:57:27.792+02:00</t>
  </si>
  <si>
    <t>[{"id":"69427585fd8faa40bcc99d57","count":1,"label":"Quattro Formaggi 40cm","posId":"111","price":30900,"isExtra":false},{"id":"1d39bc6ba96569aaaf3ab974","count":1,"label":"Balné","posId":"K0000","price":2000,"isExtra":true}]</t>
  </si>
  <si>
    <t>2026-05-07T19:49:02.104+02:00</t>
  </si>
  <si>
    <t>2026-05-07T20:05:00.131+02:00</t>
  </si>
  <si>
    <t>2026-05-07T19:48:25.161+02:00</t>
  </si>
  <si>
    <t>2026-05-07T20:04:26.544+02:00</t>
  </si>
  <si>
    <t>[{"id":"59610943","note":"","size":"Capricciosa 32cm","count":2,"label":"Capricciosa 32cm","posId":"113","price":24900,"isExtra":false},{"id":"54414789","note":"","count":2,"label":"Balné","posId":"K0000","price":1500,"isExtra":true},{"id":"54414841","note":"","count":2,"label":"Bez oliv","posId":"X112","price":0,"KDSTags":["redhighlight"],"isExtra":true}]</t>
  </si>
  <si>
    <t>2026-05-07T19:47:59.534+02:00</t>
  </si>
  <si>
    <t>2026-05-07T20:01:16.388+02:00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</si>
  <si>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🌶️","posId":"109","price":30900,"isExtra":false},{"id":"54414779","note":"","count":1,"label":"Balné","posId":"K0000","price":2000,"isExtra":true},{"id":"54414813","note":"","count":1,"label":"okraj mozzarella, bylinky","posId":"A122","price":6500,"isExtra":true},{"id":"54414882","note":"","count":1,"label":"Kukuřice","posId":"C115","price":3500,"KDSTags":["greenhighlight"],"isExtra":true},{"id":"57405814","note":"","size":"Pepsi 1l","count":1,"label":"Pepsi 1l","posId":"N124","price":5900,"isExtra":false},{"id":"54414750","note":"","size":"Česnekový dip","count":1,"label":"Česnekový dip","posId":"P106","price":2000,"isExtra":false},{"id":"54414789","note":"","count":1,"label":"Balné","posId":"K0000","price":1500,"isExtra":true}]</t>
  </si>
  <si>
    <t>2026-05-07T19:46:02.393+02:00</t>
  </si>
  <si>
    <t>2026-05-07T19:56:29.399+02:00</t>
  </si>
  <si>
    <t>2026-05-07T20:10:26.241+02:00</t>
  </si>
  <si>
    <t>2026-05-07T19:46:45.236+02:00</t>
  </si>
  <si>
    <t>2026-05-07T19:44:02.741+02:00</t>
  </si>
  <si>
    <t>2026-05-07T20:10:40.365+02:00</t>
  </si>
  <si>
    <t>[{"id":"0ea52415-fdb3-497f-b216-7fd5802f2e0f","note":"","count":1,"label":"Quattro Formaggi 32 cm","posId":"123","price":24900,"isExtra":false},{"id":"f61b7339-3b20-4583-b2b8-12e48de2876d","note":"","count":1,"label":"změna na Rajčatový základ","posId":"i105","price":0,"isExtra":true},{"id":"bf8dc38b-6c8e-42b6-9da3-3170253a57d4","note":"","count":1,"label":"Hot &amp; Spicy 32 cm","posId":"122","price":24900,"isExtra":false}]</t>
  </si>
  <si>
    <t>2026-05-07T19:41:00.080+02:00</t>
  </si>
  <si>
    <t>2026-05-07T19:50:15.014+02:00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</si>
  <si>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základ","posId":"ZRB32","price":0,"isExtra":true}]</t>
  </si>
  <si>
    <t>2026-05-07T19:39:02.268+02:00</t>
  </si>
  <si>
    <t>2026-05-07T20:46:16.577+02:00</t>
  </si>
  <si>
    <t>2026-05-07T20:59:00.583+02:00</t>
  </si>
  <si>
    <t>2026-05-07T19:39:03.616+02:00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</si>
  <si>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e525f614-2c06-459a-8d22-623546aa83fc","note":"","count":1,"label":"BBQ Texas 40 cm","posId":"107","price":30900,"isExtra":false},{"id":"f61b7339-3b20-4583-b2b8-12e48de2876d","note":"","count":1,"label":"změna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7fdd6df3-b4af-470d-955c-d1de47ab00a5","note":"","count":1,"label":"Žampiony","posId":"C105","price":3500,"KDSTags":["greenhighlight"],"isExtra":true},{"id":"e1ef9526-7c68-483b-a8a1-92bb58ce9f1e","note":"","count":1,"label":"Jalapenos Rolls, 6 ks","posId":"jpr200","price":8900,"isExtra":false},{"id":"c1383a56-9eef-4159-8de6-52ba98917da4","note":"","count":1,"label":"Pepperoni Rolls, 6 ks","posId":"P100","price":8900,"isExtra":false}]</t>
  </si>
  <si>
    <t>2026-05-07T19:39:02.251+02:00</t>
  </si>
  <si>
    <t>2026-05-07T19:53:52.041+02:00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</si>
  <si>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bylinky","posId":"A122","price":6500,"isExtra":true}]</t>
  </si>
  <si>
    <t>2026-05-07T19:37:22.060+02:00</t>
  </si>
  <si>
    <t>2026-05-07T19:52:04.463+02:00</t>
  </si>
  <si>
    <t>[{"id":"59610937","note":"","size":"Comeback 32cm 🌶️","count":2,"label":"Comeback 32cm 🌶️","posId":"121","price":24900,"isExtra":false},{"id":"54414789","note":"","count":2,"label":"Balné","posId":"K0000","price":1500,"isExtra":true},{"id":"54414880","note":"","count":2,"label":"Kukuřice","posId":"B115","price":2500,"KDSTags":["greenhighlight"],"isExtra":true}]</t>
  </si>
  <si>
    <t>2026-05-07T19:34:15.946+02:00</t>
  </si>
  <si>
    <t>2026-05-07T19:42:43.125+02:00</t>
  </si>
  <si>
    <t>[{"id":"59610939","note":"","size":"BBQ Texas 32cm","count":1,"label":"BBQ Texas 32cm","posId":"119","price":24900,"isExtra":false},{"id":"54414789","note":"","count":1,"label":"Balné","posId":"K0000","price":1500,"isExtra":true},{"id":"54414783","note":"","count":1,"label":"bez plněných okrajů","posId":"X1000","price":0,"isExtra":true},{"id":"54414849","note":"","count":1,"label":"Bez papriky","posId":"X111","price":0,"KDSTags":["redhighlight"],"isExtra":true},{"id":"54414860","note":"","count":1,"label":"Bez cibule","posId":"X103","price":0,"KDSTags":["redhighlight"],"isExtra":true},{"id":"54414829","note":"","count":1,"label":"Žampiony","posId":"B105","price":2500,"KDSTags":["greenhighlight"],"isExtra":true}]</t>
  </si>
  <si>
    <t>2026-05-07T19:32:14.855+02:00</t>
  </si>
  <si>
    <t>2026-05-07T19:41:54.100+02:00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</si>
  <si>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🌶️","posId":"109","price":30900,"isExtra":false},{"id":"54414779","note":"","count":1,"label":"Balné","posId":"K0000","price":2000,"isExtra":true},{"id":"54414813","note":"","count":1,"label":"okraj mozzarella, bylinky","posId":"A122","price":6500,"isExtra":true},{"id":"54414750","note":"","size":"Česnekový dip","count":1,"label":"Česnekový dip","posId":"P106","price":2000,"isExtra":false},{"id":"57405814","note":"","size":"Pepsi 1l","count":1,"label":"Pepsi 1l","posId":"N124","price":5900,"isExtra":false}]</t>
  </si>
  <si>
    <t>2026-05-07T19:30:25.787+02:00</t>
  </si>
  <si>
    <t>2026-05-07T19:49:07.088+02:00</t>
  </si>
  <si>
    <t>[{"id":"59610942","note":"","size":"Hawai 32cm","count":1,"label":"Hawai 32cm","posId":"114","price":24900,"isExtra":false},{"id":"54414789","note":"","count":1,"label":"Balné","posId":"K0000","price":1500,"isExtra":true},{"id":"57278752","note":"","count":1,"label":"BBQ základ","posId":"ZRB32","price":0,"isExtra":true},{"id":"54414818","note":"","count":1,"label":"okraj mozzarella, bylinky","posId":"A121","price":5700,"isExtra":true},{"id":"54414847","note":"","count":1,"label":"Olivy","posId":"B112","price":2500,"KDSTags":["greenhighlight"],"isExtra":true},{"id":"59610941","note":"","size":"Zeleninová 32cm","count":1,"label":"Zeleninová 32cm","posId":"115","price":24900,"isExtra":false},{"id":"54414789","note":"","count":1,"label":"Balné","posId":"K0000","price":1500,"isExtra":true},{"id":"57278752","note":"","count":1,"label":"BBQ základ","posId":"ZRB32","price":0,"isExtra":true},{"id":"54414850","note":"","count":1,"label":"okraj hotdog, hořčice","posId":"A117","price":5700,"isExtra":true},{"id":"54414911","note":"","count":1,"label":"Pepperoni salám","posId":"B109","price":3000,"KDSTags":["greenhighlight"],"isExtra":true}]</t>
  </si>
  <si>
    <t>2026-05-07T19:23:02.278+02:00</t>
  </si>
  <si>
    <t>2026-05-07T19:41:45.089+02:00</t>
  </si>
  <si>
    <t>2026-05-07T19:59:09.488+02:00</t>
  </si>
  <si>
    <t>2026-05-07T19:23:08.580+02:00</t>
  </si>
  <si>
    <t>[{"id":"2b9f361b-4416-409b-9b50-c5e648e65b24","note":"","count":1,"label":"Zeleninová 40 cm","posId":"103","price":30900,"isExtra":false},{"id":"eb426525-9181-4714-9963-380f5c0ae0e5","note":"","count":1,"label":"Okraj mozzarella, bylinky","posId":"A122","price":6500,"isExtra":true},{"id":"bd8e2f82-3d11-4ada-88ad-67191c012d18","note":"","count":1,"label":"BEZ -olivy","posId":"X112","price":0,"KDSTags":["redhighlight"],"isExtra":true},{"id":"e4c90673-8957-4c9c-a784-3a1d0b3b4124","note":"","count":1,"label":"Pečené brambory","posId":"P103","price":6900,"isExtra":false}]</t>
  </si>
  <si>
    <t>2026-05-07T19:21:57.802+02:00</t>
  </si>
  <si>
    <t>2026-05-07T19:37:03.720+02:00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</si>
  <si>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54414905","note":"","count":1,"label":"Gorgonzola","posId":"C101","price":4000,"KDSTags":["greenhighlight"],"isExtra":true},{"id":"54414750","note":"","size":"Česnekový dip","count":1,"label":"Česnekový dip","posId":"P106","price":2000,"isExtra":false},{"id":"54414789","note":"","count":1,"label":"Balné","posId":"K0000","price":1500,"isExtra":true},{"id":"57405815","note":"","size":"Pepsi zero sugar 1l","count":1,"label":"Pepsi zero sugar 1l","posId":"N125","price":5900,"isExtra":false},{"id":"54414749","note":"","size":"Pepperoni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</si>
  <si>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2026-05-07T19:19:02.377+02:00</t>
  </si>
  <si>
    <t>2026-05-07T19:33:11.998+02:00</t>
  </si>
  <si>
    <t>[{"id":"f4d7b9ad-ce62-498d-a90b-8016ab1e3604","note":"","count":1,"label":"Quattro Formaggi 32 cm","posId":"147","price":24900,"isExtra":false},{"id":"85dc195f-7d7b-4fb5-b41d-eb1c9c76b3a3","note":"","count":1,"label":"Hot &amp; Spicy 32 cm","posId":"146","price":24900,"isExtra":false},{"id":"a3d62a5d-2e1d-48db-874e-d64becff7059","note":"","count":1,"label":"změna na BBQ základ","posId":"i128","price":0,"isExtra":true},{"id":"3a8b6a85-3b5c-4ee4-be2d-261ab8731d6e","note":"","count":1,"label":"Dip česnekový","posId":"P106","price":2000,"isExtra":false}]</t>
  </si>
  <si>
    <t>2026-05-07T19:14:47.947+02:00</t>
  </si>
  <si>
    <t>2026-05-07T19:29:19.094+02:00</t>
  </si>
  <si>
    <t>[{"id":"122","note":"","count":1,"label":"Hot &amp; Spicy 32cm 🌶️🌶️","posId":"122","price":24900,"isExtra":false},{"id":"K0000","note":"","count":1,"label":"Balné","posId":"K0000","price":1500,"isExtra":true},{"id":"A121","note":"","count":1,"label":"okraj mozzarella, bylinky","posId":"A121","price":5700,"isExtra":true},{"id":"115","note":"","count":1,"label":"Zeleninová 32cm","posId":"115","price":24900,"isExtra":false},{"id":"K0000","note":"","count":1,"label":"Balné","posId":"K0000","price":1500,"isExtra":true},{"id":"X105","note":"","count":1,"label":"Bez žampionů","posId":"X105","price":0,"KDSTags":["redhighlight"],"isExtra":true}]</t>
  </si>
  <si>
    <t>2026-05-07T19:14:02.296+02:00</t>
  </si>
  <si>
    <t>2026-05-07T19:29:16.825+02:00</t>
  </si>
  <si>
    <t>[{"id":"26378531-c5c0-43f4-9535-09f267896a62","note":"","count":1,"label":"Spicy Wings","posId":"P101","price":11900,"isExtra":false},{"id":"e4c90673-8957-4c9c-a784-3a1d0b3b4124","note":"","count":1,"label":"Pečené brambory","posId":"P103","price":6900,"isExtra":false},{"id":"2b9f361b-4416-409b-9b50-c5e648e65b24","note":"","count":1,"label":"Zeleninová 40 cm","posId":"103","price":30900,"isExtra":false},{"id":"fb12cb64-5c55-4a3e-9351-4c75cdb0fc47","note":"","count":1,"label":"Špenát s česnekem","posId":"C107","price":3500,"KDSTags":["greenhighlight"],"isExtra":true},{"id":"bd8e2f82-3d11-4ada-88ad-67191c012d18","note":"","count":1,"label":"BEZ -olivy","posId":"X112","price":0,"KDSTags":["redhighlight"],"isExtra":true}]</t>
  </si>
  <si>
    <t>2026-05-07T19:13:01.952+02:00</t>
  </si>
  <si>
    <t>2026-05-07T19:26:12.825+02:00</t>
  </si>
  <si>
    <t>2026-05-07T19:43:10.262+02:00</t>
  </si>
  <si>
    <t>2026-05-07T19:13:42.044+02:00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</si>
  <si>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5b1f2843-926a-4dd1-a5f0-4fddc7b45013","note":"","count":1,"label":"Margherita 32 cm","posId":"112","price":20900,"isExtra":false}]</t>
  </si>
  <si>
    <t>2026-05-07T19:13:01.931+02:00</t>
  </si>
  <si>
    <t>2026-05-07T19:30:53.207+02:00</t>
  </si>
  <si>
    <t>[{"id":"aef5aaf8-2acf-4f20-91be-c8829f11cd0c","note":"","count":1,"label":"Capricciosa 40 cm","posId":"101","price":30900,"isExtra":false},{"id":"1fae666b-4102-4ed0-b317-2a07b21ae279","note":"","count":1,"label":"Hot &amp; Spicy 40 cm","posId":"110","price":30900,"isExtra":false},{"id":"131c6239-e041-4ab5-9f75-400951ef95f4","note":"","count":2,"label":"Dip jalapenos","posId":"P107","price":2000,"isExtra":false}]</t>
  </si>
  <si>
    <t>2026-05-07T19:13:01.915+02:00</t>
  </si>
  <si>
    <t>2026-05-07T19:29:10.630+02:00</t>
  </si>
  <si>
    <t>[{"id":"0ea52415-fdb3-497f-b216-7fd5802f2e0f","note":"","count":1,"label":"Quattro Formaggi 32 cm","posId":"123","price":24900,"isExtra":false}]</t>
  </si>
  <si>
    <t>2026-05-07T19:08:02.238+02:00</t>
  </si>
  <si>
    <t>2026-05-07T19:16:15.105+02:00</t>
  </si>
  <si>
    <t>2026-05-07T19:30:07.348+02:00</t>
  </si>
  <si>
    <t>2026-05-07T19:09:33.586+02:00</t>
  </si>
  <si>
    <t>[{"id":"aef5aaf8-2acf-4f20-91be-c8829f11cd0c","note":"","count":1,"label":"Capricciosa 40 cm","posId":"101","price":30900,"isExtra":false},{"id":"211d85d0-839e-41d0-89e3-ea177ad7489e","note":"","count":1,"label":"Dip česnekový","posId":"P106","price":2000,"isExtra":false},{"id":"2863cfff-d34c-4eca-8cc1-a94c70c453ab","note":"","count":1,"label":"Mirinda 1l","posId":"N126","price":5900,"isExtra":false}]</t>
  </si>
  <si>
    <t>2026-05-07T19:08:02.194+02:00</t>
  </si>
  <si>
    <t>2026-05-07T19:15:57.939+02:00</t>
  </si>
  <si>
    <t>2026-05-07T19:31:51.428+02:00</t>
  </si>
  <si>
    <t>2026-05-07T19:09:38.717+02:00</t>
  </si>
  <si>
    <t>[{"id":"4cd25cb7-e092-43a0-ab38-89c50a7e6a77","note":"","count":1,"label":"Pepperoni 18 cm","posId":"132","price":11900,"isExtra":false},{"id":"670e963a-3bc6-4d99-8aed-b86eae3c2021","note":"","count":1,"label":"BEZ -mozzarella","posId":"X113","price":0,"KDSTags":["redhighlight"],"isExtra":true},{"id":"28b3f739-f42a-4ef9-8499-ad66cad79c40","note":"","count":1,"label":"Hot &amp; Spicy 18 cm","posId":"134","price":11900,"isExtra":false}]</t>
  </si>
  <si>
    <t>2026-05-07T19:00:43.059+02:00</t>
  </si>
  <si>
    <t>2026-05-07T19:07:45.261+02:00</t>
  </si>
  <si>
    <t>[{"id":"69427585fd8faa40bcc99d71","count":1,"label":"Quattro Formaggi 32cm","posId":"123","price":24900,"isExtra":false},{"id":"7cdbdba064a9b12ab9c2a9d4","count":1,"label":"Balné","posId":"K0000","price":1500,"isExtra":true},{"id":"69427585fd8faa40bcc99d77","count":1,"label":"Pepperoni 32cm 🌶️🌶️","posId":"120","price":24900,"isExtra":false},{"id":"7cdbdba064a9b12ab9c2a9d4","count":1,"label":"Balné","posId":"K0000","price":1500,"isExtra":true}]</t>
  </si>
  <si>
    <t>2026-05-07T18:54:11.650+02:00</t>
  </si>
  <si>
    <t>2026-05-07T19:04:15.802+02:00</t>
  </si>
  <si>
    <t>[{"id":"69427585fd8faa40bcc99d57","count":1,"label":"Quattro Formaggi 40cm","posId":"111","price":30900,"isExtra":false},{"id":"1d39bc6ba96569aaaf3ab974","count":1,"label":"Balné","posId":"K0000","price":2000,"isExtra":true},{"id":"fb8c45104be3e2ec287156ec","count":1,"label":"okraj mozzarella, bylinky","posId":"A122","price":6500,"isExtra":true},{"id":"d02faa7e140e0d42e89607a4","count":1,"label":"Žampiony","posId":"C105","price":3500,"KDSTags":["greenhighlight"],"isExtra":true},{"id":"bf481bf2b9288bda12d15c0f","count":1,"label":"Olivy","posId":"C112","price":3500,"KDSTags":["greenhighlight"],"isExtra":true},{"id":"5510bb5725d42643e0879d00","count":1,"label":"Cibule","posId":"C103","price":3500,"KDSTags":["greenhighlight"],"isExtra":true},{"id":"69427585fd8faa40bcc99dab","count":1,"label":"Pečené brambory","posId":"P103","price":6900,"isExtra":false},{"id":"7cdbdba064a9b12ab9c2a9d4","count":1,"label":"Balné","posId":"K0000","price":1500,"isExtra":true},{"id":"69427585fd8faa40bcc99db1","count":2,"label":"Česnekový dip","posId":"P106","price":2000,"isExtra":false},{"id":"7cdbdba064a9b12ab9c2a9d4","count":2,"label":"Balné","posId":"K0000","price":1500,"isExtra":true}]</t>
  </si>
  <si>
    <t>2026-05-07T18:51:02.537+02:00</t>
  </si>
  <si>
    <t>2026-05-07T18:58:42.140+02:00</t>
  </si>
  <si>
    <t>[{"id":"59610934","note":"","size":"Margherita 32cm","count":1,"label":"Margherita 32cm","posId":"112","price":20900,"isExtra":false},{"id":"54414789","note":"","count":1,"label":"Balné","posId":"K0000","price":1500,"isExtra":true},{"id":"54414708","note":"","size":"Quattro Formaggi 40cm","count":1,"label":"Quattro Formaggi 40cm","posId":"111","price":30900,"isExtra":false},{"id":"54414779","note":"","count":1,"label":"Balné","posId":"K0000","price":2000,"isExtra":true}]</t>
  </si>
  <si>
    <t>2026-05-07T18:51:01.784+02:00</t>
  </si>
  <si>
    <t>2026-05-07T19:03:48.877+02:00</t>
  </si>
  <si>
    <t>2026-05-07T19:20:48.223+02:00</t>
  </si>
  <si>
    <t>2026-05-07T18:52:35.655+02:00</t>
  </si>
  <si>
    <t>[{"id":"36ea3088-07fd-428f-b871-c4a5ee9cef7b","note":"","count":1,"label":"Comeback 40 cm","posId":"109","price":30900,"isExtra":false},{"id":"52cffa8b-0a47-4e13-b315-64f9374ef0a7","note":"","count":1,"label":"Okraj Hotdog bez omáčky","posId":"A126","price":6500,"isExtra":true},{"id":"0ea52415-fdb3-497f-b216-7fd5802f2e0f","note":"","count":1,"label":"Quattro Formaggi 32 cm","posId":"123","price":24900,"isExtra":false}]</t>
  </si>
  <si>
    <t>2026-05-07T18:48:39.367+02:00</t>
  </si>
  <si>
    <t>2026-05-07T18:55:27.111+02:00</t>
  </si>
  <si>
    <t>[{"id":"59610943","note":"","size":"Capricciosa 32cm","count":1,"label":"Capricciosa 32cm","posId":"113","price":24900,"isExtra":false},{"id":"54414789","note":"","count":1,"label":"Balné","posId":"K0000","price":1500,"isExtra":true}]</t>
  </si>
  <si>
    <t>2026-05-07T18:46:01.794+02:00</t>
  </si>
  <si>
    <t>2026-05-07T18:53:41.873+02:00</t>
  </si>
  <si>
    <t>2026-05-07T19:14:49.855+02:00</t>
  </si>
  <si>
    <t>2026-05-07T18:46:02.431+02:00</t>
  </si>
  <si>
    <t>2026-05-07T18:42:01.922+02:00</t>
  </si>
  <si>
    <t>2026-05-07T19:00:43.219+02:00</t>
  </si>
  <si>
    <t>2026-05-07T19:22:50.030+02:00</t>
  </si>
  <si>
    <t>2026-05-07T18:42:02.533+02:00</t>
  </si>
  <si>
    <t>[{"id":"26378531-c5c0-43f4-9535-09f267896a62","note":"","count":1,"label":"Spicy Wings","posId":"P101","price":11900,"isExtra":false},{"id":"d3eb4d53-930f-46c7-bd43-afdbaaac1bcf","note":"","count":1,"label":"Masové kuličky, 10 ks","posId":"P102","price":9900,"isExtra":false},{"id":"03ade9ce-5d0f-4499-a6a3-340b58ae4468","note":"","count":1,"label":"Capricciosa 32 cm","posId":"113","price":24900,"isExtra":false}]</t>
  </si>
  <si>
    <t>2026-05-07T18:41:33.166+02:00</t>
  </si>
  <si>
    <t>2026-05-07T18:52:20.282+02:00</t>
  </si>
  <si>
    <t>[{"id":"69427585fd8faa40bcc99db1","count":1,"label":"Česnekový dip","posId":"P106","price":2000,"isExtra":false},{"id":"7cdbdba064a9b12ab9c2a9d4","count":1,"label":"Balné","posId":"K0000","price":1500,"isExtra":true},{"id":"69427585fd8faa40bcc99d67","count":1,"label":"Capricciosa 40cm","posId":"101","price":30900,"isExtra":false},{"id":"1d39bc6ba96569aaaf3ab974","count":1,"label":"Balné","posId":"K0000","price":2000,"isExtra":true},{"id":"e97c473331e663ddc690894a","count":1,"label":"BBQ základ","posId":"ZRB40","price":0,"isExtra":true},{"id":"893aed81a83a807fc642e4d1","count":1,"label":"okraj mozzarella, bbq omáčka","posId":"A124","price":6500,"isExtra":true},{"id":"881556687eab9555bc542d70","count":1,"label":"Bez oliv","posId":"X112","price":0,"KDSTags":["redhighlight"],"isExtra":true}]</t>
  </si>
  <si>
    <t>2026-05-07T18:33:29.182+02:00</t>
  </si>
  <si>
    <t>2026-05-07T18:40:11.234+02:00</t>
  </si>
  <si>
    <t>[{"id":"69427585fd8faa40bcc99d77","count":1,"label":"Pepperoni 32cm 🌶️🌶️","posId":"120","price":24900,"isExtra":false},{"id":"7cdbdba064a9b12ab9c2a9d4","count":1,"label":"Balné","posId":"K0000","price":1500,"isExtra":true},{"id":"69427585fd8faa40bcc99db1","count":1,"label":"Česnekový dip","posId":"P106","price":2000,"isExtra":false},{"id":"7cdbdba064a9b12ab9c2a9d4","count":1,"label":"Balné","posId":"K0000","price":1500,"isExtra":true}]</t>
  </si>
  <si>
    <t>2026-05-07T18:28:57.261+02:00</t>
  </si>
  <si>
    <t>2026-05-07T18:38:50.116+02:00</t>
  </si>
  <si>
    <t>[{"id":"69427585fd8faa40bcc99d67","count":1,"label":"Capricciosa 40cm","posId":"101","price":30900,"isExtra":false},{"id":"1d39bc6ba96569aaaf3ab974","count":1,"label":"Balné","posId":"K0000","price":2000,"isExtra":true},{"id":"6106d0a1fb0a13e9b96e4728","count":1,"label":"Bez mozzarelly","posId":"X113","price":0,"KDSTags":["redhighlight"],"isExtra":true},{"id":"881556687eab9555bc542d70","count":1,"label":"Bez oliv","posId":"X112","price":0,"KDSTags":["redhighlight"],"isExtra":true}]</t>
  </si>
  <si>
    <t>2026-05-07T18:26:18.732+02:00</t>
  </si>
  <si>
    <t>2026-05-07T18:36:06.540+02:00</t>
  </si>
  <si>
    <t>2026-05-07T18:24:02.225+02:00</t>
  </si>
  <si>
    <t>2026-05-07T18:33:23.858+02:00</t>
  </si>
  <si>
    <t>2026-05-07T18:54:21.938+02:00</t>
  </si>
  <si>
    <t>2026-05-07T18:24:03.142+02:00</t>
  </si>
  <si>
    <t>[{"id":"f59b90ea-5e33-470c-9864-9b5a80873c77","note":"","count":1,"label":"Zeleninová 32 cm","posId":"139","price":24900,"isExtra":false},{"id":"b6658da4-b777-42a2-94b6-5ce20ff49587","note":"","count":1,"label":"Pepperoni 32 cm","posId":"144","price":24900,"isExtra":false},{"id":"85dc195f-7d7b-4fb5-b41d-eb1c9c76b3a3","note":"","count":1,"label":"Hot &amp; Spicy 32 cm","posId":"146","price":24900,"isExtra":false}]</t>
  </si>
  <si>
    <t>2026-05-07T18:20:23.121+02:00</t>
  </si>
  <si>
    <t>2026-05-07T18:28:18.358+02:00</t>
  </si>
  <si>
    <t>[{"id":"69427585fd8faa40bcc99daf","count":1,"label":"Pepperoni Rolls 🌶️","posId":"P100","price":8900,"isExtra":false},{"id":"7cdbdba064a9b12ab9c2a9d4","count":1,"label":"Balné","posId":"K0000","price":1500,"isExtra":true},{"id":"69427585fd8faa40bcc99d71","count":1,"label":"Quattro Formaggi 32cm","posId":"123","price":24900,"isExtra":false},{"id":"7cdbdba064a9b12ab9c2a9d4","count":1,"label":"Balné","posId":"K0000","price":1500,"isExtra":true},{"id":"5de9dfc2a429f52ac2bc0e61","count":1,"label":"okraj hotdog, hořčice","posId":"A117","price":5700,"isExtra":true},{"id":"69427585fd8faa40bcc99db7","count":1,"label":"Choco Rolls","posId":"chr100","price":8900,"isExtra":false},{"id":"7cdbdba064a9b12ab9c2a9d4","count":1,"label":"Balné","posId":"K0000","price":1500,"isExtra":true}]</t>
  </si>
  <si>
    <t>2026-05-07T18:13:56.497+02:00</t>
  </si>
  <si>
    <t>2026-05-07T18:26:11.066+02:00</t>
  </si>
  <si>
    <t>2026-05-07T18:13:56.236+02:00</t>
  </si>
  <si>
    <t>2026-05-07T18:24:31.091+02:00</t>
  </si>
  <si>
    <t>[{"id":"54414715","note":"","size":"Zeleninová 40cm","count":1,"label":"Zeleninová 40cm","posId":"103","price":30900,"isExtra":false},{"id":"54414779","note":"","count":1,"label":"Balné","posId":"K0000","price":2000,"isExtra":true},{"id":"54414808","note":"","count":1,"label":"Jalapeňos","posId":"C102","price":3500,"KDSTags":["greenhighlight"],"isExtra":true}]</t>
  </si>
  <si>
    <t>2026-05-07T18:08:01.574+02:00</t>
  </si>
  <si>
    <t>2026-05-07T18:21:09.336+02:00</t>
  </si>
  <si>
    <t>[{"id":"076ed74a-9e28-4a30-9b7c-06e6adbd9e27","note":"","count":1,"label":"Margherita 18 cm","posId":"124","price":11900,"isExtra":false},{"id":"bf8dc38b-6c8e-42b6-9da3-3170253a57d4","note":"","count":1,"label":"Hot &amp; Spicy 32 cm","posId":"122","price":24900,"isExtra":false},{"id":"aef5aaf8-2acf-4f20-91be-c8829f11cd0c","note":"","count":1,"label":"Capricciosa 40 cm","posId":"101","price":30900,"isExtra":false}]</t>
  </si>
  <si>
    <t>2026-05-07T18:07:01.946+02:00</t>
  </si>
  <si>
    <t>2026-05-07T18:19:29.146+02:00</t>
  </si>
  <si>
    <t>2026-05-07T18:29:39.755+02:00</t>
  </si>
  <si>
    <t>2026-05-07T18:07:02.855+02:00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</si>
  <si>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cm","posId":"100","price":26900,"isExtra":false},{"id":"86843148-4e32-4979-bfd6-d7151207f70f","note":"","count":1,"label":"Šunka","posId":"C106","price":4000,"KDSTags":["greenhighlight"],"isExtra":true}]</t>
  </si>
  <si>
    <t>2026-05-07T18:04:46.537+02:00</t>
  </si>
  <si>
    <t>2026-05-07T18:15:35.072+02:00</t>
  </si>
  <si>
    <t>2026-05-07T18:15:35.071+02:00</t>
  </si>
  <si>
    <t>[{"id":"69427585fd8faa40bcc99d65","count":1,"label":"Hawai 40cm","posId":"102","price":30900,"isExtra":false},{"id":"1d39bc6ba96569aaaf3ab974","count":1,"label":"Balné","posId":"K0000","price":2000,"isExtra":true},{"id":"fb8c45104be3e2ec287156ec","count":1,"label":"okraj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</si>
  <si>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2026-05-07T18:03:01.719+02:00</t>
  </si>
  <si>
    <t>2026-05-07T18:16:38.275+02:00</t>
  </si>
  <si>
    <t>2026-05-07T17:58:13.959+02:00</t>
  </si>
  <si>
    <t>2026-05-07T18:13:21.045+02:00</t>
  </si>
  <si>
    <t>[{"id":"69427585fd8faa40bcc99d65","count":1,"label":"Hawai 40cm","posId":"102","price":30900,"isExtra":false},{"id":"1d39bc6ba96569aaaf3ab974","count":1,"label":"Balné","posId":"K0000","price":2000,"isExtra":true},{"id":"69427585fd8faa40bcc99d55","count":2,"label":"Margherita 40cm","posId":"100","price":26900,"isExtra":false},{"id":"1d39bc6ba96569aaaf3ab974","count":2,"label":"Balné","posId":"K0000","price":2000,"isExtra":true},{"id":"69427585fd8faa40bcc99d57","count":1,"label":"Quattro Formaggi 40cm","posId":"111","price":30900,"isExtra":false},{"id":"1d39bc6ba96569aaaf3ab974","count":1,"label":"Balné","posId":"K0000","price":2000,"isExtra":true},{"id":"69427585fd8faa40bcc99d5d","count":1,"label":"Pepperoni 40cm 🌶️🌶️","posId":"108","price":30900,"isExtra":false},{"id":"1d39bc6ba96569aaaf3ab974","count":1,"label":"Balné","posId":"K0000","price":2000,"isExtra":true}]</t>
  </si>
  <si>
    <t>2026-05-07T17:55:02.006+02:00</t>
  </si>
  <si>
    <t>2026-05-07T18:03:45.235+02:00</t>
  </si>
  <si>
    <t>[{"id":"aef5aaf8-2acf-4f20-91be-c8829f11cd0c","note":"","count":1,"label":"Capricciosa 40 cm","posId":"101","price":30900,"isExtra":false},{"id":"7fdd6df3-b4af-470d-955c-d1de47ab00a5","note":"","count":1,"label":"Žampiony","posId":"C105","price":3500,"KDSTags":["greenhighlight"],"isExtra":true}]</t>
  </si>
  <si>
    <t>2026-05-07T17:54:39.758+02:00</t>
  </si>
  <si>
    <t>2026-05-07T18:09:21.254+02:00</t>
  </si>
  <si>
    <t>[{"id":"69427585fd8faa40bcc99d6f","count":1,"label":"Margherita 32cm","posId":"112","price":20900,"isExtra":false},{"id":"7cdbdba064a9b12ab9c2a9d4","count":1,"label":"Balné","posId":"K0000","price":1500,"isExtra":true},{"id":"69427585fd8faa40bcc99d83","count":1,"label":"Baby Špenát &amp; kuře 32cm","posId":"116","price":24900,"isExtra":false},{"id":"7cdbdba064a9b12ab9c2a9d4","count":1,"label":"Balné","posId":"K0000","price":1500,"isExtra":true},{"id":"6a62c37fcc3049759d225124","count":1,"label":"USA těsto","posId":"17","price":1000,"isExtra":true},{"id":"5de9dfc2a429f52ac2bc0e61","count":1,"label":"okraj hotdog, hořčice","posId":"A117","price":5700,"isExtra":true},{"id":"69427585fd8faa40bcc99d85","count":1,"label":"Veggieballs 32cm 🌶️🌶️","posId":"117","price":24900,"isExtra":false},{"id":"7cdbdba064a9b12ab9c2a9d4","count":1,"label":"Balné","posId":"K0000","price":1500,"isExtra":true},{"id":"69427585fd8faa40bcc99da9","count":1,"label":"Masové kuličky","posId":"P102","price":9900,"isExtra":false},{"id":"7cdbdba064a9b12ab9c2a9d4","count":1,"label":"Balné","posId":"K0000","price":1500,"isExtra":true}]</t>
  </si>
  <si>
    <t>Yeuhenii</t>
  </si>
  <si>
    <t>2026-05-07T17:50:42.233+02:00</t>
  </si>
  <si>
    <t>2026-05-07T18:03:39.011+02:00</t>
  </si>
  <si>
    <t>[{"id":"123","note":"","count":1,"label":"Quattro Formaggi 32cm","posId":"123","price":24900,"isExtra":false},{"id":"K0000","note":"","count":1,"label":"Balné","posId":"K0000","price":1500,"isExtra":true},{"id":"113","note":"","count":1,"label":"Capricciosa 32cm","posId":"113","price":24900,"isExtra":false},{"id":"K0000","note":"","count":1,"label":"Balné","posId":"K0000","price":1500,"isExtra":true}]</t>
  </si>
  <si>
    <t>2026-05-07T17:37:01.580+02:00</t>
  </si>
  <si>
    <t>2026-05-07T17:42:24.715+02:00</t>
  </si>
  <si>
    <t>2026-05-07T17:26:02.600+02:00</t>
  </si>
  <si>
    <t>2026-05-07T17:35:43.829+02:00</t>
  </si>
  <si>
    <t>2026-05-07T17:55:28.043+02:00</t>
  </si>
  <si>
    <t>2026-05-07T17:26:38.095+02:00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</si>
  <si>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1e281388-c78a-4b3d-874d-346d699d1a35","note":"","count":1,"label":"Grana padano","posId":"C130","price":4000,"KDSTags":["greenhighlight"],"isExtra":true},{"id":"99710cd8-fa1f-4712-84a8-85da37e18dd0","note":"","count":1,"label":"Česnekový chléb","posId":"P104","price":7900,"isExtra":false}]</t>
  </si>
  <si>
    <t>2026-05-07T17:22:02.319+02:00</t>
  </si>
  <si>
    <t>2026-05-07T17:29:53.938+02:00</t>
  </si>
  <si>
    <t>2026-05-07T17:46:39.509+02:00</t>
  </si>
  <si>
    <t>2026-05-07T17:22:03.450+02:00</t>
  </si>
  <si>
    <t>[{"id":"aef5aaf8-2acf-4f20-91be-c8829f11cd0c","note":"","count":1,"label":"Capricciosa 40 cm","posId":"101","price":30900,"isExtra":false},{"id":"a3d62a5d-2e1d-48db-874e-d64becff7059","note":"","count":1,"label":"změna na BBQ základ","posId":"i128","price":0,"isExtra":true},{"id":"d5c01305-5b81-4931-8ef0-14413da22bab","note":"","count":1,"label":"Kukuřice","posId":"C115","price":3500,"KDSTags":["greenhighlight"],"isExtra":true}]</t>
  </si>
  <si>
    <t>2026-05-07T17:18:02.321+02:00</t>
  </si>
  <si>
    <t>2026-05-07T17:28:47.118+02:00</t>
  </si>
  <si>
    <t>2026-05-07T17:35:07.394+02:00</t>
  </si>
  <si>
    <t>2026-05-07T17:18:03.076+02:00</t>
  </si>
  <si>
    <t>[{"id":"36ea3088-07fd-428f-b871-c4a5ee9cef7b","note":"","count":1,"label":"Comeback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základ","posId":"i128","price":0,"isExtra":true},{"id":"9299f155-5a92-429b-84f6-d394d16b07d0","note":"","count":1,"label":"Párek","posId":"C110","price":4000,"KDSTags":["greenhighlight"],"isExtra":true}]</t>
  </si>
  <si>
    <t>2026-05-07T17:17:44.821+02:00</t>
  </si>
  <si>
    <t>2026-05-07T17:25:32.848+02:00</t>
  </si>
  <si>
    <t>[{"id":"57405814","note":"","size":"Pepsi 1l","count":1,"label":"Pepsi 1l","posId":"N124","price":5900,"isExtra":false},{"id":"59610935","note":"","size":"Quattro Formaggi 32cm","count":1,"label":"Quattro Formaggi 32cm","posId":"123","price":24900,"isExtra":false},{"id":"54414789","note":"","count":1,"label":"Balné","posId":"K0000","price":1500,"isExtra":true},{"id":"54414897","note":"","count":1,"label":"Šunka","posId":"B106","price":3000,"KDSTags":["greenhighlight"],"isExtra":true},{"id":"59610939","note":"","size":"BBQ Texas 32cm","count":1,"label":"BBQ Texas 32cm","posId":"119","price":24900,"isExtra":false},{"id":"54414789","note":"","count":1,"label":"Balné","posId":"K0000","price":1500,"isExtra":true}]</t>
  </si>
  <si>
    <t>Serhii</t>
  </si>
  <si>
    <t>2026-05-07T17:04:47.821+02:00</t>
  </si>
  <si>
    <t>2026-05-07T17:12:32.669+02:00</t>
  </si>
  <si>
    <t>[{"id":"114","note":"","count":1,"label":"Hawai 32cm","posId":"114","price":24900,"isExtra":false},{"id":"K0000","note":"","count":1,"label":"Balné","posId":"K0000","price":1500,"isExtra":true},{"id":"A119","note":"","count":1,"label":"okraj hotdog, bbq omáčka","posId":"A119","price":5700,"isExtra":true}]</t>
  </si>
  <si>
    <t>2026-05-07T16:22:31.714+02:00</t>
  </si>
  <si>
    <t>2026-05-07T16:29:25.919+02:00</t>
  </si>
  <si>
    <t>[{"id":"59610943","note":"","size":"Capricciosa 32cm","count":1,"label":"Capricciosa 32cm","posId":"113","price":24900,"isExtra":false},{"id":"54414789","note":"","count":1,"label":"Balné","posId":"K0000","price":1500,"isExtra":true},{"id":"59610946","note":"","count":1,"label":"USA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základ","posId":"ZRS32","price":0,"isExtra":true},{"id":"54414783","note":"","count":1,"label":"bez plněných okrajů","posId":"X1000","price":0,"isExtra":true}]</t>
  </si>
  <si>
    <t>Zohidjon</t>
  </si>
  <si>
    <t>2026-05-07T16:09:33.211+02:00</t>
  </si>
  <si>
    <t>2026-05-07T16:16:55.887+02:00</t>
  </si>
  <si>
    <t>2026-05-07T16:05:02.989+02:00</t>
  </si>
  <si>
    <t>2026-05-07T17:37:25.604+02:00</t>
  </si>
  <si>
    <t>2026-05-07T17:55:08.737+02:00</t>
  </si>
  <si>
    <t>2026-05-07T16:20:00.763+02:00</t>
  </si>
  <si>
    <t>[{"id":"1fae666b-4102-4ed0-b317-2a07b21ae279","note":"","count":1,"label":"Hot &amp; Spicy 40 cm","posId":"110","price":30900,"isExtra":false},{"id":"a3d62a5d-2e1d-48db-874e-d64becff7059","note":"","count":1,"label":"změna na BBQ základ","posId":"i128","price":0,"isExtra":true}]</t>
  </si>
  <si>
    <t>2026-05-07T15:54:26.602+02:00</t>
  </si>
  <si>
    <t>2026-05-07T16:03:07.582+02:00</t>
  </si>
  <si>
    <t>[{"id":"69427585fd8faa40bcc99d71","count":1,"label":"Quattro Formaggi 32cm","posId":"123","price":24900,"isExtra":false},{"id":"7cdbdba064a9b12ab9c2a9d4","count":1,"label":"Balné","posId":"K0000","price":1500,"isExtra":true},{"id":"330e5bd554d905fd6d54cf01","count":1,"label":"bez plněných okrajů","posId":"X1000","price":0,"isExtra":true},{"id":"69427585fd8faa40bcc99dab","count":1,"label":"Pečené brambory","posId":"P103","price":6900,"isExtra":false},{"id":"7cdbdba064a9b12ab9c2a9d4","count":1,"label":"Balné","posId":"K0000","price":1500,"isExtra":true}]</t>
  </si>
  <si>
    <t>2026-05-07T15:53:02.763+02:00</t>
  </si>
  <si>
    <t>2026-05-07T16:19:50.342+02:00</t>
  </si>
  <si>
    <t>[{"id":"8c704055-e242-493d-b754-bb711e5a6c0b","note":"","count":1,"label":"Hawai 40 cm","posId":"102","price":30900,"isExtra":false},{"id":"932d1eab-8f45-4992-b460-cc5099f91e14","note":"","count":1,"label":"Okraj Hotdog, BBQ","posId":"A120","price":6500,"isExtra":true}]</t>
  </si>
  <si>
    <t>2026-05-07T15:44:19.856+02:00</t>
  </si>
  <si>
    <t>2026-05-07T15:54:29.430+02:00</t>
  </si>
  <si>
    <t>[{"id":"69427585fd8faa40bcc99dcb","count":1,"label":"Pepsi 1l","posId":"N124","price":5900,"isExtra":false},{"id":"69427585fd8faa40bcc99d71","count":1,"label":"Quattro Formaggi 32cm","posId":"123","price":24900,"isExtra":false},{"id":"7cdbdba064a9b12ab9c2a9d4","count":1,"label":"Balné","posId":"K0000","price":1500,"isExtra":true},{"id":"68d360472c9d3a82f083cdca","count":1,"label":"Rajčatový základ","posId":"ZSR32","price":0,"isExtra":true},{"id":"330e5bd554d905fd6d54cf01","count":1,"label":"bez plněných okrajů","posId":"X1000","price":0,"isExtra":true}]</t>
  </si>
  <si>
    <t>2026-05-07T15:24:02.611+02:00</t>
  </si>
  <si>
    <t>2026-05-07T15:41:35.365+02:00</t>
  </si>
  <si>
    <t>2026-05-07T15:08:19.223+02:00</t>
  </si>
  <si>
    <t>2026-05-07T15:19:17.980+02:00</t>
  </si>
  <si>
    <t>[{"id":"59610942","note":"","size":"Hawai 32cm","count":1,"label":"Hawai 32cm","posId":"114","price":24900,"isExtra":false},{"id":"54414789","note":"","count":1,"label":"Balné","posId":"K0000","price":1500,"isExtra":true},{"id":"59610935","note":"","size":"Quattro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32cm","posId":"123","price":24900,"isExtra":false},{"id":"54414789","note":"","count":1,"label":"Balné","posId":"K0000","price":1500,"isExtra":true}]</t>
  </si>
  <si>
    <t>2026-05-07T14:57:10.784+02:00</t>
  </si>
  <si>
    <t>2026-05-07T14:58:03.484+02:00</t>
  </si>
  <si>
    <t>[{"id":"b1e65399-3f31-4fef-9c27-540ef60c6692","count":1,"label":"Aquilla neperlivá","posId":"N140","price":3900,"isExtra":false,"creatorId":"sGhCn1F_RloRsGhqMDR4R","isPackging":0,"actualLabel":"Aquilla neperlivá"}]</t>
  </si>
  <si>
    <t>2026-05-07T14:41:02.253+02:00</t>
  </si>
  <si>
    <t>2026-05-07T14:53:27.159+02:00</t>
  </si>
  <si>
    <t>[{"id":"8c704055-e242-493d-b754-bb711e5a6c0b","note":"","count":1,"label":"Hawai 40 cm","posId":"102","price":30900,"isExtra":false},{"id":"d5c01305-5b81-4931-8ef0-14413da22bab","note":"","count":1,"label":"Kukuřice","posId":"C115","price":3500,"KDSTags":["greenhighlight"],"isExtra":true},{"id":"007c7303-045c-4866-882d-38e13564ff34","note":"","count":1,"label":"BEZ -ananas","posId":"X100","price":0,"KDSTags":["redhighlight"],"isExtra":true},{"id":"3a8b6a85-3b5c-4ee4-be2d-261ab8731d6e","note":"","count":2,"label":"Dip česnekový","posId":"P106","price":2000,"isExtra":false},{"id":"211d85d0-839e-41d0-89e3-ea177ad7489e","note":"","count":1,"label":"Dip česnekový","posId":"P106","price":2000,"isExtra":false}]</t>
  </si>
  <si>
    <t>2026-05-07T14:33:02.238+02:00</t>
  </si>
  <si>
    <t>2026-05-07T14:43:33.175+02:00</t>
  </si>
  <si>
    <t>2026-05-07T15:12:22.185+02:00</t>
  </si>
  <si>
    <t>2026-05-07T14:39:37.213+02:00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</si>
  <si>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bylinky","posId":"A122","price":6500,"isExtra":true},{"id":"1e281388-c78a-4b3d-874d-346d699d1a35","note":"","count":1,"label":"Grana padano","posId":"C130","price":4000,"KDSTags":["greenhighlight"],"isExtra":true}]</t>
  </si>
  <si>
    <t>2026-05-07T14:12:10.888+02:00</t>
  </si>
  <si>
    <t>2026-05-07T14:21:01.487+02:00</t>
  </si>
  <si>
    <t>[{"id":"69427585fd8faa40bcc99d59","count":1,"label":"Hot &amp; Spicy 40cm 🌶️🌶️","posId":"110","price":30900,"isExtra":false},{"id":"1d39bc6ba96569aaaf3ab974","count":1,"label":"Balné","posId":"K0000","price":2000,"isExtra":true},{"id":"fb8c45104be3e2ec287156ec","count":1,"label":"okraj mozzarella, bylinky","posId":"A122","price":6500,"isExtra":true},{"id":"dc833b410dea4083722d4bc2","count":1,"label":"Gorgonzola","posId":"C101","price":4000,"KDSTags":["greenhighlight"],"isExtra":true},{"id":"69427585fd8faa40bcc99db1","count":1,"label":"Česnekový dip","posId":"P106","price":2000,"isExtra":false},{"id":"7cdbdba064a9b12ab9c2a9d4","count":1,"label":"Balné","posId":"K0000","price":1500,"isExtra":true}]</t>
  </si>
  <si>
    <t>2026-05-07T13:52:36.660+02:00</t>
  </si>
  <si>
    <t>2026-05-07T13:53:02.140+02:00</t>
  </si>
  <si>
    <t>[{"id":"7f064b84-da33-4b32-8888-4f048a7a8b53","count":1,"label":"Guarana classic zero","posId":"N143","price":5500,"isExtra":false,"creatorId":"5OJnFebUWLSaOZnaKSfvA","isPackging":0,"actualLabel":"Guarana classic zero"}]</t>
  </si>
  <si>
    <t>2026-05-07T13:46:23.911+02:00</t>
  </si>
  <si>
    <t>2026-05-07T13:54:30.090+02:00</t>
  </si>
  <si>
    <t>2026-05-07T13:40:20.658+02:00</t>
  </si>
  <si>
    <t>2026-05-07T13:49:00.459+02:00</t>
  </si>
  <si>
    <t>[{"id":"69427585fd8faa40bcc99dcb","count":1,"label":"Pepsi 1l","posId":"N124","price":5900,"isExtra":false},{"id":"69427585fd8faa40bcc99db1","count":2,"label":"Česnekový dip","posId":"P106","price":2000,"isExtra":false},{"id":"7cdbdba064a9b12ab9c2a9d4","count":2,"label":"Balné","posId":"K0000","price":1500,"isExtra":true},{"id":"69427585fd8faa40bcc99d81","count":1,"label":"Capricciosa 32cm","posId":"113","price":24900,"isExtra":false},{"id":"7cdbdba064a9b12ab9c2a9d4","count":1,"label":"Balné","posId":"K0000","price":1500,"isExtra":true}]</t>
  </si>
  <si>
    <t>2026-05-07T13:38:19.748+02:00</t>
  </si>
  <si>
    <t>2026-05-07T13:48:23.007+02:00</t>
  </si>
  <si>
    <t>Anton</t>
  </si>
  <si>
    <t>2026-05-07T13:33:22.600+02:00</t>
  </si>
  <si>
    <t>2026-05-07T13:49:13.379+02:00</t>
  </si>
  <si>
    <t>[{"id":"107","note":"","count":1,"label":"BBQ Texas 40cm","posId":"107","price":30900,"isExtra":false},{"id":"K0000","note":"","count":1,"label":"Balné","posId":"K0000","price":2000,"isExtra":true},{"id":"A122","note":"","count":1,"label":"okraj mozzarella, bylinky","posId":"A122","price":6500,"isExtra":true},{"id":"P106","note":"","count":1,"label":"Česnekový dip","posId":"P106","price":2000,"isExtra":false},{"id":"K0000","note":"","count":1,"label":"Balné","posId":"K0000","price":1500,"isExtra":true},{"id":"N124","note":"","count":1,"label":"Pepsi 1l","posId":"N124","price":5900,"isExtra":false}]</t>
  </si>
  <si>
    <t>2026-05-07T13:09:02.298+02:00</t>
  </si>
  <si>
    <t>2026-05-07T13:17:58.812+02:00</t>
  </si>
  <si>
    <t>2026-05-07T13:31:50.830+02:00</t>
  </si>
  <si>
    <t>2026-05-07T13:09:03.299+02:00</t>
  </si>
  <si>
    <t>[{"id":"36ea3088-07fd-428f-b871-c4a5ee9cef7b","note":"","count":1,"label":"Comeback 40 cm","posId":"109","price":30900,"isExtra":false},{"id":"169906cc-98ac-4101-a361-79ae530758c3","note":"","count":1,"label":"BEZ -cibule","posId":"X103","price":0,"KDSTags":["redhighlight"],"isExtra":true}]</t>
  </si>
  <si>
    <t>2026-05-07T12:46:30.896+02:00</t>
  </si>
  <si>
    <t>2026-05-07T12:57:33.900+02:00</t>
  </si>
  <si>
    <t>[{"id":"54414716","note":"","size":"Hawai 40cm","count":1,"label":"Hawai 40cm","posId":"102","price":30900,"isExtra":false},{"id":"54414779","note":"","count":1,"label":"Balné","posId":"K0000","price":2000,"isExtra":true},{"id":"54414712","note":"","size":"BBQ Texas 40cm","count":1,"label":"BBQ Texas 40cm","posId":"107","price":30900,"isExtra":false},{"id":"54414779","note":"","count":1,"label":"Balné","posId":"K0000","price":2000,"isExtra":true}]</t>
  </si>
  <si>
    <t>2026-05-07T12:46:02.997+02:00</t>
  </si>
  <si>
    <t>2026-05-07T12:58:27.866+02:00</t>
  </si>
  <si>
    <t>2026-05-07T13:08:22.867+02:00</t>
  </si>
  <si>
    <t>2026-05-07T12:46:03.712+02:00</t>
  </si>
  <si>
    <t>[{"id":"f1315fc0-dfbb-459c-9f31-49d8e60875f4","note":"","count":1,"label":"Pepperoni 40 cm","posId":"108","price":30900,"isExtra":false},{"id":"0ea52415-fdb3-497f-b216-7fd5802f2e0f","note":"","count":1,"label":"Quattro Formaggi 32 cm","posId":"123","price":24900,"isExtra":false}]</t>
  </si>
  <si>
    <t>Michal</t>
  </si>
  <si>
    <t>2026-05-07T12:27:56.190+02:00</t>
  </si>
  <si>
    <t>2026-05-07T12:40:39.441+02:00</t>
  </si>
  <si>
    <t>[{"id":"N124","note":"","count":1,"label":"Pepsi 1l","posId":"N124","price":5900,"isExtra":false},{"id":"108","note":"","count":1,"label":"Pepperoni 40cm 🌶️🌶️","posId":"108","price":30900,"isExtra":false},{"id":"K0000","note":"","count":1,"label":"Balné","posId":"K0000","price":2000,"isExtra":true},{"id":"A124","note":"","count":1,"label":"okraj mozzarella, bbq omáčka","posId":"A124","price":6500,"isExtra":true},{"id":"C102","note":"","count":1,"label":"Jalapeňos","posId":"C102","price":3500,"KDSTags":["greenhighlight"],"isExtra":true},{"id":"C115","note":"","count":1,"label":"Kukuřice","posId":"C115","price":3500,"KDSTags":["greenhighlight"],"isExtra":true},{"id":"108","note":"","count":1,"label":"Pepperoni 40cm 🌶️🌶️","posId":"108","price":30900,"isExtra":false},{"id":"K0000","note":"","count":1,"label":"Balné","posId":"K0000","price":2000,"isExtra":true},{"id":"A124","note":"","count":1,"label":"okraj mozzarella, bbq omáčka","posId":"A124","price":6500,"isExtra":true},{"id":"C115","note":"","count":1,"label":"Kukuřice","posId":"C115","price":3500,"KDSTags":["greenhighlight"],"isExtra":true},{"id":"C101","note":"","count":1,"label":"Gorgonzola","posId":"C101","price":4000,"KDSTags":["greenhighlight"],"isExtra":true}]</t>
  </si>
  <si>
    <t>2026-05-07T12:18:03.768+02:00</t>
  </si>
  <si>
    <t>2026-05-07T12:24:53.838+02:00</t>
  </si>
  <si>
    <t>2026-05-07T12:11:27.443+02:00</t>
  </si>
  <si>
    <t>2026-05-07T12:22:09.879+02:00</t>
  </si>
  <si>
    <t>2026-05-07T12:09:25.484+02:00</t>
  </si>
  <si>
    <t>2026-05-07T12:17:43.812+02:00</t>
  </si>
  <si>
    <t>[{"id":"59610934","note":"","size":"Margherita 32cm","count":1,"label":"Margherita 32cm","posId":"112","price":20900,"isExtra":false},{"id":"54414789","note":"","count":1,"label":"Balné","posId":"K0000","price":1500,"isExtra":true},{"id":"59610938","note":"","size":"Pepperoni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🌶️🌶️","posId":"120","price":24900,"isExtra":false},{"id":"54414789","note":"","count":1,"label":"Balné","posId":"K0000","price":1500,"isExtra":true}]</t>
  </si>
  <si>
    <t>2026-05-07T12:06:02.092+02:00</t>
  </si>
  <si>
    <t>2026-05-07T12:20:01.665+02:00</t>
  </si>
  <si>
    <t>2026-05-07T12:04:02.207+02:00</t>
  </si>
  <si>
    <t>2026-05-07T12:18:03.646+02:00</t>
  </si>
  <si>
    <t>2026-05-07T12:37:44.515+02:00</t>
  </si>
  <si>
    <t>2026-05-07T12:04:02.997+02:00</t>
  </si>
  <si>
    <t>2026-05-07T11:57:02.237+02:00</t>
  </si>
  <si>
    <t>2026-05-07T12:14:12.604+02:00</t>
  </si>
  <si>
    <t>2026-05-07T12:30:08.457+02:00</t>
  </si>
  <si>
    <t>2026-05-07T11:57:02.992+02:00</t>
  </si>
  <si>
    <t>[{"id":"6bbd4662-3c19-4725-919c-71f4c4e91f89","note":"","count":1,"label":"BBQ Meteor 32 cm","posId":"142","price":24900,"isExtra":false},{"id":"57c816b2-3e3f-46c2-b126-b09910d79cb0","note":"","count":1,"label":"změna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,{"id":"dba0d6ed-9e38-4f33-8ec2-cc6e2ff8f1a9","note":"","count":1,"label":"gorgonzola","posId":"B101","price":3000,"KDSTags":["greenhighlight"],"isExtra":true},{"id":"211d85d0-839e-41d0-89e3-ea177ad7489e","note":"","count":1,"label":"Dip česnekový","posId":"P106","price":2000,"isExtra":false}]</t>
  </si>
  <si>
    <t>2026-05-07T11:52:47.303+02:00</t>
  </si>
  <si>
    <t>2026-05-07T12:06:21.947+02:00</t>
  </si>
  <si>
    <t>[{"id":"69427585fd8faa40bcc99d5d","count":1,"label":"Pepperoni 40cm 🌶️🌶️","posId":"108","price":30900,"isExtra":false},{"id":"1d39bc6ba96569aaaf3ab974","count":1,"label":"Balné","posId":"K0000","price":2000,"isExtra":true},{"id":"48863154de09ebfd22a82574","count":1,"label":"bez plněných okrajů","posId":"X1000","price":0,"isExtra":true},{"id":"69427585fd8faa40bcc99db1","count":2,"label":"Česnekový dip","posId":"P106","price":2000,"isExtra":false},{"id":"7cdbdba064a9b12ab9c2a9d4","count":2,"label":"Balné","posId":"K0000","price":1500,"isExtra":true},{"id":"69427585fd8faa40bcc99db7","count":1,"label":"Choco Rolls","posId":"chr100","price":8900,"isExtra":false},{"id":"7cdbdba064a9b12ab9c2a9d4","count":1,"label":"Balné","posId":"K0000","price":1500,"isExtra":true},{"id":"69427585fd8faa40bcc99dad","count":1,"label":"Česnekový chléb 18cm","posId":"P104","price":7900,"isExtra":false},{"id":"7cdbdba064a9b12ab9c2a9d4","count":1,"label":"Balné","posId":"K0000","price":1500,"isExtra":true}]</t>
  </si>
  <si>
    <t>2026-05-07T11:33:02.845+02:00</t>
  </si>
  <si>
    <t>2026-05-07T11:46:51.614+02:00</t>
  </si>
  <si>
    <t>2026-05-07T12:10:33.368+02:00</t>
  </si>
  <si>
    <t>2026-05-07T11:33:03.439+02:00</t>
  </si>
  <si>
    <t>[{"id":"e525f614-2c06-459a-8d22-623546aa83fc","note":"","count":2,"label":"BBQ Texas 40 cm","posId":"107","price":30900,"isExtra":false},{"id":"57c816b2-3e3f-46c2-b126-b09910d79cb0","note":"","count":2,"label":"změna na Smetanový základ","posId":"i129","price":0,"isExtra":true},{"id":"52cffa8b-0a47-4e13-b315-64f9374ef0a7","note":"","count":2,"label":"Okraj Hotdog bez omáčky","posId":"A126","price":6500,"isExtra":true}]</t>
  </si>
  <si>
    <t>2026-05-07T11:29:02.290+02:00</t>
  </si>
  <si>
    <t>2026-05-07T11:55:56.621+02:00</t>
  </si>
  <si>
    <t>2026-05-07T12:21:49.662+02:00</t>
  </si>
  <si>
    <t>2026-05-07T11:29:03.020+02:00</t>
  </si>
  <si>
    <t>[{"id":"5b1f2843-926a-4dd1-a5f0-4fddc7b45013","note":"","count":1,"label":"Margherita 32 cm","posId":"112","price":20900,"isExtra":false},{"id":"0b867b16-3995-4b4a-9deb-1c0d8cecf8d6","note":"","count":1,"label":"Pepperoni 32 cm","posId":"120","price":24900,"isExtra":false},{"id":"117c830b-d7db-490d-a3b9-365f8c4fa2d3","note":"","count":1,"label":"Zeleninová 32 cm","posId":"115","price":24900,"isExtra":false}]</t>
  </si>
  <si>
    <t>Sabina</t>
  </si>
  <si>
    <t>2026-05-07T11:28:45.912+02:00</t>
  </si>
  <si>
    <t>2026-05-07T11:38:14.783+02:00</t>
  </si>
  <si>
    <t>[{"id":"113","note":"","count":1,"label":"Capricciosa 32cm","posId":"113","price":24900,"isExtra":false},{"id":"K0000","note":"","count":1,"label":"Balné","posId":"K0000","price":1500,"isExtra":true},{"id":"X1000","note":"","count":1,"label":"bez plněných okrajů","posId":"X1000","price":0,"isExtra":true},{"id":"B105","note":"","count":1,"label":"Žampiony","posId":"B105","price":2500,"KDSTags":["greenhighlight"],"isExtra":true}]</t>
  </si>
  <si>
    <t>2026-05-07T11:20:02.637+02:00</t>
  </si>
  <si>
    <t>2026-05-07T11:52:51.636+02:00</t>
  </si>
  <si>
    <t>2026-05-07T11:14:01.705+02:00</t>
  </si>
  <si>
    <t>2026-05-07T11:34:13.653+02:00</t>
  </si>
  <si>
    <t>2026-05-07T11:44:54.556+02:00</t>
  </si>
  <si>
    <t>2026-05-07T11:14:02.519+02:00</t>
  </si>
  <si>
    <t>[{"id":"7bd52058-f7b0-4320-9d6c-79598e7d9b5f","note":"","count":1,"label":"Hawai 18 cm","posId":"126","price":11900,"isExtra":false},{"id":"10a95fda-50ac-4e8b-a092-eba50264ce8d","note":"","count":1,"label":"Comeback 18 cm","posId":"133","price":11900,"isExtra":false}]</t>
  </si>
  <si>
    <t>2026-05-07T11:14:00.280+02:00</t>
  </si>
  <si>
    <t>2026-05-07T11:25:26.722+02:00</t>
  </si>
  <si>
    <t>[{"id":"69427585fd8faa40bcc99d7b","count":1,"label":"BBQ Meteor 32cm","posId":"118","price":24900,"isExtra":false},{"id":"7cdbdba064a9b12ab9c2a9d4","count":1,"label":"Balné","posId":"K0000","price":1500,"isExtra":true},{"id":"69427585fd8faa40bcc99d83","count":1,"label":"Baby Špenát &amp; kuře 32cm","posId":"116","price":24900,"isExtra":false},{"id":"7cdbdba064a9b12ab9c2a9d4","count":1,"label":"Balné","posId":"K0000","price":1500,"isExtra":true}]</t>
  </si>
  <si>
    <t>2026-05-07T10:30:02.436+02:00</t>
  </si>
  <si>
    <t>2026-05-07T11:09:49.342+02:00</t>
  </si>
  <si>
    <t>2026-05-07T11:27:38.706+02:00</t>
  </si>
  <si>
    <t>2026-05-07T10:59:55.375+02:00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</si>
  <si>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bylinky","posId":"A122","price":6500,"isExtra":true},{"id":"99710cd8-fa1f-4712-84a8-85da37e18dd0","note":"","count":1,"label":"Česnekový chléb","posId":"P104","price":7900,"isExtra":false}]</t>
  </si>
  <si>
    <t>2026-05-06T23:24:03.402+02:00</t>
  </si>
  <si>
    <t>2026-05-06T23:31:48.783+02:00</t>
  </si>
  <si>
    <t>2026-05-06T22:49:47.104+02:00</t>
  </si>
  <si>
    <t>2026-05-06T22:50:04.397+02:00</t>
  </si>
  <si>
    <t>2026-05-07T05:59:59.999+02:00</t>
  </si>
  <si>
    <t>[{"id":"6eb6c6d5-f630-4475-a4f8-a38f104cc78b","count":1,"label":"Pepsi zero sugar 1l","posId":"N125","price":5900,"isExtra":false,"creatorId":"qAGQDFHelRjW1y38HC8gU","isPackging":0,"actualLabel":"Pepsi zero sugar 1l"}]</t>
  </si>
  <si>
    <t>2026-05-06T22:49:37.358+02:00</t>
  </si>
  <si>
    <t>2026-05-06T22:50:03.374+02:00</t>
  </si>
  <si>
    <t>[{"id":"f18a3b7f-dd15-4ab8-8eb9-a097164b8360","count":1,"label":"Pizza BBQ Texas 32","posId":"119","price":24900,"isExtra":false,"creatorId":"ZHWinEPkYI6Tq2f7LZF1t","isPackging":0,"actualLabel":"Pizza BBQ Texas 32"},{"id":"extra_20230331101812_69","count":1,"label":"Jalapeňos","posId":"B102","price":2500,"KDSTags":["greenhighlight"],"isExtra":true,"mainItemId":"f18a3b7f-dd15-4ab8-8eb9-a097164b8360"}]</t>
  </si>
  <si>
    <t>2026-05-06T22:48:43.082+02:00</t>
  </si>
  <si>
    <t>2026-05-06T22:55:22.607+02:00</t>
  </si>
  <si>
    <t>[{"id":"69427585fd8faa40bcc99d71","count":1,"label":"Quattro Formaggi 32cm","posId":"123","price":24900,"isExtra":false},{"id":"7cdbdba064a9b12ab9c2a9d4","count":1,"label":"Balné","posId":"K0000","price":1500,"isExtra":true},{"id":"69427585fd8faa40bcc99db7","count":1,"label":"Choco Rolls","posId":"chr100","price":8900,"isExtra":false},{"id":"7cdbdba064a9b12ab9c2a9d4","count":1,"label":"Balné","posId":"K0000","price":1500,"isExtra":true}]</t>
  </si>
  <si>
    <t>2026-05-06T22:47:13.504+02:00</t>
  </si>
  <si>
    <t>2026-05-06T22:58:37.582+02:00</t>
  </si>
  <si>
    <t>[{"id":"69427585fd8faa40bcc99d69","count":1,"label":"Baby špenát &amp; kuře 40cm","posId":"104","price":30900,"isExtra":false},{"id":"1d39bc6ba96569aaaf3ab974","count":1,"label":"Balné","posId":"K0000","price":2000,"isExtra":true},{"id":"fb8c45104be3e2ec287156ec","count":1,"label":"okraj mozzarella, bylinky","posId":"A122","price":6500,"isExtra":true},{"id":"5510bb5725d42643e0879d00","count":1,"label":"Cibule","posId":"C103","price":3500,"KDSTags":["greenhighlight"],"isExtra":true},{"id":"69427585fd8faa40bcc99d75","count":1,"label":"Comeback 32cm 🌶️","posId":"121","price":24900,"isExtra":false},{"id":"7cdbdba064a9b12ab9c2a9d4","count":1,"label":"Balné","posId":"K0000","price":1500,"isExtra":true},{"id":"c53963ce28e9a8bf387aa757","count":1,"label":"okraj mozzarella, bylinky","posId":"A121","price":5700,"isExtra":true},{"id":"a4a6c1230cf00bbe522a65fe","count":1,"label":"Špenát s česnekem","posId":"B107","price":2500,"KDSTags":["greenhighlight"],"isExtra":true}]</t>
  </si>
  <si>
    <t>2026-05-06T22:43:21.956+02:00</t>
  </si>
  <si>
    <t>2026-05-06T22:49:22.603+02:00</t>
  </si>
  <si>
    <t>[{"id":"59610941","note":"","size":"Zeleninová 32cm","count":1,"label":"Zeleninová 32cm","posId":"115","price":24900,"isExtra":false},{"id":"54414789","note":"","count":1,"label":"Balné","posId":"K0000","price":1500,"isExtra":true},{"id":"54414783","note":"","count":1,"label":"bez plněných okrajů","posId":"X1000","price":0,"isExtra":true}]</t>
  </si>
  <si>
    <t>2026-05-06T22:30:20.713+02:00</t>
  </si>
  <si>
    <t>2026-05-06T22:38:57.702+02:00</t>
  </si>
  <si>
    <t>2026-05-06T22:25:35.261+02:00</t>
  </si>
  <si>
    <t>2026-05-06T22:39:13.735+02:00</t>
  </si>
  <si>
    <t>[{"id":"69427585fd8faa40bcc99d71","count":1,"label":"Quattro Formaggi 32cm","posId":"123","price":24900,"isExtra":false},{"id":"7cdbdba064a9b12ab9c2a9d4","count":1,"label":"Balné","posId":"K0000","price":1500,"isExtra":true},{"id":"330e5bd554d905fd6d54cf01","count":1,"label":"bez plněných okrajů","posId":"X1000","price":0,"isExtra":true},{"id":"cf542ec1a189ca06bbd214eb","count":1,"label":"Kuře","posId":"B114","price":3000,"KDSTags":["greenhighlight"],"isExtra":true},{"id":"69427585fd8faa40bcc99d7f","count":1,"label":"Hawai 32cm","posId":"114","price":24900,"isExtra":false},{"id":"7cdbdba064a9b12ab9c2a9d4","count":1,"label":"Balné","posId":"K0000","price":1500,"isExtra":true},{"id":"330e5bd554d905fd6d54cf01","count":1,"label":"bez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</si>
  <si>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2026-05-06T22:11:15.951+02:00</t>
  </si>
  <si>
    <t>2026-05-06T22:22:50.562+02:00</t>
  </si>
  <si>
    <t>[{"id":"69427585fd8faa40bcc99d7f","count":1,"label":"Hawai 32cm","posId":"114","price":24900,"isExtra":false},{"id":"7cdbdba064a9b12ab9c2a9d4","count":1,"label":"Balné","posId":"K0000","price":1500,"isExtra":true},{"id":"c53963ce28e9a8bf387aa757","count":1,"label":"okraj mozzarella, bylinky","posId":"A121","price":5700,"isExtra":true},{"id":"69427585fd8faa40bcc99dcd","count":1,"label":"Pepsi zero sugar 1l","posId":"N125","price":5900,"isExtra":false}]</t>
  </si>
  <si>
    <t>2026-05-06T22:11:02.178+02:00</t>
  </si>
  <si>
    <t>2026-05-06T22:21:38.353+02:00</t>
  </si>
  <si>
    <t>2026-05-06T22:31:05.182+02:00</t>
  </si>
  <si>
    <t>2026-05-06T22:11:02.771+02:00</t>
  </si>
  <si>
    <t>2026-05-06T22:03:37.065+02:00</t>
  </si>
  <si>
    <t>2026-05-06T22:05:47.153+02:00</t>
  </si>
  <si>
    <t>[{"id":"N125","note":"","count":1,"label":"Pepsi zero sugar 1l","posId":"N125","price":5900,"isExtra":false},{"id":"N124","note":"","count":2,"label":"Pepsi 1l","posId":"N124","price":5900,"isExtra":false}]</t>
  </si>
  <si>
    <t>2026-05-06T21:58:48.225+02:00</t>
  </si>
  <si>
    <t>2026-05-06T21:49:36.172+02:00</t>
  </si>
  <si>
    <t>2026-05-06T21:59:04.507+02:00</t>
  </si>
  <si>
    <t>[{"id":"57405814","note":"","size":"Pepsi 1l","count":1,"label":"Pepsi 1l","posId":"N124","price":5900,"isExtra":false},{"id":"54414749","note":"","size":"Pepperoni Rolls 🌶️","count":1,"label":"Pepperoni Rolls 🌶️","posId":"P100","price":8900,"isExtra":false},{"id":"54414789","note":"","count":1,"label":"Balné","posId":"K0000","price":1500,"isExtra":true},{"id":"59610935","note":"","size":"Quattro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32cm","posId":"123","price":24900,"isExtra":false},{"id":"54414789","note":"","count":1,"label":"Balné","posId":"K0000","price":1500,"isExtra":true},{"id":"59610946","note":"","count":1,"label":"USA těsto","posId":"17","price":1000,"isExtra":true},{"id":"54414827","note":"","count":1,"label":"okraj mozzarella, bbq omáčka","posId":"A123","price":5700,"isExtra":true},{"id":"54414876","note":"","count":1,"label":"Cibule","posId":"B103","price":2500,"KDSTags":["greenhighlight"],"isExtra":true},{"id":"54414904","note":"","count":1,"label":"Gorgonzola","posId":"B101","price":3000,"KDSTags":["greenhighlight"],"isExtra":true},{"id":"54414911","note":"","count":1,"label":"Pepperoni salám","posId":"B109","price":3000,"KDSTags":["greenhighlight"],"isExtra":true}]</t>
  </si>
  <si>
    <t>2026-05-06T21:25:56.957+02:00</t>
  </si>
  <si>
    <t>2026-05-06T21:34:37.972+02:00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</si>
  <si>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základ","posId":"ZRB40","price":0,"isExtra":true},{"id":"A124","note":"","count":1,"label":"okraj mozzarella, bbq omáčka","posId":"A124","price":6500,"isExtra":true}]</t>
  </si>
  <si>
    <t>2026-05-06T21:24:43.697+02:00</t>
  </si>
  <si>
    <t>2026-05-06T21:31:41.370+02:00</t>
  </si>
  <si>
    <t>[{"id":"59809293","note":"","size":"Jablečno-skořicové rolls","count":2,"label":"Jablečno-skořicové rolls","posId":"18","price":8900,"isExtra":false},{"id":"54414789","note":"","count":2,"label":"Balné","posId":"K0000","price":1500,"isExtra":true}]</t>
  </si>
  <si>
    <t>2026-05-06T21:17:13.812+02:00</t>
  </si>
  <si>
    <t>[{"id":"122","note":"","count":1,"label":"Hot &amp; Spicy 32cm 🌶️🌶️","posId":"122","price":24900,"isExtra":false},{"id":"K0000","note":"","count":1,"label":"Balné","posId":"K0000","price":1500,"isExtra":true},{"id":"B115","note":"","count":1,"label":"Kukuřice","posId":"B115","price":2500,"KDSTags":["greenhighlight"],"isExtra":true}]</t>
  </si>
  <si>
    <t>2026-05-06T21:15:21.588+02:00</t>
  </si>
  <si>
    <t>[{"id":"112","note":"","count":1,"label":"Margherita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okrajů","posId":"X1000","price":0,"isExtra":true}]</t>
  </si>
  <si>
    <t>2026-05-06T21:02:48.618+02:00</t>
  </si>
  <si>
    <t>2026-05-06T21:09:11.260+02:00</t>
  </si>
  <si>
    <t>2026-05-06T21:02:11.330+02:00</t>
  </si>
  <si>
    <t>2026-05-06T21:09:09.319+02:00</t>
  </si>
  <si>
    <t>2026-05-06T20:49:46.692+02:00</t>
  </si>
  <si>
    <t>2026-05-06T21:03:06.229+02:00</t>
  </si>
  <si>
    <t>[{"id":"59610934","note":"","size":"Margherita 32cm","count":1,"label":"Margherita 32cm","posId":"112","price":20900,"isExtra":false},{"id":"54414789","note":"","count":1,"label":"Balné","posId":"K0000","price":1500,"isExtra":true},{"id":"54414876","note":"","count":1,"label":"Cibule","posId":"B103","price":2500,"KDSTags":["greenhighlight"],"isExtra":true},{"id":"54414880","note":"","count":1,"label":"Kukuřice","posId":"B115","price":2500,"KDSTags":["greenhighlight"],"isExtra":true},{"id":"54414900","note":"","count":1,"label":"Slanina","posId":"B108","price":3000,"KDSTags":["greenhighlight"],"isExtra":true}]</t>
  </si>
  <si>
    <t>2026-05-06T20:37:58.257+02:00</t>
  </si>
  <si>
    <t>2026-05-06T20:44:38.206+02:00</t>
  </si>
  <si>
    <t>[{"id":"69427585fd8faa40bcc99d7b","count":1,"label":"BBQ Meteor 32cm","posId":"118","price":24900,"isExtra":false},{"id":"7cdbdba064a9b12ab9c2a9d4","count":1,"label":"Balné","posId":"K0000","price":1500,"isExtra":true},{"id":"69427585fd8faa40bcc99d71","count":1,"label":"Quattro Formaggi 32cm","posId":"123","price":24900,"isExtra":false},{"id":"7cdbdba064a9b12ab9c2a9d4","count":1,"label":"Balné","posId":"K0000","price":1500,"isExtra":true},{"id":"69427585fd8faa40bcc99d7f","count":1,"label":"Hawai 32cm","posId":"114","price":24900,"isExtra":false},{"id":"7cdbdba064a9b12ab9c2a9d4","count":1,"label":"Balné","posId":"K0000","price":1500,"isExtra":true}]</t>
  </si>
  <si>
    <t>2026-05-06T20:34:58.879+02:00</t>
  </si>
  <si>
    <t>2026-05-06T20:42:18.222+02:00</t>
  </si>
  <si>
    <t>[{"id":"54414744","note":"","size":"Veggie menu Comeback","count":1,"label":"Veggie menu Comeback","posId":"M200","price":34900,"isExtra":false},{"id":"54414858","note":"","count":1,"label":"Pepperoni","posId":"Y120","price":0,"isExtra":true},{"id":"54414770","note":"","count":1,"label":"Balné","posId":"K0000","price":3000,"isExtra":true},{"id":"54414799","note":"","count":1,"label":"česnekový chléb","posId":"P104","price":0,"isExtra":true},{"id":"57405827","note":"","count":1,"label":"Pepsi zero sugar 1l","posId":"N125","price":0,"isExtra":true}]</t>
  </si>
  <si>
    <t>2026-05-06T20:34:03.398+02:00</t>
  </si>
  <si>
    <t>2026-05-06T20:39:51.396+02:00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</si>
  <si>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40cm","posId":"111","price":30900,"isExtra":false},{"id":"54414779","note":"","count":1,"label":"Balné","posId":"K0000","price":2000,"isExtra":true},{"id":"54414707","note":"","size":"Margherita 40cm","count":1,"label":"Margherita 40cm","posId":"100","price":26900,"isExtra":false},{"id":"54414779","note":"","count":1,"label":"Balné","posId":"K0000","price":2000,"isExtra":true},{"id":"54414777","note":"","count":1,"label":"bez plněných okrajů","posId":"X1000","price":0,"isExtra":true},{"id":"54414884","note":"","count":1,"label":"Špenát s česnekem","posId":"C107","price":3500,"KDSTags":["greenhighlight"],"isExtra":true},{"id":"54414908","note":"","count":1,"label":"Kuře","posId":"C114","price":4000,"KDSTags":["greenhighlight"],"isExtra":true}]</t>
  </si>
  <si>
    <t>2026-05-06T20:34:02.110+02:00</t>
  </si>
  <si>
    <t>2026-05-06T20:48:16.096+02:00</t>
  </si>
  <si>
    <t>[{"id":"03ade9ce-5d0f-4499-a6a3-340b58ae4468","note":"","count":1,"label":"Capricciosa 32 cm","posId":"113","price":24900,"isExtra":false},{"id":"a4efa812-1470-4ea2-a19d-39843abed3be","note":"","count":1,"label":"Comeback 32 cm","posId":"145","price":24900,"isExtra":false},{"id":"85dc195f-7d7b-4fb5-b41d-eb1c9c76b3a3","note":"","count":1,"label":"Hot &amp; Spicy 32 cm","posId":"146","price":24900,"isExtra":false}]</t>
  </si>
  <si>
    <t>2026-05-06T20:31:20.892+02:00</t>
  </si>
  <si>
    <t>2026-05-06T20:38:09.313+02:00</t>
  </si>
  <si>
    <t>[{"id":"69427585fd8faa40bcc99d5f","count":1,"label":"BBQ Texas 40cm","posId":"107","price":30900,"isExtra":false},{"id":"1d39bc6ba96569aaaf3ab974","count":1,"label":"Balné","posId":"K0000","price":2000,"isExtra":true},{"id":"7e4b5a7186f166fe8d586428","count":5,"label":"Bez papriky","posId":"X111","price":0,"KDSTags":["redhighlight"],"isExtra":true},{"id":"69427585fd8faa40bcc99db1","count":1,"label":"Česnekový dip","posId":"P106","price":2000,"isExtra":false},{"id":"7cdbdba064a9b12ab9c2a9d4","count":1,"label":"Balné","posId":"K0000","price":1500,"isExtra":true},{"id":"69427585fd8faa40bcc99db7","count":1,"label":"Choco Rolls","posId":"chr100","price":8900,"isExtra":false},{"id":"7cdbdba064a9b12ab9c2a9d4","count":1,"label":"Balné","posId":"K0000","price":1500,"isExtra":true}]</t>
  </si>
  <si>
    <t>2026-05-06T20:28:19.919+02:00</t>
  </si>
  <si>
    <t>2026-05-06T20:34:38.225+02:00</t>
  </si>
  <si>
    <t>2026-05-06T20:28:02.418+02:00</t>
  </si>
  <si>
    <t>2026-05-06T20:33:43.993+02:00</t>
  </si>
  <si>
    <t>2026-05-06T20:59:57.344+02:00</t>
  </si>
  <si>
    <t>2026-05-06T20:28:46.336+02:00</t>
  </si>
  <si>
    <t>[{"id":"117c830b-d7db-490d-a3b9-365f8c4fa2d3","note":"","count":1,"label":"Zeleninová 32 cm","posId":"115","price":24900,"isExtra":false},{"id":"57c816b2-3e3f-46c2-b126-b09910d79cb0","note":"","count":1,"label":"změna na Smetanový základ","posId":"i129","price":0,"isExtra":true},{"id":"38de8e38-e51e-422d-9a89-960ebc505f1b","note":"","count":1,"label":"šunka","posId":"B106","price":3000,"KDSTags":["greenhighlight"],"isExtra":true},{"id":"bf8dc38b-6c8e-42b6-9da3-3170253a57d4","note":"","count":1,"label":"Hot &amp; Spicy 32 cm","posId":"122","price":24900,"isExtra":false}]</t>
  </si>
  <si>
    <t>2026-05-06T20:18:03.148+02:00</t>
  </si>
  <si>
    <t>2026-05-06T20:28:58.086+02:00</t>
  </si>
  <si>
    <t>2026-05-06T20:41:37.560+02:00</t>
  </si>
  <si>
    <t>2026-05-06T20:18:03.641+02:00</t>
  </si>
  <si>
    <t>[{"id":"ad7c292a-48c9-48db-b64c-0f7f8ebced7f","note":"","count":1,"label":"BBQ Meteor 40 cm","posId":"106","price":30900,"isExtra":false},{"id":"f61b7339-3b20-4583-b2b8-12e48de2876d","note":"","count":1,"label":"změna na Rajčatový základ","posId":"i105","price":0,"isExtra":true},{"id":"30448218-3844-4dfe-882d-e344102dcfea","note":"","count":1,"label":"Paprika","posId":"C111","price":3500,"KDSTags":["greenhighlight"],"isExtra":true},{"id":"2863cfff-d34c-4eca-8cc1-a94c70c453ab","note":"","count":1,"label":"Mirinda 1l","posId":"N126","price":5900,"isExtra":false}]</t>
  </si>
  <si>
    <t>2026-05-06T20:17:02.396+02:00</t>
  </si>
  <si>
    <t>2026-05-06T20:27:20.021+02:00</t>
  </si>
  <si>
    <t>2026-05-06T20:17:02.206+02:00</t>
  </si>
  <si>
    <t>2026-05-06T20:14:12.831+02:00</t>
  </si>
  <si>
    <t>2026-05-06T20:19:06.326+02:00</t>
  </si>
  <si>
    <t>[{"id":"69427585fd8faa40bcc99dcf","count":1,"label":"Mirinda 1l","posId":"N126","price":5900,"isExtra":false},{"id":"69427585fd8faa40bcc99d57","count":1,"label":"Quattro Formaggi 40cm","posId":"111","price":30900,"isExtra":false},{"id":"1d39bc6ba96569aaaf3ab974","count":1,"label":"Balné","posId":"K0000","price":2000,"isExtra":true},{"id":"093a8bf06de7cc29cf98e502","count":1,"label":"Bez gorgonzoly","posId":"X101","price":0,"KDSTags":["redhighlight"],"isExtra":true},{"id":"69427585fd8faa40bcc99db1","count":1,"label":"Česnekový dip","posId":"P106","price":2000,"isExtra":false},{"id":"7cdbdba064a9b12ab9c2a9d4","count":1,"label":"Balné","posId":"K0000","price":1500,"isExtra":true}]</t>
  </si>
  <si>
    <t>2026-05-06T20:12:42.537+02:00</t>
  </si>
  <si>
    <t>2026-05-06T20:26:33.215+02:00</t>
  </si>
  <si>
    <t>[{"id":"69427585fd8faa40bcc99d63","count":1,"label":"Zeleninová 40cm","posId":"103","price":30900,"isExtra":false},{"id":"1d39bc6ba96569aaaf3ab974","count":1,"label":"Balné","posId":"K0000","price":2000,"isExtra":true},{"id":"69427585fd8faa40bcc99d71","count":1,"label":"Quattro Formaggi 32cm","posId":"123","price":24900,"isExtra":false},{"id":"7cdbdba064a9b12ab9c2a9d4","count":1,"label":"Balné","posId":"K0000","price":1500,"isExtra":true}]</t>
  </si>
  <si>
    <t>2026-05-06T20:08:04.980+02:00</t>
  </si>
  <si>
    <t>[{"id":"108","note":"","count":1,"label":"Pepperoni 40cm 🌶️🌶️","posId":"108","price":30900,"isExtra":false},{"id":"K0000","note":"","count":1,"label":"Balné","posId":"K0000","price":2000,"isExtra":true},{"id":"C115","note":"","count":1,"label":"Kukuřice","posId":"C115","price":3500,"KDSTags":["greenhighlight"],"isExtra":true},{"id":"107","note":"","count":1,"label":"BBQ Texas 40cm","posId":"107","price":30900,"isExtra":false},{"id":"K0000","note":"","count":1,"label":"Balné","posId":"K0000","price":2000,"isExtra":true},{"id":"C115","note":"","count":1,"label":"Kukuřice","posId":"C115","price":3500,"KDSTags":["greenhighlight"],"isExtra":true},{"id":"P100","note":"","count":1,"label":"Pepperoni Rolls 🌶️","posId":"P100","price":8900,"isExtra":false},{"id":"K0000","note":"","count":1,"label":"Balné","posId":"K0000","price":1500,"isExtra":true}]</t>
  </si>
  <si>
    <t>2026-05-06T20:07:02.545+02:00</t>
  </si>
  <si>
    <t>2026-05-06T20:23:07.985+02:00</t>
  </si>
  <si>
    <t>[{"id":"7bd52058-f7b0-4320-9d6c-79598e7d9b5f","note":"","count":1,"label":"Hawai 18 cm","posId":"126","price":11900,"isExtra":false},{"id":"a4efa812-1470-4ea2-a19d-39843abed3be","note":"","count":2,"label":"Comeback 32 cm","posId":"145","price":24900,"isExtra":false},{"id":"3a8b6a85-3b5c-4ee4-be2d-261ab8731d6e","note":"","count":1,"label":"Dip česnekový","posId":"P106","price":2000,"isExtra":false},{"id":"211d85d0-839e-41d0-89e3-ea177ad7489e","note":"","count":1,"label":"Dip česnekový","posId":"P106","price":2000,"isExtra":false}]</t>
  </si>
  <si>
    <t>2026-05-06T20:01:35.273+02:00</t>
  </si>
  <si>
    <t>2026-05-06T20:16:36.290+02:00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</si>
  <si>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🌶️","posId":"109","price":30900,"isExtra":false},{"id":"54414779","note":"","count":1,"label":"Balné","posId":"K0000","price":2000,"isExtra":true},{"id":"54414813","note":"","count":1,"label":"okraj mozzarella, bylinky","posId":"A122","price":6500,"isExtra":true},{"id":"59610937","note":"","size":"Comeback 32cm 🌶️","count":1,"label":"Comeback 32cm 🌶️","posId":"121","price":24900,"isExtra":false},{"id":"54414789","note":"","count":1,"label":"Balné","posId":"K0000","price":1500,"isExtra":true},{"id":"54414818","note":"","count":1,"label":"okraj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</si>
  <si>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2026-05-06T20:00:07.493+02:00</t>
  </si>
  <si>
    <t>2026-05-06T20:10:15.155+02:00</t>
  </si>
  <si>
    <t>[{"id":"69427585fd8faa40bcc99d59","count":1,"label":"Hot &amp; Spicy 40cm 🌶️🌶️","posId":"110","price":30900,"isExtra":false},{"id":"1d39bc6ba96569aaaf3ab974","count":1,"label":"Balné","posId":"K0000","price":2000,"isExtra":true},{"id":"48863154de09ebfd22a82574","count":1,"label":"bez plněných okrajů","posId":"X1000","price":0,"isExtra":true},{"id":"69427585fd8faa40bcc99d55","count":1,"label":"Margherita 40cm","posId":"100","price":26900,"isExtra":false},{"id":"1d39bc6ba96569aaaf3ab974","count":1,"label":"Balné","posId":"K0000","price":2000,"isExtra":true},{"id":"48863154de09ebfd22a82574","count":1,"label":"bez plněných okrajů","posId":"X1000","price":0,"isExtra":true},{"id":"bf481bf2b9288bda12d15c0f","count":1,"label":"Olivy","posId":"C112","price":3500,"KDSTags":["greenhighlight"],"isExtra":true},{"id":"69427585fd8faa40bcc99d57","count":1,"label":"Quattro Formaggi 40cm","posId":"111","price":30900,"isExtra":false},{"id":"1d39bc6ba96569aaaf3ab974","count":1,"label":"Balné","posId":"K0000","price":2000,"isExtra":true},{"id":"eec4c08ac65dda0e92e267ed","count":1,"label":"Rajčatový základ","posId":"ZSR40","price":0,"isExtra":true},{"id":"48863154de09ebfd22a82574","count":1,"label":"bez plněných okrajů","posId":"X1000","price":0,"isExtra":true}]</t>
  </si>
  <si>
    <t>2026-05-06T19:59:55.160+02:00</t>
  </si>
  <si>
    <t>2026-05-06T20:07:08.465+02:00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</si>
  <si>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🌶️🌶️","posId":"108","price":30900,"isExtra":false},{"id":"54414779","note":"","count":1,"label":"Balné","posId":"K0000","price":2000,"isExtra":true},{"id":"54414777","note":"","count":1,"label":"bez plněných okrajů","posId":"X1000","price":0,"isExtra":true},{"id":"54414894","note":"","count":1,"label":"Šunka","posId":"C106","price":4000,"KDSTags":["greenhighlight"],"isExtra":true}]</t>
  </si>
  <si>
    <t>2026-05-06T19:57:10.110+02:00</t>
  </si>
  <si>
    <t>2026-05-06T20:05:10.472+02:00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</si>
  <si>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40cm","posId":"111","price":30900,"isExtra":false},{"id":"54414779","note":"","count":1,"label":"Balné","posId":"K0000","price":2000,"isExtra":true},{"id":"54414777","note":"","count":1,"label":"bez plněných okrajů","posId":"X1000","price":0,"isExtra":true},{"id":"54414709","note":"","size":"Hot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🌶️🌶️","posId":"110","price":30900,"isExtra":false},{"id":"54414779","note":"","count":1,"label":"Balné","posId":"K0000","price":2000,"isExtra":true},{"id":"54414777","note":"","count":1,"label":"bez plněných okrajů","posId":"X1000","price":0,"isExtra":true}]</t>
  </si>
  <si>
    <t>2026-05-06T19:56:02.555+02:00</t>
  </si>
  <si>
    <t>2026-05-06T20:04:23.680+02:00</t>
  </si>
  <si>
    <t>[{"id":"36ea3088-07fd-428f-b871-c4a5ee9cef7b","note":"","count":1,"label":"Comeback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86843148-4e32-4979-bfd6-d7151207f70f","note":"","count":1,"label":"Šunka","posId":"C106","price":4000,"KDSTags":["greenhighlight"],"isExtra":true},{"id":"7fdd6df3-b4af-470d-955c-d1de47ab00a5","note":"","count":1,"label":"Žampiony","posId":"C105","price":3500,"KDSTags":["greenhighlight"],"isExtra":true},{"id":"0d0283d3-7aff-4b76-8938-87a4f5c742a9","note":"","count":1,"label":"Pepsi zero sugar 1l","posId":"N125","price":5900,"isExtra":false}]</t>
  </si>
  <si>
    <t>2026-05-06T19:52:30.874+02:00</t>
  </si>
  <si>
    <t>2026-05-06T19:50:02.371+02:00</t>
  </si>
  <si>
    <t>2026-05-06T19:55:07.961+02:00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</si>
  <si>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9d44d022-9287-4739-add5-71776d187058","note":"","count":1,"label":"paprika","posId":"B111","price":2500,"KDSTags":["greenhighlight"],"isExtra":true},{"id":"38de8e38-e51e-422d-9a89-960ebc505f1b","note":"","count":1,"label":"šunka","posId":"B106","price":3000,"KDSTags":["greenhighlight"],"isExtra":true},{"id":"3a8b6a85-3b5c-4ee4-be2d-261ab8731d6e","note":"","count":2,"label":"Dip česnekový","posId":"P106","price":2000,"isExtra":false}]</t>
  </si>
  <si>
    <t>2026-05-06T19:47:30.245+02:00</t>
  </si>
  <si>
    <t>2026-05-06T19:53:59.152+02:00</t>
  </si>
  <si>
    <t>[{"id":"69427585fd8faa40bcc99d5d","count":1,"label":"Pepperoni 40cm 🌶️🌶️","posId":"108","price":30900,"isExtra":false},{"id":"1d39bc6ba96569aaaf3ab974","count":1,"label":"Balné","posId":"K0000","price":2000,"isExtra":true}]</t>
  </si>
  <si>
    <t>2026-05-06T19:47:03.409+02:00</t>
  </si>
  <si>
    <t>2026-05-06T19:53:16.265+02:00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</si>
  <si>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bylinky","posId":"A121","price":5700,"isExtra":true},{"id":"59610940","note":"","size":"BBQ Meteor 32cm","count":1,"label":"BBQ Meteor 32cm","posId":"118","price":24900,"isExtra":false},{"id":"54414789","note":"","count":1,"label":"Balné","posId":"K0000","price":1500,"isExtra":true},{"id":"57278749","note":"","count":1,"label":"Rajčatový základ","posId":"ZBR32","price":0,"isExtra":true},{"id":"54414783","note":"","count":1,"label":"bez plněných okrajů","posId":"X1000","price":0,"isExtra":true}]</t>
  </si>
  <si>
    <t>2026-05-06T19:38:01.546+02:00</t>
  </si>
  <si>
    <t>2026-05-06T19:45:11.992+02:00</t>
  </si>
  <si>
    <t>2026-05-06T19:59:20.417+02:00</t>
  </si>
  <si>
    <t>2026-05-06T19:38:02.404+02:00</t>
  </si>
  <si>
    <t>[{"id":"1da47ebe-2592-435a-b854-8cbe80b56263","note":"","count":1,"label":"Hawai 32 cm","posId":"138","price":24900,"isExtra":false},{"id":"35e045f9-bc36-46e9-8142-6579de78a05b","note":"","count":1,"label":"Comeback 32 cm","posId":"121","price":24900,"isExtra":false}]</t>
  </si>
  <si>
    <t>2026-05-06T19:35:28.163+02:00</t>
  </si>
  <si>
    <t>2026-05-06T19:40:27.168+02:00</t>
  </si>
  <si>
    <t>[{"id":"69427585fd8faa40bcc99d7b","count":1,"label":"BBQ Meteor 32cm","posId":"118","price":24900,"isExtra":false},{"id":"7cdbdba064a9b12ab9c2a9d4","count":1,"label":"Balné","posId":"K0000","price":1500,"isExtra":true},{"id":"69427585fd8faa40bcc99dcd","count":1,"label":"Pepsi zero sugar 1l","posId":"N125","price":5900,"isExtra":false}]</t>
  </si>
  <si>
    <t>2026-05-06T19:33:11.246+02:00</t>
  </si>
  <si>
    <t>2026-05-06T19:39:14.108+02:00</t>
  </si>
  <si>
    <t>2026-05-06T19:32:54.637+02:00</t>
  </si>
  <si>
    <t>2026-05-06T19:39:11.181+02:00</t>
  </si>
  <si>
    <t>2026-05-06T19:17:11.041+02:00</t>
  </si>
  <si>
    <t>2026-05-06T19:26:48.298+02:00</t>
  </si>
  <si>
    <t>[{"id":"69427585fd8faa40bcc99d77","count":1,"label":"Pepperoni 32cm 🌶️🌶️","posId":"120","price":24900,"isExtra":false},{"id":"7cdbdba064a9b12ab9c2a9d4","count":1,"label":"Balné","posId":"K0000","price":1500,"isExtra":true},{"id":"b9ae076dc1aa10e137c00e4a","count":1,"label":"Kukuřice","posId":"B115","price":2500,"KDSTags":["greenhighlight"],"isExtra":true},{"id":"69427585fd8faa40bcc99d79","count":1,"label":"BBQ Texas 32cm","posId":"119","price":24900,"isExtra":false},{"id":"7cdbdba064a9b12ab9c2a9d4","count":1,"label":"Balné","posId":"K0000","price":1500,"isExtra":true},{"id":"b9ae076dc1aa10e137c00e4a","count":1,"label":"Kukuřice","posId":"B115","price":2500,"KDSTags":["greenhighlight"],"isExtra":true},{"id":"69427585fd8faa40bcc99daf","count":1,"label":"Pepperoni Rolls 🌶️","posId":"P100","price":8900,"isExtra":false},{"id":"7cdbdba064a9b12ab9c2a9d4","count":1,"label":"Balné","posId":"K0000","price":1500,"isExtra":true},{"id":"69427585fd8faa40bcc99da7","count":1,"label":"Spicy Wings 🌶️","posId":"P101","price":11900,"isExtra":false},{"id":"7cdbdba064a9b12ab9c2a9d4","count":1,"label":"Balné","posId":"K0000","price":1500,"isExtra":true}]</t>
  </si>
  <si>
    <t>2026-05-06T19:14:16.618+02:00</t>
  </si>
  <si>
    <t>2026-05-06T19:19:34.550+02:00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</si>
  <si>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40cm","posId":"104","price":30900,"isExtra":false},{"id":"54414779","note":"","count":1,"label":"Balné","posId":"K0000","price":2000,"isExtra":true},{"id":"57405814","note":"","size":"Pepsi 1l","count":1,"label":"Pepsi 1l","posId":"N124","price":5900,"isExtra":false}]</t>
  </si>
  <si>
    <t>2026-05-06T19:13:14.935+02:00</t>
  </si>
  <si>
    <t>2026-05-06T19:22:16.462+02:00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</si>
  <si>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🌶️","posId":"109","price":30900,"isExtra":false},{"id":"54414779","note":"","count":1,"label":"Balné","posId":"K0000","price":2000,"isExtra":true},{"id":"59610942","note":"","size":"Hawai 32cm","count":1,"label":"Hawai 32cm","posId":"114","price":24900,"isExtra":false},{"id":"54414789","note":"","count":1,"label":"Balné","posId":"K0000","price":1500,"isExtra":true}]</t>
  </si>
  <si>
    <t>2026-05-06T19:07:02.204+02:00</t>
  </si>
  <si>
    <t>2026-05-06T19:17:39.947+02:00</t>
  </si>
  <si>
    <t>2026-05-06T19:38:16.855+02:00</t>
  </si>
  <si>
    <t>2026-05-06T19:11:01.892+02:00</t>
  </si>
  <si>
    <t>2026-05-06T19:06:54.191+02:00</t>
  </si>
  <si>
    <t>2026-05-06T19:16:53.763+02:00</t>
  </si>
  <si>
    <t>[{"id":"59610934","note":"","size":"Margherita 32cm","count":1,"label":"Margherita 32cm","posId":"112","price":20900,"isExtra":false},{"id":"54414789","note":"","count":1,"label":"Balné","posId":"K0000","price":1500,"isExtra":true},{"id":"54414818","note":"","count":1,"label":"okraj mozzarella, bylinky","posId":"A121","price":5700,"isExtra":true},{"id":"54414897","note":"","count":1,"label":"Šunka","posId":"B106","price":3000,"KDSTags":["greenhighlight"],"isExtra":true},{"id":"59610935","note":"","size":"Quattro Formaggi 32cm","count":1,"label":"Quattro Formaggi 32cm","posId":"123","price":24900,"isExtra":false},{"id":"54414789","note":"","count":1,"label":"Balné","posId":"K0000","price":1500,"isExtra":true},{"id":"54414783","note":"","count":1,"label":"bez plněných okrajů","posId":"X1000","price":0,"isExtra":true}]</t>
  </si>
  <si>
    <t>2026-05-06T19:01:28.047+02:00</t>
  </si>
  <si>
    <t>2026-05-06T19:08:47.653+02:00</t>
  </si>
  <si>
    <t>2026-05-06T19:01:11.393+02:00</t>
  </si>
  <si>
    <t>2026-05-06T19:08:02.759+02:00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</si>
  <si>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</si>
  <si>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2026-05-06T19:00:02.888+02:00</t>
  </si>
  <si>
    <t>2026-05-06T19:10:11.426+02:00</t>
  </si>
  <si>
    <t>2026-05-06T19:28:44.606+02:00</t>
  </si>
  <si>
    <t>2026-05-06T19:00:51.653+02:00</t>
  </si>
  <si>
    <t>[{"id":"03ade9ce-5d0f-4499-a6a3-340b58ae4468","note":"","count":1,"label":"Capricciosa 32 cm","posId":"113","price":24900,"isExtra":false},{"id":"2f5e6647-81e9-4b87-979a-d1df9153229a","note":"","count":1,"label":"jalapeños","posId":"B102","price":2500,"KDSTags":["greenhighlight"],"isExtra":true},{"id":"e2500e14-36a7-442f-9e4c-8df3f05db108","note":"","count":1,"label":"pepperoni salám","posId":"B109","price":3000,"KDSTags":["greenhighlight"],"isExtra":true}]</t>
  </si>
  <si>
    <t>2026-05-06T18:58:59.850+02:00</t>
  </si>
  <si>
    <t>2026-05-06T19:14:52.626+02:00</t>
  </si>
  <si>
    <t>[{"id":"69427585fd8faa40bcc99d57","count":1,"label":"Quattro Formaggi 40cm","posId":"111","price":30900,"isExtra":false},{"id":"1d39bc6ba96569aaaf3ab974","count":1,"label":"Balné","posId":"K0000","price":2000,"isExtra":true},{"id":"f9599be1d58557f1f60826eb","count":1,"label":"okraj hotdog, bbq omáčka","posId":"A120","price":6500,"isExtra":true},{"id":"f3201593dd33cec06ca49f61","count":2,"label":"Slanina","posId":"C108","price":4000,"KDSTags":["greenhighlight"],"isExtra":true},{"id":"69427585fd8faa40bcc99d55","count":1,"label":"Margherita 40cm","posId":"100","price":26900,"isExtra":false},{"id":"1d39bc6ba96569aaaf3ab974","count":1,"label":"Balné","posId":"K0000","price":2000,"isExtra":true},{"id":"f9599be1d58557f1f60826eb","count":1,"label":"okraj hotdog, bbq omáčka","posId":"A120","price":6500,"isExtra":true},{"id":"24eda2c97f7117857a8cfc30","count":1,"label":"Mozzarella","posId":"C113","price":4000,"KDSTags":["greenhighlight"],"isExtra":true},{"id":"d89d779ad4079eb126fff378","count":1,"label":"Kuře","posId":"C114","price":4000,"KDSTags":["greenhighlight"],"isExtra":true}]</t>
  </si>
  <si>
    <t>2026-05-06T18:56:53.137+02:00</t>
  </si>
  <si>
    <t>2026-05-06T19:05:34.722+02:00</t>
  </si>
  <si>
    <t>2026-05-06T18:55:44.799+02:00</t>
  </si>
  <si>
    <t>2026-05-06T19:04:27.589+02:00</t>
  </si>
  <si>
    <t>[{"id":"59610940","note":"","size":"BBQ Meteor 32cm","count":1,"label":"BBQ Meteor 32cm","posId":"118","price":24900,"isExtra":false},{"id":"54414789","note":"","count":1,"label":"Balné","posId":"K0000","price":1500,"isExtra":true},{"id":"64093372","note":"","size":"Sweet passion 32 cm","count":1,"label":"Sweet passion 32 cm","posId":"29","price":20900,"isExtra":false},{"id":"54414789","note":"","count":1,"label":"Balné","posId":"K0000","price":1500,"isExtra":true}]</t>
  </si>
  <si>
    <t>2026-05-06T18:53:02.198+02:00</t>
  </si>
  <si>
    <t>2026-05-06T19:02:42.610+02:00</t>
  </si>
  <si>
    <t>[{"id":"35e045f9-bc36-46e9-8142-6579de78a05b","note":"","count":1,"label":"Comeback 32 cm","posId":"121","price":24900,"isExtra":false},{"id":"bf8dc38b-6c8e-42b6-9da3-3170253a57d4","note":"","count":1,"label":"Hot &amp; Spicy 32 cm","posId":"122","price":24900,"isExtra":false},{"id":"36ea3088-07fd-428f-b871-c4a5ee9cef7b","note":"","count":1,"label":"Comeback 40 cm","posId":"109","price":30900,"isExtra":false}]</t>
  </si>
  <si>
    <t>2026-05-06T18:49:47.039+02:00</t>
  </si>
  <si>
    <t>2026-05-06T18:57:57.598+02:00</t>
  </si>
  <si>
    <t>[{"id":"54414707","note":"","size":"Margherita 40cm","count":1,"label":"Margherita 40cm","posId":"100","price":26900,"isExtra":false},{"id":"54414779","note":"","count":1,"label":"Balné","posId":"K0000","price":2000,"isExtra":true},{"id":"54414716","note":"","size":"Hawai 40cm","count":1,"label":"Hawai 40cm","posId":"102","price":30900,"isExtra":false},{"id":"54414779","note":"","count":1,"label":"Balné","posId":"K0000","price":2000,"isExtra":true},{"id":"59610935","note":"","size":"Quattro Formaggi 32cm","count":1,"label":"Quattro Formaggi 32cm","posId":"123","price":24900,"isExtra":false},{"id":"54414789","note":"","count":1,"label":"Balné","posId":"K0000","price":1500,"isExtra":true}]</t>
  </si>
  <si>
    <t>2026-05-06T18:45:53.560+02:00</t>
  </si>
  <si>
    <t>2026-05-06T18:54:34.144+02:00</t>
  </si>
  <si>
    <t>[{"id":"69427585fd8faa40bcc99d81","count":1,"label":"Capricciosa 32cm","posId":"113","price":24900,"isExtra":false},{"id":"7cdbdba064a9b12ab9c2a9d4","count":1,"label":"Balné","posId":"K0000","price":1500,"isExtra":true},{"id":"330e5bd554d905fd6d54cf01","count":1,"label":"bez plněných okrajů","posId":"X1000","price":0,"isExtra":true},{"id":"907fb53b849f986dcba7c751","count":1,"label":"Paprika","posId":"B111","price":2500,"KDSTags":["greenhighlight"],"isExtra":true},{"id":"b9ae076dc1aa10e137c00e4a","count":1,"label":"Kukuřice","posId":"B115","price":2500,"KDSTags":["greenhighlight"],"isExtra":true},{"id":"e5cbaf1a248c787cf25ca22a","count":1,"label":"Slanina","posId":"B108","price":3000,"KDSTags":["greenhighlight"],"isExtra":true}]</t>
  </si>
  <si>
    <t>2026-05-06T18:36:02.734+02:00</t>
  </si>
  <si>
    <t>2026-05-06T19:46:07.940+02:00</t>
  </si>
  <si>
    <t>2026-05-06T18:36:02.722+02:00</t>
  </si>
  <si>
    <t>2026-05-06T18:45:14.467+02:00</t>
  </si>
  <si>
    <t>2026-05-06T19:16:37.317+02:00</t>
  </si>
  <si>
    <t>2026-05-06T18:36:03.222+02:00</t>
  </si>
  <si>
    <t>[{"id":"e8f571e6-dd36-42d7-8826-52c90315986b","note":"","count":1,"label":"Baby špenát &amp; kuře 40 cm","posId":"104","price":30900,"isExtra":false}]</t>
  </si>
  <si>
    <t>2026-05-06T18:30:01.671+02:00</t>
  </si>
  <si>
    <t>2026-05-06T18:43:57.393+02:00</t>
  </si>
  <si>
    <t>[{"id":"d63e9120-8ffe-444c-ba51-6c942a13f4fc","note":"","count":1,"label":"Margherita 40 cm","posId":"100","price":26900,"isExtra":false},{"id":"a4efa812-1470-4ea2-a19d-39843abed3be","note":"","count":1,"label":"Comeback 32 cm","posId":"145","price":24900,"isExtra":false}]</t>
  </si>
  <si>
    <t>2026-05-06T18:27:01.793+02:00</t>
  </si>
  <si>
    <t>2026-05-06T18:36:25.454+02:00</t>
  </si>
  <si>
    <t>2026-05-06T18:52:16.221+02:00</t>
  </si>
  <si>
    <t>2026-05-06T18:27:25.982+02:00</t>
  </si>
  <si>
    <t>[{"id":"f4d7b9ad-ce62-498d-a90b-8016ab1e3604","note":"","count":1,"label":"Quattro Formaggi 32 cm","posId":"147","price":24900,"isExtra":false}]</t>
  </si>
  <si>
    <t>2026-05-06T18:21:39.152+02:00</t>
  </si>
  <si>
    <t>2026-05-06T18:28:50.690+02:00</t>
  </si>
  <si>
    <t>[{"id":"69427585fd8faa40bcc99d73","count":1,"label":"Hot &amp; Spicy 32cm 🌶️🌶️","posId":"122","price":24900,"isExtra":false},{"id":"7cdbdba064a9b12ab9c2a9d4","count":1,"label":"Balné","posId":"K0000","price":1500,"isExtra":true}]</t>
  </si>
  <si>
    <t>2026-05-06T18:19:06.987+02:00</t>
  </si>
  <si>
    <t>2026-05-06T18:25:53.949+02:00</t>
  </si>
  <si>
    <t>[{"id":"69427585fd8faa40bcc99d71","count":1,"label":"Quattro Formaggi 32cm","posId":"123","price":24900,"isExtra":false},{"id":"7cdbdba064a9b12ab9c2a9d4","count":1,"label":"Balné","posId":"K0000","price":1500,"isExtra":true},{"id":"69427585fd8faa40bcc99d77","count":1,"label":"Pepperoni 32cm 🌶️🌶️","posId":"120","price":24900,"isExtra":false},{"id":"7cdbdba064a9b12ab9c2a9d4","count":1,"label":"Balné","posId":"K0000","price":1500,"isExtra":true},{"id":"69427585fd8faa40bcc99db1","count":1,"label":"Česnekový dip","posId":"P106","price":2000,"isExtra":false},{"id":"7cdbdba064a9b12ab9c2a9d4","count":1,"label":"Balné","posId":"K0000","price":1500,"isExtra":true}]</t>
  </si>
  <si>
    <t>2026-05-06T18:13:37.405+02:00</t>
  </si>
  <si>
    <t>2026-05-06T18:24:47.552+02:00</t>
  </si>
  <si>
    <t>[{"id":"69427585fd8faa40bcc99d71","count":1,"label":"Quattro Formaggi 32cm","posId":"123","price":24900,"isExtra":false},{"id":"7cdbdba064a9b12ab9c2a9d4","count":1,"label":"Balné","posId":"K0000","price":1500,"isExtra":true}]</t>
  </si>
  <si>
    <t>2026-05-06T18:12:03.076+02:00</t>
  </si>
  <si>
    <t>2026-05-06T18:24:44.624+02:00</t>
  </si>
  <si>
    <t>2026-05-06T18:12:01.633+02:00</t>
  </si>
  <si>
    <t>2026-05-06T18:34:29.461+02:00</t>
  </si>
  <si>
    <t>2026-05-06T18:46:53.794+02:00</t>
  </si>
  <si>
    <t>2026-05-06T18:12:02.208+02:00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</si>
  <si>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</si>
  <si>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2026-05-06T18:11:02.634+02:00</t>
  </si>
  <si>
    <t>2026-05-06T18:28:53.346+02:00</t>
  </si>
  <si>
    <t>2026-05-06T18:57:32.660+02:00</t>
  </si>
  <si>
    <t>2026-05-06T18:11:03.537+02:00</t>
  </si>
  <si>
    <t>[{"id":"ff8bc446-e047-44f1-bae5-423b565e0123","note":"","count":1,"label":"Capricciosa 32 cm","posId":"137","price":24900,"isExtra":false},{"id":"bd8e2f82-3d11-4ada-88ad-67191c012d18","note":"","count":1,"label":"BEZ -olivy","posId":"X112","price":0,"KDSTags":["redhighlight"],"isExtra":true},{"id":"a62e938c-9a71-490f-818d-7d681b9da334","note":"","count":1,"label":"BEZ -žampiony","posId":"X105","price":0,"KDSTags":["redhighlight"],"isExtra":true},{"id":"e12521cc-9391-4513-be27-f090014536cf","note":"","count":1,"label":"BBQ Texas 32 cm","posId":"143","price":24900,"isExtra":false}]</t>
  </si>
  <si>
    <t>2026-05-06T18:09:39.936+02:00</t>
  </si>
  <si>
    <t>2026-05-06T18:21:22.000+02:00</t>
  </si>
  <si>
    <t>2026-05-06T18:06:51.680+02:00</t>
  </si>
  <si>
    <t>2026-05-06T18:22:08.669+02:00</t>
  </si>
  <si>
    <t>[{"id":"54414715","note":"","size":"Zeleninová 40cm","count":1,"label":"Zeleninová 40cm","posId":"103","price":30900,"isExtra":false},{"id":"54414779","note":"","count":1,"label":"Balné","posId":"K0000","price":2000,"isExtra":true},{"id":"54414708","note":"","size":"Quattro Formaggi 40cm","count":1,"label":"Quattro Formaggi 40cm","posId":"111","price":30900,"isExtra":false},{"id":"54414779","note":"","count":1,"label":"Balné","posId":"K0000","price":2000,"isExtra":true}]</t>
  </si>
  <si>
    <t>2026-05-06T18:05:02.237+02:00</t>
  </si>
  <si>
    <t>2026-05-06T18:40:03.344+02:00</t>
  </si>
  <si>
    <t>[{"id":"36ea3088-07fd-428f-b871-c4a5ee9cef7b","note":"","count":1,"label":"Comeback 40 cm","posId":"109","price":30900,"isExtra":false},{"id":"03dae282-4cd4-4fa2-9169-2178ea3ed325","note":"","count":1,"label":"Quattro Formaggi 40 cm","posId":"111","price":30900,"isExtra":false},{"id":"3a8b6a85-3b5c-4ee4-be2d-261ab8731d6e","note":"","count":1,"label":"Dip česnekový","posId":"P106","price":2000,"isExtra":false},{"id":"131c6239-e041-4ab5-9f75-400951ef95f4","note":"","count":1,"label":"Dip jalapenos","posId":"P107","price":2000,"isExtra":false},{"id":"aef5aaf8-2acf-4f20-91be-c8829f11cd0c","note":"","count":1,"label":"Capricciosa 40 cm","posId":"101","price":30900,"isExtra":false}]</t>
  </si>
  <si>
    <t>2026-05-06T18:01:55.437+02:00</t>
  </si>
  <si>
    <t>2026-05-06T18:08:29.514+02:00</t>
  </si>
  <si>
    <t>[{"id":"69427585fd8faa40bcc99d5b","count":1,"label":"Comeback 40cm 🌶️","posId":"109","price":30900,"isExtra":false},{"id":"1d39bc6ba96569aaaf3ab974","count":1,"label":"Balné","posId":"K0000","price":2000,"isExtra":true},{"id":"69427585fd8faa40bcc99db1","count":1,"label":"Česnekový dip","posId":"P106","price":2000,"isExtra":false},{"id":"7cdbdba064a9b12ab9c2a9d4","count":1,"label":"Balné","posId":"K0000","price":1500,"isExtra":true},{"id":"69427585fd8faa40bcc99dcb","count":1,"label":"Pepsi 1l","posId":"N124","price":5900,"isExtra":false}]</t>
  </si>
  <si>
    <t>2026-05-06T17:42:42.908+02:00</t>
  </si>
  <si>
    <t>2026-05-06T17:49:37.490+02:00</t>
  </si>
  <si>
    <t>2026-05-06T17:41:13.739+02:00</t>
  </si>
  <si>
    <t>2026-05-06T18:03:28.733+02:00</t>
  </si>
  <si>
    <t>[{"id":"69427585fd8faa40bcc99d6f","count":1,"label":"Margherita 32cm","posId":"112","price":20900,"isExtra":false},{"id":"7cdbdba064a9b12ab9c2a9d4","count":1,"label":"Balné","posId":"K0000","price":1500,"isExtra":true},{"id":"f141e24c9f17c3296888fd0f","count":1,"label":"Šunka","posId":"B106","price":3000,"KDSTags":["greenhighlight"],"isExtra":true},{"id":"69427585fd8faa40bcc99d77","count":1,"label":"Pepperoni 32cm 🌶️🌶️","posId":"120","price":24900,"isExtra":false},{"id":"7cdbdba064a9b12ab9c2a9d4","count":1,"label":"Balné","posId":"K0000","price":1500,"isExtra":true}]</t>
  </si>
  <si>
    <t>2026-05-06T17:40:16.072+02:00</t>
  </si>
  <si>
    <t>2026-05-06T17:58:26.469+02:00</t>
  </si>
  <si>
    <t>[{"id":"59610934","note":"","size":"Margherita 32cm","count":1,"label":"Margherita 32cm","posId":"112","price":20900,"isExtra":false},{"id":"54414789","note":"","count":1,"label":"Balné","posId":"K0000","price":1500,"isExtra":true},{"id":"54414880","note":"","count":1,"label":"Kukuřice","posId":"B115","price":2500,"KDSTags":["greenhighlight"],"isExtra":true},{"id":"54414897","note":"","count":1,"label":"Šunka","posId":"B106","price":3000,"KDSTags":["greenhighlight"],"isExtra":true},{"id":"59610943","note":"","size":"Capricciosa 32cm","count":1,"label":"Capricciosa 32cm","posId":"113","price":24900,"isExtra":false},{"id":"54414789","note":"","count":1,"label":"Balné","posId":"K0000","price":1500,"isExtra":true},{"id":"54414841","note":"","count":1,"label":"Bez oliv","posId":"X112","price":0,"KDSTags":["redhighlight"],"isExtra":true}]</t>
  </si>
  <si>
    <t>2026-05-06T17:36:02.321+02:00</t>
  </si>
  <si>
    <t>2026-05-06T17:53:02.288+02:00</t>
  </si>
  <si>
    <t>[{"id":"0ea52415-fdb3-497f-b216-7fd5802f2e0f","note":"","count":1,"label":"Quattro Formaggi 32 cm","posId":"123","price":24900,"isExtra":false},{"id":"e2500e14-36a7-442f-9e4c-8df3f05db108","note":"","count":1,"label":"pepperoni salám","posId":"B109","price":3000,"KDSTags":["greenhighlight"],"isExtra":true},{"id":"4d17a249-2cb2-45af-b8bb-30f6adefd5de","note":"","count":1,"label":"BEZ -gorgonzola","posId":"X101","price":0,"KDSTags":["redhighlight"],"isExtra":true},{"id":"4d0fe7ad-c88a-4a73-8015-c60680489cf8","note":"","count":1,"label":"Baby špenát &amp; kuře 32 cm","posId":"116","price":24900,"isExtra":false},{"id":"35e045f9-bc36-46e9-8142-6579de78a05b","note":"","count":1,"label":"Comeback 32 cm","posId":"121","price":24900,"isExtra":false}]</t>
  </si>
  <si>
    <t>2026-05-06T17:30:01.449+02:00</t>
  </si>
  <si>
    <t>2026-05-06T18:09:17.638+02:00</t>
  </si>
  <si>
    <t>2026-05-06T18:33:24.336+02:00</t>
  </si>
  <si>
    <t>2026-05-06T18:00:39.347+02:00</t>
  </si>
  <si>
    <t>[{"id":"117c830b-d7db-490d-a3b9-365f8c4fa2d3","note":"","count":1,"label":"Zeleninová 32 cm","posId":"115","price":24900,"isExtra":false},{"id":"722691fb-710c-4d3a-9008-0ae0dc3e4e1d","note":"","count":1,"label":"BEZ -kukuřice","posId":"X115","price":0,"KDSTags":["redhighlight"],"isExtra":true},{"id":"36ea3088-07fd-428f-b871-c4a5ee9cef7b","note":"","count":1,"label":"Comeback 40 cm","posId":"109","price":30900,"isExtra":false},{"id":"eb426525-9181-4714-9963-380f5c0ae0e5","note":"","count":1,"label":"Okraj mozzarella, bylinky","posId":"A122","price":6500,"isExtra":true}]</t>
  </si>
  <si>
    <t>2026-05-06T17:29:02.753+02:00</t>
  </si>
  <si>
    <t>2026-05-06T18:15:41.481+02:00</t>
  </si>
  <si>
    <t>2026-05-06T18:26:17.240+02:00</t>
  </si>
  <si>
    <t>2026-05-06T17:29:03.463+02:00</t>
  </si>
  <si>
    <t>[{"id":"4cd25cb7-e092-43a0-ab38-89c50a7e6a77","note":"","count":1,"label":"Pepperoni 18 cm","posId":"132","price":11900,"isExtra":false},{"id":"117c830b-d7db-490d-a3b9-365f8c4fa2d3","note":"","count":1,"label":"Zeleninová 32 cm","posId":"115","price":24900,"isExtra":false},{"id":"bd8e2f82-3d11-4ada-88ad-67191c012d18","note":"","count":1,"label":"BEZ -olivy","posId":"X112","price":0,"KDSTags":["redhighlight"],"isExtra":true},{"id":"bf8dc38b-6c8e-42b6-9da3-3170253a57d4","note":"","count":1,"label":"Hot &amp; Spicy 32 cm","posId":"122","price":24900,"isExtra":false}]</t>
  </si>
  <si>
    <t>2026-05-06T17:27:02.447+02:00</t>
  </si>
  <si>
    <t>2026-05-06T17:44:42.290+02:00</t>
  </si>
  <si>
    <t>2026-05-06T18:05:50.202+02:00</t>
  </si>
  <si>
    <t>2026-05-06T17:36:36.850+02:00</t>
  </si>
  <si>
    <t>[{"id":"03ade9ce-5d0f-4499-a6a3-340b58ae4468","note":"","count":1,"label":"Capricciosa 32 cm","posId":"113","price":24900,"isExtra":false},{"id":"a62e938c-9a71-490f-818d-7d681b9da334","note":"","count":1,"label":"BEZ -žampiony","posId":"X105","price":0,"KDSTags":["redhighlight"],"isExtra":true},{"id":"1fae666b-4102-4ed0-b317-2a07b21ae279","note":"","count":1,"label":"Hot &amp; Spicy 40 cm","posId":"110","price":30900,"isExtra":false},{"id":"9461c599-e1f4-4267-8dd8-c1eea66839a3","note":"","count":1,"label":"Choco Rolls, 6 ks","posId":"chr100","price":8900,"isExtra":false}]</t>
  </si>
  <si>
    <t>2026-05-06T17:24:02.040+02:00</t>
  </si>
  <si>
    <t>2026-05-06T18:04:45.272+02:00</t>
  </si>
  <si>
    <t>[{"id":"0b867b16-3995-4b4a-9deb-1c0d8cecf8d6","note":"","count":1,"label":"Pepperoni 32 cm","posId":"120","price":24900,"isExtra":false},{"id":"211d85d0-839e-41d0-89e3-ea177ad7489e","note":"","count":1,"label":"Dip česnekový","posId":"P106","price":2000,"isExtra":false}]</t>
  </si>
  <si>
    <t>2026-05-06T17:17:56.046+02:00</t>
  </si>
  <si>
    <t>2026-05-06T17:28:40.343+02:00</t>
  </si>
  <si>
    <t>[{"id":"54414743","note":"","size":"Spicy menu Comeback","count":1,"label":"Spicy menu Comeback","posId":"M100","price":34900,"isExtra":false},{"id":"54414888","note":"","count":1,"label":"Capricciosa","posId":"Y113","price":0,"isExtra":true},{"id":"54414770","note":"","count":1,"label":"Balné","posId":"K0000","price":3000,"isExtra":true},{"id":"54414782","note":"","count":1,"label":"spicy wings 🌶️","posId":"P101","price":0,"isExtra":true},{"id":"57405826","note":"","count":1,"label":"Pepsi 1l","posId":"N124","price":0,"isExtra":true}]</t>
  </si>
  <si>
    <t>2026-05-06T17:17:55.595+02:00</t>
  </si>
  <si>
    <t>2026-05-06T17:24:55.556+02:00</t>
  </si>
  <si>
    <t>[{"id":"59610934","note":"","size":"Margherita 32cm","count":1,"label":"Margherita 32cm","posId":"112","price":20900,"isExtra":false},{"id":"54414789","note":"","count":1,"label":"Balné","posId":"K0000","price":1500,"isExtra":true},{"id":"57278742","note":"","count":1,"label":"Smetanový základ","posId":"ZRS32","price":0,"isExtra":true},{"id":"54414818","note":"","count":1,"label":"okraj mozzarella, bylinky","posId":"A121","price":5700,"isExtra":true},{"id":"54414876","note":"","count":1,"label":"Cibule","posId":"B103","price":2500,"KDSTags":["greenhighlight"],"isExtra":true},{"id":"54414880","note":"","count":1,"label":"Kukuřice","posId":"B115","price":2500,"KDSTags":["greenhighlight"],"isExtra":true},{"id":"54414897","note":"","count":1,"label":"Šunka","posId":"B106","price":3000,"KDSTags":["greenhighlight"],"isExtra":true},{"id":"54414907","note":"","count":1,"label":"Kuře","posId":"B114","price":3000,"KDSTags":["greenhighlight"],"isExtra":true}]</t>
  </si>
  <si>
    <t>2026-05-06T17:16:02.307+02:00</t>
  </si>
  <si>
    <t>2026-05-06T17:41:34.324+02:00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</si>
  <si>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bylinky","posId":"A121","price":5700,"isExtra":true},{"id":"211d85d0-839e-41d0-89e3-ea177ad7489e","note":"","count":1,"label":"Dip česnekový","posId":"P106","price":2000,"isExtra":false}]</t>
  </si>
  <si>
    <t>2026-05-06T17:14:25.726+02:00</t>
  </si>
  <si>
    <t>2026-05-06T17:23:24.474+02:00</t>
  </si>
  <si>
    <t>[{"id":"120","note":"","count":2,"label":"Pepperoni 32cm 🌶️🌶️","posId":"120","price":24900,"isExtra":false},{"id":"K0000","note":"","count":2,"label":"Balné","posId":"K0000","price":1500,"isExtra":true},{"id":"17","note":"","count":2,"label":"USA těsto","posId":"17","price":1000,"isExtra":true}]</t>
  </si>
  <si>
    <t>2026-05-06T17:09:03.127+02:00</t>
  </si>
  <si>
    <t>2026-05-06T17:18:01.219+02:00</t>
  </si>
  <si>
    <t>2026-05-06T17:24:37.829+02:00</t>
  </si>
  <si>
    <t>2026-05-06T17:09:03.655+02:00</t>
  </si>
  <si>
    <t>2026-05-06T17:07:18.618+02:00</t>
  </si>
  <si>
    <t>2026-05-06T17:13:18.426+02:00</t>
  </si>
  <si>
    <t>[{"id":"69427585fd8faa40bcc99d71","count":1,"label":"Quattro Formaggi 32cm","posId":"123","price":24900,"isExtra":false},{"id":"7cdbdba064a9b12ab9c2a9d4","count":1,"label":"Balné","posId":"K0000","price":1500,"isExtra":true},{"id":"69427585fd8faa40bcc99db1","count":1,"label":"Česnekový dip","posId":"P106","price":2000,"isExtra":false},{"id":"7cdbdba064a9b12ab9c2a9d4","count":1,"label":"Balné","posId":"K0000","price":1500,"isExtra":true}]</t>
  </si>
  <si>
    <t>2026-05-06T16:57:02.542+02:00</t>
  </si>
  <si>
    <t>2026-05-06T17:02:55.296+02:00</t>
  </si>
  <si>
    <t>2026-05-06T16:32:02.408+02:00</t>
  </si>
  <si>
    <t>2026-05-06T18:18:19.281+02:00</t>
  </si>
  <si>
    <t>[{"id":"ee394832-8137-440a-84b7-b9e0df42a9ab","note":"","count":1,"label":"Hawai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-ananas","posId":"X100","price":0,"KDSTags":["redhighlight"],"isExtra":true},{"id":"0ea52415-fdb3-497f-b216-7fd5802f2e0f","note":"","count":1,"label":"Quattro Formaggi 32 cm","posId":"123","price":24900,"isExtra":false}]</t>
  </si>
  <si>
    <t>2026-05-06T16:30:01.931+02:00</t>
  </si>
  <si>
    <t>2026-05-06T16:36:05.103+02:00</t>
  </si>
  <si>
    <t>[{"id":"f1315fc0-dfbb-459c-9f31-49d8e60875f4","note":"","count":1,"label":"Pepperoni 40 cm","posId":"108","price":30900,"isExtra":false},{"id":"3a8b6a85-3b5c-4ee4-be2d-261ab8731d6e","note":"","count":1,"label":"Dip česnekový","posId":"P106","price":2000,"isExtra":false}]</t>
  </si>
  <si>
    <t>2026-05-06T16:14:59.456+02:00</t>
  </si>
  <si>
    <t>2026-05-06T16:27:57.105+02:00</t>
  </si>
  <si>
    <t>[{"id":"N144","note":"","count":1,"label":"Guarana kiwi a jablko","posId":"N144","price":5500,"isExtra":false},{"id":"101","note":"","count":1,"label":"Capricciosa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</si>
  <si>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2026-05-06T16:03:43.567+02:00</t>
  </si>
  <si>
    <t>2026-05-06T16:12:12.052+02:00</t>
  </si>
  <si>
    <t>[{"id":"109","note":"","count":1,"label":"Comeback 40cm 🌶️","posId":"109","price":30900,"isExtra":false},{"id":"K0000","note":"","count":1,"label":"Balné","posId":"K0000","price":2000,"isExtra":true},{"id":"N125","note":"","count":1,"label":"Pepsi zero sugar 1l","posId":"N125","price":5900,"isExtra":false}]</t>
  </si>
  <si>
    <t>2026-05-06T15:41:02.636+02:00</t>
  </si>
  <si>
    <t>2026-05-06T16:10:16.902+02:00</t>
  </si>
  <si>
    <t>2026-05-06T15:33:02.285+02:00</t>
  </si>
  <si>
    <t>2026-05-06T17:33:15.085+02:00</t>
  </si>
  <si>
    <t>2026-05-06T17:49:22.391+02:00</t>
  </si>
  <si>
    <t>2026-05-06T16:00:00.463+02:00</t>
  </si>
  <si>
    <t>[{"id":"0b867b16-3995-4b4a-9deb-1c0d8cecf8d6","note":"","count":1,"label":"Pepperoni 32 cm","posId":"120","price":24900,"isExtra":false},{"id":"4d0fe7ad-c88a-4a73-8015-c60680489cf8","note":"","count":1,"label":"Baby špenát &amp; kuře 32 cm","posId":"116","price":24900,"isExtra":false},{"id":"0ea52415-fdb3-497f-b216-7fd5802f2e0f","note":"","count":1,"label":"Quattro Formaggi 32 cm","posId":"123","price":24900,"isExtra":false}]</t>
  </si>
  <si>
    <t>2026-05-06T15:27:02.715+02:00</t>
  </si>
  <si>
    <t>2026-05-06T15:38:01.669+02:00</t>
  </si>
  <si>
    <t>2026-05-06T16:08:08.191+02:00</t>
  </si>
  <si>
    <t>2026-05-06T15:27:03.890+02:00</t>
  </si>
  <si>
    <t>[{"id":"f4d7b9ad-ce62-498d-a90b-8016ab1e3604","note":"","count":1,"label":"Quattro Formaggi 32 cm","posId":"147","price":24900,"isExtra":false},{"id":"a3d62a5d-2e1d-48db-874e-d64becff7059","note":"","count":1,"label":"změna na BBQ základ","posId":"i128","price":0,"isExtra":true},{"id":"21fd0686-e8d1-43f1-84c9-d96f5842a3ca","note":"","count":1,"label":"okraj mozzarella, bylinky","posId":"A121","price":5700,"isExtra":true},{"id":"b6658da4-b777-42a2-94b6-5ce20ff49587","note":"","count":1,"label":"Pepperoni 32 cm","posId":"144","price":24900,"isExtra":false},{"id":"a3d62a5d-2e1d-48db-874e-d64becff7059","note":"","count":1,"label":"změna na BBQ základ","posId":"i128","price":0,"isExtra":true},{"id":"21fd0686-e8d1-43f1-84c9-d96f5842a3ca","note":"","count":1,"label":"okraj mozzarella, bylinky","posId":"A121","price":5700,"isExtra":true}]</t>
  </si>
  <si>
    <t>2026-05-06T15:27:02.701+02:00</t>
  </si>
  <si>
    <t>2026-05-06T15:33:18.050+02:00</t>
  </si>
  <si>
    <t>2026-05-06T16:01:53.805+02:00</t>
  </si>
  <si>
    <t>2026-05-06T15:27:03.892+02:00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</si>
  <si>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základ","posId":"i128","price":0,"isExtra":true},{"id":"824198b2-b88a-4fb6-92af-3365de773ad1","note":"","count":1,"label":"Pepsi 1l","posId":"N124","price":5900,"isExtra":false}]</t>
  </si>
  <si>
    <t>2026-05-06T15:26:02.192+02:00</t>
  </si>
  <si>
    <t>2026-05-06T15:39:56.991+02:00</t>
  </si>
  <si>
    <t>2026-05-06T15:14:02.592+02:00</t>
  </si>
  <si>
    <t>2026-05-06T15:32:30.680+02:00</t>
  </si>
  <si>
    <t>2026-05-06T15:51:06.985+02:00</t>
  </si>
  <si>
    <t>2026-05-06T15:14:03.097+02:00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</si>
  <si>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základ","posId":"i105","price":0,"isExtra":true},{"id":"c1383a56-9eef-4159-8de6-52ba98917da4","note":"","count":2,"label":"Pepperoni Rolls, 6 ks","posId":"P100","price":8900,"isExtra":false},{"id":"131c6239-e041-4ab5-9f75-400951ef95f4","note":"","count":1,"label":"Dip jalapenos","posId":"P107","price":2000,"isExtra":false}]</t>
  </si>
  <si>
    <t>2026-05-06T14:45:12.968+02:00</t>
  </si>
  <si>
    <t>2026-05-06T14:50:32.657+02:00</t>
  </si>
  <si>
    <t>[{"id":"121","note":"rajčatový zaklad","count":1,"label":"Comeback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</si>
  <si>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2026-05-06T14:19:55.563+02:00</t>
  </si>
  <si>
    <t>2026-05-06T14:28:28.639+02:00</t>
  </si>
  <si>
    <t>[{"id":"69427585fd8faa40bcc99d61","count":1,"label":"BBQ Meteor 40cm","posId":"106","price":30900,"isExtra":false},{"id":"1d39bc6ba96569aaaf3ab974","count":1,"label":"Balné","posId":"K0000","price":2000,"isExtra":true},{"id":"893aed81a83a807fc642e4d1","count":1,"label":"okraj mozzarella, bbq omáčka","posId":"A124","price":6500,"isExtra":true}]</t>
  </si>
  <si>
    <t>2026-05-06T14:12:02.055+02:00</t>
  </si>
  <si>
    <t>2026-05-06T14:18:46.447+02:00</t>
  </si>
  <si>
    <t>2026-05-06T14:31:48.193+02:00</t>
  </si>
  <si>
    <t>2026-05-06T14:12:02.757+02:00</t>
  </si>
  <si>
    <t>2026-05-06T14:00:15.491+02:00</t>
  </si>
  <si>
    <t>2026-05-06T14:11:00.585+02:00</t>
  </si>
  <si>
    <t>[{"id":"69427585fd8faa40bcc99d75","count":1,"label":"Comeback 32cm 🌶️","posId":"121","price":24900,"isExtra":false},{"id":"7cdbdba064a9b12ab9c2a9d4","count":1,"label":"Balné","posId":"K0000","price":1500,"isExtra":true},{"id":"69427585fd8faa40bcc99dbb","count":1,"label":"Jablečno-skořicové rolls","posId":"18","price":8900,"isExtra":false},{"id":"7cdbdba064a9b12ab9c2a9d4","count":1,"label":"Balné","posId":"K0000","price":1500,"isExtra":true}]</t>
  </si>
  <si>
    <t>2026-05-06T13:17:02.369+02:00</t>
  </si>
  <si>
    <t>2026-05-06T13:19:59.168+02:00</t>
  </si>
  <si>
    <t>[{"id":"8c704055-e242-493d-b754-bb711e5a6c0b","note":"","count":1,"label":"Hawai 40 cm","posId":"102","price":30900,"isExtra":false},{"id":"1fae666b-4102-4ed0-b317-2a07b21ae279","note":"","count":1,"label":"Hot &amp; Spicy 40 cm","posId":"110","price":30900,"isExtra":false},{"id":"d63e9120-8ffe-444c-ba51-6c942a13f4fc","note":"","count":1,"label":"Margherita 40 cm","posId":"100","price":26900,"isExtra":false}]</t>
  </si>
  <si>
    <t>2026-05-06T13:07:49.706+02:00</t>
  </si>
  <si>
    <t>2026-05-06T13:16:25.614+02:00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</si>
  <si>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32cm","posId":"123","price":24900,"isExtra":false},{"id":"54414789","note":"","count":1,"label":"Balné","posId":"K0000","price":1500,"isExtra":true},{"id":"54414818","note":"","count":1,"label":"okraj mozzarella, bylinky","posId":"A121","price":5700,"isExtra":true},{"id":"59610934","note":"","size":"Margherita 32cm","count":1,"label":"Margherita 32cm","posId":"112","price":20900,"isExtra":false},{"id":"54414789","note":"","count":1,"label":"Balné","posId":"K0000","price":1500,"isExtra":true},{"id":"54414783","note":"","count":1,"label":"bez plněných okrajů","posId":"X1000","price":0,"isExtra":true}]</t>
  </si>
  <si>
    <t>2026-05-06T13:02:08.129+02:00</t>
  </si>
  <si>
    <t>2026-05-06T13:10:48.360+02:00</t>
  </si>
  <si>
    <t>2026-05-06T12:53:09.810+02:00</t>
  </si>
  <si>
    <t>2026-05-06T13:05:24.317+02:00</t>
  </si>
  <si>
    <t>[{"id":"69427585fd8faa40bcc99d67","count":1,"label":"Capricciosa 40cm","posId":"101","price":30900,"isExtra":false},{"id":"1d39bc6ba96569aaaf3ab974","count":1,"label":"Balné","posId":"K0000","price":2000,"isExtra":true},{"id":"881556687eab9555bc542d70","count":1,"label":"Bez oliv","posId":"X112","price":0,"KDSTags":["redhighlight"],"isExtra":true},{"id":"69427585fd8faa40bcc99dcd","count":1,"label":"Pepsi zero sugar 1l","posId":"N125","price":5900,"isExtra":false}]</t>
  </si>
  <si>
    <t>2026-05-06T12:47:02.497+02:00</t>
  </si>
  <si>
    <t>2026-05-06T12:59:16.720+02:00</t>
  </si>
  <si>
    <t>[{"id":"36ea3088-07fd-428f-b871-c4a5ee9cef7b","note":"","count":1,"label":"Comeback 40 cm","posId":"109","price":30900,"isExtra":false},{"id":"03dae282-4cd4-4fa2-9169-2178ea3ed325","note":"","count":1,"label":"Quattro Formaggi 40 cm","posId":"111","price":30900,"isExtra":false}]</t>
  </si>
  <si>
    <t>2026-05-06T12:46:01.875+02:00</t>
  </si>
  <si>
    <t>2026-05-06T13:04:06.218+02:00</t>
  </si>
  <si>
    <t>2026-05-06T13:14:10.118+02:00</t>
  </si>
  <si>
    <t>2026-05-06T12:46:02.578+02:00</t>
  </si>
  <si>
    <t>2026-05-06T12:46:01.515+02:00</t>
  </si>
  <si>
    <t>2026-05-06T12:52:58.312+02:00</t>
  </si>
  <si>
    <t>[{"id":"69427585fd8faa40bcc99d81","count":1,"label":"Capricciosa 32cm","posId":"113","price":24900,"isExtra":false},{"id":"7cdbdba064a9b12ab9c2a9d4","count":1,"label":"Balné","posId":"K0000","price":1500,"isExtra":true},{"id":"8241669eecc1399a2e3e1c17","count":1,"label":"BBQ základ","posId":"ZRB32","price":0,"isExtra":true}]</t>
  </si>
  <si>
    <t>2026-05-06T12:43:00.413+02:00</t>
  </si>
  <si>
    <t>2026-05-06T12:51:24.707+02:00</t>
  </si>
  <si>
    <t>[{"id":"69427585fd8faa40bcc99d57","count":1,"label":"Quattro Formaggi 40cm","posId":"111","price":30900,"isExtra":false},{"id":"1d39bc6ba96569aaaf3ab974","count":1,"label":"Balné","posId":"K0000","price":2000,"isExtra":true},{"id":"02b3742f94da9f259a89e61f","count":1,"label":"Kukuřice","posId":"C115","price":3500,"KDSTags":["greenhighlight"],"isExtra":true}]</t>
  </si>
  <si>
    <t>2026-05-06T12:37:01.596+02:00</t>
  </si>
  <si>
    <t>2026-05-06T12:45:15.172+02:00</t>
  </si>
  <si>
    <t>2026-05-06T12:31:58.714+02:00</t>
  </si>
  <si>
    <t>2026-05-06T12:38:32.279+02:00</t>
  </si>
  <si>
    <t>2026-05-06T12:30:02.326+02:00</t>
  </si>
  <si>
    <t>2026-05-06T12:40:39.208+02:00</t>
  </si>
  <si>
    <t>2026-05-06T12:53:19.796+02:00</t>
  </si>
  <si>
    <t>2026-05-06T12:30:02.920+02:00</t>
  </si>
  <si>
    <t>[{"id":"aef5aaf8-2acf-4f20-91be-c8829f11cd0c","note":"","count":1,"label":"Capricciosa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-olivy","posId":"X112","price":0,"KDSTags":["redhighlight"],"isExtra":true},{"id":"0d0283d3-7aff-4b76-8938-87a4f5c742a9","note":"","count":1,"label":"Pepsi zero sugar 1l","posId":"N125","price":5900,"isExtra":false}]</t>
  </si>
  <si>
    <t>2026-05-06T12:15:02.642+02:00</t>
  </si>
  <si>
    <t>2026-05-06T12:27:15.131+02:00</t>
  </si>
  <si>
    <t>2026-05-06T12:36:13.115+02:00</t>
  </si>
  <si>
    <t>2026-05-06T12:15:04.118+02:00</t>
  </si>
  <si>
    <t>[{"id":"0ea52415-fdb3-497f-b216-7fd5802f2e0f","note":"","count":1,"label":"Quattro Formaggi 32 cm","posId":"123","price":24900,"isExtra":false},{"id":"c1383a56-9eef-4159-8de6-52ba98917da4","note":"","count":1,"label":"Pepperoni Rolls, 6 ks","posId":"P100","price":8900,"isExtra":false}]</t>
  </si>
  <si>
    <t>2026-05-06T12:09:30.974+02:00</t>
  </si>
  <si>
    <t>2026-05-06T12:17:44.132+02:00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</si>
  <si>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🌶️","posId":"121","price":24900,"isExtra":false},{"id":"54414789","note":"","count":1,"label":"Balné","posId":"K0000","price":1500,"isExtra":true},{"id":"54414783","note":"","count":1,"label":"bez plněných okrajů","posId":"X1000","price":0,"isExtra":true},{"id":"54414823","note":"","count":1,"label":"Bez slaniny","posId":"X108","price":0,"KDSTags":["redhighlight"],"isExtra":true},{"id":"54414829","note":"","count":1,"label":"Žampiony","posId":"B105","price":2500,"KDSTags":["greenhighlight"],"isExtra":true},{"id":"54414876","note":"","count":1,"label":"Cibule","posId":"B103","price":2500,"KDSTags":["greenhighlight"],"isExtra":true},{"id":"54414904","note":"","count":1,"label":"Gorgonzola","posId":"B101","price":3000,"KDSTags":["greenhighlight"],"isExtra":true}]</t>
  </si>
  <si>
    <t>2026-05-06T12:05:01.831+02:00</t>
  </si>
  <si>
    <t>2026-05-06T12:20:01.057+02:00</t>
  </si>
  <si>
    <t>[{"id":"28b3f739-f42a-4ef9-8499-ad66cad79c40","note":"","count":1,"label":"Hot &amp; Spicy 18 cm","posId":"134","price":11900,"isExtra":false},{"id":"57c816b2-3e3f-46c2-b126-b09910d79cb0","note":"","count":1,"label":"změna na Smetanový základ","posId":"i129","price":0,"isExtra":true},{"id":"ff8bc446-e047-44f1-bae5-423b565e0123","note":"","count":1,"label":"Capricciosa 32 cm","posId":"137","price":24900,"isExtra":false},{"id":"57c816b2-3e3f-46c2-b126-b09910d79cb0","note":"","count":1,"label":"změna na Smetanový základ","posId":"i129","price":0,"isExtra":true}]</t>
  </si>
  <si>
    <t>2026-05-06T11:58:14.804+02:00</t>
  </si>
  <si>
    <t>2026-05-06T12:11:21.329+02:00</t>
  </si>
  <si>
    <t>[{"id":"69427585fd8faa40bcc99d75","count":1,"label":"Comeback 32cm 🌶️","posId":"121","price":24900,"isExtra":false},{"id":"7cdbdba064a9b12ab9c2a9d4","count":1,"label":"Balné","posId":"K0000","price":1500,"isExtra":true},{"id":"69427585fd8faa40bcc99d7f","count":1,"label":"Hawai 32cm","posId":"114","price":24900,"isExtra":false},{"id":"7cdbdba064a9b12ab9c2a9d4","count":1,"label":"Balné","posId":"K0000","price":1500,"isExtra":true}]</t>
  </si>
  <si>
    <t>2026-05-06T11:54:10.425+02:00</t>
  </si>
  <si>
    <t>2026-05-06T12:05:06.170+02:00</t>
  </si>
  <si>
    <t>[{"id":"59610935","note":"","size":"Quattro Formaggi 32cm","count":1,"label":"Quattro Formaggi 32cm","posId":"123","price":24900,"isExtra":false},{"id":"54414789","note":"","count":1,"label":"Balné","posId":"K0000","price":1500,"isExtra":true}]</t>
  </si>
  <si>
    <t>2026-05-06T11:52:01.703+02:00</t>
  </si>
  <si>
    <t>2026-05-06T12:06:40.937+02:00</t>
  </si>
  <si>
    <t>2026-05-06T11:43:08.342+02:00</t>
  </si>
  <si>
    <t>2026-05-06T11:51:25.318+02:00</t>
  </si>
  <si>
    <t>[{"id":"69427585fd8faa40bcc99d81","count":1,"label":"Capricciosa 32cm","posId":"113","price":24900,"isExtra":false},{"id":"7cdbdba064a9b12ab9c2a9d4","count":1,"label":"Balné","posId":"K0000","price":1500,"isExtra":true},{"id":"c53963ce28e9a8bf387aa757","count":1,"label":"okraj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</si>
  <si>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2026-05-06T11:43:01.790+02:00</t>
  </si>
  <si>
    <t>2026-05-06T11:52:47.831+02:00</t>
  </si>
  <si>
    <t>2026-05-06T11:36:02.428+02:00</t>
  </si>
  <si>
    <t>2026-05-06T12:00:35.942+02:00</t>
  </si>
  <si>
    <t>2026-05-06T12:12:46.864+02:00</t>
  </si>
  <si>
    <t>2026-05-06T11:36:03.303+02:00</t>
  </si>
  <si>
    <t>[{"id":"35e045f9-bc36-46e9-8142-6579de78a05b","note":"","count":1,"label":"Comeback 32 cm","posId":"121","price":24900,"isExtra":false},{"id":"57c816b2-3e3f-46c2-b126-b09910d79cb0","note":"","count":1,"label":"změna na Smetanový základ","posId":"i129","price":0,"isExtra":true},{"id":"35e045f9-bc36-46e9-8142-6579de78a05b","note":"","count":1,"label":"Comeback 32 cm","posId":"121","price":24900,"isExtra":false},{"id":"0ea52415-fdb3-497f-b216-7fd5802f2e0f","note":"","count":1,"label":"Quattro Formaggi 32 cm","posId":"123","price":24900,"isExtra":false}]</t>
  </si>
  <si>
    <t>2026-05-06T11:19:31.254+02:00</t>
  </si>
  <si>
    <t>2026-05-06T11:37:55.125+02:00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</si>
  <si>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bylinky","posId":"A121","price":5700,"isExtra":true},{"id":"59610937","note":"","size":"Comeback 32cm 🌶️","count":1,"label":"Comeback 32cm 🌶️","posId":"121","price":24900,"isExtra":false},{"id":"54414789","note":"","count":1,"label":"Balné","posId":"K0000","price":1500,"isExtra":true},{"id":"59610946","note":"","count":1,"label":"USA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bylinky","posId":"A121","price":5700,"isExtra":true}]</t>
  </si>
  <si>
    <t>2026-05-06T11:16:02.228+02:00</t>
  </si>
  <si>
    <t>2026-05-06T11:44:00.779+02:00</t>
  </si>
  <si>
    <t>2026-05-06T11:15:03.481+02:00</t>
  </si>
  <si>
    <t>2026-05-06T11:25:04.934+02:00</t>
  </si>
  <si>
    <t>2026-05-06T11:13:02.919+02:00</t>
  </si>
  <si>
    <t>2026-05-06T11:27:10.083+02:00</t>
  </si>
  <si>
    <t>[{"id":"69427585fd8faa40bcc99d73","count":1,"label":"Hot &amp; Spicy 32cm 🌶️🌶️","posId":"122","price":24900,"isExtra":false},{"id":"7cdbdba064a9b12ab9c2a9d4","count":1,"label":"Balné","posId":"K0000","price":1500,"isExtra":true},{"id":"b9ae076dc1aa10e137c00e4a","count":1,"label":"Kukuřice","posId":"B115","price":2500,"KDSTags":["greenhighlight"],"isExtra":true},{"id":"69427585fd8faa40bcc99d77","count":1,"label":"Pepperoni 32cm 🌶️🌶️","posId":"120","price":24900,"isExtra":false},{"id":"7cdbdba064a9b12ab9c2a9d4","count":1,"label":"Balné","posId":"K0000","price":1500,"isExtra":true},{"id":"8241669eecc1399a2e3e1c17","count":1,"label":"BBQ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okrajů","posId":"X1000","price":0,"isExtra":true},{"id":"69427585fd8faa40bcc99dcb","count":1,"label":"Pepsi 1l","posId":"N124","price":5900,"isExtra":false}]</t>
  </si>
  <si>
    <t>2026-05-06T11:10:55.230+02:00</t>
  </si>
  <si>
    <t>2026-05-06T11:15:27.697+02:00</t>
  </si>
  <si>
    <t>[{"id":"b996cddd-6a30-4c2a-8382-d456b7544197","count":1,"label":"Pepperoni Rolls","posId":"P100","price":8900,"isExtra":false,"creatorId":"MJyYJQEIfzynE4jlrNZ3l","isPackging":0,"actualLabel":"Pepperoni Rolls"}]</t>
  </si>
  <si>
    <t>2026-05-06T11:08:32.819+02:00</t>
  </si>
  <si>
    <t>2026-05-06T11:17:14.858+02:00</t>
  </si>
  <si>
    <t>[{"id":"69427585fd8faa40bcc99d7f","count":1,"label":"Hawai 32cm","posId":"114","price":24900,"isExtra":false},{"id":"7cdbdba064a9b12ab9c2a9d4","count":1,"label":"Balné","posId":"K0000","price":1500,"isExtra":true},{"id":"67ee8ea824979e19c050c126","count":1,"label":"Bez ananasu","posId":"X100","price":0,"KDSTags":["redhighlight"],"isExtra":true}]</t>
  </si>
  <si>
    <t>2026-05-06T10:49:01.822+02:00</t>
  </si>
  <si>
    <t>2026-05-06T11:10:44.746+02:00</t>
  </si>
  <si>
    <t>[{"id":"5b1f2843-926a-4dd1-a5f0-4fddc7b45013","note":"","count":1,"label":"Margherita 32 cm","posId":"112","price":20900,"isExtra":false}]</t>
  </si>
  <si>
    <t>2026-05-06T09:45:42.340+02:00</t>
  </si>
  <si>
    <t>2026-05-06T11:42:47.857+02:00</t>
  </si>
  <si>
    <t>2026-05-06T11:54:49.239+02:00</t>
  </si>
  <si>
    <t>2026-05-06T10:12:13.348+02:00</t>
  </si>
  <si>
    <t>[{"id":"40d9cbbb-8f1e-4bb1-8779-b8a901a5b016","count":1,"label":"Pizza Quattro Formaggi 32","posId":"123","price":24900,"isExtra":false,"creatorId":"R4OVskVvDUF_Qr9YJe_eE","isPackging":0,"actualLabel":"Pizza Quattro Formaggi 32"},{"id":"40d9cbbb-8f1e-4bb1-8779-b8a901a5b016","count":1,"label":"Pizza Quattro Formaggi 32","posId":"123","price":24900,"isExtra":false,"creatorId":"ubaZQPNdUiwBW6Lv3PIFM","isPackging":0,"actualLabel":"Pizza Quattro Formaggi 32"},{"id":"1bb50bf1-c6f5-4829-a56b-b21cb24355bb","count":1,"label":"Pizza Špenát kuře 32 cm","posId":"116","price":24900,"isExtra":false,"creatorId":"EekcgX-1Xyw2MeAXjPbjo","isPackging":0,"actualLabel":"Pizza Špenát kuře 32 cm"},{"id":"1bb50bf1-c6f5-4829-a56b-b21cb24355bb","count":1,"label":"Pizza Špenát kuře 32 cm","posId":"116","price":24900,"isExtra":false,"creatorId":"fIAyr56cN0STqfuc5t7U2","isPackging":0,"actualLabel":"Pizza Špenát kuře 32 cm"},{"id":"f0c3e040-cb3d-47e5-b6d2-72bcabf48828","count":1,"label":"Pizza Zeleninová 32 cm","posId":"115","price":24900,"isExtra":false,"creatorId":"AyUlzemNrDCaq1WjtfooW","isPackging":0,"actualLabel":"Pizza Zeleninová 32 cm"},{"id":"f0c3e040-cb3d-47e5-b6d2-72bcabf48828","count":1,"label":"Pizza Zeleninová 32 cm","posId":"115","price":24900,"isExtra":false,"creatorId":"a0J_7DK3NtougoS3bMwmc","isPackging":0,"actualLabel":"Pizza Zeleninová 32 cm"},{"id":"3c296b8f-0d24-41c9-a16f-8905213340ec","count":1,"label":"Pizza Margherita 32","posId":"112","price":20900,"isExtra":false,"creatorId":"AHOdnIxSYfxtgcjaKg0us","isPackging":0,"actualLabel":"Pizza Margherita 32"},{"id":"3c296b8f-0d24-41c9-a16f-8905213340ec","count":1,"label":"Pizza Margherita 32","posId":"112","price":20900,"isExtra":false,"creatorId":"khyS8QNi9XCv2GzLj0HS6","isPackging":0,"actualLabel":"Pizza Margherita 32"},{"id":"cf05c4d3-5206-479a-94ab-2270ec0ff8e6","count":1,"label":"Pizza Pepperoni 32","posId":"120","price":24900,"isExtra":false,"creatorId":"XZt4a6J2IpTaiHFzoEQKP","isPackging":0,"actualLabel":"Pizza Pepperoni 32"},{"id":"cf05c4d3-5206-479a-94ab-2270ec0ff8e6","count":1,"label":"Pizza Pepperoni 32","posId":"120","price":24900,"isExtra":false,"creatorId":"lEM58Ujpz337cJwQV1Ycz","isPackging":0,"actualLabel":"Pizza Pepperoni 32"},{"id":"272cd130-2932-4537-ac06-674dcc0d9489","count":1,"label":"Pizza Capricciosa 32","posId":"113","price":24900,"isExtra":false,"creatorId":"pSsSGKCuypTGpvw5o_HR2","isPackging":0,"actualLabel":"Pizza Capricciosa 32"},{"id":"272cd130-2932-4537-ac06-674dcc0d9489","count":1,"label":"Pizza Capricciosa 32","posId":"113","price":24900,"isExtra":false,"creatorId":"GgV_oc5TPzsYjPMQZdFz4","isPackging":0,"actualLabel":"Pizza Capricciosa 32"}]</t>
  </si>
  <si>
    <t>2026-05-05T23:40:08.497+02:00</t>
  </si>
  <si>
    <t>2026-05-05T23:55:26.281+02:00</t>
  </si>
  <si>
    <t>Ulugbek</t>
  </si>
  <si>
    <t>2026-05-05T23:25:51.243+02:00</t>
  </si>
  <si>
    <t>2026-05-05T23:31:51.021+02:00</t>
  </si>
  <si>
    <t>[{"id":"P101","note":"","count":1,"label":"Spicy Wings 🌶️","posId":"P101","price":11900,"isExtra":false},{"id":"K0000","note":"","count":1,"label":"Balné","posId":"K0000","price":1500,"isExtra":true},{"id":"120","note":"","count":1,"label":"Pepperoni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🌶️🌶️","posId":"120","price":24900,"isExtra":false},{"id":"K0000","note":"","count":1,"label":"Balné","posId":"K0000","price":1500,"isExtra":true}]</t>
  </si>
  <si>
    <t>2026-05-05T23:17:15.161+02:00</t>
  </si>
  <si>
    <t>2026-05-05T23:25:28.013+02:00</t>
  </si>
  <si>
    <t>[{"id":"69427585fd8faa40bcc99d71","count":1,"label":"Quattro Formaggi 32cm","posId":"123","price":24900,"isExtra":false},{"id":"7cdbdba064a9b12ab9c2a9d4","count":1,"label":"Balné","posId":"K0000","price":1500,"isExtra":true},{"id":"69427585fd8faa40bcc99dcf","count":1,"label":"Mirinda 1l","posId":"N126","price":5900,"isExtra":false}]</t>
  </si>
  <si>
    <t>2026-05-05T23:11:45.446+02:00</t>
  </si>
  <si>
    <t>2026-05-05T23:25:16.026+02:00</t>
  </si>
  <si>
    <t>[{"id":"59610942","note":"","size":"Hawai 32cm","count":1,"label":"Hawai 32cm","posId":"114","price":24900,"isExtra":false},{"id":"54414789","note":"","count":1,"label":"Balné","posId":"K0000","price":1500,"isExtra":true},{"id":"57278752","note":"","count":1,"label":"BBQ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okrajů","posId":"X1000","price":0,"isExtra":true}]</t>
  </si>
  <si>
    <t>2026-05-05T22:59:31.733+02:00</t>
  </si>
  <si>
    <t>2026-05-05T23:06:49.001+02:00</t>
  </si>
  <si>
    <t>2026-05-05T22:55:31.318+02:00</t>
  </si>
  <si>
    <t>2026-05-05T23:05:23.093+02:00</t>
  </si>
  <si>
    <t>[{"id":"69427585fd8faa40bcc99d7b","count":1,"label":"BBQ Meteor 32cm","posId":"118","price":24900,"isExtra":false},{"id":"7cdbdba064a9b12ab9c2a9d4","count":1,"label":"Balné","posId":"K0000","price":1500,"isExtra":true},{"id":"69427585fd8faa40bcc99d77","count":1,"label":"Pepperoni 32cm 🌶️🌶️","posId":"120","price":24900,"isExtra":false},{"id":"7cdbdba064a9b12ab9c2a9d4","count":1,"label":"Balné","posId":"K0000","price":1500,"isExtra":true}]</t>
  </si>
  <si>
    <t>2026-05-05T22:48:41.203+02:00</t>
  </si>
  <si>
    <t>2026-05-05T22:55:07.169+02:00</t>
  </si>
  <si>
    <t>2026-05-05T22:33:20.498+02:00</t>
  </si>
  <si>
    <t>2026-05-05T22:45:48.582+02:00</t>
  </si>
  <si>
    <t>[{"id":"69427585fd8faa40bcc99d61","count":1,"label":"BBQ Meteor 40cm","posId":"106","price":30900,"isExtra":false},{"id":"1d39bc6ba96569aaaf3ab974","count":1,"label":"Balné","posId":"K0000","price":2000,"isExtra":true},{"id":"b714211ecc3c2d19932cf74e","count":1,"label":"Rajčatový základ","posId":"ZBR40","price":0,"isExtra":true},{"id":"48863154de09ebfd22a82574","count":1,"label":"bez plněných okrajů","posId":"X1000","price":0,"isExtra":true},{"id":"69427585fd8faa40bcc99d6f","count":1,"label":"Margherita 32cm","posId":"112","price":20900,"isExtra":false},{"id":"7cdbdba064a9b12ab9c2a9d4","count":1,"label":"Balné","posId":"K0000","price":1500,"isExtra":true},{"id":"330e5bd554d905fd6d54cf01","count":1,"label":"bez plněných okrajů","posId":"X1000","price":0,"isExtra":true},{"id":"f141e24c9f17c3296888fd0f","count":1,"label":"Šunka","posId":"B106","price":3000,"KDSTags":["greenhighlight"],"isExtra":true}]</t>
  </si>
  <si>
    <t>2026-05-05T21:43:19.768+02:00</t>
  </si>
  <si>
    <t>2026-05-05T21:43:42.645+02:00</t>
  </si>
  <si>
    <t>2026-05-06T05:59:59.999+02:00</t>
  </si>
  <si>
    <t>[{"id":"7f064b84-da33-4b32-8888-4f048a7a8b53","count":1,"label":"Guarana classic zero","posId":"N143","price":5500,"isExtra":false,"creatorId":"m0pWAYZWZRf_hESbaVVAX","isPackging":0,"actualLabel":"Guarana classic zero"},{"id":"7f064b84-da33-4b32-8888-4f048a7a8b53","count":1,"label":"Guarana classic zero","posId":"N143","price":5500,"isExtra":false,"discount":{"type":"absolute","value":70},"creatorId":"p1eQD9OSrOtIy1EIn2Hgl","isPackging":0,"actualLabel":"Guarana classic zero"}]</t>
  </si>
  <si>
    <t>2026-05-05T21:16:26.703+02:00</t>
  </si>
  <si>
    <t>2026-05-05T21:27:15.642+02:00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</si>
  <si>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🌶️","posId":"121","price":24900,"isExtra":false},{"id":"54414789","note":"","count":1,"label":"Balné","posId":"K0000","price":1500,"isExtra":true},{"id":"54414783","note":"","count":1,"label":"bez plněných okrajů","posId":"X1000","price":0,"isExtra":true}]</t>
  </si>
  <si>
    <t>2026-05-05T21:12:24.883+02:00</t>
  </si>
  <si>
    <t>2026-05-05T21:23:24.047+02:00</t>
  </si>
  <si>
    <t>[{"id":"54414715","note":"","size":"Zeleninová 40cm","count":1,"label":"Zeleninová 40cm","posId":"103","price":30900,"isExtra":false},{"id":"54414779","note":"","count":1,"label":"Balné","posId":"K0000","price":2000,"isExtra":true},{"id":"54414777","note":"","count":1,"label":"bez plněných okrajů","posId":"X1000","price":0,"isExtra":true},{"id":"54414908","note":"","count":1,"label":"Kuře","posId":"C114","price":4000,"KDSTags":["greenhighlight"],"isExtra":true}]</t>
  </si>
  <si>
    <t>2026-05-05T20:56:27.571+02:00</t>
  </si>
  <si>
    <t>2026-05-05T21:05:19.827+02:00</t>
  </si>
  <si>
    <t>[{"id":"69427585fd8faa40bcc99d75","count":1,"label":"Comeback 32cm 🌶️","posId":"121","price":24900,"isExtra":false},{"id":"7cdbdba064a9b12ab9c2a9d4","count":1,"label":"Balné","posId":"K0000","price":1500,"isExtra":true},{"id":"83b6462e9a6167f8597d272b","count":1,"label":"Jalapeňos","posId":"B102","price":2500,"KDSTags":["greenhighlight"],"isExtra":true},{"id":"b9ae076dc1aa10e137c00e4a","count":1,"label":"Kukuřice","posId":"B115","price":2500,"KDSTags":["greenhighlight"],"isExtra":true}]</t>
  </si>
  <si>
    <t>2026-05-05T20:55:00.006+02:00</t>
  </si>
  <si>
    <t>2026-05-05T21:04:37.691+02:00</t>
  </si>
  <si>
    <t>[{"id":"69427585fd8faa40bcc99d81","count":1,"label":"Capricciosa 32cm","posId":"113","price":24900,"isExtra":false},{"id":"7cdbdba064a9b12ab9c2a9d4","count":1,"label":"Balné","posId":"K0000","price":1500,"isExtra":true},{"id":"a318c7626e6bbe840bdd5543","count":1,"label":"Gorgonzola","posId":"B101","price":3000,"KDSTags":["greenhighlight"],"isExtra":true}]</t>
  </si>
  <si>
    <t>2026-05-05T20:42:42.257+02:00</t>
  </si>
  <si>
    <t>2026-05-05T20:50:37.376+02:00</t>
  </si>
  <si>
    <t>[{"id":"af56a8c5-97bc-46b9-b01e-e295e7dfc7cd","count":1,"label":"Pizza Comeback 32","posId":"121","price":24900,"isExtra":false,"creatorId":"EJPHVzZjNYmX9cV1sV48Z","isPackging":0,"actualLabel":"Pizza Comeback 32"},{"id":"89bd6aa5-2940-480c-9e29-0ffa339d601c","count":1,"label":"Pizza Hot &amp; Spicy 32","posId":"122","price":24900,"isExtra":false,"creatorId":"22AWGj-k5zr--Gbu4dWe1","isPackging":0,"actualLabel":"Pizza Hot &amp; Spicy 32"}]</t>
  </si>
  <si>
    <t>2026-05-05T20:32:13.397+02:00</t>
  </si>
  <si>
    <t>2026-05-05T20:38:31.493+02:00</t>
  </si>
  <si>
    <t>2026-05-05T20:31:22.401+02:00</t>
  </si>
  <si>
    <t>2026-05-05T20:50:02.598+02:00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</si>
  <si>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🌶️🌶️","posId":"120","price":24900,"isExtra":false},{"id":"54414789","note":"","count":1,"label":"Balné","posId":"K0000","price":1500,"isExtra":true},{"id":"54414818","note":"","count":1,"label":"okraj mozzarella, bylinky","posId":"A121","price":5700,"isExtra":true},{"id":"54414880","note":"","count":1,"label":"Kukuřice","posId":"B115","price":2500,"KDSTags":["greenhighlight"],"isExtra":true},{"id":"59610935","note":"","size":"Quattro Formaggi 32cm","count":1,"label":"Quattro Formaggi 32cm","posId":"123","price":24900,"isExtra":false},{"id":"54414789","note":"","count":1,"label":"Balné","posId":"K0000","price":1500,"isExtra":true},{"id":"54414783","note":"","count":1,"label":"bez plněných okrajů","posId":"X1000","price":0,"isExtra":true},{"id":"54414880","note":"","count":1,"label":"Kukuřice","posId":"B115","price":2500,"KDSTags":["greenhighlight"],"isExtra":true}]</t>
  </si>
  <si>
    <t>2026-05-05T20:29:02.822+02:00</t>
  </si>
  <si>
    <t>2026-05-05T20:43:54.263+02:00</t>
  </si>
  <si>
    <t>[{"id":"ad7c292a-48c9-48db-b64c-0f7f8ebced7f","note":"","count":1,"label":"BBQ Meteor 40 cm","posId":"106","price":30900,"isExtra":false},{"id":"d5c01305-5b81-4931-8ef0-14413da22bab","note":"","count":1,"label":"Kukuřice","posId":"C115","price":3500,"KDSTags":["greenhighlight"],"isExtra":true}]</t>
  </si>
  <si>
    <t>2026-05-05T20:28:01.460+02:00</t>
  </si>
  <si>
    <t>2026-05-05T20:36:54.519+02:00</t>
  </si>
  <si>
    <t>2026-05-05T20:25:40.865+02:00</t>
  </si>
  <si>
    <t>2026-05-05T20:36:58.697+02:00</t>
  </si>
  <si>
    <t>[{"id":"69427585fd8faa40bcc99d75","count":1,"label":"Comeback 32cm 🌶️","posId":"121","price":24900,"isExtra":false},{"id":"7cdbdba064a9b12ab9c2a9d4","count":1,"label":"Balné","posId":"K0000","price":1500,"isExtra":true},{"id":"330e5bd554d905fd6d54cf01","count":1,"label":"bez plněných okrajů","posId":"X1000","price":0,"isExtra":true},{"id":"968ea2a9034bec66b941731d","count":1,"label":"Bez slaniny","posId":"X108","price":0,"KDSTags":["redhighlight"],"isExtra":true},{"id":"b9ae076dc1aa10e137c00e4a","count":1,"label":"Kukuřice","posId":"B115","price":2500,"KDSTags":["greenhighlight"],"isExtra":true}]</t>
  </si>
  <si>
    <t>2026-05-05T20:24:19.941+02:00</t>
  </si>
  <si>
    <t>2026-05-05T20:32:23.617+02:00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</si>
  <si>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54414891","note":"","count":1,"label":"Mozzarella","posId":"B113","price":3000,"KDSTags":["greenhighlight"],"isExtra":true}]</t>
  </si>
  <si>
    <t>2026-05-05T20:24:02.174+02:00</t>
  </si>
  <si>
    <t>2026-05-05T20:44:41.270+02:00</t>
  </si>
  <si>
    <t>2026-05-05T20:55:51.766+02:00</t>
  </si>
  <si>
    <t>2026-05-05T20:24:02.868+02:00</t>
  </si>
  <si>
    <t>2026-05-05T20:24:02.142+02:00</t>
  </si>
  <si>
    <t>2026-05-05T20:39:21.299+02:00</t>
  </si>
  <si>
    <t>[{"id":"35e045f9-bc36-46e9-8142-6579de78a05b","note":"","count":1,"label":"Comeback 32 cm","posId":"121","price":24900,"isExtra":false},{"id":"6463d074-457d-4955-9cf5-43bdb5619e32","note":"","count":1,"label":"Jablečno-skořicové rolls, 8ks","posId":"18","price":8900,"isExtra":false}]</t>
  </si>
  <si>
    <t>2026-05-05T20:20:52.014+02:00</t>
  </si>
  <si>
    <t>2026-05-05T20:21:14.233+02:00</t>
  </si>
  <si>
    <t>[{"id":"89bd6aa5-2940-480c-9e29-0ffa339d601c","count":1,"label":"Pizza Hot &amp; Spicy 32","posId":"122","price":24900,"isExtra":false,"creatorId":"sN5aW2U4bmPYaX_fEkWKV","isPackging":0,"actualLabel":"Pizza Hot &amp; Spicy 32"}]</t>
  </si>
  <si>
    <t>2026-05-05T20:08:02.870+02:00</t>
  </si>
  <si>
    <t>2026-05-05T20:20:00.318+02:00</t>
  </si>
  <si>
    <t>2026-05-05T20:37:06.772+02:00</t>
  </si>
  <si>
    <t>2026-05-05T20:08:03.541+02:00</t>
  </si>
  <si>
    <t>[{"id":"5b1f2843-926a-4dd1-a5f0-4fddc7b45013","note":"","count":1,"label":"Margherita 32 cm","posId":"112","price":20900,"isExtra":false},{"id":"03ade9ce-5d0f-4499-a6a3-340b58ae4468","note":"","count":1,"label":"Capricciosa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-olivy","posId":"X112","price":0,"KDSTags":["redhighlight"],"isExtra":true}]</t>
  </si>
  <si>
    <t>2026-05-05T19:47:02.055+02:00</t>
  </si>
  <si>
    <t>2026-05-05T19:52:45.265+02:00</t>
  </si>
  <si>
    <t>2026-05-05T20:13:29.703+02:00</t>
  </si>
  <si>
    <t>2026-05-05T19:47:02.577+02:00</t>
  </si>
  <si>
    <t>2026-05-05T19:35:56.412+02:00</t>
  </si>
  <si>
    <t>2026-05-05T19:46:25.555+02:00</t>
  </si>
  <si>
    <t>2026-05-05T19:31:15.586+02:00</t>
  </si>
  <si>
    <t>2026-05-05T19:48:57.501+02:00</t>
  </si>
  <si>
    <t>[{"id":"69427585fd8faa40bcc99d57","count":1,"label":"Quattro Formaggi 40cm","posId":"111","price":30900,"isExtra":false},{"id":"1d39bc6ba96569aaaf3ab974","count":1,"label":"Balné","posId":"K0000","price":2000,"isExtra":true},{"id":"69427585fd8faa40bcc99d6f","count":1,"label":"Margherita 32cm","posId":"112","price":20900,"isExtra":false},{"id":"7cdbdba064a9b12ab9c2a9d4","count":1,"label":"Balné","posId":"K0000","price":1500,"isExtra":true},{"id":"f141e24c9f17c3296888fd0f","count":1,"label":"Šunka","posId":"B106","price":3000,"KDSTags":["greenhighlight"],"isExtra":true}]</t>
  </si>
  <si>
    <t>2026-05-05T19:27:02.114+02:00</t>
  </si>
  <si>
    <t>2026-05-05T19:44:25.279+02:00</t>
  </si>
  <si>
    <t>[{"id":"4d0fe7ad-c88a-4a73-8015-c60680489cf8","note":"","count":1,"label":"Baby špenát &amp; kuře 32 cm","posId":"116","price":24900,"isExtra":false},{"id":"35e045f9-bc36-46e9-8142-6579de78a05b","note":"","count":1,"label":"Comeback 32 cm","posId":"121","price":24900,"isExtra":false}]</t>
  </si>
  <si>
    <t>2026-05-05T19:26:01.723+02:00</t>
  </si>
  <si>
    <t>2026-05-05T19:45:33.171+02:00</t>
  </si>
  <si>
    <t>2026-05-05T19:52:08.367+02:00</t>
  </si>
  <si>
    <t>2026-05-05T19:26:02.531+02:00</t>
  </si>
  <si>
    <t>2026-05-05T19:25:10.870+02:00</t>
  </si>
  <si>
    <t>2026-05-05T19:41:47.607+02:00</t>
  </si>
  <si>
    <t>[{"id":"69427585fd8faa40bcc99d55","count":1,"label":"Margherita 40cm","posId":"100","price":26900,"isExtra":false},{"id":"1d39bc6ba96569aaaf3ab974","count":1,"label":"Balné","posId":"K0000","price":2000,"isExtra":true},{"id":"48863154de09ebfd22a82574","count":1,"label":"bez plněných okrajů","posId":"X1000","price":0,"isExtra":true},{"id":"02b3742f94da9f259a89e61f","count":1,"label":"Kukuřice","posId":"C115","price":3500,"KDSTags":["greenhighlight"],"isExtra":true},{"id":"d3eae92aff06253b39599690","count":1,"label":"Šunka","posId":"C106","price":4000,"KDSTags":["greenhighlight"],"isExtra":true}]</t>
  </si>
  <si>
    <t>2026-05-05T19:25:07.475+02:00</t>
  </si>
  <si>
    <t>2026-05-05T19:40:17.419+02:00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</si>
  <si>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54414800","note":"","count":1,"label":"Jalapeňos","posId":"B102","price":2500,"KDSTags":["greenhighlight"],"isExtra":true},{"id":"54414880","note":"","count":1,"label":"Kukuřice","posId":"B115","price":2500,"KDSTags":["greenhighlight"],"isExtra":true},{"id":"54683561","note":"","size":"Choco Rolls","count":1,"label":"Choco Rolls","posId":"chr100","price":8900,"isExtra":false},{"id":"54414789","note":"","count":1,"label":"Balné","posId":"K0000","price":1500,"isExtra":true}]</t>
  </si>
  <si>
    <t>2026-05-05T19:24:24.352+02:00</t>
  </si>
  <si>
    <t>2026-05-05T19:38:13.620+02:00</t>
  </si>
  <si>
    <t>[{"id":"54414743","note":"","size":"Spicy menu Comeback","count":1,"label":"Spicy menu Comeback","posId":"M100","price":34900,"isExtra":false},{"id":"54414837","note":"","count":1,"label":"Comeback","posId":"Y121","price":0,"isExtra":true},{"id":"54414770","note":"","count":1,"label":"Balné","posId":"K0000","price":3000,"isExtra":true},{"id":"54414782","note":"","count":1,"label":"spicy wings 🌶️","posId":"P101","price":0,"isExtra":true},{"id":"57405822","note":"","count":1,"label":"Aquilla zelený čaj/citron","posId":"N121","price":0,"isExtra":true},{"id":"59610946","note":"","count":1,"label":"USA těsto","posId":"17","price":1000,"isExtra":true},{"id":"54414850","note":"","count":1,"label":"okraj hotdog, hořčice","posId":"A117","price":5700,"isExtra":true},{"id":"57464196","note":"","size":"Dip Jalapeňos","count":1,"label":"Dip Jalapeňos","posId":"P107","price":2000,"isExtra":false},{"id":"54414789","note":"","count":1,"label":"Balné","posId":"K0000","price":1500,"isExtra":true}]</t>
  </si>
  <si>
    <t>2026-05-05T19:23:01.373+02:00</t>
  </si>
  <si>
    <t>2026-05-05T19:36:17.275+02:00</t>
  </si>
  <si>
    <t>[{"id":"54414716","note":"","size":"Hawai 40cm","count":1,"label":"Hawai 40cm","posId":"102","price":30900,"isExtra":false},{"id":"54414779","note":"","count":1,"label":"Balné","posId":"K0000","price":2000,"isExtra":true},{"id":"57405815","note":"","size":"Pepsi zero sugar 1l","count":1,"label":"Pepsi zero sugar 1l","posId":"N125","price":5900,"isExtra":false}]</t>
  </si>
  <si>
    <t>2026-05-05T19:21:37.465+02:00</t>
  </si>
  <si>
    <t>2026-05-05T19:36:12.509+02:00</t>
  </si>
  <si>
    <t>[{"id":"69427585fd8faa40bcc99d55","count":1,"label":"Margherita 40cm","posId":"100","price":26900,"isExtra":false},{"id":"1d39bc6ba96569aaaf3ab974","count":1,"label":"Balné","posId":"K0000","price":2000,"isExtra":true},{"id":"fb8c45104be3e2ec287156ec","count":1,"label":"okraj mozzarella, bylinky","posId":"A122","price":6500,"isExtra":true},{"id":"d3eae92aff06253b39599690","count":1,"label":"Šunka","posId":"C106","price":4000,"KDSTags":["greenhighlight"],"isExtra":true},{"id":"69427585fd8faa40bcc99db1","count":1,"label":"Česnekový dip","posId":"P106","price":2000,"isExtra":false},{"id":"7cdbdba064a9b12ab9c2a9d4","count":1,"label":"Balné","posId":"K0000","price":1500,"isExtra":true}]</t>
  </si>
  <si>
    <t>2026-05-05T19:14:21.501+02:00</t>
  </si>
  <si>
    <t>2026-05-05T19:33:16.333+02:00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</si>
  <si>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40cm","posId":"104","price":30900,"isExtra":false},{"id":"54414779","note":"","count":1,"label":"Balné","posId":"K0000","price":2000,"isExtra":true},{"id":"59555839","note":"","count":1,"label":"BBQ základ","posId":"ZSB49","price":0,"isExtra":true},{"id":"54414813","note":"","count":1,"label":"okraj mozzarella, bylinky","posId":"A122","price":6500,"isExtra":true},{"id":"54414708","note":"","size":"Quattro Formaggi 40cm","count":1,"label":"Quattro Formaggi 40cm","posId":"111","price":30900,"isExtra":false},{"id":"54414779","note":"","count":1,"label":"Balné","posId":"K0000","price":2000,"isExtra":true},{"id":"59555833","note":"","count":1,"label":"Rajčatový základ","posId":"ZSR40","price":0,"isExtra":true},{"id":"54414813","note":"","count":1,"label":"okraj mozzarella, bylinky","posId":"A122","price":6500,"isExtra":true},{"id":"54414882","note":"","count":1,"label":"Kukuřice","posId":"C115","price":3500,"KDSTags":["greenhighlight"],"isExtra":true},{"id":"54414908","note":"","count":1,"label":"Kuře","posId":"C114","price":4000,"KDSTags":["greenhighlight"],"isExtra":true},{"id":"54414745","note":"","size":"Spicy Wings 🌶️","count":1,"label":"Spicy Wings 🌶️","posId":"P101","price":11900,"isExtra":false},{"id":"54414789","note":"","count":1,"label":"Balné","posId":"K0000","price":1500,"isExtra":true},{"id":"54414752","note":"","size":"Jalapenos Rolls","count":1,"label":"Jalapenos Rolls","posId":"jpr200","price":8900,"isExtra":false},{"id":"54414789","note":"","count":1,"label":"Balné","posId":"K0000","price":1500,"isExtra":true}]</t>
  </si>
  <si>
    <t>2026-05-05T19:14:02.607+02:00</t>
  </si>
  <si>
    <t>2026-05-05T19:24:12.116+02:00</t>
  </si>
  <si>
    <t>[{"id":"5b1f2843-926a-4dd1-a5f0-4fddc7b45013","note":"","count":1,"label":"Margherita 32 cm","posId":"112","price":20900,"isExtra":false},{"id":"6e9ef16b-b5cb-40a1-ad72-f28a9276a0f7","note":"","count":1,"label":"kuře","posId":"B114","price":3000,"KDSTags":["greenhighlight"],"isExtra":true}]</t>
  </si>
  <si>
    <t>2026-05-05T19:02:24.544+02:00</t>
  </si>
  <si>
    <t>2026-05-05T19:13:14.368+02:00</t>
  </si>
  <si>
    <t>2026-05-05T18:55:54.585+02:00</t>
  </si>
  <si>
    <t>2026-05-05T19:05:58.189+02:00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</si>
  <si>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dip","posId":"P106","price":2000,"isExtra":false},{"id":"54414789","note":"","count":1,"label":"Balné","posId":"K0000","price":1500,"isExtra":true},{"id":"57405809","note":"","size":"Aquilla černý čaj a broskev 0,5l","count":1,"label":"Aquilla černý čaj a broskev 0,5l","posId":"N120","price":4900,"isExtra":false}]</t>
  </si>
  <si>
    <t>2026-05-05T18:44:03.068+02:00</t>
  </si>
  <si>
    <t>2026-05-05T18:51:17.998+02:00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</si>
  <si>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česnekový","posId":"P106","price":2000,"isExtra":false},{"id":"211d85d0-839e-41d0-89e3-ea177ad7489e","note":"","count":1,"label":"Dip česnekový","posId":"P106","price":2000,"isExtra":false}]</t>
  </si>
  <si>
    <t>2026-05-05T18:28:05.376+02:00</t>
  </si>
  <si>
    <t>2026-05-05T18:35:47.099+02:00</t>
  </si>
  <si>
    <t>[{"id":"69427585fd8faa40bcc99d57","count":1,"label":"Quattro Formaggi 40cm","posId":"111","price":30900,"isExtra":false},{"id":"1d39bc6ba96569aaaf3ab974","count":1,"label":"Balné","posId":"K0000","price":2000,"isExtra":true},{"id":"69427585fd8faa40bcc99d6f","count":1,"label":"Margherita 32cm","posId":"112","price":20900,"isExtra":false},{"id":"7cdbdba064a9b12ab9c2a9d4","count":1,"label":"Balné","posId":"K0000","price":1500,"isExtra":true}]</t>
  </si>
  <si>
    <t>2026-05-05T18:23:59.480+02:00</t>
  </si>
  <si>
    <t>2026-05-05T18:30:01.213+02:00</t>
  </si>
  <si>
    <t>[{"id":"69427585fd8faa40bcc99d6f","count":1,"label":"Margherita 32cm","posId":"112","price":20900,"isExtra":false},{"id":"7cdbdba064a9b12ab9c2a9d4","count":1,"label":"Balné","posId":"K0000","price":1500,"isExtra":true},{"id":"8241669eecc1399a2e3e1c17","count":1,"label":"BBQ základ","posId":"ZRB32","price":0,"isExtra":true},{"id":"b9ae076dc1aa10e137c00e4a","count":1,"label":"Kukuřice","posId":"B115","price":2500,"KDSTags":["greenhighlight"],"isExtra":true}]</t>
  </si>
  <si>
    <t>2026-05-05T18:19:50.178+02:00</t>
  </si>
  <si>
    <t>2026-05-05T18:24:13.158+02:00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</si>
  <si>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základ","posId":"ZBR40","price":0,"isExtra":true},{"id":"X1000","note":"","count":1,"label":"bez plněných okrajů","posId":"X1000","price":0,"isExtra":true}]</t>
  </si>
  <si>
    <t>2026-05-05T18:17:02.403+02:00</t>
  </si>
  <si>
    <t>2026-05-05T18:24:13.842+02:00</t>
  </si>
  <si>
    <t>[{"id":"1da47ebe-2592-435a-b854-8cbe80b56263","note":"","count":1,"label":"Hawai 32 cm","posId":"138","price":24900,"isExtra":false}]</t>
  </si>
  <si>
    <t>2026-05-05T18:14:39.956+02:00</t>
  </si>
  <si>
    <t>2026-05-05T18:22:09.140+02:00</t>
  </si>
  <si>
    <t>[{"id":"54414707","note":"","size":"Margherita 40cm","count":1,"label":"Margherita 40cm","posId":"100","price":26900,"isExtra":false},{"id":"54414779","note":"","count":1,"label":"Balné","posId":"K0000","price":2000,"isExtra":true},{"id":"54414777","note":"","count":1,"label":"bez plněných okrajů","posId":"X1000","price":0,"isExtra":true},{"id":"54414894","note":"","count":1,"label":"Šunka","posId":"C106","price":4000,"KDSTags":["greenhighlight"],"isExtra":true}]</t>
  </si>
  <si>
    <t>2026-05-05T18:14:39.714+02:00</t>
  </si>
  <si>
    <t>2026-05-05T18:23:33.198+02:00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</si>
  <si>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</si>
  <si>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2026-05-05T18:04:15.744+02:00</t>
  </si>
  <si>
    <t>2026-05-05T18:13:40.004+02:00</t>
  </si>
  <si>
    <t>[{"id":"69427585fd8faa40bcc99d81","count":1,"label":"Capricciosa 32cm","posId":"113","price":24900,"isExtra":false},{"id":"7cdbdba064a9b12ab9c2a9d4","count":1,"label":"Balné","posId":"K0000","price":1500,"isExtra":true},{"id":"881556687eab9555bc542d70","count":1,"label":"Bez oliv","posId":"X112","price":0,"KDSTags":["redhighlight"],"isExtra":true},{"id":"b9ae076dc1aa10e137c00e4a","count":1,"label":"Kukuřice","posId":"B115","price":2500,"KDSTags":["greenhighlight"],"isExtra":true},{"id":"69427585fd8faa40bcc99d81","count":1,"label":"Capricciosa 32cm","posId":"113","price":24900,"isExtra":false},{"id":"7cdbdba064a9b12ab9c2a9d4","count":1,"label":"Balné","posId":"K0000","price":1500,"isExtra":true},{"id":"881556687eab9555bc542d70","count":1,"label":"Bez oliv","posId":"X112","price":0,"KDSTags":["redhighlight"],"isExtra":true},{"id":"83b6462e9a6167f8597d272b","count":1,"label":"Jalapeňos","posId":"B102","price":2500,"KDSTags":["greenhighlight"],"isExtra":true},{"id":"69427585fd8faa40bcc99d73","count":1,"label":"Hot &amp; Spicy 32cm 🌶️🌶️","posId":"122","price":24900,"isExtra":false},{"id":"7cdbdba064a9b12ab9c2a9d4","count":1,"label":"Balné","posId":"K0000","price":1500,"isExtra":true}]</t>
  </si>
  <si>
    <t>2026-05-05T17:57:02.275+02:00</t>
  </si>
  <si>
    <t>2026-05-05T18:10:46.819+02:00</t>
  </si>
  <si>
    <t>2026-05-05T17:39:25.608+02:00</t>
  </si>
  <si>
    <t>2026-05-05T17:52:25.874+02:00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</si>
  <si>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🌶️🌶️","posId":"108","price":30900,"isExtra":false},{"id":"54414779","note":"","count":1,"label":"Balné","posId":"K0000","price":2000,"isExtra":true},{"id":"54414717","note":"","size":"Capricciosa 40cm","count":1,"label":"Capricciosa 40cm","posId":"101","price":30900,"isExtra":false},{"id":"54414779","note":"","count":1,"label":"Balné","posId":"K0000","price":2000,"isExtra":true}]</t>
  </si>
  <si>
    <t>2026-05-05T17:38:02.044+02:00</t>
  </si>
  <si>
    <t>2026-05-05T17:48:34.648+02:00</t>
  </si>
  <si>
    <t>[{"id":"b3008ec8-24a5-4d30-bf46-9133028be7e4","note":"","count":1,"label":"Margherita 32 cm","posId":"136","price":20900,"isExtra":false},{"id":"35e045f9-bc36-46e9-8142-6579de78a05b","note":"","count":1,"label":"Comeback 32 cm","posId":"121","price":24900,"isExtra":false}]</t>
  </si>
  <si>
    <t>2026-05-05T17:32:17.082+02:00</t>
  </si>
  <si>
    <t>2026-05-05T17:46:15.077+02:00</t>
  </si>
  <si>
    <t>2026-05-05T17:27:03.540+02:00</t>
  </si>
  <si>
    <t>2026-05-05T17:45:26.938+02:00</t>
  </si>
  <si>
    <t>[{"id":"54414716","note":"","size":"Hawai 40cm","count":1,"label":"Hawai 40cm","posId":"102","price":30900,"isExtra":false},{"id":"54414779","note":"","count":1,"label":"Balné","posId":"K0000","price":2000,"isExtra":true},{"id":"54414813","note":"","count":1,"label":"okraj mozzarella, bylinky","posId":"A122","price":6500,"isExtra":true},{"id":"54414710","note":"","size":"Comeback 40cm 🌶️","count":1,"label":"Comeback 40cm 🌶️","posId":"109","price":30900,"isExtra":false},{"id":"54414779","note":"","count":1,"label":"Balné","posId":"K0000","price":2000,"isExtra":true},{"id":"54414813","note":"","count":1,"label":"okraj mozzarella, bylinky","posId":"A122","price":6500,"isExtra":true}]</t>
  </si>
  <si>
    <t>2026-05-05T17:25:01.054+02:00</t>
  </si>
  <si>
    <t>2026-05-05T17:34:13.008+02:00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</si>
  <si>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🌶️","posId":"121","price":24900,"isExtra":false},{"id":"54414789","note":"","count":1,"label":"Balné","posId":"K0000","price":1500,"isExtra":true},{"id":"57278742","note":"","count":1,"label":"Smetanový základ","posId":"ZRS32","price":0,"isExtra":true},{"id":"54414749","note":"","size":"Pepperoni Rolls 🌶️","count":1,"label":"Pepperoni Rolls 🌶️","posId":"P100","price":8900,"isExtra":false},{"id":"54414789","note":"","count":1,"label":"Balné","posId":"K0000","price":1500,"isExtra":true},{"id":"54414747","note":"","size":"Pečené brambory","count":1,"label":"Pečené brambory","posId":"P103","price":6900,"isExtra":false},{"id":"54414789","note":"","count":1,"label":"Balné","posId":"K0000","price":1500,"isExtra":true}]</t>
  </si>
  <si>
    <t>2026-05-05T17:17:02.084+02:00</t>
  </si>
  <si>
    <t>2026-05-05T17:25:15.568+02:00</t>
  </si>
  <si>
    <t>2026-05-05T17:49:59.437+02:00</t>
  </si>
  <si>
    <t>2026-05-05T17:17:03.682+02:00</t>
  </si>
  <si>
    <t>[{"id":"4cd25cb7-e092-43a0-ab38-89c50a7e6a77","note":"","count":1,"label":"Pepperoni 18 cm","posId":"132","price":11900,"isExtra":false},{"id":"ede9e72e-2d68-47c4-ac43-66acb7a92f67","note":"","count":1,"label":"Cibule.","posId":"A103","price":1500,"isExtra":true},{"id":"87921099-bed4-48c5-bad1-e757f3b3e052","note":"","count":1,"label":"Paprika.","posId":"A111","price":1500,"isExtra":true},{"id":"7b8670b5-c06f-4a04-a7cd-97b786bd11ac","note":"","count":1,"label":"Žampiony.","posId":"A105","price":1500,"isExtra":true},{"id":"7bd52058-f7b0-4320-9d6c-79598e7d9b5f","note":"","count":1,"label":"Hawai 18 cm","posId":"126","price":11900,"isExtra":false},{"id":"462128cc-c624-4311-afaf-4bd0a1d219e6","note":"","count":1,"label":"Pepperoni salám.","posId":"A109","price":2000,"isExtra":true},{"id":"211d85d0-839e-41d0-89e3-ea177ad7489e","note":"","count":1,"label":"Dip česnekový","posId":"P106","price":2000,"isExtra":false}]</t>
  </si>
  <si>
    <t>2026-05-05T17:14:41.746+02:00</t>
  </si>
  <si>
    <t>2026-05-05T17:27:08.726+02:00</t>
  </si>
  <si>
    <t>2026-05-05T17:14:02.035+02:00</t>
  </si>
  <si>
    <t>2026-05-05T17:23:25.882+02:00</t>
  </si>
  <si>
    <t>2026-05-05T17:37:45.987+02:00</t>
  </si>
  <si>
    <t>2026-05-05T17:14:03.433+02:00</t>
  </si>
  <si>
    <t>[{"id":"b6658da4-b777-42a2-94b6-5ce20ff49587","note":"","count":1,"label":"Pepperoni 32 cm","posId":"144","price":24900,"isExtra":false},{"id":"0d0283d3-7aff-4b76-8938-87a4f5c742a9","note":"","count":1,"label":"Pepsi zero sugar 1l","posId":"N125","price":5900,"isExtra":false}]</t>
  </si>
  <si>
    <t>2026-05-05T17:12:01.408+02:00</t>
  </si>
  <si>
    <t>2026-05-05T17:29:04.587+02:00</t>
  </si>
  <si>
    <t>2026-05-05T17:06:40.916+02:00</t>
  </si>
  <si>
    <t>2026-05-05T17:21:00.864+02:00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</si>
  <si>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40cm","posId":"111","price":30900,"isExtra":false},{"id":"54414779","note":"","count":1,"label":"Balné","posId":"K0000","price":2000,"isExtra":true},{"id":"59610944","note":"","size":"Baby Špenát &amp; kuře 32cm","count":1,"label":"Baby Špenát &amp; kuře 32cm","posId":"116","price":24900,"isExtra":false},{"id":"54414789","note":"","count":1,"label":"Balné","posId":"K0000","price":1500,"isExtra":true},{"id":"59610937","note":"","size":"Comeback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32cm","posId":"113","price":24900,"isExtra":false},{"id":"54414789","note":"","count":1,"label":"Balné","posId":"K0000","price":1500,"isExtra":true}]</t>
  </si>
  <si>
    <t>2026-05-05T17:06:37.796+02:00</t>
  </si>
  <si>
    <t>2026-05-05T17:15:04.806+02:00</t>
  </si>
  <si>
    <t>[{"id":"69427585fd8faa40bcc99d73","count":1,"label":"Hot &amp; Spicy 32cm 🌶️🌶️","posId":"122","price":24900,"isExtra":false},{"id":"7cdbdba064a9b12ab9c2a9d4","count":1,"label":"Balné","posId":"K0000","price":1500,"isExtra":true},{"id":"b9ae076dc1aa10e137c00e4a","count":1,"label":"Kukuřice","posId":"B115","price":2500,"KDSTags":["greenhighlight"],"isExtra":true},{"id":"69427585fd8faa40bcc99d67","count":2,"label":"Capricciosa 40cm","posId":"101","price":30900,"isExtra":false},{"id":"1d39bc6ba96569aaaf3ab974","count":2,"label":"Balné","posId":"K0000","price":2000,"isExtra":true},{"id":"881556687eab9555bc542d70","count":2,"label":"Bez oliv","posId":"X112","price":0,"KDSTags":["redhighlight"],"isExtra":true},{"id":"69427585fd8faa40bcc99db1","count":2,"label":"Česnekový dip","posId":"P106","price":2000,"isExtra":false},{"id":"7cdbdba064a9b12ab9c2a9d4","count":2,"label":"Balné","posId":"K0000","price":1500,"isExtra":true}]</t>
  </si>
  <si>
    <t>2026-05-05T16:49:58.160+02:00</t>
  </si>
  <si>
    <t>2026-05-05T17:01:42.163+02:00</t>
  </si>
  <si>
    <t>[{"id":"69427585fd8faa40bcc99d65","count":1,"label":"Hawai 40cm","posId":"102","price":30900,"isExtra":false},{"id":"1d39bc6ba96569aaaf3ab974","count":1,"label":"Balné","posId":"K0000","price":2000,"isExtra":true},{"id":"67ee8ea824979e19c050c126","count":1,"label":"Bez ananasu","posId":"X100","price":0,"KDSTags":["redhighlight"],"isExtra":true},{"id":"69427585fd8faa40bcc99db1","count":1,"label":"Česnekový dip","posId":"P106","price":2000,"isExtra":false},{"id":"7cdbdba064a9b12ab9c2a9d4","count":1,"label":"Balné","posId":"K0000","price":1500,"isExtra":true}]</t>
  </si>
  <si>
    <t>2026-05-05T16:48:02.918+02:00</t>
  </si>
  <si>
    <t>2026-05-05T17:04:13.852+02:00</t>
  </si>
  <si>
    <t>2026-05-05T17:11:57.986+02:00</t>
  </si>
  <si>
    <t>2026-05-05T16:48:03.604+02:00</t>
  </si>
  <si>
    <t>[{"id":"36ea3088-07fd-428f-b871-c4a5ee9cef7b","note":"","count":1,"label":"Comeback 40 cm","posId":"109","price":30900,"isExtra":false},{"id":"3a8b6a85-3b5c-4ee4-be2d-261ab8731d6e","note":"","count":1,"label":"Dip česnekový","posId":"P106","price":2000,"isExtra":false},{"id":"0ea52415-fdb3-497f-b216-7fd5802f2e0f","note":"","count":1,"label":"Quattro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bylinky","posId":"A121","price":5700,"isExtra":true}]</t>
  </si>
  <si>
    <t>2026-05-05T16:39:53.351+02:00</t>
  </si>
  <si>
    <t>2026-05-05T16:46:09.685+02:00</t>
  </si>
  <si>
    <t>[{"id":"69427585fd8faa40bcc99d75","count":1,"label":"Comeback 32cm 🌶️","posId":"121","price":24900,"isExtra":false},{"id":"7cdbdba064a9b12ab9c2a9d4","count":1,"label":"Balné","posId":"K0000","price":1500,"isExtra":true},{"id":"69427585fd8faa40bcc99db1","count":1,"label":"Česnekový dip","posId":"P106","price":2000,"isExtra":false},{"id":"7cdbdba064a9b12ab9c2a9d4","count":1,"label":"Balné","posId":"K0000","price":1500,"isExtra":true},{"id":"69427585fd8faa40bcc99dcf","count":1,"label":"Mirinda 1l","posId":"N126","price":5900,"isExtra":false}]</t>
  </si>
  <si>
    <t>2026-05-05T16:28:27.411+02:00</t>
  </si>
  <si>
    <t>2026-05-05T16:43:32.554+02:00</t>
  </si>
  <si>
    <t>[{"id":"59610938","note":"","size":"Pepperoni 32cm 🌶️🌶️","count":3,"label":"Pepperoni 32cm 🌶️🌶️","posId":"120","price":24900,"isExtra":false},{"id":"54414789","note":"","count":3,"label":"Balné","posId":"K0000","price":1500,"isExtra":true},{"id":"54414850","note":"","count":3,"label":"okraj hotdog, hořčice","posId":"A117","price":5700,"isExtra":true},{"id":"54414776","note":"","count":3,"label":"Bez mozzarelly","posId":"X113","price":0,"KDSTags":["redhighlight"],"isExtra":true},{"id":"54414829","note":"","count":3,"label":"Žampiony","posId":"B105","price":2500,"KDSTags":["greenhighlight"],"isExtra":true},{"id":"57405814","note":"","size":"Pepsi 1l","count":2,"label":"Pepsi 1l","posId":"N124","price":5900,"isExtra":false},{"id":"61817983","note":"","size":"Guarana classic","count":2,"label":"Guarana classic","posId":"N142","price":5500,"isExtra":false}]</t>
  </si>
  <si>
    <t>2026-05-05T16:22:02.895+02:00</t>
  </si>
  <si>
    <t>2026-05-05T16:33:40.487+02:00</t>
  </si>
  <si>
    <t>[{"id":"5b1f2843-926a-4dd1-a5f0-4fddc7b45013","note":"","count":1,"label":"Margherita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cm","posId":"112","price":20900,"isExtra":false},{"id":"c8019f80-065c-4f09-9e80-65b85dae2ae1","note":"","count":1,"label":"kukuřice","posId":"B115","price":2500,"KDSTags":["greenhighlight"],"isExtra":true}]</t>
  </si>
  <si>
    <t>2026-05-05T16:07:53.561+02:00</t>
  </si>
  <si>
    <t>2026-05-05T16:17:49.744+02:00</t>
  </si>
  <si>
    <t>[{"id":"69427585fd8faa40bcc99d55","count":1,"label":"Margherita 40cm","posId":"100","price":26900,"isExtra":false},{"id":"1d39bc6ba96569aaaf3ab974","count":1,"label":"Balné","posId":"K0000","price":2000,"isExtra":true},{"id":"69427585fd8faa40bcc99d5f","count":1,"label":"BBQ Texas 40cm","posId":"107","price":30900,"isExtra":false},{"id":"1d39bc6ba96569aaaf3ab974","count":1,"label":"Balné","posId":"K0000","price":2000,"isExtra":true}]</t>
  </si>
  <si>
    <t>2026-05-05T15:55:02.348+02:00</t>
  </si>
  <si>
    <t>2026-05-05T16:09:15.614+02:00</t>
  </si>
  <si>
    <t>[{"id":"36ea3088-07fd-428f-b871-c4a5ee9cef7b","note":"","count":1,"label":"Comeback 40 cm","posId":"109","price":30900,"isExtra":false},{"id":"aef5aaf8-2acf-4f20-91be-c8829f11cd0c","note":"","count":1,"label":"Capricciosa 40 cm","posId":"101","price":30900,"isExtra":false}]</t>
  </si>
  <si>
    <t>2026-05-05T15:53:02.211+02:00</t>
  </si>
  <si>
    <t>2026-05-05T16:02:08.347+02:00</t>
  </si>
  <si>
    <t>2026-05-05T16:25:00.156+02:00</t>
  </si>
  <si>
    <t>2026-05-05T15:53:03.009+02:00</t>
  </si>
  <si>
    <t>[{"id":"99710cd8-fa1f-4712-84a8-85da37e18dd0","note":"","count":1,"label":"Česnekový chléb","posId":"P104","price":7900,"isExtra":false},{"id":"9c8406f1-6a20-45d1-8b5d-cb871c6343c9","note":"","count":1,"label":"Aquilla tea černý čaj/broskev 0,5l","posId":"N120","price":4900,"isExtra":false},{"id":"211d85d0-839e-41d0-89e3-ea177ad7489e","note":"","count":1,"label":"Dip česnekový","posId":"P106","price":2000,"isExtra":false},{"id":"bf8dc38b-6c8e-42b6-9da3-3170253a57d4","note":"","count":2,"label":"Hot &amp; Spicy 32 cm","posId":"122","price":24900,"isExtra":false},{"id":"3a8b6a85-3b5c-4ee4-be2d-261ab8731d6e","note":"","count":1,"label":"Dip česnekový","posId":"P106","price":2000,"isExtra":false},{"id":"131c6239-e041-4ab5-9f75-400951ef95f4","note":"","count":1,"label":"Dip jalapenos","posId":"P107","price":2000,"isExtra":false}]</t>
  </si>
  <si>
    <t>2026-05-05T15:47:02.223+02:00</t>
  </si>
  <si>
    <t>2026-05-05T15:53:43.802+02:00</t>
  </si>
  <si>
    <t>2026-05-05T16:00:52.690+02:00</t>
  </si>
  <si>
    <t>2026-05-05T15:47:02.818+02:00</t>
  </si>
  <si>
    <t>[{"id":"b0d5792c-72a3-41ec-9f78-3fedc41c2a8a","note":"","count":1,"label":"VEGGIE MENU COMEBACK","posId":"","price":34900,"isExtra":false},{"id":"12d93bf9-b2b4-4d1d-959b-942d9c90a6c9","note":"","count":1,"label":"Quattro Formaggi","posId":"Y123","price":0,"isExtra":true},{"id":"a98eba86-284a-4099-98ed-875f3adb76fa","note":"","count":1,"label":"Americké těsto","posId":"14","price":0,"isExtra":true},{"id":"a0a20d0c-4422-439d-8c33-27905ee0699b","note":"","count":1,"label":"Smetanový základ","posId":"A129","price":0,"isExtra":true},{"id":"3b33c28b-4eed-4a0e-a3fd-e50f37d1c9f3","note":"","count":1,"label":"Pečené brambory","posId":"P103","price":0,"isExtra":true},{"id":"09284538-623e-44fe-a20e-248d39eb68fc","note":"","count":1,"label":"Pepsi 1l","posId":"N124","price":0,"isExtra":true}]</t>
  </si>
  <si>
    <t>2026-05-05T15:40:01.518+02:00</t>
  </si>
  <si>
    <t>2026-05-05T19:14:56.967+02:00</t>
  </si>
  <si>
    <t>2026-05-05T19:21:39.044+02:00</t>
  </si>
  <si>
    <t>2026-05-05T17:50:01.074+02:00</t>
  </si>
  <si>
    <t>2026-05-05T15:21:15.158+02:00</t>
  </si>
  <si>
    <t>2026-05-05T15:28:56.528+02:00</t>
  </si>
  <si>
    <t>[{"id":"69427585fd8faa40bcc99d5f","count":1,"label":"BBQ Texas 40cm","posId":"107","price":30900,"isExtra":false},{"id":"1d39bc6ba96569aaaf3ab974","count":1,"label":"Balné","posId":"K0000","price":2000,"isExtra":true}]</t>
  </si>
  <si>
    <t>2026-05-05T14:56:26.440+02:00</t>
  </si>
  <si>
    <t>2026-05-05T15:03:45.446+02:00</t>
  </si>
  <si>
    <t>[{"id":"54414717","note":"","size":"Capricciosa 40cm","count":1,"label":"Capricciosa 40cm","posId":"101","price":30900,"isExtra":false},{"id":"54414779","note":"","count":1,"label":"Balné","posId":"K0000","price":2000,"isExtra":true},{"id":"59555830","note":"","count":1,"label":"Smetanový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okrajů","posId":"X1000","price":0,"isExtra":true},{"id":"54414882","note":"","count":1,"label":"Kukuřice","posId":"C115","price":3500,"KDSTags":["greenhighlight"],"isExtra":true}]</t>
  </si>
  <si>
    <t>2026-05-05T14:45:02.251+02:00</t>
  </si>
  <si>
    <t>2026-05-05T14:59:21.348+02:00</t>
  </si>
  <si>
    <t>2026-05-05T15:20:34.454+02:00</t>
  </si>
  <si>
    <t>2026-05-05T14:45:03.168+02:00</t>
  </si>
  <si>
    <t>[{"id":"d63e9120-8ffe-444c-ba51-6c942a13f4fc","note":"","count":1,"label":"Margherita 40 cm","posId":"100","price":26900,"isExtra":false},{"id":"03ade9ce-5d0f-4499-a6a3-340b58ae4468","note":"","count":1,"label":"Capricciosa 32 cm","posId":"113","price":24900,"isExtra":false},{"id":"35e045f9-bc36-46e9-8142-6579de78a05b","note":"","count":1,"label":"Comeback 32 cm","posId":"121","price":24900,"isExtra":false}]</t>
  </si>
  <si>
    <t>2026-05-05T14:19:35.714+02:00</t>
  </si>
  <si>
    <t>2026-05-05T14:26:27.738+02:00</t>
  </si>
  <si>
    <t>2026-05-05T14:10:49.293+02:00</t>
  </si>
  <si>
    <t>2026-05-05T19:11:33.378+02:00</t>
  </si>
  <si>
    <t>[{"id":"69427585fd8faa40bcc99d57","count":2,"label":"Quattro Formaggi 40cm","posId":"111","price":30900,"isExtra":false},{"id":"1d39bc6ba96569aaaf3ab974","count":2,"label":"Balné","posId":"K0000","price":2000,"isExtra":true},{"id":"69427585fd8faa40bcc99d5d","count":2,"label":"Pepperoni 40cm 🌶️🌶️","posId":"108","price":30900,"isExtra":false},{"id":"1d39bc6ba96569aaaf3ab974","count":2,"label":"Balné","posId":"K0000","price":2000,"isExtra":true}]</t>
  </si>
  <si>
    <t>2026-05-05T14:02:44.898+02:00</t>
  </si>
  <si>
    <t>2026-05-05T14:10:57.464+02:00</t>
  </si>
  <si>
    <t>[{"id":"69427585fd8faa40bcc99d85","count":1,"label":"Veggieballs 32cm 🌶️🌶️","posId":"117","price":24900,"isExtra":false},{"id":"7cdbdba064a9b12ab9c2a9d4","count":1,"label":"Balné","posId":"K0000","price":1500,"isExtra":true},{"id":"69427585fd8faa40bcc99dad","count":1,"label":"Česnekový chléb 18cm","posId":"P104","price":7900,"isExtra":false},{"id":"7cdbdba064a9b12ab9c2a9d4","count":1,"label":"Balné","posId":"K0000","price":1500,"isExtra":true}]</t>
  </si>
  <si>
    <t>2026-05-05T12:58:08.043+02:00</t>
  </si>
  <si>
    <t>2026-05-05T13:04:52.249+02:00</t>
  </si>
  <si>
    <t>2026-05-05T12:55:34.218+02:00</t>
  </si>
  <si>
    <t>2026-05-05T13:03:50.694+02:00</t>
  </si>
  <si>
    <t>[{"id":"54414709","note":"prosim udelat 1/4 bez jalapenos a na 3/4 jalapenos nechat","size":"Hot &amp; Spicy 40cm 🌶️🌶️","count":1,"label":"Hot &amp; Spicy 40cm 🌶️🌶️","posId":"110","price":30900,"isExtra":false},{"id":"54414779","note":"","count":1,"label":"Balné","posId":"K0000","price":2000,"isExtra":true},{"id":"54414830","note":"","count":1,"label":"Žampiony","posId":"C105","price":3500,"KDSTags":["greenhighlight"],"isExtra":true}]</t>
  </si>
  <si>
    <t>2026-05-05T12:50:02.061+02:00</t>
  </si>
  <si>
    <t>2026-05-05T12:57:54.684+02:00</t>
  </si>
  <si>
    <t>2026-05-05T13:09:20.150+02:00</t>
  </si>
  <si>
    <t>2026-05-05T12:50:02.816+02:00</t>
  </si>
  <si>
    <t>[{"id":"194f980e-141e-4220-9f1e-0e1e9edc412e","note":"","count":1,"label":"Quattro Formaggi 18 cm","posId":"135","price":11900,"isExtra":false},{"id":"f61b7339-3b20-4583-b2b8-12e48de2876d","note":"","count":1,"label":"změna na Rajčatový základ","posId":"i105","price":0,"isExtra":true},{"id":"076ed74a-9e28-4a30-9b7c-06e6adbd9e27","note":"","count":1,"label":"Margherita 18 cm","posId":"124","price":11900,"isExtra":false}]</t>
  </si>
  <si>
    <t>2026-05-05T12:49:02.132+02:00</t>
  </si>
  <si>
    <t>2026-05-05T12:55:10.642+02:00</t>
  </si>
  <si>
    <t>2026-05-05T13:16:56.297+02:00</t>
  </si>
  <si>
    <t>2026-05-05T12:49:02.830+02:00</t>
  </si>
  <si>
    <t>[{"id":"e8f571e6-dd36-42d7-8826-52c90315986b","note":"","count":1,"label":"Baby špenát &amp; kuře 40 cm","posId":"104","price":30900,"isExtra":false},{"id":"74b60a0c-fcbc-4171-95e9-291adbfbe523","note":"","count":1,"label":"Cibule","posId":"C103","price":3500,"KDSTags":["greenhighlight"],"isExtra":true}]</t>
  </si>
  <si>
    <t>2026-05-05T12:46:02.075+02:00</t>
  </si>
  <si>
    <t>2026-05-05T12:52:22.510+02:00</t>
  </si>
  <si>
    <t>2026-05-05T12:58:25.032+02:00</t>
  </si>
  <si>
    <t>2026-05-05T12:46:02.816+02:00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</si>
  <si>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131c6239-e041-4ab5-9f75-400951ef95f4","note":"","count":1,"label":"Dip jalapenos","posId":"P107","price":2000,"isExtra":false}]</t>
  </si>
  <si>
    <t>2026-05-05T12:35:24.377+02:00</t>
  </si>
  <si>
    <t>2026-05-05T12:43:42.719+02:00</t>
  </si>
  <si>
    <t>[{"id":"69427585fd8faa40bcc99d71","count":1,"label":"Quattro Formaggi 32cm","posId":"123","price":24900,"isExtra":false},{"id":"7cdbdba064a9b12ab9c2a9d4","count":1,"label":"Balné","posId":"K0000","price":1500,"isExtra":true},{"id":"2746ac567fdfbbfb4df4d2d1","count":1,"label":"okraj mozzarella, bbq omáčka","posId":"A123","price":5700,"isExtra":true},{"id":"ee71f6714becbd8248bd3de8","count":1,"label":"Žampiony","posId":"B105","price":2500,"KDSTags":["greenhighlight"],"isExtra":true},{"id":"072ee84005da4e8cba54f990","count":1,"label":"Ananas","posId":"B100","price":2500,"KDSTags":["greenhighlight"],"isExtra":true},{"id":"b9ae076dc1aa10e137c00e4a","count":1,"label":"Kukuřice","posId":"B115","price":2500,"KDSTags":["greenhighlight"],"isExtra":true},{"id":"69427585fd8faa40bcc99dbb","count":1,"label":"Jablečno-skořicové rolls","posId":"18","price":8900,"isExtra":false},{"id":"7cdbdba064a9b12ab9c2a9d4","count":1,"label":"Balné","posId":"K0000","price":1500,"isExtra":true},{"id":"69427585fd8faa40bcc99dcf","count":1,"label":"Mirinda 1l","posId":"N126","price":5900,"isExtra":false}]</t>
  </si>
  <si>
    <t>2026-05-05T12:20:49.803+02:00</t>
  </si>
  <si>
    <t>2026-05-05T12:28:58.801+02:00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</si>
  <si>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32cm","posId":"123","price":24900,"isExtra":false},{"id":"54414789","note":"","count":1,"label":"Balné","posId":"K0000","price":1500,"isExtra":true},{"id":"54414783","note":"","count":1,"label":"bez plněných okrajů","posId":"X1000","price":0,"isExtra":true}]</t>
  </si>
  <si>
    <t>2026-05-05T12:18:42.292+02:00</t>
  </si>
  <si>
    <t>2026-05-05T12:26:58.734+02:00</t>
  </si>
  <si>
    <t>[{"id":"69427585fd8faa40bcc99d65","count":1,"label":"Hawai 40cm","posId":"102","price":30900,"isExtra":false},{"id":"1d39bc6ba96569aaaf3ab974","count":1,"label":"Balné","posId":"K0000","price":2000,"isExtra":true},{"id":"48863154de09ebfd22a82574","count":1,"label":"bez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</si>
  <si>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2026-05-05T12:11:01.896+02:00</t>
  </si>
  <si>
    <t>2026-05-05T12:24:14.308+02:00</t>
  </si>
  <si>
    <t>2026-05-05T12:06:02.614+02:00</t>
  </si>
  <si>
    <t>2026-05-05T12:19:25.319+02:00</t>
  </si>
  <si>
    <t>[{"id":"35e045f9-bc36-46e9-8142-6579de78a05b","note":"","count":1,"label":"Comeback 32 cm","posId":"121","price":24900,"isExtra":false},{"id":"0ea52415-fdb3-497f-b216-7fd5802f2e0f","note":"","count":1,"label":"Quattro Formaggi 32 cm","posId":"123","price":24900,"isExtra":false},{"id":"0b867b16-3995-4b4a-9deb-1c0d8cecf8d6","note":"","count":1,"label":"Pepperoni 32 cm","posId":"120","price":24900,"isExtra":false}]</t>
  </si>
  <si>
    <t>2026-05-05T12:06:02.596+02:00</t>
  </si>
  <si>
    <t>2026-05-05T12:13:48.355+02:00</t>
  </si>
  <si>
    <t>2026-05-05T12:26:33.040+02:00</t>
  </si>
  <si>
    <t>2026-05-05T12:06:04.119+02:00</t>
  </si>
  <si>
    <t>[{"id":"e12521cc-9391-4513-be27-f090014536cf","note":"","count":1,"label":"BBQ Texas 32 cm","posId":"143","price":24900,"isExtra":false},{"id":"e50ff4de-a31a-4748-b60e-66140c46f568","note":"","count":1,"label":"BEZ -paprika","posId":"X111","price":0,"KDSTags":["redhighlight"],"isExtra":true},{"id":"e4c90673-8957-4c9c-a784-3a1d0b3b4124","note":"","count":1,"label":"Pečené brambory","posId":"P103","price":6900,"isExtra":false}]</t>
  </si>
  <si>
    <t>2026-05-05T11:53:02.198+02:00</t>
  </si>
  <si>
    <t>2026-05-05T11:59:23.802+02:00</t>
  </si>
  <si>
    <t>2026-05-05T12:05:24.067+02:00</t>
  </si>
  <si>
    <t>2026-05-05T11:53:02.923+02:00</t>
  </si>
  <si>
    <t>[{"id":"35e045f9-bc36-46e9-8142-6579de78a05b","note":"","count":1,"label":"Comeback 32 cm","posId":"121","price":24900,"isExtra":false},{"id":"7bf5fb6e-17f1-4e62-b7d1-e31d7c483eb9","note":"","count":1,"label":"cibule","posId":"B103","price":2500,"KDSTags":["greenhighlight"],"isExtra":true}]</t>
  </si>
  <si>
    <t>2026-05-05T11:43:36.039+02:00</t>
  </si>
  <si>
    <t>2026-05-05T11:49:57.395+02:00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</si>
  <si>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🌶️","posId":"109","price":30900,"isExtra":false},{"id":"54414779","note":"","count":1,"label":"Balné","posId":"K0000","price":2000,"isExtra":true},{"id":"59555837","note":"","count":1,"label":"BBQ základ","posId":"ZRB40","price":0,"isExtra":true}]</t>
  </si>
  <si>
    <t>2026-05-05T11:25:01.682+02:00</t>
  </si>
  <si>
    <t>2026-05-05T11:43:38.309+02:00</t>
  </si>
  <si>
    <t>2026-05-05T11:50:35.413+02:00</t>
  </si>
  <si>
    <t>2026-05-05T11:25:02.647+02:00</t>
  </si>
  <si>
    <t>[{"id":"36ea3088-07fd-428f-b871-c4a5ee9cef7b","note":"","count":1,"label":"Comeback 40 cm","posId":"109","price":30900,"isExtra":false},{"id":"670e963a-3bc6-4d99-8aed-b86eae3c2021","note":"","count":1,"label":"BEZ -mozzarella","posId":"X113","price":0,"KDSTags":["redhighlight"],"isExtra":true},{"id":"36ea3088-07fd-428f-b871-c4a5ee9cef7b","note":"","count":1,"label":"Comeback 40 cm","posId":"109","price":30900,"isExtra":false}]</t>
  </si>
  <si>
    <t>2026-05-05T11:11:11.906+02:00</t>
  </si>
  <si>
    <t>2026-05-05T11:21:53.345+02:00</t>
  </si>
  <si>
    <t>[{"id":"59610940","note":"","size":"BBQ Meteor 32cm","count":1,"label":"BBQ Meteor 32cm","posId":"118","price":24900,"isExtra":false},{"id":"54414789","note":"","count":1,"label":"Balné","posId":"K0000","price":1500,"isExtra":true},{"id":"59610946","note":"","count":1,"label":"USA těsto","posId":"17","price":1000,"isExtra":true},{"id":"57278749","note":"","count":1,"label":"Rajčatový základ","posId":"ZBR32","price":0,"isExtra":true},{"id":"54414783","note":"","count":1,"label":"bez plněných okrajů","posId":"X1000","price":0,"isExtra":true},{"id":"59610935","note":"","size":"Quattro Formaggi 32cm","count":2,"label":"Quattro Formaggi 32cm","posId":"123","price":24900,"isExtra":false},{"id":"54414789","note":"","count":2,"label":"Balné","posId":"K0000","price":1500,"isExtra":true},{"id":"59610946","note":"","count":2,"label":"USA těsto","posId":"17","price":1000,"isExtra":true},{"id":"54414818","note":"","count":2,"label":"okraj mozzarella, bylinky","posId":"A121","price":5700,"isExtra":true}]</t>
  </si>
  <si>
    <t>2026-05-05T09:28:02.093+02:00</t>
  </si>
  <si>
    <t>2026-05-05T11:05:02.878+02:00</t>
  </si>
  <si>
    <t>2026-05-05T11:20:01.943+02:00</t>
  </si>
  <si>
    <t>2026-05-05T09:50:00.781+02:00</t>
  </si>
  <si>
    <t>[{"id":"0b867b16-3995-4b4a-9deb-1c0d8cecf8d6","note":"","count":1,"label":"Pepperoni 32 cm","posId":"120","price":24900,"isExtra":false},{"id":"e12521cc-9391-4513-be27-f090014536cf","note":"","count":1,"label":"BBQ Texas 32 cm","posId":"143","price":24900,"isExtra":false},{"id":"e50ff4de-a31a-4748-b60e-66140c46f568","note":"","count":1,"label":"BEZ -paprika","posId":"X111","price":0,"KDSTags":["redhighlight"],"isExtra":true},{"id":"3a8b6a85-3b5c-4ee4-be2d-261ab8731d6e","note":"","count":1,"label":"Dip česnekový","posId":"P106","price":2000,"isExtra":false}]</t>
  </si>
  <si>
    <t>2026-05-04T23:40:02.253+02:00</t>
  </si>
  <si>
    <t>2026-05-04T23:46:42.127+02:00</t>
  </si>
  <si>
    <t>2026-05-04T23:59:19.453+02:00</t>
  </si>
  <si>
    <t>2026-05-04T23:40:27.543+02:00</t>
  </si>
  <si>
    <t>[{"id":"a4efa812-1470-4ea2-a19d-39843abed3be","note":"","count":1,"label":"Comeback 32 cm","posId":"145","price":24900,"isExtra":false},{"id":"57c816b2-3e3f-46c2-b126-b09910d79cb0","note":"","count":1,"label":"změna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bylinky","posId":"A121","price":5700,"isExtra":true}]</t>
  </si>
  <si>
    <t>2026-05-04T22:57:02.096+02:00</t>
  </si>
  <si>
    <t>2026-05-04T23:02:32.111+02:00</t>
  </si>
  <si>
    <t>2026-05-05T05:59:59.999+02:00</t>
  </si>
  <si>
    <t>2026-05-04T22:53:01.801+02:00</t>
  </si>
  <si>
    <t>2026-05-04T23:01:06.366+02:00</t>
  </si>
  <si>
    <t>2026-05-04T23:08:02.676+02:00</t>
  </si>
  <si>
    <t>2026-05-04T22:53:02.303+02:00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</si>
  <si>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614269dd-2dbe-47e4-81f8-670c7ef03e2f","note":"","count":1,"label":"Pepperoni salám","posId":"C109","price":4000,"KDSTags":["greenhighlight"],"isExtra":true}]</t>
  </si>
  <si>
    <t>2026-05-04T22:50:51.189+02:00</t>
  </si>
  <si>
    <t>2026-05-04T22:59:56.294+02:00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</si>
  <si>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🌶️🌶️","posId":"120","price":24900,"isExtra":false},{"id":"54414789","note":"","count":1,"label":"Balné","posId":"K0000","price":1500,"isExtra":true},{"id":"54414818","note":"","count":1,"label":"okraj mozzarella, bylinky","posId":"A121","price":5700,"isExtra":true},{"id":"57405818","note":"","size":"Poděbradská malinovka 0,5l","count":1,"label":"Poděbradská malinovka 0,5l","posId":"N129","price":4900,"isExtra":false}]</t>
  </si>
  <si>
    <t>2026-05-04T22:25:00.264+02:00</t>
  </si>
  <si>
    <t>2026-05-04T22:32:15.300+02:00</t>
  </si>
  <si>
    <t>2026-05-04T22:24:06.625+02:00</t>
  </si>
  <si>
    <t>2026-05-04T22:31:26.120+02:00</t>
  </si>
  <si>
    <t>[{"id":"69427585fd8faa40bcc99d61","count":1,"label":"BBQ Meteor 40cm","posId":"106","price":30900,"isExtra":false},{"id":"1d39bc6ba96569aaaf3ab974","count":1,"label":"Balné","posId":"K0000","price":2000,"isExtra":true},{"id":"b714211ecc3c2d19932cf74e","count":1,"label":"Rajčatový základ","posId":"ZBR40","price":0,"isExtra":true},{"id":"893aed81a83a807fc642e4d1","count":1,"label":"okraj mozzarella, bbq omáčka","posId":"A124","price":6500,"isExtra":true},{"id":"d02faa7e140e0d42e89607a4","count":1,"label":"Žampiony","posId":"C105","price":3500,"KDSTags":["greenhighlight"],"isExtra":true},{"id":"bf481bf2b9288bda12d15c0f","count":1,"label":"Olivy","posId":"C112","price":3500,"KDSTags":["greenhighlight"],"isExtra":true},{"id":"fb74c0c2c2968338d26f93aa","count":1,"label":"Ananas","posId":"C100","price":3500,"KDSTags":["greenhighlight"],"isExtra":true}]</t>
  </si>
  <si>
    <t>2026-05-04T22:21:35.819+02:00</t>
  </si>
  <si>
    <t>2026-05-04T22:30:38.108+02:00</t>
  </si>
  <si>
    <t>[{"id":"69427585fd8faa40bcc99d73","count":1,"label":"Hot &amp; Spicy 32cm 🌶️🌶️","posId":"122","price":24900,"isExtra":false},{"id":"7cdbdba064a9b12ab9c2a9d4","count":1,"label":"Balné","posId":"K0000","price":1500,"isExtra":true},{"id":"69427585fd8faa40bcc99dcd","count":1,"label":"Pepsi zero sugar 1l","posId":"N125","price":5900,"isExtra":false}]</t>
  </si>
  <si>
    <t>2026-05-04T21:57:02.022+02:00</t>
  </si>
  <si>
    <t>2026-05-04T22:03:26.861+02:00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</si>
  <si>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38de8e38-e51e-422d-9a89-960ebc505f1b","note":"","count":1,"label":"šunka","posId":"B106","price":3000,"KDSTags":["greenhighlight"],"isExtra":true},{"id":"68d93a2c-5ce2-44a5-857b-6d579cd1f445","note":"","count":1,"label":"žampiony","posId":"B105","price":2500,"KDSTags":["greenhighlight"],"isExtra":true}]</t>
  </si>
  <si>
    <t>2026-05-04T21:55:02.267+02:00</t>
  </si>
  <si>
    <t>2026-05-04T22:01:40.116+02:00</t>
  </si>
  <si>
    <t>Ruslan</t>
  </si>
  <si>
    <t>2026-05-04T21:53:48.256+02:00</t>
  </si>
  <si>
    <t>2026-05-04T22:01:28.995+02:00</t>
  </si>
  <si>
    <t>2026-05-04T21:42:02.460+02:00</t>
  </si>
  <si>
    <t>2026-05-04T21:51:00.900+02:00</t>
  </si>
  <si>
    <t>[{"id":"ee394832-8137-440a-84b7-b9e0df42a9ab","note":"","count":1,"label":"Hawai 32 cm","posId":"114","price":24900,"isExtra":false},{"id":"57c816b2-3e3f-46c2-b126-b09910d79cb0","note":"","count":1,"label":"změna na Smetanový základ","posId":"i129","price":0,"isExtra":true},{"id":"2be8bd8d-b8cf-456a-a9f3-1ae18c5726f9","note":"","count":1,"label":"okraj mozzarella, BBQ omáčka","posId":"A123","price":5700,"isExtra":true},{"id":"c8019f80-065c-4f09-9e80-65b85dae2ae1","note":"","count":1,"label":"kukuřice","posId":"B115","price":2500,"KDSTags":["greenhighlight"],"isExtra":true},{"id":"68d93a2c-5ce2-44a5-857b-6d579cd1f445","note":"","count":1,"label":"žampiony","posId":"B105","price":2500,"KDSTags":["greenhighlight"],"isExtra":true},{"id":"e4c90673-8957-4c9c-a784-3a1d0b3b4124","note":"","count":1,"label":"Pečené brambory","posId":"P103","price":6900,"isExtra":false}]</t>
  </si>
  <si>
    <t>2026-05-04T21:36:46.064+02:00</t>
  </si>
  <si>
    <t>2026-05-04T21:49:29.029+02:00</t>
  </si>
  <si>
    <t>2026-05-04T21:09:24.193+02:00</t>
  </si>
  <si>
    <t>2026-05-04T21:15:06.916+02:00</t>
  </si>
  <si>
    <t>[{"id":"69427585fd8faa40bcc99d55","count":1,"label":"Margherita 40cm","posId":"100","price":26900,"isExtra":false},{"id":"1d39bc6ba96569aaaf3ab974","count":1,"label":"Balné","posId":"K0000","price":2000,"isExtra":true},{"id":"69427585fd8faa40bcc99db1","count":1,"label":"Česnekový dip","posId":"P106","price":2000,"isExtra":false},{"id":"7cdbdba064a9b12ab9c2a9d4","count":1,"label":"Balné","posId":"K0000","price":1500,"isExtra":true}]</t>
  </si>
  <si>
    <t>2026-05-04T21:07:25.074+02:00</t>
  </si>
  <si>
    <t>2026-05-04T21:15:25.931+02:00</t>
  </si>
  <si>
    <t>[{"id":"69427585fd8faa40bcc99d5b","count":1,"label":"Comeback 40cm 🌶️","posId":"109","price":30900,"isExtra":false},{"id":"1d39bc6ba96569aaaf3ab974","count":1,"label":"Balné","posId":"K0000","price":2000,"isExtra":true},{"id":"ff3cf1236dec1adecad0155d","count":1,"label":"Smetanový základ","posId":"ZRS40","price":0,"isExtra":true},{"id":"48863154de09ebfd22a82574","count":1,"label":"bez plněných okrajů","posId":"X1000","price":0,"isExtra":true},{"id":"69427585fd8faa40bcc99db9","count":1,"label":"Dip Jalapeňos","posId":"P107","price":2000,"isExtra":false},{"id":"7cdbdba064a9b12ab9c2a9d4","count":1,"label":"Balné","posId":"K0000","price":1500,"isExtra":true}]</t>
  </si>
  <si>
    <t>2026-05-04T20:52:51.930+02:00</t>
  </si>
  <si>
    <t>2026-05-04T20:59:34.848+02:00</t>
  </si>
  <si>
    <t>[{"id":"54414747","note":"","size":"Pečené brambory","count":1,"label":"Pečené brambory","posId":"P103","price":6900,"isExtra":false},{"id":"54414789","note":"","count":1,"label":"Balné","posId":"K0000","price":1500,"isExtra":true},{"id":"54414749","note":"","size":"Pepperoni Rolls 🌶️","count":1,"label":"Pepperoni Rolls 🌶️","posId":"P100","price":8900,"isExtra":false},{"id":"54414789","note":"","count":1,"label":"Balné","posId":"K0000","price":1500,"isExtra":true},{"id":"59610934","note":"","size":"Margherita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32cm","posId":"112","price":20900,"isExtra":false},{"id":"54414789","note":"","count":1,"label":"Balné","posId":"K0000","price":1500,"isExtra":true}]</t>
  </si>
  <si>
    <t>2026-05-04T20:42:02.200+02:00</t>
  </si>
  <si>
    <t>2026-05-04T20:50:22.596+02:00</t>
  </si>
  <si>
    <t>2026-05-04T21:04:06.520+02:00</t>
  </si>
  <si>
    <t>2026-05-04T20:42:02.761+02:00</t>
  </si>
  <si>
    <t>[{"id":"03ade9ce-5d0f-4499-a6a3-340b58ae4468","note":"","count":1,"label":"Capricciosa 32 cm","posId":"113","price":24900,"isExtra":false},{"id":"131c6239-e041-4ab5-9f75-400951ef95f4","note":"","count":1,"label":"Dip jalapenos","posId":"P107","price":2000,"isExtra":false},{"id":"bf8dc38b-6c8e-42b6-9da3-3170253a57d4","note":"","count":1,"label":"Hot &amp; Spicy 32 cm","posId":"122","price":24900,"isExtra":false}]</t>
  </si>
  <si>
    <t>2026-05-04T20:33:01.728+02:00</t>
  </si>
  <si>
    <t>2026-05-04T20:40:16.474+02:00</t>
  </si>
  <si>
    <t>[{"id":"0005ff76-02c8-47f3-a86e-87443988197a","note":"","count":1,"label":"BBQ Texas 32 cm","posId":"119","price":24900,"isExtra":false},{"id":"bf8dc38b-6c8e-42b6-9da3-3170253a57d4","note":"","count":1,"label":"Hot &amp; Spicy 32 cm","posId":"122","price":24900,"isExtra":false}]</t>
  </si>
  <si>
    <t>2026-05-04T20:32:24.634+02:00</t>
  </si>
  <si>
    <t>2026-05-04T20:39:54.586+02:00</t>
  </si>
  <si>
    <t>[{"id":"54414707","note":"","size":"Margherita 40cm","count":1,"label":"Margherita 40cm","posId":"100","price":26900,"isExtra":false},{"id":"54414779","note":"","count":1,"label":"Balné","posId":"K0000","price":2000,"isExtra":true},{"id":"54414894","note":"","count":1,"label":"Šunka","posId":"C106","price":4000,"KDSTags":["greenhighlight"]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</si>
  <si>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2026-05-04T20:10:00.186+02:00</t>
  </si>
  <si>
    <t>2026-05-04T20:20:42.554+02:00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</si>
  <si>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🌶️","posId":"109","price":30900,"isExtra":false},{"id":"54414779","note":"","count":1,"label":"Balné","posId":"K0000","price":2000,"isExtra":true},{"id":"59610934","note":"","size":"Margherita 32cm","count":1,"label":"Margherita 32cm","posId":"112","price":20900,"isExtra":false},{"id":"54414789","note":"","count":1,"label":"Balné","posId":"K0000","price":1500,"isExtra":true}]</t>
  </si>
  <si>
    <t>2026-05-04T20:07:59.905+02:00</t>
  </si>
  <si>
    <t>2026-05-04T20:18:01.423+02:00</t>
  </si>
  <si>
    <t>[{"id":"118","note":"","count":1,"label":"BBQ Meteor 32cm","posId":"118","price":24900,"isExtra":false},{"id":"K0000","note":"","count":1,"label":"Balné","posId":"K0000","price":1500,"isExtra":true},{"id":"B105","note":"","count":1,"label":"Žampiony","posId":"B105","price":2500,"KDSTags":["greenhighlight"],"isExtra":true}]</t>
  </si>
  <si>
    <t>2026-05-04T19:56:46.617+02:00</t>
  </si>
  <si>
    <t>2026-05-04T20:02:15.401+02:00</t>
  </si>
  <si>
    <t>2026-05-04T19:56:41.015+02:00</t>
  </si>
  <si>
    <t>2026-05-04T20:02:13.471+02:00</t>
  </si>
  <si>
    <t>2026-05-04T19:43:02.229+02:00</t>
  </si>
  <si>
    <t>2026-05-04T20:01:01.307+02:00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</si>
  <si>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bylinky","posId":"A121","price":5700,"isExtra":true},{"id":"131c6239-e041-4ab5-9f75-400951ef95f4","note":"","count":1,"label":"Dip jalapenos","posId":"P107","price":2000,"isExtra":false}]</t>
  </si>
  <si>
    <t>2026-05-04T19:32:26.774+02:00</t>
  </si>
  <si>
    <t>2026-05-04T19:41:32.403+02:00</t>
  </si>
  <si>
    <t>[{"id":"69427585fd8faa40bcc99d6f","count":1,"label":"Margherita 32cm","posId":"112","price":20900,"isExtra":false},{"id":"7cdbdba064a9b12ab9c2a9d4","count":1,"label":"Balné","posId":"K0000","price":1500,"isExtra":true},{"id":"ee71f6714becbd8248bd3de8","count":1,"label":"Žampiony","posId":"B105","price":2500,"KDSTags":["greenhighlight"],"isExtra":true},{"id":"613c639ca9f700844db312cd","count":1,"label":"Olivy","posId":"B112","price":2500,"KDSTags":["greenhighlight"],"isExtra":true},{"id":"d04e19e6c56090dca54920e4","count":1,"label":"Cibule","posId":"B103","price":2500,"KDSTags":["greenhighlight"],"isExtra":true},{"id":"a318c7626e6bbe840bdd5543","count":1,"label":"Gorgonzola","posId":"B101","price":3000,"KDSTags":["greenhighlight"],"isExtra":true}]</t>
  </si>
  <si>
    <t>2026-05-04T19:30:38.998+02:00</t>
  </si>
  <si>
    <t>2026-05-04T19:40:10.412+02:00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</si>
  <si>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32cm","posId":"123","price":24900,"isExtra":false},{"id":"54414789","note":"","count":1,"label":"Balné","posId":"K0000","price":1500,"isExtra":true},{"id":"54414707","note":"","size":"Margherita 40cm","count":1,"label":"Margherita 40cm","posId":"100","price":26900,"isExtra":false},{"id":"54414779","note":"","count":1,"label":"Balné","posId":"K0000","price":2000,"isExtra":true},{"id":"54414777","note":"","count":1,"label":"bez plněných okrajů","posId":"X1000","price":0,"isExtra":true},{"id":"54414713","note":"","size":"BBQ Meteor 40cm","count":1,"label":"BBQ Meteor 40cm","posId":"106","price":30900,"isExtra":false},{"id":"54414779","note":"","count":1,"label":"Balné","posId":"K0000","price":2000,"isExtra":true},{"id":"54414856","note":"","count":1,"label":"okraj hotdog, bbq omáčka","posId":"A120","price":6500,"isExtra":true},{"id":"54414882","note":"","count":1,"label":"Kukuřice","posId":"C115","price":3500,"KDSTags":["greenhighlight"],"isExtra":true},{"id":"54414923","note":"","count":1,"label":"Masové kuličky","posId":"C116","price":8900,"KDSTags":["greenhighlight"],"isExtra":true}]</t>
  </si>
  <si>
    <t>2026-05-04T19:29:27.583+02:00</t>
  </si>
  <si>
    <t>2026-05-04T19:35:11.414+02:00</t>
  </si>
  <si>
    <t>2026-05-04T19:26:45.749+02:00</t>
  </si>
  <si>
    <t>2026-05-04T19:34:36.217+02:00</t>
  </si>
  <si>
    <t>[{"id":"108","note":"","count":1,"label":"Pepperoni 40cm 🌶️🌶️","posId":"108","price":30900,"isExtra":false},{"id":"K0000","note":"","count":1,"label":"Balné","posId":"K0000","price":2000,"isExtra":true},{"id":"101","note":"","count":1,"label":"Capricciosa 40cm","posId":"101","price":30900,"isExtra":false},{"id":"K0000","note":"","count":1,"label":"Balné","posId":"K0000","price":2000,"isExtra":true},{"id":"A126","note":"","count":1,"label":"okraj hotdog, bez omáčky","posId":"A126","price":6500,"isExtra":true}]</t>
  </si>
  <si>
    <t>2026-05-04T19:20:02.111+02:00</t>
  </si>
  <si>
    <t>2026-05-04T19:27:43.091+02:00</t>
  </si>
  <si>
    <t>2026-05-04T19:36:11.272+02:00</t>
  </si>
  <si>
    <t>2026-05-04T19:20:04.313+02:00</t>
  </si>
  <si>
    <t>[{"id":"e525f614-2c06-459a-8d22-623546aa83fc","note":"","count":1,"label":"BBQ Texas 40 cm","posId":"107","price":30900,"isExtra":false},{"id":"57c816b2-3e3f-46c2-b126-b09910d79cb0","note":"","count":1,"label":"změna na Smetanový základ","posId":"i129","price":0,"isExtra":true},{"id":"3f15a32f-4d5b-4afb-ae1b-12f68224d029","note":"","count":1,"label":"Olivy","posId":"C112","price":3500,"KDSTags":["greenhighlight"],"isExtra":true},{"id":"3a8b6a85-3b5c-4ee4-be2d-261ab8731d6e","note":"","count":1,"label":"Dip česnekový","posId":"P106","price":2000,"isExtra":false}]</t>
  </si>
  <si>
    <t>2026-05-04T19:20:02.092+02:00</t>
  </si>
  <si>
    <t>2026-05-04T19:28:40.529+02:00</t>
  </si>
  <si>
    <t>[{"id":"bf8dc38b-6c8e-42b6-9da3-3170253a57d4","note":"","count":1,"label":"Hot &amp; Spicy 32 cm","posId":"122","price":24900,"isExtra":false},{"id":"d52027ab-fcf5-41e6-945a-01e2fd9187a4","note":"","count":1,"label":"okraj Hotdog, hořčice","posId":"A117","price":5700,"isExtra":true}]</t>
  </si>
  <si>
    <t>2026-05-04T19:19:56.140+02:00</t>
  </si>
  <si>
    <t>2026-05-04T19:26:04.292+02:00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</si>
  <si>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🌶️","posId":"109","price":30900,"isExtra":false},{"id":"54414779","note":"","count":1,"label":"Balné","posId":"K0000","price":2000,"isExtra":true},{"id":"54414813","note":"","count":1,"label":"okraj mozzarella, bylinky","posId":"A122","price":6500,"isExtra":true},{"id":"54414864","note":"","count":1,"label":"Bez cibule","posId":"X103","price":0,"KDSTags":["redhighlight"],"isExtra":true},{"id":"54414750","note":"","size":"Česnekový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</si>
  <si>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2026-05-04T19:18:17.746+02:00</t>
  </si>
  <si>
    <t>2026-05-04T19:23:37.040+02:00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</si>
  <si>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40cm","posId":"111","price":30900,"isExtra":false},{"id":"54414779","note":"","count":1,"label":"Balné","posId":"K0000","price":2000,"isExtra":true},{"id":"59555833","note":"","count":1,"label":"Rajčatový základ","posId":"ZSR40","price":0,"isExtra":true},{"id":"54414777","note":"","count":1,"label":"bez plněných okrajů","posId":"X1000","price":0,"isExtra":true}]</t>
  </si>
  <si>
    <t>2026-05-04T19:13:18.354+02:00</t>
  </si>
  <si>
    <t>2026-05-04T19:22:36.144+02:00</t>
  </si>
  <si>
    <t>[{"id":"69427585fd8faa40bcc99d5b","count":1,"label":"Comeback 40cm 🌶️","posId":"109","price":30900,"isExtra":false},{"id":"1d39bc6ba96569aaaf3ab974","count":1,"label":"Balné","posId":"K0000","price":2000,"isExtra":true},{"id":"69427585fd8faa40bcc99d6f","count":1,"label":"Margherita 32cm","posId":"112","price":20900,"isExtra":false},{"id":"7cdbdba064a9b12ab9c2a9d4","count":1,"label":"Balné","posId":"K0000","price":1500,"isExtra":true}]</t>
  </si>
  <si>
    <t>2026-05-04T19:02:33.616+02:00</t>
  </si>
  <si>
    <t>2026-05-04T19:08:52.707+02:00</t>
  </si>
  <si>
    <t>[{"id":"59610942","note":"","size":"Hawai 32cm","count":1,"label":"Hawai 32cm","posId":"114","price":24900,"isExtra":false},{"id":"54414789","note":"","count":1,"label":"Balné","posId":"K0000","price":1500,"isExtra":true},{"id":"57278742","note":"","count":1,"label":"Smetanový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okrajů","posId":"X1000","price":0,"isExtra":true},{"id":"57405815","note":"","size":"Pepsi zero sugar 1l","count":1,"label":"Pepsi zero sugar 1l","posId":"N125","price":5900,"isExtra":false}]</t>
  </si>
  <si>
    <t>2026-05-04T19:00:02.709+02:00</t>
  </si>
  <si>
    <t>2026-05-04T19:08:11.464+02:00</t>
  </si>
  <si>
    <t>2026-05-04T19:24:20.027+02:00</t>
  </si>
  <si>
    <t>2026-05-04T19:00:51.045+02:00</t>
  </si>
  <si>
    <t>[{"id":"0005ff76-02c8-47f3-a86e-87443988197a","note":"","count":1,"label":"BBQ Texas 32 cm","posId":"119","price":24900,"isExtra":false},{"id":"c8019f80-065c-4f09-9e80-65b85dae2ae1","note":"","count":1,"label":"kukuřice","posId":"B115","price":2500,"KDSTags":["greenhighlight"],"isExtra":true}]</t>
  </si>
  <si>
    <t>2026-05-04T18:57:01.771+02:00</t>
  </si>
  <si>
    <t>2026-05-04T19:07:00.707+02:00</t>
  </si>
  <si>
    <t>2026-05-04T19:18:23.101+02:00</t>
  </si>
  <si>
    <t>2026-05-04T18:57:02.940+02:00</t>
  </si>
  <si>
    <t>2026-05-04T18:55:02.703+02:00</t>
  </si>
  <si>
    <t>2026-05-04T19:02:31.497+02:00</t>
  </si>
  <si>
    <t>2026-05-04T19:12:55.090+02:00</t>
  </si>
  <si>
    <t>2026-05-04T18:55:03.180+02:00</t>
  </si>
  <si>
    <t>[{"id":"35e045f9-bc36-46e9-8142-6579de78a05b","note":"","count":1,"label":"Comeback 32 cm","posId":"121","price":24900,"isExtra":false},{"id":"824198b2-b88a-4fb6-92af-3365de773ad1","note":"","count":1,"label":"Pepsi 1l","posId":"N124","price":5900,"isExtra":false}]</t>
  </si>
  <si>
    <t>2026-05-04T18:54:31.792+02:00</t>
  </si>
  <si>
    <t>2026-05-04T19:06:03.947+02:00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</si>
  <si>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🌶️","posId":"121","price":24900,"isExtra":false},{"id":"54414789","note":"","count":1,"label":"Balné","posId":"K0000","price":1500,"isExtra":true},{"id":"54414818","note":"","count":1,"label":"okraj mozzarella, bylinky","posId":"A121","price":5700,"isExtra":true},{"id":"59610942","note":"","size":"Hawai 32cm","count":1,"label":"Hawai 32cm","posId":"114","price":24900,"isExtra":false},{"id":"54414789","note":"","count":1,"label":"Balné","posId":"K0000","price":1500,"isExtra":true},{"id":"59610946","note":"","count":1,"label":"USA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bylinky","posId":"A121","price":5700,"isExtra":true}]</t>
  </si>
  <si>
    <t>2026-05-04T18:51:07.016+02:00</t>
  </si>
  <si>
    <t>2026-05-04T18:55:55.700+02:00</t>
  </si>
  <si>
    <t>[{"id":"69427585fd8faa40bcc99db1","count":1,"label":"Česnekový dip","posId":"P106","price":2000,"isExtra":false},{"id":"7cdbdba064a9b12ab9c2a9d4","count":1,"label":"Balné","posId":"K0000","price":1500,"isExtra":true},{"id":"69427585fd8faa40bcc99dcd","count":1,"label":"Pepsi zero sugar 1l","posId":"N125","price":5900,"isExtra":false},{"id":"69427585fd8faa40bcc99d6f","count":1,"label":"Margherita 32cm","posId":"112","price":20900,"isExtra":false},{"id":"7cdbdba064a9b12ab9c2a9d4","count":1,"label":"Balné","posId":"K0000","price":1500,"isExtra":true},{"id":"6a62c37fcc3049759d225124","count":1,"label":"USA těsto","posId":"17","price":1000,"isExtra":true}]</t>
  </si>
  <si>
    <t>2026-05-04T18:35:03.364+02:00</t>
  </si>
  <si>
    <t>2026-05-04T18:41:12.556+02:00</t>
  </si>
  <si>
    <t>2026-05-04T18:30:24.531+02:00</t>
  </si>
  <si>
    <t>2026-05-04T18:38:00.725+02:00</t>
  </si>
  <si>
    <t>[{"id":"69427585fd8faa40bcc99d75","count":1,"label":"Comeback 32cm 🌶️","posId":"121","price":24900,"isExtra":false},{"id":"7cdbdba064a9b12ab9c2a9d4","count":1,"label":"Balné","posId":"K0000","price":1500,"isExtra":true},{"id":"69427585fd8faa40bcc99d6f","count":1,"label":"Margherita 32cm","posId":"112","price":20900,"isExtra":false},{"id":"7cdbdba064a9b12ab9c2a9d4","count":1,"label":"Balné","posId":"K0000","price":1500,"isExtra":true},{"id":"b9ae076dc1aa10e137c00e4a","count":1,"label":"Kukuřice","posId":"B115","price":2500,"KDSTags":["greenhighlight"],"isExtra":true},{"id":"f141e24c9f17c3296888fd0f","count":1,"label":"Šunka","posId":"B106","price":3000,"KDSTags":["greenhighlight"],"isExtra":true},{"id":"69427585fd8faa40bcc99d7f","count":1,"label":"Hawai 32cm","posId":"114","price":24900,"isExtra":false},{"id":"7cdbdba064a9b12ab9c2a9d4","count":1,"label":"Balné","posId":"K0000","price":1500,"isExtra":true}]</t>
  </si>
  <si>
    <t>2026-05-04T18:29:02.204+02:00</t>
  </si>
  <si>
    <t>2026-05-04T18:40:39.423+02:00</t>
  </si>
  <si>
    <t>2026-05-04T18:50:22.551+02:00</t>
  </si>
  <si>
    <t>2026-05-04T18:29:02.724+02:00</t>
  </si>
  <si>
    <t>2026-05-04T18:19:49.915+02:00</t>
  </si>
  <si>
    <t>2026-05-04T18:27:11.572+02:00</t>
  </si>
  <si>
    <t>[{"id":"69427585fd8faa40bcc99d55","count":1,"label":"Margherita 40cm","posId":"100","price":26900,"isExtra":false},{"id":"1d39bc6ba96569aaaf3ab974","count":1,"label":"Balné","posId":"K0000","price":2000,"isExtra":true},{"id":"ff3cf1236dec1adecad0155d","count":1,"label":"Smetanový základ","posId":"ZRS40","price":0,"isExtra":true},{"id":"48863154de09ebfd22a82574","count":1,"label":"bez plněných okrajů","posId":"X1000","price":0,"isExtra":true},{"id":"69427585fd8faa40bcc99d57","count":1,"label":"Quattro Formaggi 40cm","posId":"111","price":30900,"isExtra":false},{"id":"1d39bc6ba96569aaaf3ab974","count":1,"label":"Balné","posId":"K0000","price":2000,"isExtra":true},{"id":"eec4c08ac65dda0e92e267ed","count":1,"label":"Rajčatový základ","posId":"ZSR40","price":0,"isExtra":true},{"id":"48863154de09ebfd22a82574","count":1,"label":"bez plněných okrajů","posId":"X1000","price":0,"isExtra":true}]</t>
  </si>
  <si>
    <t>Lukáš</t>
  </si>
  <si>
    <t>2026-05-04T18:18:23.392+02:00</t>
  </si>
  <si>
    <t>2026-05-04T18:26:13.702+02:00</t>
  </si>
  <si>
    <t>[{"id":"100","note":"","count":1,"label":"Margherita 40cm","posId":"100","price":26900,"isExtra":false},{"id":"K0000","note":"","count":1,"label":"Balné","posId":"K0000","price":2000,"isExtra":true}]</t>
  </si>
  <si>
    <t>2026-05-04T18:17:34.293+02:00</t>
  </si>
  <si>
    <t>2026-05-04T18:23:26.664+02:00</t>
  </si>
  <si>
    <t>[{"id":"59610934","note":"","size":"Margherita 32cm","count":1,"label":"Margherita 32cm","posId":"112","price":20900,"isExtra":false},{"id":"54414789","note":"","count":1,"label":"Balné","posId":"K0000","price":1500,"isExtra":true}]</t>
  </si>
  <si>
    <t>2026-05-04T18:01:36.110+02:00</t>
  </si>
  <si>
    <t>2026-05-04T18:09:24.552+02:00</t>
  </si>
  <si>
    <t>[{"id":"69427585fd8faa40bcc99d77","count":1,"label":"Pepperoni 32cm 🌶️🌶️","posId":"120","price":24900,"isExtra":false},{"id":"7cdbdba064a9b12ab9c2a9d4","count":1,"label":"Balné","posId":"K0000","price":1500,"isExtra":true},{"id":"c53963ce28e9a8bf387aa757","count":1,"label":"okraj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</si>
  <si>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2026-05-04T17:59:28.334+02:00</t>
  </si>
  <si>
    <t>2026-05-04T18:06:03.497+02:00</t>
  </si>
  <si>
    <t>[{"id":"59610939","note":"","size":"BBQ Texas 32cm","count":1,"label":"BBQ Texas 32cm","posId":"119","price":24900,"isExtra":false},{"id":"54414789","note":"","count":1,"label":"Balné","posId":"K0000","price":1500,"isExtra":true},{"id":"54414783","note":"","count":1,"label":"bez plněných okrajů","posId":"X1000","price":0,"isExtra":true},{"id":"54414863","note":"","count":1,"label":"Ananas","posId":"B100","price":2500,"KDSTags":["greenhighlight"],"isExtra":true},{"id":"54414897","note":"","count":1,"label":"Šunka","posId":"B106","price":3000,"KDSTags":["greenhighlight"],"isExtra":true}]</t>
  </si>
  <si>
    <t>2026-05-04T17:56:07.063+02:00</t>
  </si>
  <si>
    <t>2026-05-04T18:03:59.487+02:00</t>
  </si>
  <si>
    <t>2026-05-04T17:51:06.409+02:00</t>
  </si>
  <si>
    <t>2026-05-04T18:03:48.891+02:00</t>
  </si>
  <si>
    <t>[{"id":"59610942","note":"","size":"Hawai 32cm","count":1,"label":"Hawai 32cm","posId":"114","price":24900,"isExtra":false},{"id":"54414789","note":"","count":1,"label":"Balné","posId":"K0000","price":1500,"isExtra":true},{"id":"54414818","note":"","count":1,"label":"okraj mozzarella, bylinky","posId":"A121","price":5700,"isExtra":true},{"id":"54414911","note":"","count":1,"label":"Pepperoni salám","posId":"B109","price":3000,"KDSTags":["greenhighlight"],"isExtra":true},{"id":"54414710","note":"","size":"Comeback 40cm 🌶️","count":1,"label":"Comeback 40cm 🌶️","posId":"109","price":30900,"isExtra":false},{"id":"54414779","note":"","count":1,"label":"Balné","posId":"K0000","price":2000,"isExtra":true},{"id":"54414813","note":"","count":1,"label":"okraj mozzarella, bylinky","posId":"A122","price":6500,"isExtra":true},{"id":"54414848","note":"","count":1,"label":"Olivy","posId":"C112","price":3500,"KDSTags":["greenhighlight"],"isExtra":true},{"id":"54414882","note":"","count":1,"label":"Kukuřice","posId":"C115","price":3500,"KDSTags":["greenhighlight"],"isExtra":true},{"id":"54414914","note":"","count":1,"label":"Grana padano, pecorino, parmazán","posId":"C130","price":4000,"KDSTags":["greenhighlight"],"isExtra":true}]</t>
  </si>
  <si>
    <t>2026-05-04T17:37:46.240+02:00</t>
  </si>
  <si>
    <t>2026-05-04T17:45:13.488+02:00</t>
  </si>
  <si>
    <t>[{"id":"69427585fd8faa40bcc99d65","count":1,"label":"Hawai 40cm","posId":"102","price":30900,"isExtra":false},{"id":"1d39bc6ba96569aaaf3ab974","count":1,"label":"Balné","posId":"K0000","price":2000,"isExtra":true},{"id":"69427585fd8faa40bcc99dcd","count":1,"label":"Pepsi zero sugar 1l","posId":"N125","price":5900,"isExtra":false}]</t>
  </si>
  <si>
    <t>2026-05-04T17:37:02.600+02:00</t>
  </si>
  <si>
    <t>2026-05-04T18:07:37.261+02:00</t>
  </si>
  <si>
    <t>[{"id":"4d0fe7ad-c88a-4a73-8015-c60680489cf8","note":"","count":1,"label":"Baby špenát &amp; kuře 32 cm","posId":"116","price":24900,"isExtra":false},{"id":"1da47ebe-2592-435a-b854-8cbe80b56263","note":"","count":1,"label":"Hawai 32 cm","posId":"138","price":24900,"isExtra":false},{"id":"57c816b2-3e3f-46c2-b126-b09910d79cb0","note":"","count":1,"label":"změna na Smetanový základ","posId":"i129","price":0,"isExtra":true},{"id":"007c7303-045c-4866-882d-38e13564ff34","note":"","count":1,"label":"BEZ -ananas","posId":"X100","price":0,"KDSTags":["redhighlight"],"isExtra":true}]</t>
  </si>
  <si>
    <t>2026-05-04T17:35:02.906+02:00</t>
  </si>
  <si>
    <t>2026-05-04T17:43:25.744+02:00</t>
  </si>
  <si>
    <t>2026-05-04T17:02:56.862+02:00</t>
  </si>
  <si>
    <t>2026-05-04T17:10:03.270+02:00</t>
  </si>
  <si>
    <t>[{"id":"69427585fd8faa40bcc99d57","count":1,"label":"Quattro Formaggi 40cm","posId":"111","price":30900,"isExtra":false},{"id":"1d39bc6ba96569aaaf3ab974","count":1,"label":"Balné","posId":"K0000","price":2000,"isExtra":true},{"id":"69427585fd8faa40bcc99dbb","count":1,"label":"Jablečno-skořicové rolls","posId":"18","price":8900,"isExtra":false},{"id":"7cdbdba064a9b12ab9c2a9d4","count":1,"label":"Balné","posId":"K0000","price":1500,"isExtra":true}]</t>
  </si>
  <si>
    <t>2026-05-04T17:01:02.256+02:00</t>
  </si>
  <si>
    <t>2026-05-04T17:13:23.044+02:00</t>
  </si>
  <si>
    <t>2026-05-04T16:59:02.464+02:00</t>
  </si>
  <si>
    <t>2026-05-04T17:17:42.850+02:00</t>
  </si>
  <si>
    <t>[{"id":"b0d5792c-72a3-41ec-9f78-3fedc41c2a8a","note":"","count":1,"label":"VEGGIE MENU COMEBACK","posId":"","price":34900,"isExtra":false},{"id":"8131fe52-523e-4529-a239-ca5629315dac","note":"","count":1,"label":"Comeback","posId":"Y121","price":0,"isExtra":true},{"id":"741f56e1-4be0-4a48-9425-3dc6aa7f97c3","note":"","count":1,"label":"Italské těsto","posId":"15","price":0,"isExtra":true},{"id":"a0a20d0c-4422-439d-8c33-27905ee0699b","note":"","count":1,"label":"Smetanový základ","posId":"A129","price":0,"isExtra":true},{"id":"c8019f80-065c-4f09-9e80-65b85dae2ae1","note":"","count":1,"label":"kukuřice","posId":"B115","price":2500,"KDSTags":["greenhighlight"],"isExtra":true},{"id":"ccbbabfb-780b-41d6-8114-821ced779aaf","note":"","count":1,"label":"Česnekový chléb","posId":"P104","price":0,"isExtra":true},{"id":"09284538-623e-44fe-a20e-248d39eb68fc","note":"","count":1,"label":"Pepsi 1l","posId":"N124","price":0,"isExtra":true}]</t>
  </si>
  <si>
    <t>2026-05-04T16:55:02.459+02:00</t>
  </si>
  <si>
    <t>2026-05-04T17:06:53.030+02:00</t>
  </si>
  <si>
    <t>2026-05-04T16:53:02.944+02:00</t>
  </si>
  <si>
    <t>2026-05-04T18:18:41.416+02:00</t>
  </si>
  <si>
    <t>2026-05-04T16:48:02.785+02:00</t>
  </si>
  <si>
    <t>2026-05-04T16:57:00.996+02:00</t>
  </si>
  <si>
    <t>2026-05-04T17:02:50.948+02:00</t>
  </si>
  <si>
    <t>2026-05-04T16:48:03.392+02:00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</si>
  <si>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bylinky","posId":"A121","price":5700,"isExtra":true}]</t>
  </si>
  <si>
    <t>2026-05-04T16:39:38.541+02:00</t>
  </si>
  <si>
    <t>2026-05-04T16:48:44.458+02:00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</si>
  <si>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40cm","posId":"104","price":30900,"isExtra":false},{"id":"54414779","note":"","count":1,"label":"Balné","posId":"K0000","price":2000,"isExtra":true},{"id":"54414777","note":"","count":1,"label":"bez plněných okrajů","posId":"X1000","price":0,"isExtra":true}]</t>
  </si>
  <si>
    <t>2026-05-04T16:39:38.538+02:00</t>
  </si>
  <si>
    <t>2026-05-04T16:47:45.252+02:00</t>
  </si>
  <si>
    <t>[{"id":"54414744","note":"","size":"Veggie menu Comeback","count":1,"label":"Veggie menu Comeback","posId":"M200","price":34900,"isExtra":false},{"id":"54414877","note":"","count":1,"label":"Hawai","posId":"Y114","price":0,"isExtra":true},{"id":"54414770","note":"","count":1,"label":"Balné","posId":"K0000","price":3000,"isExtra":true},{"id":"54414818","note":"","count":1,"label":"okraj mozzarella, bylinky","posId":"A121","price":5700,"isExtra":true},{"id":"54414799","note":"","count":1,"label":"česnekový chléb","posId":"P104","price":0,"isExtra":true},{"id":"57405828","note":"","count":1,"label":"Mirinda 1l","posId":"N126","price":0,"isExtra":true}]</t>
  </si>
  <si>
    <t>2026-05-04T16:32:02.294+02:00</t>
  </si>
  <si>
    <t>2026-05-04T16:39:45.106+02:00</t>
  </si>
  <si>
    <t>2026-05-04T16:46:43.700+02:00</t>
  </si>
  <si>
    <t>2026-05-04T16:32:02.799+02:00</t>
  </si>
  <si>
    <t>[{"id":"0ea52415-fdb3-497f-b216-7fd5802f2e0f","note":"","count":1,"label":"Quattro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211d85d0-839e-41d0-89e3-ea177ad7489e","note":"","count":1,"label":"Dip česnekový","posId":"P106","price":2000,"isExtra":false},{"id":"0d0283d3-7aff-4b76-8938-87a4f5c742a9","note":"","count":1,"label":"Pepsi zero sugar 1l","posId":"N125","price":5900,"isExtra":false}]</t>
  </si>
  <si>
    <t>2026-05-04T16:13:25.509+02:00</t>
  </si>
  <si>
    <t>2026-05-04T16:26:17.253+02:00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</si>
  <si>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32cm","posId":"123","price":24900,"isExtra":false},{"id":"54414789","note":"","count":1,"label":"Balné","posId":"K0000","price":1500,"isExtra":true},{"id":"59555840","note":"","count":1,"label":"Rajčatový základ","posId":"ZSR32","price":0,"isExtra":true},{"id":"59610938","note":"","size":"Pepperoni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🌶️🌶️","posId":"120","price":24900,"isExtra":false},{"id":"54414789","note":"","count":1,"label":"Balné","posId":"K0000","price":1500,"isExtra":true},{"id":"54414750","note":"","size":"Česnekový dip","count":2,"label":"Česnekový dip","posId":"P106","price":2000,"isExtra":false},{"id":"54414789","note":"","count":2,"label":"Balné","posId":"K0000","price":1500,"isExtra":true},{"id":"57405815","note":"","size":"Pepsi zero sugar 1l","count":1,"label":"Pepsi zero sugar 1l","posId":"N125","price":5900,"isExtra":false}]</t>
  </si>
  <si>
    <t>2026-05-04T16:13:13.031+02:00</t>
  </si>
  <si>
    <t>2026-05-04T16:21:26.730+02:00</t>
  </si>
  <si>
    <t>[{"id":"69427585fd8faa40bcc99d6f","count":1,"label":"Margherita 32cm","posId":"112","price":20900,"isExtra":false},{"id":"7cdbdba064a9b12ab9c2a9d4","count":1,"label":"Balné","posId":"K0000","price":1500,"isExtra":true},{"id":"69427585fd8faa40bcc99d73","count":1,"label":"Hot &amp; Spicy 32cm 🌶️🌶️","posId":"122","price":24900,"isExtra":false},{"id":"7cdbdba064a9b12ab9c2a9d4","count":1,"label":"Balné","posId":"K0000","price":1500,"isExtra":true}]</t>
  </si>
  <si>
    <t>2026-05-04T15:48:33.314+02:00</t>
  </si>
  <si>
    <t>2026-05-04T16:02:41.076+02:00</t>
  </si>
  <si>
    <t>2026-05-04T15:44:46.102+02:00</t>
  </si>
  <si>
    <t>2026-05-04T15:50:49.816+02:00</t>
  </si>
  <si>
    <t>[{"id":"d2bf14cb-bacb-4524-b465-c11967fc136f","count":1,"label":"Pizza Margherita 18","posId":"124","price":11900,"isExtra":false,"creatorId":"QOz1acmVNG6J27YSnTWmO","isPackging":0,"actualLabel":"Pizza Margherita 18"}]</t>
  </si>
  <si>
    <t>2026-05-04T15:37:01.499+02:00</t>
  </si>
  <si>
    <t>2026-05-04T15:43:36.829+02:00</t>
  </si>
  <si>
    <t>2026-05-04T15:49:59.124+02:00</t>
  </si>
  <si>
    <t>2026-05-04T15:37:02.216+02:00</t>
  </si>
  <si>
    <t>2026-05-04T15:31:01.360+02:00</t>
  </si>
  <si>
    <t>2026-05-04T16:01:55.873+02:00</t>
  </si>
  <si>
    <t>2026-05-04T16:16:17.331+02:00</t>
  </si>
  <si>
    <t>2026-05-04T15:31:02.104+02:00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</si>
  <si>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bylinky","posId":"A122","price":6500,"isExtra":true},{"id":"ad7c292a-48c9-48db-b64c-0f7f8ebced7f","note":"","count":1,"label":"BBQ Meteor 40 cm","posId":"106","price":30900,"isExtra":false},{"id":"52cffa8b-0a47-4e13-b315-64f9374ef0a7","note":"","count":1,"label":"Okraj Hotdog bez omáčky","posId":"A126","price":6500,"isExtra":true},{"id":"99710cd8-fa1f-4712-84a8-85da37e18dd0","note":"","count":1,"label":"Česnekový chléb","posId":"P104","price":7900,"isExtra":false},{"id":"c1383a56-9eef-4159-8de6-52ba98917da4","note":"","count":3,"label":"Pepperoni Rolls, 6 ks","posId":"P100","price":8900,"isExtra":false},{"id":"6463d074-457d-4955-9cf5-43bdb5619e32","note":"","count":2,"label":"Jablečno-skořicové rolls, 8ks","posId":"18","price":8900,"isExtra":false},{"id":"9461c599-e1f4-4267-8dd8-c1eea66839a3","note":"","count":2,"label":"Choco Rolls, 6 ks","posId":"chr100","price":8900,"isExtra":false},{"id":"1da47ebe-2592-435a-b854-8cbe80b56263","note":"","count":1,"label":"Hawai 32 cm","posId":"138","price":24900,"isExtra":false},{"id":"92786627-aa7f-470b-9a46-ca4d5978f1b3","note":"","count":1,"label":"ananas","posId":"B100","price":2500,"KDSTags":["greenhighlight"],"isExtra":true}]</t>
  </si>
  <si>
    <t>Dušan</t>
  </si>
  <si>
    <t>2026-05-04T15:23:57.014+02:00</t>
  </si>
  <si>
    <t>2026-05-04T15:33:46.986+02:00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</si>
  <si>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základ","posId":"ZRB32","price":0,"isExtra":true},{"id":"A121","note":"","count":1,"label":"okraj mozzarella, bylinky","posId":"A121","price":5700,"isExtra":true},{"id":"X103","note":"","count":1,"label":"Bez cibule","posId":"X103","price":0,"KDSTags":["redhighlight"],"isExtra":true}]</t>
  </si>
  <si>
    <t>2026-05-04T15:21:23.625+02:00</t>
  </si>
  <si>
    <t>2026-05-04T15:29:19.073+02:00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</si>
  <si>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32cm","posId":"113","price":24900,"isExtra":false},{"id":"54414789","note":"","count":1,"label":"Balné","posId":"K0000","price":1500,"isExtra":true},{"id":"54414818","note":"","count":1,"label":"okraj mozzarella, bylinky","posId":"A121","price":5700,"isExtra":true},{"id":"54414880","note":"","count":1,"label":"Kukuřice","posId":"B115","price":2500,"KDSTags":["greenhighlight"],"isExtra":true},{"id":"54414749","note":"","size":"Pepperoni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</si>
  <si>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2026-05-04T14:48:19.462+02:00</t>
  </si>
  <si>
    <t>2026-05-04T14:50:59.693+02:00</t>
  </si>
  <si>
    <t>[{"id":"61f8ff26-31c1-4e19-9cc4-8302f07a74fb","count":1,"label":"Pizza BBQ Meteor 32","posId":"118","price":24900,"isExtra":false,"creatorId":"IU9tb1VierRSxVSmCN7nD","isPackging":0,"actualLabel":"Pizza BBQ Meteor 32"},{"id":"09befa66-82ac-4965-9b33-54d966e97933","count":1,"label":"Dip jalapenos","posId":"P107","price":2000,"isExtra":false,"creatorId":"rtXkxAGzErFrG2fCIth6-","isPackging":0,"actualLabel":"Dip jalapenos"}]</t>
  </si>
  <si>
    <t>2026-05-04T13:58:02.727+02:00</t>
  </si>
  <si>
    <t>2026-05-04T14:08:15.489+02:00</t>
  </si>
  <si>
    <t>2026-05-04T14:17:24.071+02:00</t>
  </si>
  <si>
    <t>2026-05-04T13:58:03.474+02:00</t>
  </si>
  <si>
    <t>[{"id":"8c704055-e242-493d-b754-bb711e5a6c0b","note":"","count":1,"label":"Hawai 40 cm","posId":"102","price":30900,"isExtra":false},{"id":"7bd52058-f7b0-4320-9d6c-79598e7d9b5f","note":"","count":1,"label":"Hawai 18 cm","posId":"126","price":11900,"isExtra":false},{"id":"007c7303-045c-4866-882d-38e13564ff34","note":"","count":1,"label":"BEZ -ananas","posId":"X100","price":0,"KDSTags":["redhighlight"],"isExtra":true}]</t>
  </si>
  <si>
    <t>2026-05-04T13:45:02.105+02:00</t>
  </si>
  <si>
    <t>2026-05-04T13:52:19.721+02:00</t>
  </si>
  <si>
    <t>[{"id":"59610943","note":"","size":"Capricciosa 32cm","count":1,"label":"Capricciosa 32cm","posId":"113","price":24900,"isExtra":false},{"id":"54414789","note":"","count":1,"label":"Balné","posId":"K0000","price":1500,"isExtra":true},{"id":"57278742","note":"","count":1,"label":"Smetanový základ","posId":"ZRS32","price":0,"isExtra":true},{"id":"54414818","note":"","count":1,"label":"okraj mozzarella, bylinky","posId":"A121","price":5700,"isExtra":true},{"id":"54414876","note":"","count":1,"label":"Cibule","posId":"B103","price":2500,"KDSTags":["greenhighlight"],"isExtra":true},{"id":"57405814","note":"","size":"Pepsi 1l","count":1,"label":"Pepsi 1l","posId":"N124","price":5900,"isExtra":false}]</t>
  </si>
  <si>
    <t>2026-05-04T13:34:53.465+02:00</t>
  </si>
  <si>
    <t>2026-05-04T13:41:33.584+02:00</t>
  </si>
  <si>
    <t>[{"id":"69427585fd8faa40bcc99d55","count":1,"label":"Margherita 40cm","posId":"100","price":26900,"isExtra":false},{"id":"1d39bc6ba96569aaaf3ab974","count":1,"label":"Balné","posId":"K0000","price":2000,"isExtra":true},{"id":"69427585fd8faa40bcc99dab","count":1,"label":"Pečené brambory","posId":"P103","price":6900,"isExtra":false},{"id":"7cdbdba064a9b12ab9c2a9d4","count":1,"label":"Balné","posId":"K0000","price":1500,"isExtra":true},{"id":"69427585fd8faa40bcc99dcd","count":1,"label":"Pepsi zero sugar 1l","posId":"N125","price":5900,"isExtra":false}]</t>
  </si>
  <si>
    <t>2026-05-04T12:51:58.663+02:00</t>
  </si>
  <si>
    <t>2026-05-04T12:59:51.355+02:00</t>
  </si>
  <si>
    <t>[{"id":"69427585fd8faa40bcc99d75","count":1,"label":"Comeback 32cm 🌶️","posId":"121","price":24900,"isExtra":false},{"id":"7cdbdba064a9b12ab9c2a9d4","count":1,"label":"Balné","posId":"K0000","price":1500,"isExtra":true},{"id":"8241669eecc1399a2e3e1c17","count":1,"label":"BBQ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okrajů","posId":"X1000","price":0,"isExtra":true}]</t>
  </si>
  <si>
    <t>2026-05-04T12:39:02.704+02:00</t>
  </si>
  <si>
    <t>2026-05-04T12:51:15.085+02:00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</si>
  <si>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bylinky","posId":"A122","price":6500,"isExtra":true}]</t>
  </si>
  <si>
    <t>2026-05-04T12:34:13.134+02:00</t>
  </si>
  <si>
    <t>2026-05-04T12:43:09.199+02:00</t>
  </si>
  <si>
    <t>2026-05-04T12:33:39.531+02:00</t>
  </si>
  <si>
    <t>2026-05-04T12:45:30.326+02:00</t>
  </si>
  <si>
    <t>[{"id":"69427585fd8faa40bcc99d69","count":1,"label":"Baby špenát &amp; kuře 40cm","posId":"104","price":30900,"isExtra":false},{"id":"1d39bc6ba96569aaaf3ab974","count":1,"label":"Balné","posId":"K0000","price":2000,"isExtra":true}]</t>
  </si>
  <si>
    <t>2026-05-04T12:33:01.835+02:00</t>
  </si>
  <si>
    <t>2026-05-04T12:39:57.920+02:00</t>
  </si>
  <si>
    <t>2026-05-04T12:56:44.356+02:00</t>
  </si>
  <si>
    <t>2026-05-04T12:33:02.322+02:00</t>
  </si>
  <si>
    <t>2026-05-04T12:30:01.925+02:00</t>
  </si>
  <si>
    <t>2026-05-04T12:37:56.933+02:00</t>
  </si>
  <si>
    <t>2026-05-04T12:45:44.819+02:00</t>
  </si>
  <si>
    <t>2026-05-04T12:30:02.567+02:00</t>
  </si>
  <si>
    <t>2026-05-04T12:21:02.371+02:00</t>
  </si>
  <si>
    <t>2026-05-04T12:35:19.858+02:00</t>
  </si>
  <si>
    <t>2026-05-04T13:05:57.138+02:00</t>
  </si>
  <si>
    <t>2026-05-04T12:21:03.894+02:00</t>
  </si>
  <si>
    <t>[{"id":"03ade9ce-5d0f-4499-a6a3-340b58ae4468","note":"","count":1,"label":"Capricciosa 32 cm","posId":"113","price":24900,"isExtra":false},{"id":"d52027ab-fcf5-41e6-945a-01e2fd9187a4","note":"","count":1,"label":"okraj Hotdog, hořčice","posId":"A117","price":5700,"isExtra":true},{"id":"35e045f9-bc36-46e9-8142-6579de78a05b","note":"","count":1,"label":"Comeback 32 cm","posId":"121","price":24900,"isExtra":false},{"id":"d52027ab-fcf5-41e6-945a-01e2fd9187a4","note":"","count":1,"label":"okraj Hotdog, hořčice","posId":"A117","price":5700,"isExtra":true},{"id":"35e045f9-bc36-46e9-8142-6579de78a05b","note":"","count":1,"label":"Comeback 32 cm","posId":"121","price":24900,"isExtra":false},{"id":"b0f0df3d-69d0-4a75-9253-806f9d6e46ef","note":"","count":1,"label":"Česká zmrzlina z Opočna karamel","posId":"D112","price":12900,"isExtra":false}]</t>
  </si>
  <si>
    <t>2026-05-04T12:14:01.824+02:00</t>
  </si>
  <si>
    <t>2026-05-04T12:19:00.082+02:00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</si>
  <si>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🌶️🌶️","posId":"108","price":30900,"isExtra":false},{"id":"54414779","note":"","count":1,"label":"Balné","posId":"K0000","price":2000,"isExtra":true},{"id":"61817985","note":"","size":"Guarana kiwi a jablko","count":1,"label":"Guarana kiwi a jablko","posId":"N144","price":5500,"isExtra":false},{"id":"57464196","note":"","size":"Dip Jalapeňos","count":1,"label":"Dip Jalapeňos","posId":"P107","price":2000,"isExtra":false},{"id":"54414789","note":"","count":1,"label":"Balné","posId":"K0000","price":1500,"isExtra":true}]</t>
  </si>
  <si>
    <t>2026-05-04T12:11:53.117+02:00</t>
  </si>
  <si>
    <t>2026-05-04T12:17:24.996+02:00</t>
  </si>
  <si>
    <t>2026-05-04T11:21:02.483+02:00</t>
  </si>
  <si>
    <t>2026-05-04T11:38:25.709+02:00</t>
  </si>
  <si>
    <t>2026-05-04T11:49:42.498+02:00</t>
  </si>
  <si>
    <t>2026-05-04T11:21:03.290+02:00</t>
  </si>
  <si>
    <t>[{"id":"03ade9ce-5d0f-4499-a6a3-340b58ae4468","note":"","count":1,"label":"Capricciosa 32 cm","posId":"113","price":24900,"isExtra":false}]</t>
  </si>
  <si>
    <t>2026-05-04T10:48:02.056+02:00</t>
  </si>
  <si>
    <t>2026-05-04T11:04:19.458+02:00</t>
  </si>
  <si>
    <t>2026-05-04T11:17:05.385+02:00</t>
  </si>
  <si>
    <t>2026-05-04T10:48:02.609+02:00</t>
  </si>
  <si>
    <t>[{"id":"a4efa812-1470-4ea2-a19d-39843abed3be","note":"","count":1,"label":"Comeback 32 cm","posId":"145","price":24900,"isExtra":false},{"id":"c8019f80-065c-4f09-9e80-65b85dae2ae1","note":"","count":1,"label":"kukuřice","posId":"B115","price":2500,"KDSTags":["greenhighlight"],"isExtra":true}]</t>
  </si>
  <si>
    <t>2026-05-04T10:46:02.275+02:00</t>
  </si>
  <si>
    <t>2026-05-04T11:03:35.477+02:00</t>
  </si>
  <si>
    <t>2026-05-04T11:23:52.662+02:00</t>
  </si>
  <si>
    <t>2026-05-04T10:46:02.837+02:00</t>
  </si>
  <si>
    <t>[{"id":"f4d7b9ad-ce62-498d-a90b-8016ab1e3604","note":"","count":1,"label":"Quattro Formaggi 32 cm","posId":"147","price":24900,"isExtra":false},{"id":"2863cfff-d34c-4eca-8cc1-a94c70c453ab","note":"","count":1,"label":"Mirinda 1l","posId":"N126","price":5900,"isExtra":false}]</t>
  </si>
  <si>
    <t>záloha Tomečková</t>
  </si>
  <si>
    <t>PHM neslo jim zapsat do systemu</t>
  </si>
  <si>
    <t>Zaloha Tomeckova</t>
  </si>
  <si>
    <t>-4500 Radka Smejkalova?</t>
  </si>
  <si>
    <t>Vzkaz - ostatni je FA, kterou ma Chodov za vakuovacku. V tomto tydnu tam zadna FA za vakuovacku nebyla</t>
  </si>
  <si>
    <t>Záloha Tomečková 2000Kč, Záloha Erik Hegedus 2000Kc</t>
  </si>
  <si>
    <t>Chybí terminál z 4.12.</t>
  </si>
  <si>
    <t>Záloha Tomečková 2000Kč</t>
  </si>
  <si>
    <t>tisknisi</t>
  </si>
  <si>
    <t>2000Kč Záloha Tomečková / Faktura - salami 464Kč</t>
  </si>
  <si>
    <t>Záloha mzdy 3000Kč DAvid Sarkozi / 10000 Doplatek mzdy Erik Hegedus / 2200 doplatek mzdy benjammin szabo</t>
  </si>
  <si>
    <t>Záloha Benjamin Szabo 1000Kč</t>
  </si>
  <si>
    <t>Erik Hegedus záloha 1000Kč / Benjamin Szabo zaloha 1000Kč</t>
  </si>
  <si>
    <t>Záloha na mzdu 2000Kč Erik Hegedus</t>
  </si>
  <si>
    <t>300Kč za objednávku WEB č. 250220001 - objednávka není zapsaná v tabulce TRŽBY, protože přišla v 5:18 ráno</t>
  </si>
  <si>
    <t>3540Kč Audit HACCP</t>
  </si>
  <si>
    <t>5000Kč záloha Hegedus Erik</t>
  </si>
  <si>
    <t>1000kc zaloha benjamin szabo</t>
  </si>
  <si>
    <t>80Kč navíc za 2 PHM, v pátečním reportu (14.3.) chyba, celkově rozvozu 18x ale je započítáno 20x, ostatní dny OK</t>
  </si>
  <si>
    <t>Záloha 1000Kč Szabo Benjamin</t>
  </si>
  <si>
    <t>474Kč zrušená objednávka č 250403002, ale byla spočítána v systému</t>
  </si>
  <si>
    <t>1000Kč Záloha Benjamin Szabo</t>
  </si>
  <si>
    <t>Doplatek mzdy Viktoriia Ahuriena</t>
  </si>
  <si>
    <t>50kc hul / 2000  zaloha erik hegedos / 2000 zaloha benjamin szabo</t>
  </si>
  <si>
    <t>Záloha Hegeduš 2000Kč / 2747Kč on-design objednávka (trička, rondon, čepice..)</t>
  </si>
  <si>
    <t>3412Kč profikuchar  (rondon...) / Záloha Benjamin Szabo 1000Kč</t>
  </si>
  <si>
    <t>záloha hegedus 5000kc / zaloha szabo 2000kc</t>
  </si>
  <si>
    <t>2400Kč Doplatek mzdy Viktoriia Uhuriena / 120Kč obálka</t>
  </si>
  <si>
    <t>Záloha Benjamin Szabo 3000Kč / smeták 110Kč / Záloha Hegeduss 3000Kč / páska teflonová 317Kč</t>
  </si>
  <si>
    <t>583 zrušená foodora</t>
  </si>
  <si>
    <t>GLS dobírka</t>
  </si>
  <si>
    <t>Alza dobijeci karta</t>
  </si>
  <si>
    <t>Záloha  na mzdu Benjamin Szabo</t>
  </si>
  <si>
    <t>doplatek mzdy Jaroslav Lažek</t>
  </si>
  <si>
    <t>315Kč allegro</t>
  </si>
  <si>
    <t>Gastromania 1563Kč / výstražní samolepka horké plochy 130Kč / domácí potřeby 200Kč / smeták 130Kč DrMax 730Kč</t>
  </si>
  <si>
    <t>2885 odpadkový koš s pedálem / 1196 naběračka</t>
  </si>
  <si>
    <t>razitkova  barva</t>
  </si>
  <si>
    <t>síto na pizzu</t>
  </si>
  <si>
    <t>329 Foodora hotově, zrušená</t>
  </si>
  <si>
    <t>Oběd kancl + 570 pití</t>
  </si>
  <si>
    <t>světlo,hasičák oprava</t>
  </si>
  <si>
    <t>oběd kancl, stojánky</t>
  </si>
  <si>
    <t>707 staff pití + 1066 mozza strouhaná</t>
  </si>
  <si>
    <t>Novák výplata za listopad</t>
  </si>
  <si>
    <t>zámek ke dveřím</t>
  </si>
  <si>
    <t>297 Daně + 304 klíče + 5000 Hegedus zálaha</t>
  </si>
  <si>
    <t xml:space="preserve">1892meeting + 789 zámky +82 mléko kancl </t>
  </si>
  <si>
    <t>921 staff pití +110 koště +3295 zámky</t>
  </si>
  <si>
    <t>157 pytle +297 kancl</t>
  </si>
  <si>
    <t>320 rozdíl za auta, příští týden budď bude účtenka nebo hotovost, takže příští týden bude +320</t>
  </si>
  <si>
    <t>299 staff pití215 Majda přání a bonboniéra (adéla narozeniny)</t>
  </si>
  <si>
    <t>299 navíc daná účtenka za minulý týden co chybělo</t>
  </si>
  <si>
    <t>poštovné</t>
  </si>
  <si>
    <t>6.000 Bubník záloha + 99 rukavice</t>
  </si>
  <si>
    <t>Chounová HACCP</t>
  </si>
  <si>
    <t>2.277 výběr dýška</t>
  </si>
  <si>
    <t>1.432 výběr z dýšek + 3.000 Bubník záloha + 5.105 Robert</t>
  </si>
  <si>
    <t>9.000 záloha Bubník + 477 staff pití + 794 rukavice a brýle na chemie + 2.594 výběr z dýšek</t>
  </si>
  <si>
    <t>743 přání a bonboniery + 124 poštovné + 2.948 výběr dýška</t>
  </si>
  <si>
    <t>2.000 Kopic záloha</t>
  </si>
  <si>
    <t>500 tankování + 2000 Hegedus záloha + 139 nůž</t>
  </si>
  <si>
    <t>zaloha 1000 David Melmer</t>
  </si>
  <si>
    <t>Bonus Suchanek</t>
  </si>
  <si>
    <r>
      <rPr>
        <rFont val="Arial"/>
        <color theme="1"/>
      </rPr>
      <t xml:space="preserve">450Kc prijmovy pokladni doklad - vstupni prohlidka Cech Dominik ze </t>
    </r>
    <r>
      <rPr>
        <rFont val="Arial"/>
        <b/>
        <color theme="1"/>
        <sz val="13.0"/>
      </rPr>
      <t>30.9.2024</t>
    </r>
  </si>
  <si>
    <t>zaloha Daniel Strauss 2000Kc</t>
  </si>
  <si>
    <t>Mzda Kořínek</t>
  </si>
  <si>
    <t>Záloha Milan Pešta 2000Kč</t>
  </si>
  <si>
    <t>chybí terminál z 15.12.</t>
  </si>
  <si>
    <t>Záloha Hendrych 7000Kč</t>
  </si>
  <si>
    <t>Záloha Hendrych 1000Kc, Záloha Struss 1500Kc</t>
  </si>
  <si>
    <t>Záloha Daniel Strauss 1000Kč</t>
  </si>
  <si>
    <t>119Kč Neolux 12V55W / 90Kč Sheron Nano Zima</t>
  </si>
  <si>
    <t>110Kč otvírák na konzervy</t>
  </si>
  <si>
    <t>výdajový doklad na 10000Kč záloha Rostislav Hendrych ALE NENÍ ZAPSÁNO</t>
  </si>
  <si>
    <t>Záloha Petr trepeš 2000Kč / Záloha Matěj Hudček 2000Kč / Daniel Strauss 5000Kč</t>
  </si>
  <si>
    <t>Záloha 18000Kč Matěj Hudeček</t>
  </si>
  <si>
    <t>Halogen 300W 3ks</t>
  </si>
  <si>
    <t>10000Kč Záloha Milan Pešta</t>
  </si>
  <si>
    <t>HOTOVOST - záloha 5000Kč Daniel Rendl</t>
  </si>
  <si>
    <t>800Kč vstupní lékařská Hudeček Matěj</t>
  </si>
  <si>
    <t>Záloha Milan Pesta 9200Kč</t>
  </si>
  <si>
    <t>2000Kč Záloha Hudeček</t>
  </si>
  <si>
    <t>Zaloha 5000Kc Krupicka / billa 215Kč / billa195Kč</t>
  </si>
  <si>
    <t>Audit hacap 3420 / Záloha Hudecek 1000Kc / Záloha hudecek 4000Kcc</t>
  </si>
  <si>
    <t>PVC 3D panelyy</t>
  </si>
  <si>
    <t>Hotovost - záloha Yarushynskyi Vladyslav 15000Kč</t>
  </si>
  <si>
    <t>Záloha mzdy Yarushynskyi Vladislav</t>
  </si>
  <si>
    <t>Záloha Daniel Strauss</t>
  </si>
  <si>
    <t>6000Kč Záloha na mzdu Daniel Strauss</t>
  </si>
  <si>
    <t>5000Kč Záloha Yarushynskyi</t>
  </si>
  <si>
    <t>200Kč pokuta / 700Kč vstupní prohlídka Daniel Strauss / Záloha 1000Kč Yarashinskyi</t>
  </si>
  <si>
    <t>90kč jar / pero kuličkové 45Kč</t>
  </si>
  <si>
    <t>4000Kč Strauss</t>
  </si>
  <si>
    <t>6.8 nesedí 2xjízda 80kč</t>
  </si>
  <si>
    <t>6370Kč mzda Silvester Kotlár za červenec</t>
  </si>
  <si>
    <t>Žárovky halogenové</t>
  </si>
  <si>
    <t>4000Kč záloha VladyslavYasushynský / raben přepravní list 5711Kč/2248Kč obi regál / 1499Kč obi regál / 318KčPanthenol, pěna po opalovani</t>
  </si>
  <si>
    <t>smeták</t>
  </si>
  <si>
    <t>2475 zámečník</t>
  </si>
  <si>
    <t>chybí účet, buď do konce týdne dohledají nebo doplatí</t>
  </si>
  <si>
    <t>sůl,rukavice</t>
  </si>
  <si>
    <t>Robert,lékárna</t>
  </si>
  <si>
    <t>2259 Kopic ubytování +80 chodov + 5000 Hendrych záloha + 3000Robert + 817 staff pití</t>
  </si>
  <si>
    <t>1250 Robert + 180meeting + 120 hadry +85 káva</t>
  </si>
  <si>
    <t xml:space="preserve">voda do odstřikovače </t>
  </si>
  <si>
    <t>Ubytování Kopic</t>
  </si>
  <si>
    <t>489žárovka,100voda do odstřikovačů</t>
  </si>
  <si>
    <t>3000 Hendrych záloha,251zásobník do kasy,350reklamace,1000záloha Richterova,40izolepa,2351opravy ,179 koště na sníh,879 ubytování Kopic</t>
  </si>
  <si>
    <t>298koště a rohožka +554háčky a držáky + 399prodlužka+150myš+1472 ubytování Kopic</t>
  </si>
  <si>
    <t>480Volda z Proseka PHM</t>
  </si>
  <si>
    <t>750Robert+4000Rosťa uáloha+1168ubytování+400 Kopic prohlídka+982staff pití+179koště+1068 žárovky pec</t>
  </si>
  <si>
    <t>80 doplatek Richterová</t>
  </si>
  <si>
    <t>Víko nádrž</t>
  </si>
  <si>
    <t>330 vykradení káva a čaj +240 lopata + 160 koště +1000 Richterová záloha + 5000 Hendrych záloha + 935 ubytování</t>
  </si>
  <si>
    <t>nepropsané PHM</t>
  </si>
  <si>
    <t>čaje + káva při vykradení</t>
  </si>
  <si>
    <t>700 Vlad prohlídka</t>
  </si>
  <si>
    <t>349 žárovka + 100 zimní směs</t>
  </si>
  <si>
    <t>59 kýbl + 169 doplnění lékárny</t>
  </si>
  <si>
    <t>265 kabel +711pití +2000 záloha Richterová</t>
  </si>
  <si>
    <t>950 prohlídka Rosťa + 2.500 záloha Kopic + 2.000 záloha Richterová</t>
  </si>
  <si>
    <t>78 kartáče + 366 staff pití + 600 prohlídka Hanibal + 149 kabel + 1750 Robetrt Lisý jezdil</t>
  </si>
  <si>
    <t>2.450 Robert + 1.411 Lékárna</t>
  </si>
  <si>
    <t>1.500 výběr dýšek + 29 žárovka + 1.000 Mirga záloha</t>
  </si>
  <si>
    <t>koště</t>
  </si>
  <si>
    <t>chybi 5.9.2024</t>
  </si>
  <si>
    <t>3620 z 5.9.2024 dodano</t>
  </si>
  <si>
    <t>chybi z 23.9</t>
  </si>
  <si>
    <t>porad davaji vydajove doklady WOLT, nemusi...</t>
  </si>
  <si>
    <t xml:space="preserve">Mam uzaverky z 1.10, 2.10, a 5.10, </t>
  </si>
  <si>
    <t>Chybi z 11.11.</t>
  </si>
  <si>
    <t>WOLT 254Kc a 127Kc</t>
  </si>
  <si>
    <t>160Kč výdajový doklad neím komu, 254Kč výdajový doklad WOLT</t>
  </si>
  <si>
    <t>127 Wolt</t>
  </si>
  <si>
    <t>Wolt 127Kč</t>
  </si>
  <si>
    <t>2000 záloha vladimir</t>
  </si>
  <si>
    <t>2.1 chybi terminal</t>
  </si>
  <si>
    <t>1270 Wolt</t>
  </si>
  <si>
    <t>Chybí 18.1.2025</t>
  </si>
  <si>
    <t>nemám účtenku</t>
  </si>
  <si>
    <t>Záloha Markéta Prokopoá 3000Kč</t>
  </si>
  <si>
    <t>0#VALUE!0000</t>
  </si>
  <si>
    <t>Chybí terminál z 5.2.2025</t>
  </si>
  <si>
    <t>Chybí terminál 20.2.2025</t>
  </si>
  <si>
    <t>chybí 13.3.2025</t>
  </si>
  <si>
    <t>1 výdajový doklad nevyplněný</t>
  </si>
  <si>
    <t>3420Kč audit hacap</t>
  </si>
  <si>
    <t>Horvath dusan vstupni vysetreni</t>
  </si>
  <si>
    <t>700 Makula - pozvrzení o zdravotní způsobilosti</t>
  </si>
  <si>
    <t>chybí terminál z 1.5.2025</t>
  </si>
  <si>
    <t>Ikea</t>
  </si>
  <si>
    <t>hornbach regal</t>
  </si>
  <si>
    <t>Chybí doklad</t>
  </si>
  <si>
    <t>Chybí ústřižek z terminálu</t>
  </si>
  <si>
    <t>0.5#VALUE!000002.799999999999272400000000000000.5</t>
  </si>
  <si>
    <t>žárovka pec</t>
  </si>
  <si>
    <t>718 kancl věšák +koš,69 zarážka dveře Plzeň, 827 oprava Prosek zdi,sifon a sprcha</t>
  </si>
  <si>
    <t>12.11 v restii Volda 10 rozvozů, ale odvezl jen 9</t>
  </si>
  <si>
    <t>sůl</t>
  </si>
  <si>
    <t>Prohlídka</t>
  </si>
  <si>
    <t xml:space="preserve">500 prohlídka </t>
  </si>
  <si>
    <t>640 Mateo + 760 Matěj</t>
  </si>
  <si>
    <t>lékárna</t>
  </si>
  <si>
    <t>V týdnu 9 - 15.3 dodá buď účtenku nebo 143Kč</t>
  </si>
  <si>
    <t>345 klíče + 5.000 dvořák záloha + 600 prohlídka Volodymyr + 619 náplň do tiskárny + 299 brousek + 299  košťátko s lopatkou + 149 odkapávač</t>
  </si>
  <si>
    <t>navíc v hotovosti, v restii zaškrtlí Volodimir a jezdil služebním</t>
  </si>
  <si>
    <t>2.000 záloha hhh + 1.567 kabely + baterka do Ibiza</t>
  </si>
  <si>
    <t>Záloha Bednařík</t>
  </si>
  <si>
    <t>909 staff pití + 218 smeták</t>
  </si>
  <si>
    <t>1.968 regál + 1.478 výběr dýška</t>
  </si>
  <si>
    <t>849 výběr z dýšek</t>
  </si>
  <si>
    <t>445 miska na mouku a sýto a bedna + 404 váleček a věšák na zástěry</t>
  </si>
  <si>
    <t xml:space="preserve">uvidíme co příští týden </t>
  </si>
  <si>
    <t>přebívalo minulý týden</t>
  </si>
  <si>
    <t>2026-05-10T22:59:55.378+02:00</t>
  </si>
  <si>
    <t>2026-05-10T23:10:35.022+02:00</t>
  </si>
  <si>
    <t>Pizza Comeback Libuš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</si>
  <si>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32cm","posId":"123","price":24900,"isExtra":false},{"id":"55199557","note":"","count":1,"label":"Balné","posId":"K0000","price":1500,"isExtra":true},{"id":"59555717","note":"","count":1,"label":"BBQ základ","posId":"ZSB32","price":0,"isExtra":true},{"id":"55199568","note":"","count":1,"label":"Jalapeňos","posId":"B102","price":2500,"KDSTags":["greenhighlight"],"isExtra":true},{"id":"55199615","note":"","count":1,"label":"Olivy","posId":"B112","price":2500,"KDSTags":["greenhighlight"],"isExtra":true},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🌶️🌶️","posId":"122","price":24900,"isExtra":false},{"id":"55199557","note":"","count":1,"label":"Balné","posId":"K0000","price":1500,"isExtra":true},{"id":"57405743","note":"","size":"Pepsi zero sugar 1l","count":1,"label":"Pepsi zero sugar 1l","posId":"N125","price":5900,"isExtra":false}]</t>
  </si>
  <si>
    <t>2026-05-10T22:53:34.698+02:00</t>
  </si>
  <si>
    <t>2026-05-10T23:04:15.309+02:00</t>
  </si>
  <si>
    <t>[{"id":"57405742","note":"","size":"Pepsi 1l","count":1,"label":"Pepsi 1l","posId":"N124","price":5900,"isExtra":false},{"id":"55199471","note":"","size":"Quattro Formaggi 40cm","count":1,"label":"Quattro Formaggi 40cm","posId":"111","price":30900,"isExtra":false},{"id":"55199547","note":"","count":1,"label":"Balné","posId":"K0000","price":2000,"isExtra":true}]</t>
  </si>
  <si>
    <t>2026-05-10T22:52:02.345+02:00</t>
  </si>
  <si>
    <t>2026-05-10T22:57:34.887+02:00</t>
  </si>
  <si>
    <t>[{"id":"IgpRlx1Q10jZ_70uyPQ1q","count":1,"label":"Hot &amp; Spicy 32cm 🌶️🌶️","posId":"122","price":24900,"isExtra":false,"creatorId":"yILFf-dO3M6xkrQX6SurM","isPackging":0,"actualLabel":"Hot &amp; Spicy 32cm 🌶️🌶️"}]</t>
  </si>
  <si>
    <t>2026-05-10T22:49:20.149+02:00</t>
  </si>
  <si>
    <t>2026-05-10T22:53:02.784+02:00</t>
  </si>
  <si>
    <t>[{"id":"FpCyJ5ZRNiPuO590BQzUC","count":1,"label":"Pepsi 1l","posId":"N124","price":5900,"isExtra":false,"creatorId":"Y8vPJmjzOpD_KSiXfyens","isPackging":0,"actualLabel":"Pepsi 1l"}]</t>
  </si>
  <si>
    <t>2026-05-10T22:48:33.767+02:00</t>
  </si>
  <si>
    <t>2026-05-10T23:00:47.099+02:00</t>
  </si>
  <si>
    <t>[{"id":"69427510296215434ca56263","count":1,"label":"Quattro Formaggi 32cm","posId":"123","price":24900,"isExtra":false},{"id":"ed2821f5147c44e417ef0b42","count":1,"label":"Balné","posId":"K0000","price":1500,"isExtra":true}]</t>
  </si>
  <si>
    <t>2026-05-10T22:44:04.841+02:00</t>
  </si>
  <si>
    <t>2026-05-10T23:08:58.966+02:00</t>
  </si>
  <si>
    <t>[{"id":"d63e9120-8ffe-444c-ba51-6c942a13f4fc","note":"","count":1,"label":"Margherita 40cm","posId":"100","price":26900,"isExtra":false},{"id":"10b1ebcf-eda6-410e-81f0-6a9182a548db","note":"","count":1,"label":"Slanina","posId":"C108","price":4000,"KDSTags":["greenhighlight"],"isExtra":true},{"id":"d5c01305-5b81-4931-8ef0-14413da22bab","note":"","count":1,"label":"Kukuřice","posId":"C115","price":3500,"KDSTags":["greenhighlight"],"isExtra":true}]</t>
  </si>
  <si>
    <t>2026-05-10T22:39:09.788+02:00</t>
  </si>
  <si>
    <t>2026-05-10T22:52:59.814+02:00</t>
  </si>
  <si>
    <t>[{"id":"LmNkmpTLXWZL8rfgt8xa0","count":1,"label":"Hawai 32cm","posId":"114","price":24900,"isExtra":false,"creatorId":"6RwLrcWWLkeQWAzYN8iGP","isPackging":0,"actualLabel":"Hawai 32cm"},{"id":"extra_20230331101812_34","count":1,"label":"USA těsto","posId":"17","price":1000,"isExtra":true,"mainItemId":"LmNkmpTLXWZL8rfgt8xa0"},{"id":"extra_20230331101812_72","count":1,"label":"Ananas","posId":"B100","price":2500,"KDSTags":["greenhighlight"],"isExtra":true,"mainItemId":"LmNkmpTLXWZL8rfgt8xa0"},{"id":"qDn96ATbqHd_7vbQ_cZWe","count":1,"label":"Česnekový dip","posId":"P106","price":2000,"isExtra":false,"creatorId":"X1pndPQJDzDrPhbFnVgTx","isPackging":0,"actualLabel":"Česnekový dip"},{"id":"qDn96ATbqHd_7vbQ_cZWe","count":1,"label":"Česnekový dip","posId":"P106","price":2000,"isExtra":false,"creatorId":"_sFL2mdRUl9a4K7N8yESz","isPackging":0,"actualLabel":"Česnekový dip"},{"id":"FpCyJ5ZRNiPuO590BQzUC","count":1,"label":"Pepsi 1l","posId":"N124","price":5900,"isExtra":false,"creatorId":"5BP4aXTziwBAAYMlK_hAL","isPackging":0,"actualLabel":"Pepsi 1l"},{"id":"pcTpH0a82tTM_PkTTx7ZC","count":1,"label":"Baby Špenát &amp; kuře 32cm","posId":"116","price":24900,"isExtra":false,"creatorId":"IDJPMksGoHfuamdPrmUzN","isPackging":0,"actualLabel":"Baby Špenát &amp; kuře 32cm"},{"id":"UiLFlQe0LhIKBf2_-0QW3","count":1,"label":"Aquilla jemně perlivá","posId":"N141","price":3900,"isExtra":false,"creatorId":"Vag1pa2ZNic1XaLFr-YIi","isPackging":0,"actualLabel":"Aquilla jemně perlivá"},{"id":"uehtEIiQAvXtPI59-wjyQ","count":1,"label":"BBQ Meteor 18cm","posId":"130","price":11900,"isExtra":false,"creatorId":"Xrvf_1YOk7puzJE08QpfV","isPackging":0,"actualLabel":"BBQ Meteor 18cm"},{"id":"KNfiHV3EaK5imjgnl0xiB","count":1,"label":"Aquilla černý čaj a broskev","posId":"N120","price":4900,"isExtra":false,"creatorId":"3Bi5gUlg9dF8qOCCBxSeu","isPackging":0,"actualLabel":"Aquilla černý čaj a broskev 0,5l"}]</t>
  </si>
  <si>
    <t>Marek Cieslar</t>
  </si>
  <si>
    <t>2026-05-10T22:35:03.949+02:00</t>
  </si>
  <si>
    <t>2026-05-10T22:46:01.820+02:00</t>
  </si>
  <si>
    <t>2026-05-10T23:00:43.597+02:00</t>
  </si>
  <si>
    <t>2026-05-10T22:35:04.106+02:00</t>
  </si>
  <si>
    <t>[{"id":"36ea3088-07fd-428f-b871-c4a5ee9cef7b","note":"","count":1,"label":"Comeback 40cm 🌶️","posId":"109","price":30900,"isExtra":false},{"id":"57c816b2-3e3f-46c2-b126-b09910d79cb0","note":"","count":1,"label":"změna na Smetanový základ","posId":"57c816b2-3e3f-46c2-b126-b09910d79cb0","price":0,"isExtra":true},{"id":"932d1eab-8f45-4992-b460-cc5099f91e14","note":"","count":1,"label":"okraj hotdog, bbq omáčka","posId":"A120","price":6500,"isExtra":true},{"id":"3a8b6a85-3b5c-4ee4-be2d-261ab8731d6e","note":"","count":1,"label":"Česnekový dip","posId":"P106","price":2000,"isExtra":false},{"id":"7bd52058-f7b0-4320-9d6c-79598e7d9b5f","note":"","count":1,"label":"Hawai 18cm","posId":"126","price":11900,"isExtra":false},{"id":"a3d62a5d-2e1d-48db-874e-d64becff7059","note":"","count":1,"label":"změna na BBQ základ","posId":"a3d62a5d-2e1d-48db-874e-d64becff7059","price":0,"isExtra":true}]</t>
  </si>
  <si>
    <t>2026-05-10T22:28:52.938+02:00</t>
  </si>
  <si>
    <t>2026-05-10T22:34:28.041+02:00</t>
  </si>
  <si>
    <t>[{"id":"69427510296215434ca56271","count":1,"label":"Hawai 32cm","posId":"114","price":24900,"isExtra":false},{"id":"ed2821f5147c44e417ef0b42","count":1,"label":"Balné","posId":"K0000","price":1500,"isExtra":true}]</t>
  </si>
  <si>
    <t>2026-05-10T22:21:03.811+02:00</t>
  </si>
  <si>
    <t>2026-05-10T22:27:21.804+02:00</t>
  </si>
  <si>
    <t>2026-05-10T22:42:02.797+02:00</t>
  </si>
  <si>
    <t>2026-05-10T22:21:03.970+02:00</t>
  </si>
  <si>
    <t>[{"id":"0005ff76-02c8-47f3-a86e-87443988197a","note":"","count":1,"label":"BBQ Texas 32cm","posId":"119","price":24900,"isExtra":false},{"id":"85242cc7-02be-4e3a-9c6b-27dfd40e286b","note":"","count":1,"label":"Mirinda 1l","posId":"N126","price":5900,"isExtra":false}]</t>
  </si>
  <si>
    <t>2026-05-10T21:59:09.823+02:00</t>
  </si>
  <si>
    <t>2026-05-10T22:04:23.732+02:00</t>
  </si>
  <si>
    <t>[{"id":"LmNkmpTLXWZL8rfgt8xa0","count":1,"label":"Hawai 32cm","posId":"114","price":24900,"isExtra":false,"creatorId":"Jb98NmMOeQPL4XXzE6YNV","isPackging":0,"actualLabel":"Hawai 32cm"},{"id":"aEhGN0F1eP1ffk52R-6IM","count":1,"label":"okraj mozzarella, bylinky","posId":"A121","price":5700,"isExtra":true,"mainItemId":"LmNkmpTLXWZL8rfgt8xa0"},{"id":"RjnzJvFGQ7bViwxWS8fAW","count":1,"label":"Bez ananasu","posId":"X100","price":0,"KDSTags":["redhighlight"],"isExtra":true,"mainItemId":"LmNkmpTLXWZL8rfgt8xa0"}]</t>
  </si>
  <si>
    <t>2026-05-10T21:55:08.467+02:00</t>
  </si>
  <si>
    <t>2026-05-10T22:03:13.993+02:00</t>
  </si>
  <si>
    <t>[{"id":"69427510296215434ca5626b","count":1,"label":"BBQ Texas 32cm","posId":"119","price":24900,"isExtra":false},{"id":"ed2821f5147c44e417ef0b42","count":1,"label":"Balné","posId":"K0000","price":1500,"isExtra":true}]</t>
  </si>
  <si>
    <t>2026-05-10T21:51:38.750+02:00</t>
  </si>
  <si>
    <t>2026-05-10T21:58:45.377+02:00</t>
  </si>
  <si>
    <t>[{"id":"69427510296215434ca56261","count":1,"label":"Margherita 32cm","posId":"112","price":20900,"isExtra":false},{"id":"ed2821f5147c44e417ef0b42","count":1,"label":"Balné","posId":"K0000","price":1500,"isExtra":true},{"id":"2c0f597d3afb8c80df48f8ff","count":1,"label":"USA těsto","posId":"17","price":1000,"isExtra":true},{"id":"730ed795f7d83f1d26b843e5","count":1,"label":"Kukuřice","posId":"B115","price":2500,"KDSTags":["greenhighlight"],"isExtra":true},{"id":"216519e2411a0b808e5e66a5","count":1,"label":"Šunka","posId":"B106","price":3000,"KDSTags":["greenhighlight"],"isExtra":true}]</t>
  </si>
  <si>
    <t>Jiří</t>
  </si>
  <si>
    <t>2026-05-10T21:48:06.093+02:00</t>
  </si>
  <si>
    <t>2026-05-10T21:58:06.903+02:00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</si>
  <si>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základ","posId":"ZRS40","price":0,"isExtra":true},{"id":"N144","note":"","count":1,"label":"Guarana kiwi a jablko","posId":"N144","price":5500,"isExtra":false}]</t>
  </si>
  <si>
    <t>2026-05-10T21:46:03.421+02:00</t>
  </si>
  <si>
    <t>2026-05-10T21:55:24.635+02:00</t>
  </si>
  <si>
    <t>2026-05-10T22:07:37.416+02:00</t>
  </si>
  <si>
    <t>2026-05-10T21:46:03.550+02:00</t>
  </si>
  <si>
    <t>[{"id":"5b1f2843-926a-4dd1-a5f0-4fddc7b45013","note":"","count":1,"label":"Margherita 32cm","posId":"112","price":20900,"isExtra":false},{"id":"21fd0686-e8d1-43f1-84c9-d96f5842a3ca","note":"","count":1,"label":"okraj mozzarella, bylinky","posId":"A121","price":5700,"isExtra":true},{"id":"adb25a98-2836-4da5-82f5-82c3fc24d621","note":"","count":1,"label":"Grana padano, pecorino, parmazán","posId":"B130","price":3000,"KDSTags":["greenhighlight"],"isExtra":true},{"id":"5b1f2843-926a-4dd1-a5f0-4fddc7b45013","note":"","count":1,"label":"Margherita 32cm","posId":"112","price":20900,"isExtra":false},{"id":"21fd0686-e8d1-43f1-84c9-d96f5842a3ca","note":"","count":1,"label":"okraj mozzarella, bylinky","posId":"A121","price":5700,"isExtra":true},{"id":"7bf5fb6e-17f1-4e62-b7d1-e31d7c483eb9","note":"","count":1,"label":"Cibule","posId":"B103","price":2500,"KDSTags":["greenhighlight"],"isExtra":true}]</t>
  </si>
  <si>
    <t>2026-05-10T21:37:12.804+02:00</t>
  </si>
  <si>
    <t>2026-05-10T21:51:11.925+02:00</t>
  </si>
  <si>
    <t>[{"id":"116","note":"","count":1,"label":"Baby Špenát &amp; kuře 32cm","posId":"116","price":24900,"isExtra":false},{"id":"K0000","note":"","count":1,"label":"Balné","posId":"K0000","price":1500,"isExtra":true},{"id":"ZSB32","note":"","count":1,"label":"BBQ základ","posId":"ZSB32","price":0,"isExtra":true},{"id":"112","note":"","count":1,"label":"Margherita 32cm","posId":"112","price":20900,"isExtra":false},{"id":"K0000","note":"","count":1,"label":"Balné","posId":"K0000","price":1500,"isExtra":true},{"id":"122","note":"","count":1,"label":"Hot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základ","posId":"ZRB32","price":0,"isExtra":true}]</t>
  </si>
  <si>
    <t>2026-05-10T21:36:03.603+02:00</t>
  </si>
  <si>
    <t>2026-05-10T21:45:27.863+02:00</t>
  </si>
  <si>
    <t>[{"id":"0b867b16-3995-4b4a-9deb-1c0d8cecf8d6","note":"","count":1,"label":"Pepperoni 32cm 🌶️🌶️","posId":"120","price":24900,"isExtra":false},{"id":"5b1f2843-926a-4dd1-a5f0-4fddc7b45013","note":"","count":1,"label":"Margherita 32cm","posId":"112","price":20900,"isExtra":false},{"id":"57c816b2-3e3f-46c2-b126-b09910d79cb0","note":"","count":1,"label":"změna na Smetanový základ","posId":"57c816b2-3e3f-46c2-b126-b09910d79cb0","price":0,"isExtra":true},{"id":"d1e9623b-89c9-4caa-a2ba-cbaafad1a883","note":"","count":1,"label":"Slanina","posId":"B108","price":3000,"KDSTags":["greenhighlight"],"isExtra":true},{"id":"c8019f80-065c-4f09-9e80-65b85dae2ae1","note":"","count":1,"label":"Kukuřice","posId":"B115","price":2500,"KDSTags":["greenhighlight"],"isExtra":true},{"id":"3a8b6a85-3b5c-4ee4-be2d-261ab8731d6e","note":"","count":2,"label":"Česnekový dip","posId":"P106","price":2000,"isExtra":false}]</t>
  </si>
  <si>
    <t>David</t>
  </si>
  <si>
    <t>2026-05-10T21:31:14.073+02:00</t>
  </si>
  <si>
    <t>2026-05-10T21:42:08.883+02:00</t>
  </si>
  <si>
    <t>[{"id":"120","note":"","count":1,"label":"Pepperoni 32cm 🌶️🌶️","posId":"120","price":24900,"isExtra":false},{"id":"K0000","note":"","count":1,"label":"Balné","posId":"K0000","price":1500,"isExtra":true},{"id":"123","note":"","count":1,"label":"Quattro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🌶️","posId":"121","price":24900,"isExtra":false},{"id":"K0000","note":"","count":1,"label":"Balné","posId":"K0000","price":1500,"isExtra":true}]</t>
  </si>
  <si>
    <t>2026-05-10T21:30:04.610+02:00</t>
  </si>
  <si>
    <t>2026-05-10T21:37:11.716+02:00</t>
  </si>
  <si>
    <t>2026-05-10T21:49:32.980+02:00</t>
  </si>
  <si>
    <t>2026-05-10T21:30:04.741+02:00</t>
  </si>
  <si>
    <t>[{"id":"35e045f9-bc36-46e9-8142-6579de78a05b","note":"","count":1,"label":"Comeback 32cm 🌶️","posId":"121","price":24900,"isExtra":false}]</t>
  </si>
  <si>
    <t>2026-05-10T21:29:20.286+02:00</t>
  </si>
  <si>
    <t>2026-05-10T21:35:31.777+02:00</t>
  </si>
  <si>
    <t>[{"id":"59589455","note":"","size":"Margherita 32cm","count":1,"label":"Margherita 32cm","posId":"112","price":20900,"isExtra":false},{"id":"55199557","note":"","count":1,"label":"Balné","posId":"K0000","price":1500,"isExtra":true},{"id":"55199586","note":"","count":1,"label":"okraj mozzarella, bylinky","posId":"A121","price":5700,"isExtra":true},{"id":"55199648","note":"","count":1,"label":"Kukuřice","posId":"B115","price":2500,"KDSTags":["greenhighlight"],"isExtra":true}]</t>
  </si>
  <si>
    <t>2026-05-10T21:21:14.413+02:00</t>
  </si>
  <si>
    <t>2026-05-10T21:29:01.768+02:00</t>
  </si>
  <si>
    <t>[{"id":"106","note":"","count":1,"label":"BBQ Meteor 40cm","posId":"106","price":30900,"isExtra":false},{"id":"K0000","note":"","count":1,"label":"Balné","posId":"K0000","price":2000,"isExtra":true}]</t>
  </si>
  <si>
    <t>2026-05-10T21:16:03.538+02:00</t>
  </si>
  <si>
    <t>2026-05-10T21:27:12.779+02:00</t>
  </si>
  <si>
    <t>[{"id":"194f980e-141e-4220-9f1e-0e1e9edc412e","note":"","count":1,"label":"Quattro Formaggi 18cm","posId":"135","price":11900,"isExtra":false},{"id":"07a6e3fe-501d-4c05-92b3-95d47a70179e","note":"","count":1,"label":"Slanina","posId":"A108","price":2000,"isExtra":true},{"id":"4d17a249-2cb2-45af-b8bb-30f6adefd5de","note":"","count":1,"label":"Bez gorgonzoly","posId":"X101","price":0,"KDSTags":["redhighlight"],"isExtra":true},{"id":"e525f614-2c06-459a-8d22-623546aa83fc","note":"","count":1,"label":"BBQ Texas 40cm","posId":"107","price":30900,"isExtra":false},{"id":"f61b7339-3b20-4583-b2b8-12e48de2876d","note":"","count":1,"label":"změna na Rajčatový základ","posId":"f61b7339-3b20-4583-b2b8-12e48de2876d","price":0,"isExtra":true},{"id":"eae0baf6-2c0e-4081-8ab5-5266bc363ee5","note":"","count":1,"label":"okraj mozzarella, bbq omáčka","posId":"A124","price":6500,"isExtra":true},{"id":"614269dd-2dbe-47e4-81f8-670c7ef03e2f","note":"","count":1,"label":"Pepperoni salám","posId":"C109","price":4000,"KDSTags":["greenhighlight"],"isExtra":true},{"id":"3f15a32f-4d5b-4afb-ae1b-12f68224d029","note":"","count":1,"label":"Olivy","posId":"C112","price":3500,"KDSTags":["greenhighlight"],"isExtra":true},{"id":"de56def4-8429-46ca-bf08-8c8eba684591","note":"","count":1,"label":"BBQ dip","posId":"P105","price":2000,"isExtra":false},{"id":"e7501e4e-7b75-458f-8655-4ba5ba9c5990","note":"","count":1,"label":"Dip Jalapeňos","posId":"P107","price":2000,"isExtra":false}]</t>
  </si>
  <si>
    <t>2026-05-10T21:13:14.857+02:00</t>
  </si>
  <si>
    <t>2026-05-10T21:19:57.045+02:00</t>
  </si>
  <si>
    <t>[{"id":"69427510296215434ca56257","count":1,"label":"Hawai 40cm","posId":"102","price":30900,"isExtra":false},{"id":"c71f71bd04444e93fe083c01","count":1,"label":"Balné","posId":"K0000","price":2000,"isExtra":true}]</t>
  </si>
  <si>
    <t>2026-05-10T20:49:29.692+02:00</t>
  </si>
  <si>
    <t>2026-05-10T20:55:58.802+02:00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</si>
  <si>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🌶️🌶️","posId":"120","price":24900,"isExtra":false},{"id":"55199557","note":"","count":1,"label":"Balné","posId":"K0000","price":1500,"isExtra":true}]</t>
  </si>
  <si>
    <t>2026-05-10T20:43:23.285+02:00</t>
  </si>
  <si>
    <t>2026-05-10T20:52:16.735+02:00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</si>
  <si>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</si>
  <si>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2026-05-10T20:28:03.498+02:00</t>
  </si>
  <si>
    <t>2026-05-10T20:38:18.761+02:00</t>
  </si>
  <si>
    <t>2026-05-10T21:10:45.548+02:00</t>
  </si>
  <si>
    <t>2026-05-10T20:28:03.635+02:00</t>
  </si>
  <si>
    <t>[{"id":"36ea3088-07fd-428f-b871-c4a5ee9cef7b","note":"","count":1,"label":"Comeback 40cm 🌶️","posId":"109","price":30900,"isExtra":false},{"id":"03dae282-4cd4-4fa2-9169-2178ea3ed325","note":"","count":1,"label":"Quattro Formaggi 40cm","posId":"111","price":30900,"isExtra":false},{"id":"aef5aaf8-2acf-4f20-91be-c8829f11cd0c","note":"","count":1,"label":"Capricciosa 40cm","posId":"101","price":30900,"isExtra":false}]</t>
  </si>
  <si>
    <t>2026-05-10T20:22:04.151+02:00</t>
  </si>
  <si>
    <t>2026-05-10T20:33:41.678+02:00</t>
  </si>
  <si>
    <t>2026-05-10T20:57:38.796+02:00</t>
  </si>
  <si>
    <t>2026-05-10T20:22:04.308+02:00</t>
  </si>
  <si>
    <t>[{"id":"5b1f2843-926a-4dd1-a5f0-4fddc7b45013","note":"","count":1,"label":"Margherita 32cm","posId":"112","price":20900,"isExtra":false},{"id":"a3d62a5d-2e1d-48db-874e-d64becff7059","note":"","count":1,"label":"změna na BBQ základ","posId":"a3d62a5d-2e1d-48db-874e-d64becff7059","price":0,"isExtra":true},{"id":"7bf5fb6e-17f1-4e62-b7d1-e31d7c483eb9","note":"","count":1,"label":"Cibule","posId":"B103","price":2500,"KDSTags":["greenhighlight"],"isExtra":true},{"id":"739ceea4-4275-4f09-8cf5-ae08fe640a77","note":"","count":1,"label":"Pepsi 1l","posId":"N124","price":5900,"isExtra":false},{"id":"f1315fc0-dfbb-459c-9f31-49d8e60875f4","note":"","count":1,"label":"Pepperoni 40cm 🌶️🌶️","posId":"108","price":30900,"isExtra":false}]</t>
  </si>
  <si>
    <t>2026-05-10T20:14:11.741+02:00</t>
  </si>
  <si>
    <t>2026-05-10T20:23:58.808+02:00</t>
  </si>
  <si>
    <t>[{"id":"69427510296215434ca56271","count":1,"label":"Hawai 32cm","posId":"114","price":24900,"isExtra":false},{"id":"ed2821f5147c44e417ef0b42","count":1,"label":"Balné","posId":"K0000","price":1500,"isExtra":true},{"id":"69427510296215434ca56265","count":1,"label":"Hot &amp; Spicy 32cm 🌶️🌶️","posId":"122","price":24900,"isExtra":false},{"id":"ed2821f5147c44e417ef0b42","count":1,"label":"Balné","posId":"K0000","price":1500,"isExtra":true}]</t>
  </si>
  <si>
    <t>2026-05-10T20:07:42.514+02:00</t>
  </si>
  <si>
    <t>2026-05-10T20:24:07.696+02:00</t>
  </si>
  <si>
    <t>[{"id":"57405742","note":"","size":"Pepsi 1l","count":1,"label":"Pepsi 1l","posId":"N124","price":5900,"isExtra":false},{"id":"55199472","note":"","size":"Hot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bylinky","posId":"A122","price":6500,"isExtra":true}]</t>
  </si>
  <si>
    <t>2026-05-10T20:06:03.290+02:00</t>
  </si>
  <si>
    <t>2026-05-10T20:22:09.552+02:00</t>
  </si>
  <si>
    <t>[{"id":"e8f571e6-dd36-42d7-8826-52c90315986b","note":"","count":1,"label":"Baby špenát &amp; kuře 40cm","posId":"104","price":30900,"isExtra":false},{"id":"03dae282-4cd4-4fa2-9169-2178ea3ed325","note":"","count":1,"label":"Quattro Formaggi 40cm","posId":"111","price":30900,"isExtra":false}]</t>
  </si>
  <si>
    <t>2026-05-10T20:03:06.988+02:00</t>
  </si>
  <si>
    <t>2026-05-10T20:21:58.796+02:00</t>
  </si>
  <si>
    <t>[{"id":"55199480","note":"","size":"Capricciosa 40cm","count":1,"label":"Capricciosa 40cm","posId":"101","price":30900,"isExtra":false},{"id":"55199547","note":"","count":1,"label":"Balné","posId":"K0000","price":2000,"isExtra":true}]</t>
  </si>
  <si>
    <t>2026-05-10T20:03:03.934+02:00</t>
  </si>
  <si>
    <t>2026-05-10T20:18:54.724+02:00</t>
  </si>
  <si>
    <t>[{"id":"69427510296215434ca56297","count":1,"label":"Spicy menu Comeback","posId":"M100","price":34900,"isExtra":false},{"id":"48b98a74f25fd3fe9562dfd2","count":1,"label":"Balné","posId":"K0000","price":3000,"isExtra":true},{"id":"2056460f148b46428f219848","count":1,"label":"Quattro Formaggi","posId":"Y123","price":0,"isExtra":true},{"id":"84e4b48cb1bf1b04bc7feb09","count":1,"label":"Smetanový základ","posId":"ZRS32","price":0,"isExtra":true},{"id":"4d20acafa95763f3c432c8f6","count":1,"label":"spicy wings 🌶️","posId":"P101","price":0,"isExtra":true},{"id":"ddc6344ed82f485e5eed0c98","count":1,"label":"Mirinda 1l","posId":"N126","price":0,"isExtra":true}]</t>
  </si>
  <si>
    <t>2026-05-10T20:02:34.401+02:00</t>
  </si>
  <si>
    <t>2026-05-10T20:02:42.268+02:00</t>
  </si>
  <si>
    <t>[{"id":"503oYFJ0v6DcVp2lPSizu","count":1,"label":"spicy wings 🌶️","posId":"P101","price":11900,"isExtra":false,"creatorId":"Y_v4l0NC43A0o6tkYTiMT","isPackging":0,"actualLabel":"Spicy Wings 🌶️"},{"id":"7aBj0yr8ehZGT_Y-fZEHI","count":1,"label":"Guarana kiwi a jablko","posId":"N144","price":5500,"isExtra":false,"creatorId":"RNfzOFrD20dc-piGPPy3y","isPackging":0,"actualLabel":"Guarana kiwi a jablko"}]</t>
  </si>
  <si>
    <t>2026-05-10T20:02:03.560+02:00</t>
  </si>
  <si>
    <t>2026-05-10T20:14:17.684+02:00</t>
  </si>
  <si>
    <t>[{"id":"100","note":"","count":1,"label":"Margherita 40cm","posId":"100","price":26900,"isExtra":false},{"id":"K0000","note":"","count":1,"label":"Balné","posId":"K0000","price":2000,"isExtra":true},{"id":"C115","note":"","count":1,"label":"Kukuřice","posId":"C115","price":3500,"KDSTags":["greenhighlight"],"isExtra":true},{"id":"C113","note":"","count":1,"label":"Mozzarella","posId":"C113","price":4000,"KDSTags":["greenhighlight"],"isExtra":true},{"id":"C106","note":"","count":1,"label":"Šunka","posId":"C106","price":4000,"KDSTags":["greenhighlight"],"isExtra":true},{"id":"C114","note":"","count":1,"label":"Kuře","posId":"C114","price":4000,"KDSTags":["greenhighlight"],"isExtra":true}]</t>
  </si>
  <si>
    <t>2026-05-10T20:00:45.653+02:00</t>
  </si>
  <si>
    <t>2026-05-10T20:13:09.677+02:00</t>
  </si>
  <si>
    <t>[{"id":"59808680","note":"","size":"Jablečno-skořicové rolls","count":1,"label":"Jablečno-skořicové rolls","posId":"18","price":8900,"isExtra":false},{"id":"55199557","note":"","count":1,"label":"Balné","posId":"K0000","price":1500,"isExtra":true},{"id":"55199516","note":"","size":"Česnekový dip","count":2,"label":"Česnekový dip","posId":"P106","price":2000,"isExtra":false},{"id":"55199557","note":"","count":2,"label":"Balné","posId":"K0000","price":1500,"isExtra":true},{"id":"59589459","note":"","size":"Pepperoni 32cm 🌶️🌶️","count":1,"label":"Pepperoni 32cm 🌶️🌶️","posId":"120","price":24900,"isExtra":false},{"id":"55199557","note":"","count":1,"label":"Balné","posId":"K0000","price":1500,"isExtra":true},{"id":"59592261","note":"","count":1,"label":"USA těsto","posId":"17","price":1000,"isExtra":true},{"id":"57279339","note":"","count":1,"label":"Smetanový základ","posId":"ZRS32","price":0,"isExtra":true},{"id":"59589459","note":"","size":"Pepperoni 32cm 🌶️🌶️","count":1,"label":"Pepperoni 32cm 🌶️🌶️","posId":"120","price":24900,"isExtra":false},{"id":"55199557","note":"","count":1,"label":"Balné","posId":"K0000","price":1500,"isExtra":true},{"id":"59589463","note":"","size":"Hawai 32cm","count":1,"label":"Hawai 32cm","posId":"114","price":24900,"isExtra":false},{"id":"55199557","note":"","count":1,"label":"Balné","posId":"K0000","price":1500,"isExtra":true},{"id":"55199648","note":"","count":1,"label":"Kukuřice","posId":"B115","price":2500,"KDSTags":["greenhighlight"],"isExtra":true}]</t>
  </si>
  <si>
    <t>2026-05-10T19:54:12.511+02:00</t>
  </si>
  <si>
    <t>2026-05-10T20:11:14.149+02:00</t>
  </si>
  <si>
    <t>[{"id":"y4Ud58ITso9ISpwqJmsZm","count":1,"label":"Pepperoni 40cm 🌶️🌶️","posId":"108","price":30900,"isExtra":false,"creatorId":"IWYUdrDMgQfnBPcRYilny","isPackging":0,"actualLabel":"Pepperoni 40cm 🌶️🌶️"},{"id":"knVYG7n-YfgalDKLvtO0u","count":1,"label":"Quattro Formaggi 40cm","posId":"111","price":30900,"isExtra":false,"creatorId":"H54OEjZxoPz6Lc5QIgBuj","isPackging":0,"actualLabel":"Quattro Formaggi 40cm"},{"id":"extra_20230331101812_3","count":1,"label":"okraj mozzarella, bylinky","posId":"A122","price":6500,"isExtra":true,"mainItemId":"knVYG7n-YfgalDKLvtO0u"}]</t>
  </si>
  <si>
    <t>2026-05-10T19:42:31.079+02:00</t>
  </si>
  <si>
    <t>2026-05-10T19:54:09.747+02:00</t>
  </si>
  <si>
    <t>[{"id":"55199476","note":"","size":"BBQ Meteor 40cm","count":1,"label":"BBQ Meteor 40cm","posId":"106","price":30900,"isExtra":false},{"id":"55199547","note":"","count":1,"label":"Balné","posId":"K0000","price":2000,"isExtra":true},{"id":"59555713","note":"","count":1,"label":"Rajčatový základ","posId":"ZBR40","price":0,"isExtra":true},{"id":"55199588","note":"","count":1,"label":"okraj mozzarella, bbq omáčka","posId":"A124","price":6500,"isExtra":true},{"id":"55199516","note":"","size":"Česnekový dip","count":1,"label":"Česnekový dip","posId":"P106","price":2000,"isExtra":false},{"id":"55199557","note":"","count":1,"label":"Balné","posId":"K0000","price":1500,"isExtra":true},{"id":"55199515","note":"","size":"Pepperoni Rolls 🌶️","count":1,"label":"Pepperoni Rolls 🌶️","posId":"P100","price":8900,"isExtra":false},{"id":"55199557","note":"","count":1,"label":"Balné","posId":"K0000","price":1500,"isExtra":true},{"id":"57405744","note":"","size":"Mirinda 1l","count":1,"label":"Mirinda 1l","posId":"N126","price":5900,"isExtra":false}]</t>
  </si>
  <si>
    <t>2026-05-10T19:42:03.159+02:00</t>
  </si>
  <si>
    <t>2026-05-10T19:51:35.441+02:00</t>
  </si>
  <si>
    <t>[{"id":"36ea3088-07fd-428f-b871-c4a5ee9cef7b","note":"","count":1,"label":"Comeback 40cm 🌶️","posId":"109","price":30900,"isExtra":false}]</t>
  </si>
  <si>
    <t>2026-05-10T19:31:23.562+02:00</t>
  </si>
  <si>
    <t>2026-05-10T19:47:16.897+02:00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</si>
  <si>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🌶️","posId":"109","price":30900,"isExtra":false},{"id":"55199547","note":"","count":1,"label":"Balné","posId":"K0000","price":2000,"isExtra":true},{"id":"57464195","note":"","size":"Dip Jalapeňos","count":1,"label":"Dip Jalapeňos","posId":"P107","price":2000,"isExtra":false},{"id":"55199557","note":"","count":1,"label":"Balné","posId":"K0000","price":1500,"isExtra":true},{"id":"55199516","note":"","size":"Česnekový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</si>
  <si>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2026-05-10T19:31:03.426+02:00</t>
  </si>
  <si>
    <t>2026-05-10T19:45:13.406+02:00</t>
  </si>
  <si>
    <t>2026-05-10T20:24:25.813+02:00</t>
  </si>
  <si>
    <t>2026-05-10T19:31:03.596+02:00</t>
  </si>
  <si>
    <t>[{"id":"0b867b16-3995-4b4a-9deb-1c0d8cecf8d6","note":"","count":2,"label":"Pepperoni 32cm 🌶️🌶️","posId":"120","price":24900,"isExtra":false},{"id":"03ade9ce-5d0f-4499-a6a3-340b58ae4468","note":"","count":1,"label":"Capricciosa 32cm","posId":"113","price":24900,"isExtra":false},{"id":"4d0fe7ad-c88a-4a73-8015-c60680489cf8","note":"","count":1,"label":"Baby Špenát &amp; kuře 32cm","posId":"116","price":24900,"isExtra":false}]</t>
  </si>
  <si>
    <t>2026-05-10T19:30:16.953+02:00</t>
  </si>
  <si>
    <t>2026-05-10T19:38:45.630+02:00</t>
  </si>
  <si>
    <t>[{"id":"69427510296215434ca56249","count":1,"label":"Quattro Formaggi 40cm","posId":"111","price":30900,"isExtra":false},{"id":"c71f71bd04444e93fe083c01","count":1,"label":"Balné","posId":"K0000","price":2000,"isExtra":true},{"id":"69427510296215434ca562b9","count":1,"label":"Aquilla zelený čaj/citron","posId":"N121","price":4900,"isExtra":false},{"id":"69427510296215434ca562ab","count":1,"label":"Dip Jalapeňos","posId":"P107","price":2000,"isExtra":false},{"id":"ed2821f5147c44e417ef0b42","count":1,"label":"Balné","posId":"K0000","price":1500,"isExtra":true}]</t>
  </si>
  <si>
    <t>2026-05-10T19:28:04.375+02:00</t>
  </si>
  <si>
    <t>2026-05-10T19:37:59.390+02:00</t>
  </si>
  <si>
    <t>2026-05-10T20:10:50.396+02:00</t>
  </si>
  <si>
    <t>2026-05-10T19:28:04.601+02:00</t>
  </si>
  <si>
    <t>2026-05-10T19:22:28.923+02:00</t>
  </si>
  <si>
    <t>2026-05-10T19:36:32.606+02:00</t>
  </si>
  <si>
    <t>[{"id":"55199475","note":"","size":"BBQ Texas 40cm","count":1,"label":"BBQ Texas 40cm","posId":"107","price":30900,"isExtra":false},{"id":"55199547","note":"","count":1,"label":"Balné","posId":"K0000","price":2000,"isExtra":true},{"id":"59555713","note":"","count":1,"label":"Rajčatový základ","posId":"ZBR40","price":0,"isExtra":true},{"id":"55199624","note":"","count":1,"label":"okraj hotdog, bbq omáčka","posId":"A120","price":6500,"isExtra":true},{"id":"55199628","note":"","count":1,"label":"Bez cibule","posId":"X103","price":0,"KDSTags":["redhighlight"],"isExtra":true},{"id":"55199598","note":"","count":1,"label":"Žampiony","posId":"C105","price":3500,"KDSTags":["greenhighlight"],"isExtra":true},{"id":"55199662","note":"","count":1,"label":"Šunka","posId":"C106","price":4000,"KDSTags":["greenhighlight"],"isExtra":true}]</t>
  </si>
  <si>
    <t>2026-05-10T19:22:10.720+02:00</t>
  </si>
  <si>
    <t>2026-05-10T19:31:40.877+02:00</t>
  </si>
  <si>
    <t>Karel</t>
  </si>
  <si>
    <t>2026-05-10T19:17:27.460+02:00</t>
  </si>
  <si>
    <t>2026-05-10T19:30:02.661+02:00</t>
  </si>
  <si>
    <t>[{"id":"122","note":"","count":1,"label":"Hot &amp; Spicy 32cm 🌶️🌶️","posId":"122","price":24900,"isExtra":false},{"id":"K0000","note":"","count":1,"label":"Balné","posId":"K0000","price":1500,"isExtra":true},{"id":"ZRS32","note":"","count":1,"label":"Smetanový základ","posId":"ZRS32","price":0,"isExtra":true}]</t>
  </si>
  <si>
    <t>2026-05-10T19:15:32.318+02:00</t>
  </si>
  <si>
    <t>2026-05-10T19:28:38.745+02:00</t>
  </si>
  <si>
    <t>[{"id":"69427510296215434ca56259","count":1,"label":"Capricciosa 40cm","posId":"101","price":30900,"isExtra":false},{"id":"c71f71bd04444e93fe083c01","count":1,"label":"Balné","posId":"K0000","price":2000,"isExtra":true},{"id":"8d55eafca74e85a8dee122d9","count":1,"label":"okraj mozzarella, bylinky","posId":"A122","price":6500,"isExtra":true},{"id":"0c6f991de7b2d226d96c4587","count":1,"label":"Bez oliv","posId":"X112","price":0,"KDSTags":["redhighlight"],"isExtra":true}]</t>
  </si>
  <si>
    <t>2026-05-10T19:11:53.838+02:00</t>
  </si>
  <si>
    <t>2026-05-10T19:25:07.106+02:00</t>
  </si>
  <si>
    <t>[{"id":"69427510296215434ca56269","count":1,"label":"Pepperoni 32cm 🌶️🌶️","posId":"120","price":24900,"isExtra":false},{"id":"ed2821f5147c44e417ef0b42","count":1,"label":"Balné","posId":"K0000","price":1500,"isExtra":true},{"id":"491d7a6fd0c9aaa37717cb10","count":1,"label":"Gorgonzola","posId":"B101","price":3000,"KDSTags":["greenhighlight"],"isExtra":true},{"id":"69427510296215434ca562a1","count":1,"label":"Pepperoni Rolls 🌶️","posId":"P100","price":8900,"isExtra":false},{"id":"ed2821f5147c44e417ef0b42","count":1,"label":"Balné","posId":"K0000","price":1500,"isExtra":true},{"id":"69427510296215434ca562c1","count":1,"label":"Mirinda 1l","posId":"N126","price":5900,"isExtra":false},{"id":"69427510296215434ca562af","count":1,"label":"Opočno karamel","posId":"D112","price":12900,"isExtra":false}]</t>
  </si>
  <si>
    <t>2026-05-10T19:10:50.337+02:00</t>
  </si>
  <si>
    <t>2026-05-10T19:11:49.048+02:00</t>
  </si>
  <si>
    <t>[{"id":"FpCyJ5ZRNiPuO590BQzUC","count":1,"label":"Pepsi 1l","posId":"N124","price":5900,"isExtra":false,"creatorId":"AX05s8L78qMQBEk0COb-c","isPackging":0,"actualLabel":"Pepsi 1l"}]</t>
  </si>
  <si>
    <t>2026-05-10T19:10:04.354+02:00</t>
  </si>
  <si>
    <t>2026-05-10T19:25:07.725+02:00</t>
  </si>
  <si>
    <t>2026-05-10T19:42:14.744+02:00</t>
  </si>
  <si>
    <t>2026-05-10T19:10:04.496+02:00</t>
  </si>
  <si>
    <t>[{"id":"35e045f9-bc36-46e9-8142-6579de78a05b","note":"","count":1,"label":"Comeback 32cm 🌶️","posId":"121","price":24900,"isExtra":false},{"id":"21fd0686-e8d1-43f1-84c9-d96f5842a3ca","note":"","count":1,"label":"okraj mozzarella, bylinky","posId":"A121","price":5700,"isExtra":true},{"id":"169906cc-98ac-4101-a361-79ae530758c3","note":"","count":1,"label":"Bez cibule","posId":"X103","price":0,"KDSTags":["redhighlight"],"isExtra":true},{"id":"fcbcf6b6-34c6-4d5f-ac5b-f6ece72e0953","note":"","count":1,"label":"BBQ Meteor 32cm","posId":"118","price":24900,"isExtra":false},{"id":"21fd0686-e8d1-43f1-84c9-d96f5842a3ca","note":"","count":1,"label":"okraj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bylinky","posId":"A121","price":5700,"isExtra":true},{"id":"6e9ef16b-b5cb-40a1-ad72-f28a9276a0f7","note":"","count":1,"label":"Kuře","posId":"B114","price":3000,"KDSTags":["greenhighlight"],"isExtra":true}]</t>
  </si>
  <si>
    <t>2026-05-10T19:09:03.389+02:00</t>
  </si>
  <si>
    <t>2026-05-10T19:18:46.569+02:00</t>
  </si>
  <si>
    <t>2026-05-10T19:51:11.815+02:00</t>
  </si>
  <si>
    <t>2026-05-10T19:09:03.548+02:00</t>
  </si>
  <si>
    <t>2026-05-10T19:04:03.772+02:00</t>
  </si>
  <si>
    <t>2026-05-10T19:08:23.982+02:00</t>
  </si>
  <si>
    <t>[{"id":"f1315fc0-dfbb-459c-9f31-49d8e60875f4","note":"","count":1,"label":"Pepperoni 40cm 🌶️🌶️","posId":"108","price":30900,"isExtra":false}]</t>
  </si>
  <si>
    <t>2026-05-10T19:00:03.642+02:00</t>
  </si>
  <si>
    <t>2026-05-10T19:11:39.980+02:00</t>
  </si>
  <si>
    <t>2026-05-10T19:21:00.398+02:00</t>
  </si>
  <si>
    <t>2026-05-10T19:00:03.783+02:00</t>
  </si>
  <si>
    <t>[{"id":"0005ff76-02c8-47f3-a86e-87443988197a","note":"","count":1,"label":"BBQ Texas 32cm","posId":"119","price":24900,"isExtra":false}]</t>
  </si>
  <si>
    <t>2026-05-10T18:57:10.221+02:00</t>
  </si>
  <si>
    <t>2026-05-10T19:11:50.915+02:00</t>
  </si>
  <si>
    <t>[{"id":"C20ygzQOlr3mE8J1awXgY","count":1,"label":"Comeback 40cm 🌶️","posId":"109","price":30900,"isExtra":false,"creatorId":"oAMqWpf8OwKrXxTtPFNUC","isPackging":0,"actualLabel":"Comeback 40cm 🌶️"}]</t>
  </si>
  <si>
    <t>2026-05-10T18:57:03.082+02:00</t>
  </si>
  <si>
    <t>2026-05-10T19:03:25.054+02:00</t>
  </si>
  <si>
    <t>[{"id":"03dae282-4cd4-4fa2-9169-2178ea3ed325","note":"","count":1,"label":"Quattro Formaggi 40cm","posId":"111","price":30900,"isExtra":false},{"id":"614269dd-2dbe-47e4-81f8-670c7ef03e2f","note":"","count":1,"label":"Pepperoni salám","posId":"C109","price":4000,"KDSTags":["greenhighlight"],"isExtra":true},{"id":"4d17a249-2cb2-45af-b8bb-30f6adefd5de","note":"","count":1,"label":"Bez gorgonzoly","posId":"X101","price":0,"KDSTags":["redhighlight"],"isExtra":true},{"id":"3a8b6a85-3b5c-4ee4-be2d-261ab8731d6e","note":"","count":1,"label":"Česnekový dip","posId":"P106","price":2000,"isExtra":false}]</t>
  </si>
  <si>
    <t>2026-05-10T18:35:20.507+02:00</t>
  </si>
  <si>
    <t>2026-05-10T18:45:29.115+02:00</t>
  </si>
  <si>
    <t>2026-05-10T18:28:03.742+02:00</t>
  </si>
  <si>
    <t>2026-05-10T19:07:36.933+02:00</t>
  </si>
  <si>
    <t>[{"id":"03dae282-4cd4-4fa2-9169-2178ea3ed325","note":"","count":1,"label":"Quattro Formaggi 40cm","posId":"111","price":30900,"isExtra":false},{"id":"3a8b6a85-3b5c-4ee4-be2d-261ab8731d6e","note":"","count":1,"label":"Česnekový dip","posId":"P106","price":2000,"isExtra":false}]</t>
  </si>
  <si>
    <t>2026-05-10T18:28:03.362+02:00</t>
  </si>
  <si>
    <t>2026-05-10T18:38:25.049+02:00</t>
  </si>
  <si>
    <t>[{"id":"115","note":"","count":1,"label":"Zeleninová 32cm","posId":"115","price":24900,"isExtra":false},{"id":"K0000","note":"","count":1,"label":"Balné","posId":"K0000","price":1500,"isExtra":true},{"id":"A121","note":"","count":1,"label":"okraj mozzarella, bylinky","posId":"A121","price":5700,"isExtra":true},{"id":"121","note":"","count":1,"label":"Comeback 32cm 🌶️","posId":"121","price":24900,"isExtra":false},{"id":"K0000","note":"","count":1,"label":"Balné","posId":"K0000","price":1500,"isExtra":true}]</t>
  </si>
  <si>
    <t>2026-05-10T18:26:16.796+02:00</t>
  </si>
  <si>
    <t>2026-05-10T18:34:19.026+02:00</t>
  </si>
  <si>
    <t>[{"id":"69427510296215434ca56297","count":1,"label":"Spicy menu Comeback","posId":"M100","price":34900,"isExtra":false},{"id":"48b98a74f25fd3fe9562dfd2","count":1,"label":"Balné","posId":"K0000","price":3000,"isExtra":true},{"id":"aa2f7144ae777bcbeec56be3","count":1,"label":"Comeback","posId":"Y121","price":0,"isExtra":true},{"id":"4d20acafa95763f3c432c8f6","count":1,"label":"spicy wings 🌶️","posId":"P101","price":0,"isExtra":true},{"id":"d3a1261cfecf42255c82c66a","count":1,"label":"Pepsi 1l","posId":"N124","price":0,"isExtra":true},{"id":"69427510296215434ca562a1","count":1,"label":"Pepperoni Rolls 🌶️","posId":"P100","price":8900,"isExtra":false},{"id":"ed2821f5147c44e417ef0b42","count":1,"label":"Balné","posId":"K0000","price":1500,"isExtra":true}]</t>
  </si>
  <si>
    <t>2026-05-10T18:24:04.209+02:00</t>
  </si>
  <si>
    <t>2026-05-10T18:39:58.574+02:00</t>
  </si>
  <si>
    <t>2026-05-10T18:57:32.097+02:00</t>
  </si>
  <si>
    <t>2026-05-10T18:24:04.467+02:00</t>
  </si>
  <si>
    <t>[{"id":"0ea52415-fdb3-497f-b216-7fd5802f2e0f","note":"","count":1,"label":"Quattro Formaggi 32cm","posId":"123","price":24900,"isExtra":false},{"id":"38de8e38-e51e-422d-9a89-960ebc505f1b","note":"","count":1,"label":"Šunka","posId":"B106","price":3000,"KDSTags":["greenhighlight"],"isExtra":true},{"id":"35e045f9-bc36-46e9-8142-6579de78a05b","note":"","count":1,"label":"Comeback 32cm 🌶️","posId":"121","price":24900,"isExtra":false},{"id":"211d85d0-839e-41d0-89e3-ea177ad7489e","note":"","count":2,"label":"Česnekový dip","posId":"P106","price":2000,"isExtra":false},{"id":"0005ff76-02c8-47f3-a86e-87443988197a","note":"","count":1,"label":"BBQ Texas 32cm","posId":"119","price":24900,"isExtra":false}]</t>
  </si>
  <si>
    <t>2026-05-10T18:18:29.176+02:00</t>
  </si>
  <si>
    <t>2026-05-10T18:27:30.989+02:00</t>
  </si>
  <si>
    <t>[{"id":"102","note":"","count":2,"label":"Hawai 40cm","posId":"102","price":30900,"isExtra":false},{"id":"K0000","note":"","count":2,"label":"Balné","posId":"K0000","price":2000,"isExtra":true}]</t>
  </si>
  <si>
    <t>2026-05-10T18:12:42.263+02:00</t>
  </si>
  <si>
    <t>2026-05-10T18:24:11.954+02:00</t>
  </si>
  <si>
    <t>[{"id":"69427510296215434ca56261","count":1,"label":"Margherita 32cm","posId":"112","price":20900,"isExtra":false},{"id":"ed2821f5147c44e417ef0b42","count":1,"label":"Balné","posId":"K0000","price":1500,"isExtra":true},{"id":"9ee1d6724717b6cc0fc41c1b","count":1,"label":"okraj mozzarella, bylinky","posId":"A121","price":5700,"isExtra":true},{"id":"69427510296215434ca562c1","count":1,"label":"Mirinda 1l","posId":"N126","price":5900,"isExtra":false}]</t>
  </si>
  <si>
    <t>2026-05-10T18:08:14.648+02:00</t>
  </si>
  <si>
    <t>2026-05-10T18:23:57.206+02:00</t>
  </si>
  <si>
    <t>[{"id":"59589464","note":"","size":"Capricciosa 32cm","count":1,"label":"Capricciosa 32cm","posId":"113","price":24900,"isExtra":false},{"id":"55199557","note":"","count":1,"label":"Balné","posId":"K0000","price":1500,"isExtra":true},{"id":"55199586","note":"","count":1,"label":"okraj mozzarella, bylinky","posId":"A121","price":5700,"isExtra":true},{"id":"55199675","note":"","count":1,"label":"Kuře","posId":"B114","price":3000,"KDSTags":["greenhighlight"],"isExtra":true},{"id":"59589462","note":"","size":"Zeleninová 32cm","count":1,"label":"Zeleninová 32cm","posId":"115","price":24900,"isExtra":false},{"id":"55199557","note":"","count":1,"label":"Balné","posId":"K0000","price":1500,"isExtra":true},{"id":"55199622","note":"","count":1,"label":"okraj hotdog, bbq omáčka","posId":"A119","price":5700,"isExtra":true},{"id":"55199675","note":"","count":1,"label":"Kuře","posId":"B114","price":3000,"KDSTags":["greenhighlight"],"isExtra":true},{"id":"55199680","note":"","count":1,"label":"Grana padano, pecorino, parmazán","posId":"B130","price":3000,"KDSTags":["greenhighlight"],"isExtra":true}]</t>
  </si>
  <si>
    <t>2026-05-10T18:08:02.875+02:00</t>
  </si>
  <si>
    <t>2026-05-10T18:20:55.689+02:00</t>
  </si>
  <si>
    <t>2026-05-10T18:36:56.776+02:00</t>
  </si>
  <si>
    <t>2026-05-10T18:08:03.056+02:00</t>
  </si>
  <si>
    <t>[{"id":"5b1f2843-926a-4dd1-a5f0-4fddc7b45013","note":"","count":1,"label":"Margherita 32cm","posId":"112","price":20900,"isExtra":false},{"id":"21fd0686-e8d1-43f1-84c9-d96f5842a3ca","note":"","count":1,"label":"okraj mozzarella, bylinky","posId":"A121","price":5700,"isExtra":true},{"id":"535b9312-93c3-44a2-9448-b49d9d5fa589","note":"","count":1,"label":"Špenát s česnekem","posId":"B107","price":2500,"KDSTags":["greenhighlight"],"isExtra":true},{"id":"3a8b6a85-3b5c-4ee4-be2d-261ab8731d6e","note":"","count":1,"label":"Česnekový dip","posId":"P106","price":2000,"isExtra":false}]</t>
  </si>
  <si>
    <t>2026-05-10T18:05:31.832+02:00</t>
  </si>
  <si>
    <t>2026-05-10T18:19:05.873+02:00</t>
  </si>
  <si>
    <t>[{"id":"111","note":"","count":1,"label":"Quattro Formaggi 40cm","posId":"111","price":30900,"isExtra":false},{"id":"K0000","note":"","count":1,"label":"Balné","posId":"K0000","price":2000,"isExtra":true},{"id":"102","note":"","count":1,"label":"Hawai 40cm","posId":"102","price":30900,"isExtra":false},{"id":"K0000","note":"","count":1,"label":"Balné","posId":"K0000","price":2000,"isExtra":true},{"id":"104","note":"","count":1,"label":"Baby špenát &amp; kuře 40cm","posId":"104","price":30900,"isExtra":false},{"id":"K0000","note":"","count":1,"label":"Balné","posId":"K0000","price":2000,"isExtra":true},{"id":"108","note":"","count":1,"label":"Pepperoni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,{"id":"C102","note":"","count":1,"label":"Jalapeňos","posId":"C102","price":3500,"KDSTags":["greenhighlight"],"isExtra":true}]</t>
  </si>
  <si>
    <t>2026-05-10T17:55:29.899+02:00</t>
  </si>
  <si>
    <t>2026-05-10T18:09:49.006+02:00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</si>
  <si>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🌶️🌶️","posId":"122","price":24900,"isExtra":false},{"id":"55199557","note":"","count":1,"label":"Balné","posId":"K0000","price":1500,"isExtra":true},{"id":"59589464","note":"","size":"Capricciosa 32cm","count":1,"label":"Capricciosa 32cm","posId":"113","price":24900,"isExtra":false},{"id":"55199557","note":"","count":1,"label":"Balné","posId":"K0000","price":1500,"isExtra":true},{"id":"55199541","note":"","count":1,"label":"Bez mozzarelly","posId":"X113","price":0,"KDSTags":["redhighlight"],"isExtra":true},{"id":"55199680","note":"","count":1,"label":"Grana padano, pecorino, parmazán","posId":"B130","price":3000,"KDSTags":["greenhighlight"],"isExtra":true},{"id":"55199474","note":"","size":"Pepperoni 40cm 🌶️🌶️","count":1,"label":"Pepperoni 40cm 🌶️🌶️","posId":"108","price":30900,"isExtra":false},{"id":"55199547","note":"","count":1,"label":"Balné","posId":"K0000","price":2000,"isExtra":true},{"id":"55199581","note":"","count":1,"label":"okraj mozzarella, bylinky","posId":"A122","price":6500,"isExtra":true},{"id":"55199650","note":"","count":1,"label":"Kukuřice","posId":"C115","price":3500,"KDSTags":["greenhighlight"],"isExtra":true},{"id":"55199471","note":"","size":"Quattro Formaggi 40cm","count":1,"label":"Quattro Formaggi 40cm","posId":"111","price":30900,"isExtra":false},{"id":"55199547","note":"","count":1,"label":"Balné","posId":"K0000","price":2000,"isExtra":true},{"id":"59555719","note":"","count":1,"label":"Rajčatový základ","posId":"ZSR40","price":0,"isExtra":true},{"id":"55199581","note":"","count":1,"label":"okraj mozzarella, bylinky","posId":"A122","price":6500,"isExtra":true},{"id":"55199646","note":"","count":1,"label":"Cibule","posId":"C103","price":3500,"KDSTags":["greenhighlight"],"isExtra":true},{"id":"55199650","note":"","count":1,"label":"Kukuřice","posId":"C115","price":3500,"KDSTags":["greenhighlight"],"isExtra":true},{"id":"55199669","note":"","count":1,"label":"Slanina","posId":"C108","price":4000,"KDSTags":["greenhighlight"],"isExtra":true}]</t>
  </si>
  <si>
    <t>2026-05-10T17:52:06.559+02:00</t>
  </si>
  <si>
    <t>2026-05-10T18:02:31.016+02:00</t>
  </si>
  <si>
    <t>[{"id":"59589464","note":"","size":"Capricciosa 32cm","count":1,"label":"Capricciosa 32cm","posId":"113","price":24900,"isExtra":false},{"id":"55199557","note":"","count":1,"label":"Balné","posId":"K0000","price":1500,"isExtra":true},{"id":"55199644","note":"","count":1,"label":"Cibule","posId":"B103","price":2500,"KDSTags":["greenhighlight"],"isExtra":true}]</t>
  </si>
  <si>
    <t>2026-05-10T17:47:05.233+02:00</t>
  </si>
  <si>
    <t>2026-05-10T17:55:31.035+02:00</t>
  </si>
  <si>
    <t>[{"id":"C20ygzQOlr3mE8J1awXgY","count":1,"label":"Comeback 40cm 🌶️","posId":"109","price":30900,"isExtra":false,"creatorId":"hadAmAER8Z0JQVcu_j5IO","isPackging":0,"actualLabel":"Comeback 40cm 🌶️"}]</t>
  </si>
  <si>
    <t>2026-05-10T17:37:05.294+02:00</t>
  </si>
  <si>
    <t>2026-05-10T17:51:10.284+02:00</t>
  </si>
  <si>
    <t>[{"id":"55199471","note":"","size":"Quattro Formaggi 40cm","count":1,"label":"Quattro Formaggi 40cm","posId":"111","price":30900,"isExtra":false},{"id":"55199547","note":"","count":1,"label":"Balné","posId":"K0000","price":2000,"isExtra":true}]</t>
  </si>
  <si>
    <t>2026-05-10T17:35:24.861+02:00</t>
  </si>
  <si>
    <t>2026-05-10T17:43:22.178+02:00</t>
  </si>
  <si>
    <t>[{"id":"59589464","note":"","size":"Capricciosa 32cm","count":1,"label":"Capricciosa 32cm","posId":"113","price":24900,"isExtra":false},{"id":"55199557","note":"","count":1,"label":"Balné","posId":"K0000","price":1500,"isExtra":true},{"id":"57279339","note":"","count":1,"label":"Smetanový základ","posId":"ZRS32","price":0,"isExtra":true},{"id":"55199635","note":"","count":1,"label":"okraj hotdog, bez omáčky","posId":"A125","price":5700,"isExtra":true},{"id":"55199609","note":"","count":1,"label":"Bez oliv","posId":"X112","price":0,"KDSTags":["redhighlight"],"isExtra":true}]</t>
  </si>
  <si>
    <t>Martin Jurkovič</t>
  </si>
  <si>
    <t>2026-05-10T17:12:04.263+02:00</t>
  </si>
  <si>
    <t>2026-05-10T17:20:40.979+02:00</t>
  </si>
  <si>
    <t>2026-05-10T17:51:24.471+02:00</t>
  </si>
  <si>
    <t>2026-05-10T17:12:04.435+02:00</t>
  </si>
  <si>
    <t>[{"id":"36ea3088-07fd-428f-b871-c4a5ee9cef7b","note":"","count":1,"label":"Comeback 40cm 🌶️","posId":"109","price":30900,"isExtra":false},{"id":"169906cc-98ac-4101-a361-79ae530758c3","note":"","count":1,"label":"Bez cibule","posId":"X103","price":0,"KDSTags":["redhighlight"],"isExtra":true}]</t>
  </si>
  <si>
    <t>2026-05-10T17:01:03.417+02:00</t>
  </si>
  <si>
    <t>2026-05-10T17:09:50.967+02:00</t>
  </si>
  <si>
    <t>2026-05-10T17:28:57.139+02:00</t>
  </si>
  <si>
    <t>2026-05-10T17:01:03.575+02:00</t>
  </si>
  <si>
    <t>[{"id":"35e045f9-bc36-46e9-8142-6579de78a05b","note":"","count":1,"label":"Comeback 32cm 🌶️","posId":"121","price":24900,"isExtra":false},{"id":"21fd0686-e8d1-43f1-84c9-d96f5842a3ca","note":"","count":1,"label":"okraj mozzarella, bylinky","posId":"A121","price":5700,"isExtra":true},{"id":"169906cc-98ac-4101-a361-79ae530758c3","note":"","count":1,"label":"Bez cibule","posId":"X103","price":0,"KDSTags":["redhighlight"],"isExtra":true},{"id":"19647242-c7ae-4948-97a4-fe55e47b6f96","note":"","count":1,"label":"Bez salámu","posId":"X109","price":0,"KDSTags":["redhighlight"],"isExtra":true},{"id":"9579f3b5-1ac6-43ac-b132-28666e0777ec","note":"","count":1,"label":"Sweet Passion 18 cm","posId":"30","price":11900,"isExtra":false}]</t>
  </si>
  <si>
    <t>2026-05-10T16:54:40.234+02:00</t>
  </si>
  <si>
    <t>2026-05-10T17:01:58.187+02:00</t>
  </si>
  <si>
    <t>[{"id":"55199509","note":"","size":"Spicy menu Comeback","count":1,"label":"Spicy menu Comeback","posId":"M100","price":34900,"isExtra":false},{"id":"55199540","note":"","count":1,"label":"Hot &amp; Spicy","posId":"Y122","price":0,"isExtra":true},{"id":"55199538","note":"","count":1,"label":"Balné","posId":"K0000","price":3000,"isExtra":true},{"id":"55199550","note":"","count":1,"label":"spicy wings 🌶️","posId":"P101","price":0,"isExtra":true},{"id":"57405755","note":"","count":1,"label":"Pepsi zero sugar 1l","posId":"N125","price":0,"isExtra":true}]</t>
  </si>
  <si>
    <t>2026-05-10T16:46:37.167+02:00</t>
  </si>
  <si>
    <t>2026-05-10T16:59:25.142+02:00</t>
  </si>
  <si>
    <t>[{"id":"55199516","note":"","size":"Česnekový dip","count":1,"label":"Česnekový dip","posId":"P106","price":2000,"isExtra":false},{"id":"55199557","note":"","count":1,"label":"Balné","posId":"K0000","price":1500,"isExtra":true},{"id":"59589459","note":"","size":"Pepperoni 32cm 🌶️🌶️","count":1,"label":"Pepperoni 32cm 🌶️🌶️","posId":"120","price":24900,"isExtra":false},{"id":"55199557","note":"","count":1,"label":"Balné","posId":"K0000","price":1500,"isExtra":true},{"id":"55199568","note":"","count":1,"label":"Jalapeňos","posId":"B102","price":2500,"KDSTags":["greenhighlight"],"isExtra":true},{"id":"55199597","note":"","count":1,"label":"Žampiony","posId":"B105","price":2500,"KDSTags":["greenhighlight"],"isExtra":true},{"id":"55199644","note":"","count":1,"label":"Cibule","posId":"B103","price":2500,"KDSTags":["greenhighlight"],"isExtra":true},{"id":"55199680","note":"","count":1,"label":"Grana padano, pecorino, parmazán","posId":"B130","price":3000,"KDSTags":["greenhighlight"],"isExtra":true}]</t>
  </si>
  <si>
    <t>2026-05-10T16:46:32.278+02:00</t>
  </si>
  <si>
    <t>2026-05-10T16:49:53.880+02:00</t>
  </si>
  <si>
    <t>[{"id":"puwZHQ224EjXMazdlBSIW","count":1,"label":"Margherita 32cm","posId":"112","price":20900,"isExtra":false,"creatorId":"3nf4fxuV_1oKBnzTXA6_g","isPackging":0,"actualLabel":"Margherita 32cm"},{"id":"qDn96ATbqHd_7vbQ_cZWe","count":1,"label":"Česnekový dip","posId":"P106","price":2000,"isExtra":false,"creatorId":"UK7nuimXm820LKfKxMTCX","isPackging":0,"actualLabel":"Česnekový dip"},{"id":"wEUR72S1ReLATJbnOf1v3","count":1,"label":"Mirinda 1l","posId":"N126","price":5900,"isExtra":false,"creatorId":"55ug1ZqqIGpxQDVOVoNaw","isPackging":0,"actualLabel":"Mirinda 1l"}]</t>
  </si>
  <si>
    <t>2026-05-10T16:36:02.855+02:00</t>
  </si>
  <si>
    <t>2026-05-10T16:49:56.862+02:00</t>
  </si>
  <si>
    <t>2026-05-10T17:14:00.045+02:00</t>
  </si>
  <si>
    <t>2026-05-10T16:36:02.982+02:00</t>
  </si>
  <si>
    <t>[{"id":"36ea3088-07fd-428f-b871-c4a5ee9cef7b","note":"","count":1,"label":"Comeback 40cm 🌶️","posId":"109","price":30900,"isExtra":false},{"id":"a3d62a5d-2e1d-48db-874e-d64becff7059","note":"","count":1,"label":"změna na BBQ základ","posId":"a3d62a5d-2e1d-48db-874e-d64becff7059","price":0,"isExtra":true}]</t>
  </si>
  <si>
    <t>2026-05-10T16:33:15.678+02:00</t>
  </si>
  <si>
    <t>2026-05-10T16:44:20.128+02:00</t>
  </si>
  <si>
    <t>[{"id":"69427510296215434ca56253","count":1,"label":"BBQ Meteor 40cm","posId":"106","price":30900,"isExtra":false},{"id":"c71f71bd04444e93fe083c01","count":1,"label":"Balné","posId":"K0000","price":2000,"isExtra":true}]</t>
  </si>
  <si>
    <t>2026-05-10T16:13:19.976+02:00</t>
  </si>
  <si>
    <t>2026-05-10T17:27:02.952+02:00</t>
  </si>
  <si>
    <t>[{"id":"SReQf7qrbg16w3ivD2HUg","count":1,"label":"Quattro Formaggi 32cm","posId":"123","price":24900,"isExtra":false,"creatorId":"L16EfUPewXM8f9iUjT84H","isPackging":0,"actualLabel":"Quattro Formaggi 32cm"},{"id":"_1B8KMsiDpTgrJQzD5gBj","count":1,"label":"BBQ dip","posId":"P105","price":2000,"isExtra":false,"creatorId":"iOCrr78SIqDf_8ccH_xot","isPackging":0,"actualLabel":"BBQ dip"}]</t>
  </si>
  <si>
    <t>2026-05-10T15:46:27.304+02:00</t>
  </si>
  <si>
    <t>2026-05-10T16:00:35.157+02:00</t>
  </si>
  <si>
    <t>[{"id":"69427510296215434ca56259","count":1,"label":"Capricciosa 40cm","posId":"101","price":30900,"isExtra":false},{"id":"c71f71bd04444e93fe083c01","count":1,"label":"Balné","posId":"K0000","price":2000,"isExtra":true},{"id":"69427510296215434ca56249","count":1,"label":"Quattro Formaggi 40cm","posId":"111","price":30900,"isExtra":false},{"id":"c71f71bd04444e93fe083c01","count":1,"label":"Balné","posId":"K0000","price":2000,"isExtra":true}]</t>
  </si>
  <si>
    <t>2026-05-10T15:34:47.024+02:00</t>
  </si>
  <si>
    <t>2026-05-10T15:52:38.230+02:00</t>
  </si>
  <si>
    <t>[{"id":"69427510296215434ca5624d","count":1,"label":"Comeback 40cm 🌶️","posId":"109","price":30900,"isExtra":false},{"id":"c71f71bd04444e93fe083c01","count":1,"label":"Balné","posId":"K0000","price":2000,"isExtra":true},{"id":"69427510296215434ca56267","count":1,"label":"Comeback 32cm 🌶️","posId":"121","price":24900,"isExtra":false},{"id":"ed2821f5147c44e417ef0b42","count":1,"label":"Balné","posId":"K0000","price":1500,"isExtra":true}]</t>
  </si>
  <si>
    <t>2026-05-10T15:27:03.470+02:00</t>
  </si>
  <si>
    <t>2026-05-10T15:42:48.862+02:00</t>
  </si>
  <si>
    <t>[{"id":"76e7f756-6fd7-4b70-ac43-1127dd630173","note":"","count":1,"label":"Sweet passion 32 cm","posId":"29","price":20900,"isExtra":false}]</t>
  </si>
  <si>
    <t>2026-05-10T15:25:03.588+02:00</t>
  </si>
  <si>
    <t>2026-05-10T15:39:27.769+02:00</t>
  </si>
  <si>
    <t>2026-05-10T15:57:11.031+02:00</t>
  </si>
  <si>
    <t>2026-05-10T15:25:03.842+02:00</t>
  </si>
  <si>
    <t>[{"id":"03dae282-4cd4-4fa2-9169-2178ea3ed325","note":"","count":1,"label":"Quattro Formaggi 40cm","posId":"111","price":30900,"isExtra":false},{"id":"aef5aaf8-2acf-4f20-91be-c8829f11cd0c","note":"","count":1,"label":"Capricciosa 40cm","posId":"101","price":30900,"isExtra":false},{"id":"d63e9120-8ffe-444c-ba51-6c942a13f4fc","note":"","count":1,"label":"Margherita 40cm","posId":"100","price":26900,"isExtra":false},{"id":"9a30c1a6-085c-4f6a-aacc-0c148abdfde6","note":"","count":1,"label":"Sweet Passion 40 cm","posId":"31","price":26900,"isExtra":false}]</t>
  </si>
  <si>
    <t>2026-05-10T14:59:59.124+02:00</t>
  </si>
  <si>
    <t>2026-05-10T15:09:32.772+02:00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</si>
  <si>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🌶️🌶️","posId":"122","price":24900,"isExtra":false},{"id":"55199557","note":"","count":1,"label":"Balné","posId":"K0000","price":1500,"isExtra":true}]</t>
  </si>
  <si>
    <t>2026-05-10T14:43:41.272+02:00</t>
  </si>
  <si>
    <t>2026-05-10T14:59:56.831+02:00</t>
  </si>
  <si>
    <t>[{"id":"69427510296215434ca562a3","count":1,"label":"Česnekový dip","posId":"P106","price":2000,"isExtra":false},{"id":"ed2821f5147c44e417ef0b42","count":1,"label":"Balné","posId":"K0000","price":1500,"isExtra":true},{"id":"69427510296215434ca56267","count":1,"label":"Comeback 32cm 🌶️","posId":"121","price":24900,"isExtra":false},{"id":"ed2821f5147c44e417ef0b42","count":1,"label":"Balné","posId":"K0000","price":1500,"isExtra":true},{"id":"2c0f597d3afb8c80df48f8ff","count":1,"label":"USA těsto","posId":"17","price":1000,"isExtra":true},{"id":"9ee1d6724717b6cc0fc41c1b","count":1,"label":"okraj mozzarella, bylinky","posId":"A121","price":5700,"isExtra":true},{"id":"15d48fba0016db7394ccdeab","count":1,"label":"Bez cibule","posId":"X103","price":0,"KDSTags":["redhighlight"],"isExtra":true},{"id":"a3e2b9098574d6ada70d6837","count":1,"label":"Jalapeňos","posId":"B102","price":2500,"KDSTags":["greenhighlight"],"isExtra":true},{"id":"987bfd69b1586254c4704730","count":1,"label":"Žampiony","posId":"B105","price":2500,"KDSTags":["greenhighlight"],"isExtra":true},{"id":"730ed795f7d83f1d26b843e5","count":1,"label":"Kukuřice","posId":"B115","price":2500,"KDSTags":["greenhighlight"],"isExtra":true},{"id":"a027d0199cf05e8a3a21a59e","count":1,"label":"Kuře","posId":"B114","price":3000,"KDSTags":["greenhighlight"],"isExtra":true}]</t>
  </si>
  <si>
    <t>2026-05-10T14:37:03.176+02:00</t>
  </si>
  <si>
    <t>2026-05-10T14:49:51.615+02:00</t>
  </si>
  <si>
    <t>2026-05-10T15:00:31.737+02:00</t>
  </si>
  <si>
    <t>2026-05-10T14:37:03.322+02:00</t>
  </si>
  <si>
    <t>2026-05-10T14:32:03.806+02:00</t>
  </si>
  <si>
    <t>2026-05-10T14:53:31.511+02:00</t>
  </si>
  <si>
    <t>2026-05-10T15:07:11.026+02:00</t>
  </si>
  <si>
    <t>2026-05-10T14:32:04.210+02:00</t>
  </si>
  <si>
    <t>[{"id":"a4efa812-1470-4ea2-a19d-39843abed3be","note":"","count":1,"label":"Comeback 32 cm","posId":"145","price":24900,"isExtra":false},{"id":"c1383a56-9eef-4159-8de6-52ba98917da4","note":"","count":1,"label":"Pepperoni Rolls 🌶️","posId":"P100","price":8900,"isExtra":false}]</t>
  </si>
  <si>
    <t>2026-05-10T14:31:34.618+02:00</t>
  </si>
  <si>
    <t>2026-05-10T14:48:05.674+02:00</t>
  </si>
  <si>
    <t>[{"id":"69427510296215434ca56269","count":2,"label":"Pepperoni 32cm 🌶️🌶️","posId":"120","price":24900,"isExtra":false},{"id":"ed2821f5147c44e417ef0b42","count":2,"label":"Balné","posId":"K0000","price":1500,"isExtra":true}]</t>
  </si>
  <si>
    <t>Ahmet</t>
  </si>
  <si>
    <t>2026-05-10T14:29:52.483+02:00</t>
  </si>
  <si>
    <t>2026-05-10T14:44:52.635+02:00</t>
  </si>
  <si>
    <t>[{"id":"122","note":"","count":1,"label":"Hot &amp; Spicy 32cm 🌶️🌶️","posId":"122","price":24900,"isExtra":false},{"id":"K0000","note":"","count":1,"label":"Balné","posId":"K0000","price":1500,"isExtra":true},{"id":"ZRS32","note":"","count":1,"label":"Smetanový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bylinky","posId":"A121","price":5700,"isExtra":true}]</t>
  </si>
  <si>
    <t>2026-05-10T14:28:31.330+02:00</t>
  </si>
  <si>
    <t>2026-05-10T14:40:21.726+02:00</t>
  </si>
  <si>
    <t>[{"id":"69427510296215434ca5624f","count":1,"label":"Pepperoni 40cm 🌶️🌶️","posId":"108","price":30900,"isExtra":false},{"id":"c71f71bd04444e93fe083c01","count":1,"label":"Balné","posId":"K0000","price":2000,"isExtra":true},{"id":"780d45dfe4ca574210ccd893","count":1,"label":"Slanina","posId":"C108","price":4000,"KDSTags":["greenhighlight"],"isExtra":true},{"id":"d948edabdc62b6e89e10c5b0","count":1,"label":"Gorgonzola","posId":"C101","price":4000,"KDSTags":["greenhighlight"],"isExtra":true}]</t>
  </si>
  <si>
    <t>2026-05-10T14:18:21.950+02:00</t>
  </si>
  <si>
    <t>2026-05-10T14:37:06.949+02:00</t>
  </si>
  <si>
    <t>[{"id":"59589464","note":"","size":"Capricciosa 32cm","count":1,"label":"Capricciosa 32cm","posId":"113","price":24900,"isExtra":false},{"id":"55199557","note":"","count":1,"label":"Balné","posId":"K0000","price":1500,"isExtra":true},{"id":"55199474","note":"","size":"Pepperoni 40cm 🌶️🌶️","count":1,"label":"Pepperoni 40cm 🌶️🌶️","posId":"108","price":30900,"isExtra":false},{"id":"55199547","note":"","count":1,"label":"Balné","posId":"K0000","price":2000,"isExtra":true},{"id":"55199516","note":"","size":"Česnekový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</si>
  <si>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2026-05-10T13:53:13.276+02:00</t>
  </si>
  <si>
    <t>2026-05-10T14:08:45.564+02:00</t>
  </si>
  <si>
    <t>[{"id":"59589462","note":"","size":"Zeleninová 32cm","count":1,"label":"Zeleninová 32cm","posId":"115","price":24900,"isExtra":false},{"id":"55199557","note":"","count":1,"label":"Balné","posId":"K0000","price":1500,"isExtra":true},{"id":"59592261","note":"","count":1,"label":"USA těsto","posId":"17","price":1000,"isExtra":true},{"id":"57405743","note":"","size":"Pepsi zero sugar 1l","count":1,"label":"Pepsi zero sugar 1l","posId":"N125","price":5900,"isExtra":false}]</t>
  </si>
  <si>
    <t>2026-05-10T13:47:03.023+02:00</t>
  </si>
  <si>
    <t>2026-05-10T14:11:58.365+02:00</t>
  </si>
  <si>
    <t>2026-05-10T14:25:51.749+02:00</t>
  </si>
  <si>
    <t>2026-05-10T13:47:03.151+02:00</t>
  </si>
  <si>
    <t>[{"id":"e8f571e6-dd36-42d7-8826-52c90315986b","note":"","count":1,"label":"Baby špenát &amp; kuře 40cm","posId":"104","price":30900,"isExtra":false},{"id":"eb426525-9181-4714-9963-380f5c0ae0e5","note":"","count":1,"label":"okraj mozzarella, bylinky","posId":"A122","price":6500,"isExtra":true}]</t>
  </si>
  <si>
    <t>2026-05-10T13:36:02.558+02:00</t>
  </si>
  <si>
    <t>2026-05-10T13:48:49.391+02:00</t>
  </si>
  <si>
    <t>2026-05-10T13:15:04.552+02:00</t>
  </si>
  <si>
    <t>2026-05-10T13:24:31.180+02:00</t>
  </si>
  <si>
    <t>2026-05-10T13:08:08.030+02:00</t>
  </si>
  <si>
    <t>2026-05-10T13:19:45.328+02:00</t>
  </si>
  <si>
    <t>[{"id":"102","note":"","count":1,"label":"Hawai 40cm","posId":"102","price":30900,"isExtra":false},{"id":"K0000","note":"","count":1,"label":"Balné","posId":"K0000","price":2000,"isExtra":true},{"id":"101","note":"","count":1,"label":"Capricciosa 40cm","posId":"101","price":30900,"isExtra":false},{"id":"K0000","note":"","count":1,"label":"Balné","posId":"K0000","price":2000,"isExtra":true}]</t>
  </si>
  <si>
    <t>2026-05-10T13:00:12.533+02:00</t>
  </si>
  <si>
    <t>2026-05-10T13:45:41.268+02:00</t>
  </si>
  <si>
    <t>2026-05-10T14:02:55.272+02:00</t>
  </si>
  <si>
    <t>2026-05-10T13:00:12.670+02:00</t>
  </si>
  <si>
    <t>[{"id":"LmNkmpTLXWZL8rfgt8xa0","count":13,"label":"Hawai 32cm","posId":"114","price":24900,"isExtra":false,"discount":{"type":"percentage","value":35},"creatorId":"wu_BjN5zCxOk4fcYEOJsy","isPackging":0,"actualLabel":"Hawai 32cm"},{"id":"RjnzJvFGQ7bViwxWS8fAW","count":13,"label":"Bez ananasu","posId":"X100","price":0,"KDSTags":["redhighlight"],"isExtra":true,"discount":{"type":"percentage","value":35},"mainItemId":"LmNkmpTLXWZL8rfgt8xa0"}]</t>
  </si>
  <si>
    <t>2026-05-10T12:58:03.539+02:00</t>
  </si>
  <si>
    <t>2026-05-10T13:10:49.005+02:00</t>
  </si>
  <si>
    <t>2026-05-10T13:24:48.615+02:00</t>
  </si>
  <si>
    <t>2026-05-10T12:58:03.675+02:00</t>
  </si>
  <si>
    <t>[{"id":"8c704055-e242-493d-b754-bb711e5a6c0b","note":"","count":1,"label":"Hawai 40cm","posId":"102","price":30900,"isExtra":false}]</t>
  </si>
  <si>
    <t>2026-05-10T12:56:40.032+02:00</t>
  </si>
  <si>
    <t>2026-05-10T13:07:51.208+02:00</t>
  </si>
  <si>
    <t>[{"id":"69427510296215434ca56263","count":1,"label":"Quattro Formaggi 32cm","posId":"123","price":24900,"isExtra":false},{"id":"ed2821f5147c44e417ef0b42","count":1,"label":"Balné","posId":"K0000","price":1500,"isExtra":true},{"id":"69427510296215434ca562bf","count":1,"label":"Pepsi zero sugar 1l","posId":"N125","price":5900,"isExtra":false}]</t>
  </si>
  <si>
    <t>2026-05-10T12:55:51.589+02:00</t>
  </si>
  <si>
    <t>2026-05-10T13:06:44.244+02:00</t>
  </si>
  <si>
    <t>[{"id":"59589463","note":"","size":"Hawai 32cm","count":1,"label":"Hawai 32cm","posId":"114","price":24900,"isExtra":false},{"id":"55199557","note":"","count":1,"label":"Balné","posId":"K0000","price":1500,"isExtra":true},{"id":"59592261","note":"","count":1,"label":"USA těsto","posId":"17","price":1000,"isExtra":true},{"id":"57279344","note":"","count":1,"label":"BBQ základ","posId":"ZRB32","price":0,"isExtra":true},{"id":"55199595","note":"","count":1,"label":"okraj mozzarella, bbq omáčka","posId":"A123","price":5700,"isExtra":true}]</t>
  </si>
  <si>
    <t>2026-05-10T12:23:03.694+02:00</t>
  </si>
  <si>
    <t>2026-05-10T12:30:48.803+02:00</t>
  </si>
  <si>
    <t>2026-05-10T12:40:13.098+02:00</t>
  </si>
  <si>
    <t>2026-05-10T12:23:03.836+02:00</t>
  </si>
  <si>
    <t>[{"id":"35e045f9-bc36-46e9-8142-6579de78a05b","note":"","count":1,"label":"Comeback 32cm 🌶️","posId":"121","price":24900,"isExtra":false},{"id":"21fd0686-e8d1-43f1-84c9-d96f5842a3ca","note":"","count":1,"label":"okraj mozzarella, bylinky","posId":"A121","price":5700,"isExtra":true}]</t>
  </si>
  <si>
    <t>2026-05-10T12:12:02.573+02:00</t>
  </si>
  <si>
    <t>2026-05-10T12:21:34.150+02:00</t>
  </si>
  <si>
    <t>[{"id":"69427510296215434ca56249","count":1,"label":"Quattro Formaggi 40cm","posId":"111","price":30900,"isExtra":false},{"id":"c71f71bd04444e93fe083c01","count":1,"label":"Balné","posId":"K0000","price":2000,"isExtra":true},{"id":"07e9344d25ff8a7ecfb38b8d","count":1,"label":"Rajčatový základ","posId":"ZSR40","price":0,"isExtra":true}]</t>
  </si>
  <si>
    <t>2026-05-10T12:06:59.061+02:00</t>
  </si>
  <si>
    <t>2026-05-10T12:27:09.000+02:00</t>
  </si>
  <si>
    <t>[{"id":"69427510296215434ca5626f","count":1,"label":"Zeleninová 32cm","posId":"115","price":24900,"isExtra":false},{"id":"ed2821f5147c44e417ef0b42","count":1,"label":"Balné","posId":"K0000","price":1500,"isExtra":true},{"id":"dd18e145ea1a1d21afd53074","count":1,"label":"okraj hotdog, bbq omáčka","posId":"A119","price":5700,"isExtra":true},{"id":"987b55ede997ad09176f3fbf","count":1,"label":"Mozzarella","posId":"B113","price":3000,"KDSTags":["greenhighlight"],"isExtra":true}]</t>
  </si>
  <si>
    <t>2026-05-10T11:59:17.707+02:00</t>
  </si>
  <si>
    <t>2026-05-10T12:09:21.113+02:00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</si>
  <si>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bylinky","posId":"A122","price":6500,"isExtra":true},{"id":"C108","note":"","count":1,"label":"Slanina","posId":"C108","price":4000,"KDSTags":["greenhighlight"],"isExtra":true},{"id":"P103","note":"","count":1,"label":"pečené brambory","posId":"P103","price":6900,"isExtra":false},{"id":"K0000","note":"","count":1,"label":"Balné","posId":"K0000","price":1500,"isExtra":true},{"id":"P106","note":"","count":2,"label":"Česnekový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</si>
  <si>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2026-05-10T11:52:49.133+02:00</t>
  </si>
  <si>
    <t>2026-05-10T12:03:27.942+02:00</t>
  </si>
  <si>
    <t>[{"id":"69427510296215434ca5624d","count":1,"label":"Comeback 40cm 🌶️","posId":"109","price":30900,"isExtra":false},{"id":"c71f71bd04444e93fe083c01","count":1,"label":"Balné","posId":"K0000","price":2000,"isExtra":true},{"id":"69427510296215434ca562a3","count":1,"label":"Česnekový dip","posId":"P106","price":2000,"isExtra":false},{"id":"ed2821f5147c44e417ef0b42","count":1,"label":"Balné","posId":"K0000","price":1500,"isExtra":true}]</t>
  </si>
  <si>
    <t>2026-05-10T11:47:40.954+02:00</t>
  </si>
  <si>
    <t>2026-05-10T11:48:06.657+02:00</t>
  </si>
  <si>
    <t>[{"id":"7aBj0yr8ehZGT_Y-fZEHI","count":1,"label":"Guarana kiwi a jablko","posId":"N144","price":5500,"isExtra":false,"creatorId":"urxEY23V3_XnD6NeBdtOG","isPackging":0,"actualLabel":"Guarana kiwi a jablko"}]</t>
  </si>
  <si>
    <t>2026-05-10T11:41:55.976+02:00</t>
  </si>
  <si>
    <t>2026-05-10T11:51:08.829+02:00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</si>
  <si>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🌶️","posId":"109","price":30900,"isExtra":false},{"id":"55199547","note":"","count":1,"label":"Balné","posId":"K0000","price":2000,"isExtra":true},{"id":"57405743","note":"","size":"Pepsi zero sugar 1l","count":1,"label":"Pepsi zero sugar 1l","posId":"N125","price":5900,"isExtra":false}]</t>
  </si>
  <si>
    <t>2026-05-10T11:38:19.297+02:00</t>
  </si>
  <si>
    <t>2026-05-10T11:46:45.851+02:00</t>
  </si>
  <si>
    <t>[{"id":"55199516","note":"","size":"Česnekový dip","count":1,"label":"Česnekový dip","posId":"P106","price":2000,"isExtra":false},{"id":"55199557","note":"","count":1,"label":"Balné","posId":"K0000","price":1500,"isExtra":true},{"id":"57405743","note":"","size":"Pepsi zero sugar 1l","count":1,"label":"Pepsi zero sugar 1l","posId":"N125","price":5900,"isExtra":false},{"id":"59589461","note":"","size":"BBQ Meteor 32cm","count":1,"label":"BBQ Meteor 32cm","posId":"118","price":24900,"isExtra":false},{"id":"55199557","note":"","count":1,"label":"Balné","posId":"K0000","price":1500,"isExtra":true},{"id":"59592261","note":"","count":1,"label":"USA těsto","posId":"17","price":1000,"isExtra":true},{"id":"55199635","note":"","count":1,"label":"okraj hotdog, bez omáčky","posId":"A125","price":5700,"isExtra":true}]</t>
  </si>
  <si>
    <t>Semi</t>
  </si>
  <si>
    <t>2026-05-10T11:30:11.634+02:00</t>
  </si>
  <si>
    <t>2026-05-10T11:44:31.786+02:00</t>
  </si>
  <si>
    <t>[{"id":"P103","note":"","count":1,"label":"pečené brambory","posId":"P103","price":6900,"isExtra":false},{"id":"K0000","note":"","count":1,"label":"Balné","posId":"K0000","price":1500,"isExtra":true},{"id":"P102","note":"","count":1,"label":"masové kuličky","posId":"P102","price":9900,"isExtra":false},{"id":"K0000","note":"","count":1,"label":"Balné","posId":"K0000","price":1500,"isExtra":true},{"id":"114","note":"","count":1,"label":"Hawai 32cm","posId":"114","price":24900,"isExtra":false},{"id":"K0000","note":"","count":1,"label":"Balné","posId":"K0000","price":1500,"isExtra":true},{"id":"X100","note":"","count":1,"label":"Bez ananasu","posId":"X100","price":0,"KDSTags":["redhighlight"],"isExtra":true},{"id":"B105","note":"","count":1,"label":"Žampiony","posId":"B105","price":2500,"KDSTags":["greenhighlight"],"isExtra":true}]</t>
  </si>
  <si>
    <t>2026-05-10T11:20:53.624+02:00</t>
  </si>
  <si>
    <t>2026-05-10T11:28:34.895+02:00</t>
  </si>
  <si>
    <t>[{"id":"59589460","note":"","size":"BBQ Texas 32cm","count":1,"label":"BBQ Texas 32cm","posId":"119","price":24900,"isExtra":false},{"id":"55199557","note":"","count":1,"label":"Balné","posId":"K0000","price":1500,"isExtra":true},{"id":"59592261","note":"","count":1,"label":"USA těsto","posId":"17","price":1000,"isExtra":true},{"id":"57405742","note":"","size":"Pepsi 1l","count":1,"label":"Pepsi 1l","posId":"N124","price":5900,"isExtra":false}]</t>
  </si>
  <si>
    <t>2026-05-10T11:14:36.960+02:00</t>
  </si>
  <si>
    <t>2026-05-10T11:21:59.835+02:00</t>
  </si>
  <si>
    <t>[{"id":"69427510296215434ca56247","count":1,"label":"Margherita 40cm","posId":"100","price":26900,"isExtra":false},{"id":"c71f71bd04444e93fe083c01","count":1,"label":"Balné","posId":"K0000","price":2000,"isExtra":true},{"id":"69427510296215434ca562a3","count":1,"label":"Česnekový dip","posId":"P106","price":2000,"isExtra":false},{"id":"ed2821f5147c44e417ef0b42","count":1,"label":"Balné","posId":"K0000","price":1500,"isExtra":true}]</t>
  </si>
  <si>
    <t>2026-05-10T11:10:03.832+02:00</t>
  </si>
  <si>
    <t>2026-05-10T11:14:33.512+02:00</t>
  </si>
  <si>
    <t>[{"id":"puwZHQ224EjXMazdlBSIW","count":1,"label":"Margherita 32cm","posId":"112","price":20900,"isExtra":false,"creatorId":"JbsKRgd4S4TsT55o9g5gb","isPackging":0,"actualLabel":"Margherita 32cm"}]</t>
  </si>
  <si>
    <t>2026-05-10T11:02:26.412+02:00</t>
  </si>
  <si>
    <t>2026-05-10T11:17:53.007+02:00</t>
  </si>
  <si>
    <t>[{"id":"69427510296215434ca562a3","count":1,"label":"Česnekový dip","posId":"P106","price":2000,"isExtra":false},{"id":"ed2821f5147c44e417ef0b42","count":1,"label":"Balné","posId":"K0000","price":1500,"isExtra":true},{"id":"69427510296215434ca56267","count":1,"label":"Comeback 32cm 🌶️","posId":"121","price":24900,"isExtra":false},{"id":"ed2821f5147c44e417ef0b42","count":1,"label":"Balné","posId":"K0000","price":1500,"isExtra":true},{"id":"59839d6b839f5e8fe6d29556","count":1,"label":"BBQ základ","posId":"ZRB32","price":0,"isExtra":true}]</t>
  </si>
  <si>
    <t>2026-05-10T02:02:30.433+02:00</t>
  </si>
  <si>
    <t>2026-05-10T02:14:58.300+02:00</t>
  </si>
  <si>
    <t>[{"id":"55199470","note":"","size":"Margherita 40cm","count":1,"label":"Margherita 40cm","posId":"100","price":26900,"isExtra":false},{"id":"55199547","note":"","count":1,"label":"Balné","posId":"K0000","price":2000,"isExtra":true},{"id":"57293717","note":"","size":"Opočno vanilková","count":1,"label":"Opočno vanilková","posId":"D108","price":12900,"isExtra":false}]</t>
  </si>
  <si>
    <t>2026-05-10T02:01:10.384+02:00</t>
  </si>
  <si>
    <t>2026-05-10T02:14:23.316+02:00</t>
  </si>
  <si>
    <t>[{"id":"55199476","note":"","size":"BBQ Meteor 40cm","count":1,"label":"BBQ Meteor 40cm","posId":"106","price":30900,"isExtra":false},{"id":"55199547","note":"","count":1,"label":"Balné","posId":"K0000","price":2000,"isExtra":true},{"id":"59555713","note":"","count":1,"label":"Rajčatový základ","posId":"ZBR40","price":0,"isExtra":true},{"id":"57405742","note":"","size":"Pepsi 1l","count":1,"label":"Pepsi 1l","posId":"N124","price":5900,"isExtra":false}]</t>
  </si>
  <si>
    <t>2026-05-10T01:52:49.630+02:00</t>
  </si>
  <si>
    <t>2026-05-10T01:58:57.246+02:00</t>
  </si>
  <si>
    <t>[{"id":"59589461","note":"","size":"BBQ Meteor 32cm","count":1,"label":"BBQ Meteor 32cm","posId":"118","price":24900,"isExtra":false},{"id":"55199557","note":"","count":1,"label":"Balné","posId":"K0000","price":1500,"isExtra":true},{"id":"59592261","note":"","count":1,"label":"USA těsto","posId":"17","price":1000,"isExtra":true},{"id":"57279347","note":"","count":1,"label":"Rajčatový základ","posId":"ZBR32","price":0,"isExtra":true}]</t>
  </si>
  <si>
    <t>2026-05-10T01:44:49.555+02:00</t>
  </si>
  <si>
    <t>2026-05-10T01:56:13.372+02:00</t>
  </si>
  <si>
    <t>[{"id":"59589465","note":"","size":"Baby Špenát &amp; kuře 32cm","count":1,"label":"Baby Špenát &amp; kuře 32cm","posId":"116","price":24900,"isExtra":false},{"id":"55199557","note":"","count":1,"label":"Balné","posId":"K0000","price":1500,"isExtra":true},{"id":"59555726","note":"","count":1,"label":"Rajčatový základ","posId":"ZSR32","price":0,"isExtra":true}]</t>
  </si>
  <si>
    <t>2026-05-10T01:36:39.750+02:00</t>
  </si>
  <si>
    <t>2026-05-10T01:44:00.078+02:00</t>
  </si>
  <si>
    <t>[{"id":"SReQf7qrbg16w3ivD2HUg","count":1,"label":"Quattro Formaggi 32cm","posId":"123","price":24900,"isExtra":false,"creatorId":"e1zmrDPPbGENgW5XWotJ5","isPackging":0,"actualLabel":"Quattro Formaggi 32cm"},{"id":"iz6RbEHyL8Y44wJvaf5iI","count":1,"label":"Pilsner Urquell 12","posId":"N20","price":6500,"isExtra":false,"creatorId":"_NZ0jbOorhVephS0I_c4p","isPackging":0,"actualLabel":"Pilsner Urquell 12"}]</t>
  </si>
  <si>
    <t>2026-05-10T01:35:28.840+02:00</t>
  </si>
  <si>
    <t>2026-05-10T01:44:54.216+02:00</t>
  </si>
  <si>
    <t>2026-05-10T01:28:08.208+02:00</t>
  </si>
  <si>
    <t>2026-05-10T01:36:19.237+02:00</t>
  </si>
  <si>
    <t>[{"id":"55199473","note":"","size":"Comeback 40cm 🌶️","count":1,"label":"Comeback 40cm 🌶️","posId":"109","price":30900,"isExtra":false},{"id":"55199547","note":"","count":1,"label":"Balné","posId":"K0000","price":2000,"isExtra":true}]</t>
  </si>
  <si>
    <t>2026-05-10T01:27:05.030+02:00</t>
  </si>
  <si>
    <t>2026-05-10T01:38:12.963+02:00</t>
  </si>
  <si>
    <t>2026-05-10T02:00:52.612+02:00</t>
  </si>
  <si>
    <t>2026-05-10T01:27:41.904+02:00</t>
  </si>
  <si>
    <t>[{"id":"fcbcf6b6-34c6-4d5f-ac5b-f6ece72e0953","note":"","count":1,"label":"BBQ Meteor 32cm","posId":"118","price":24900,"isExtra":false},{"id":"21fd0686-e8d1-43f1-84c9-d96f5842a3ca","note":"","count":1,"label":"okraj mozzarella, bylinky","posId":"A121","price":5700,"isExtra":true},{"id":"3a8b6a85-3b5c-4ee4-be2d-261ab8731d6e","note":"","count":1,"label":"Česnekový dip","posId":"P106","price":2000,"isExtra":false}]</t>
  </si>
  <si>
    <t>2026-05-10T01:16:05.828+02:00</t>
  </si>
  <si>
    <t>2026-05-10T01:28:32.994+02:00</t>
  </si>
  <si>
    <t>2026-05-10T01:49:14.841+02:00</t>
  </si>
  <si>
    <t>2026-05-10T01:19:20.008+02:00</t>
  </si>
  <si>
    <t>[{"id":"bf8dc38b-6c8e-42b6-9da3-3170253a57d4","note":"","count":1,"label":"Hot &amp; Spicy 32cm 🌶️🌶️","posId":"122","price":24900,"isExtra":false},{"id":"36ea3088-07fd-428f-b871-c4a5ee9cef7b","note":"","count":1,"label":"Comeback 40cm 🌶️","posId":"109","price":30900,"isExtra":false},{"id":"3a8b6a85-3b5c-4ee4-be2d-261ab8731d6e","note":"","count":1,"label":"Česnekový dip","posId":"P106","price":2000,"isExtra":false}]</t>
  </si>
  <si>
    <t>2026-05-10T01:06:26.997+02:00</t>
  </si>
  <si>
    <t>2026-05-10T01:21:56.418+02:00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</si>
  <si>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🌶️🌶️","posId":"110","price":30900,"isExtra":false},{"id":"55199547","note":"","count":1,"label":"Balné","posId":"K0000","price":2000,"isExtra":true},{"id":"55199480","note":"","size":"Capricciosa 40cm","count":1,"label":"Capricciosa 40cm","posId":"101","price":30900,"isExtra":false},{"id":"55199547","note":"","count":1,"label":"Balné","posId":"K0000","price":2000,"isExtra":true}]</t>
  </si>
  <si>
    <t>2026-05-10T01:04:26.112+02:00</t>
  </si>
  <si>
    <t>2026-05-10T01:14:11.289+02:00</t>
  </si>
  <si>
    <t>[{"id":"59589455","note":"","size":"Margherita 32cm","count":1,"label":"Margherita 32cm","posId":"112","price":20900,"isExtra":false},{"id":"55199557","note":"","count":1,"label":"Balné","posId":"K0000","price":1500,"isExtra":true},{"id":"55199665","note":"","count":1,"label":"Šunka","posId":"B106","price":3000,"KDSTags":["greenhighlight"],"isExtra":true},{"id":"55199668","note":"","count":1,"label":"Slanina","posId":"B108","price":3000,"KDSTags":["greenhighlight"]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</si>
  <si>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2026-05-10T00:51:43.109+02:00</t>
  </si>
  <si>
    <t>2026-05-10T01:05:18.169+02:00</t>
  </si>
  <si>
    <t>2026-05-10T00:45:27.533+02:00</t>
  </si>
  <si>
    <t>2026-05-10T00:59:04.150+02:00</t>
  </si>
  <si>
    <t>[{"id":"69427510296215434ca56267","count":1,"label":"Comeback 32cm 🌶️","posId":"121","price":24900,"isExtra":false},{"id":"ed2821f5147c44e417ef0b42","count":1,"label":"Balné","posId":"K0000","price":1500,"isExtra":true},{"id":"69427510296215434ca562a3","count":1,"label":"Česnekový dip","posId":"P106","price":2000,"isExtra":false},{"id":"ed2821f5147c44e417ef0b42","count":1,"label":"Balné","posId":"K0000","price":1500,"isExtra":true}]</t>
  </si>
  <si>
    <t>2026-05-10T00:32:24.313+02:00</t>
  </si>
  <si>
    <t>2026-05-10T00:43:59.239+02:00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</si>
  <si>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55199597","note":"","count":1,"label":"Žampiony","posId":"B105","price":2500,"KDSTags":["greenhighlight"],"isExtra":true}]</t>
  </si>
  <si>
    <t>2026-05-10T00:23:12.511+02:00</t>
  </si>
  <si>
    <t>2026-05-10T00:30:42.114+02:00</t>
  </si>
  <si>
    <t>[{"id":"69427510296215434ca56269","count":1,"label":"Pepperoni 32cm 🌶️🌶️","posId":"120","price":24900,"isExtra":false},{"id":"ed2821f5147c44e417ef0b42","count":1,"label":"Balné","posId":"K0000","price":1500,"isExtra":true},{"id":"69427510296215434ca562a3","count":1,"label":"Česnekový dip","posId":"P106","price":2000,"isExtra":false},{"id":"ed2821f5147c44e417ef0b42","count":1,"label":"Balné","posId":"K0000","price":1500,"isExtra":true}]</t>
  </si>
  <si>
    <t>2026-05-10T00:22:03.561+02:00</t>
  </si>
  <si>
    <t>2026-05-10T00:30:40.978+02:00</t>
  </si>
  <si>
    <t>2026-05-10T00:41:58.884+02:00</t>
  </si>
  <si>
    <t>2026-05-10T00:28:01.739+02:00</t>
  </si>
  <si>
    <t>2026-05-10T00:12:36.538+02:00</t>
  </si>
  <si>
    <t>2026-05-10T00:27:16.023+02:00</t>
  </si>
  <si>
    <t>[{"id":"69427510296215434ca562bd","count":2,"label":"Pepsi 1l","posId":"N124","price":5900,"isExtra":false},{"id":"69427510296215434ca56273","count":1,"label":"Capricciosa 32cm","posId":"113","price":24900,"isExtra":false},{"id":"ed2821f5147c44e417ef0b42","count":1,"label":"Balné","posId":"K0000","price":1500,"isExtra":true},{"id":"730ed795f7d83f1d26b843e5","count":1,"label":"Kukuřice","posId":"B115","price":2500,"KDSTags":["greenhighlight"],"isExtra":true},{"id":"69427510296215434ca56273","count":1,"label":"Capricciosa 32cm","posId":"113","price":24900,"isExtra":false},{"id":"ed2821f5147c44e417ef0b42","count":1,"label":"Balné","posId":"K0000","price":1500,"isExtra":true},{"id":"f7ffa629f5bc387b11f2e11b","count":1,"label":"Bez žampionů","posId":"X105","price":0,"KDSTags":["redhighlight"],"isExtra":true},{"id":"0c6f991de7b2d226d96c4587","count":1,"label":"Bez oliv","posId":"X112","price":0,"KDSTags":["redhighlight"],"isExtra":true},{"id":"730ed795f7d83f1d26b843e5","count":1,"label":"Kukuřice","posId":"B115","price":2500,"KDSTags":["greenhighlight"],"isExtra":true}]</t>
  </si>
  <si>
    <t>2026-05-10T00:11:02.413+02:00</t>
  </si>
  <si>
    <t>2026-05-10T00:18:43.943+02:00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</si>
  <si>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🌶️🌶️","posId":"110","price":30900,"isExtra":false},{"id":"c71f71bd04444e93fe083c01","count":1,"label":"Balné","posId":"K0000","price":2000,"isExtra":true},{"id":"2cbb1289483b06f505ef6edf","count":1,"label":"Smetanový základ","posId":"ZRS40","price":0,"isExtra":true},{"id":"02c9f297a531fdf148e99d18","count":1,"label":"Bez salámu","posId":"X109","price":0,"KDSTags":["redhighlight"],"isExtra":true},{"id":"14ffc0af22f6eb6f56e0c74e","count":1,"label":"Kuře","posId":"C114","price":4000,"KDSTags":["greenhighlight"],"isExtra":true}]</t>
  </si>
  <si>
    <t>2026-05-10T00:10:22.958+02:00</t>
  </si>
  <si>
    <t>2026-05-10T00:20:12.990+02:00</t>
  </si>
  <si>
    <t>[{"id":"59589458","note":"","size":"Comeback 32cm 🌶️","count":1,"label":"Comeback 32cm 🌶️","posId":"121","price":24900,"isExtra":false},{"id":"55199557","note":"","count":1,"label":"Balné","posId":"K0000","price":1500,"isExtra":true}]</t>
  </si>
  <si>
    <t>2026-05-10T00:09:02.593+02:00</t>
  </si>
  <si>
    <t>2026-05-10T00:16:06.913+02:00</t>
  </si>
  <si>
    <t>[{"id":"57405744","note":"","size":"Mirinda 1l","count":1,"label":"Mirinda 1l","posId":"N126","price":5900,"isExtra":false},{"id":"59589458","note":"","size":"Comeback 32cm 🌶️","count":1,"label":"Comeback 32cm 🌶️","posId":"121","price":24900,"isExtra":false},{"id":"55199557","note":"","count":1,"label":"Balné","posId":"K0000","price":1500,"isExtra":true},{"id":"55199597","note":"","count":1,"label":"Žampiony","posId":"B105","price":2500,"KDSTags":["greenhighlight"],"isExtra":true}]</t>
  </si>
  <si>
    <t>2026-05-10T00:07:41.973+02:00</t>
  </si>
  <si>
    <t>2026-05-10T00:24:40.153+02:00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</si>
  <si>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40cm","posId":"111","price":30900,"isExtra":false},{"id":"55199547","note":"","count":1,"label":"Balné","posId":"K0000","price":2000,"isExtra":true},{"id":"55199581","note":"","count":1,"label":"okraj mozzarella, bylinky","posId":"A122","price":6500,"isExtra":true},{"id":"55199669","note":"","count":1,"label":"Slanina","posId":"C108","price":4000,"KDSTags":["greenhighlight"],"isExtra":true},{"id":"55199677","note":"","count":1,"label":"Pepperoni salám","posId":"C109","price":4000,"KDSTags":["greenhighlight"],"isExtra":true},{"id":"55199682","note":"","count":1,"label":"Grana padano, pecorino, parmazán","posId":"C130","price":4000,"KDSTags":["greenhighlight"],"isExtra":true},{"id":"55199691","note":"","count":1,"label":"Masové kuličky","posId":"C116","price":8900,"KDSTags":["greenhighlight"],"isExtra":true}]</t>
  </si>
  <si>
    <t>2026-05-09T23:58:57.658+02:00</t>
  </si>
  <si>
    <t>2026-05-10T00:13:00.868+02:00</t>
  </si>
  <si>
    <t>[{"id":"69427510296215434ca56265","count":1,"label":"Hot &amp; Spicy 32cm 🌶️🌶️","posId":"122","price":24900,"isExtra":false},{"id":"ed2821f5147c44e417ef0b42","count":1,"label":"Balné","posId":"K0000","price":1500,"isExtra":true}]</t>
  </si>
  <si>
    <t>2026-05-09T23:58:57.415+02:00</t>
  </si>
  <si>
    <t>2026-05-10T00:11:52.893+02:00</t>
  </si>
  <si>
    <t>[{"id":"69427510296215434ca56271","count":1,"label":"Hawai 32cm","posId":"114","price":24900,"isExtra":false},{"id":"ed2821f5147c44e417ef0b42","count":1,"label":"Balné","posId":"K0000","price":1500,"isExtra":true},{"id":"84e4b48cb1bf1b04bc7feb09","count":1,"label":"Smetanový základ","posId":"ZRS32","price":0,"isExtra":true}]</t>
  </si>
  <si>
    <t>Kostiantyn</t>
  </si>
  <si>
    <t>2026-05-09T23:52:34.668+02:00</t>
  </si>
  <si>
    <t>2026-05-10T00:09:56.067+02:00</t>
  </si>
  <si>
    <t>[{"id":"114","note":"","count":1,"label":"Hawai 32cm","posId":"114","price":24900,"isExtra":false},{"id":"K0000","note":"","count":1,"label":"Balné","posId":"K0000","price":1500,"isExtra":true},{"id":"121","note":"","count":2,"label":"Comeback 32cm 🌶️","posId":"121","price":24900,"isExtra":false},{"id":"K0000","note":"","count":2,"label":"Balné","posId":"K0000","price":1500,"isExtra":true}]</t>
  </si>
  <si>
    <t>2026-05-09T23:44:03.428+02:00</t>
  </si>
  <si>
    <t>2026-05-09T23:51:20.618+02:00</t>
  </si>
  <si>
    <t>[{"id":"36ea3088-07fd-428f-b871-c4a5ee9cef7b","note":"","count":1,"label":"Comeback 40cm 🌶️","posId":"109","price":30900,"isExtra":false},{"id":"57c816b2-3e3f-46c2-b126-b09910d79cb0","note":"","count":1,"label":"změna na Smetanový základ","posId":"57c816b2-3e3f-46c2-b126-b09910d79cb0","price":0,"isExtra":true}]</t>
  </si>
  <si>
    <t>Najbuddin</t>
  </si>
  <si>
    <t>2026-05-09T23:42:46.524+02:00</t>
  </si>
  <si>
    <t>2026-05-09T23:56:27.813+02:00</t>
  </si>
  <si>
    <t>[{"id":"107","note":"","count":1,"label":"BBQ Texas 40cm","posId":"107","price":30900,"isExtra":false},{"id":"K0000","note":"","count":1,"label":"Balné","posId":"K0000","price":2000,"isExtra":true}]</t>
  </si>
  <si>
    <t>2026-05-09T23:41:15.319+02:00</t>
  </si>
  <si>
    <t>2026-05-09T23:59:53.784+02:00</t>
  </si>
  <si>
    <t>[{"id":"69427510296215434ca56251","count":1,"label":"BBQ Texas 40cm","posId":"107","price":30900,"isExtra":false},{"id":"c71f71bd04444e93fe083c01","count":1,"label":"Balné","posId":"K0000","price":2000,"isExtra":true},{"id":"69427510296215434ca56249","count":1,"label":"Quattro Formaggi 40cm","posId":"111","price":30900,"isExtra":false},{"id":"c71f71bd04444e93fe083c01","count":1,"label":"Balné","posId":"K0000","price":2000,"isExtra":true}]</t>
  </si>
  <si>
    <t>2026-05-09T23:37:06.543+02:00</t>
  </si>
  <si>
    <t>2026-05-09T23:49:28.729+02:00</t>
  </si>
  <si>
    <t>2026-05-09T23:34:03.824+02:00</t>
  </si>
  <si>
    <t>2026-05-09T23:52:38.576+02:00</t>
  </si>
  <si>
    <t>2026-05-10T00:06:49.030+02:00</t>
  </si>
  <si>
    <t>2026-05-09T23:35:31.926+02:00</t>
  </si>
  <si>
    <t>2026-05-09T23:21:31.697+02:00</t>
  </si>
  <si>
    <t>2026-05-09T23:34:51.721+02:00</t>
  </si>
  <si>
    <t>[{"id":"69427510296215434ca56249","count":1,"label":"Quattro Formaggi 40cm","posId":"111","price":30900,"isExtra":false},{"id":"c71f71bd04444e93fe083c01","count":1,"label":"Balné","posId":"K0000","price":2000,"isExtra":true},{"id":"69427510296215434ca56247","count":1,"label":"Margherita 40cm","posId":"100","price":26900,"isExtra":false},{"id":"c71f71bd04444e93fe083c01","count":1,"label":"Balné","posId":"K0000","price":2000,"isExtra":true}]</t>
  </si>
  <si>
    <t>2026-05-09T23:20:31.484+02:00</t>
  </si>
  <si>
    <t>2026-05-09T23:31:32.782+02:00</t>
  </si>
  <si>
    <t>[{"id":"69427510296215434ca56273","count":1,"label":"Capricciosa 32cm","posId":"113","price":24900,"isExtra":false},{"id":"ed2821f5147c44e417ef0b42","count":1,"label":"Balné","posId":"K0000","price":1500,"isExtra":true}]</t>
  </si>
  <si>
    <t>David Serin</t>
  </si>
  <si>
    <t>2026-05-09T23:17:06.466+02:00</t>
  </si>
  <si>
    <t>2026-05-09T23:29:04.650+02:00</t>
  </si>
  <si>
    <t>2026-05-09T23:41:51.761+02:00</t>
  </si>
  <si>
    <t>2026-05-09T23:17:07.185+02:00</t>
  </si>
  <si>
    <t>[{"id":"C20ygzQOlr3mE8J1awXgY","count":1,"label":"Comeback 40cm 🌶️","posId":"109","price":30900,"isExtra":false,"creatorId":"txLhuuQH9oHfjLomCssg2","isPackging":0,"actualLabel":"Comeback 40cm 🌶️"},{"id":"FpCyJ5ZRNiPuO590BQzUC","count":1,"label":"Pepsi 1l","posId":"N124","price":5900,"isExtra":false,"creatorId":"QZARbf57kBHB--iy5SGS2","isPackging":0,"actualLabel":"Pepsi 1l"}]</t>
  </si>
  <si>
    <t>2026-05-09T23:03:49.149+02:00</t>
  </si>
  <si>
    <t>2026-05-09T23:10:33.552+02:00</t>
  </si>
  <si>
    <t>[{"id":"86umMSfQbEitEGzr29rq9","count":1,"label":"Hot &amp; Spicy 40cm 🌶️🌶️","posId":"110","price":30900,"isExtra":false,"creatorId":"7WbGIZ5UCovwZJgcVRvjG","isPackging":0,"actualLabel":"Hot &amp; Spicy 40cm 🌶️🌶️"}]</t>
  </si>
  <si>
    <t>2026-05-09T22:55:21.217+02:00</t>
  </si>
  <si>
    <t>2026-05-09T23:09:06.741+02:00</t>
  </si>
  <si>
    <t>[{"id":"69427510296215434ca56261","count":1,"label":"Margherita 32cm","posId":"112","price":20900,"isExtra":false},{"id":"ed2821f5147c44e417ef0b42","count":1,"label":"Balné","posId":"K0000","price":1500,"isExtra":true}]</t>
  </si>
  <si>
    <t>2026-05-09T22:51:19.035+02:00</t>
  </si>
  <si>
    <t>2026-05-09T23:06:34.724+02:00</t>
  </si>
  <si>
    <t>[{"id":"69427510296215434ca56251","count":1,"label":"BBQ Texas 40cm","posId":"107","price":30900,"isExtra":false},{"id":"c71f71bd04444e93fe083c01","count":1,"label":"Balné","posId":"K0000","price":2000,"isExtra":true}]</t>
  </si>
  <si>
    <t>2026-05-09T22:47:14.543+02:00</t>
  </si>
  <si>
    <t>2026-05-09T23:04:07.731+02:00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</si>
  <si>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🌶️","posId":"109","price":30900,"isExtra":false},{"id":"55199547","note":"","count":1,"label":"Balné","posId":"K0000","price":2000,"isExtra":true},{"id":"59555723","note":"","count":1,"label":"BBQ základ","posId":"ZRB40","price":0,"isExtra":true},{"id":"55199588","note":"","count":1,"label":"okraj mozzarella, bbq omáčka","posId":"A124","price":6500,"isExtra":true},{"id":"57405737","note":"","size":"Aquilla černý čaj a broskev 0,5l","count":2,"label":"Aquilla černý čaj a broskev","posId":"N120","price":4900,"isExtra":false}]</t>
  </si>
  <si>
    <t>2026-05-09T22:47:04.277+02:00</t>
  </si>
  <si>
    <t>2026-05-09T23:00:19.100+02:00</t>
  </si>
  <si>
    <t>2026-05-09T22:36:03.618+02:00</t>
  </si>
  <si>
    <t>2026-05-09T22:44:11.401+02:00</t>
  </si>
  <si>
    <t>[{"id":"a4efa812-1470-4ea2-a19d-39843abed3be","note":"","count":1,"label":"Comeback 32 cm","posId":"145","price":24900,"isExtra":false},{"id":"8b18781f-3bd0-464d-aa33-9f081ecc1a3a","note":"","count":1,"label":"Mozzarella","posId":"B113","price":3000,"KDSTags":["greenhighlight"],"isExtra":true},{"id":"e2500e14-36a7-442f-9e4c-8df3f05db108","note":"","count":1,"label":"Pepperoni salám","posId":"B109","price":3000,"KDSTags":["greenhighlight"],"isExtra":true}]</t>
  </si>
  <si>
    <t>2026-05-09T22:32:40.928+02:00</t>
  </si>
  <si>
    <t>2026-05-09T22:38:20.697+02:00</t>
  </si>
  <si>
    <t>[{"id":"69427510296215434ca56269","count":1,"label":"Pepperoni 32cm 🌶️🌶️","posId":"120","price":24900,"isExtra":false},{"id":"ed2821f5147c44e417ef0b42","count":1,"label":"Balné","posId":"K0000","price":1500,"isExtra":true},{"id":"2c0f597d3afb8c80df48f8ff","count":1,"label":"USA těsto","posId":"17","price":1000,"isExtra":true},{"id":"730ed795f7d83f1d26b843e5","count":1,"label":"Kukuřice","posId":"B115","price":2500,"KDSTags":["greenhighlight"],"isExtra":true}]</t>
  </si>
  <si>
    <t>2026-05-09T22:31:10.174+02:00</t>
  </si>
  <si>
    <t>2026-05-09T22:37:25.609+02:00</t>
  </si>
  <si>
    <t>[{"id":"69427510296215434ca56259","count":1,"label":"Capricciosa 40cm","posId":"101","price":30900,"isExtra":false},{"id":"c71f71bd04444e93fe083c01","count":1,"label":"Balné","posId":"K0000","price":2000,"isExtra":true},{"id":"2cbb1289483b06f505ef6edf","count":1,"label":"Smetanový základ","posId":"ZRS40","price":0,"isExtra":true}]</t>
  </si>
  <si>
    <t>2026-05-09T22:13:59.976+02:00</t>
  </si>
  <si>
    <t>2026-05-09T22:22:36.533+02:00</t>
  </si>
  <si>
    <t>[{"id":"69427510296215434ca56279","count":1,"label":"Sweet passion 32 cm","posId":"29","price":20900,"isExtra":false},{"id":"ed2821f5147c44e417ef0b42","count":1,"label":"Balné","posId":"K0000","price":1500,"isExtra":true},{"id":"69427510296215434ca562b3","count":1,"label":"Opočno vanilková","posId":"D108","price":12900,"isExtra":false}]</t>
  </si>
  <si>
    <t>2026-05-09T22:08:03.728+02:00</t>
  </si>
  <si>
    <t>2026-05-09T22:18:09.348+02:00</t>
  </si>
  <si>
    <t>2026-05-09T21:59:29.895+02:00</t>
  </si>
  <si>
    <t>2026-05-09T22:18:50.545+02:00</t>
  </si>
  <si>
    <t>2026-05-09T21:58:11.157+02:00</t>
  </si>
  <si>
    <t>2026-05-09T22:13:20.333+02:00</t>
  </si>
  <si>
    <t>[{"id":"GFBt2KNCq5A2q_jdzSjFA","count":1,"label":"BBQ Meteor 32cm","posId":"118","price":24900,"isExtra":false,"creatorId":"cD_2wHHRZsZbWZOHyhXmQ","isPackging":0,"actualLabel":"BBQ Meteor 32cm"},{"id":"YTg3ID5hRb2ecyVNQ_dzu","count":1,"label":"BBQ Texas 32cm","posId":"119","price":24900,"isExtra":false,"creatorId":"zhKl5n3V_aBSMJ-qT2MHs","isPackging":0,"actualLabel":"BBQ Texas 32cm"},{"id":"HCO4lYOorDZZKSH0466K0","count":1,"label":"Pepperoni 32cm 🌶️🌶️","posId":"120","price":24900,"isExtra":false,"creatorId":"wNZZaCXBZqllxopV5TL_F","isPackging":0,"actualLabel":"Pepperoni 32cm 🌶️🌶️"},{"id":"HCO4lYOorDZZKSH0466K0","count":1,"label":"Pepperoni 32cm 🌶️🌶️","posId":"120","price":24900,"isExtra":false,"creatorId":"2m6gyFtfraQ3gQhHRJTDi","isPackging":0,"actualLabel":"Pepperoni 32cm 🌶️🌶️"}]</t>
  </si>
  <si>
    <t>2026-05-09T21:56:21.382+02:00</t>
  </si>
  <si>
    <t>2026-05-09T22:07:55.629+02:00</t>
  </si>
  <si>
    <t>[{"id":"69427510296215434ca5625b","count":1,"label":"Baby špenát &amp; kuře 40cm","posId":"104","price":30900,"isExtra":false},{"id":"c71f71bd04444e93fe083c01","count":1,"label":"Balné","posId":"K0000","price":2000,"isExtra":true},{"id":"1ed1ad9866010ae50d5c6383","count":1,"label":"okraj hotdog, hořčice","posId":"A118","price":6500,"isExtra":true},{"id":"780d45dfe4ca574210ccd893","count":1,"label":"Slanina","posId":"C108","price":4000,"KDSTags":["greenhighlight"],"isExtra":true},{"id":"14ffc0af22f6eb6f56e0c74e","count":1,"label":"Kuře","posId":"C114","price":4000,"KDSTags":["greenhighlight"],"isExtra":true},{"id":"69427510296215434ca562a1","count":1,"label":"Pepperoni Rolls 🌶️","posId":"P100","price":8900,"isExtra":false},{"id":"ed2821f5147c44e417ef0b42","count":1,"label":"Balné","posId":"K0000","price":1500,"isExtra":true},{"id":"69427510296215434ca5629b","count":1,"label":"masové kuličky","posId":"P102","price":9900,"isExtra":false},{"id":"ed2821f5147c44e417ef0b42","count":1,"label":"Balné","posId":"K0000","price":1500,"isExtra":true}]</t>
  </si>
  <si>
    <t>2026-05-09T21:49:03.188+02:00</t>
  </si>
  <si>
    <t>2026-05-09T22:10:40.389+02:00</t>
  </si>
  <si>
    <t>2026-05-09T22:36:38.023+02:00</t>
  </si>
  <si>
    <t>2026-05-09T21:49:03.355+02:00</t>
  </si>
  <si>
    <t>[{"id":"26378531-c5c0-43f4-9535-09f267896a62","note":"","count":2,"label":"spicy wings 🌶️","posId":"P101","price":11900,"isExtra":false},{"id":"d3eb4d53-930f-46c7-bd43-afdbaaac1bcf","note":"","count":2,"label":"masové kuličky","posId":"P102","price":9900,"isExtra":false},{"id":"9461c599-e1f4-4267-8dd8-c1eea66839a3","note":"","count":2,"label":"Choco Rolls","posId":"chr100","price":8900,"isExtra":false},{"id":"8c704055-e242-493d-b754-bb711e5a6c0b","note":"","count":1,"label":"Hawai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bylinky","posId":"A122","price":6500,"isExtra":true},{"id":"3a8b6a85-3b5c-4ee4-be2d-261ab8731d6e","note":"","count":2,"label":"Česnekový dip","posId":"P106","price":2000,"isExtra":false},{"id":"e26cc451-818e-4fde-89d3-5ab710bf5585","note":"","count":2,"label":"Guarana classic","posId":"N142","price":5500,"isExtra":false},{"id":"5b1f2843-926a-4dd1-a5f0-4fddc7b45013","note":"","count":1,"label":"Margherita 32cm","posId":"112","price":20900,"isExtra":false},{"id":"211d85d0-839e-41d0-89e3-ea177ad7489e","note":"","count":1,"label":"Česnekový dip","posId":"P106","price":2000,"isExtra":false}]</t>
  </si>
  <si>
    <t>2026-05-09T21:46:04.913+02:00</t>
  </si>
  <si>
    <t>2026-05-09T21:57:12.312+02:00</t>
  </si>
  <si>
    <t>[{"id":"76e7f756-6fd7-4b70-ac43-1127dd630173","note":"","count":1,"label":"Sweet passion 32 cm","posId":"29","price":20900,"isExtra":false},{"id":"85242cc7-02be-4e3a-9c6b-27dfd40e286b","note":"","count":1,"label":"Mirinda 1l","posId":"N126","price":5900,"isExtra":false},{"id":"6aa3aced-8eb9-4d56-b143-2e40b111d74f","note":"","count":1,"label":"Poděbradská malinovka 0,5l","posId":"N129","price":4900,"isExtra":false}]</t>
  </si>
  <si>
    <t>2026-05-09T21:45:31.677+02:00</t>
  </si>
  <si>
    <t>2026-05-09T21:52:53.289+02:00</t>
  </si>
  <si>
    <t>[{"id":"WUU7bA6A9cdnbizoCl89X","count":1,"label":"Capricciosa 32cm","posId":"113","price":24900,"isExtra":false,"creatorId":"0oiLOPNX6AYWKUWdd_m9s","isPackging":0,"actualLabel":"Capricciosa 32cm"},{"id":"extra_20230331101812_34","count":1,"label":"USA těsto","posId":"17","price":1000,"isExtra":true,"mainItemId":"WUU7bA6A9cdnbizoCl89X"},{"id":"aEhGN0F1eP1ffk52R-6IM","count":1,"label":"okraj mozzarella, bylinky","posId":"A121","price":5700,"isExtra":true,"mainItemId":"WUU7bA6A9cdnbizoCl89X"}]</t>
  </si>
  <si>
    <t>2026-05-09T21:34:03.698+02:00</t>
  </si>
  <si>
    <t>2026-05-09T21:40:02.314+02:00</t>
  </si>
  <si>
    <t>2026-05-09T22:02:24.710+02:00</t>
  </si>
  <si>
    <t>2026-05-09T21:34:03.807+02:00</t>
  </si>
  <si>
    <t>[{"id":"0ea52415-fdb3-497f-b216-7fd5802f2e0f","note":"","count":1,"label":"Quattro Formaggi 32cm","posId":"123","price":24900,"isExtra":false},{"id":"d1e9623b-89c9-4caa-a2ba-cbaafad1a883","note":"","count":1,"label":"Slanina","posId":"B108","price":3000,"KDSTags":["greenhighlight"],"isExtra":true},{"id":"739ceea4-4275-4f09-8cf5-ae08fe640a77","note":"","count":1,"label":"Pepsi 1l","posId":"N124","price":5900,"isExtra":false}]</t>
  </si>
  <si>
    <t>2026-05-09T21:27:31.718+02:00</t>
  </si>
  <si>
    <t>2026-05-09T21:28:27.384+02:00</t>
  </si>
  <si>
    <t>[{"id":"KNfiHV3EaK5imjgnl0xiB","count":1,"label":"Aquilla černý čaj a broskev","posId":"N120","price":4900,"isExtra":false,"creatorId":"QZeSd9WmAOmAY6r3WoT4y","isPackging":0,"actualLabel":"Aquilla černý čaj a broskev 0,5l"},{"id":"A0ssOuYgJd-E_BJSZFAjN","count":1,"label":"Aquilla neperlivá","posId":"N140","price":3900,"isExtra":false,"creatorId":"Hd0Qnu8uLM-TAv3mUceTo","isPackging":0,"actualLabel":"Aquilla neperlivá"}]</t>
  </si>
  <si>
    <t>2026-05-09T21:20:31.316+02:00</t>
  </si>
  <si>
    <t>2026-05-09T21:36:04.477+02:00</t>
  </si>
  <si>
    <t>[{"id":"59589460","note":"","size":"BBQ Texas 32cm","count":1,"label":"BBQ Texas 32cm","posId":"119","price":24900,"isExtra":false},{"id":"55199557","note":"","count":1,"label":"Balné","posId":"K0000","price":1500,"isExtra":true},{"id":"55199617","note":"","count":1,"label":"Bez papriky","posId":"X111","price":0,"KDSTags":["redhighlight"],"isExtra":true},{"id":"55199665","note":"","count":1,"label":"Šunka","posId":"B106","price":3000,"KDSTags":["greenhighlight"],"isExtra":true},{"id":"59589463","note":"","size":"Hawai 32cm","count":1,"label":"Hawai 32cm","posId":"114","price":24900,"isExtra":false},{"id":"55199557","note":"","count":1,"label":"Balné","posId":"K0000","price":1500,"isExtra":true},{"id":"59589457","note":"","size":"Hot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🌶️🌶️","posId":"122","price":24900,"isExtra":false},{"id":"55199557","note":"","count":1,"label":"Balné","posId":"K0000","price":1500,"isExtra":true},{"id":"57279339","note":"","count":1,"label":"Smetanový základ","posId":"ZRS32","price":0,"isExtra":true},{"id":"55199618","note":"","count":1,"label":"okraj hotdog, hořčice","posId":"A117","price":5700,"isExtra":true},{"id":"59589456","note":"","size":"Quattro Formaggi 32cm","count":1,"label":"Quattro Formaggi 32cm","posId":"123","price":24900,"isExtra":false},{"id":"55199557","note":"","count":1,"label":"Balné","posId":"K0000","price":1500,"isExtra":true},{"id":"59555726","note":"","count":1,"label":"Rajčatový základ","posId":"ZSR32","price":0,"isExtra":true},{"id":"55199665","note":"","count":1,"label":"Šunka","posId":"B106","price":3000,"KDSTags":["greenhighlight"],"isExtra":true}]</t>
  </si>
  <si>
    <t>2026-05-09T21:20:03.250+02:00</t>
  </si>
  <si>
    <t>2026-05-09T21:30:45.254+02:00</t>
  </si>
  <si>
    <t>2026-05-09T21:40:46.433+02:00</t>
  </si>
  <si>
    <t>2026-05-09T21:20:03.472+02:00</t>
  </si>
  <si>
    <t>[{"id":"ea8ba6dd-c20a-4bae-a731-5344afc761eb","note":"","count":1,"label":"Capricciosa 18cm","posId":"125","price":11900,"isExtra":false},{"id":"57c816b2-3e3f-46c2-b126-b09910d79cb0","note":"","count":1,"label":"změna na Smetanový základ","posId":"57c816b2-3e3f-46c2-b126-b09910d79cb0","price":0,"isExtra":true},{"id":"987fa0f9-906b-4c8f-b658-123a02363de3","note":"","count":1,"label":"BBQ Texas 18cm","posId":"131","price":11900,"isExtra":false},{"id":"57c816b2-3e3f-46c2-b126-b09910d79cb0","note":"","count":1,"label":"změna na Smetanový základ","posId":"57c816b2-3e3f-46c2-b126-b09910d79cb0","price":0,"isExtra":true},{"id":"c140cca5-f089-41f7-bf7d-f4a7a6787661","note":"","count":1,"label":"Jalapeňos","posId":"A102","price":1500,"isExtra":true},{"id":"c5b474e6-18c7-4e68-bfba-30417cf8de0f","note":"","count":1,"label":"Kukuřice","posId":"A115","price":1500,"isExtra":true},{"id":"3a8b6a85-3b5c-4ee4-be2d-261ab8731d6e","note":"","count":2,"label":"Česnekový dip","posId":"P106","price":2000,"isExtra":false}]</t>
  </si>
  <si>
    <t>2026-05-09T20:58:43.589+02:00</t>
  </si>
  <si>
    <t>2026-05-09T21:10:29.472+02:00</t>
  </si>
  <si>
    <t>[{"id":"69427510296215434ca562a9","count":1,"label":"Choco Rolls","posId":"chr100","price":8900,"isExtra":false},{"id":"ed2821f5147c44e417ef0b42","count":1,"label":"Balné","posId":"K0000","price":1500,"isExtra":true},{"id":"69427510296215434ca56273","count":1,"label":"Capricciosa 32cm","posId":"113","price":24900,"isExtra":false},{"id":"ed2821f5147c44e417ef0b42","count":1,"label":"Balné","posId":"K0000","price":1500,"isExtra":true},{"id":"2c0f597d3afb8c80df48f8ff","count":1,"label":"USA těsto","posId":"17","price":1000,"isExtra":true},{"id":"69427510296215434ca562bf","count":1,"label":"Pepsi zero sugar 1l","posId":"N125","price":5900,"isExtra":false}]</t>
  </si>
  <si>
    <t>2026-05-09T20:53:51.639+02:00</t>
  </si>
  <si>
    <t>2026-05-09T21:08:04.785+02:00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</si>
  <si>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🌶️","posId":"121","price":24900,"isExtra":false},{"id":"55199557","note":"","count":1,"label":"Balné","posId":"K0000","price":1500,"isExtra":true},{"id":"59592261","note":"","count":1,"label":"USA těsto","posId":"17","price":1000,"isExtra":true},{"id":"55199635","note":"","count":1,"label":"okraj hotdog, bez omáčky","posId":"A125","price":5700,"isExtra":true}]</t>
  </si>
  <si>
    <t>2026-05-09T20:53:40.926+02:00</t>
  </si>
  <si>
    <t>2026-05-09T21:05:53.466+02:00</t>
  </si>
  <si>
    <t>[{"id":"69427510296215434ca5624f","count":1,"label":"Pepperoni 40cm 🌶️🌶️","posId":"108","price":30900,"isExtra":false},{"id":"c71f71bd04444e93fe083c01","count":1,"label":"Balné","posId":"K0000","price":2000,"isExtra":true},{"id":"8d55eafca74e85a8dee122d9","count":1,"label":"okraj mozzarella, bylinky","posId":"A122","price":6500,"isExtra":true},{"id":"69427510296215434ca5629f","count":1,"label":"česnekový chléb","posId":"P104","price":7900,"isExtra":false},{"id":"ed2821f5147c44e417ef0b42","count":1,"label":"Balné","posId":"K0000","price":1500,"isExtra":true}]</t>
  </si>
  <si>
    <t>2026-05-09T20:52:49.024+02:00</t>
  </si>
  <si>
    <t>2026-05-09T21:02:18.235+02:00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</si>
  <si>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🌶️🌶️","posId":"110","price":30900,"isExtra":false},{"id":"55199547","note":"","count":1,"label":"Balné","posId":"K0000","price":2000,"isExtra":true},{"id":"55199581","note":"","count":1,"label":"okraj mozzarella, bylinky","posId":"A122","price":6500,"isExtra":true}]</t>
  </si>
  <si>
    <t>2026-05-09T20:51:03.568+02:00</t>
  </si>
  <si>
    <t>2026-05-09T20:59:17.183+02:00</t>
  </si>
  <si>
    <t>2026-05-09T21:14:05.041+02:00</t>
  </si>
  <si>
    <t>2026-05-09T20:51:03.851+02:00</t>
  </si>
  <si>
    <t>[{"id":"aef5aaf8-2acf-4f20-91be-c8829f11cd0c","note":"","count":1,"label":"Capricciosa 40cm","posId":"101","price":30900,"isExtra":false}]</t>
  </si>
  <si>
    <t>2026-05-09T20:40:05.418+02:00</t>
  </si>
  <si>
    <t>2026-05-09T20:46:04.965+02:00</t>
  </si>
  <si>
    <t>[{"id":"59589463","note":"","size":"Hawai 32cm","count":1,"label":"Hawai 32cm","posId":"114","price":24900,"isExtra":false},{"id":"55199557","note":"","count":1,"label":"Balné","posId":"K0000","price":1500,"isExtra":true},{"id":"57405742","note":"","size":"Pepsi 1l","count":1,"label":"Pepsi 1l","posId":"N124","price":5900,"isExtra":false}]</t>
  </si>
  <si>
    <t>2026-05-09T20:33:56.688+02:00</t>
  </si>
  <si>
    <t>2026-05-09T20:39:33.148+02:00</t>
  </si>
  <si>
    <t>[{"id":"113","note":"","count":1,"label":"Capricciosa 32cm","posId":"113","price":24900,"isExtra":false},{"id":"K0000","note":"","count":1,"label":"Balné","posId":"K0000","price":1500,"isExtra":true},{"id":"B108","note":"","count":1,"label":"Slanina","posId":"B108","price":3000,"KDSTags":["greenhighlight"],"isExtra":true}]</t>
  </si>
  <si>
    <t>2026-05-09T20:20:48.398+02:00</t>
  </si>
  <si>
    <t>2026-05-09T20:28:51.360+02:00</t>
  </si>
  <si>
    <t>[{"id":"69427510296215434ca5626b","count":1,"label":"BBQ Texas 32cm","posId":"119","price":24900,"isExtra":false},{"id":"ed2821f5147c44e417ef0b42","count":1,"label":"Balné","posId":"K0000","price":1500,"isExtra":true},{"id":"49f17dd8e613b878b991f0b1","count":1,"label":"Smetanový základ","posId":"ZBS32","price":0,"isExtra":true},{"id":"d62aef6124509719c1fb3929","count":1,"label":"Bez papriky","posId":"X111","price":0,"KDSTags":["redhighlight"],"isExtra":true},{"id":"69427510296215434ca56267","count":1,"label":"Comeback 32cm 🌶️","posId":"121","price":24900,"isExtra":false},{"id":"ed2821f5147c44e417ef0b42","count":1,"label":"Balné","posId":"K0000","price":1500,"isExtra":true},{"id":"987bfd69b1586254c4704730","count":1,"label":"Žampiony","posId":"B105","price":2500,"KDSTags":["greenhighlight"],"isExtra":true},{"id":"b1697c10a21f90d6fe372c13","count":1,"label":"Olivy","posId":"B112","price":2500,"KDSTags":["greenhighlight"],"isExtra":true},{"id":"730ed795f7d83f1d26b843e5","count":1,"label":"Kukuřice","posId":"B115","price":2500,"KDSTags":["greenhighlight"],"isExtra":true}]</t>
  </si>
  <si>
    <t>Sam Dušek</t>
  </si>
  <si>
    <t>2026-05-09T20:20:03.653+02:00</t>
  </si>
  <si>
    <t>2026-05-09T20:28:21.023+02:00</t>
  </si>
  <si>
    <t>2026-05-09T20:38:41.835+02:00</t>
  </si>
  <si>
    <t>2026-05-09T20:20:03.792+02:00</t>
  </si>
  <si>
    <t>[{"id":"b6658da4-b777-42a2-94b6-5ce20ff49587","note":"","count":1,"label":"Pepperoni 32 cm","posId":"144","price":24900,"isExtra":false},{"id":"3a8b6a85-3b5c-4ee4-be2d-261ab8731d6e","note":"","count":1,"label":"Česnekový dip","posId":"P106","price":2000,"isExtra":false},{"id":"c1383a56-9eef-4159-8de6-52ba98917da4","note":"","count":1,"label":"Pepperoni Rolls 🌶️","posId":"P100","price":8900,"isExtra":false},{"id":"e7501e4e-7b75-458f-8655-4ba5ba9c5990","note":"","count":3,"label":"Dip Jalapeňos","posId":"P107","price":2000,"isExtra":false}]</t>
  </si>
  <si>
    <t>2026-05-09T20:11:21.713+02:00</t>
  </si>
  <si>
    <t>2026-05-09T20:23:09.361+02:00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</si>
  <si>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40cm","posId":"111","price":30900,"isExtra":false},{"id":"55199547","note":"","count":1,"label":"Balné","posId":"K0000","price":2000,"isExtra":true},{"id":"55199473","note":"","size":"Comeback 40cm 🌶️","count":1,"label":"Comeback 40cm 🌶️","posId":"109","price":30900,"isExtra":false},{"id":"55199547","note":"","count":1,"label":"Balné","posId":"K0000","price":2000,"isExtra":true}]</t>
  </si>
  <si>
    <t>2026-05-09T19:49:05.379+02:00</t>
  </si>
  <si>
    <t>2026-05-09T19:56:28.136+02:00</t>
  </si>
  <si>
    <t>[{"id":"55199475","note":"","size":"BBQ Texas 40cm","count":1,"label":"BBQ Texas 40cm","posId":"107","price":30900,"isExtra":false},{"id":"55199547","note":"","count":1,"label":"Balné","posId":"K0000","price":2000,"isExtra":true},{"id":"59555713","note":"","count":1,"label":"Rajčatový základ","posId":"ZBR40","price":0,"isExtra":true},{"id":"55199616","note":"","count":1,"label":"Olivy","posId":"C112","price":3500,"KDSTags":["greenhighlight"],"isExtra":true},{"id":"55199650","note":"","count":1,"label":"Kukuřice","posId":"C115","price":3500,"KDSTags":["greenhighlight"],"isExtra":true},{"id":"57405744","note":"","size":"Mirinda 1l","count":1,"label":"Mirinda 1l","posId":"N126","price":5900,"isExtra":false},{"id":"57405742","note":"","size":"Pepsi 1l","count":1,"label":"Pepsi 1l","posId":"N124","price":5900,"isExtra":false}]</t>
  </si>
  <si>
    <t>2026-05-09T19:44:33.360+02:00</t>
  </si>
  <si>
    <t>2026-05-09T19:53:48.329+02:00</t>
  </si>
  <si>
    <t>[{"id":"69427510296215434ca5626b","count":1,"label":"BBQ Texas 32cm","posId":"119","price":24900,"isExtra":false},{"id":"ed2821f5147c44e417ef0b42","count":1,"label":"Balné","posId":"K0000","price":1500,"isExtra":true},{"id":"69427510296215434ca56275","count":1,"label":"Baby Špenát &amp; kuře 32cm","posId":"116","price":24900,"isExtra":false},{"id":"ed2821f5147c44e417ef0b42","count":1,"label":"Balné","posId":"K0000","price":1500,"isExtra":true}]</t>
  </si>
  <si>
    <t>2026-05-09T19:39:15.521+02:00</t>
  </si>
  <si>
    <t>2026-05-09T19:49:24.115+02:00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</si>
  <si>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55199648","note":"","count":1,"label":"Kukuřice","posId":"B115","price":2500,"KDSTags":["greenhighlight"],"isExtra":true}]</t>
  </si>
  <si>
    <t>2026-05-09T19:36:38.976+02:00</t>
  </si>
  <si>
    <t>2026-05-09T19:47:48.476+02:00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</si>
  <si>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🌶️🌶️","posId":"110","price":30900,"isExtra":false},{"id":"55199547","note":"","count":1,"label":"Balné","posId":"K0000","price":2000,"isExtra":true},{"id":"59589456","note":"","size":"Quattro Formaggi 32cm","count":1,"label":"Quattro Formaggi 32cm","posId":"123","price":24900,"isExtra":false},{"id":"55199557","note":"","count":1,"label":"Balné","posId":"K0000","price":1500,"isExtra":true},{"id":"59589465","note":"","size":"Baby Špenát &amp; kuře 32cm","count":1,"label":"Baby Špenát &amp; kuře 32cm","posId":"116","price":24900,"isExtra":false},{"id":"55199557","note":"","count":1,"label":"Balné","posId":"K0000","price":1500,"isExtra":true},{"id":"55199473","note":"","size":"Comeback 40cm 🌶️","count":1,"label":"Comeback 40cm 🌶️","posId":"109","price":30900,"isExtra":false},{"id":"55199547","note":"","count":1,"label":"Balné","posId":"K0000","price":2000,"isExtra":true}]</t>
  </si>
  <si>
    <t>2026-05-09T19:31:03.587+02:00</t>
  </si>
  <si>
    <t>2026-05-09T20:21:26.040+02:00</t>
  </si>
  <si>
    <t>[{"id":"e525f614-2c06-459a-8d22-623546aa83fc","note":"","count":1,"label":"BBQ Texas 40cm","posId":"107","price":30900,"isExtra":false},{"id":"eb426525-9181-4714-9963-380f5c0ae0e5","note":"","count":1,"label":"okraj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dip","posId":"P106","price":2000,"isExtra":false}]</t>
  </si>
  <si>
    <t>2026-05-09T19:29:26.852+02:00</t>
  </si>
  <si>
    <t>2026-05-09T19:41:49.936+02:00</t>
  </si>
  <si>
    <t>[{"id":"69427510296215434ca56273","count":1,"label":"Capricciosa 32cm","posId":"113","price":24900,"isExtra":false},{"id":"ed2821f5147c44e417ef0b42","count":1,"label":"Balné","posId":"K0000","price":1500,"isExtra":true},{"id":"2c0f597d3afb8c80df48f8ff","count":1,"label":"USA těsto","posId":"17","price":1000,"isExtra":true},{"id":"9ee1d6724717b6cc0fc41c1b","count":1,"label":"okraj mozzarella, bylinky","posId":"A121","price":5700,"isExtra":true},{"id":"69427510296215434ca5624f","count":1,"label":"Pepperoni 40cm 🌶️🌶️","posId":"108","price":30900,"isExtra":false},{"id":"c71f71bd04444e93fe083c01","count":1,"label":"Balné","posId":"K0000","price":2000,"isExtra":true},{"id":"8d55eafca74e85a8dee122d9","count":1,"label":"okraj mozzarella, bylinky","posId":"A122","price":6500,"isExtra":true},{"id":"69427510296215434ca562a3","count":4,"label":"Česnekový dip","posId":"P106","price":2000,"isExtra":false},{"id":"ed2821f5147c44e417ef0b42","count":4,"label":"Balné","posId":"K0000","price":1500,"isExtra":true}]</t>
  </si>
  <si>
    <t>2026-05-09T19:29:19.684+02:00</t>
  </si>
  <si>
    <t>2026-05-09T19:39:37.403+02:00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</si>
  <si>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40cm","posId":"101","price":30900,"isExtra":false},{"id":"55199547","note":"","count":1,"label":"Balné","posId":"K0000","price":2000,"isExtra":true},{"id":"55199581","note":"","count":1,"label":"okraj mozzarella, bylinky","posId":"A122","price":6500,"isExtra":true}]</t>
  </si>
  <si>
    <t>2026-05-09T19:24:52.881+02:00</t>
  </si>
  <si>
    <t>2026-05-09T19:37:30.140+02:00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</si>
  <si>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55199576","note":"","count":1,"label":"Jalapeňos","posId":"C102","price":3500,"KDSTags":["greenhighlight"],"isExtra":true},{"id":"57405744","note":"","size":"Mirinda 1l","count":1,"label":"Mirinda 1l","posId":"N126","price":5900,"isExtra":false},{"id":"55199518","note":"","size":"Jalapenos Rolls","count":1,"label":"Jalapenos Rolls","posId":"jpr200","price":8900,"isExtra":false},{"id":"55199557","note":"","count":1,"label":"Balné","posId":"K0000","price":1500,"isExtra":true}]</t>
  </si>
  <si>
    <t>2026-05-09T19:23:33.473+02:00</t>
  </si>
  <si>
    <t>2026-05-09T19:35:32.544+02:00</t>
  </si>
  <si>
    <t>2026-05-09T19:23:21.674+02:00</t>
  </si>
  <si>
    <t>2026-05-09T19:34:36.334+02:00</t>
  </si>
  <si>
    <t>[{"id":"69427510296215434ca56263","count":1,"label":"Quattro Formaggi 32cm","posId":"123","price":24900,"isExtra":false},{"id":"ed2821f5147c44e417ef0b42","count":1,"label":"Balné","posId":"K0000","price":1500,"isExtra":true},{"id":"69427510296215434ca56267","count":1,"label":"Comeback 32cm 🌶️","posId":"121","price":24900,"isExtra":false},{"id":"ed2821f5147c44e417ef0b42","count":1,"label":"Balné","posId":"K0000","price":1500,"isExtra":true}]</t>
  </si>
  <si>
    <t>2026-05-09T19:20:22.317+02:00</t>
  </si>
  <si>
    <t>2026-05-09T19:32:05.008+02:00</t>
  </si>
  <si>
    <t>[{"id":"69427510296215434ca56269","count":1,"label":"Pepperoni 32cm 🌶️🌶️","posId":"120","price":24900,"isExtra":false},{"id":"ed2821f5147c44e417ef0b42","count":1,"label":"Balné","posId":"K0000","price":1500,"isExtra":true},{"id":"1c7298db47eb05e8b94d15e6","count":1,"label":"okraj hotdog, hořčice","posId":"A117","price":5700,"isExtra":true},{"id":"69427510296215434ca562a1","count":1,"label":"Pepperoni Rolls 🌶️","posId":"P100","price":8900,"isExtra":false},{"id":"ed2821f5147c44e417ef0b42","count":1,"label":"Balné","posId":"K0000","price":1500,"isExtra":true},{"id":"69427510296215434ca562ab","count":1,"label":"Dip Jalapeňos","posId":"P107","price":2000,"isExtra":false},{"id":"ed2821f5147c44e417ef0b42","count":1,"label":"Balné","posId":"K0000","price":1500,"isExtra":true}]</t>
  </si>
  <si>
    <t>2026-05-09T19:12:56.088+02:00</t>
  </si>
  <si>
    <t>2026-05-09T19:21:31.600+02:00</t>
  </si>
  <si>
    <t>2026-05-09T19:08:51.393+02:00</t>
  </si>
  <si>
    <t>2026-05-09T19:18:03.044+02:00</t>
  </si>
  <si>
    <t>2026-05-09T19:08:38.809+02:00</t>
  </si>
  <si>
    <t>2026-05-09T19:08:57.654+02:00</t>
  </si>
  <si>
    <t>[{"id":"scNMX-fJkYN-GmQuKNUL0","count":1,"label":"Guarana classic","posId":"N142","price":5500,"isExtra":false,"creatorId":"G34jRfbotmZDBIcjsfoYD","isPackging":0,"actualLabel":"Guarana classic"}]</t>
  </si>
  <si>
    <t>2026-05-09T19:06:04.588+02:00</t>
  </si>
  <si>
    <t>2026-05-09T19:46:06.941+02:00</t>
  </si>
  <si>
    <t>2026-05-09T19:58:23.778+02:00</t>
  </si>
  <si>
    <t>2026-05-09T19:06:04.726+02:00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</si>
  <si>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bylinky","posId":"A121","price":5700,"isExtra":true},{"id":"0b867b16-3995-4b4a-9deb-1c0d8cecf8d6","note":"","count":1,"label":"Pepperoni 32cm 🌶️🌶️","posId":"120","price":24900,"isExtra":false},{"id":"cf590a42-3894-4cb1-9be7-6da354b8453d","note":"","count":1,"label":"Olivy","posId":"B112","price":2500,"KDSTags":["greenhighlight"],"isExtra":true},{"id":"3a8b6a85-3b5c-4ee4-be2d-261ab8731d6e","note":"","count":1,"label":"Česnekový dip","posId":"P106","price":2000,"isExtra":false}]</t>
  </si>
  <si>
    <t>2026-05-09T19:04:03.512+02:00</t>
  </si>
  <si>
    <t>2026-05-09T19:14:34.656+02:00</t>
  </si>
  <si>
    <t>2026-05-09T19:55:45.863+02:00</t>
  </si>
  <si>
    <t>2026-05-09T19:04:03.625+02:00</t>
  </si>
  <si>
    <t>[{"id":"aef5aaf8-2acf-4f20-91be-c8829f11cd0c","note":"","count":1,"label":"Capricciosa 40cm","posId":"101","price":30900,"isExtra":false},{"id":"eb426525-9181-4714-9963-380f5c0ae0e5","note":"","count":1,"label":"okraj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dip","posId":"P106","price":2000,"isExtra":false},{"id":"f1315fc0-dfbb-459c-9f31-49d8e60875f4","note":"","count":1,"label":"Pepperoni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bylinky","posId":"A122","price":6500,"isExtra":true},{"id":"1e281388-c78a-4b3d-874d-346d699d1a35","note":"","count":1,"label":"Grana padano, pecorino, parmazán","posId":"C130","price":4000,"KDSTags":["greenhighlight"],"isExtra":true},{"id":"e7501e4e-7b75-458f-8655-4ba5ba9c5990","note":"","count":1,"label":"Dip Jalapeňos","posId":"P107","price":2000,"isExtra":false}]</t>
  </si>
  <si>
    <t>2026-05-09T18:59:09.766+02:00</t>
  </si>
  <si>
    <t>2026-05-09T19:07:13.754+02:00</t>
  </si>
  <si>
    <t>[{"id":"knVYG7n-YfgalDKLvtO0u","count":1,"label":"Quattro Formaggi 40cm","posId":"111","price":30900,"isExtra":false,"creatorId":"AgdNFwYiJk8-P_mQtz37W","isPackging":0,"actualLabel":"Quattro Formaggi 40cm"}]</t>
  </si>
  <si>
    <t>2026-05-09T18:48:03.543+02:00</t>
  </si>
  <si>
    <t>2026-05-09T18:59:11.561+02:00</t>
  </si>
  <si>
    <t>[{"id":"2b9f361b-4416-409b-9b50-c5e648e65b24","note":"","count":1,"label":"Zeleninová 40cm","posId":"103","price":30900,"isExtra":false},{"id":"eb426525-9181-4714-9963-380f5c0ae0e5","note":"","count":1,"label":"okraj mozzarella, bylinky","posId":"A122","price":6500,"isExtra":true},{"id":"a62e938c-9a71-490f-818d-7d681b9da334","note":"","count":1,"label":"Bez žampionů","posId":"X105","price":0,"KDSTags":["redhighlight"],"isExtra":true},{"id":"3a8b6a85-3b5c-4ee4-be2d-261ab8731d6e","note":"","count":1,"label":"Česnekový dip","posId":"P106","price":2000,"isExtra":false},{"id":"36ea3088-07fd-428f-b871-c4a5ee9cef7b","note":"","count":1,"label":"Comeback 40cm 🌶️","posId":"109","price":30900,"isExtra":false},{"id":"57c816b2-3e3f-46c2-b126-b09910d79cb0","note":"","count":1,"label":"změna na Smetanový základ","posId":"57c816b2-3e3f-46c2-b126-b09910d79cb0","price":0,"isExtra":true},{"id":"211d85d0-839e-41d0-89e3-ea177ad7489e","note":"","count":1,"label":"Česnekový dip","posId":"P106","price":2000,"isExtra":false}]</t>
  </si>
  <si>
    <t>2026-05-09T18:36:04.004+02:00</t>
  </si>
  <si>
    <t>2026-05-09T18:38:51.568+02:00</t>
  </si>
  <si>
    <t>2026-05-09T18:49:07.871+02:00</t>
  </si>
  <si>
    <t>2026-05-09T18:36:04.104+02:00</t>
  </si>
  <si>
    <t>[{"id":"0ea52415-fdb3-497f-b216-7fd5802f2e0f","note":"","count":1,"label":"Quattro Formaggi 32cm","posId":"123","price":24900,"isExtra":false}]</t>
  </si>
  <si>
    <t>2026-05-09T18:24:13.502+02:00</t>
  </si>
  <si>
    <t>2026-05-09T18:29:37.490+02:00</t>
  </si>
  <si>
    <t>[{"id":"puwZHQ224EjXMazdlBSIW","count":1,"label":"Margherita 32cm","posId":"112","price":20900,"isExtra":false,"creatorId":"0I0SQc7gDQUmuauAQ8xF0","isPackging":0,"actualLabel":"Margherita 32cm"},{"id":"LmNkmpTLXWZL8rfgt8xa0","count":1,"label":"Hawai 32cm","posId":"114","price":24900,"isExtra":false,"creatorId":"XRJQ6hzOHNcQ3cfRIuuCC","isPackging":0,"actualLabel":"Hawai 32cm"}]</t>
  </si>
  <si>
    <t>2026-05-09T18:15:03.964+02:00</t>
  </si>
  <si>
    <t>2026-05-09T18:24:41.433+02:00</t>
  </si>
  <si>
    <t>2026-05-09T18:43:11.134+02:00</t>
  </si>
  <si>
    <t>2026-05-09T18:15:04.083+02:00</t>
  </si>
  <si>
    <t>2026-05-09T18:12:00.042+02:00</t>
  </si>
  <si>
    <t>2026-05-09T18:22:26.972+02:00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</si>
  <si>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🌶️🌶️","posId":"108","price":30900,"isExtra":false},{"id":"55199547","note":"","count":1,"label":"Balné","posId":"K0000","price":2000,"isExtra":true},{"id":"55199473","note":"","size":"Comeback 40cm 🌶️","count":1,"label":"Comeback 40cm 🌶️","posId":"109","price":30900,"isExtra":false},{"id":"55199547","note":"","count":1,"label":"Balné","posId":"K0000","price":2000,"isExtra":true},{"id":"55199624","note":"","count":1,"label":"okraj hotdog, bbq omáčka","posId":"A120","price":6500,"isExtra":true}]</t>
  </si>
  <si>
    <t>2026-05-09T17:58:02.716+02:00</t>
  </si>
  <si>
    <t>2026-05-09T18:08:29.336+02:00</t>
  </si>
  <si>
    <t>2026-05-09T18:19:13.714+02:00</t>
  </si>
  <si>
    <t>2026-05-09T17:58:02.841+02:00</t>
  </si>
  <si>
    <t>[{"id":"0b867b16-3995-4b4a-9deb-1c0d8cecf8d6","note":"","count":1,"label":"Pepperoni 32cm 🌶️🌶️","posId":"120","price":24900,"isExtra":false},{"id":"194f980e-141e-4220-9f1e-0e1e9edc412e","note":"","count":1,"label":"Quattro Formaggi 18cm","posId":"135","price":11900,"isExtra":false},{"id":"211d85d0-839e-41d0-89e3-ea177ad7489e","note":"","count":1,"label":"Česnekový dip","posId":"P106","price":2000,"isExtra":false}]</t>
  </si>
  <si>
    <t>2026-05-09T17:45:57.789+02:00</t>
  </si>
  <si>
    <t>2026-05-09T17:55:35.347+02:00</t>
  </si>
  <si>
    <t>[{"id":"IgpRlx1Q10jZ_70uyPQ1q","count":1,"label":"Hot &amp; Spicy 32cm 🌶️🌶️","posId":"122","price":24900,"isExtra":false,"creatorId":"kvGrbml_ly-LtCe_R9idz","isPackging":0,"actualLabel":"Hot &amp; Spicy 32cm 🌶️🌶️"}]</t>
  </si>
  <si>
    <t>2026-05-09T17:45:27.666+02:00</t>
  </si>
  <si>
    <t>2026-05-09T17:55:18.938+02:00</t>
  </si>
  <si>
    <t>[{"id":"69427510296215434ca56271","count":1,"label":"Hawai 32cm","posId":"114","price":24900,"isExtra":false},{"id":"ed2821f5147c44e417ef0b42","count":1,"label":"Balné","posId":"K0000","price":1500,"isExtra":true},{"id":"69427510296215434ca56267","count":1,"label":"Comeback 32cm 🌶️","posId":"121","price":24900,"isExtra":false},{"id":"ed2821f5147c44e417ef0b42","count":1,"label":"Balné","posId":"K0000","price":1500,"isExtra":true}]</t>
  </si>
  <si>
    <t>2026-05-09T17:31:03.611+02:00</t>
  </si>
  <si>
    <t>2026-05-09T17:44:28.318+02:00</t>
  </si>
  <si>
    <t>2026-05-09T17:51:43.760+02:00</t>
  </si>
  <si>
    <t>2026-05-09T17:31:03.770+02:00</t>
  </si>
  <si>
    <t>[{"id":"aef5aaf8-2acf-4f20-91be-c8829f11cd0c","note":"","count":1,"label":"Capricciosa 40cm","posId":"101","price":30900,"isExtra":false},{"id":"03dae282-4cd4-4fa2-9169-2178ea3ed325","note":"","count":1,"label":"Quattro Formaggi 40cm","posId":"111","price":30900,"isExtra":false}]</t>
  </si>
  <si>
    <t>Sandeep</t>
  </si>
  <si>
    <t>2026-05-09T17:07:14.288+02:00</t>
  </si>
  <si>
    <t>2026-05-09T17:24:33.343+02:00</t>
  </si>
  <si>
    <t>2026-05-09T17:04:04.046+02:00</t>
  </si>
  <si>
    <t>2026-05-09T17:20:50.303+02:00</t>
  </si>
  <si>
    <t>2026-05-09T17:25:09.726+02:00</t>
  </si>
  <si>
    <t>2026-05-09T17:04:04.176+02:00</t>
  </si>
  <si>
    <t>[{"id":"d63e9120-8ffe-444c-ba51-6c942a13f4fc","note":"","count":1,"label":"Margherita 40cm","posId":"100","price":26900,"isExtra":false},{"id":"3a8b6a85-3b5c-4ee4-be2d-261ab8731d6e","note":"","count":2,"label":"Česnekový dip","posId":"P106","price":2000,"isExtra":false},{"id":"03dae282-4cd4-4fa2-9169-2178ea3ed325","note":"","count":1,"label":"Quattro Formaggi 40cm","posId":"111","price":30900,"isExtra":false}]</t>
  </si>
  <si>
    <t>2026-05-09T17:02:05.083+02:00</t>
  </si>
  <si>
    <t>2026-05-09T17:17:41.502+02:00</t>
  </si>
  <si>
    <t>[{"id":"194f980e-141e-4220-9f1e-0e1e9edc412e","note":"","count":1,"label":"Quattro Formaggi 18cm","posId":"135","price":11900,"isExtra":false},{"id":"07a6e3fe-501d-4c05-92b3-95d47a70179e","note":"","count":1,"label":"Slanina","posId":"A108","price":2000,"isExtra":true},{"id":"4d17a249-2cb2-45af-b8bb-30f6adefd5de","note":"","count":1,"label":"Bez gorgonzoly","posId":"X101","price":0,"KDSTags":["redhighlight"],"isExtra":true},{"id":"ad7c292a-48c9-48db-b64c-0f7f8ebced7f","note":"","count":1,"label":"BBQ Meteor 40cm","posId":"106","price":30900,"isExtra":false},{"id":"f61b7339-3b20-4583-b2b8-12e48de2876d","note":"","count":1,"label":"změna na Rajčatový základ","posId":"f61b7339-3b20-4583-b2b8-12e48de2876d","price":0,"isExtra":true},{"id":"eae0baf6-2c0e-4081-8ab5-5266bc363ee5","note":"","count":1,"label":"okraj mozzarella, bbq omáčka","posId":"A124","price":6500,"isExtra":true},{"id":"3f15a32f-4d5b-4afb-ae1b-12f68224d029","note":"","count":1,"label":"Olivy","posId":"C112","price":3500,"KDSTags":["greenhighlight"],"isExtra":true},{"id":"de56def4-8429-46ca-bf08-8c8eba684591","note":"","count":1,"label":"BBQ dip","posId":"P105","price":2000,"isExtra":false},{"id":"e7501e4e-7b75-458f-8655-4ba5ba9c5990","note":"","count":1,"label":"Dip Jalapeňos","posId":"P107","price":2000,"isExtra":false}]</t>
  </si>
  <si>
    <t>2026-05-09T16:43:25.189+02:00</t>
  </si>
  <si>
    <t>2026-05-09T16:57:04.423+02:00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</si>
  <si>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🌶️","posId":"109","price":30900,"isExtra":false},{"id":"55199547","note":"","count":1,"label":"Balné","posId":"K0000","price":2000,"isExtra":true},{"id":"55199632","note":"","count":1,"label":"Bez cibule","posId":"X103","price":0,"KDSTags":["redhighlight"],"isExtra":true}]</t>
  </si>
  <si>
    <t>2026-05-09T16:34:20.390+02:00</t>
  </si>
  <si>
    <t>2026-05-09T16:41:22.410+02:00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</si>
  <si>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🌶️🌶️","posId":"108","price":30900,"isExtra":false},{"id":"55199547","note":"","count":1,"label":"Balné","posId":"K0000","price":2000,"isExtra":true}]</t>
  </si>
  <si>
    <t>2026-05-09T16:11:17.610+02:00</t>
  </si>
  <si>
    <t>2026-05-09T16:29:56.396+02:00</t>
  </si>
  <si>
    <t>Hanu</t>
  </si>
  <si>
    <t>2026-05-09T16:07:02.555+02:00</t>
  </si>
  <si>
    <t>2026-05-09T16:26:17.322+02:00</t>
  </si>
  <si>
    <t>[{"id":"N125","note":"","count":1,"label":"Pepsi zero sugar 1l","posId":"N125","price":5900,"isExtra":false},{"id":"116","note":"","count":1,"label":"Baby Špenát &amp; kuře 32cm","posId":"116","price":24900,"isExtra":false},{"id":"K0000","note":"","count":1,"label":"Balné","posId":"K0000","price":1500,"isExtra":true},{"id":"chr100","note":"","count":1,"label":"Choco Rolls","posId":"chr100","price":8900,"isExtra":false},{"id":"K0000","note":"","count":1,"label":"Balné","posId":"K0000","price":1500,"isExtra":true}]</t>
  </si>
  <si>
    <t>2026-05-09T15:41:46.438+02:00</t>
  </si>
  <si>
    <t>2026-05-09T15:57:20.931+02:00</t>
  </si>
  <si>
    <t>[{"id":"69427510296215434ca56269","count":1,"label":"Pepperoni 32cm 🌶️🌶️","posId":"120","price":24900,"isExtra":false},{"id":"ed2821f5147c44e417ef0b42","count":1,"label":"Balné","posId":"K0000","price":1500,"isExtra":true},{"id":"69427510296215434ca5626d","count":1,"label":"BBQ Meteor 32cm","posId":"118","price":24900,"isExtra":false},{"id":"ed2821f5147c44e417ef0b42","count":1,"label":"Balné","posId":"K0000","price":1500,"isExtra":true},{"id":"2c0f597d3afb8c80df48f8ff","count":1,"label":"USA těsto","posId":"17","price":1000,"isExtra":true},{"id":"9ee1d6724717b6cc0fc41c1b","count":1,"label":"okraj mozzarella, bylinky","posId":"A121","price":5700,"isExtra":true},{"id":"69427510296215434ca562a3","count":1,"label":"Česnekový dip","posId":"P106","price":2000,"isExtra":false},{"id":"ed2821f5147c44e417ef0b42","count":1,"label":"Balné","posId":"K0000","price":1500,"isExtra":true}]</t>
  </si>
  <si>
    <t>2026-05-09T15:37:30.458+02:00</t>
  </si>
  <si>
    <t>2026-05-09T15:51:41.991+02:00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</si>
  <si>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základ","posId":"ZBR32","price":0,"isExtra":true},{"id":"A125","note":"","count":1,"label":"okraj hotdog, bez omáčky","posId":"A125","price":5700,"isExtra":true}]</t>
  </si>
  <si>
    <t>2026-05-09T15:36:03.484+02:00</t>
  </si>
  <si>
    <t>2026-05-09T15:45:44.774+02:00</t>
  </si>
  <si>
    <t>2026-05-09T15:49:32.455+02:00</t>
  </si>
  <si>
    <t>2026-05-09T15:36:03.653+02:00</t>
  </si>
  <si>
    <t>[{"id":"85dc195f-7d7b-4fb5-b41d-eb1c9c76b3a3","note":"","count":1,"label":"Hot &amp; Spicy 32 cm","posId":"146","price":24900,"isExtra":false}]</t>
  </si>
  <si>
    <t>2026-05-09T15:31:03.860+02:00</t>
  </si>
  <si>
    <t>2026-05-09T15:45:47.666+02:00</t>
  </si>
  <si>
    <t>2026-05-09T15:53:28.325+02:00</t>
  </si>
  <si>
    <t>2026-05-09T15:31:03.986+02:00</t>
  </si>
  <si>
    <t>[{"id":"bf8dc38b-6c8e-42b6-9da3-3170253a57d4","note":"","count":1,"label":"Hot &amp; Spicy 32cm 🌶️🌶️","posId":"122","price":24900,"isExtra":false}]</t>
  </si>
  <si>
    <t>2026-05-09T15:19:28.308+02:00</t>
  </si>
  <si>
    <t>2026-05-09T15:34:50.894+02:00</t>
  </si>
  <si>
    <t>[{"id":"69427510296215434ca56249","count":1,"label":"Quattro Formaggi 40cm","posId":"111","price":30900,"isExtra":false},{"id":"c71f71bd04444e93fe083c01","count":1,"label":"Balné","posId":"K0000","price":2000,"isExtra":true},{"id":"69427510296215434ca562a3","count":1,"label":"Česnekový dip","posId":"P106","price":2000,"isExtra":false},{"id":"ed2821f5147c44e417ef0b42","count":1,"label":"Balné","posId":"K0000","price":1500,"isExtra":true}]</t>
  </si>
  <si>
    <t>2026-05-09T15:16:03.290+02:00</t>
  </si>
  <si>
    <t>2026-05-09T15:32:15.766+02:00</t>
  </si>
  <si>
    <t>2026-05-09T15:39:20.659+02:00</t>
  </si>
  <si>
    <t>2026-05-09T15:16:03.489+02:00</t>
  </si>
  <si>
    <t>2026-05-09T15:01:20.735+02:00</t>
  </si>
  <si>
    <t>2026-05-09T15:01:27.815+02:00</t>
  </si>
  <si>
    <t>[{"id":"7aBj0yr8ehZGT_Y-fZEHI","count":1,"label":"Guarana kiwi a jablko","posId":"N144","price":5500,"isExtra":false,"creatorId":"1yMq1QkPbDHiteIBAZujv","isPackging":0,"actualLabel":"Guarana kiwi a jablko"},{"id":"scNMX-fJkYN-GmQuKNUL0","count":1,"label":"Guarana classic","posId":"N142","price":5500,"isExtra":false,"creatorId":"CAh0bwbN-CJkaaQAXdzj0","isPackging":0,"actualLabel":"Guarana classic"}]</t>
  </si>
  <si>
    <t>2026-05-09T14:59:02.904+02:00</t>
  </si>
  <si>
    <t>2026-05-09T15:12:11.530+02:00</t>
  </si>
  <si>
    <t>2026-05-09T15:16:27.156+02:00</t>
  </si>
  <si>
    <t>2026-05-09T14:59:03.049+02:00</t>
  </si>
  <si>
    <t>[{"id":"e8f571e6-dd36-42d7-8826-52c90315986b","note":"","count":1,"label":"Baby špenát &amp; kuře 40cm","posId":"104","price":30900,"isExtra":false},{"id":"36ea3088-07fd-428f-b871-c4a5ee9cef7b","note":"","count":1,"label":"Comeback 40cm 🌶️","posId":"109","price":30900,"isExtra":false},{"id":"614269dd-2dbe-47e4-81f8-670c7ef03e2f","note":"","count":1,"label":"Pepperoni salám","posId":"C109","price":4000,"KDSTags":["greenhighlight"],"isExtra":true}]</t>
  </si>
  <si>
    <t>Anas</t>
  </si>
  <si>
    <t>2026-05-09T14:52:32.691+02:00</t>
  </si>
  <si>
    <t>2026-05-09T15:02:35.670+02:00</t>
  </si>
  <si>
    <t>[{"id":"118","note":"","count":1,"label":"BBQ Meteor 32cm","posId":"118","price":24900,"isExtra":false},{"id":"K0000","note":"","count":1,"label":"Balné","posId":"K0000","price":1500,"isExtra":true},{"id":"X116","note":"","count":1,"label":"Bez masových kuliček","posId":"X116","price":0,"KDSTags":["redhighlight"],"isExtra":true}]</t>
  </si>
  <si>
    <t>2026-05-09T14:45:49.092+02:00</t>
  </si>
  <si>
    <t>2026-05-09T15:00:20.663+02:00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</si>
  <si>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🌶️","posId":"121","price":24900,"isExtra":false},{"id":"55199557","note":"","count":1,"label":"Balné","posId":"K0000","price":1500,"isExtra":true},{"id":"59589460","note":"","size":"BBQ Texas 32cm","count":1,"label":"BBQ Texas 32cm","posId":"119","price":24900,"isExtra":false},{"id":"55199557","note":"","count":1,"label":"Balné","posId":"K0000","price":1500,"isExtra":true}]</t>
  </si>
  <si>
    <t>2026-05-09T14:25:24.352+02:00</t>
  </si>
  <si>
    <t>2026-05-09T14:41:43.723+02:00</t>
  </si>
  <si>
    <t>[{"id":"69427510296215434ca56255","count":1,"label":"Zeleninová 40cm","posId":"103","price":30900,"isExtra":false},{"id":"c71f71bd04444e93fe083c01","count":1,"label":"Balné","posId":"K0000","price":2000,"isExtra":true},{"id":"49afbc27314671d4560cc7a0","count":1,"label":"Bez žampionů","posId":"X105","price":0,"KDSTags":["redhighlight"],"isExtra":true},{"id":"69427510296215434ca562ad","count":1,"label":"Jablečno-skořicové rolls","posId":"18","price":8900,"isExtra":false},{"id":"ed2821f5147c44e417ef0b42","count":1,"label":"Balné","posId":"K0000","price":1500,"isExtra":true}]</t>
  </si>
  <si>
    <t>2026-05-09T14:20:03.390+02:00</t>
  </si>
  <si>
    <t>2026-05-09T14:35:08.966+02:00</t>
  </si>
  <si>
    <t>[{"id":"55199479","note":"","size":"Hawai 40cm","count":1,"label":"Hawai 40cm","posId":"102","price":30900,"isExtra":false},{"id":"55199547","note":"","count":1,"label":"Balné","posId":"K0000","price":2000,"isExtra":true}]</t>
  </si>
  <si>
    <t>2026-05-09T14:17:03.651+02:00</t>
  </si>
  <si>
    <t>2026-05-09T14:32:23.427+02:00</t>
  </si>
  <si>
    <t>2026-05-09T14:38:46.266+02:00</t>
  </si>
  <si>
    <t>2026-05-09T14:17:03.766+02:00</t>
  </si>
  <si>
    <t>[{"id":"fcbcf6b6-34c6-4d5f-ac5b-f6ece72e0953","note":"","count":1,"label":"BBQ Meteor 32cm","posId":"118","price":24900,"isExtra":false},{"id":"21fd0686-e8d1-43f1-84c9-d96f5842a3ca","note":"","count":1,"label":"okraj mozzarella, bylinky","posId":"A121","price":5700,"isExtra":true},{"id":"3a8b6a85-3b5c-4ee4-be2d-261ab8731d6e","note":"","count":2,"label":"Česnekový dip","posId":"P106","price":2000,"isExtra":false},{"id":"8f76439d-f1b5-4482-ac44-d6efec1ebc41","note":"","count":1,"label":"Zeleninová 18cm","posId":"127","price":11900,"isExtra":false},{"id":"57c816b2-3e3f-46c2-b126-b09910d79cb0","note":"","count":1,"label":"změna na Smetanový základ","posId":"57c816b2-3e3f-46c2-b126-b09910d79cb0","price":0,"isExtra":true}]</t>
  </si>
  <si>
    <t>2026-05-09T13:41:27.452+02:00</t>
  </si>
  <si>
    <t>2026-05-09T13:55:34.657+02:00</t>
  </si>
  <si>
    <t>[{"id":"69427510296215434ca56249","count":1,"label":"Quattro Formaggi 40cm","posId":"111","price":30900,"isExtra":false},{"id":"c71f71bd04444e93fe083c01","count":1,"label":"Balné","posId":"K0000","price":2000,"isExtra":true}]</t>
  </si>
  <si>
    <t>2026-05-09T13:37:03.025+02:00</t>
  </si>
  <si>
    <t>2026-05-09T14:09:56.380+02:00</t>
  </si>
  <si>
    <t>2026-05-09T14:10:14.845+02:00</t>
  </si>
  <si>
    <t>2026-05-09T13:37:03.174+02:00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</si>
  <si>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bylinky","posId":"A122","price":6500,"isExtra":true},{"id":"169906cc-98ac-4101-a361-79ae530758c3","note":"","count":1,"label":"Bez cibule","posId":"X103","price":0,"KDSTags":["redhighlight"],"isExtra":true},{"id":"211d85d0-839e-41d0-89e3-ea177ad7489e","note":"","count":1,"label":"Česnekový dip","posId":"P106","price":2000,"isExtra":false},{"id":"5b1f2843-926a-4dd1-a5f0-4fddc7b45013","note":"","count":1,"label":"Margherita 32cm","posId":"112","price":20900,"isExtra":false},{"id":"38de8e38-e51e-422d-9a89-960ebc505f1b","note":"","count":1,"label":"Šunka","posId":"B106","price":3000,"KDSTags":["greenhighlight"],"isExtra":true},{"id":"03ade9ce-5d0f-4499-a6a3-340b58ae4468","note":"","count":1,"label":"Capricciosa 32cm","posId":"113","price":24900,"isExtra":false},{"id":"c8019f80-065c-4f09-9e80-65b85dae2ae1","note":"","count":1,"label":"Kukuřice","posId":"B115","price":2500,"KDSTags":["greenhighlight"],"isExtra":true},{"id":"bd8e2f82-3d11-4ada-88ad-67191c012d18","note":"","count":1,"label":"Bez oliv","posId":"X112","price":0,"KDSTags":["redhighlight"],"isExtra":true},{"id":"4cd25cb7-e092-43a0-ab38-89c50a7e6a77","note":"","count":1,"label":"Pepperoni 18cm 🌶️🌶️","posId":"132","price":11900,"isExtra":false},{"id":"3a8b6a85-3b5c-4ee4-be2d-261ab8731d6e","note":"","count":1,"label":"Česnekový dip","posId":"P106","price":2000,"isExtra":false}]</t>
  </si>
  <si>
    <t>2026-05-09T13:24:15.932+02:00</t>
  </si>
  <si>
    <t>2026-05-09T13:43:41.750+02:00</t>
  </si>
  <si>
    <t>[{"id":"69427510296215434ca562bd","count":1,"label":"Pepsi 1l","posId":"N124","price":5900,"isExtra":false},{"id":"69427510296215434ca56267","count":1,"label":"Comeback 32cm 🌶️","posId":"121","price":24900,"isExtra":false},{"id":"ed2821f5147c44e417ef0b42","count":1,"label":"Balné","posId":"K0000","price":1500,"isExtra":true},{"id":"987bfd69b1586254c4704730","count":1,"label":"Žampiony","posId":"B105","price":2500,"KDSTags":["greenhighlight"],"isExtra":true}]</t>
  </si>
  <si>
    <t>2026-05-09T13:22:04.212+02:00</t>
  </si>
  <si>
    <t>2026-05-09T13:39:45.413+02:00</t>
  </si>
  <si>
    <t>2026-05-09T14:00:10.597+02:00</t>
  </si>
  <si>
    <t>2026-05-09T13:22:04.417+02:00</t>
  </si>
  <si>
    <t>[{"id":"e8f571e6-dd36-42d7-8826-52c90315986b","note":"","count":1,"label":"Baby špenát &amp; kuře 40cm","posId":"104","price":30900,"isExtra":false},{"id":"3a8b6a85-3b5c-4ee4-be2d-261ab8731d6e","note":"","count":1,"label":"Česnekový dip","posId":"P106","price":2000,"isExtra":false}]</t>
  </si>
  <si>
    <t>2026-05-09T13:13:08.552+02:00</t>
  </si>
  <si>
    <t>2026-05-09T13:21:53.488+02:00</t>
  </si>
  <si>
    <t>2026-05-09T13:13:05.630+02:00</t>
  </si>
  <si>
    <t>2026-05-09T13:32:15.313+02:00</t>
  </si>
  <si>
    <t>2026-05-09T13:50:29.971+02:00</t>
  </si>
  <si>
    <t>2026-05-09T13:13:05.866+02:00</t>
  </si>
  <si>
    <t>[{"id":"0ea52415-fdb3-497f-b216-7fd5802f2e0f","note":"","count":1,"label":"Quattro Formaggi 32cm","posId":"123","price":24900,"isExtra":false},{"id":"3a8b6a85-3b5c-4ee4-be2d-261ab8731d6e","note":"","count":1,"label":"Česnekový dip","posId":"P106","price":2000,"isExtra":false},{"id":"e525f614-2c06-459a-8d22-623546aa83fc","note":"","count":1,"label":"BBQ Texas 40cm","posId":"107","price":30900,"isExtra":false}]</t>
  </si>
  <si>
    <t>2026-05-09T12:54:39.565+02:00</t>
  </si>
  <si>
    <t>2026-05-09T13:07:15.417+02:00</t>
  </si>
  <si>
    <t>[{"id":"55199478","note":"","size":"Zeleninová 40cm","count":1,"label":"Zeleninová 40cm","posId":"103","price":30900,"isExtra":false},{"id":"55199547","note":"","count":1,"label":"Balné","posId":"K0000","price":2000,"isExtra":true},{"id":"55199636","note":"","count":1,"label":"Bez oliv","posId":"X112","price":0,"KDSTags":["redhighlight"],"isExtra":true},{"id":"55199470","note":"","size":"Margherita 40cm","count":1,"label":"Margherita 40cm","posId":"100","price":26900,"isExtra":false},{"id":"55199547","note":"","count":1,"label":"Balné","posId":"K0000","price":2000,"isExtra":true}]</t>
  </si>
  <si>
    <t>2026-05-09T12:46:17.319+02:00</t>
  </si>
  <si>
    <t>2026-05-09T13:02:51.465+02:00</t>
  </si>
  <si>
    <t>[{"id":"69427510296215434ca56267","count":3,"label":"Comeback 32cm 🌶️","posId":"121","price":24900,"isExtra":false},{"id":"ed2821f5147c44e417ef0b42","count":3,"label":"Balné","posId":"K0000","price":1500,"isExtra":true},{"id":"15d48fba0016db7394ccdeab","count":9,"label":"Bez cibule","posId":"X103","price":0,"KDSTags":["redhighlight"],"isExtra":true}]</t>
  </si>
  <si>
    <t>2026-05-09T12:33:03.588+02:00</t>
  </si>
  <si>
    <t>2026-05-09T12:48:47.145+02:00</t>
  </si>
  <si>
    <t>2026-05-09T12:53:53.003+02:00</t>
  </si>
  <si>
    <t>2026-05-09T12:33:04.006+02:00</t>
  </si>
  <si>
    <t>[{"id":"0005ff76-02c8-47f3-a86e-87443988197a","note":"","count":1,"label":"BBQ Texas 32cm","posId":"119","price":24900,"isExtra":false},{"id":"21fd0686-e8d1-43f1-84c9-d96f5842a3ca","note":"","count":1,"label":"okraj mozzarella, bylinky","posId":"A121","price":5700,"isExtra":true},{"id":"e50ff4de-a31a-4748-b60e-66140c46f568","note":"","count":1,"label":"Bez papriky","posId":"X111","price":0,"KDSTags":["redhighlight"],"isExtra":true}]</t>
  </si>
  <si>
    <t>2026-05-09T12:28:44.052+02:00</t>
  </si>
  <si>
    <t>2026-05-09T12:43:04.678+02:00</t>
  </si>
  <si>
    <t>[{"id":"69427510296215434ca56259","count":1,"label":"Capricciosa 40cm","posId":"101","price":30900,"isExtra":false},{"id":"c71f71bd04444e93fe083c01","count":1,"label":"Balné","posId":"K0000","price":2000,"isExtra":true},{"id":"4b02e5ccc8118e41f32ad09c","count":1,"label":"okraj mozzarella, bbq omáčka","posId":"A124","price":6500,"isExtra":true},{"id":"c52e5d335958c879af628612","count":1,"label":"Ananas","posId":"C100","price":3500,"KDSTags":["greenhighlight"],"isExtra":true},{"id":"69427510296215434ca562a9","count":1,"label":"Choco Rolls","posId":"chr100","price":8900,"isExtra":false},{"id":"ed2821f5147c44e417ef0b42","count":1,"label":"Balné","posId":"K0000","price":1500,"isExtra":true}]</t>
  </si>
  <si>
    <t>2026-05-09T12:22:03.620+02:00</t>
  </si>
  <si>
    <t>2026-05-09T12:36:29.166+02:00</t>
  </si>
  <si>
    <t>2026-05-09T12:51:47.420+02:00</t>
  </si>
  <si>
    <t>2026-05-09T12:22:03.745+02:00</t>
  </si>
  <si>
    <t>[{"id":"1fae666b-4102-4ed0-b317-2a07b21ae279","note":"","count":1,"label":"Hot &amp; Spicy 40cm 🌶️🌶️","posId":"110","price":30900,"isExtra":false}]</t>
  </si>
  <si>
    <t>2026-05-09T11:51:48.656+02:00</t>
  </si>
  <si>
    <t>2026-05-09T12:07:23.369+02:00</t>
  </si>
  <si>
    <t>[{"id":"59589460","note":"","size":"BBQ Texas 32cm","count":1,"label":"BBQ Texas 32cm","posId":"119","price":24900,"isExtra":false},{"id":"55199557","note":"","count":1,"label":"Balné","posId":"K0000","price":1500,"isExtra":true},{"id":"59592261","note":"","count":1,"label":"USA těsto","posId":"17","price":1000,"isExtra":true},{"id":"57405742","note":"","size":"Pepsi 1l","count":1,"label":"Pepsi 1l","posId":"N124","price":5900,"isExtra":false},{"id":"55199516","note":"","size":"Česnekový dip","count":1,"label":"Česnekový dip","posId":"P106","price":2000,"isExtra":false},{"id":"55199557","note":"","count":1,"label":"Balné","posId":"K0000","price":1500,"isExtra":true}]</t>
  </si>
  <si>
    <t>2026-05-09T11:36:45.138+02:00</t>
  </si>
  <si>
    <t>2026-05-09T11:51:13.448+02:00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</si>
  <si>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🌶️","posId":"121","price":24900,"isExtra":false},{"id":"55199557","note":"","count":1,"label":"Balné","posId":"K0000","price":1500,"isExtra":true},{"id":"55199632","note":"","count":1,"label":"Bez cibule","posId":"X103","price":0,"KDSTags":["redhighlight"],"isExtra":true}]</t>
  </si>
  <si>
    <t>2026-05-09T11:33:06.247+02:00</t>
  </si>
  <si>
    <t>2026-05-09T11:50:56.202+02:00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</si>
  <si>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55199615","note":"","count":1,"label":"Olivy","posId":"B112","price":2500,"KDSTags":["greenhighlight"],"isExtra":true},{"id":"55199679","note":"","count":1,"label":"Pepperoni salám","posId":"B109","price":3000,"KDSTags":["greenhighlight"],"isExtra":true},{"id":"59589458","note":"","size":"Comeback 32cm 🌶️","count":1,"label":"Comeback 32cm 🌶️","posId":"121","price":24900,"isExtra":false},{"id":"55199557","note":"","count":1,"label":"Balné","posId":"K0000","price":1500,"isExtra":true},{"id":"55199597","note":"","count":1,"label":"Žampiony","posId":"B105","price":2500,"KDSTags":["greenhighlight"],"isExtra":true},{"id":"57405742","note":"","size":"Pepsi 1l","count":1,"label":"Pepsi 1l","posId":"N124","price":5900,"isExtra":false}]</t>
  </si>
  <si>
    <t>2026-05-09T11:30:10.768+02:00</t>
  </si>
  <si>
    <t>2026-05-09T11:47:10.387+02:00</t>
  </si>
  <si>
    <t>2026-05-09T11:29:02.886+02:00</t>
  </si>
  <si>
    <t>2026-05-09T13:36:15.415+02:00</t>
  </si>
  <si>
    <t>2026-05-09T13:59:12.022+02:00</t>
  </si>
  <si>
    <t>2026-05-09T12:20:00.108+02:00</t>
  </si>
  <si>
    <t>[{"id":"4d0fe7ad-c88a-4a73-8015-c60680489cf8","note":"","count":1,"label":"Baby Špenát &amp; kuře 32cm","posId":"116","price":24900,"isExtra":false},{"id":"35e045f9-bc36-46e9-8142-6579de78a05b","note":"","count":1,"label":"Comeback 32cm 🌶️","posId":"121","price":24900,"isExtra":false}]</t>
  </si>
  <si>
    <t>2026-05-09T11:28:03.198+02:00</t>
  </si>
  <si>
    <t>2026-05-09T11:46:38.075+02:00</t>
  </si>
  <si>
    <t>2026-05-09T12:03:40.193+02:00</t>
  </si>
  <si>
    <t>2026-05-09T11:28:03.678+02:00</t>
  </si>
  <si>
    <t>[{"id":"aef5aaf8-2acf-4f20-91be-c8829f11cd0c","note":"","count":1,"label":"Capricciosa 40cm","posId":"101","price":30900,"isExtra":false},{"id":"932d1eab-8f45-4992-b460-cc5099f91e14","note":"","count":1,"label":"okraj hotdog, bbq omáčka","posId":"A120","price":6500,"isExtra":true},{"id":"10b1ebcf-eda6-410e-81f0-6a9182a548db","note":"","count":1,"label":"Slanina","posId":"C108","price":4000,"KDSTags":["greenhighlight"],"isExtra":true},{"id":"e7501e4e-7b75-458f-8655-4ba5ba9c5990","note":"","count":1,"label":"Dip Jalapeňos","posId":"P107","price":2000,"isExtra":false}]</t>
  </si>
  <si>
    <t>2026-05-09T11:17:19.483+02:00</t>
  </si>
  <si>
    <t>2026-05-09T11:44:04.981+02:00</t>
  </si>
  <si>
    <t>2026-05-09T12:03:39.458+02:00</t>
  </si>
  <si>
    <t>2026-05-09T11:17:19.658+02:00</t>
  </si>
  <si>
    <t>[{"id":"gSfW8dwSLSlhfOTSE0gUu","count":1,"label":"Margherita 40cm","posId":"100","price":26900,"isExtra":false,"creatorId":"dx3FoUPyxf0gGrgC67_0l","isPackging":0,"actualLabel":"Margherita 40cm"},{"id":"gSfW8dwSLSlhfOTSE0gUu","count":1,"label":"Margherita 40cm","posId":"100","price":26900,"isExtra":false,"creatorId":"yzwOIinXHRNK63JmgpBNd","isPackging":0,"actualLabel":"Margherita 40cm"},{"id":"gSfW8dwSLSlhfOTSE0gUu","count":1,"label":"Margherita 40cm","posId":"100","price":26900,"isExtra":false,"creatorId":"iPIOx0mr3J-KnunvOJs96","isPackging":0,"actualLabel":"Margherita 40cm"},{"id":"gSfW8dwSLSlhfOTSE0gUu","count":1,"label":"Margherita 40cm","posId":"100","price":26900,"isExtra":false,"creatorId":"O5Ko2oI0Zz3FLCvVIVL2P","isPackging":0,"actualLabel":"Margherita 40cm"},{"id":"yHgmhgtyHsa83CeT0bnGl","count":1,"label":"Hawai 40cm","posId":"102","price":30900,"isExtra":false,"creatorId":"kkzNuVnwsMPfddcYRGqgG","isPackging":0,"actualLabel":"Hawai 40cm"},{"id":"yHgmhgtyHsa83CeT0bnGl","count":1,"label":"Hawai 40cm","posId":"102","price":30900,"isExtra":false,"creatorId":"6NXnuInqLSY2u4bSRO4Ql","isPackging":0,"actualLabel":"Hawai 40cm"},{"id":"yHgmhgtyHsa83CeT0bnGl","count":1,"label":"Hawai 40cm","posId":"102","price":30900,"isExtra":false,"creatorId":"iG-xFzePpLA3tjLYuiIhD","isPackging":0,"actualLabel":"Hawai 40cm"},{"id":"yHgmhgtyHsa83CeT0bnGl","count":1,"label":"Hawai 40cm","posId":"102","price":30900,"isExtra":false,"creatorId":"Y4lW49yqI_0FOhBlfOMKO","isPackging":0,"actualLabel":"Hawai 40cm"},{"id":"yHgmhgtyHsa83CeT0bnGl","count":1,"label":"Hawai 40cm","posId":"102","price":30900,"isExtra":false,"creatorId":"s8bj47rNWy9Ojq_5NBxqp","isPackging":0,"actualLabel":"Hawai 40cm"},{"id":"yHgmhgtyHsa83CeT0bnGl","count":1,"label":"Hawai 40cm","posId":"102","price":30900,"isExtra":false,"creatorId":"no5XULEzf4hC2OQ45lvtZ","isPackging":0,"actualLabel":"Hawai 40cm"},{"id":"yHgmhgtyHsa83CeT0bnGl","count":1,"label":"Hawai 40cm","posId":"102","price":30900,"isExtra":false,"creatorId":"-BohkdOOkBO8IZyWz7m5_","isPackging":0,"actualLabel":"Hawai 40cm"}]</t>
  </si>
  <si>
    <t>2026-05-09T11:08:22.777+02:00</t>
  </si>
  <si>
    <t>2026-05-09T11:18:17.134+02:00</t>
  </si>
  <si>
    <t>[{"id":"55199470","note":"","size":"Margherita 40cm","count":1,"label":"Margherita 40cm","posId":"100","price":26900,"isExtra":false},{"id":"55199547","note":"","count":1,"label":"Balné","posId":"K0000","price":2000,"isExtra":true},{"id":"55199581","note":"","count":1,"label":"okraj mozzarella, bylinky","posId":"A122","price":6500,"isExtra":true},{"id":"55199474","note":"","size":"Pepperoni 40cm 🌶️🌶️","count":1,"label":"Pepperoni 40cm 🌶️🌶️","posId":"108","price":30900,"isExtra":false},{"id":"55199547","note":"","count":1,"label":"Balné","posId":"K0000","price":2000,"isExtra":true},{"id":"55199581","note":"","count":1,"label":"okraj mozzarella, bylinky","posId":"A122","price":6500,"isExtra":true}]</t>
  </si>
  <si>
    <t>2026-05-09T10:32:02.859+02:00</t>
  </si>
  <si>
    <t>2026-05-09T12:17:36.109+02:00</t>
  </si>
  <si>
    <t>2026-05-09T12:33:25.972+02:00</t>
  </si>
  <si>
    <t>2026-05-09T10:50:00.088+02:00</t>
  </si>
  <si>
    <t>[{"id":"d63e9120-8ffe-444c-ba51-6c942a13f4fc","note":"","count":1,"label":"Margherita 40cm","posId":"100","price":26900,"isExtra":false},{"id":"36ea3088-07fd-428f-b871-c4a5ee9cef7b","note":"","count":1,"label":"Comeback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bylinky","posId":"A122","price":6500,"isExtra":true}]</t>
  </si>
  <si>
    <t>2026-05-09T02:00:40.677+02:00</t>
  </si>
  <si>
    <t>2026-05-09T02:09:23.431+02:00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</si>
  <si>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🌶️","posId":"109","price":30900,"isExtra":false},{"id":"55199547","note":"","count":1,"label":"Balné","posId":"K0000","price":2000,"isExtra":true},{"id":"59555716","note":"","count":1,"label":"Smetanový základ","posId":"ZRS40","price":0,"isExtra":true}]</t>
  </si>
  <si>
    <t>2026-05-09T01:38:00.430+02:00</t>
  </si>
  <si>
    <t>2026-05-09T01:52:42.425+02:00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</si>
  <si>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🌶️🌶️","posId":"120","price":24900,"isExtra":false},{"id":"55199557","note":"","count":1,"label":"Balné","posId":"K0000","price":1500,"isExtra":true},{"id":"59592261","note":"","count":1,"label":"USA těsto","posId":"17","price":1000,"isExtra":true},{"id":"55199586","note":"","count":1,"label":"okraj mozzarella, bylinky","posId":"A121","price":5700,"isExtra":true},{"id":"55199474","note":"","size":"Pepperoni 40cm 🌶️🌶️","count":1,"label":"Pepperoni 40cm 🌶️🌶️","posId":"108","price":30900,"isExtra":false},{"id":"55199547","note":"","count":1,"label":"Balné","posId":"K0000","price":2000,"isExtra":true},{"id":"59555723","note":"","count":1,"label":"BBQ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bylinky","posId":"A122","price":6500,"isExtra":true},{"id":"55199669","note":"","count":1,"label":"Slanina","posId":"C108","price":4000,"KDSTags":["greenhighlight"],"isExtra":true}]</t>
  </si>
  <si>
    <t>2026-05-09T01:35:19.966+02:00</t>
  </si>
  <si>
    <t>2026-05-09T01:49:31.219+02:00</t>
  </si>
  <si>
    <t>[{"id":"59589462","note":"","size":"Zeleninová 32cm","count":1,"label":"Zeleninová 32cm","posId":"115","price":24900,"isExtra":false},{"id":"55199557","note":"","count":1,"label":"Balné","posId":"K0000","price":1500,"isExtra":true},{"id":"57405744","note":"","size":"Mirinda 1l","count":1,"label":"Mirinda 1l","posId":"N126","price":5900,"isExtra":false}]</t>
  </si>
  <si>
    <t>Danier</t>
  </si>
  <si>
    <t>2026-05-09T01:33:28.835+02:00</t>
  </si>
  <si>
    <t>2026-05-09T01:44:40.912+02:00</t>
  </si>
  <si>
    <t>[{"id":"N124","note":"","count":1,"label":"Pepsi 1l","posId":"N124","price":5900,"isExtra":false},{"id":"107","note":"","count":1,"label":"BBQ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základ","posId":"ZBR40","price":0,"isExtra":true},{"id":"A122","note":"","count":1,"label":"okraj mozzarella, bylinky","posId":"A122","price":6500,"isExtra":true},{"id":"C103","note":"","count":1,"label":"Cibule","posId":"C103","price":3500,"KDSTags":["greenhighlight"],"isExtra":true},{"id":"C115","note":"","count":1,"label":"Kukuřice","posId":"C115","price":3500,"KDSTags":["greenhighlight"],"isExtra":true},{"id":"C108","note":"","count":1,"label":"Slanina","posId":"C108","price":4000,"KDSTags":["greenhighlight"],"isExtra":true},{"id":"C109","note":"","count":1,"label":"Pepperoni salám","posId":"C109","price":4000,"KDSTags":["greenhighlight"],"isExtra":true},{"id":"P106","note":"","count":2,"label":"Česnekový dip","posId":"P106","price":2000,"isExtra":false},{"id":"K0000","note":"","count":2,"label":"Balné","posId":"K0000","price":1500,"isExtra":true}]</t>
  </si>
  <si>
    <t>2026-05-09T00:59:16.207+02:00</t>
  </si>
  <si>
    <t>2026-05-09T01:12:53.236+02:00</t>
  </si>
  <si>
    <t>[{"id":"69427510296215434ca56267","count":1,"label":"Comeback 32cm 🌶️","posId":"121","price":24900,"isExtra":false},{"id":"ed2821f5147c44e417ef0b42","count":1,"label":"Balné","posId":"K0000","price":1500,"isExtra":true},{"id":"63345f6ebe03a711ce9d952e","count":1,"label":"Slanina","posId":"B108","price":3000,"KDSTags":["greenhighlight"],"isExtra":true}]</t>
  </si>
  <si>
    <t>2026-05-09T00:57:45.983+02:00</t>
  </si>
  <si>
    <t>2026-05-09T01:11:19.113+02:00</t>
  </si>
  <si>
    <t>2026-05-09T00:57:42.634+02:00</t>
  </si>
  <si>
    <t>2026-05-09T01:09:33.928+02:00</t>
  </si>
  <si>
    <t>[{"id":"105","note":"","count":1,"label":"Veggieballs 40cm 🌶️🌶️","posId":"105","price":30900,"isExtra":false},{"id":"K0000","note":"","count":1,"label":"Balné","posId":"K0000","price":2000,"isExtra":true},{"id":"ZRS40","note":"","count":1,"label":"Smetanový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bylinky","posId":"A122","price":6500,"isExtra":true}]</t>
  </si>
  <si>
    <t>2026-05-09T00:50:18.584+02:00</t>
  </si>
  <si>
    <t>2026-05-09T01:07:15.862+02:00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</si>
  <si>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základ","posId":"ZRB40","price":0,"isExtra":true},{"id":"X103","note":"","count":1,"label":"Bez cibule","posId":"X103","price":0,"KDSTags":["redhighlight"],"isExtra":true},{"id":"C106","note":"","count":1,"label":"Šunka","posId":"C106","price":4000,"KDSTags":["greenhighlight"],"isExtra":true}]</t>
  </si>
  <si>
    <t>2026-05-09T00:17:30.522+02:00</t>
  </si>
  <si>
    <t>2026-05-09T00:29:50.014+02:00</t>
  </si>
  <si>
    <t>2026-05-09T00:29:50.013+02:00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</si>
  <si>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základ","posId":"ZRB40","price":0,"isExtra":true},{"id":"X103","note":"","count":1,"label":"Bez cibule","posId":"X103","price":0,"KDSTags":["redhighlight"],"isExtra":true}]</t>
  </si>
  <si>
    <t>2026-05-09T00:10:28.794+02:00</t>
  </si>
  <si>
    <t>2026-05-09T00:27:38.844+02:00</t>
  </si>
  <si>
    <t>[{"id":"69427510296215434ca56295","count":1,"label":"Veggie menu Comeback","posId":"M200","price":34900,"isExtra":false},{"id":"48b98a74f25fd3fe9562dfd2","count":1,"label":"Balné","posId":"K0000","price":3000,"isExtra":true},{"id":"c500a2202dd8542241edec10","count":1,"label":"Pepperoni","posId":"Y120","price":0,"isExtra":true},{"id":"59839d6b839f5e8fe6d29556","count":1,"label":"BBQ základ","posId":"ZRB32","price":0,"isExtra":true},{"id":"5db328bc1f4430bfea3d2a33","count":1,"label":"pečené brambory","posId":"P103","price":0,"isExtra":true},{"id":"6c39a68d93d81d9d206ecd3d","count":1,"label":"Pepsi zero sugar 1l","posId":"N125","price":0,"isExtra":true},{"id":"69427510296215434ca56263","count":1,"label":"Quattro Formaggi 32cm","posId":"123","price":24900,"isExtra":false},{"id":"ed2821f5147c44e417ef0b42","count":1,"label":"Balné","posId":"K0000","price":1500,"isExtra":true},{"id":"730ed795f7d83f1d26b843e5","count":1,"label":"Kukuřice","posId":"B115","price":2500,"KDSTags":["greenhighlight"],"isExtra":true}]</t>
  </si>
  <si>
    <t>2026-05-09T00:02:54.723+02:00</t>
  </si>
  <si>
    <t>2026-05-09T00:02:56.776+02:00</t>
  </si>
  <si>
    <t>[{"id":"3Gv5NKbbBgu-6YM-NU2Ww","count":1,"label":"BBQ Meteor 40cm","posId":"106","price":30900,"isExtra":false,"creatorId":"OLfdKbHAsjLrGi_jcmCjh","isPackging":0,"actualLabel":"BBQ Meteor 40cm"}]</t>
  </si>
  <si>
    <t>2026-05-08T23:48:45.525+02:00</t>
  </si>
  <si>
    <t>2026-05-08T23:58:25.765+02:00</t>
  </si>
  <si>
    <t>2026-05-08T23:40:25.312+02:00</t>
  </si>
  <si>
    <t>2026-05-08T23:49:00.720+02:00</t>
  </si>
  <si>
    <t>[{"id":"55199470","note":"","size":"Margherita 40cm","count":1,"label":"Margherita 40cm","posId":"100","price":26900,"isExtra":false},{"id":"55199547","note":"","count":1,"label":"Balné","posId":"K0000","price":2000,"isExtra":true},{"id":"57405742","note":"","size":"Pepsi 1l","count":1,"label":"Pepsi 1l","posId":"N124","price":5900,"isExtra":false}]</t>
  </si>
  <si>
    <t>2026-05-08T23:34:04.120+02:00</t>
  </si>
  <si>
    <t>2026-05-09T00:00:20.158+02:00</t>
  </si>
  <si>
    <t>2026-05-09T00:19:07.017+02:00</t>
  </si>
  <si>
    <t>2026-05-08T23:34:04.265+02:00</t>
  </si>
  <si>
    <t>[{"id":"22bde6ce-8676-45cb-8fba-89a664dd9034","note":"","count":1,"label":"Veggieballs 32 cm","posId":"141","price":24900,"isExtra":false},{"id":"8b18781f-3bd0-464d-aa33-9f081ecc1a3a","note":"","count":1,"label":"Mozzarella","posId":"B113","price":3000,"KDSTags":["greenhighlight"],"isExtra":true},{"id":"67070d07-dadb-4078-b96e-a2ee9b187cb1","note":"","count":1,"label":"Bez zeleninových kuliček","posId":"X104","price":0,"KDSTags":["redhighlight"],"isExtra":true},{"id":"26378531-c5c0-43f4-9535-09f267896a62","note":"","count":1,"label":"spicy wings 🌶️","posId":"P101","price":11900,"isExtra":false}]</t>
  </si>
  <si>
    <t>2026-05-08T23:26:03.539+02:00</t>
  </si>
  <si>
    <t>2026-05-08T23:39:12.483+02:00</t>
  </si>
  <si>
    <t>[{"id":"WUU7bA6A9cdnbizoCl89X","count":1,"label":"Capricciosa 32cm","posId":"113","price":24900,"isExtra":false,"creatorId":"ahFYk18UVlc3N4aiTjjcf","isPackging":0,"actualLabel":"Capricciosa 32cm"},{"id":"sQnjhSaGUJdm7C4dquW2M","count":1,"label":"Comeback 32cm 🌶️","posId":"121","price":24900,"isExtra":false,"creatorId":"7syKPITHLXRsvGSZdyKHO","isPackging":0,"actualLabel":"Comeback 32cm 🌶️"}]</t>
  </si>
  <si>
    <t>2026-05-08T23:16:58.264+02:00</t>
  </si>
  <si>
    <t>2026-05-08T23:42:49.750+02:00</t>
  </si>
  <si>
    <t>[{"id":"69427510296215434ca56269","count":1,"label":"Pepperoni 32cm 🌶️🌶️","posId":"120","price":24900,"isExtra":false},{"id":"ed2821f5147c44e417ef0b42","count":1,"label":"Balné","posId":"K0000","price":1500,"isExtra":true}]</t>
  </si>
  <si>
    <t>2026-05-08T23:15:29.571+02:00</t>
  </si>
  <si>
    <t>2026-05-08T23:37:06.859+02:00</t>
  </si>
  <si>
    <t>[{"id":"69427510296215434ca56269","count":1,"label":"Pepperoni 32cm 🌶️🌶️","posId":"120","price":24900,"isExtra":false},{"id":"ed2821f5147c44e417ef0b42","count":1,"label":"Balné","posId":"K0000","price":1500,"isExtra":true},{"id":"69427510296215434ca562bf","count":1,"label":"Pepsi zero sugar 1l","posId":"N125","price":5900,"isExtra":false}]</t>
  </si>
  <si>
    <t>2026-05-08T23:15:14.177+02:00</t>
  </si>
  <si>
    <t>2026-05-08T23:34:25.742+02:00</t>
  </si>
  <si>
    <t>[{"id":"114","note":"","count":1,"label":"Hawai 32cm","posId":"114","price":24900,"isExtra":false},{"id":"K0000","note":"","count":1,"label":"Balné","posId":"K0000","price":1500,"isExtra":true},{"id":"113","note":"","count":1,"label":"Capricciosa 32cm","posId":"113","price":24900,"isExtra":false},{"id":"K0000","note":"","count":1,"label":"Balné","posId":"K0000","price":1500,"isExtra":true},{"id":"B108","note":"","count":1,"label":"Slanina","posId":"B108","price":3000,"KDSTags":["greenhighlight"],"isExtra":true}]</t>
  </si>
  <si>
    <t>2026-05-08T23:02:04.075+02:00</t>
  </si>
  <si>
    <t>2026-05-08T23:29:55.513+02:00</t>
  </si>
  <si>
    <t>2026-05-08T23:45:28.446+02:00</t>
  </si>
  <si>
    <t>2026-05-08T23:02:04.225+02:00</t>
  </si>
  <si>
    <t>[{"id":"85dc195f-7d7b-4fb5-b41d-eb1c9c76b3a3","note":"","count":1,"label":"Hot &amp; Spicy 32 cm","posId":"146","price":24900,"isExtra":false},{"id":"99710cd8-fa1f-4712-84a8-85da37e18dd0","note":"","count":1,"label":"česnekový chléb","posId":"P104","price":7900,"isExtra":false}]</t>
  </si>
  <si>
    <t>2026-05-08T22:56:53.480+02:00</t>
  </si>
  <si>
    <t>2026-05-08T23:10:07.864+02:00</t>
  </si>
  <si>
    <t>[{"id":"59589455","note":"","size":"Margherita 32cm","count":2,"label":"Margherita 32cm","posId":"112","price":20900,"isExtra":false},{"id":"55199557","note":"","count":2,"label":"Balné","posId":"K0000","price":1500,"isExtra":true},{"id":"55199665","note":"","count":2,"label":"Šunka","posId":"B106","price":3000,"KDSTags":["greenhighlight"],"isExtra":true}]</t>
  </si>
  <si>
    <t>2026-05-08T22:46:04.013+02:00</t>
  </si>
  <si>
    <t>2026-05-08T22:52:29.526+02:00</t>
  </si>
  <si>
    <t>2026-05-08T22:52:40.415+02:00</t>
  </si>
  <si>
    <t>2026-05-08T22:46:04.214+02:00</t>
  </si>
  <si>
    <t>[{"id":"bf8dc38b-6c8e-42b6-9da3-3170253a57d4","note":"","count":1,"label":"Hot &amp; Spicy 32cm 🌶️🌶️","posId":"122","price":24900,"isExtra":false},{"id":"21fd0686-e8d1-43f1-84c9-d96f5842a3ca","note":"","count":1,"label":"okraj mozzarella, bylinky","posId":"A121","price":5700,"isExtra":true}]</t>
  </si>
  <si>
    <t>2026-05-08T22:36:37.052+02:00</t>
  </si>
  <si>
    <t>2026-05-08T22:46:24.930+02:00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</si>
  <si>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🌶️","posId":"121","price":24900,"isExtra":false},{"id":"55199557","note":"","count":1,"label":"Balné","posId":"K0000","price":1500,"isExtra":true},{"id":"57279344","note":"","count":1,"label":"BBQ základ","posId":"ZRB32","price":0,"isExtra":true},{"id":"55199568","note":"","count":1,"label":"Jalapeňos","posId":"B102","price":2500,"KDSTags":["greenhighlight"],"isExtra":true}]</t>
  </si>
  <si>
    <t>2026-05-08T22:29:09.941+02:00</t>
  </si>
  <si>
    <t>2026-05-08T22:49:14.703+02:00</t>
  </si>
  <si>
    <t>[{"id":"69427510296215434ca56269","count":1,"label":"Pepperoni 32cm 🌶️🌶️","posId":"120","price":24900,"isExtra":false},{"id":"ed2821f5147c44e417ef0b42","count":1,"label":"Balné","posId":"K0000","price":1500,"isExtra":true},{"id":"a3e2b9098574d6ada70d6837","count":1,"label":"Jalapeňos","posId":"B102","price":2500,"KDSTags":["greenhighlight"],"isExtra":true},{"id":"69427510296215434ca56273","count":1,"label":"Capricciosa 32cm","posId":"113","price":24900,"isExtra":false},{"id":"ed2821f5147c44e417ef0b42","count":1,"label":"Balné","posId":"K0000","price":1500,"isExtra":true},{"id":"216519e2411a0b808e5e66a5","count":1,"label":"Šunka","posId":"B106","price":3000,"KDSTags":["greenhighlight"],"isExtra":true},{"id":"69427510296215434ca56261","count":1,"label":"Margherita 32cm","posId":"112","price":20900,"isExtra":false},{"id":"ed2821f5147c44e417ef0b42","count":1,"label":"Balné","posId":"K0000","price":1500,"isExtra":true},{"id":"b1697c10a21f90d6fe372c13","count":1,"label":"Olivy","posId":"B112","price":2500,"KDSTags":["greenhighlight"],"isExtra":true},{"id":"730ed795f7d83f1d26b843e5","count":1,"label":"Kukuřice","posId":"B115","price":2500,"KDSTags":["greenhighlight"],"isExtra":true}]</t>
  </si>
  <si>
    <t>2026-05-08T22:28:35.554+02:00</t>
  </si>
  <si>
    <t>2026-05-08T22:39:03.835+02:00</t>
  </si>
  <si>
    <t>[{"id":"HCO4lYOorDZZKSH0466K0","count":1,"label":"Pepperoni 32cm 🌶️🌶️","posId":"120","price":24900,"isExtra":false,"creatorId":"SBI9AZ6q1g_tpSDMaVF1V","isPackging":0,"actualLabel":"Pepperoni 32cm 🌶️🌶️"},{"id":"QrPXGH88jpwyWX5vSck7H","count":1,"label":"Zeleninová 32cm","posId":"115","price":24900,"isExtra":false,"creatorId":"LjBvnQbKmKmN5WHbVsqQw","isPackging":0,"actualLabel":"Zeleninová 32cm"}]</t>
  </si>
  <si>
    <t>2026-05-08T22:25:04.063+02:00</t>
  </si>
  <si>
    <t>2026-05-08T22:39:01.973+02:00</t>
  </si>
  <si>
    <t>2026-05-08T22:53:58.806+02:00</t>
  </si>
  <si>
    <t>2026-05-08T22:25:04.191+02:00</t>
  </si>
  <si>
    <t>[{"id":"ad7c292a-48c9-48db-b64c-0f7f8ebced7f","note":"","count":1,"label":"BBQ Meteor 40cm","posId":"106","price":30900,"isExtra":false}]</t>
  </si>
  <si>
    <t>2026-05-08T22:24:38.375+02:00</t>
  </si>
  <si>
    <t>2026-05-08T22:42:06.618+02:00</t>
  </si>
  <si>
    <t>[{"id":"59589455","note":"","size":"Margherita 32cm","count":1,"label":"Margherita 32cm","posId":"112","price":20900,"isExtra":false},{"id":"55199557","note":"","count":1,"label":"Balné","posId":"K0000","price":1500,"isExtra":true},{"id":"59589464","note":"","size":"Capricciosa 32cm","count":1,"label":"Capricciosa 32cm","posId":"113","price":24900,"isExtra":false},{"id":"55199557","note":"","count":1,"label":"Balné","posId":"K0000","price":1500,"isExtra":true}]</t>
  </si>
  <si>
    <t>2026-05-08T22:22:39.822+02:00</t>
  </si>
  <si>
    <t>2026-05-08T22:40:39.738+02:00</t>
  </si>
  <si>
    <t>2026-05-08T22:21:20.445+02:00</t>
  </si>
  <si>
    <t>2026-05-08T22:37:45.683+02:00</t>
  </si>
  <si>
    <t>[{"id":"66424178","note":"","size":"Pilsner Urquell 12","count":2,"label":"Pilsner Urquell 12","posId":"N20","price":6500,"isExtra":false},{"id":"55199475","note":"","size":"BBQ Texas 40cm","count":1,"label":"BBQ Texas 40cm","posId":"107","price":30900,"isExtra":false},{"id":"55199547","note":"","count":1,"label":"Balné","posId":"K0000","price":2000,"isExtra":true},{"id":"55199617","note":"","count":1,"label":"Bez papriky","posId":"X111","price":0,"KDSTags":["redhighlight"],"isExtra":true},{"id":"55199576","note":"","count":1,"label":"Jalapeňos","posId":"C102","price":3500,"KDSTags":["greenhighlight"],"isExtra":true},{"id":"55199517","note":"","size":"BBQ dip","count":1,"label":"BBQ dip","posId":"P105","price":2000,"isExtra":false},{"id":"55199557","note":"","count":1,"label":"Balné","posId":"K0000","price":1500,"isExtra":true},{"id":"55199511","note":"","size":"Spicy Wings 🌶️","count":1,"label":"spicy wings 🌶️","posId":"P101","price":11900,"isExtra":false},{"id":"55199557","note":"","count":1,"label":"Balné","posId":"K0000","price":1500,"isExtra":true}]</t>
  </si>
  <si>
    <t>2026-05-08T22:11:26.869+02:00</t>
  </si>
  <si>
    <t>2026-05-08T22:28:01.405+02:00</t>
  </si>
  <si>
    <t>[{"id":"69427510296215434ca56247","count":1,"label":"Margherita 40cm","posId":"100","price":26900,"isExtra":false},{"id":"c71f71bd04444e93fe083c01","count":1,"label":"Balné","posId":"K0000","price":2000,"isExtra":true},{"id":"69427510296215434ca562cd","count":1,"label":"Guarana kiwi a jablko","posId":"N144","price":5500,"isExtra":false}]</t>
  </si>
  <si>
    <t>2026-05-08T22:09:57.613+02:00</t>
  </si>
  <si>
    <t>2026-05-08T22:28:02.165+02:00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</si>
  <si>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🌶️🌶️","posId":"110","price":30900,"isExtra":false},{"id":"55199547","note":"","count":1,"label":"Balné","posId":"K0000","price":2000,"isExtra":true},{"id":"55199624","note":"","count":1,"label":"okraj hotdog, bbq omáčka","posId":"A120","price":6500,"isExtra":true},{"id":"55199676","note":"","count":1,"label":"Kuře","posId":"C114","price":4000,"KDSTags":["greenhighlight"],"isExtra":true}]</t>
  </si>
  <si>
    <t>2026-05-08T22:04:28.292+02:00</t>
  </si>
  <si>
    <t>2026-05-08T22:26:36.637+02:00</t>
  </si>
  <si>
    <t>[{"id":"69427510296215434ca56259","count":1,"label":"Capricciosa 40cm","posId":"101","price":30900,"isExtra":false},{"id":"c71f71bd04444e93fe083c01","count":1,"label":"Balné","posId":"K0000","price":2000,"isExtra":true},{"id":"69427510296215434ca562a3","count":1,"label":"Česnekový dip","posId":"P106","price":2000,"isExtra":false},{"id":"ed2821f5147c44e417ef0b42","count":1,"label":"Balné","posId":"K0000","price":1500,"isExtra":true}]</t>
  </si>
  <si>
    <t>2026-05-08T22:03:58.877+02:00</t>
  </si>
  <si>
    <t>2026-05-08T22:25:09.605+02:00</t>
  </si>
  <si>
    <t>[{"id":"59589464","note":"","size":"Capricciosa 32cm","count":1,"label":"Capricciosa 32cm","posId":"113","price":24900,"isExtra":false},{"id":"55199557","note":"","count":1,"label":"Balné","posId":"K0000","price":1500,"isExtra":true},{"id":"59589455","note":"","size":"Margherita 32cm","count":1,"label":"Margherita 32cm","posId":"112","price":20900,"isExtra":false},{"id":"55199557","note":"","count":1,"label":"Balné","posId":"K0000","price":1500,"isExtra":true}]</t>
  </si>
  <si>
    <t>2026-05-08T22:03:18.061+02:00</t>
  </si>
  <si>
    <t>2026-05-08T22:15:01.947+02:00</t>
  </si>
  <si>
    <t>[{"id":"55199476","note":"","size":"BBQ Meteor 40cm","count":1,"label":"BBQ Meteor 40cm","posId":"106","price":30900,"isExtra":false},{"id":"55199547","note":"","count":1,"label":"Balné","posId":"K0000","price":2000,"isExtra":true},{"id":"57405743","note":"","size":"Pepsi zero sugar 1l","count":1,"label":"Pepsi zero sugar 1l","posId":"N125","price":5900,"isExtra":false},{"id":"55199511","note":"","size":"Spicy Wings 🌶️","count":1,"label":"spicy wings 🌶️","posId":"P101","price":11900,"isExtra":false},{"id":"55199557","note":"","count":1,"label":"Balné","posId":"K0000","price":1500,"isExtra":true}]</t>
  </si>
  <si>
    <t>2026-05-08T22:01:23.138+02:00</t>
  </si>
  <si>
    <t>2026-05-08T22:14:52.173+02:00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</si>
  <si>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🌶️🌶️","posId":"120","price":24900,"isExtra":false},{"id":"55199557","note":"","count":1,"label":"Balné","posId":"K0000","price":1500,"isExtra":true},{"id":"55199586","note":"","count":1,"label":"okraj mozzarella, bylinky","posId":"A121","price":5700,"isExtra":true}]</t>
  </si>
  <si>
    <t>2026-05-08T22:01:03.677+02:00</t>
  </si>
  <si>
    <t>2026-05-08T22:08:21.676+02:00</t>
  </si>
  <si>
    <t>2026-05-08T22:00:20.468+02:00</t>
  </si>
  <si>
    <t>2026-05-08T22:14:48.251+02:00</t>
  </si>
  <si>
    <t>[{"id":"69427510296215434ca56265","count":1,"label":"Hot &amp; Spicy 32cm 🌶️🌶️","posId":"122","price":24900,"isExtra":false},{"id":"ed2821f5147c44e417ef0b42","count":1,"label":"Balné","posId":"K0000","price":1500,"isExtra":true},{"id":"69427510296215434ca56275","count":1,"label":"Baby Špenát &amp; kuře 32cm","posId":"116","price":24900,"isExtra":false},{"id":"ed2821f5147c44e417ef0b42","count":1,"label":"Balné","posId":"K0000","price":1500,"isExtra":true},{"id":"69427510296215434ca562bd","count":4,"label":"Pepsi 1l","posId":"N124","price":5900,"isExtra":false},{"id":"69427510296215434ca562c1","count":1,"label":"Mirinda 1l","posId":"N126","price":5900,"isExtra":false}]</t>
  </si>
  <si>
    <t>2026-05-08T21:54:03.356+02:00</t>
  </si>
  <si>
    <t>2026-05-08T22:00:17.258+02:00</t>
  </si>
  <si>
    <t>2026-05-08T22:03:45.557+02:00</t>
  </si>
  <si>
    <t>2026-05-08T21:54:03.495+02:00</t>
  </si>
  <si>
    <t>[{"id":"03dae282-4cd4-4fa2-9169-2178ea3ed325","note":"","count":1,"label":"Quattro Formaggi 40cm","posId":"111","price":30900,"isExtra":false}]</t>
  </si>
  <si>
    <t>2026-05-08T21:46:04.808+02:00</t>
  </si>
  <si>
    <t>2026-05-08T21:59:02.288+02:00</t>
  </si>
  <si>
    <t>[{"id":"85dc195f-7d7b-4fb5-b41d-eb1c9c76b3a3","note":"","count":1,"label":"Hot &amp; Spicy 32 cm","posId":"146","price":24900,"isExtra":false},{"id":"57c816b2-3e3f-46c2-b126-b09910d79cb0","note":"","count":1,"label":"změna na Smetanový základ","posId":"57c816b2-3e3f-46c2-b126-b09910d79cb0","price":0,"isExtra":true},{"id":"b6658da4-b777-42a2-94b6-5ce20ff49587","note":"","count":1,"label":"Pepperoni 32 cm","posId":"144","price":24900,"isExtra":false},{"id":"57c816b2-3e3f-46c2-b126-b09910d79cb0","note":"","count":1,"label":"změna na Smetanový základ","posId":"57c816b2-3e3f-46c2-b126-b09910d79cb0","price":0,"isExtra":true}]</t>
  </si>
  <si>
    <t>2026-05-08T21:43:38.370+02:00</t>
  </si>
  <si>
    <t>2026-05-08T21:54:37.642+02:00</t>
  </si>
  <si>
    <t>2026-05-08T21:37:06.768+02:00</t>
  </si>
  <si>
    <t>2026-05-08T21:51:46.477+02:00</t>
  </si>
  <si>
    <t>2026-05-08T21:34:37.703+02:00</t>
  </si>
  <si>
    <t>2026-05-08T21:47:24.416+02:00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</si>
  <si>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🌶️🌶️","posId":"110","price":30900,"isExtra":false},{"id":"c71f71bd04444e93fe083c01","count":1,"label":"Balné","posId":"K0000","price":2000,"isExtra":true},{"id":"69427510296215434ca56273","count":1,"label":"Capricciosa 32cm","posId":"113","price":24900,"isExtra":false},{"id":"ed2821f5147c44e417ef0b42","count":1,"label":"Balné","posId":"K0000","price":1500,"isExtra":true}]</t>
  </si>
  <si>
    <t>2026-05-08T21:26:30.211+02:00</t>
  </si>
  <si>
    <t>2026-05-08T21:41:05.466+02:00</t>
  </si>
  <si>
    <t>[{"id":"69427510296215434ca5624f","count":1,"label":"Pepperoni 40cm 🌶️🌶️","posId":"108","price":30900,"isExtra":false},{"id":"c71f71bd04444e93fe083c01","count":1,"label":"Balné","posId":"K0000","price":2000,"isExtra":true},{"id":"2cbb1289483b06f505ef6edf","count":1,"label":"Smetanový základ","posId":"ZRS40","price":0,"isExtra":true},{"id":"69427510296215434ca56269","count":1,"label":"Pepperoni 32cm 🌶️🌶️","posId":"120","price":24900,"isExtra":false},{"id":"ed2821f5147c44e417ef0b42","count":1,"label":"Balné","posId":"K0000","price":1500,"isExtra":true},{"id":"59839d6b839f5e8fe6d29556","count":1,"label":"BBQ základ","posId":"ZRB32","price":0,"isExtra":true},{"id":"69427510296215434ca562b7","count":2,"label":"Aquilla černý čaj a broskev","posId":"N120","price":4900,"isExtra":false}]</t>
  </si>
  <si>
    <t>2026-05-08T21:22:05.691+02:00</t>
  </si>
  <si>
    <t>2026-05-08T21:34:48.372+02:00</t>
  </si>
  <si>
    <t>[{"id":"59589463","note":"","size":"Hawai 32cm","count":1,"label":"Hawai 32cm","posId":"114","price":24900,"isExtra":false},{"id":"55199557","note":"","count":1,"label":"Balné","posId":"K0000","price":1500,"isExtra":true},{"id":"59592261","note":"","count":1,"label":"USA těsto","posId":"17","price":1000,"isExtra":true},{"id":"57279344","note":"","count":1,"label":"BBQ základ","posId":"ZRB32","price":0,"isExtra":true},{"id":"59589463","note":"","size":"Hawai 32cm","count":1,"label":"Hawai 32cm","posId":"114","price":24900,"isExtra":false},{"id":"55199557","note":"","count":1,"label":"Balné","posId":"K0000","price":1500,"isExtra":true},{"id":"55199592","note":"","count":1,"label":"Bez ananasu","posId":"X100","price":0,"KDSTags":["redhighlight"],"isExtra":true}]</t>
  </si>
  <si>
    <t>2026-05-08T21:20:11.513+02:00</t>
  </si>
  <si>
    <t>2026-05-08T21:29:20.548+02:00</t>
  </si>
  <si>
    <t>2026-05-08T21:03:30.966+02:00</t>
  </si>
  <si>
    <t>2026-05-08T21:06:20.122+02:00</t>
  </si>
  <si>
    <t>2026-05-08T21:35:11.230+02:00</t>
  </si>
  <si>
    <t>2026-05-08T21:03:31.159+02:00</t>
  </si>
  <si>
    <t>[{"id":"Q2a21DrXuKhINuZtQtVDV","count":1,"label":"Pizza Margherita 32 0,5","posId":"H112","price":10450,"isExtra":false,"creatorId":"cVCt7JiNy4Ps55vP3_5Xj","actualLabel":"Pizza Margherita 32 0,5"},{"id":"ZMn0kE3IRVJjsfXstBxZb","count":1,"label":"Bez plněných okrajů","posId":"X1000","price":0,"isExtra":true,"mainItemId":"Q2a21DrXuKhINuZtQtVDV"},{"id":"aRPAiqbCW3Z9trz5KoEBF","count":1,"label":"Těsto italské","posId":"H32","price":0,"isExtra":true,"mainItemId":"Q2a21DrXuKhINuZtQtVDV"},{"id":"ZdR9wEBcKIGNqJkLTTKpV","count":1,"label":"Pizza Pepperoni 32 0,5","posId":"H120","price":13450,"isExtra":false,"creatorId":"9SD_MYsvtEWsSKhsq8xot","actualLabel":"Pizza Pepperoni 32 0,5"},{"id":"ZMn0kE3IRVJjsfXstBxZb","count":1,"label":"Bez plněných okrajů","posId":"X1000","price":0,"isExtra":true,"mainItemId":"ZdR9wEBcKIGNqJkLTTKpV"},{"id":"aRPAiqbCW3Z9trz5KoEBF","count":1,"label":"Těsto italské","posId":"H32","price":0,"isExtra":true,"mainItemId":"ZdR9wEBcKIGNqJkLTTKpV"}]</t>
  </si>
  <si>
    <t>2026-05-08T21:02:02.657+02:00</t>
  </si>
  <si>
    <t>2026-05-08T21:06:15.547+02:00</t>
  </si>
  <si>
    <t>[{"id":"WUU7bA6A9cdnbizoCl89X","count":1,"label":"Capricciosa 32cm","posId":"113","price":24900,"isExtra":false,"creatorId":"Gi2mYJM4HR-Bv8L-1ZzPN","isPackging":0,"actualLabel":"Capricciosa 32cm"},{"id":"Ftfe1QZwY08mXcTtABkcO","count":1,"label":"Bez šunky","posId":"X106","price":0,"KDSTags":["redhighlight"],"isExtra":true,"mainItemId":"WUU7bA6A9cdnbizoCl89X"},{"id":"extra_20230331101812_81","count":1,"label":"Kuře","posId":"B114","price":3000,"KDSTags":["greenhighlight"],"isExtra":true,"mainItemId":"WUU7bA6A9cdnbizoCl89X"},{"id":"qDn96ATbqHd_7vbQ_cZWe","count":1,"label":"Česnekový dip","posId":"P106","price":2000,"isExtra":false,"creatorId":"Q9XqXaN6Nh3eKNtSdpvVp","isPackging":0,"actualLabel":"Česnekový dip"},{"id":"qDn96ATbqHd_7vbQ_cZWe","count":1,"label":"Česnekový dip","posId":"P106","price":2000,"isExtra":false,"creatorId":"mzchLSUqzx-O8nCAwbg6Q","isPackging":0,"actualLabel":"Česnekový dip"},{"id":"qDn96ATbqHd_7vbQ_cZWe","count":1,"label":"Česnekový dip","posId":"P106","price":2000,"isExtra":false,"creatorId":"CMyt0N5T0G404DYIK4VxL","isPackging":0,"actualLabel":"Česnekový dip"}]</t>
  </si>
  <si>
    <t>2026-05-08T20:58:18.796+02:00</t>
  </si>
  <si>
    <t>2026-05-08T21:13:48.574+02:00</t>
  </si>
  <si>
    <t>[{"id":"69427510296215434ca56267","count":1,"label":"Comeback 32cm 🌶️","posId":"121","price":24900,"isExtra":false},{"id":"ed2821f5147c44e417ef0b42","count":1,"label":"Balné","posId":"K0000","price":1500,"isExtra":true}]</t>
  </si>
  <si>
    <t>2026-05-08T20:52:09.262+02:00</t>
  </si>
  <si>
    <t>2026-05-08T20:52:23.226+02:00</t>
  </si>
  <si>
    <t>[{"id":"scNMX-fJkYN-GmQuKNUL0","count":1,"label":"Guarana classic","posId":"N142","price":5500,"isExtra":false,"creatorId":"jaes8mA-rTIrYXYgx38Jy","isPackging":0,"actualLabel":"Guarana classic"}]</t>
  </si>
  <si>
    <t>2026-05-08T20:50:02.953+02:00</t>
  </si>
  <si>
    <t>2026-05-08T21:06:18.637+02:00</t>
  </si>
  <si>
    <t>2026-05-08T21:33:21.783+02:00</t>
  </si>
  <si>
    <t>2026-05-08T20:50:03.107+02:00</t>
  </si>
  <si>
    <t>[{"id":"e525f614-2c06-459a-8d22-623546aa83fc","note":"","count":1,"label":"BBQ Texas 40cm","posId":"107","price":30900,"isExtra":false}]</t>
  </si>
  <si>
    <t>2026-05-08T20:46:57.146+02:00</t>
  </si>
  <si>
    <t>2026-05-08T20:57:11.157+02:00</t>
  </si>
  <si>
    <t>[{"id":"57405746","note":"","size":"Poděbradská malinovka 0,5l","count":1,"label":"Poděbradská malinovka 0,5l","posId":"N129","price":4900,"isExtra":false},{"id":"59589455","note":"","size":"Margherita 32cm","count":1,"label":"Margherita 32cm","posId":"112","price":20900,"isExtra":false},{"id":"55199557","note":"","count":1,"label":"Balné","posId":"K0000","price":1500,"isExtra":true},{"id":"55199665","note":"","count":1,"label":"Šunka","posId":"B106","price":3000,"KDSTags":["greenhighlight"],"isExtra":true},{"id":"59589460","note":"","size":"BBQ Texas 32cm","count":1,"label":"BBQ Texas 32cm","posId":"119","price":24900,"isExtra":false},{"id":"55199557","note":"","count":1,"label":"Balné","posId":"K0000","price":1500,"isExtra":true},{"id":"57279347","note":"","count":1,"label":"Rajčatový základ","posId":"ZBR32","price":0,"isExtra":true}]</t>
  </si>
  <si>
    <t>2026-05-08T20:39:03.436+02:00</t>
  </si>
  <si>
    <t>2026-05-08T20:57:07.954+02:00</t>
  </si>
  <si>
    <t>2026-05-08T21:10:57.935+02:00</t>
  </si>
  <si>
    <t>2026-05-08T20:39:03.667+02:00</t>
  </si>
  <si>
    <t>[{"id":"0b867b16-3995-4b4a-9deb-1c0d8cecf8d6","note":"","count":1,"label":"Pepperoni 32cm 🌶️🌶️","posId":"120","price":24900,"isExtra":false},{"id":"2be8bd8d-b8cf-456a-a9f3-1ae18c5726f9","note":"","count":1,"label":"okraj mozzarella, bbq omáčka","posId":"A123","price":5700,"isExtra":true},{"id":"adb25a98-2836-4da5-82f5-82c3fc24d621","note":"","count":1,"label":"Grana padano, pecorino, parmazán","posId":"B130","price":3000,"KDSTags":["greenhighlight"],"isExtra":true},{"id":"dba0d6ed-9e38-4f33-8ec2-cc6e2ff8f1a9","note":"","count":1,"label":"Gorgonzola","posId":"B101","price":3000,"KDSTags":["greenhighlight"],"isExtra":true},{"id":"e7501e4e-7b75-458f-8655-4ba5ba9c5990","note":"","count":1,"label":"Dip Jalapeňos","posId":"P107","price":2000,"isExtra":false},{"id":"4cd25cb7-e092-43a0-ab38-89c50a7e6a77","note":"","count":1,"label":"Pepperoni 18cm 🌶️🌶️","posId":"132","price":11900,"isExtra":false},{"id":"ede9e72e-2d68-47c4-ac43-66acb7a92f67","note":"","count":1,"label":"Cibule","posId":"A103","price":1500,"isExtra":true},{"id":"9461c599-e1f4-4267-8dd8-c1eea66839a3","note":"","count":1,"label":"Choco Rolls","posId":"chr100","price":8900,"isExtra":false}]</t>
  </si>
  <si>
    <t>2026-05-08T20:37:03.222+02:00</t>
  </si>
  <si>
    <t>2026-05-08T20:48:32.006+02:00</t>
  </si>
  <si>
    <t>2026-05-08T21:00:48.862+02:00</t>
  </si>
  <si>
    <t>2026-05-08T20:37:03.440+02:00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</si>
  <si>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dip","posId":"P106","price":2000,"isExtra":false}]</t>
  </si>
  <si>
    <t>2026-05-08T20:36:01.112+02:00</t>
  </si>
  <si>
    <t>2026-05-08T20:45:13.649+02:00</t>
  </si>
  <si>
    <t>[{"id":"sQnjhSaGUJdm7C4dquW2M","count":1,"label":"Comeback 32cm 🌶️","posId":"121","price":24900,"isExtra":false,"creatorId":"8i1d_M_KNeSDyg1_dqaS7","isPackging":0,"actualLabel":"Comeback 32cm 🌶️"}]</t>
  </si>
  <si>
    <t>2026-05-08T20:33:05.302+02:00</t>
  </si>
  <si>
    <t>2026-05-08T20:45:26.231+02:00</t>
  </si>
  <si>
    <t>[{"id":"59589464","note":"","size":"Capricciosa 32cm","count":1,"label":"Capricciosa 32cm","posId":"113","price":24900,"isExtra":false},{"id":"55199557","note":"","count":1,"label":"Balné","posId":"K0000","price":1500,"isExtra":true},{"id":"55199586","note":"","count":1,"label":"okraj mozzarella, bylinky","posId":"A121","price":5700,"isExtra":true},{"id":"55199609","note":"","count":1,"label":"Bez oliv","posId":"X112","price":0,"KDSTags":["redhighlight"],"isExtra":true},{"id":"55199648","note":"","count":1,"label":"Kukuřice","posId":"B115","price":2500,"KDSTags":["greenhighlight"],"isExtra":true},{"id":"55199473","note":"","size":"Comeback 40cm 🌶️","count":1,"label":"Comeback 40cm 🌶️","posId":"109","price":30900,"isExtra":false},{"id":"55199547","note":"","count":1,"label":"Balné","posId":"K0000","price":2000,"isExtra":true}]</t>
  </si>
  <si>
    <t>2026-05-08T20:24:27.181+02:00</t>
  </si>
  <si>
    <t>2026-05-08T20:40:05.576+02:00</t>
  </si>
  <si>
    <t>[{"id":"59589459","note":"","size":"Pepperoni 32cm 🌶️🌶️","count":2,"label":"Pepperoni 32cm 🌶️🌶️","posId":"120","price":24900,"isExtra":false},{"id":"55199557","note":"","count":2,"label":"Balné","posId":"K0000","price":1500,"isExtra":true},{"id":"55199586","note":"","count":2,"label":"okraj mozzarella, bylinky","posId":"A121","price":5700,"isExtra":true},{"id":"55199685","note":"","count":2,"label":"Párek","posId":"B110","price":3000,"KDSTags":["greenhighlight"],"isExtra":true}]</t>
  </si>
  <si>
    <t>2026-05-08T20:20:45.275+02:00</t>
  </si>
  <si>
    <t>2026-05-08T20:32:56.166+02:00</t>
  </si>
  <si>
    <t>[{"id":"69427510296215434ca56267","count":1,"label":"Comeback 32cm 🌶️","posId":"121","price":24900,"isExtra":false},{"id":"ed2821f5147c44e417ef0b42","count":1,"label":"Balné","posId":"K0000","price":1500,"isExtra":true},{"id":"69427510296215434ca56275","count":1,"label":"Baby Špenát &amp; kuře 32cm","posId":"116","price":24900,"isExtra":false},{"id":"ed2821f5147c44e417ef0b42","count":1,"label":"Balné","posId":"K0000","price":1500,"isExtra":true},{"id":"491d7a6fd0c9aaa37717cb10","count":1,"label":"Gorgonzola","posId":"B101","price":3000,"KDSTags":["greenhighlight"],"isExtra":true}]</t>
  </si>
  <si>
    <t>2026-05-08T20:20:13.103+02:00</t>
  </si>
  <si>
    <t>2026-05-08T20:28:10.164+02:00</t>
  </si>
  <si>
    <t>2026-05-08T20:11:08.800+02:00</t>
  </si>
  <si>
    <t>2026-05-08T20:24:07.135+02:00</t>
  </si>
  <si>
    <t>[{"id":"69427510296215434ca56273","count":1,"label":"Capricciosa 32cm","posId":"113","price":24900,"isExtra":false},{"id":"ed2821f5147c44e417ef0b42","count":1,"label":"Balné","posId":"K0000","price":1500,"isExtra":true},{"id":"0c6f991de7b2d226d96c4587","count":1,"label":"Bez oliv","posId":"X112","price":0,"KDSTags":["redhighlight"],"isExtra":true},{"id":"69427510296215434ca562bd","count":1,"label":"Pepsi 1l","posId":"N124","price":5900,"isExtra":false}]</t>
  </si>
  <si>
    <t>2026-05-08T20:10:06.851+02:00</t>
  </si>
  <si>
    <t>2026-05-08T20:14:17.908+02:00</t>
  </si>
  <si>
    <t>[{"id":"knVYG7n-YfgalDKLvtO0u","count":1,"label":"Quattro Formaggi 40cm","posId":"111","price":30900,"isExtra":false,"creatorId":"pZWUwIeg94gOK_48ek7Da","isPackging":0,"actualLabel":"Quattro Formaggi 40cm"},{"id":"CTP2CgSOPIzLGdq2PKdZP","count":1,"label":"Capricciosa 40cm","posId":"101","price":30900,"isExtra":false,"creatorId":"BL-v9nkhIiV-w7TF7TWV_","isPackging":0,"actualLabel":"Capricciosa 40cm"}]</t>
  </si>
  <si>
    <t>2026-05-08T20:03:41.648+02:00</t>
  </si>
  <si>
    <t>2026-05-08T20:13:43.305+02:00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</si>
  <si>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základ","posId":"ZBR32","price":0,"isExtra":true},{"id":"A119","note":"","count":1,"label":"okraj hotdog, bbq omáčka","posId":"A119","price":5700,"isExtra":true}]</t>
  </si>
  <si>
    <t>2026-05-08T19:57:58.927+02:00</t>
  </si>
  <si>
    <t>2026-05-08T19:58:01.543+02:00</t>
  </si>
  <si>
    <t>[{"id":"LmNkmpTLXWZL8rfgt8xa0","count":1,"label":"Hawai 32cm","posId":"114","price":24900,"isExtra":false,"creatorId":"RIZphj0MU_rAQN-AnCdLO","isPackging":0,"actualLabel":"Hawai 32cm"}]</t>
  </si>
  <si>
    <t>2026-05-08T19:51:03.528+02:00</t>
  </si>
  <si>
    <t>2026-05-08T20:00:24.500+02:00</t>
  </si>
  <si>
    <t>2026-05-08T20:17:07.182+02:00</t>
  </si>
  <si>
    <t>2026-05-08T19:51:03.725+02:00</t>
  </si>
  <si>
    <t>[{"id":"80cdc162-f69f-4138-b690-77917e93790e","note":"","count":1,"label":"SPICY MENU COMEBACK","posId":"","price":34900,"isExtra":false},{"id":"c35cbdbe-2812-4399-a2f4-ae285203f829","note":"","count":1,"label":"BBQ Texas","posId":"Y119","price":0,"isExtra":true},{"id":"741f56e1-4be0-4a48-9425-3dc6aa7f97c3","note":"","count":1,"label":"Italské těsto","posId":"15","price":0,"isExtra":true},{"id":"71cf10b2-b3f9-4147-9f8e-06c032b5c8af","note":"","count":1,"label":"BBQ základ","posId":"71cf10b2-b3f9-4147-9f8e-06c032b5c8af","price":0,"isExtra":true},{"id":"8caf43fd-6a2c-427b-858a-17f37d37c439","note":"","count":1,"label":"spicy wings 🌶️","posId":"P101","price":0,"isExtra":true},{"id":"6e68f040-29a6-48c8-a026-db49646663c5","note":"","count":1,"label":"Pepsi 1l","posId":"N124","price":0,"isExtra":true}]</t>
  </si>
  <si>
    <t>2026-05-08T19:47:50.810+02:00</t>
  </si>
  <si>
    <t>2026-05-08T19:47:52.800+02:00</t>
  </si>
  <si>
    <t>[{"id":"HCO4lYOorDZZKSH0466K0","count":1,"label":"Pepperoni 32cm 🌶️🌶️","posId":"120","price":24900,"isExtra":false,"creatorId":"3J0dEhtqA8OM-Avp8KZ6A","isPackging":0,"actualLabel":"Pepperoni 32cm 🌶️🌶️"},{"id":"aEhGN0F1eP1ffk52R-6IM","count":1,"label":"okraj mozzarella, bylinky","posId":"A121","price":5700,"isExtra":true,"mainItemId":"HCO4lYOorDZZKSH0466K0"}]</t>
  </si>
  <si>
    <t>2026-05-08T19:47:03.678+02:00</t>
  </si>
  <si>
    <t>2026-05-08T19:47:06.738+02:00</t>
  </si>
  <si>
    <t>[{"id":"WUU7bA6A9cdnbizoCl89X","count":1,"label":"Capricciosa 32cm","posId":"113","price":24900,"isExtra":false,"creatorId":"e6y1RqatcGett8hPBg_K_","isPackging":0,"actualLabel":"Capricciosa 32cm"}]</t>
  </si>
  <si>
    <t>2026-05-08T19:43:04.241+02:00</t>
  </si>
  <si>
    <t>2026-05-08T19:47:54.640+02:00</t>
  </si>
  <si>
    <t>2026-05-08T19:32:04.475+02:00</t>
  </si>
  <si>
    <t>2026-05-08T19:40:15.180+02:00</t>
  </si>
  <si>
    <t>2026-05-08T19:44:56.878+02:00</t>
  </si>
  <si>
    <t>2026-05-08T19:32:04.604+02:00</t>
  </si>
  <si>
    <t>2026-05-08T19:29:55.484+02:00</t>
  </si>
  <si>
    <t>2026-05-08T19:37:48.007+02:00</t>
  </si>
  <si>
    <t>2026-05-08T19:29:01.657+02:00</t>
  </si>
  <si>
    <t>2026-05-08T19:29:03.690+02:00</t>
  </si>
  <si>
    <t>[{"id":"sQnjhSaGUJdm7C4dquW2M","count":1,"label":"Comeback 32cm 🌶️","posId":"121","price":24900,"isExtra":false,"creatorId":"R-3PdhaUoekoCeHMAeQUs","isPackging":0,"actualLabel":"Comeback 32cm 🌶️"}]</t>
  </si>
  <si>
    <t>2026-05-08T19:22:04.081+02:00</t>
  </si>
  <si>
    <t>2026-05-08T19:28:32.397+02:00</t>
  </si>
  <si>
    <t>[{"id":"85dc195f-7d7b-4fb5-b41d-eb1c9c76b3a3","note":"","count":1,"label":"Hot &amp; Spicy 32 cm","posId":"146","price":24900,"isExtra":false},{"id":"211d85d0-839e-41d0-89e3-ea177ad7489e","note":"","count":1,"label":"Česnekový dip","posId":"P106","price":2000,"isExtra":false}]</t>
  </si>
  <si>
    <t>2026-05-08T19:21:02.910+02:00</t>
  </si>
  <si>
    <t>2026-05-08T19:29:04.734+02:00</t>
  </si>
  <si>
    <t>2026-05-08T19:50:21.695+02:00</t>
  </si>
  <si>
    <t>2026-05-08T19:21:03.034+02:00</t>
  </si>
  <si>
    <t>[{"id":"bf8dc38b-6c8e-42b6-9da3-3170253a57d4","note":"","count":1,"label":"Hot &amp; Spicy 32cm 🌶️🌶️","posId":"122","price":24900,"isExtra":false},{"id":"2be8bd8d-b8cf-456a-a9f3-1ae18c5726f9","note":"","count":1,"label":"okraj mozzarella, bbq omáčka","posId":"A123","price":5700,"isExtra":true},{"id":"35e045f9-bc36-46e9-8142-6579de78a05b","note":"","count":1,"label":"Comeback 32cm 🌶️","posId":"121","price":24900,"isExtra":false},{"id":"57c816b2-3e3f-46c2-b126-b09910d79cb0","note":"","count":1,"label":"změna na Smetanový základ","posId":"57c816b2-3e3f-46c2-b126-b09910d79cb0","price":0,"isExtra":true},{"id":"2be8bd8d-b8cf-456a-a9f3-1ae18c5726f9","note":"","count":1,"label":"okraj mozzarella, bbq omáčka","posId":"A123","price":5700,"isExtra":true}]</t>
  </si>
  <si>
    <t>2026-05-08T19:19:02.669+02:00</t>
  </si>
  <si>
    <t>2026-05-08T19:26:51.929+02:00</t>
  </si>
  <si>
    <t>[{"id":"69427510296215434ca56261","count":1,"label":"Margherita 32cm","posId":"112","price":20900,"isExtra":false},{"id":"ed2821f5147c44e417ef0b42","count":1,"label":"Balné","posId":"K0000","price":1500,"isExtra":true},{"id":"730ed795f7d83f1d26b843e5","count":1,"label":"Kukuřice","posId":"B115","price":2500,"KDSTags":["greenhighlight"],"isExtra":true},{"id":"63345f6ebe03a711ce9d952e","count":1,"label":"Slanina","posId":"B108","price":3000,"KDSTags":["greenhighlight"],"isExtra":true}]</t>
  </si>
  <si>
    <t>2026-05-08T19:10:37.390+02:00</t>
  </si>
  <si>
    <t>2026-05-08T19:25:18.057+02:00</t>
  </si>
  <si>
    <t>[{"id":"120","note":"","count":1,"label":"Pepperoni 32cm 🌶️🌶️","posId":"120","price":24900,"isExtra":false},{"id":"K0000","note":"","count":1,"label":"Balné","posId":"K0000","price":1500,"isExtra":true},{"id":"116","note":"","count":1,"label":"Baby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</si>
  <si>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2026-05-08T19:08:48.369+02:00</t>
  </si>
  <si>
    <t>2026-05-08T19:19:09.520+02:00</t>
  </si>
  <si>
    <t>2026-05-08T19:07:03.639+02:00</t>
  </si>
  <si>
    <t>2026-05-08T19:22:07.228+02:00</t>
  </si>
  <si>
    <t>2026-05-08T19:53:14.981+02:00</t>
  </si>
  <si>
    <t>2026-05-08T19:07:03.880+02:00</t>
  </si>
  <si>
    <t>[{"id":"ee394832-8137-440a-84b7-b9e0df42a9ab","note":"","count":1,"label":"Hawai 32cm","posId":"114","price":24900,"isExtra":false},{"id":"21fd0686-e8d1-43f1-84c9-d96f5842a3ca","note":"","count":1,"label":"okraj mozzarella, bylinky","posId":"A121","price":5700,"isExtra":true},{"id":"e2500e14-36a7-442f-9e4c-8df3f05db108","note":"","count":1,"label":"Pepperoni salám","posId":"B109","price":3000,"KDSTags":["greenhighlight"],"isExtra":true}]</t>
  </si>
  <si>
    <t>2026-05-08T18:56:23.675+02:00</t>
  </si>
  <si>
    <t>2026-05-08T19:01:53.043+02:00</t>
  </si>
  <si>
    <t>[{"id":"I6yacDRY-WMQD3VQA2Hnr","count":1,"label":"BBQ Texas 40cm","posId":"107","price":30900,"isExtra":false,"creatorId":"1BIQfLg22CqFmFM3s1Asa","isPackging":0,"actualLabel":"BBQ Texas 40cm"}]</t>
  </si>
  <si>
    <t>2026-05-08T18:46:36.216+02:00</t>
  </si>
  <si>
    <t>2026-05-08T18:56:54.146+02:00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</si>
  <si>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🌶️🌶️","posId":"120","price":24900,"isExtra":false},{"id":"55199557","note":"","count":1,"label":"Balné","posId":"K0000","price":1500,"isExtra":true},{"id":"66424178","note":"","size":"Pilsner Urquell 12","count":2,"label":"Pilsner Urquell 12","posId":"N20","price":6500,"isExtra":false}]</t>
  </si>
  <si>
    <t>2026-05-08T18:46:04.080+02:00</t>
  </si>
  <si>
    <t>2026-05-08T18:53:56.007+02:00</t>
  </si>
  <si>
    <t>[{"id":"ee394832-8137-440a-84b7-b9e0df42a9ab","note":"","count":1,"label":"Hawai 32cm","posId":"114","price":24900,"isExtra":false}]</t>
  </si>
  <si>
    <t>2026-05-08T18:45:16.475+02:00</t>
  </si>
  <si>
    <t>2026-05-08T18:55:23.021+02:00</t>
  </si>
  <si>
    <t>[{"id":"69427510296215434ca56273","count":1,"label":"Capricciosa 32cm","posId":"113","price":24900,"isExtra":false},{"id":"ed2821f5147c44e417ef0b42","count":1,"label":"Balné","posId":"K0000","price":1500,"isExtra":true},{"id":"0c6f991de7b2d226d96c4587","count":1,"label":"Bez oliv","posId":"X112","price":0,"KDSTags":["redhighlight"],"isExtra":true},{"id":"216519e2411a0b808e5e66a5","count":1,"label":"Šunka","posId":"B106","price":3000,"KDSTags":["greenhighlight"],"isExtra":true},{"id":"69427510296215434ca562a3","count":1,"label":"Česnekový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</si>
  <si>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2026-05-08T18:41:02.855+02:00</t>
  </si>
  <si>
    <t>2026-05-08T18:49:17.836+02:00</t>
  </si>
  <si>
    <t>2026-05-08T19:06:22.196+02:00</t>
  </si>
  <si>
    <t>2026-05-08T18:41:03.016+02:00</t>
  </si>
  <si>
    <t>2026-05-08T18:38:09.216+02:00</t>
  </si>
  <si>
    <t>2026-05-08T18:52:11.008+02:00</t>
  </si>
  <si>
    <t>[{"id":"69427510296215434ca56273","count":1,"label":"Capricciosa 32cm","posId":"113","price":24900,"isExtra":false},{"id":"ed2821f5147c44e417ef0b42","count":1,"label":"Balné","posId":"K0000","price":1500,"isExtra":true},{"id":"69427510296215434ca56275","count":1,"label":"Baby Špenát &amp; kuře 32cm","posId":"116","price":24900,"isExtra":false},{"id":"ed2821f5147c44e417ef0b42","count":1,"label":"Balné","posId":"K0000","price":1500,"isExtra":true}]</t>
  </si>
  <si>
    <t>2026-05-08T18:32:35.848+02:00</t>
  </si>
  <si>
    <t>2026-05-08T18:46:12.029+02:00</t>
  </si>
  <si>
    <t>[{"id":"69427510296215434ca5624f","count":1,"label":"Pepperoni 40cm 🌶️🌶️","posId":"108","price":30900,"isExtra":false},{"id":"c71f71bd04444e93fe083c01","count":1,"label":"Balné","posId":"K0000","price":2000,"isExtra":true}]</t>
  </si>
  <si>
    <t>2026-05-08T18:31:35.427+02:00</t>
  </si>
  <si>
    <t>2026-05-08T18:44:45.150+02:00</t>
  </si>
  <si>
    <t>[{"id":"69427510296215434ca5629d","count":1,"label":"pečené brambory","posId":"P103","price":6900,"isExtra":false},{"id":"ed2821f5147c44e417ef0b42","count":1,"label":"Balné","posId":"K0000","price":1500,"isExtra":true},{"id":"69427510296215434ca56263","count":1,"label":"Quattro Formaggi 32cm","posId":"123","price":24900,"isExtra":false},{"id":"ed2821f5147c44e417ef0b42","count":1,"label":"Balné","posId":"K0000","price":1500,"isExtra":true},{"id":"63345f6ebe03a711ce9d952e","count":1,"label":"Slanina","posId":"B108","price":3000,"KDSTags":["greenhighlight"],"isExtra":true}]</t>
  </si>
  <si>
    <t>2026-05-08T18:26:04.997+02:00</t>
  </si>
  <si>
    <t>2026-05-08T18:44:42.121+02:00</t>
  </si>
  <si>
    <t>[{"id":"69427510296215434ca56273","count":1,"label":"Capricciosa 32cm","posId":"113","price":24900,"isExtra":false},{"id":"ed2821f5147c44e417ef0b42","count":1,"label":"Balné","posId":"K0000","price":1500,"isExtra":true},{"id":"9ee1d6724717b6cc0fc41c1b","count":1,"label":"okraj mozzarella, bylinky","posId":"A121","price":5700,"isExtra":true},{"id":"730ed795f7d83f1d26b843e5","count":1,"label":"Kukuřice","posId":"B115","price":2500,"KDSTags":["greenhighlight"],"isExtra":true}]</t>
  </si>
  <si>
    <t>2026-05-08T18:20:03.896+02:00</t>
  </si>
  <si>
    <t>2026-05-08T18:39:49.849+02:00</t>
  </si>
  <si>
    <t>2026-05-08T18:52:07.907+02:00</t>
  </si>
  <si>
    <t>2026-05-08T18:20:04.025+02:00</t>
  </si>
  <si>
    <t>[{"id":"8c704055-e242-493d-b754-bb711e5a6c0b","note":"","count":1,"label":"Hawai 40cm","posId":"102","price":30900,"isExtra":false},{"id":"f1315fc0-dfbb-459c-9f31-49d8e60875f4","note":"","count":1,"label":"Pepperoni 40cm 🌶️🌶️","posId":"108","price":30900,"isExtra":false},{"id":"0ea52415-fdb3-497f-b216-7fd5802f2e0f","note":"","count":1,"label":"Quattro Formaggi 32cm","posId":"123","price":24900,"isExtra":false},{"id":"9579f3b5-1ac6-43ac-b132-28666e0777ec","note":"","count":1,"label":"Sweet Passion 18 cm","posId":"30","price":11900,"isExtra":false},{"id":"26378531-c5c0-43f4-9535-09f267896a62","note":"","count":1,"label":"spicy wings 🌶️","posId":"P101","price":11900,"isExtra":false},{"id":"739ceea4-4275-4f09-8cf5-ae08fe640a77","note":"","count":1,"label":"Pepsi 1l","posId":"N124","price":5900,"isExtra":false},{"id":"8bae78a6-219b-4027-bb89-2829c70113f3","note":"","count":1,"label":"Opočno čokoládová","posId":"D107","price":12900,"isExtra":false},{"id":"2eec3ffc-f162-4efb-95dd-c5787230b1df","note":"","count":1,"label":"Opočno karamel","posId":"D112","price":12900,"isExtra":false}]</t>
  </si>
  <si>
    <t>2026-05-08T18:11:54.511+02:00</t>
  </si>
  <si>
    <t>2026-05-08T18:21:15.851+02:00</t>
  </si>
  <si>
    <t>[{"id":"100","note":"","count":1,"label":"Margherita 40cm","posId":"100","price":26900,"isExtra":false},{"id":"K0000","note":"","count":1,"label":"Balné","posId":"K0000","price":2000,"isExtra":true},{"id":"C106","note":"","count":1,"label":"Šunka","posId":"C106","price":4000,"KDSTags":["greenhighlight"],"isExtra":true}]</t>
  </si>
  <si>
    <t>2026-05-08T18:09:03.361+02:00</t>
  </si>
  <si>
    <t>2026-05-08T18:19:44.864+02:00</t>
  </si>
  <si>
    <t>2026-05-08T18:52:19.927+02:00</t>
  </si>
  <si>
    <t>2026-05-08T18:09:03.504+02:00</t>
  </si>
  <si>
    <t>[{"id":"9461c599-e1f4-4267-8dd8-c1eea66839a3","note":"","count":1,"label":"Choco Rolls","posId":"chr100","price":8900,"isExtra":false},{"id":"f59b90ea-5e33-470c-9864-9b5a80873c77","note":"","count":1,"label":"Zeleninová 32 cm","posId":"139","price":24900,"isExtra":false},{"id":"bd8e2f82-3d11-4ada-88ad-67191c012d18","note":"","count":1,"label":"Bez oliv","posId":"X112","price":0,"KDSTags":["redhighlight"],"isExtra":true},{"id":"a62e938c-9a71-490f-818d-7d681b9da334","note":"","count":1,"label":"Bez žampionů","posId":"X105","price":0,"KDSTags":["redhighlight"],"isExtra":true}]</t>
  </si>
  <si>
    <t>2026-05-08T18:02:02.899+02:00</t>
  </si>
  <si>
    <t>2026-05-08T18:18:32.915+02:00</t>
  </si>
  <si>
    <t>2026-05-08T18:52:40.263+02:00</t>
  </si>
  <si>
    <t>2026-05-08T18:02:03.005+02:00</t>
  </si>
  <si>
    <t>[{"id":"35e045f9-bc36-46e9-8142-6579de78a05b","note":"","count":1,"label":"Comeback 32cm 🌶️","posId":"121","price":24900,"isExtra":false},{"id":"a3d62a5d-2e1d-48db-874e-d64becff7059","note":"","count":1,"label":"změna na BBQ základ","posId":"a3d62a5d-2e1d-48db-874e-d64becff7059","price":0,"isExtra":true},{"id":"21fd0686-e8d1-43f1-84c9-d96f5842a3ca","note":"","count":1,"label":"okraj mozzarella, bylinky","posId":"A121","price":5700,"isExtra":true},{"id":"3a8b6a85-3b5c-4ee4-be2d-261ab8731d6e","note":"","count":1,"label":"Česnekový dip","posId":"P106","price":2000,"isExtra":false},{"id":"5b1f2843-926a-4dd1-a5f0-4fddc7b45013","note":"","count":1,"label":"Margherita 32cm","posId":"112","price":20900,"isExtra":false},{"id":"a3d62a5d-2e1d-48db-874e-d64becff7059","note":"","count":1,"label":"změna na BBQ základ","posId":"a3d62a5d-2e1d-48db-874e-d64becff7059","price":0,"isExtra":true},{"id":"38de8e38-e51e-422d-9a89-960ebc505f1b","note":"","count":1,"label":"Šunka","posId":"B106","price":3000,"KDSTags":["greenhighlight"],"isExtra":true}]</t>
  </si>
  <si>
    <t>Dhruv</t>
  </si>
  <si>
    <t>2026-05-08T18:00:19.010+02:00</t>
  </si>
  <si>
    <t>2026-05-08T18:13:08.009+02:00</t>
  </si>
  <si>
    <t>[{"id":"122","note":"","count":1,"label":"Hot &amp; Spicy 32cm 🌶️🌶️","posId":"122","price":24900,"isExtra":false},{"id":"K0000","note":"","count":1,"label":"Balné","posId":"K0000","price":1500,"isExtra":true},{"id":"ZRS32","note":"","count":1,"label":"Smetanový základ","posId":"ZRS32","price":0,"isExtra":true},{"id":"B115","note":"","count":1,"label":"Kukuřice","posId":"B115","price":2500,"KDSTags":["greenhighlight"],"isExtra":true}]</t>
  </si>
  <si>
    <t>2026-05-08T18:00:03.907+02:00</t>
  </si>
  <si>
    <t>2026-05-08T18:41:25.801+02:00</t>
  </si>
  <si>
    <t>2026-05-08T18:46:00.891+02:00</t>
  </si>
  <si>
    <t>2026-05-08T18:00:04.063+02:00</t>
  </si>
  <si>
    <t>[{"id":"7bd52058-f7b0-4320-9d6c-79598e7d9b5f","note":"","count":1,"label":"Hawai 18cm","posId":"126","price":11900,"isExtra":false},{"id":"944ada84-4b76-4cec-9248-ebcd083131da","note":"","count":1,"label":"Baby špenát &amp; kuře 32 cm","posId":"140","price":24900,"isExtra":false}]</t>
  </si>
  <si>
    <t>2026-05-08T17:55:13.266+02:00</t>
  </si>
  <si>
    <t>2026-05-08T18:06:19.893+02:00</t>
  </si>
  <si>
    <t>[{"id":"69427510296215434ca56275","count":1,"label":"Baby Špenát &amp; kuře 32cm","posId":"116","price":24900,"isExtra":false},{"id":"ed2821f5147c44e417ef0b42","count":1,"label":"Balné","posId":"K0000","price":1500,"isExtra":true}]</t>
  </si>
  <si>
    <t>2026-05-08T17:52:43.525+02:00</t>
  </si>
  <si>
    <t>2026-05-08T18:11:50.863+02:00</t>
  </si>
  <si>
    <t>[{"id":"101","note":"","count":1,"label":"Capricciosa 40cm","posId":"101","price":30900,"isExtra":false},{"id":"K0000","note":"","count":1,"label":"Balné","posId":"K0000","price":2000,"isExtra":true},{"id":"107","note":"","count":1,"label":"BBQ Texas 40cm","posId":"107","price":30900,"isExtra":false},{"id":"K0000","note":"","count":1,"label":"Balné","posId":"K0000","price":2000,"isExtra":true}]</t>
  </si>
  <si>
    <t>2026-05-08T17:47:04.765+02:00</t>
  </si>
  <si>
    <t>2026-05-08T17:47:11.828+02:00</t>
  </si>
  <si>
    <t>[{"id":"iz6RbEHyL8Y44wJvaf5iI","count":1,"label":"Pilsner Urquell 12","posId":"N20","price":6500,"isExtra":false,"creatorId":"DIlbE3vOLxEIEjMLhKoda","isPackging":0,"actualLabel":"Pilsner Urquell 12"}]</t>
  </si>
  <si>
    <t>2026-05-08T17:46:46.413+02:00</t>
  </si>
  <si>
    <t>2026-05-08T17:47:10.755+02:00</t>
  </si>
  <si>
    <t>[{"id":"iz6RbEHyL8Y44wJvaf5iI","count":1,"label":"Pilsner Urquell 12","posId":"N20","price":6500,"isExtra":false,"creatorId":"XFDuGFTAg8lGa7t-VCoDt","isPackging":0,"actualLabel":"Pilsner Urquell 12"}]</t>
  </si>
  <si>
    <t>2026-05-08T17:36:26.941+02:00</t>
  </si>
  <si>
    <t>2026-05-08T17:55:16.868+02:00</t>
  </si>
  <si>
    <t>[{"id":"122","note":"","count":1,"label":"Hot &amp; Spicy 32cm 🌶️🌶️","posId":"122","price":24900,"isExtra":false},{"id":"K0000","note":"","count":1,"label":"Balné","posId":"K0000","price":1500,"isExtra":true},{"id":"118","note":"","count":1,"label":"BBQ Meteor 32cm","posId":"118","price":24900,"isExtra":false},{"id":"K0000","note":"","count":1,"label":"Balné","posId":"K0000","price":1500,"isExtra":true}]</t>
  </si>
  <si>
    <t>2026-05-08T17:26:31.357+02:00</t>
  </si>
  <si>
    <t>2026-05-08T17:32:59.772+02:00</t>
  </si>
  <si>
    <t>[{"id":"69427510296215434ca56257","count":1,"label":"Hawai 40cm","posId":"102","price":30900,"isExtra":false},{"id":"c71f71bd04444e93fe083c01","count":1,"label":"Balné","posId":"K0000","price":2000,"isExtra":true},{"id":"2cbb1289483b06f505ef6edf","count":1,"label":"Smetanový základ","posId":"ZRS40","price":0,"isExtra":true}]</t>
  </si>
  <si>
    <t>2026-05-08T17:24:29.996+02:00</t>
  </si>
  <si>
    <t>2026-05-08T17:31:21.835+02:00</t>
  </si>
  <si>
    <t>[{"id":"69427510296215434ca56263","count":1,"label":"Quattro Formaggi 32cm","posId":"123","price":24900,"isExtra":false},{"id":"ed2821f5147c44e417ef0b42","count":1,"label":"Balné","posId":"K0000","price":1500,"isExtra":true},{"id":"69427510296215434ca562a3","count":1,"label":"Česnekový dip","posId":"P106","price":2000,"isExtra":false},{"id":"ed2821f5147c44e417ef0b42","count":1,"label":"Balné","posId":"K0000","price":1500,"isExtra":true}]</t>
  </si>
  <si>
    <t>2026-05-08T17:00:51.960+02:00</t>
  </si>
  <si>
    <t>2026-05-08T17:19:03.806+02:00</t>
  </si>
  <si>
    <t>[{"id":"69427510296215434ca56275","count":1,"label":"Baby Špenát &amp; kuře 32cm","posId":"116","price":24900,"isExtra":false},{"id":"ed2821f5147c44e417ef0b42","count":1,"label":"Balné","posId":"K0000","price":1500,"isExtra":true},{"id":"69427510296215434ca56277","count":1,"label":"Veggieballs 32cm 🌶️🌶️","posId":"117","price":24900,"isExtra":false},{"id":"ed2821f5147c44e417ef0b42","count":1,"label":"Balné","posId":"K0000","price":1500,"isExtra":true},{"id":"69427510296215434ca5626d","count":1,"label":"BBQ Meteor 32cm","posId":"118","price":24900,"isExtra":false},{"id":"ed2821f5147c44e417ef0b42","count":1,"label":"Balné","posId":"K0000","price":1500,"isExtra":true},{"id":"69427510296215434ca56263","count":1,"label":"Quattro Formaggi 32cm","posId":"123","price":24900,"isExtra":false},{"id":"ed2821f5147c44e417ef0b42","count":1,"label":"Balné","posId":"K0000","price":1500,"isExtra":true},{"id":"69427510296215434ca56271","count":1,"label":"Hawai 32cm","posId":"114","price":24900,"isExtra":false},{"id":"ed2821f5147c44e417ef0b42","count":1,"label":"Balné","posId":"K0000","price":1500,"isExtra":true},{"id":"69427510296215434ca56265","count":1,"label":"Hot &amp; Spicy 32cm 🌶️🌶️","posId":"122","price":24900,"isExtra":false},{"id":"ed2821f5147c44e417ef0b42","count":1,"label":"Balné","posId":"K0000","price":1500,"isExtra":true}]</t>
  </si>
  <si>
    <t>2026-05-08T17:00:47.737+02:00</t>
  </si>
  <si>
    <t>2026-05-08T17:09:52.619+02:00</t>
  </si>
  <si>
    <t>[{"id":"FpCyJ5ZRNiPuO590BQzUC","count":1,"label":"Pepsi 1l","posId":"N124","price":5900,"isExtra":false,"creatorId":"0rtuz7YKWz65ep7kYK_bL","isPackging":0,"actualLabel":"Pepsi 1l"}]</t>
  </si>
  <si>
    <t>2026-05-08T16:59:51.538+02:00</t>
  </si>
  <si>
    <t>2026-05-08T17:12:06.751+02:00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</si>
  <si>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🌶️","posId":"121","price":24900,"isExtra":false},{"id":"55199557","note":"","count":1,"label":"Balné","posId":"K0000","price":1500,"isExtra":true},{"id":"59589464","note":"","size":"Capricciosa 32cm","count":1,"label":"Capricciosa 32cm","posId":"113","price":24900,"isExtra":false},{"id":"55199557","note":"","count":1,"label":"Balné","posId":"K0000","price":1500,"isExtra":true}]</t>
  </si>
  <si>
    <t>2026-05-08T16:55:31.142+02:00</t>
  </si>
  <si>
    <t>2026-05-08T17:06:29.867+02:00</t>
  </si>
  <si>
    <t>[{"id":"59589463","note":"","size":"Hawai 32cm","count":1,"label":"Hawai 32cm","posId":"114","price":24900,"isExtra":false},{"id":"55199557","note":"","count":1,"label":"Balné","posId":"K0000","price":1500,"isExtra":true},{"id":"59589458","note":"","size":"Comeback 32cm 🌶️","count":1,"label":"Comeback 32cm 🌶️","posId":"121","price":24900,"isExtra":false},{"id":"55199557","note":"","count":1,"label":"Balné","posId":"K0000","price":1500,"isExtra":true},{"id":"59592261","note":"","count":1,"label":"USA těsto","posId":"17","price":1000,"isExtra":true}]</t>
  </si>
  <si>
    <t>2026-05-08T16:55:02.815+02:00</t>
  </si>
  <si>
    <t>2026-05-08T17:09:50.496+02:00</t>
  </si>
  <si>
    <t>[{"id":"f9a8b09a-bed1-496c-b9fc-0dd1ce05cc0c","note":"","count":1,"label":"Veggieballs 40cm 🌶️🌶️","posId":"105","price":30900,"isExtra":false}]</t>
  </si>
  <si>
    <t>2026-05-08T16:53:04.811+02:00</t>
  </si>
  <si>
    <t>2026-05-08T17:19:01.118+02:00</t>
  </si>
  <si>
    <t>2026-05-08T17:26:33.463+02:00</t>
  </si>
  <si>
    <t>2026-05-08T16:53:04.988+02:00</t>
  </si>
  <si>
    <t>[{"id":"03dae282-4cd4-4fa2-9169-2178ea3ed325","note":"","count":1,"label":"Quattro Formaggi 40cm","posId":"111","price":30900,"isExtra":false},{"id":"52cffa8b-0a47-4e13-b315-64f9374ef0a7","note":"","count":1,"label":"okraj hotdog, bez omáčky","posId":"A126","price":6500,"isExtra":true},{"id":"211d85d0-839e-41d0-89e3-ea177ad7489e","note":"","count":1,"label":"Česnekový dip","posId":"P106","price":2000,"isExtra":false}]</t>
  </si>
  <si>
    <t>2026-05-08T16:48:48.092+02:00</t>
  </si>
  <si>
    <t>2026-05-08T16:59:30.678+02:00</t>
  </si>
  <si>
    <t>[{"id":"55199479","note":"","size":"Hawai 40cm","count":1,"label":"Hawai 40cm","posId":"102","price":30900,"isExtra":false},{"id":"55199547","note":"","count":1,"label":"Balné","posId":"K0000","price":2000,"isExtra":true},{"id":"59555716","note":"","count":1,"label":"Smetanový základ","posId":"ZRS40","price":0,"isExtra":true},{"id":"55199630","note":"","count":1,"label":"Ananas","posId":"C100","price":3500,"KDSTags":["greenhighlight"],"isExtra":true},{"id":"55199646","note":"","count":1,"label":"Cibule","posId":"C103","price":3500,"KDSTags":["greenhighlight"],"isExtra":true}]</t>
  </si>
  <si>
    <t>2026-05-08T16:40:05.732+02:00</t>
  </si>
  <si>
    <t>2026-05-08T16:56:33.627+02:00</t>
  </si>
  <si>
    <t>[{"id":"1da47ebe-2592-435a-b854-8cbe80b56263","note":"","count":1,"label":"Hawai 32 cm","posId":"138","price":24900,"isExtra":false},{"id":"a4efa812-1470-4ea2-a19d-39843abed3be","note":"","count":1,"label":"Comeback 32 cm","posId":"145","price":24900,"isExtra":false},{"id":"adb25a98-2836-4da5-82f5-82c3fc24d621","note":"","count":1,"label":"Grana padano, pecorino, parmazán","posId":"B130","price":3000,"KDSTags":["greenhighlight"],"isExtra":true},{"id":"169906cc-98ac-4101-a361-79ae530758c3","note":"","count":1,"label":"Bez cibule","posId":"X103","price":0,"KDSTags":["redhighlight"],"isExtra":true},{"id":"f917a1e8-52b4-4621-aa24-89b06c89e060","note":"","count":1,"label":"Bez slaniny","posId":"X108","price":0,"KDSTags":["redhighlight"],"isExtra":true},{"id":"b23a7ffc-2968-4b23-96c7-647c4d375297","note":"","count":1,"label":"BBQ Meteor 32 cm","posId":"142","price":24900,"isExtra":false}]</t>
  </si>
  <si>
    <t>2026-05-08T16:21:19.614+02:00</t>
  </si>
  <si>
    <t>2026-05-08T16:32:05.550+02:00</t>
  </si>
  <si>
    <t>[{"id":"69427510296215434ca56269","count":1,"label":"Pepperoni 32cm 🌶️🌶️","posId":"120","price":24900,"isExtra":false},{"id":"ed2821f5147c44e417ef0b42","count":1,"label":"Balné","posId":"K0000","price":1500,"isExtra":true},{"id":"9ee1d6724717b6cc0fc41c1b","count":1,"label":"okraj mozzarella, bylinky","posId":"A121","price":5700,"isExtra":true}]</t>
  </si>
  <si>
    <t>Serhii - Neslyšící</t>
  </si>
  <si>
    <t>2026-05-08T15:40:39.011+02:00</t>
  </si>
  <si>
    <t>2026-05-08T15:54:47.467+02:00</t>
  </si>
  <si>
    <t>2026-05-08T15:37:47.024+02:00</t>
  </si>
  <si>
    <t>2026-05-08T15:50:56.821+02:00</t>
  </si>
  <si>
    <t>[{"id":"69427510296215434ca5624d","count":1,"label":"Comeback 40cm 🌶️","posId":"109","price":30900,"isExtra":false},{"id":"c71f71bd04444e93fe083c01","count":1,"label":"Balné","posId":"K0000","price":2000,"isExtra":true},{"id":"4b02e5ccc8118e41f32ad09c","count":1,"label":"okraj mozzarella, bbq omáčka","posId":"A124","price":6500,"isExtra":true},{"id":"6d30c23536beeaabedce6a33","count":1,"label":"Kukuřice","posId":"C115","price":3500,"KDSTags":["greenhighlight"],"isExtra":true},{"id":"69427510296215434ca5629b","count":1,"label":"masové kuličky","posId":"P102","price":9900,"isExtra":false},{"id":"ed2821f5147c44e417ef0b42","count":1,"label":"Balné","posId":"K0000","price":1500,"isExtra":true}]</t>
  </si>
  <si>
    <t>2026-05-08T14:55:04.049+02:00</t>
  </si>
  <si>
    <t>2026-05-08T15:02:34.980+02:00</t>
  </si>
  <si>
    <t>2026-05-08T14:29:56.213+02:00</t>
  </si>
  <si>
    <t>2026-05-08T14:46:10.393+02:00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</si>
  <si>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🌶️🌶️","posId":"110","price":30900,"isExtra":false},{"id":"55199547","note":"","count":1,"label":"Balné","posId":"K0000","price":2000,"isExtra":true},{"id":"59555723","note":"","count":1,"label":"BBQ základ","posId":"ZRB40","price":0,"isExtra":true}]</t>
  </si>
  <si>
    <t>2026-05-08T14:29:19.787+02:00</t>
  </si>
  <si>
    <t>2026-05-08T14:43:16.489+02:00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</si>
  <si>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🌶️","posId":"121","price":24900,"isExtra":false},{"id":"55199557","note":"","count":1,"label":"Balné","posId":"K0000","price":1500,"isExtra":true},{"id":"57279344","note":"","count":1,"label":"BBQ základ","posId":"ZRB32","price":0,"isExtra":true},{"id":"59589462","note":"","size":"Zeleninová 32cm","count":1,"label":"Zeleninová 32cm","posId":"115","price":24900,"isExtra":false},{"id":"55199557","note":"","count":1,"label":"Balné","posId":"K0000","price":1500,"isExtra":true},{"id":"57279339","note":"","count":1,"label":"Smetanový základ","posId":"ZRS32","price":0,"isExtra":true}]</t>
  </si>
  <si>
    <t>2026-05-08T14:18:04.537+02:00</t>
  </si>
  <si>
    <t>2026-05-08T14:26:33.664+02:00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</si>
  <si>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d1e9623b-89c9-4caa-a2ba-cbaafad1a883","note":"","count":1,"label":"Slanina","posId":"B108","price":3000,"KDSTags":["greenhighlight"],"isExtra":true},{"id":"a4efa812-1470-4ea2-a19d-39843abed3be","note":"","count":1,"label":"Comeback 32 cm","posId":"145","price":24900,"isExtra":false},{"id":"03ade9ce-5d0f-4499-a6a3-340b58ae4468","note":"","count":1,"label":"Capricciosa 32cm","posId":"113","price":24900,"isExtra":false}]</t>
  </si>
  <si>
    <t>2026-05-08T14:17:58.135+02:00</t>
  </si>
  <si>
    <t>2026-05-08T14:31:58.584+02:00</t>
  </si>
  <si>
    <t>[{"id":"104","note":"","count":1,"label":"Baby špenát &amp; kuře 40cm","posId":"104","price":30900,"isExtra":false},{"id":"K0000","note":"","count":1,"label":"Balné","posId":"K0000","price":2000,"isExtra":true},{"id":"C105","note":"","count":1,"label":"Žampiony","posId":"C105","price":3500,"KDSTags":["greenhighlight"],"isExtra":true}]</t>
  </si>
  <si>
    <t>2026-05-08T13:59:37.934+02:00</t>
  </si>
  <si>
    <t>2026-05-08T14:07:06.043+02:00</t>
  </si>
  <si>
    <t>2026-05-08T13:40:26.760+02:00</t>
  </si>
  <si>
    <t>2026-05-08T13:56:51.224+02:00</t>
  </si>
  <si>
    <t>Ayubkhon</t>
  </si>
  <si>
    <t>2026-05-08T13:23:09.872+02:00</t>
  </si>
  <si>
    <t>2026-05-08T13:37:01.962+02:00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</si>
  <si>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základ","posId":"ZBR40","price":0,"isExtra":true},{"id":"A122","note":"","count":1,"label":"okraj mozzarella, bylinky","posId":"A122","price":6500,"isExtra":true},{"id":"C113","note":"","count":1,"label":"Mozzarella","posId":"C113","price":4000,"KDSTags":["greenhighlight"],"isExtra":true},{"id":"C106","note":"","count":1,"label":"Šunka","posId":"C106","price":4000,"KDSTags":["greenhighlight"],"isExtra":true}]</t>
  </si>
  <si>
    <t>2026-05-08T13:20:37.504+02:00</t>
  </si>
  <si>
    <t>2026-05-08T13:23:22.778+02:00</t>
  </si>
  <si>
    <t>[{"id":"sQnjhSaGUJdm7C4dquW2M","count":1,"label":"Comeback 32cm 🌶️","posId":"121","price":24900,"isExtra":false,"creatorId":"-DfnwThz0aUEzfzEDfixx","isPackging":0,"actualLabel":"Comeback 32cm 🌶️"}]</t>
  </si>
  <si>
    <t>2026-05-08T13:17:15.625+02:00</t>
  </si>
  <si>
    <t>2026-05-08T13:31:26.133+02:00</t>
  </si>
  <si>
    <t>[{"id":"69427510296215434ca56247","count":1,"label":"Margherita 40cm","posId":"100","price":26900,"isExtra":false},{"id":"c71f71bd04444e93fe083c01","count":1,"label":"Balné","posId":"K0000","price":2000,"isExtra":true},{"id":"e87d4afc91a5d6f85d1820ed","count":1,"label":"Žampiony","posId":"C105","price":3500,"KDSTags":["greenhighlight"],"isExtra":true},{"id":"7fb02288c83312d366102cd1","count":1,"label":"Mozzarella","posId":"C113","price":4000,"KDSTags":["greenhighlight"],"isExtra":true},{"id":"096441a3b709cad5b3ac76b2","count":1,"label":"Šunka","posId":"C106","price":4000,"KDSTags":["greenhighlight"],"isExtra":true},{"id":"69427510296215434ca5629f","count":1,"label":"česnekový chléb","posId":"P104","price":7900,"isExtra":false},{"id":"ed2821f5147c44e417ef0b42","count":1,"label":"Balné","posId":"K0000","price":1500,"isExtra":true},{"id":"69427510296215434ca562a3","count":1,"label":"Česnekový dip","posId":"P106","price":2000,"isExtra":false},{"id":"ed2821f5147c44e417ef0b42","count":1,"label":"Balné","posId":"K0000","price":1500,"isExtra":true}]</t>
  </si>
  <si>
    <t>2026-05-08T13:16:46.985+02:00</t>
  </si>
  <si>
    <t>2026-05-08T13:29:37.005+02:00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</si>
  <si>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55199644","note":"","count":1,"label":"Cibule","posId":"B103","price":2500,"KDSTags":["greenhighlight"],"isExtra":true},{"id":"59589465","note":"","size":"Baby Špenát &amp; kuře 32cm","count":1,"label":"Baby Špenát &amp; kuře 32cm","posId":"116","price":24900,"isExtra":false},{"id":"55199557","note":"","count":1,"label":"Balné","posId":"K0000","price":1500,"isExtra":true},{"id":"59589464","note":"","size":"Capricciosa 32cm","count":1,"label":"Capricciosa 32cm","posId":"113","price":24900,"isExtra":false},{"id":"55199557","note":"","count":1,"label":"Balné","posId":"K0000","price":1500,"isExtra":true}]</t>
  </si>
  <si>
    <t>2026-05-08T13:13:04.354+02:00</t>
  </si>
  <si>
    <t>2026-05-08T13:20:09.219+02:00</t>
  </si>
  <si>
    <t>[{"id":"35e045f9-bc36-46e9-8142-6579de78a05b","note":"","count":2,"label":"Comeback 32cm 🌶️","posId":"121","price":24900,"isExtra":false},{"id":"3a8b6a85-3b5c-4ee4-be2d-261ab8731d6e","note":"","count":4,"label":"Česnekový dip","posId":"P106","price":2000,"isExtra":false}]</t>
  </si>
  <si>
    <t>2026-05-08T13:11:03.869+02:00</t>
  </si>
  <si>
    <t>2026-05-08T13:33:36.191+02:00</t>
  </si>
  <si>
    <t>2026-05-08T13:50:28.731+02:00</t>
  </si>
  <si>
    <t>2026-05-08T13:11:04.120+02:00</t>
  </si>
  <si>
    <t>[{"id":"f1315fc0-dfbb-459c-9f31-49d8e60875f4","note":"","count":1,"label":"Pepperoni 40cm 🌶️🌶️","posId":"108","price":30900,"isExtra":false},{"id":"57c816b2-3e3f-46c2-b126-b09910d79cb0","note":"","count":1,"label":"změna na Smetanový základ","posId":"57c816b2-3e3f-46c2-b126-b09910d79cb0","price":0,"isExtra":true},{"id":"3a8b6a85-3b5c-4ee4-be2d-261ab8731d6e","note":"","count":2,"label":"Česnekový dip","posId":"P106","price":2000,"isExtra":false},{"id":"a851d29a-5134-4946-b96f-7df04ca56ce8","note":"","count":1,"label":"Pepsi zero sugar 1l","posId":"N125","price":5900,"isExtra":false}]</t>
  </si>
  <si>
    <t>2026-05-08T13:06:03.151+02:00</t>
  </si>
  <si>
    <t>2026-05-08T13:13:31.769+02:00</t>
  </si>
  <si>
    <t>2026-05-08T13:22:00.086+02:00</t>
  </si>
  <si>
    <t>2026-05-08T13:06:03.295+02:00</t>
  </si>
  <si>
    <t>[{"id":"aef5aaf8-2acf-4f20-91be-c8829f11cd0c","note":"","count":1,"label":"Capricciosa 40cm","posId":"101","price":30900,"isExtra":false},{"id":"d3eb4d53-930f-46c7-bd43-afdbaaac1bcf","note":"","count":1,"label":"masové kuličky","posId":"P102","price":9900,"isExtra":false},{"id":"a851d29a-5134-4946-b96f-7df04ca56ce8","note":"","count":1,"label":"Pepsi zero sugar 1l","posId":"N125","price":5900,"isExtra":false}]</t>
  </si>
  <si>
    <t>2026-05-08T12:56:53.384+02:00</t>
  </si>
  <si>
    <t>2026-05-08T13:02:24.878+02:00</t>
  </si>
  <si>
    <t>[{"id":"y4Ud58ITso9ISpwqJmsZm","count":1,"label":"Pepperoni 40cm 🌶️🌶️","posId":"108","price":30900,"isExtra":false,"creatorId":"0x4V7Qs5n3aOzkWDgJiLN","isPackging":0,"actualLabel":"Pepperoni 40cm 🌶️🌶️"}]</t>
  </si>
  <si>
    <t>2026-05-08T12:56:03.976+02:00</t>
  </si>
  <si>
    <t>2026-05-08T13:16:04.892+02:00</t>
  </si>
  <si>
    <t>2026-05-08T13:37:37.810+02:00</t>
  </si>
  <si>
    <t>2026-05-08T12:56:04.134+02:00</t>
  </si>
  <si>
    <t>[{"id":"5b1f2843-926a-4dd1-a5f0-4fddc7b45013","note":"","count":1,"label":"Margherita 32cm","posId":"112","price":20900,"isExtra":false},{"id":"c8019f80-065c-4f09-9e80-65b85dae2ae1","note":"","count":1,"label":"Kukuřice","posId":"B115","price":2500,"KDSTags":["greenhighlight"],"isExtra":true},{"id":"3a8b6a85-3b5c-4ee4-be2d-261ab8731d6e","note":"","count":2,"label":"Česnekový dip","posId":"P106","price":2000,"isExtra":false},{"id":"ee394832-8137-440a-84b7-b9e0df42a9ab","note":"","count":1,"label":"Hawai 32cm","posId":"114","price":24900,"isExtra":false}]</t>
  </si>
  <si>
    <t>2026-05-08T12:52:25.967+02:00</t>
  </si>
  <si>
    <t>2026-05-08T13:12:33.096+02:00</t>
  </si>
  <si>
    <t>[{"id":"59589461","note":"","size":"BBQ Meteor 32cm","count":1,"label":"BBQ Meteor 32cm","posId":"118","price":24900,"isExtra":false},{"id":"55199557","note":"","count":1,"label":"Balné","posId":"K0000","price":1500,"isExtra":true},{"id":"59592261","note":"","count":1,"label":"USA těsto","posId":"17","price":1000,"isExtra":true},{"id":"55199618","note":"","count":1,"label":"okraj hotdog, hořčice","posId":"A117","price":5700,"isExtra":true},{"id":"55199597","note":"","count":1,"label":"Žampiony","posId":"B105","price":2500,"KDSTags":["greenhighlight"],"isExtra":true},{"id":"59589460","note":"","size":"BBQ Texas 32cm","count":1,"label":"BBQ Texas 32cm","posId":"119","price":24900,"isExtra":false},{"id":"55199557","note":"","count":1,"label":"Balné","posId":"K0000","price":1500,"isExtra":true},{"id":"55199586","note":"","count":1,"label":"okraj mozzarella, bylinky","posId":"A121","price":5700,"isExtra":true},{"id":"59589457","note":"","size":"Hot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🌶️🌶️","posId":"122","price":24900,"isExtra":false},{"id":"55199557","note":"","count":1,"label":"Balné","posId":"K0000","price":1500,"isExtra":true},{"id":"55199586","note":"","count":1,"label":"okraj mozzarella, bylinky","posId":"A121","price":5700,"isExtra":true},{"id":"59589463","note":"","size":"Hawai 32cm","count":1,"label":"Hawai 32cm","posId":"114","price":24900,"isExtra":false},{"id":"55199557","note":"","count":1,"label":"Balné","posId":"K0000","price":1500,"isExtra":true},{"id":"55199586","note":"","count":1,"label":"okraj mozzarella, bylinky","posId":"A121","price":5700,"isExtra":true},{"id":"59589464","note":"","size":"Capricciosa 32cm","count":1,"label":"Capricciosa 32cm","posId":"113","price":24900,"isExtra":false},{"id":"55199557","note":"","count":1,"label":"Balné","posId":"K0000","price":1500,"isExtra":true},{"id":"55199622","note":"","count":1,"label":"okraj hotdog, bbq omáčka","posId":"A119","price":5700,"isExtra":true},{"id":"57464195","note":"","size":"Dip Jalapeňos","count":1,"label":"Dip Jalapeňos","posId":"P107","price":2000,"isExtra":false},{"id":"55199557","note":"","count":1,"label":"Balné","posId":"K0000","price":1500,"isExtra":true},{"id":"55199510","note":"","size":"Veggie menu Comeback","count":1,"label":"Veggie menu Comeback","posId":"M200","price":34900,"isExtra":false},{"id":"55199605","note":"","count":1,"label":"Comeback","posId":"Y121","price":0,"isExtra":true},{"id":"55199538","note":"","count":1,"label":"Balné","posId":"K0000","price":3000,"isExtra":true},{"id":"59592261","note":"","count":1,"label":"USA těsto","posId":"17","price":1000,"isExtra":true},{"id":"57279344","note":"","count":1,"label":"BBQ základ","posId":"ZRB32","price":0,"isExtra":true},{"id":"55199595","note":"","count":1,"label":"okraj mozzarella, bbq omáčka","posId":"A123","price":5700,"isExtra":true},{"id":"55199567","note":"","count":1,"label":"česnekový chléb","posId":"P104","price":0,"isExtra":true},{"id":"57405755","note":"","count":1,"label":"Pepsi zero sugar 1l","posId":"N125","price":0,"isExtra":true},{"id":"55199516","note":"","size":"Česnekový dip","count":2,"label":"Česnekový dip","posId":"P106","price":2000,"isExtra":false},{"id":"55199557","note":"","count":2,"label":"Balné","posId":"K0000","price":1500,"isExtra":true}]</t>
  </si>
  <si>
    <t>2026-05-08T12:48:59.786+02:00</t>
  </si>
  <si>
    <t>2026-05-08T12:56:15.176+02:00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</si>
  <si>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základ","posId":"ZRS40","price":0,"isExtra":true},{"id":"X106","note":"","count":1,"label":"Bez šunky","posId":"X106","price":0,"KDSTags":["redhighlight"],"isExtra":true}]</t>
  </si>
  <si>
    <t>2026-05-08T12:43:50.225+02:00</t>
  </si>
  <si>
    <t>2026-05-08T12:51:10.922+02:00</t>
  </si>
  <si>
    <t>[{"id":"101","note":"","count":1,"label":"Capricciosa 40cm","posId":"101","price":30900,"isExtra":false},{"id":"K0000","note":"","count":1,"label":"Balné","posId":"K0000","price":2000,"isExtra":true},{"id":"A122","note":"","count":1,"label":"okraj mozzarella, bylinky","posId":"A122","price":6500,"isExtra":true},{"id":"C113","note":"","count":1,"label":"Mozzarella","posId":"C113","price":4000,"KDSTags":["greenhighlight"],"isExtra":true}]</t>
  </si>
  <si>
    <t>2026-05-08T12:25:04.838+02:00</t>
  </si>
  <si>
    <t>2026-05-08T12:30:39.798+02:00</t>
  </si>
  <si>
    <t>2026-05-08T12:02:24.781+02:00</t>
  </si>
  <si>
    <t>2026-05-08T12:13:55.530+02:00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</si>
  <si>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40cm","posId":"111","price":30900,"isExtra":false},{"id":"55199547","note":"","count":1,"label":"Balné","posId":"K0000","price":2000,"isExtra":true},{"id":"59589457","note":"","size":"Hot &amp; Spicy 32cm 🌶️🌶️","count":1,"label":"Hot &amp; Spicy 32cm 🌶️🌶️","posId":"122","price":24900,"isExtra":false},{"id":"55199557","note":"","count":1,"label":"Balné","posId":"K0000","price":1500,"isExtra":true}]</t>
  </si>
  <si>
    <t>2026-05-08T12:02:03.493+02:00</t>
  </si>
  <si>
    <t>2026-05-08T12:22:24.883+02:00</t>
  </si>
  <si>
    <t>2026-05-08T12:29:38.224+02:00</t>
  </si>
  <si>
    <t>2026-05-08T12:02:03.676+02:00</t>
  </si>
  <si>
    <t>[{"id":"7bd52058-f7b0-4320-9d6c-79598e7d9b5f","note":"","count":1,"label":"Hawai 18cm","posId":"126","price":11900,"isExtra":false},{"id":"c5b474e6-18c7-4e68-bfba-30417cf8de0f","note":"","count":1,"label":"Kukuřice","posId":"A115","price":1500,"isExtra":true},{"id":"26378531-c5c0-43f4-9535-09f267896a62","note":"","count":2,"label":"spicy wings 🌶️","posId":"P101","price":11900,"isExtra":false},{"id":"e1ef9526-7c68-483b-a8a1-92bb58ce9f1e","note":"","count":1,"label":"Jalapenos Rolls","posId":"jpr200","price":8900,"isExtra":false}]</t>
  </si>
  <si>
    <t>2026-05-08T12:01:04.164+02:00</t>
  </si>
  <si>
    <t>2026-05-08T12:09:11.468+02:00</t>
  </si>
  <si>
    <t>2026-05-08T11:57:03.472+02:00</t>
  </si>
  <si>
    <t>2026-05-08T12:20:57.407+02:00</t>
  </si>
  <si>
    <t>2026-05-08T12:26:10.974+02:00</t>
  </si>
  <si>
    <t>2026-05-08T11:57:03.927+02:00</t>
  </si>
  <si>
    <t>[{"id":"d63e9120-8ffe-444c-ba51-6c942a13f4fc","note":"","count":1,"label":"Margherita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0ea52415-fdb3-497f-b216-7fd5802f2e0f","note":"","count":1,"label":"Quattro Formaggi 32cm","posId":"123","price":24900,"isExtra":false},{"id":"21fd0686-e8d1-43f1-84c9-d96f5842a3ca","note":"","count":1,"label":"okraj mozzarella, bylinky","posId":"A121","price":5700,"isExtra":true},{"id":"3a8b6a85-3b5c-4ee4-be2d-261ab8731d6e","note":"","count":1,"label":"Česnekový dip","posId":"P106","price":2000,"isExtra":false}]</t>
  </si>
  <si>
    <t>2026-05-08T11:52:49.870+02:00</t>
  </si>
  <si>
    <t>2026-05-08T12:03:57.802+02:00</t>
  </si>
  <si>
    <t>[{"id":"114","note":"","count":1,"label":"Hawai 32cm","posId":"114","price":24900,"isExtra":false},{"id":"K0000","note":"","count":1,"label":"Balné","posId":"K0000","price":1500,"isExtra":true},{"id":"ZRB32","note":"","count":1,"label":"BBQ základ","posId":"ZRB32","price":0,"isExtra":true}]</t>
  </si>
  <si>
    <t>2026-05-08T11:49:11.672+02:00</t>
  </si>
  <si>
    <t>2026-05-08T11:57:55.657+02:00</t>
  </si>
  <si>
    <t>[{"id":"C20ygzQOlr3mE8J1awXgY","count":1,"label":"Comeback 40cm 🌶️","posId":"109","price":30900,"isExtra":false,"creatorId":"EJq9zzHGhKWOEKEy_Arbv","isPackging":0,"actualLabel":"Comeback 40cm 🌶️"},{"id":"extra_20230331101812_3","count":1,"label":"okraj mozzarella, bylinky","posId":"A122","price":6500,"isExtra":true,"mainItemId":"C20ygzQOlr3mE8J1awXgY"},{"id":"503oYFJ0v6DcVp2lPSizu","count":1,"label":"spicy wings 🌶️","posId":"P101","price":11900,"isExtra":false,"creatorId":"oQvZtT_f5xdulYAEY_xud","isPackging":0,"actualLabel":"Spicy Wings 🌶️"}]</t>
  </si>
  <si>
    <t>2026-05-08T11:46:36.523+02:00</t>
  </si>
  <si>
    <t>2026-05-08T12:01:50.731+02:00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</si>
  <si>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🌶️🌶️","posId":"108","price":30900,"isExtra":false},{"id":"55199547","note":"","count":1,"label":"Balné","posId":"K0000","price":2000,"isExtra":true},{"id":"55199588","note":"","count":1,"label":"okraj mozzarella, bbq omáčka","posId":"A124","price":6500,"isExtra":true},{"id":"55199516","note":"","size":"Česnekový dip","count":3,"label":"Česnekový dip","posId":"P106","price":2000,"isExtra":false},{"id":"55199557","note":"","count":3,"label":"Balné","posId":"K0000","price":1500,"isExtra":true},{"id":"57405743","note":"","size":"Pepsi zero sugar 1l","count":1,"label":"Pepsi zero sugar 1l","posId":"N125","price":5900,"isExtra":false}]</t>
  </si>
  <si>
    <t>2026-05-08T11:31:03.692+02:00</t>
  </si>
  <si>
    <t>2026-05-08T12:01:47.462+02:00</t>
  </si>
  <si>
    <t>2026-05-08T12:22:33.132+02:00</t>
  </si>
  <si>
    <t>2026-05-08T11:31:03.830+02:00</t>
  </si>
  <si>
    <t>[{"id":"1da47ebe-2592-435a-b854-8cbe80b56263","note":"","count":1,"label":"Hawai 32 cm","posId":"138","price":24900,"isExtra":false},{"id":"3a8b6a85-3b5c-4ee4-be2d-261ab8731d6e","note":"","count":2,"label":"Česnekový dip","posId":"P106","price":2000,"isExtra":false},{"id":"ff8bc446-e047-44f1-bae5-423b565e0123","note":"","count":1,"label":"Capricciosa 32 cm","posId":"137","price":24900,"isExtra":false},{"id":"c8019f80-065c-4f09-9e80-65b85dae2ae1","note":"","count":1,"label":"Kukuřice","posId":"B115","price":2500,"KDSTags":["greenhighlight"],"isExtra":true},{"id":"076ed74a-9e28-4a30-9b7c-06e6adbd9e27","note":"","count":1,"label":"Margherita 18cm","posId":"124","price":11900,"isExtra":false}]</t>
  </si>
  <si>
    <t>2026-05-08T11:14:03.423+02:00</t>
  </si>
  <si>
    <t>2026-05-08T11:35:26.660+02:00</t>
  </si>
  <si>
    <t>2026-05-08T11:44:47.366+02:00</t>
  </si>
  <si>
    <t>2026-05-08T11:14:03.578+02:00</t>
  </si>
  <si>
    <t>[{"id":"aef5aaf8-2acf-4f20-91be-c8829f11cd0c","note":"","count":1,"label":"Capricciosa 40cm","posId":"101","price":30900,"isExtra":false},{"id":"74b60a0c-fcbc-4171-95e9-291adbfbe523","note":"","count":1,"label":"Cibule","posId":"C103","price":3500,"KDSTags":["greenhighlight"],"isExtra":true},{"id":"e525f614-2c06-459a-8d22-623546aa83fc","note":"","count":1,"label":"BBQ Texas 40cm","posId":"107","price":30900,"isExtra":false},{"id":"36ea3088-07fd-428f-b871-c4a5ee9cef7b","note":"","count":1,"label":"Comeback 40cm 🌶️","posId":"109","price":30900,"isExtra":false},{"id":"78a6e98d-57cb-4e2c-9a3c-9d40f7b79583","note":"","count":1,"label":"Gorgonzola","posId":"C101","price":4000,"KDSTags":["greenhighlight"],"isExtra":true}]</t>
  </si>
  <si>
    <t>2026-05-08T11:06:48.110+02:00</t>
  </si>
  <si>
    <t>2026-05-08T11:13:44.439+02:00</t>
  </si>
  <si>
    <t>[{"id":"P101","note":"","count":2,"label":"spicy wings 🌶️","posId":"P101","price":11900,"isExtra":false},{"id":"K0000","note":"","count":2,"label":"Balné","posId":"K0000","price":1500,"isExtra":true},{"id":"P103","note":"","count":2,"label":"pečené brambory","posId":"P103","price":6900,"isExtra":false},{"id":"K0000","note":"","count":2,"label":"Balné","posId":"K0000","price":1500,"isExtra":true}]</t>
  </si>
  <si>
    <t>2026-05-08T01:37:05.341+02:00</t>
  </si>
  <si>
    <t>2026-05-08T09:50:00.632+02:00</t>
  </si>
  <si>
    <t>2026-05-08T01:36:04.973+02:00</t>
  </si>
  <si>
    <t>2026-05-08T09:50:00.631+02:00</t>
  </si>
  <si>
    <t>2026-05-08T00:42:45.333+02:00</t>
  </si>
  <si>
    <t>2026-05-08T00:52:16.722+02:00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</si>
  <si>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🌶️🌶️","posId":"110","price":30900,"isExtra":false},{"id":"55199547","note":"","count":1,"label":"Balné","posId":"K0000","price":2000,"isExtra":true},{"id":"59555716","note":"","count":1,"label":"Smetanový základ","posId":"ZRS40","price":0,"isExtra":true},{"id":"55199516","note":"","size":"Česnekový dip","count":1,"label":"Česnekový dip","posId":"P106","price":2000,"isExtra":false},{"id":"55199557","note":"","count":1,"label":"Balné","posId":"K0000","price":1500,"isExtra":true},{"id":"55199515","note":"","size":"Pepperoni Rolls 🌶️","count":1,"label":"Pepperoni Rolls 🌶️","posId":"P100","price":8900,"isExtra":false},{"id":"55199557","note":"","count":1,"label":"Balné","posId":"K0000","price":1500,"isExtra":true}]</t>
  </si>
  <si>
    <t>2026-05-08T00:40:03.692+02:00</t>
  </si>
  <si>
    <t>2026-05-08T00:51:06.023+02:00</t>
  </si>
  <si>
    <t>[{"id":"59589461","note":"","size":"BBQ Meteor 32cm","count":1,"label":"BBQ Meteor 32cm","posId":"118","price":24900,"isExtra":false},{"id":"55199557","note":"","count":1,"label":"Balné","posId":"K0000","price":1500,"isExtra":true},{"id":"57279347","note":"","count":1,"label":"Rajčatový základ","posId":"ZBR32","price":0,"isExtra":true},{"id":"55199477","note":"","size":"Baby špenát &amp; kuře 40cm","count":1,"label":"Baby špenát &amp; kuře 40cm","posId":"104","price":30900,"isExtra":false},{"id":"55199547","note":"","count":1,"label":"Balné","posId":"K0000","price":2000,"isExtra":true},{"id":"59589455","note":"","size":"Margherita 32cm","count":1,"label":"Margherita 32cm","posId":"112","price":20900,"isExtra":false},{"id":"55199557","note":"","count":1,"label":"Balné","posId":"K0000","price":1500,"isExtra":true}]</t>
  </si>
  <si>
    <t>2026-05-08T00:37:24.622+02:00</t>
  </si>
  <si>
    <t>2026-05-08T00:43:44.610+02:00</t>
  </si>
  <si>
    <t>[{"id":"55199470","note":"","size":"Margherita 40cm","count":1,"label":"Margherita 40cm","posId":"100","price":26900,"isExtra":false},{"id":"55199547","note":"","count":1,"label":"Balné","posId":"K0000","price":2000,"isExtra":true}]</t>
  </si>
  <si>
    <t>2026-05-08T00:18:13.568+02:00</t>
  </si>
  <si>
    <t>2026-05-08T00:26:28.837+02:00</t>
  </si>
  <si>
    <t>[{"id":"101","note":"","count":1,"label":"Capricciosa 40cm","posId":"101","price":30900,"isExtra":false},{"id":"K0000","note":"","count":1,"label":"Balné","posId":"K0000","price":2000,"isExtra":true},{"id":"X105","note":"","count":1,"label":"Bez žampionů","posId":"X105","price":0,"KDSTags":["redhighlight"],"isExtra":true},{"id":"C106","note":"","count":1,"label":"Šunka","posId":"C106","price":4000,"KDSTags":["greenhighlight"],"isExtra":true},{"id":"122","note":"","count":1,"label":"Hot &amp; Spicy 32cm 🌶️🌶️","posId":"122","price":24900,"isExtra":false},{"id":"K0000","note":"","count":1,"label":"Balné","posId":"K0000","price":1500,"isExtra":true}]</t>
  </si>
  <si>
    <t>2026-05-08T00:02:03.800+02:00</t>
  </si>
  <si>
    <t>2026-05-08T00:12:08.774+02:00</t>
  </si>
  <si>
    <t>[{"id":"e525f614-2c06-459a-8d22-623546aa83fc","note":"","count":1,"label":"BBQ Texas 40cm","posId":"107","price":30900,"isExtra":false},{"id":"117c830b-d7db-490d-a3b9-365f8c4fa2d3","note":"","count":1,"label":"Zeleninová 32cm","posId":"115","price":24900,"isExtra":false}]</t>
  </si>
  <si>
    <t>2026-05-07T23:48:27.396+02:00</t>
  </si>
  <si>
    <t>2026-05-07T23:53:57.856+02:00</t>
  </si>
  <si>
    <t>[{"id":"69427510296215434ca56247","count":1,"label":"Margherita 40cm","posId":"100","price":26900,"isExtra":false},{"id":"c71f71bd04444e93fe083c01","count":1,"label":"Balné","posId":"K0000","price":2000,"isExtra":true}]</t>
  </si>
  <si>
    <t>2026-05-07T23:42:16.430+02:00</t>
  </si>
  <si>
    <t>2026-05-07T23:48:49.906+02:00</t>
  </si>
  <si>
    <t>[{"id":"59589463","note":"Můžu poprosit 1/2 pizzy Capricciosa? Moc děkuji:D","size":"Hawai 32cm","count":1,"label":"Hawai 32cm","posId":"114","price":24900,"isExtra":false},{"id":"55199557","note":"","count":1,"label":"Balné","posId":"K0000","price":1500,"isExtra":true}]</t>
  </si>
  <si>
    <t>2026-05-07T23:25:54.685+02:00</t>
  </si>
  <si>
    <t>2026-05-07T23:36:12.903+02:00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</si>
  <si>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🌶️🌶️","posId":"120","price":24900,"isExtra":false},{"id":"55199557","note":"","count":1,"label":"Balné","posId":"K0000","price":1500,"isExtra":true},{"id":"59592261","note":"","count":1,"label":"USA těsto","posId":"17","price":1000,"isExtra":true}]</t>
  </si>
  <si>
    <t>2026-05-07T23:15:09.998+02:00</t>
  </si>
  <si>
    <t>2026-05-07T23:33:47.702+02:00</t>
  </si>
  <si>
    <t>2026-05-07T23:11:37.955+02:00</t>
  </si>
  <si>
    <t>2026-05-07T23:30:51.814+02:00</t>
  </si>
  <si>
    <t>[{"id":"59589464","note":"","size":"Capricciosa 32cm","count":1,"label":"Capricciosa 32cm","posId":"113","price":24900,"isExtra":false},{"id":"55199557","note":"","count":1,"label":"Balné","posId":"K0000","price":1500,"isExtra":true},{"id":"55199609","note":"","count":1,"label":"Bez oliv","posId":"X112","price":0,"KDSTags":["redhighlight"],"isExtra":true}]</t>
  </si>
  <si>
    <t>2026-05-07T23:10:04.319+02:00</t>
  </si>
  <si>
    <t>2026-05-07T23:30:31.633+02:00</t>
  </si>
  <si>
    <t>2026-05-07T23:37:04.588+02:00</t>
  </si>
  <si>
    <t>2026-05-07T23:10:04.423+02:00</t>
  </si>
  <si>
    <t>[{"id":"5b1f2843-926a-4dd1-a5f0-4fddc7b45013","note":"","count":1,"label":"Margherita 32cm","posId":"112","price":20900,"isExtra":false},{"id":"c8019f80-065c-4f09-9e80-65b85dae2ae1","note":"","count":1,"label":"Kukuřice","posId":"B115","price":2500,"KDSTags":["greenhighlight"],"isExtra":true}]</t>
  </si>
  <si>
    <t>2026-05-07T23:07:08.129+02:00</t>
  </si>
  <si>
    <t>2026-05-07T23:26:24.037+02:00</t>
  </si>
  <si>
    <t>[{"id":"55199477","note":"","size":"Baby špenát &amp; kuře 40cm","count":1,"label":"Baby špenát &amp; kuře 40cm","posId":"104","price":30900,"isExtra":false},{"id":"55199547","note":"","count":1,"label":"Balné","posId":"K0000","price":2000,"isExtra":true},{"id":"55199481","note":"","size":"Veggieballs 40cm 🌶️🌶️","count":1,"label":"Veggieballs 40cm 🌶️🌶️","posId":"105","price":30900,"isExtra":false},{"id":"55199547","note":"","count":1,"label":"Balné","posId":"K0000","price":2000,"isExtra":true},{"id":"55199511","note":"","size":"Spicy Wings 🌶️","count":1,"label":"spicy wings 🌶️","posId":"P101","price":11900,"isExtra":false},{"id":"55199557","note":"","count":1,"label":"Balné","posId":"K0000","price":1500,"isExtra":true},{"id":"55199519","note":"","size":"Choco Rolls","count":1,"label":"Choco Rolls","posId":"chr100","price":8900,"isExtra":false},{"id":"55199557","note":"","count":1,"label":"Balné","posId":"K0000","price":1500,"isExtra":true},{"id":"59808680","note":"","size":"Jablečno-skořicové rolls","count":1,"label":"Jablečno-skořicové rolls","posId":"18","price":8900,"isExtra":false},{"id":"55199557","note":"","count":1,"label":"Balné","posId":"K0000","price":1500,"isExtra":true}]</t>
  </si>
  <si>
    <t>2026-05-07T23:05:39.342+02:00</t>
  </si>
  <si>
    <t>2026-05-07T23:15:46.869+02:00</t>
  </si>
  <si>
    <t>[{"id":"69427510296215434ca56261","count":1,"label":"Margherita 32cm","posId":"112","price":20900,"isExtra":false},{"id":"ed2821f5147c44e417ef0b42","count":1,"label":"Balné","posId":"K0000","price":1500,"isExtra":true},{"id":"59839d6b839f5e8fe6d29556","count":1,"label":"BBQ základ","posId":"ZRB32","price":0,"isExtra":true},{"id":"9db33b6e2b744d67b8488546","count":1,"label":"okraj mozzarella, bbq omáčka","posId":"A123","price":5700,"isExtra":true},{"id":"4f453a9a502066523bdfdc6b","count":1,"label":"Cibule","posId":"B103","price":2500,"KDSTags":["greenhighlight"],"isExtra":true},{"id":"730ed795f7d83f1d26b843e5","count":1,"label":"Kukuřice","posId":"B115","price":2500,"KDSTags":["greenhighlight"],"isExtra":true},{"id":"69427510296215434ca562a5","count":1,"label":"BBQ dip","posId":"P105","price":2000,"isExtra":false},{"id":"ed2821f5147c44e417ef0b42","count":1,"label":"Balné","posId":"K0000","price":1500,"isExtra":true}]</t>
  </si>
  <si>
    <t>2026-05-07T23:03:26.313+02:00</t>
  </si>
  <si>
    <t>2026-05-07T23:11:26.953+02:00</t>
  </si>
  <si>
    <t>2026-05-07T22:58:34.410+02:00</t>
  </si>
  <si>
    <t>2026-05-07T23:12:52.997+02:00</t>
  </si>
  <si>
    <t>[{"id":"69427510296215434ca56269","count":1,"label":"Pepperoni 32cm 🌶️🌶️","posId":"120","price":24900,"isExtra":false},{"id":"ed2821f5147c44e417ef0b42","count":1,"label":"Balné","posId":"K0000","price":1500,"isExtra":true},{"id":"59839d6b839f5e8fe6d29556","count":1,"label":"BBQ základ","posId":"ZRB32","price":0,"isExtra":true}]</t>
  </si>
  <si>
    <t>2026-05-07T22:58:04.185+02:00</t>
  </si>
  <si>
    <t>2026-05-07T23:09:50.186+02:00</t>
  </si>
  <si>
    <t>2026-05-07T23:16:31.963+02:00</t>
  </si>
  <si>
    <t>2026-05-07T22:58:04.325+02:00</t>
  </si>
  <si>
    <t>[{"id":"1fae666b-4102-4ed0-b317-2a07b21ae279","note":"","count":1,"label":"Hot &amp; Spicy 40cm 🌶️🌶️","posId":"110","price":30900,"isExtra":false},{"id":"3a8b6a85-3b5c-4ee4-be2d-261ab8731d6e","note":"","count":1,"label":"Česnekový dip","posId":"P106","price":2000,"isExtra":false},{"id":"b6658da4-b777-42a2-94b6-5ce20ff49587","note":"","count":1,"label":"Pepperoni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bylinky","posId":"A121","price":5700,"isExtra":true},{"id":"9461c599-e1f4-4267-8dd8-c1eea66839a3","note":"","count":1,"label":"Choco Rolls","posId":"chr100","price":8900,"isExtra":false}]</t>
  </si>
  <si>
    <t>2026-05-07T22:52:04.736+02:00</t>
  </si>
  <si>
    <t>2026-05-07T23:04:56.047+02:00</t>
  </si>
  <si>
    <t>[{"id":"69427510296215434ca5624f","count":1,"label":"Pepperoni 40cm 🌶️🌶️","posId":"108","price":30900,"isExtra":false},{"id":"c71f71bd04444e93fe083c01","count":1,"label":"Balné","posId":"K0000","price":2000,"isExtra":true},{"id":"69427510296215434ca56249","count":1,"label":"Quattro Formaggi 40cm","posId":"111","price":30900,"isExtra":false},{"id":"c71f71bd04444e93fe083c01","count":1,"label":"Balné","posId":"K0000","price":2000,"isExtra":true},{"id":"69427510296215434ca5624d","count":1,"label":"Comeback 40cm 🌶️","posId":"109","price":30900,"isExtra":false},{"id":"c71f71bd04444e93fe083c01","count":1,"label":"Balné","posId":"K0000","price":2000,"isExtra":true}]</t>
  </si>
  <si>
    <t>2026-05-07T22:52:04.553+02:00</t>
  </si>
  <si>
    <t>2026-05-07T22:59:55.630+02:00</t>
  </si>
  <si>
    <t>[{"id":"e8f571e6-dd36-42d7-8826-52c90315986b","note":"","count":1,"label":"Baby špenát &amp; kuře 40cm","posId":"104","price":30900,"isExtra":false}]</t>
  </si>
  <si>
    <t>2026-05-07T22:43:42.913+02:00</t>
  </si>
  <si>
    <t>2026-05-07T22:51:26.622+02:00</t>
  </si>
  <si>
    <t>[{"id":"57405742","note":"","size":"Pepsi 1l","count":1,"label":"Pepsi 1l","posId":"N124","price":5900,"isExtra":false},{"id":"55199474","note":"","size":"Pepperoni 40cm 🌶️🌶️","count":1,"label":"Pepperoni 40cm 🌶️🌶️","posId":"108","price":30900,"isExtra":false},{"id":"55199547","note":"","count":1,"label":"Balné","posId":"K0000","price":2000,"isExtra":true},{"id":"55199581","note":"","count":1,"label":"okraj mozzarella, bylinky","posId":"A122","price":6500,"isExtra":true}]</t>
  </si>
  <si>
    <t>2026-05-07T22:35:24.321+02:00</t>
  </si>
  <si>
    <t>2026-05-07T22:43:32.706+02:00</t>
  </si>
  <si>
    <t>2026-05-07T22:34:23.891+02:00</t>
  </si>
  <si>
    <t>2026-05-07T22:43:28.757+02:00</t>
  </si>
  <si>
    <t>[{"id":"69427510296215434ca5624d","count":1,"label":"Comeback 40cm 🌶️","posId":"109","price":30900,"isExtra":false},{"id":"c71f71bd04444e93fe083c01","count":1,"label":"Balné","posId":"K0000","price":2000,"isExtra":true},{"id":"2cbb1289483b06f505ef6edf","count":1,"label":"Smetanový základ","posId":"ZRS40","price":0,"isExtra":true},{"id":"1ed1ad9866010ae50d5c6383","count":1,"label":"okraj hotdog, hořčice","posId":"A118","price":6500,"isExtra":true},{"id":"6d30c23536beeaabedce6a33","count":1,"label":"Kukuřice","posId":"C115","price":3500,"KDSTags":["greenhighlight"],"isExtra":true},{"id":"69427510296215434ca562bf","count":1,"label":"Pepsi zero sugar 1l","posId":"N125","price":5900,"isExtra":false}]</t>
  </si>
  <si>
    <t>2026-05-07T22:23:46.194+02:00</t>
  </si>
  <si>
    <t>2026-05-07T22:33:30.793+02:00</t>
  </si>
  <si>
    <t>[{"id":"69427510296215434ca5625b","count":1,"label":"Baby špenát &amp; kuře 40cm","posId":"104","price":30900,"isExtra":false},{"id":"c71f71bd04444e93fe083c01","count":1,"label":"Balné","posId":"K0000","price":2000,"isExtra":true},{"id":"8d55eafca74e85a8dee122d9","count":1,"label":"okraj mozzarella, bylinky","posId":"A122","price":6500,"isExtra":true},{"id":"3db396a7f9fec069121521ec","count":1,"label":"Bez kuřete","posId":"X114","price":0,"KDSTags":["redhighlight"],"isExtra":true},{"id":"69427510296215434ca5629d","count":1,"label":"pečené brambory","posId":"P103","price":6900,"isExtra":false},{"id":"ed2821f5147c44e417ef0b42","count":1,"label":"Balné","posId":"K0000","price":1500,"isExtra":true},{"id":"69427510296215434ca562a3","count":2,"label":"Česnekový dip","posId":"P106","price":2000,"isExtra":false},{"id":"ed2821f5147c44e417ef0b42","count":2,"label":"Balné","posId":"K0000","price":1500,"isExtra":true},{"id":"69427510296215434ca5625b","count":1,"label":"Baby špenát &amp; kuře 40cm","posId":"104","price":30900,"isExtra":false},{"id":"c71f71bd04444e93fe083c01","count":1,"label":"Balné","posId":"K0000","price":2000,"isExtra":true},{"id":"8d55eafca74e85a8dee122d9","count":1,"label":"okraj mozzarella, bylinky","posId":"A122","price":6500,"isExtra":true},{"id":"7fb02288c83312d366102cd1","count":1,"label":"Mozzarella","posId":"C113","price":4000,"KDSTags":["greenhighlight"],"isExtra":true}]</t>
  </si>
  <si>
    <t>2026-05-07T22:21:26.052+02:00</t>
  </si>
  <si>
    <t>2026-05-07T22:29:57.736+02:00</t>
  </si>
  <si>
    <t>[{"id":"55199477","note":"","size":"Baby špenát &amp; kuře 40cm","count":1,"label":"Baby špenát &amp; kuře 40cm","posId":"104","price":30900,"isExtra":false},{"id":"55199547","note":"","count":1,"label":"Balné","posId":"K0000","price":2000,"isExtra":true},{"id":"55199581","note":"","count":1,"label":"okraj mozzarella, bylinky","posId":"A122","price":6500,"isExtra":true}]</t>
  </si>
  <si>
    <t>2026-05-07T22:17:27.580+02:00</t>
  </si>
  <si>
    <t>2026-05-07T22:24:09.966+02:00</t>
  </si>
  <si>
    <t>[{"id":"121","note":"","count":1,"label":"Comeback 32cm 🌶️","posId":"121","price":24900,"isExtra":false},{"id":"K0000","note":"","count":1,"label":"Balné","posId":"K0000","price":1500,"isExtra":true},{"id":"B112","note":"","count":1,"label":"Olivy","posId":"B112","price":2500,"KDSTags":["greenhighlight"],"isExtra":true}]</t>
  </si>
  <si>
    <t>2026-05-07T22:14:43.962+02:00</t>
  </si>
  <si>
    <t>2026-05-07T22:21:48.703+02:00</t>
  </si>
  <si>
    <t>2026-05-07T22:08:06.227+02:00</t>
  </si>
  <si>
    <t>2026-05-07T22:15:22.633+02:00</t>
  </si>
  <si>
    <t>2026-05-07T22:07:06.816+02:00</t>
  </si>
  <si>
    <t>2026-05-07T22:07:11.367+02:00</t>
  </si>
  <si>
    <t>[{"id":"b58eP0KcekIsy9Qr5i38O","count":1,"label":"Pizza BBQ Meteor 32 0,5","posId":"H118","price":12450,"isExtra":false,"creatorId":"puS_on08-PTeK73PYxhlR","isPackging":0,"actualLabel":"Pizza BBQ Meteor 32 0,5"},{"id":"ZMn0kE3IRVJjsfXstBxZb","count":1,"label":"Bez plněných okrajů","posId":"X1000","price":0,"isExtra":true,"mainItemId":"b58eP0KcekIsy9Qr5i38O"},{"id":"aRPAiqbCW3Z9trz5KoEBF","count":1,"label":"Těsto italské","posId":"H32","price":0,"isExtra":true,"mainItemId":"b58eP0KcekIsy9Qr5i38O"},{"id":"ydFhBPqJF_Sdn17E-mcF3","count":1,"label":"Pizza Špenát kuře 32 cm 0,5","posId":"H116","price":12450,"isExtra":false,"creatorId":"be85o_E880mj4rD4C5OdC","isPackging":0,"actualLabel":"Pizza Špenát kuře 32 cm 0,5"},{"id":"ZMn0kE3IRVJjsfXstBxZb","count":1,"label":"Bez plněných okrajů","posId":"X1000","price":0,"isExtra":true,"mainItemId":"ydFhBPqJF_Sdn17E-mcF3"},{"id":"aRPAiqbCW3Z9trz5KoEBF","count":1,"label":"Těsto italské","posId":"H32","price":0,"isExtra":true,"mainItemId":"ydFhBPqJF_Sdn17E-mcF3"}]</t>
  </si>
  <si>
    <t>2026-05-07T22:07:06.378+02:00</t>
  </si>
  <si>
    <t>2026-05-07T22:14:27.729+02:00</t>
  </si>
  <si>
    <t>2026-05-07T21:52:07.446+02:00</t>
  </si>
  <si>
    <t>2026-05-07T22:03:42.598+02:00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</si>
  <si>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</si>
  <si>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2026-05-07T21:36:14.265+02:00</t>
  </si>
  <si>
    <t>2026-05-07T21:44:08.556+02:00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</si>
  <si>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40cm","posId":"111","price":30900,"isExtra":false},{"id":"55199547","note":"","count":1,"label":"Balné","posId":"K0000","price":2000,"isExtra":true},{"id":"59555719","note":"","count":1,"label":"Rajčatový základ","posId":"ZSR40","price":0,"isExtra":true},{"id":"55199598","note":"","count":1,"label":"Žampiony","posId":"C105","price":3500,"KDSTags":["greenhighlight"],"isExtra":true},{"id":"55199512","note":"","size":"Masové kuličky","count":1,"label":"masové kuličky","posId":"P102","price":9900,"isExtra":false},{"id":"55199557","note":"","count":1,"label":"Balné","posId":"K0000","price":1500,"isExtra":true}]</t>
  </si>
  <si>
    <t>Pankaj</t>
  </si>
  <si>
    <t>2026-05-07T21:33:36.576+02:00</t>
  </si>
  <si>
    <t>2026-05-07T21:41:49.623+02:00</t>
  </si>
  <si>
    <t>[{"id":"109","note":"","count":1,"label":"Comeback 40cm 🌶️","posId":"109","price":30900,"isExtra":false},{"id":"K0000","note":"","count":1,"label":"Balné","posId":"K0000","price":2000,"isExtra":true},{"id":"102","note":"","count":1,"label":"Hawai 40cm","posId":"102","price":30900,"isExtra":false},{"id":"K0000","note":"","count":1,"label":"Balné","posId":"K0000","price":2000,"isExtra":true}]</t>
  </si>
  <si>
    <t>2026-05-07T21:30:49.920+02:00</t>
  </si>
  <si>
    <t>2026-05-07T21:40:59.608+02:00</t>
  </si>
  <si>
    <t>[{"id":"69427510296215434ca56267","count":1,"label":"Comeback 32cm 🌶️","posId":"121","price":24900,"isExtra":false},{"id":"ed2821f5147c44e417ef0b42","count":1,"label":"Balné","posId":"K0000","price":1500,"isExtra":true},{"id":"2c0f597d3afb8c80df48f8ff","count":1,"label":"USA těsto","posId":"17","price":1000,"isExtra":true},{"id":"9ee1d6724717b6cc0fc41c1b","count":1,"label":"okraj mozzarella, bylinky","posId":"A121","price":5700,"isExtra":true},{"id":"15d48fba0016db7394ccdeab","count":1,"label":"Bez cibule","posId":"X103","price":0,"KDSTags":["redhighlight"],"isExtra":true},{"id":"987bfd69b1586254c4704730","count":1,"label":"Žampiony","posId":"B105","price":2500,"KDSTags":["greenhighlight"],"isExtra":true},{"id":"730ed795f7d83f1d26b843e5","count":1,"label":"Kukuřice","posId":"B115","price":2500,"KDSTags":["greenhighlight"],"isExtra":true},{"id":"ec3cc73991a908ea5c3e987c","count":1,"label":"Špenát s česnekem","posId":"B107","price":2500,"KDSTags":["greenhighlight"],"isExtra":true},{"id":"a027d0199cf05e8a3a21a59e","count":1,"label":"Kuře","posId":"B114","price":3000,"KDSTags":["greenhighlight"],"isExtra":true},{"id":"69427510296215434ca562a3","count":1,"label":"Česnekový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</si>
  <si>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2026-05-07T21:29:46.408+02:00</t>
  </si>
  <si>
    <t>2026-05-07T21:36:38.921+02:00</t>
  </si>
  <si>
    <t>2026-05-07T21:27:03.604+02:00</t>
  </si>
  <si>
    <t>2026-05-07T21:37:37.289+02:00</t>
  </si>
  <si>
    <t>2026-05-07T21:56:04.872+02:00</t>
  </si>
  <si>
    <t>2026-05-07T21:27:03.729+02:00</t>
  </si>
  <si>
    <t>2026-05-07T21:14:03.890+02:00</t>
  </si>
  <si>
    <t>2026-05-07T21:20:37.205+02:00</t>
  </si>
  <si>
    <t>2026-05-07T21:35:38.994+02:00</t>
  </si>
  <si>
    <t>2026-05-07T21:14:04.082+02:00</t>
  </si>
  <si>
    <t>[{"id":"03ade9ce-5d0f-4499-a6a3-340b58ae4468","note":"","count":1,"label":"Capricciosa 32cm","posId":"113","price":24900,"isExtra":false},{"id":"211d85d0-839e-41d0-89e3-ea177ad7489e","note":"","count":1,"label":"Česnekový dip","posId":"P106","price":2000,"isExtra":false}]</t>
  </si>
  <si>
    <t>2026-05-07T21:07:51.615+02:00</t>
  </si>
  <si>
    <t>2026-05-07T21:14:56.579+02:00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</si>
  <si>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40cm","posId":"111","price":30900,"isExtra":false},{"id":"55199547","note":"","count":1,"label":"Balné","posId":"K0000","price":2000,"isExtra":true},{"id":"55199581","note":"","count":1,"label":"okraj mozzarella, bylinky","posId":"A122","price":6500,"isExtra":true},{"id":"57464195","note":"","size":"Dip Jalapeňos","count":1,"label":"Dip Jalapeňos","posId":"P107","price":2000,"isExtra":false},{"id":"55199557","note":"","count":1,"label":"Balné","posId":"K0000","price":1500,"isExtra":true}]</t>
  </si>
  <si>
    <t>2026-05-07T21:07:06.821+02:00</t>
  </si>
  <si>
    <t>2026-05-07T21:14:34.341+02:00</t>
  </si>
  <si>
    <t>2026-05-07T20:58:03.526+02:00</t>
  </si>
  <si>
    <t>2026-05-07T21:02:05.521+02:00</t>
  </si>
  <si>
    <t>[{"id":"e12521cc-9391-4513-be27-f090014536cf","note":"","count":1,"label":"BBQ Texas 32 cm","posId":"143","price":24900,"isExtra":false},{"id":"68d93a2c-5ce2-44a5-857b-6d579cd1f445","note":"","count":1,"label":"Žampiony","posId":"B105","price":2500,"KDSTags":["greenhighlight"],"isExtra":true},{"id":"b23a7ffc-2968-4b23-96c7-647c4d375297","note":"","count":1,"label":"BBQ Meteor 32 cm","posId":"142","price":24900,"isExtra":false}]</t>
  </si>
  <si>
    <t>2026-05-07T20:56:30.162+02:00</t>
  </si>
  <si>
    <t>2026-05-07T21:03:05.315+02:00</t>
  </si>
  <si>
    <t>2026-05-07T20:50:42.488+02:00</t>
  </si>
  <si>
    <t>2026-05-07T20:50:53.129+02:00</t>
  </si>
  <si>
    <t>[{"id":"WUU7bA6A9cdnbizoCl89X","count":1,"label":"Capricciosa 32cm","posId":"113","price":24900,"isExtra":false,"creatorId":"db1zIwb_UG1nSdkO73s4X","isPackging":0,"actualLabel":"Capricciosa 32cm"}]</t>
  </si>
  <si>
    <t>2026-05-07T20:49:44.419+02:00</t>
  </si>
  <si>
    <t>2026-05-07T20:49:48.046+02:00</t>
  </si>
  <si>
    <t>[{"id":"C20ygzQOlr3mE8J1awXgY","count":1,"label":"Comeback 40cm 🌶️","posId":"109","price":30900,"isExtra":false,"creatorId":"bX7GlZ0wtbatCk3zUTyS8","isPackging":0,"actualLabel":"Comeback 40cm 🌶️"},{"id":"neYqwiMMnkv6yKIfKDbUL","count":1,"label":"BIRGO grapefruit 0,5l","posId":"N131","price":4900,"isExtra":false,"creatorId":"BmsAXM-goC9NjdUdc9lnd","isPackging":0,"actualLabel":"BIRGO grapefruit 0,5l"}]</t>
  </si>
  <si>
    <t>2026-05-07T20:49:12.123+02:00</t>
  </si>
  <si>
    <t>2026-05-07T20:56:10.542+02:00</t>
  </si>
  <si>
    <t>[{"id":"59589456","note":"","size":"Quattro Formaggi 32cm","count":1,"label":"Quattro Formaggi 32cm","posId":"123","price":24900,"isExtra":false},{"id":"55199557","note":"","count":1,"label":"Balné","posId":"K0000","price":1500,"isExtra":true}]</t>
  </si>
  <si>
    <t>2026-05-07T20:41:08.338+02:00</t>
  </si>
  <si>
    <t>2026-05-07T20:41:41.659+02:00</t>
  </si>
  <si>
    <t>[{"id":"HCO4lYOorDZZKSH0466K0","count":1,"label":"Pepperoni 32cm 🌶️🌶️","posId":"120","price":24900,"isExtra":false,"creatorId":"FoHHsP1iT8tqIqJxkmfyy","isPackging":0,"actualLabel":"Pepperoni 32cm 🌶️🌶️"},{"id":"HCO4lYOorDZZKSH0466K0","count":1,"label":"Pepperoni 32cm 🌶️🌶️","posId":"120","price":24900,"isExtra":false,"creatorId":"nCfuA5srA5K2JFIgnOWr8","isPackging":0,"actualLabel":"Pepperoni 32cm 🌶️🌶️"},{"id":"SReQf7qrbg16w3ivD2HUg","count":1,"label":"Quattro Formaggi 32cm","posId":"123","price":24900,"isExtra":false,"creatorId":"g-X5VDRa2mb-MzhDK2I6i","isPackging":0,"actualLabel":"Quattro Formaggi 32cm"},{"id":"WUU7bA6A9cdnbizoCl89X","count":1,"label":"Capricciosa 32cm","posId":"113","price":24900,"isExtra":false,"creatorId":"WlENgxEamCsn55_p1nXh_","isPackging":0,"actualLabel":"Capricciosa 32cm"},{"id":"pcTpH0a82tTM_PkTTx7ZC","count":1,"label":"Baby Špenát &amp; kuře 32cm","posId":"116","price":24900,"isExtra":false,"creatorId":"tm0KIEhAY3DUxI9bNZb5I","isPackging":0,"actualLabel":"Baby Špenát &amp; kuře 32cm"},{"id":"puwZHQ224EjXMazdlBSIW","count":1,"label":"Margherita 32cm","posId":"112","price":20900,"isExtra":false,"creatorId":"bizcCMy70aI20UB8DQQCl","isPackging":0,"actualLabel":"Margherita 32cm"}]</t>
  </si>
  <si>
    <t>2026-05-07T20:32:03.473+02:00</t>
  </si>
  <si>
    <t>2026-05-07T20:41:42.923+02:00</t>
  </si>
  <si>
    <t>2026-05-07T21:02:51.344+02:00</t>
  </si>
  <si>
    <t>2026-05-07T20:32:03.742+02:00</t>
  </si>
  <si>
    <t>[{"id":"d63e9120-8ffe-444c-ba51-6c942a13f4fc","note":"","count":1,"label":"Margherita 40cm","posId":"100","price":26900,"isExtra":false},{"id":"3a8b6a85-3b5c-4ee4-be2d-261ab8731d6e","note":"","count":1,"label":"Česnekový dip","posId":"P106","price":2000,"isExtra":false},{"id":"c1383a56-9eef-4159-8de6-52ba98917da4","note":"","count":1,"label":"Pepperoni Rolls 🌶️","posId":"P100","price":8900,"isExtra":false},{"id":"e4c90673-8957-4c9c-a784-3a1d0b3b4124","note":"","count":1,"label":"pečené brambory","posId":"P103","price":6900,"isExtra":false},{"id":"e9a6d757-2614-4f8d-a9c4-5f4b6ca57c51","note":"","count":1,"label":"BBQ dip","posId":"P105","price":2000,"isExtra":false},{"id":"194f980e-141e-4220-9f1e-0e1e9edc412e","note":"","count":1,"label":"Quattro Formaggi 18cm","posId":"135","price":11900,"isExtra":false}]</t>
  </si>
  <si>
    <t>2026-05-07T20:32:03.449+02:00</t>
  </si>
  <si>
    <t>2026-05-07T21:07:02.251+02:00</t>
  </si>
  <si>
    <t>[{"id":"8c704055-e242-493d-b754-bb711e5a6c0b","note":"","count":1,"label":"Hawai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0f32557d-3b00-4445-b026-75e05c963906","note":"","count":1,"label":"Jalapeňos","posId":"C102","price":3500,"KDSTags":["greenhighlight"],"isExtra":true},{"id":"3a8b6a85-3b5c-4ee4-be2d-261ab8731d6e","note":"","count":1,"label":"Česnekový dip","posId":"P106","price":2000,"isExtra":false},{"id":"35e045f9-bc36-46e9-8142-6579de78a05b","note":"","count":1,"label":"Comeback 32cm 🌶️","posId":"121","price":24900,"isExtra":false},{"id":"d1e9623b-89c9-4caa-a2ba-cbaafad1a883","note":"","count":1,"label":"Slanina","posId":"B108","price":3000,"KDSTags":["greenhighlight"],"isExtra":true},{"id":"c8019f80-065c-4f09-9e80-65b85dae2ae1","note":"","count":1,"label":"Kukuřice","posId":"B115","price":2500,"KDSTags":["greenhighlight"],"isExtra":true},{"id":"739ceea4-4275-4f09-8cf5-ae08fe640a77","note":"","count":1,"label":"Pepsi 1l","posId":"N124","price":5900,"isExtra":false},{"id":"85242cc7-02be-4e3a-9c6b-27dfd40e286b","note":"","count":1,"label":"Mirinda 1l","posId":"N126","price":5900,"isExtra":false},{"id":"5a50dcf2-be28-4445-a618-833fc827d1d4","note":"","count":1,"label":"Guarana kiwi a jablko","posId":"N144","price":5500,"isExtra":false},{"id":"006048bf-893b-433f-ad75-dea70393a052","note":"","count":1,"label":"Opočno pistáciová","posId":"D109","price":12900,"isExtra":false}]</t>
  </si>
  <si>
    <t>2026-05-07T20:13:02.840+02:00</t>
  </si>
  <si>
    <t>2026-05-07T20:19:22.183+02:00</t>
  </si>
  <si>
    <t>[{"id":"e12521cc-9391-4513-be27-f090014536cf","note":"","count":1,"label":"BBQ Texas 32 cm","posId":"143","price":24900,"isExtra":false},{"id":"21fd0686-e8d1-43f1-84c9-d96f5842a3ca","note":"","count":1,"label":"okraj mozzarella, bylinky","posId":"A121","price":5700,"isExtra":true}]</t>
  </si>
  <si>
    <t>2026-05-07T20:10:03.532+02:00</t>
  </si>
  <si>
    <t>2026-05-07T20:17:22.235+02:00</t>
  </si>
  <si>
    <t>2026-05-07T20:36:51.834+02:00</t>
  </si>
  <si>
    <t>2026-05-07T20:10:03.683+02:00</t>
  </si>
  <si>
    <t>[{"id":"0b867b16-3995-4b4a-9deb-1c0d8cecf8d6","note":"","count":1,"label":"Pepperoni 32cm 🌶️🌶️","posId":"120","price":24900,"isExtra":false},{"id":"21fd0686-e8d1-43f1-84c9-d96f5842a3ca","note":"","count":1,"label":"okraj mozzarella, bylinky","posId":"A121","price":5700,"isExtra":true},{"id":"0ea52415-fdb3-497f-b216-7fd5802f2e0f","note":"","count":1,"label":"Quattro Formaggi 32cm","posId":"123","price":24900,"isExtra":false},{"id":"8b18781f-3bd0-464d-aa33-9f081ecc1a3a","note":"","count":1,"label":"Mozzarella","posId":"B113","price":3000,"KDSTags":["greenhighlight"],"isExtra":true},{"id":"5a50dcf2-be28-4445-a618-833fc827d1d4","note":"","count":1,"label":"Guarana kiwi a jablko","posId":"N144","price":5500,"isExtra":false}]</t>
  </si>
  <si>
    <t>2026-05-07T20:00:27.138+02:00</t>
  </si>
  <si>
    <t>2026-05-07T20:11:07.658+02:00</t>
  </si>
  <si>
    <t>2026-05-07T19:58:22.871+02:00</t>
  </si>
  <si>
    <t>2026-05-07T20:09:48.753+02:00</t>
  </si>
  <si>
    <t>[{"id":"69427510296215434ca56263","count":1,"label":"Quattro Formaggi 32cm","posId":"123","price":24900,"isExtra":false},{"id":"ed2821f5147c44e417ef0b42","count":1,"label":"Balné","posId":"K0000","price":1500,"isExtra":true},{"id":"69427510296215434ca5626d","count":1,"label":"BBQ Meteor 32cm","posId":"118","price":24900,"isExtra":false},{"id":"ed2821f5147c44e417ef0b42","count":1,"label":"Balné","posId":"K0000","price":1500,"isExtra":true},{"id":"69427510296215434ca562ab","count":1,"label":"Dip Jalapeňos","posId":"P107","price":2000,"isExtra":false},{"id":"ed2821f5147c44e417ef0b42","count":1,"label":"Balné","posId":"K0000","price":1500,"isExtra":true}]</t>
  </si>
  <si>
    <t>2026-05-07T19:54:15.053+02:00</t>
  </si>
  <si>
    <t>2026-05-07T20:07:40.281+02:00</t>
  </si>
  <si>
    <t>[{"id":"59589464","note":"","size":"Capricciosa 32cm","count":1,"label":"Capricciosa 32cm","posId":"113","price":24900,"isExtra":false},{"id":"55199557","note":"","count":1,"label":"Balné","posId":"K0000","price":1500,"isExtra":true},{"id":"55199586","note":"","count":1,"label":"okraj mozzarella, bylinky","posId":"A121","price":5700,"isExtra":true},{"id":"59589458","note":"","size":"Comeback 32cm 🌶️","count":1,"label":"Comeback 32cm 🌶️","posId":"121","price":24900,"isExtra":false},{"id":"55199557","note":"","count":1,"label":"Balné","posId":"K0000","price":1500,"isExtra":true},{"id":"59592261","note":"","count":1,"label":"USA těsto","posId":"17","price":1000,"isExtra":true},{"id":"55199586","note":"","count":1,"label":"okraj mozzarella, bylinky","posId":"A121","price":5700,"isExtra":true},{"id":"55199675","note":"","count":1,"label":"Kuře","posId":"B114","price":3000,"KDSTags":["greenhighlight"],"isExtra":true}]</t>
  </si>
  <si>
    <t>2026-05-07T19:44:41.306+02:00</t>
  </si>
  <si>
    <t>2026-05-07T19:46:22.228+02:00</t>
  </si>
  <si>
    <t>[{"id":"7aBj0yr8ehZGT_Y-fZEHI","count":2,"label":"Guarana kiwi a jablko","posId":"N144","price":5500,"isExtra":false,"creatorId":"eKUDnlUeA4OqjfMw2bnuv","isPackging":0,"actualLabel":"Guarana kiwi a jablko"}]</t>
  </si>
  <si>
    <t>2026-05-07T19:44:18.761+02:00</t>
  </si>
  <si>
    <t>2026-05-07T19:49:35.132+02:00</t>
  </si>
  <si>
    <t>[{"id":"59589463","note":"","size":"Hawai 32cm","count":1,"label":"Hawai 32cm","posId":"114","price":24900,"isExtra":false},{"id":"55199557","note":"","count":1,"label":"Balné","posId":"K0000","price":1500,"isExtra":true},{"id":"55199592","note":"","count":1,"label":"Bez ananasu","posId":"X100","price":0,"KDSTags":["redhighlight"],"isExtra":true}]</t>
  </si>
  <si>
    <t>2026-05-07T19:36:04.059+02:00</t>
  </si>
  <si>
    <t>2026-05-07T19:46:32.004+02:00</t>
  </si>
  <si>
    <t>2026-05-07T20:16:15.829+02:00</t>
  </si>
  <si>
    <t>2026-05-07T19:36:04.204+02:00</t>
  </si>
  <si>
    <t>[{"id":"bf8dc38b-6c8e-42b6-9da3-3170253a57d4","note":"","count":1,"label":"Hot &amp; Spicy 32cm 🌶️🌶️","posId":"122","price":24900,"isExtra":false},{"id":"21fd0686-e8d1-43f1-84c9-d96f5842a3ca","note":"","count":1,"label":"okraj mozzarella, bylinky","posId":"A121","price":5700,"isExtra":true},{"id":"fcbcf6b6-34c6-4d5f-ac5b-f6ece72e0953","note":"","count":1,"label":"BBQ Meteor 32cm","posId":"118","price":24900,"isExtra":false},{"id":"21fd0686-e8d1-43f1-84c9-d96f5842a3ca","note":"","count":1,"label":"okraj mozzarella, bylinky","posId":"A121","price":5700,"isExtra":true}]</t>
  </si>
  <si>
    <t>2026-05-07T19:30:36.196+02:00</t>
  </si>
  <si>
    <t>2026-05-07T19:41:18.084+02:00</t>
  </si>
  <si>
    <t>[{"id":"69427510296215434ca5624d","count":1,"label":"Comeback 40cm 🌶️","posId":"109","price":30900,"isExtra":false},{"id":"c71f71bd04444e93fe083c01","count":1,"label":"Balné","posId":"K0000","price":2000,"isExtra":true},{"id":"1db368dc30d4faea4c65f1c9","count":1,"label":"BBQ základ","posId":"ZRB40","price":0,"isExtra":true},{"id":"1ed1ad9866010ae50d5c6383","count":1,"label":"okraj hotdog, hořčice","posId":"A118","price":6500,"isExtra":true},{"id":"a05a3db559c131adf6fd6cb7","count":1,"label":"Bez šunky","posId":"X106","price":0,"KDSTags":["redhighlight"],"isExtra":true},{"id":"5b8e5b976b58961bb5cfbe07","count":1,"label":"Párek","posId":"C110","price":4000,"KDSTags":["greenhighlight"],"isExtra":true},{"id":"69427510296215434ca562a3","count":2,"label":"Česnekový dip","posId":"P106","price":2000,"isExtra":false},{"id":"ed2821f5147c44e417ef0b42","count":2,"label":"Balné","posId":"K0000","price":1500,"isExtra":true}]</t>
  </si>
  <si>
    <t>2026-05-07T19:29:02.804+02:00</t>
  </si>
  <si>
    <t>2026-05-07T19:42:59.326+02:00</t>
  </si>
  <si>
    <t>[{"id":"69427510296215434ca56271","count":1,"label":"Hawai 32cm","posId":"114","price":24900,"isExtra":false},{"id":"ed2821f5147c44e417ef0b42","count":1,"label":"Balné","posId":"K0000","price":1500,"isExtra":true},{"id":"69427510296215434ca56267","count":1,"label":"Comeback 32cm 🌶️","posId":"121","price":24900,"isExtra":false},{"id":"ed2821f5147c44e417ef0b42","count":1,"label":"Balné","posId":"K0000","price":1500,"isExtra":true},{"id":"59839d6b839f5e8fe6d29556","count":1,"label":"BBQ základ","posId":"ZRB32","price":0,"isExtra":true}]</t>
  </si>
  <si>
    <t>2026-05-07T19:13:18.834+02:00</t>
  </si>
  <si>
    <t>2026-05-07T19:29:15.270+02:00</t>
  </si>
  <si>
    <t>2026-05-07T19:03:27.859+02:00</t>
  </si>
  <si>
    <t>2026-05-07T19:16:37.412+02:00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</si>
  <si>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🌶️🌶️","posId":"108","price":30900,"isExtra":false},{"id":"55199547","note":"","count":1,"label":"Balné","posId":"K0000","price":2000,"isExtra":true},{"id":"59555716","note":"","count":1,"label":"Smetanový základ","posId":"ZRS40","price":0,"isExtra":true},{"id":"55199630","note":"","count":1,"label":"Ananas","posId":"C100","price":3500,"KDSTags":["greenhighlight"],"isExtra":true},{"id":"55199650","note":"","count":1,"label":"Kukuřice","posId":"C115","price":3500,"KDSTags":["greenhighlight"],"isExtra":true},{"id":"55199677","note":"","count":1,"label":"Pepperoni salám","posId":"C109","price":4000,"KDSTags":["greenhighlight"],"isExtra":true},{"id":"55199513","note":"","size":"Pečené brambory","count":1,"label":"pečené brambory","posId":"P103","price":6900,"isExtra":false},{"id":"55199557","note":"","count":1,"label":"Balné","posId":"K0000","price":1500,"isExtra":true},{"id":"55199511","note":"","size":"Spicy Wings 🌶️","count":1,"label":"spicy wings 🌶️","posId":"P101","price":11900,"isExtra":false},{"id":"55199557","note":"","count":1,"label":"Balné","posId":"K0000","price":1500,"isExtra":true},{"id":"55199516","note":"","size":"Česnekový dip","count":2,"label":"Česnekový dip","posId":"P106","price":2000,"isExtra":false},{"id":"55199557","note":"","count":2,"label":"Balné","posId":"K0000","price":1500,"isExtra":true}]</t>
  </si>
  <si>
    <t>2026-05-07T18:59:57.648+02:00</t>
  </si>
  <si>
    <t>2026-05-07T19:03:28.997+02:00</t>
  </si>
  <si>
    <t>[{"id":"sQnjhSaGUJdm7C4dquW2M","count":1,"label":"Comeback 32cm 🌶️","posId":"121","price":24900,"isExtra":false,"creatorId":"XWtU2lyMaQjIe7KmiS4oj","isPackging":0,"actualLabel":"Comeback 32cm 🌶️"},{"id":"YTg3ID5hRb2ecyVNQ_dzu","count":1,"label":"BBQ Texas 32cm","posId":"119","price":24900,"isExtra":false,"creatorId":"vvly-GSXkcJ_5Mb_NhSm1","isPackging":0,"actualLabel":"BBQ Texas 32cm"},{"id":"qDn96ATbqHd_7vbQ_cZWe","count":1,"label":"Česnekový dip","posId":"P106","price":2000,"isExtra":false,"creatorId":"b2Gu_t0WBdoC67pHC5RWG","isPackging":0,"actualLabel":"Česnekový dip"}]</t>
  </si>
  <si>
    <t>2026-05-07T18:53:40.003+02:00</t>
  </si>
  <si>
    <t>2026-05-07T19:00:47.329+02:00</t>
  </si>
  <si>
    <t>[{"id":"69427510296215434ca56271","count":1,"label":"Hawai 32cm","posId":"114","price":24900,"isExtra":false},{"id":"ed2821f5147c44e417ef0b42","count":1,"label":"Balné","posId":"K0000","price":1500,"isExtra":true},{"id":"69427510296215434ca562bd","count":1,"label":"Pepsi 1l","posId":"N124","price":5900,"isExtra":false},{"id":"69427510296215434ca56269","count":1,"label":"Pepperoni 32cm 🌶️🌶️","posId":"120","price":24900,"isExtra":false},{"id":"ed2821f5147c44e417ef0b42","count":1,"label":"Balné","posId":"K0000","price":1500,"isExtra":true},{"id":"730ed795f7d83f1d26b843e5","count":1,"label":"Kukuřice","posId":"B115","price":2500,"KDSTags":["greenhighlight"],"isExtra":true}]</t>
  </si>
  <si>
    <t>2026-05-07T18:49:15.033+02:00</t>
  </si>
  <si>
    <t>2026-05-07T18:50:18.055+02:00</t>
  </si>
  <si>
    <t>[{"id":"r1hrAHLtk-DvPQxcr1eH_","count":1,"label":"Guarana classic zero","posId":"N143","price":5500,"isExtra":false,"discount":{"type":"absolute","value":35},"creatorId":"gdVzS3oyOnuQB4B4sF9c1","isPackging":0,"actualLabel":"Guarana classic zero"}]</t>
  </si>
  <si>
    <t>2026-05-07T18:47:11.771+02:00</t>
  </si>
  <si>
    <t>2026-05-07T18:52:35.977+02:00</t>
  </si>
  <si>
    <t>[{"id":"N125","note":"","count":1,"label":"Pepsi zero sugar 1l","posId":"N125","price":5900,"isExtra":false},{"id":"118","note":"","count":1,"label":"BBQ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základ","posId":"ZBR32","price":0,"isExtra":true}]</t>
  </si>
  <si>
    <t>2026-05-07T18:40:32.971+02:00</t>
  </si>
  <si>
    <t>2026-05-07T18:46:57.169+02:00</t>
  </si>
  <si>
    <t>2026-05-07T18:38:34.482+02:00</t>
  </si>
  <si>
    <t>2026-05-07T18:40:19.086+02:00</t>
  </si>
  <si>
    <t>[{"id":"scNMX-fJkYN-GmQuKNUL0","count":1,"label":"Guarana classic","posId":"N142","price":5500,"isExtra":false,"creatorId":"atgnxN7I1E3ZM1SS6TAZp","isPackging":0,"actualLabel":"Guarana classic"}]</t>
  </si>
  <si>
    <t>2026-05-07T18:34:29.684+02:00</t>
  </si>
  <si>
    <t>2026-05-07T18:44:19.035+02:00</t>
  </si>
  <si>
    <t>Remzi</t>
  </si>
  <si>
    <t>2026-05-07T18:34:24.353+02:00</t>
  </si>
  <si>
    <t>2026-05-07T18:43:23.107+02:00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</si>
  <si>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základ","posId":"ZSR40","price":0,"isExtra":true},{"id":"A120","note":"","count":1,"label":"okraj hotdog, bbq omáčka","posId":"A120","price":6500,"isExtra":true},{"id":"C105","note":"","count":1,"label":"Žampiony","posId":"C105","price":3500,"KDSTags":["greenhighlight"],"isExtra":true},{"id":"C106","note":"","count":1,"label":"Šunka","posId":"C106","price":4000,"KDSTags":["greenhighlight"],"isExtra":true},{"id":"C114","note":"","count":1,"label":"Kuře","posId":"C114","price":4000,"KDSTags":["greenhighlight"],"isExtra":true}]</t>
  </si>
  <si>
    <t>Jaroslav Lažek</t>
  </si>
  <si>
    <t>2026-05-07T18:33:03.803+02:00</t>
  </si>
  <si>
    <t>2026-05-07T18:40:19.812+02:00</t>
  </si>
  <si>
    <t>2026-05-07T18:43:43.792+02:00</t>
  </si>
  <si>
    <t>2026-05-07T18:33:03.914+02:00</t>
  </si>
  <si>
    <t>[{"id":"03ade9ce-5d0f-4499-a6a3-340b58ae4468","note":"","count":1,"label":"Capricciosa 32cm","posId":"113","price":24900,"isExtra":false}]</t>
  </si>
  <si>
    <t>2026-05-07T18:30:03.645+02:00</t>
  </si>
  <si>
    <t>2026-05-07T18:36:36.987+02:00</t>
  </si>
  <si>
    <t>[{"id":"55199473","note":"Mohu poprosit místo česnekového dipu dostat bbq prosím?","size":"Comeback 40cm 🌶️","count":1,"label":"Comeback 40cm 🌶️","posId":"109","price":30900,"isExtra":false},{"id":"55199547","note":"","count":1,"label":"Balné","posId":"K0000","price":2000,"isExtra":true}]</t>
  </si>
  <si>
    <t>2026-05-07T18:13:49.918+02:00</t>
  </si>
  <si>
    <t>2026-05-07T18:30:18.122+02:00</t>
  </si>
  <si>
    <t>[{"id":"69427510296215434ca56249","count":1,"label":"Quattro Formaggi 40cm","posId":"111","price":30900,"isExtra":false},{"id":"c71f71bd04444e93fe083c01","count":1,"label":"Balné","posId":"K0000","price":2000,"isExtra":true},{"id":"e87d4afc91a5d6f85d1820ed","count":1,"label":"Žampiony","posId":"C105","price":3500,"KDSTags":["greenhighlight"],"isExtra":true},{"id":"1b08716f3c2b8fa95c641a92","count":1,"label":"Olivy","posId":"C112","price":3500,"KDSTags":["greenhighlight"],"isExtra":true},{"id":"780d45dfe4ca574210ccd893","count":1,"label":"Slanina","posId":"C108","price":4000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</si>
  <si>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2026-05-07T18:11:19.469+02:00</t>
  </si>
  <si>
    <t>2026-05-07T18:27:25.104+02:00</t>
  </si>
  <si>
    <t>[{"id":"64093148","note":"","size":"Sweet passion 32 cm","count":1,"label":"Sweet passion 32 cm","posId":"29","price":20900,"isExtra":false},{"id":"55199557","note":"","count":1,"label":"Balné","posId":"K0000","price":1500,"isExtra":true},{"id":"59589456","note":"","size":"Quattro Formaggi 32cm","count":1,"label":"Quattro Formaggi 32cm","posId":"123","price":24900,"isExtra":false},{"id":"55199557","note":"","count":1,"label":"Balné","posId":"K0000","price":1500,"isExtra":true}]</t>
  </si>
  <si>
    <t>2026-05-07T18:08:02.772+02:00</t>
  </si>
  <si>
    <t>2026-05-07T18:20:13.829+02:00</t>
  </si>
  <si>
    <t>2026-05-07T18:50:52.139+02:00</t>
  </si>
  <si>
    <t>2026-05-07T18:08:02.938+02:00</t>
  </si>
  <si>
    <t>[{"id":"8c704055-e242-493d-b754-bb711e5a6c0b","note":"","count":1,"label":"Hawai 40cm","posId":"102","price":30900,"isExtra":false},{"id":"3f15a32f-4d5b-4afb-ae1b-12f68224d029","note":"","count":1,"label":"Olivy","posId":"C112","price":3500,"KDSTags":["greenhighlight"],"isExtra":true}]</t>
  </si>
  <si>
    <t>2026-05-07T18:06:15.016+02:00</t>
  </si>
  <si>
    <t>2026-05-07T18:22:21.455+02:00</t>
  </si>
  <si>
    <t>[{"id":"69427510296215434ca56247","count":1,"label":"Margherita 40cm","posId":"100","price":26900,"isExtra":false},{"id":"c71f71bd04444e93fe083c01","count":1,"label":"Balné","posId":"K0000","price":2000,"isExtra":true},{"id":"69427510296215434ca56253","count":1,"label":"BBQ Meteor 40cm","posId":"106","price":30900,"isExtra":false},{"id":"c71f71bd04444e93fe083c01","count":1,"label":"Balné","posId":"K0000","price":2000,"isExtra":true}]</t>
  </si>
  <si>
    <t>2026-05-07T18:03:20.650+02:00</t>
  </si>
  <si>
    <t>2026-05-07T18:15:46.116+02:00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</si>
  <si>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🌶️","posId":"121","price":24900,"isExtra":false},{"id":"55199557","note":"","count":1,"label":"Balné","posId":"K0000","price":1500,"isExtra":true},{"id":"55199512","note":"","size":"Masové kuličky","count":1,"label":"masové kuličky","posId":"P102","price":9900,"isExtra":false},{"id":"55199557","note":"","count":1,"label":"Balné","posId":"K0000","price":1500,"isExtra":true},{"id":"59589464","note":"","size":"Capricciosa 32cm","count":1,"label":"Capricciosa 32cm","posId":"113","price":24900,"isExtra":false},{"id":"55199557","note":"","count":1,"label":"Balné","posId":"K0000","price":1500,"isExtra":true},{"id":"55199586","note":"","count":1,"label":"okraj mozzarella, bylinky","posId":"A121","price":5700,"isExtra":true}]</t>
  </si>
  <si>
    <t>2026-05-07T17:56:03.399+02:00</t>
  </si>
  <si>
    <t>2026-05-07T18:20:11.249+02:00</t>
  </si>
  <si>
    <t>2026-05-07T18:35:20.891+02:00</t>
  </si>
  <si>
    <t>2026-05-07T17:56:03.539+02:00</t>
  </si>
  <si>
    <t>[{"id":"ad7c292a-48c9-48db-b64c-0f7f8ebced7f","note":"","count":1,"label":"BBQ Meteor 40cm","posId":"106","price":30900,"isExtra":false},{"id":"eb426525-9181-4714-9963-380f5c0ae0e5","note":"","count":1,"label":"okraj mozzarella, bylinky","posId":"A122","price":6500,"isExtra":true},{"id":"b6658da4-b777-42a2-94b6-5ce20ff49587","note":"","count":1,"label":"Pepperoni 32 cm","posId":"144","price":24900,"isExtra":false},{"id":"38de8e38-e51e-422d-9a89-960ebc505f1b","note":"","count":1,"label":"Šunka","posId":"B106","price":3000,"KDSTags":["greenhighlight"],"isExtra":true}]</t>
  </si>
  <si>
    <t>2026-05-07T17:55:10.990+02:00</t>
  </si>
  <si>
    <t>2026-05-07T18:03:34.050+02:00</t>
  </si>
  <si>
    <t>[{"id":"69427510296215434ca56267","count":1,"label":"Comeback 32cm 🌶️","posId":"121","price":24900,"isExtra":false},{"id":"ed2821f5147c44e417ef0b42","count":1,"label":"Balné","posId":"K0000","price":1500,"isExtra":true},{"id":"2c0f597d3afb8c80df48f8ff","count":1,"label":"USA těsto","posId":"17","price":1000,"isExtra":true}]</t>
  </si>
  <si>
    <t>2026-05-07T17:38:31.017+02:00</t>
  </si>
  <si>
    <t>2026-05-07T17:45:07.904+02:00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</si>
  <si>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🌶️🌶️","posId":"108","price":30900,"isExtra":false},{"id":"55199547","note":"","count":1,"label":"Balné","posId":"K0000","price":2000,"isExtra":true},{"id":"55199581","note":"","count":1,"label":"okraj mozzarella, bylinky","posId":"A122","price":6500,"isExtra":true},{"id":"55199516","note":"","size":"Česnekový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</si>
  <si>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2026-05-07T17:34:27.934+02:00</t>
  </si>
  <si>
    <t>2026-05-07T17:41:50.114+02:00</t>
  </si>
  <si>
    <t>2026-05-07T17:23:42.637+02:00</t>
  </si>
  <si>
    <t>2026-05-07T17:33:57.494+02:00</t>
  </si>
  <si>
    <t>[{"id":"59589461","note":"","size":"BBQ Meteor 32cm","count":1,"label":"BBQ Meteor 32cm","posId":"118","price":24900,"isExtra":false},{"id":"55199557","note":"","count":1,"label":"Balné","posId":"K0000","price":1500,"isExtra":true},{"id":"57405743","note":"","size":"Pepsi zero sugar 1l","count":1,"label":"Pepsi zero sugar 1l","posId":"N125","price":5900,"isExtra":false}]</t>
  </si>
  <si>
    <t>2026-05-07T17:22:49.599+02:00</t>
  </si>
  <si>
    <t>2026-05-07T17:32:15.868+02:00</t>
  </si>
  <si>
    <t>[{"id":"69427510296215434ca56267","count":1,"label":"Comeback 32cm 🌶️","posId":"121","price":24900,"isExtra":false},{"id":"ed2821f5147c44e417ef0b42","count":1,"label":"Balné","posId":"K0000","price":1500,"isExtra":true},{"id":"9ee1d6724717b6cc0fc41c1b","count":1,"label":"okraj mozzarella, bylinky","posId":"A121","price":5700,"isExtra":true},{"id":"69427510296215434ca562bf","count":1,"label":"Pepsi zero sugar 1l","posId":"N125","price":5900,"isExtra":false}]</t>
  </si>
  <si>
    <t>2026-05-07T17:11:56.198+02:00</t>
  </si>
  <si>
    <t>2026-05-07T17:25:02.039+02:00</t>
  </si>
  <si>
    <t>[{"id":"59589461","note":"","size":"BBQ Meteor 32cm","count":1,"label":"BBQ Meteor 32cm","posId":"118","price":24900,"isExtra":false},{"id":"55199557","note":"","count":1,"label":"Balné","posId":"K0000","price":1500,"isExtra":true},{"id":"55199586","note":"","count":1,"label":"okraj mozzarella, bylinky","posId":"A121","price":5700,"isExtra":true},{"id":"55199648","note":"","count":1,"label":"Kukuřice","posId":"B115","price":2500,"KDSTags":["greenhighlight"],"isExtra":true},{"id":"59589464","note":"","size":"Capricciosa 32cm","count":1,"label":"Capricciosa 32cm","posId":"113","price":24900,"isExtra":false},{"id":"55199557","note":"","count":1,"label":"Balné","posId":"K0000","price":1500,"isExtra":true}]</t>
  </si>
  <si>
    <t>2026-05-07T17:09:49.027+02:00</t>
  </si>
  <si>
    <t>2026-05-07T17:15:41.677+02:00</t>
  </si>
  <si>
    <t>[{"id":"puwZHQ224EjXMazdlBSIW","count":1,"label":"Margherita 32cm","posId":"112","price":20900,"isExtra":false,"creatorId":"CN8E3QyVbMauEHYijo7h6","isPackging":0,"actualLabel":"Margherita 32cm"},{"id":"extra_20230331101812_71","count":1,"label":"Olivy","posId":"B112","price":2500,"KDSTags":["greenhighlight"],"isExtra":true,"mainItemId":"puwZHQ224EjXMazdlBSIW"},{"id":"extra_20230331101812_78","count":1,"label":"Šunka","posId":"B106","price":3000,"KDSTags":["greenhighlight"],"isExtra":true,"mainItemId":"puwZHQ224EjXMazdlBSIW"}]</t>
  </si>
  <si>
    <t>2026-05-07T16:53:19.280+02:00</t>
  </si>
  <si>
    <t>2026-05-07T17:08:37.853+02:00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</si>
  <si>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40cm","posId":"111","price":30900,"isExtra":false},{"id":"55199547","note":"","count":1,"label":"Balné","posId":"K0000","price":2000,"isExtra":true},{"id":"55199581","note":"","count":1,"label":"okraj mozzarella, bylinky","posId":"A122","price":6500,"isExtra":true},{"id":"55199474","note":"","size":"Pepperoni 40cm 🌶️🌶️","count":1,"label":"Pepperoni 40cm 🌶️🌶️","posId":"108","price":30900,"isExtra":false},{"id":"55199547","note":"","count":1,"label":"Balné","posId":"K0000","price":2000,"isExtra":true},{"id":"55199588","note":"","count":1,"label":"okraj mozzarella, bbq omáčka","posId":"A124","price":6500,"isExtra":true},{"id":"55199669","note":"","count":1,"label":"Slanina","posId":"C108","price":4000,"KDSTags":["greenhighlight"],"isExtra":true},{"id":"55199682","note":"","count":1,"label":"Grana padano, pecorino, parmazán","posId":"C130","price":4000,"KDSTags":["greenhighlight"],"isExtra":true}]</t>
  </si>
  <si>
    <t>2026-05-07T16:43:03.674+02:00</t>
  </si>
  <si>
    <t>2026-05-07T16:55:23.318+02:00</t>
  </si>
  <si>
    <t>2026-05-07T17:05:26.068+02:00</t>
  </si>
  <si>
    <t>2026-05-07T16:43:03.901+02:00</t>
  </si>
  <si>
    <t>[{"id":"944ada84-4b76-4cec-9248-ebcd083131da","note":"","count":1,"label":"Baby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,{"id":"e80870b1-0ad4-48d9-a1bf-c463fb3ad3f0","note":"","count":1,"label":"Jablečno-skořicové rolls","posId":"18","price":8900,"isExtra":false}]</t>
  </si>
  <si>
    <t>2026-05-07T16:13:02.703+02:00</t>
  </si>
  <si>
    <t>2026-05-07T16:21:41.240+02:00</t>
  </si>
  <si>
    <t>[{"id":"99710cd8-fa1f-4712-84a8-85da37e18dd0","note":"","count":1,"label":"česnekový chléb","posId":"P104","price":7900,"isExtra":false}]</t>
  </si>
  <si>
    <t>2026-05-07T15:41:37.506+02:00</t>
  </si>
  <si>
    <t>2026-05-07T15:52:05.572+02:00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</si>
  <si>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základ","posId":"ZBR32","price":0,"isExtra":true},{"id":"104","note":"","count":1,"label":"Baby špenát &amp; kuře 40cm","posId":"104","price":30900,"isExtra":false},{"id":"K0000","note":"","count":1,"label":"Balné","posId":"K0000","price":2000,"isExtra":true},{"id":"ZSR40","note":"","count":1,"label":"Rajčatový základ","posId":"ZSR40","price":0,"isExtra":true}]</t>
  </si>
  <si>
    <t>Denys</t>
  </si>
  <si>
    <t>2026-05-07T15:35:11.232+02:00</t>
  </si>
  <si>
    <t>2026-05-07T15:43:49.479+02:00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</si>
  <si>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základ","posId":"ZRB32","price":0,"isExtra":true},{"id":"P106","note":"","count":1,"label":"Česnekový dip","posId":"P106","price":2000,"isExtra":false},{"id":"K0000","note":"","count":1,"label":"Balné","posId":"K0000","price":1500,"isExtra":true}]</t>
  </si>
  <si>
    <t>2026-05-07T15:31:04.271+02:00</t>
  </si>
  <si>
    <t>2026-05-07T15:41:18.637+02:00</t>
  </si>
  <si>
    <t>[{"id":"59589455","note":"","size":"Margherita 32cm","count":1,"label":"Margherita 32cm","posId":"112","price":20900,"isExtra":false},{"id":"55199557","note":"","count":1,"label":"Balné","posId":"K0000","price":1500,"isExtra":true},{"id":"59589463","note":"","size":"Hawai 32cm","count":1,"label":"Hawai 32cm","posId":"114","price":24900,"isExtra":false},{"id":"55199557","note":"","count":1,"label":"Balné","posId":"K0000","price":1500,"isExtra":true},{"id":"55199648","note":"","count":1,"label":"Kukuřice","posId":"B115","price":2500,"KDSTags":["greenhighlight"],"isExtra":true},{"id":"55199517","note":"","size":"BBQ dip","count":2,"label":"BBQ dip","posId":"P105","price":2000,"isExtra":false},{"id":"55199557","note":"","count":2,"label":"Balné","posId":"K0000","price":1500,"isExtra":true}]</t>
  </si>
  <si>
    <t>2026-05-07T15:29:33.545+02:00</t>
  </si>
  <si>
    <t>2026-05-07T15:35:52.478+02:00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</si>
  <si>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32cm","posId":"123","price":24900,"isExtra":false},{"id":"55199557","note":"","count":1,"label":"Balné","posId":"K0000","price":1500,"isExtra":true},{"id":"59555726","note":"","count":1,"label":"Rajčatový základ","posId":"ZSR32","price":0,"isExtra":true},{"id":"55199597","note":"","count":1,"label":"Žampiony","posId":"B105","price":2500,"KDSTags":["greenhighlight"],"isExtra":true},{"id":"55199665","note":"","count":1,"label":"Šunka","posId":"B106","price":3000,"KDSTags":["greenhighlight"],"isExtra":true}]</t>
  </si>
  <si>
    <t>2026-05-07T14:40:25.892+02:00</t>
  </si>
  <si>
    <t>2026-05-07T14:52:21.381+02:00</t>
  </si>
  <si>
    <t>2026-05-07T14:35:23.666+02:00</t>
  </si>
  <si>
    <t>2026-05-07T14:47:07.105+02:00</t>
  </si>
  <si>
    <t>[{"id":"SReQf7qrbg16w3ivD2HUg","count":1,"label":"Quattro Formaggi 32cm","posId":"123","price":24900,"isExtra":false,"creatorId":"sZDjtcP1zmZgE8li9T9xY","isPackging":0,"actualLabel":"Quattro Formaggi 32cm"},{"id":"pcTpH0a82tTM_PkTTx7ZC","count":1,"label":"Baby Špenát &amp; kuře 32cm","posId":"116","price":24900,"isExtra":false,"creatorId":"3o9fIr1De_4rKn3_PIVCb","isPackging":0,"actualLabel":"Baby Špenát &amp; kuře 32cm"},{"id":"IgpRlx1Q10jZ_70uyPQ1q","count":1,"label":"Hot &amp; Spicy 32cm 🌶️🌶️","posId":"122","price":24900,"isExtra":false,"creatorId":"a39u1wrxpO8IMWml0jwOY","isPackging":0,"actualLabel":"Hot &amp; Spicy 32cm 🌶️🌶️"}]</t>
  </si>
  <si>
    <t>2026-05-07T14:14:02.429+02:00</t>
  </si>
  <si>
    <t>2026-05-07T14:22:07.947+02:00</t>
  </si>
  <si>
    <t>2026-05-07T14:37:17.617+02:00</t>
  </si>
  <si>
    <t>2026-05-07T14:14:02.582+02:00</t>
  </si>
  <si>
    <t>Mai</t>
  </si>
  <si>
    <t>2026-05-07T14:11:43.154+02:00</t>
  </si>
  <si>
    <t>2026-05-07T14:19:21.637+02:00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</si>
  <si>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základ","posId":"ZBR32","price":0,"isExtra":true},{"id":"X116","note":"","count":1,"label":"Bez masových kuliček","posId":"X116","price":0,"KDSTags":["redhighlight"],"isExtra":true}]</t>
  </si>
  <si>
    <t>2026-05-07T13:57:02.903+02:00</t>
  </si>
  <si>
    <t>2026-05-07T14:04:42.019+02:00</t>
  </si>
  <si>
    <t>2026-05-07T14:18:25.829+02:00</t>
  </si>
  <si>
    <t>2026-05-07T13:57:03.033+02:00</t>
  </si>
  <si>
    <t>[{"id":"03ade9ce-5d0f-4499-a6a3-340b58ae4468","note":"","count":1,"label":"Capricciosa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bylinky","posId":"A121","price":5700,"isExtra":true}]</t>
  </si>
  <si>
    <t>2026-05-07T13:17:53.977+02:00</t>
  </si>
  <si>
    <t>2026-05-07T13:26:56.153+02:00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</si>
  <si>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🌶️🌶️","posId":"120","price":24900,"isExtra":false},{"id":"55199557","note":"","count":1,"label":"Balné","posId":"K0000","price":1500,"isExtra":true},{"id":"59589464","note":"","size":"Capricciosa 32cm","count":1,"label":"Capricciosa 32cm","posId":"113","price":24900,"isExtra":false},{"id":"55199557","note":"","count":1,"label":"Balné","posId":"K0000","price":1500,"isExtra":true}]</t>
  </si>
  <si>
    <t>2026-05-07T12:57:04.823+02:00</t>
  </si>
  <si>
    <t>2026-05-07T13:08:22.808+02:00</t>
  </si>
  <si>
    <t>[{"id":"bf8dc38b-6c8e-42b6-9da3-3170253a57d4","note":"","count":1,"label":"Hot &amp; Spicy 32cm 🌶️🌶️","posId":"122","price":24900,"isExtra":false},{"id":"38de8e38-e51e-422d-9a89-960ebc505f1b","note":"","count":1,"label":"Šunka","posId":"B106","price":3000,"KDSTags":["greenhighlight"],"isExtra":true},{"id":"c8019f80-065c-4f09-9e80-65b85dae2ae1","note":"","count":1,"label":"Kukuřice","posId":"B115","price":2500,"KDSTags":["greenhighlight"],"isExtra":true},{"id":"19647242-c7ae-4948-97a4-fe55e47b6f96","note":"","count":1,"label":"Bez salámu","posId":"X109","price":0,"KDSTags":["redhighlight"],"isExtra":true},{"id":"0005ff76-02c8-47f3-a86e-87443988197a","note":"","count":1,"label":"BBQ Texas 32cm","posId":"119","price":24900,"isExtra":false},{"id":"21fd0686-e8d1-43f1-84c9-d96f5842a3ca","note":"","count":1,"label":"okraj mozzarella, bylinky","posId":"A121","price":5700,"isExtra":true}]</t>
  </si>
  <si>
    <t>2026-05-07T12:43:15.389+02:00</t>
  </si>
  <si>
    <t>2026-05-07T12:51:01.742+02:00</t>
  </si>
  <si>
    <t>[{"id":"69427510296215434ca56269","count":1,"label":"Pepperoni 32cm 🌶️🌶️","posId":"120","price":24900,"isExtra":false},{"id":"ed2821f5147c44e417ef0b42","count":1,"label":"Balné","posId":"K0000","price":1500,"isExtra":true},{"id":"a3e2b9098574d6ada70d6837","count":1,"label":"Jalapeňos","posId":"B102","price":2500,"KDSTags":["greenhighlight"],"isExtra":true},{"id":"0cbea0c4546dd9775275c43d","count":2,"label":"Masové kuličky","posId":"B116","price":5900,"KDSTags":["greenhighlight"],"isExtra":true},{"id":"69427510296215434ca562a3","count":1,"label":"Česnekový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</si>
  <si>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2026-05-07T12:30:45.980+02:00</t>
  </si>
  <si>
    <t>2026-05-07T12:41:54.840+02:00</t>
  </si>
  <si>
    <t>[{"id":"SReQf7qrbg16w3ivD2HUg","count":1,"label":"Quattro Formaggi 32cm","posId":"123","price":24900,"isExtra":false,"discount":{"type":"percentage","value":50},"creatorId":"tpfjmzX9TvIbdPTLYWQ9l","isPackging":0,"actualLabel":"Quattro Formaggi 32cm"}]</t>
  </si>
  <si>
    <t>2026-05-07T12:27:50.029+02:00</t>
  </si>
  <si>
    <t>2026-05-07T12:39:10.901+02:00</t>
  </si>
  <si>
    <t>[{"id":"55199510","note":"","size":"Veggie menu Comeback","count":1,"label":"Veggie menu Comeback","posId":"M200","price":34900,"isExtra":false},{"id":"55199577","note":"","count":1,"label":"BBQ Texas","posId":"Y119","price":0,"isExtra":true},{"id":"55199538","note":"","count":1,"label":"Balné","posId":"K0000","price":3000,"isExtra":true},{"id":"55199618","note":"","count":1,"label":"okraj hotdog, hořčice","posId":"A117","price":5700,"isExtra":true},{"id":"55199567","note":"","count":1,"label":"česnekový chléb","posId":"P104","price":0,"isExtra":true},{"id":"57405755","note":"","count":1,"label":"Pepsi zero sugar 1l","posId":"N125","price":0,"isExtra":true}]</t>
  </si>
  <si>
    <t>2026-05-07T11:58:34.185+02:00</t>
  </si>
  <si>
    <t>2026-05-07T11:58:58.667+02:00</t>
  </si>
  <si>
    <t>[{"id":"503oYFJ0v6DcVp2lPSizu","count":1,"label":"spicy wings 🌶️","posId":"P101","price":11900,"isExtra":false,"creatorId":"-tdJW94gBlaPaR4L3cLGH","isPackging":0,"actualLabel":"Spicy Wings 🌶️"},{"id":"scNMX-fJkYN-GmQuKNUL0","count":1,"label":"Guarana classic","posId":"N142","price":5500,"isExtra":false,"creatorId":"LEBhhagWx2Aos_4pA4DYe","isPackging":0,"actualLabel":"Guarana classic"}]</t>
  </si>
  <si>
    <t>2026-05-07T11:46:06.055+02:00</t>
  </si>
  <si>
    <t>2026-05-07T11:54:30.824+02:00</t>
  </si>
  <si>
    <t>[{"id":"69427510296215434ca56269","count":1,"label":"Pepperoni 32cm 🌶️🌶️","posId":"120","price":24900,"isExtra":false},{"id":"ed2821f5147c44e417ef0b42","count":1,"label":"Balné","posId":"K0000","price":1500,"isExtra":true},{"id":"59839d6b839f5e8fe6d29556","count":1,"label":"BBQ základ","posId":"ZRB32","price":0,"isExtra":true},{"id":"241337b3e585028897f81961","count":1,"label":"Grana padano, pecorino, parmazán","posId":"B130","price":3000,"KDSTags":["greenhighlight"],"isExtra":true}]</t>
  </si>
  <si>
    <t>2026-05-07T11:43:45.011+02:00</t>
  </si>
  <si>
    <t>2026-05-07T11:51:26.708+02:00</t>
  </si>
  <si>
    <t>[{"id":"57405742","note":"","size":"Pepsi 1l","count":1,"label":"Pepsi 1l","posId":"N124","price":5900,"isExtra":false},{"id":"59589464","note":"nepotřebuji česnekový dip \"jen tak na okraj\" zdarma","size":"Capricciosa 32cm","count":1,"label":"Capricciosa 32cm","posId":"113","price":24900,"isExtra":false},{"id":"55199557","note":"","count":1,"label":"Balné","posId":"K0000","price":1500,"isExtra":true}]</t>
  </si>
  <si>
    <t>2026-05-07T11:41:03.136+02:00</t>
  </si>
  <si>
    <t>2026-05-07T11:48:42.698+02:00</t>
  </si>
  <si>
    <t>2026-05-07T11:33:04.188+02:00</t>
  </si>
  <si>
    <t>2026-05-07T11:41:58.735+02:00</t>
  </si>
  <si>
    <t>2026-05-07T11:26:28.835+02:00</t>
  </si>
  <si>
    <t>2026-05-07T11:34:34.846+02:00</t>
  </si>
  <si>
    <t>[{"id":"59589461","note":"","size":"BBQ Meteor 32cm","count":1,"label":"BBQ Meteor 32cm","posId":"118","price":24900,"isExtra":false},{"id":"55199557","note":"","count":1,"label":"Balné","posId":"K0000","price":1500,"isExtra":true},{"id":"55199568","note":"","count":1,"label":"Jalapeňos","posId":"B102","price":2500,"KDSTags":["greenhighlight"],"isExtra":true}]</t>
  </si>
  <si>
    <t>2026-05-07T11:01:28.877+02:00</t>
  </si>
  <si>
    <t>2026-05-07T11:11:46.560+02:00</t>
  </si>
  <si>
    <t>[{"id":"59589460","note":"","size":"BBQ Texas 32cm","count":1,"label":"BBQ Texas 32cm","posId":"119","price":24900,"isExtra":false},{"id":"55199557","note":"","count":1,"label":"Balné","posId":"K0000","price":1500,"isExtra":true},{"id":"59589464","note":"","size":"Capricciosa 32cm","count":1,"label":"Capricciosa 32cm","posId":"113","price":24900,"isExtra":false},{"id":"55199557","note":"","count":1,"label":"Balné","posId":"K0000","price":1500,"isExtra":true}]</t>
  </si>
  <si>
    <t>2026-05-07T00:38:37.737+02:00</t>
  </si>
  <si>
    <t>2026-05-07T00:57:30.003+02:00</t>
  </si>
  <si>
    <t>2026-05-07T00:22:47.429+02:00</t>
  </si>
  <si>
    <t>2026-05-07T00:34:11.898+02:00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</si>
  <si>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🌶️🌶️","posId":"110","price":30900,"isExtra":false},{"id":"55199547","note":"","count":1,"label":"Balné","posId":"K0000","price":2000,"isExtra":true}]</t>
  </si>
  <si>
    <t>2026-05-07T00:19:21.709+02:00</t>
  </si>
  <si>
    <t>2026-05-07T00:19:24.861+02:00</t>
  </si>
  <si>
    <t>[{"id":"KNfiHV3EaK5imjgnl0xiB","count":1,"label":"Aquilla černý čaj a broskev","posId":"N120","price":4900,"isExtra":false,"creatorId":"PPSrRTpS-8BOIXcZiGCCs","isPackging":0,"actualLabel":"Aquilla černý čaj a broskev 0,5l"},{"id":"h5yk65QO4_hMCQUPqObr6","count":1,"label":"Aquilla zelený čaj/citron","posId":"N121","price":4900,"isExtra":false,"creatorId":"JzyhB9caf7Qi8Yqz4k-96","isPackging":0,"actualLabel":"Aquilla zelený čaj/citron 0,5l"}]</t>
  </si>
  <si>
    <t>2026-05-07T00:19:00.175+02:00</t>
  </si>
  <si>
    <t>2026-05-07T00:19:13.368+02:00</t>
  </si>
  <si>
    <t>[{"id":"86umMSfQbEitEGzr29rq9","count":1,"label":"Hot &amp; Spicy 40cm 🌶️🌶️","posId":"110","price":30900,"isExtra":false,"creatorId":"VenOSRznGcmyvKMPPuCva","isPackging":0,"actualLabel":"Hot &amp; Spicy 40cm 🌶️🌶️"},{"id":"qDn96ATbqHd_7vbQ_cZWe","count":1,"label":"Česnekový dip","posId":"P106","price":2000,"isExtra":false,"creatorId":"XUqpoj3ps1xQHyQEmgTFa","isPackging":0,"actualLabel":"Česnekový dip"}]</t>
  </si>
  <si>
    <t>Aarons</t>
  </si>
  <si>
    <t>2026-05-07T00:15:39.733+02:00</t>
  </si>
  <si>
    <t>2026-05-07T00:25:50.739+02:00</t>
  </si>
  <si>
    <t>2026-05-07T00:04:17.219+02:00</t>
  </si>
  <si>
    <t>2026-05-07T00:17:12.076+02:00</t>
  </si>
  <si>
    <t>[{"id":"83HuMcM_Pmad0o5738G0j","count":1,"label":"Pepperoni 18cm 🌶️🌶️","posId":"132","price":11900,"isExtra":false,"creatorId":"PWT4WN7EXcBAsqWtHGRDa","isPackging":0,"actualLabel":"Pepperoni 18cm 🌶️🌶️"},{"id":"extra_20230331101812_54","count":1,"label":"Kukuřice","posId":"A115","price":1500,"isExtra":true,"mainItemId":"83HuMcM_Pmad0o5738G0j"},{"id":"extra_20230331101812_61","count":1,"label":"Pepperoni salám","posId":"A109","price":2000,"isExtra":true,"mainItemId":"83HuMcM_Pmad0o5738G0j"},{"id":"GFBt2KNCq5A2q_jdzSjFA","count":1,"label":"BBQ Meteor 32cm","posId":"118","price":24900,"isExtra":false,"creatorId":"s2HaqIER0cAIDDeLs3-pP","isPackging":0,"actualLabel":"BBQ Meteor 32cm"},{"id":"LmNkmpTLXWZL8rfgt8xa0","count":1,"label":"Hawai 32cm","posId":"114","price":24900,"isExtra":false,"creatorId":"HRu6FI2xk3uq6iA7BwXHR","isPackging":0,"actualLabel":"Hawai 32cm"}]</t>
  </si>
  <si>
    <t>2026-05-06T23:52:54.936+02:00</t>
  </si>
  <si>
    <t>2026-05-07T00:04:52.884+02:00</t>
  </si>
  <si>
    <t>[{"id":"55199516","note":"","size":"Česnekový dip","count":1,"label":"Česnekový dip","posId":"P106","price":2000,"isExtra":false},{"id":"57464195","note":"","size":"Dip Jalapeňos","count":1,"label":"Dip Jalapeňos","posId":"P107","price":2000,"isExtra":false},{"id":"59589458","note":"","size":"Comeback 32cm 🌶️","count":1,"label":"Comeback 32cm 🌶️","posId":"121","price":24900,"isExtra":false},{"id":"55199557","note":"","count":1,"label":"Balné","posId":"K0000","price":1500,"isExtra":true}]</t>
  </si>
  <si>
    <t>2026-05-07T00:04:51.894+02:00</t>
  </si>
  <si>
    <t>[{"id":"59589455","note":"","size":"Margherita 32cm","count":1,"label":"Margherita 32cm","posId":"112","price":20900,"isExtra":false},{"id":"55199557","note":"","count":1,"label":"Balné","posId":"K0000","price":1500,"isExtra":true},{"id":"57405738","note":"","size":"Aquilla zelený čaj/citron 0,5l","count":1,"label":"Aquilla zelený čaj/citron","posId":"N121","price":4900,"isExtra":false}]</t>
  </si>
  <si>
    <t>2026-05-06T23:50:18.638+02:00</t>
  </si>
  <si>
    <t>2026-05-07T00:01:43.871+02:00</t>
  </si>
  <si>
    <t>[{"id":"69427510296215434ca56271","count":1,"label":"Hawai 32cm","posId":"114","price":24900,"isExtra":false},{"id":"ed2821f5147c44e417ef0b42","count":1,"label":"Balné","posId":"K0000","price":1500,"isExtra":true},{"id":"7fe2b841700c31b78e5fd7d9","count":1,"label":"Bez ananasu","posId":"X100","price":0,"KDSTags":["redhighlight"],"isExtra":true},{"id":"730ed795f7d83f1d26b843e5","count":1,"label":"Kukuřice","posId":"B115","price":2500,"KDSTags":["greenhighlight"],"isExtra":true},{"id":"69427510296215434ca562c1","count":1,"label":"Mirinda 1l","posId":"N126","price":5900,"isExtra":false}]</t>
  </si>
  <si>
    <t>2026-05-06T23:31:11.189+02:00</t>
  </si>
  <si>
    <t>2026-05-06T23:47:11.835+02:00</t>
  </si>
  <si>
    <t>[{"id":"59589464","note":"","size":"Capricciosa 32cm","count":1,"label":"Capricciosa 32cm","posId":"113","price":24900,"isExtra":false},{"id":"55199557","note":"","count":1,"label":"Balné","posId":"K0000","price":1500,"isExtra":true},{"id":"59592261","note":"","count":1,"label":"USA těsto","posId":"17","price":1000,"isExtra":true},{"id":"57279344","note":"","count":1,"label":"BBQ základ","posId":"ZRB32","price":0,"isExtra":true}]</t>
  </si>
  <si>
    <t>2026-05-06T23:25:53.183+02:00</t>
  </si>
  <si>
    <t>2026-05-06T23:46:21.750+02:00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</si>
  <si>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🌶️🌶️","posId":"110","price":30900,"isExtra":false},{"id":"55199547","note":"","count":1,"label":"Balné","posId":"K0000","price":2000,"isExtra":true},{"id":"55199581","note":"","count":1,"label":"okraj mozzarella, bylinky","posId":"A122","price":6500,"isExtra":true},{"id":"55199516","note":"","size":"Česnekový dip","count":1,"label":"Česnekový dip","posId":"P106","price":2000,"isExtra":false},{"id":"55199557","note":"","count":1,"label":"Balné","posId":"K0000","price":1500,"isExtra":true}]</t>
  </si>
  <si>
    <t>Edmund</t>
  </si>
  <si>
    <t>2026-05-06T22:39:48.491+02:00</t>
  </si>
  <si>
    <t>2026-05-06T22:50:28.058+02:00</t>
  </si>
  <si>
    <t>[{"id":"P106","note":"","count":1,"label":"Česnekový dip","posId":"P106","price":2000,"isExtra":false},{"id":"K0000","note":"","count":1,"label":"Balné","posId":"K0000","price":1500,"isExtra":true},{"id":"123","note":"","count":1,"label":"Quattro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základ","posId":"ZSR32","price":0,"isExtra":true},{"id":"A121","note":"","count":1,"label":"okraj mozzarella, bylinky","posId":"A121","price":5700,"isExtra":true}]</t>
  </si>
  <si>
    <t>2026-05-06T22:32:09.425+02:00</t>
  </si>
  <si>
    <t>2026-05-06T22:40:13.649+02:00</t>
  </si>
  <si>
    <t>[{"id":"69427510296215434ca5626d","count":1,"label":"BBQ Meteor 32cm","posId":"118","price":24900,"isExtra":false},{"id":"ed2821f5147c44e417ef0b42","count":1,"label":"Balné","posId":"K0000","price":1500,"isExtra":true}]</t>
  </si>
  <si>
    <t>2026-05-06T22:26:36.710+02:00</t>
  </si>
  <si>
    <t>2026-05-06T22:37:46.603+02:00</t>
  </si>
  <si>
    <t>2026-05-06T22:11:48.099+02:00</t>
  </si>
  <si>
    <t>2026-05-06T22:32:20.783+02:00</t>
  </si>
  <si>
    <t>[{"id":"69427510296215434ca56263","count":1,"label":"Quattro Formaggi 32cm","posId":"123","price":24900,"isExtra":false},{"id":"ed2821f5147c44e417ef0b42","count":1,"label":"Balné","posId":"K0000","price":1500,"isExtra":true},{"id":"9ee1d6724717b6cc0fc41c1b","count":1,"label":"okraj mozzarella, bylinky","posId":"A121","price":5700,"isExtra":true}]</t>
  </si>
  <si>
    <t>Hocine</t>
  </si>
  <si>
    <t>2026-05-06T22:04:33.748+02:00</t>
  </si>
  <si>
    <t>2026-05-06T22:24:00.081+02:00</t>
  </si>
  <si>
    <t>2026-05-06T22:01:08.013+02:00</t>
  </si>
  <si>
    <t>2026-05-06T22:21:34.615+02:00</t>
  </si>
  <si>
    <t>[{"id":"69427510296215434ca5624d","count":1,"label":"Comeback 40cm 🌶️","posId":"109","price":30900,"isExtra":false},{"id":"c71f71bd04444e93fe083c01","count":1,"label":"Balné","posId":"K0000","price":2000,"isExtra":true},{"id":"69427510296215434ca5629f","count":2,"label":"česnekový chléb","posId":"P104","price":7900,"isExtra":false},{"id":"ed2821f5147c44e417ef0b42","count":2,"label":"Balné","posId":"K0000","price":1500,"isExtra":true}]</t>
  </si>
  <si>
    <t>2026-05-06T21:55:22.433+02:00</t>
  </si>
  <si>
    <t>2026-05-06T22:10:44.172+02:00</t>
  </si>
  <si>
    <t>2026-05-06T22:22:50.609+02:00</t>
  </si>
  <si>
    <t>2026-05-06T21:55:22.589+02:00</t>
  </si>
  <si>
    <t>[{"id":"guEXBVEJyULhZZaDHjJpC","count":1,"label":"Baby špenát &amp; kuře 40cm","posId":"104","price":30900,"isExtra":false,"creatorId":"U3fEJ9PbbCsUHDqIOOO34","isPackging":0,"actualLabel":"Baby špenát &amp; kuře 40cm"}]</t>
  </si>
  <si>
    <t>2026-05-06T21:36:03.777+02:00</t>
  </si>
  <si>
    <t>2026-05-06T21:46:41.246+02:00</t>
  </si>
  <si>
    <t>2026-05-06T21:55:55.732+02:00</t>
  </si>
  <si>
    <t>2026-05-06T21:36:03.907+02:00</t>
  </si>
  <si>
    <t>[{"id":"bf8dc38b-6c8e-42b6-9da3-3170253a57d4","note":"","count":1,"label":"Hot &amp; Spicy 32cm 🌶️🌶️","posId":"122","price":24900,"isExtra":false},{"id":"8dc41ad9-a5c2-444f-9989-27a8aa38dce4","note":"","count":1,"label":"Bez jalapenos","posId":"X102","price":0,"KDSTags":["redhighlight"],"isExtra":true}]</t>
  </si>
  <si>
    <t>2026-05-06T21:35:03.505+02:00</t>
  </si>
  <si>
    <t>2026-05-06T21:49:28.689+02:00</t>
  </si>
  <si>
    <t>[{"id":"8c704055-e242-493d-b754-bb711e5a6c0b","note":"","count":1,"label":"Hawai 40cm","posId":"102","price":30900,"isExtra":false},{"id":"36ea3088-07fd-428f-b871-c4a5ee9cef7b","note":"","count":1,"label":"Comeback 40cm 🌶️","posId":"109","price":30900,"isExtra":false}]</t>
  </si>
  <si>
    <t>2026-05-06T21:35:03.493+02:00</t>
  </si>
  <si>
    <t>2026-05-06T21:49:30.192+02:00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</si>
  <si>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2f5e6647-81e9-4b87-979a-d1df9153229a","note":"","count":1,"label":"Jalapeňos","posId":"B102","price":2500,"KDSTags":["greenhighlight"],"isExtra":true},{"id":"c8019f80-065c-4f09-9e80-65b85dae2ae1","note":"","count":1,"label":"Kukuřice","posId":"B115","price":2500,"KDSTags":["greenhighlight"],"isExtra":true},{"id":"3a8b6a85-3b5c-4ee4-be2d-261ab8731d6e","note":"","count":4,"label":"Česnekový dip","posId":"P106","price":2000,"isExtra":false},{"id":"85242cc7-02be-4e3a-9c6b-27dfd40e286b","note":"","count":2,"label":"Mirinda 1l","posId":"N126","price":5900,"isExtra":false}]</t>
  </si>
  <si>
    <t>2026-05-06T21:28:19.060+02:00</t>
  </si>
  <si>
    <t>2026-05-06T21:45:08.429+02:00</t>
  </si>
  <si>
    <t>[{"id":"69427510296215434ca56269","count":1,"label":"Pepperoni 32cm 🌶️🌶️","posId":"120","price":24900,"isExtra":false},{"id":"ed2821f5147c44e417ef0b42","count":1,"label":"Balné","posId":"K0000","price":1500,"isExtra":true},{"id":"69427510296215434ca56273","count":1,"label":"Capricciosa 32cm","posId":"113","price":24900,"isExtra":false},{"id":"ed2821f5147c44e417ef0b42","count":1,"label":"Balné","posId":"K0000","price":1500,"isExtra":true},{"id":"69427510296215434ca562bf","count":1,"label":"Pepsi zero sugar 1l","posId":"N125","price":5900,"isExtra":false}]</t>
  </si>
  <si>
    <t>2026-05-06T21:24:03.169+02:00</t>
  </si>
  <si>
    <t>2026-05-06T21:33:20.169+02:00</t>
  </si>
  <si>
    <t>2026-05-06T21:17:57.017+02:00</t>
  </si>
  <si>
    <t>2026-05-06T21:10:13.098+02:00</t>
  </si>
  <si>
    <t>2026-05-06T21:25:11.301+02:00</t>
  </si>
  <si>
    <t>[{"id":"69427510296215434ca56261","count":1,"label":"Margherita 32cm","posId":"112","price":20900,"isExtra":false},{"id":"ed2821f5147c44e417ef0b42","count":1,"label":"Balné","posId":"K0000","price":1500,"isExtra":true},{"id":"9db33b6e2b744d67b8488546","count":1,"label":"okraj mozzarella, bbq omáčka","posId":"A123","price":5700,"isExtra":true},{"id":"63345f6ebe03a711ce9d952e","count":1,"label":"Slanina","posId":"B108","price":3000,"KDSTags":["greenhighlight"],"isExtra":true}]</t>
  </si>
  <si>
    <t>2026-05-06T21:00:41.656+02:00</t>
  </si>
  <si>
    <t>2026-05-06T21:18:25.835+02:00</t>
  </si>
  <si>
    <t>[{"id":"69427510296215434ca5624d","count":1,"label":"Comeback 40cm 🌶️","posId":"109","price":30900,"isExtra":false},{"id":"c71f71bd04444e93fe083c01","count":1,"label":"Balné","posId":"K0000","price":2000,"isExtra":true}]</t>
  </si>
  <si>
    <t>2026-05-06T20:59:07.705+02:00</t>
  </si>
  <si>
    <t>2026-05-06T21:15:33.243+02:00</t>
  </si>
  <si>
    <t>2026-05-06T20:58:49.375+02:00</t>
  </si>
  <si>
    <t>2026-05-06T21:12:41.231+02:00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</si>
  <si>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</si>
  <si>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2026-05-06T20:58:26.850+02:00</t>
  </si>
  <si>
    <t>2026-05-06T21:10:20.364+02:00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</si>
  <si>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🌶️","posId":"109","price":30900,"isExtra":false},{"id":"55199547","note":"","count":1,"label":"Balné","posId":"K0000","price":2000,"isExtra":true},{"id":"55199611","note":"","count":1,"label":"okraj hotdog, hořčice","posId":"A118","price":6500,"isExtra":true}]</t>
  </si>
  <si>
    <t>2026-05-06T20:38:32.739+02:00</t>
  </si>
  <si>
    <t>2026-05-06T20:38:35.928+02:00</t>
  </si>
  <si>
    <t>[{"id":"SReQf7qrbg16w3ivD2HUg","count":1,"label":"Quattro Formaggi 32cm","posId":"123","price":24900,"isExtra":false,"creatorId":"mcfI1V3OPKm2s3tWrpq5U","isPackging":0,"actualLabel":"Quattro Formaggi 32cm"},{"id":"YTg3ID5hRb2ecyVNQ_dzu","count":1,"label":"BBQ Texas 32cm","posId":"119","price":24900,"isExtra":false,"creatorId":"ZQy9nwq25EtBHauGgrsXE","isPackging":0,"actualLabel":"BBQ Texas 32cm"},{"id":"LmNkmpTLXWZL8rfgt8xa0","count":1,"label":"Hawai 32cm","posId":"114","price":24900,"isExtra":false,"creatorId":"crFx2rXrlR4j_yFmVyXux","isPackging":0,"actualLabel":"Hawai 32cm"},{"id":"KNfiHV3EaK5imjgnl0xiB","count":1,"label":"Aquilla černý čaj a broskev","posId":"N120","price":4900,"isExtra":false,"creatorId":"Bb0WFpTK9hBOPWzAcjIlG","isPackging":0,"actualLabel":"Aquilla černý čaj a broskev 0,5l"},{"id":"bQd4nb3Ymt-jz3qZTsYFz","count":1,"label":"Poděbradská malinovka 0,5l","posId":"N129","price":4900,"isExtra":false,"creatorId":"R-CgMnH7--nwv46fD6rf_","isPackging":0,"actualLabel":"Poděbradská malinovka 0,5l"}]</t>
  </si>
  <si>
    <t>2026-05-06T20:33:07.438+02:00</t>
  </si>
  <si>
    <t>2026-05-06T20:35:08.919+02:00</t>
  </si>
  <si>
    <t>[{"id":"sQnjhSaGUJdm7C4dquW2M","count":1,"label":"Comeback 32cm 🌶️","posId":"121","price":24900,"isExtra":false,"creatorId":"W60v6aL0A4NamCvKMvw1S","isPackging":0,"actualLabel":"Comeback 32cm 🌶️"}]</t>
  </si>
  <si>
    <t>2026-05-06T20:26:03.372+02:00</t>
  </si>
  <si>
    <t>2026-05-06T20:36:40.229+02:00</t>
  </si>
  <si>
    <t>2026-05-06T20:25:19.720+02:00</t>
  </si>
  <si>
    <t>2026-05-06T20:37:33.395+02:00</t>
  </si>
  <si>
    <t>[{"id":"69427510296215434ca56253","count":1,"label":"BBQ Meteor 40cm","posId":"106","price":30900,"isExtra":false},{"id":"c71f71bd04444e93fe083c01","count":1,"label":"Balné","posId":"K0000","price":2000,"isExtra":true},{"id":"8d55eafca74e85a8dee122d9","count":1,"label":"okraj mozzarella, bylinky","posId":"A122","price":6500,"isExtra":true},{"id":"93e138c9d50686bfde197ff4","count":1,"label":"Jalapeňos","posId":"C102","price":3500,"KDSTags":["greenhighlight"],"isExtra":true},{"id":"69427510296215434ca562a3","count":3,"label":"Česnekový dip","posId":"P106","price":2000,"isExtra":false},{"id":"ed2821f5147c44e417ef0b42","count":3,"label":"Balné","posId":"K0000","price":1500,"isExtra":true},{"id":"69427510296215434ca562a1","count":1,"label":"Pepperoni Rolls 🌶️","posId":"P100","price":8900,"isExtra":false},{"id":"ed2821f5147c44e417ef0b42","count":1,"label":"Balné","posId":"K0000","price":1500,"isExtra":true}]</t>
  </si>
  <si>
    <t>2026-05-06T20:18:16.150+02:00</t>
  </si>
  <si>
    <t>2026-05-06T20:26:08.277+02:00</t>
  </si>
  <si>
    <t>[{"id":"69427510296215434ca5629d","count":1,"label":"pečené brambory","posId":"P103","price":6900,"isExtra":false},{"id":"ed2821f5147c44e417ef0b42","count":1,"label":"Balné","posId":"K0000","price":1500,"isExtra":true}]</t>
  </si>
  <si>
    <t>2026-05-06T20:10:42.366+02:00</t>
  </si>
  <si>
    <t>2026-05-06T20:17:58.202+02:00</t>
  </si>
  <si>
    <t>2026-05-06T20:05:04.259+02:00</t>
  </si>
  <si>
    <t>2026-05-06T20:14:28.088+02:00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</si>
  <si>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bylinky","posId":"A121","price":5700,"isExtra":true},{"id":"f4d7b9ad-ce62-498d-a90b-8016ab1e3604","note":"","count":1,"label":"Quattro Formaggi 32 cm","posId":"147","price":24900,"isExtra":false},{"id":"2585f58b-88a9-4cf3-bee9-d0f178b1877c","note":"","count":1,"label":"okraj hotdog, bez omáčky","posId":"A125","price":5700,"isExtra":true},{"id":"c8019f80-065c-4f09-9e80-65b85dae2ae1","note":"","count":1,"label":"Kukuřice","posId":"B115","price":2500,"KDSTags":["greenhighlight"],"isExtra":true},{"id":"6e9ef16b-b5cb-40a1-ad72-f28a9276a0f7","note":"","count":1,"label":"Kuře","posId":"B114","price":3000,"KDSTags":["greenhighlight"],"isExtra":true}]</t>
  </si>
  <si>
    <t>2026-05-06T20:04:03.492+02:00</t>
  </si>
  <si>
    <t>2026-05-06T20:16:41.423+02:00</t>
  </si>
  <si>
    <t>2026-05-06T20:38:03.341+02:00</t>
  </si>
  <si>
    <t>2026-05-06T20:04:03.619+02:00</t>
  </si>
  <si>
    <t>[{"id":"194f980e-141e-4220-9f1e-0e1e9edc412e","note":"","count":1,"label":"Quattro Formaggi 18cm","posId":"135","price":11900,"isExtra":false},{"id":"fc34540c-3ca2-4bb0-bd98-dc6f769a38a1","note":"","count":1,"label":"Šunka","posId":"A106","price":2000,"isExtra":true},{"id":"7bd52058-f7b0-4320-9d6c-79598e7d9b5f","note":"","count":1,"label":"Hawai 18cm","posId":"126","price":11900,"isExtra":false},{"id":"007c7303-045c-4866-882d-38e13564ff34","note":"","count":1,"label":"Bez ananasu","posId":"X100","price":0,"KDSTags":["redhighlight"],"isExtra":true},{"id":"9d7cd2cb-6ce6-4bab-9793-d0c70a0e0081","note":"","count":1,"label":"Aquilla zelený čaj/citron","posId":"N121","price":4900,"isExtra":false}]</t>
  </si>
  <si>
    <t>2026-05-06T19:55:29.314+02:00</t>
  </si>
  <si>
    <t>2026-05-06T20:13:59.250+02:00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</si>
  <si>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🌶️🌶️","posId":"110","price":30900,"isExtra":false},{"id":"55199547","note":"","count":1,"label":"Balné","posId":"K0000","price":2000,"isExtra":true},{"id":"59555723","note":"","count":1,"label":"BBQ základ","posId":"ZRB40","price":0,"isExtra":true},{"id":"55199588","note":"","count":1,"label":"okraj mozzarella, bbq omáčka","posId":"A124","price":6500,"isExtra":true}]</t>
  </si>
  <si>
    <t>2026-05-06T19:52:05.151+02:00</t>
  </si>
  <si>
    <t>2026-05-06T20:04:27.908+02:00</t>
  </si>
  <si>
    <t>[{"id":"0ea52415-fdb3-497f-b216-7fd5802f2e0f","note":"","count":1,"label":"Quattro Formaggi 32cm","posId":"123","price":24900,"isExtra":false},{"id":"21fd0686-e8d1-43f1-84c9-d96f5842a3ca","note":"","count":1,"label":"okraj mozzarella, bylinky","posId":"A121","price":5700,"isExtra":true},{"id":"cf590a42-3894-4cb1-9be7-6da354b8453d","note":"","count":1,"label":"Olivy","posId":"B112","price":2500,"KDSTags":["greenhighlight"],"isExtra":true},{"id":"3a8b6a85-3b5c-4ee4-be2d-261ab8731d6e","note":"","count":2,"label":"Česnekový dip","posId":"P106","price":2000,"isExtra":false},{"id":"8c704055-e242-493d-b754-bb711e5a6c0b","note":"","count":1,"label":"Hawai 40cm","posId":"102","price":30900,"isExtra":false},{"id":"eb426525-9181-4714-9963-380f5c0ae0e5","note":"","count":1,"label":"okraj mozzarella, bylinky","posId":"A122","price":6500,"isExtra":true}]</t>
  </si>
  <si>
    <t>2026-05-06T19:23:03.936+02:00</t>
  </si>
  <si>
    <t>2026-05-06T19:39:06.927+02:00</t>
  </si>
  <si>
    <t>2026-05-06T20:02:32.203+02:00</t>
  </si>
  <si>
    <t>2026-05-06T19:23:04.122+02:00</t>
  </si>
  <si>
    <t>[{"id":"7bd52058-f7b0-4320-9d6c-79598e7d9b5f","note":"","count":1,"label":"Hawai 18cm","posId":"126","price":11900,"isExtra":false},{"id":"03ade9ce-5d0f-4499-a6a3-340b58ae4468","note":"","count":1,"label":"Capricciosa 32cm","posId":"113","price":24900,"isExtra":false},{"id":"35e045f9-bc36-46e9-8142-6579de78a05b","note":"","count":1,"label":"Comeback 32cm 🌶️","posId":"121","price":24900,"isExtra":false},{"id":"21fd0686-e8d1-43f1-84c9-d96f5842a3ca","note":"","count":1,"label":"okraj mozzarella, bylinky","posId":"A121","price":5700,"isExtra":true}]</t>
  </si>
  <si>
    <t>2026-05-06T19:22:03.634+02:00</t>
  </si>
  <si>
    <t>2026-05-06T19:34:16.088+02:00</t>
  </si>
  <si>
    <t>2026-05-06T19:46:33.151+02:00</t>
  </si>
  <si>
    <t>2026-05-06T19:22:03.772+02:00</t>
  </si>
  <si>
    <t>[{"id":"aef5aaf8-2acf-4f20-91be-c8829f11cd0c","note":"","count":1,"label":"Capricciosa 40cm","posId":"101","price":30900,"isExtra":false},{"id":"3a8b6a85-3b5c-4ee4-be2d-261ab8731d6e","note":"","count":1,"label":"Česnekový dip","posId":"P106","price":2000,"isExtra":false}]</t>
  </si>
  <si>
    <t>2026-05-06T18:53:26.844+02:00</t>
  </si>
  <si>
    <t>2026-05-06T19:08:25.693+02:00</t>
  </si>
  <si>
    <t>[{"id":"69427510296215434ca5625b","count":1,"label":"Baby špenát &amp; kuře 40cm","posId":"104","price":30900,"isExtra":false},{"id":"c71f71bd04444e93fe083c01","count":1,"label":"Balné","posId":"K0000","price":2000,"isExtra":true}]</t>
  </si>
  <si>
    <t>2026-05-06T18:50:55.905+02:00</t>
  </si>
  <si>
    <t>2026-05-06T19:03:15.681+02:00</t>
  </si>
  <si>
    <t>[{"id":"69427510296215434ca56263","count":1,"label":"Quattro Formaggi 32cm","posId":"123","price":24900,"isExtra":false},{"id":"ed2821f5147c44e417ef0b42","count":1,"label":"Balné","posId":"K0000","price":1500,"isExtra":true},{"id":"69427510296215434ca56273","count":1,"label":"Capricciosa 32cm","posId":"113","price":24900,"isExtra":false},{"id":"ed2821f5147c44e417ef0b42","count":1,"label":"Balné","posId":"K0000","price":1500,"isExtra":true},{"id":"69427510296215434ca562bf","count":1,"label":"Pepsi zero sugar 1l","posId":"N125","price":5900,"isExtra":false}]</t>
  </si>
  <si>
    <t>2026-05-06T18:49:47.074+02:00</t>
  </si>
  <si>
    <t>2026-05-06T19:01:28.720+02:00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</si>
  <si>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🌶️🌶️","posId":"120","price":24900,"isExtra":false},{"id":"55199557","note":"","count":1,"label":"Balné","posId":"K0000","price":1500,"isExtra":true},{"id":"55199511","note":"","size":"Spicy Wings 🌶️","count":1,"label":"spicy wings 🌶️","posId":"P101","price":11900,"isExtra":false},{"id":"55199557","note":"","count":1,"label":"Balné","posId":"K0000","price":1500,"isExtra":true}]</t>
  </si>
  <si>
    <t>2026-05-06T18:40:10.841+02:00</t>
  </si>
  <si>
    <t>2026-05-06T18:52:16.656+02:00</t>
  </si>
  <si>
    <t>[{"id":"57405743","note":"","size":"Pepsi zero sugar 1l","count":1,"label":"Pepsi zero sugar 1l","posId":"N125","price":5900,"isExtra":false},{"id":"59589456","note":"","size":"Quattro Formaggi 32cm","count":1,"label":"Quattro Formaggi 32cm","posId":"123","price":24900,"isExtra":false},{"id":"55199557","note":"","count":1,"label":"Balné","posId":"K0000","price":1500,"isExtra":true},{"id":"55199615","note":"","count":1,"label":"Olivy","posId":"B112","price":2500,"KDSTags":["greenhighlight"],"isExtra":true},{"id":"55199665","note":"","count":1,"label":"Šunka","posId":"B106","price":3000,"KDSTags":["greenhighlight"],"isExtra":true},{"id":"55199679","note":"","count":1,"label":"Pepperoni salám","posId":"B109","price":3000,"KDSTags":["greenhighlight"],"isExtra":true}]</t>
  </si>
  <si>
    <t>2026-05-06T18:31:42.425+02:00</t>
  </si>
  <si>
    <t>2026-05-06T18:41:33.657+02:00</t>
  </si>
  <si>
    <t>[{"id":"69427510296215434ca56247","count":1,"label":"Margherita 40cm","posId":"100","price":26900,"isExtra":false},{"id":"c71f71bd04444e93fe083c01","count":1,"label":"Balné","posId":"K0000","price":2000,"isExtra":true},{"id":"096441a3b709cad5b3ac76b2","count":1,"label":"Šunka","posId":"C106","price":4000,"KDSTags":["greenhighlight"],"isExtra":true}]</t>
  </si>
  <si>
    <t>2026-05-06T18:13:03.926+02:00</t>
  </si>
  <si>
    <t>2026-05-06T18:22:55.485+02:00</t>
  </si>
  <si>
    <t>2026-05-06T18:33:03.523+02:00</t>
  </si>
  <si>
    <t>2026-05-06T18:13:04.019+02:00</t>
  </si>
  <si>
    <t>[{"id":"03dae282-4cd4-4fa2-9169-2178ea3ed325","note":"","count":1,"label":"Quattro Formaggi 40cm","posId":"111","price":30900,"isExtra":false},{"id":"eae0baf6-2c0e-4081-8ab5-5266bc363ee5","note":"","count":1,"label":"okraj mozzarella, bbq omáčka","posId":"A124","price":6500,"isExtra":true}]</t>
  </si>
  <si>
    <t>2026-05-06T18:12:03.408+02:00</t>
  </si>
  <si>
    <t>2026-05-06T18:25:02.492+02:00</t>
  </si>
  <si>
    <t>2026-05-06T18:44:44.026+02:00</t>
  </si>
  <si>
    <t>2026-05-06T18:12:03.619+02:00</t>
  </si>
  <si>
    <t>[{"id":"5b1f2843-926a-4dd1-a5f0-4fddc7b45013","note":"","count":1,"label":"Margherita 32cm","posId":"112","price":20900,"isExtra":false},{"id":"a3d62a5d-2e1d-48db-874e-d64becff7059","note":"","count":1,"label":"změna na BBQ základ","posId":"a3d62a5d-2e1d-48db-874e-d64becff7059","price":0,"isExtra":true},{"id":"21fd0686-e8d1-43f1-84c9-d96f5842a3ca","note":"","count":1,"label":"okraj mozzarella, bylinky","posId":"A121","price":5700,"isExtra":true},{"id":"adb25a98-2836-4da5-82f5-82c3fc24d621","note":"","count":1,"label":"Grana padano, pecorino, parmazán","posId":"B130","price":3000,"KDSTags":["greenhighlight"],"isExtra":true},{"id":"38de8e38-e51e-422d-9a89-960ebc505f1b","note":"","count":1,"label":"Šunka","posId":"B106","price":3000,"KDSTags":["greenhighlight"],"isExtra":true},{"id":"c8019f80-065c-4f09-9e80-65b85dae2ae1","note":"","count":1,"label":"Kukuřice","posId":"B115","price":2500,"KDSTags":["greenhighlight"],"isExtra":true}]</t>
  </si>
  <si>
    <t>2026-05-06T18:09:03.405+02:00</t>
  </si>
  <si>
    <t>2026-05-06T18:20:01.464+02:00</t>
  </si>
  <si>
    <t>2026-05-06T18:38:46.937+02:00</t>
  </si>
  <si>
    <t>2026-05-06T18:09:03.594+02:00</t>
  </si>
  <si>
    <t>[{"id":"7bd52058-f7b0-4320-9d6c-79598e7d9b5f","note":"","count":1,"label":"Hawai 18cm","posId":"126","price":11900,"isExtra":false},{"id":"007c7303-045c-4866-882d-38e13564ff34","note":"","count":1,"label":"Bez ananasu","posId":"X100","price":0,"KDSTags":["redhighlight"],"isExtra":true},{"id":"10a95fda-50ac-4e8b-a092-eba50264ce8d","note":"","count":1,"label":"Comeback 18cm 🌶️","posId":"133","price":11900,"isExtra":false},{"id":"169906cc-98ac-4101-a361-79ae530758c3","note":"","count":1,"label":"Bez cibule","posId":"X103","price":0,"KDSTags":["redhighlight"],"isExtra":true},{"id":"19647242-c7ae-4948-97a4-fe55e47b6f96","note":"","count":1,"label":"Bez salámu","posId":"X109","price":0,"KDSTags":["redhighlight"],"isExtra":true},{"id":"3a8b6a85-3b5c-4ee4-be2d-261ab8731d6e","note":"","count":1,"label":"Česnekový dip","posId":"P106","price":2000,"isExtra":false},{"id":"35e045f9-bc36-46e9-8142-6579de78a05b","note":"","count":1,"label":"Comeback 32cm 🌶️","posId":"121","price":24900,"isExtra":false},{"id":"21fd0686-e8d1-43f1-84c9-d96f5842a3ca","note":"","count":1,"label":"okraj mozzarella, bylinky","posId":"A121","price":5700,"isExtra":true},{"id":"19647242-c7ae-4948-97a4-fe55e47b6f96","note":"","count":1,"label":"Bez salámu","posId":"X109","price":0,"KDSTags":["redhighlight"],"isExtra":true}]</t>
  </si>
  <si>
    <t>2026-05-06T17:59:54.252+02:00</t>
  </si>
  <si>
    <t>2026-05-06T18:11:06.026+02:00</t>
  </si>
  <si>
    <t>[{"id":"69427510296215434ca5624d","count":1,"label":"Comeback 40cm 🌶️","posId":"109","price":30900,"isExtra":false},{"id":"c71f71bd04444e93fe083c01","count":1,"label":"Balné","posId":"K0000","price":2000,"isExtra":true},{"id":"15d48fba0016db7394ccdeab","count":1,"label":"Bez cibule","posId":"X103","price":0,"KDSTags":["redhighlight"],"isExtra":true}]</t>
  </si>
  <si>
    <t>2026-05-06T17:54:04.051+02:00</t>
  </si>
  <si>
    <t>2026-05-06T18:44:12.386+02:00</t>
  </si>
  <si>
    <t>2026-05-06T18:59:49.039+02:00</t>
  </si>
  <si>
    <t>2026-05-06T17:54:04.197+02:00</t>
  </si>
  <si>
    <t>[{"id":"03ade9ce-5d0f-4499-a6a3-340b58ae4468","note":"","count":1,"label":"Capricciosa 32cm","posId":"113","price":24900,"isExtra":false},{"id":"9579f3b5-1ac6-43ac-b132-28666e0777ec","note":"","count":1,"label":"Sweet Passion 18 cm","posId":"30","price":11900,"isExtra":false}]</t>
  </si>
  <si>
    <t>2026-05-06T17:38:03.550+02:00</t>
  </si>
  <si>
    <t>2026-05-06T17:43:45.096+02:00</t>
  </si>
  <si>
    <t>[{"id":"35e045f9-bc36-46e9-8142-6579de78a05b","note":"","count":1,"label":"Comeback 32cm 🌶️","posId":"121","price":24900,"isExtra":false},{"id":"3a8b6a85-3b5c-4ee4-be2d-261ab8731d6e","note":"","count":2,"label":"Česnekový dip","posId":"P106","price":2000,"isExtra":false},{"id":"8c704055-e242-493d-b754-bb711e5a6c0b","note":"","count":1,"label":"Hawai 40cm","posId":"102","price":30900,"isExtra":false},{"id":"eb426525-9181-4714-9963-380f5c0ae0e5","note":"","count":1,"label":"okraj mozzarella, bylinky","posId":"A122","price":6500,"isExtra":true}]</t>
  </si>
  <si>
    <t>2026-05-06T17:37:46.405+02:00</t>
  </si>
  <si>
    <t>2026-05-06T17:47:45.488+02:00</t>
  </si>
  <si>
    <t>[{"id":"59589455","note":"","size":"Margherita 32cm","count":1,"label":"Margherita 32cm","posId":"112","price":20900,"isExtra":false},{"id":"55199557","note":"","count":1,"label":"Balné","posId":"K0000","price":1500,"isExtra":true},{"id":"55199659","note":"","count":1,"label":"Mozzarella","posId":"B113","price":3000,"KDSTags":["greenhighlight"],"isExtra":true},{"id":"59589464","note":"","size":"Capricciosa 32cm","count":1,"label":"Capricciosa 32cm","posId":"113","price":24900,"isExtra":false},{"id":"55199557","note":"","count":1,"label":"Balné","posId":"K0000","price":1500,"isExtra":true}]</t>
  </si>
  <si>
    <t>2026-05-06T17:33:10.456+02:00</t>
  </si>
  <si>
    <t>2026-05-06T17:35:43.240+02:00</t>
  </si>
  <si>
    <t>[{"id":"C20ygzQOlr3mE8J1awXgY","count":1,"label":"Comeback 40cm 🌶️","posId":"109","price":30900,"isExtra":false,"creatorId":"9W6ziQjOqwgSP-fkiKLwB","isPackging":0,"actualLabel":"Comeback 40cm 🌶️"}]</t>
  </si>
  <si>
    <t>2026-05-06T17:32:56.958+02:00</t>
  </si>
  <si>
    <t>2026-05-06T17:47:23.477+02:00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</si>
  <si>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55199650","note":"","count":1,"label":"Kukuřice","posId":"C115","price":3500,"KDSTags":["greenhighlight"],"isExtra":true},{"id":"57405746","note":"","size":"Poděbradská malinovka 0,5l","count":1,"label":"Poděbradská malinovka 0,5l","posId":"N129","price":4900,"isExtra":false},{"id":"57464195","note":"","size":"Dip Jalapeňos","count":1,"label":"Dip Jalapeňos","posId":"P107","price":2000,"isExtra":false},{"id":"55199557","note":"","count":1,"label":"Balné","posId":"K0000","price":1500,"isExtra":true}]</t>
  </si>
  <si>
    <t>2026-05-06T17:24:56.916+02:00</t>
  </si>
  <si>
    <t>2026-05-06T17:40:19.492+02:00</t>
  </si>
  <si>
    <t>2026-05-06T17:22:39.108+02:00</t>
  </si>
  <si>
    <t>2026-05-06T17:32:53.344+02:00</t>
  </si>
  <si>
    <t>[{"id":"106","note":"","count":1,"label":"BBQ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základ","posId":"ZBS40","price":0,"isExtra":true}]</t>
  </si>
  <si>
    <t>2026-05-06T17:21:54.193+02:00</t>
  </si>
  <si>
    <t>2026-05-06T17:38:27.564+02:00</t>
  </si>
  <si>
    <t>2026-05-06T17:10:19.339+02:00</t>
  </si>
  <si>
    <t>2026-05-06T17:22:50.310+02:00</t>
  </si>
  <si>
    <t>[{"id":"69427510296215434ca5624d","count":1,"label":"Comeback 40cm 🌶️","posId":"109","price":30900,"isExtra":false},{"id":"c71f71bd04444e93fe083c01","count":1,"label":"Balné","posId":"K0000","price":2000,"isExtra":true},{"id":"1db368dc30d4faea4c65f1c9","count":1,"label":"BBQ základ","posId":"ZRB40","price":0,"isExtra":true},{"id":"0fd56bbff23341186c18dce0","count":1,"label":"Grana padano, pecorino, parmazán","posId":"C130","price":4000,"KDSTags":["greenhighlight"],"isExtra":true}]</t>
  </si>
  <si>
    <t>2026-05-06T17:10:03.412+02:00</t>
  </si>
  <si>
    <t>2026-05-06T17:15:51.470+02:00</t>
  </si>
  <si>
    <t>2026-05-06T17:50:54.458+02:00</t>
  </si>
  <si>
    <t>2026-05-06T17:10:03.538+02:00</t>
  </si>
  <si>
    <t>2026-05-06T16:54:08.370+02:00</t>
  </si>
  <si>
    <t>2026-05-06T17:13:19.445+02:00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</si>
  <si>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🌶️🌶️","posId":"120","price":24900,"isExtra":false},{"id":"55199557","note":"","count":1,"label":"Balné","posId":"K0000","price":1500,"isExtra":true},{"id":"55199586","note":"","count":1,"label":"okraj mozzarella, bylinky","posId":"A121","price":5700,"isExtra":true},{"id":"55199685","note":"","count":1,"label":"Párek","posId":"B110","price":3000,"KDSTags":["greenhighlight"],"isExtra":true},{"id":"55199516","note":"","size":"Česnekový dip","count":1,"label":"Česnekový dip","posId":"P106","price":2000,"isExtra":false}]</t>
  </si>
  <si>
    <t>2026-05-06T16:52:03.846+02:00</t>
  </si>
  <si>
    <t>2026-05-06T17:03:00.153+02:00</t>
  </si>
  <si>
    <t>2026-05-06T17:23:21.506+02:00</t>
  </si>
  <si>
    <t>2026-05-06T16:52:03.962+02:00</t>
  </si>
  <si>
    <t>[{"id":"95bce60f-e62f-4ae7-90e9-e09260893da5","note":"","count":1,"label":"Baby špenát &amp; kuře 18cm","posId":"128","price":11900,"isExtra":false},{"id":"03ade9ce-5d0f-4499-a6a3-340b58ae4468","note":"","count":1,"label":"Capricciosa 32cm","posId":"113","price":24900,"isExtra":false}]</t>
  </si>
  <si>
    <t>2026-05-06T16:15:05.464+02:00</t>
  </si>
  <si>
    <t>2026-05-06T16:30:03.012+02:00</t>
  </si>
  <si>
    <t>2026-05-06T17:04:48.479+02:00</t>
  </si>
  <si>
    <t>2026-05-06T16:15:05.631+02:00</t>
  </si>
  <si>
    <t>[{"id":"aef5aaf8-2acf-4f20-91be-c8829f11cd0c","note":"","count":1,"label":"Capricciosa 40cm","posId":"101","price":30900,"isExtra":false},{"id":"f1315fc0-dfbb-459c-9f31-49d8e60875f4","note":"","count":2,"label":"Pepperoni 40cm 🌶️🌶️","posId":"108","price":30900,"isExtra":false}]</t>
  </si>
  <si>
    <t>2026-05-06T15:56:25.238+02:00</t>
  </si>
  <si>
    <t>2026-05-06T16:08:56.156+02:00</t>
  </si>
  <si>
    <t>[{"id":"69427510296215434ca562a3","count":1,"label":"Česnekový dip","posId":"P106","price":2000,"isExtra":false},{"id":"ed2821f5147c44e417ef0b42","count":1,"label":"Balné","posId":"K0000","price":1500,"isExtra":true},{"id":"69427510296215434ca5625b","count":1,"label":"Baby špenát &amp; kuře 40cm","posId":"104","price":30900,"isExtra":false},{"id":"c71f71bd04444e93fe083c01","count":1,"label":"Balné","posId":"K0000","price":2000,"isExtra":true},{"id":"780d45dfe4ca574210ccd893","count":1,"label":"Slanina","posId":"C108","price":4000,"KDSTags":["greenhighlight"],"isExtra":true}]</t>
  </si>
  <si>
    <t>2026-05-06T15:28:50.284+02:00</t>
  </si>
  <si>
    <t>2026-05-06T15:29:16.670+02:00</t>
  </si>
  <si>
    <t>[{"id":"yHgmhgtyHsa83CeT0bnGl","count":1,"label":"Hawai 40cm","posId":"102","price":30900,"isExtra":false,"creatorId":"JtpfqB_LfYYRaqWFGoyIn","isPackging":0,"actualLabel":"Hawai 40cm"}]</t>
  </si>
  <si>
    <t>2026-05-06T15:17:05.372+02:00</t>
  </si>
  <si>
    <t>2026-05-06T15:29:15.613+02:00</t>
  </si>
  <si>
    <t>[{"id":"d63e9120-8ffe-444c-ba51-6c942a13f4fc","note":"","count":1,"label":"Margherita 40cm","posId":"100","price":26900,"isExtra":false},{"id":"85242cc7-02be-4e3a-9c6b-27dfd40e286b","note":"","count":1,"label":"Mirinda 1l","posId":"N126","price":5900,"isExtra":false},{"id":"99710cd8-fa1f-4712-84a8-85da37e18dd0","note":"","count":1,"label":"česnekový chléb","posId":"P104","price":7900,"isExtra":false},{"id":"3a8b6a85-3b5c-4ee4-be2d-261ab8731d6e","note":"","count":2,"label":"Česnekový dip","posId":"P106","price":2000,"isExtra":false}]</t>
  </si>
  <si>
    <t>2026-05-06T15:08:48.812+02:00</t>
  </si>
  <si>
    <t>2026-05-06T15:17:17.761+02:00</t>
  </si>
  <si>
    <t>2026-05-06T14:13:03.672+02:00</t>
  </si>
  <si>
    <t>2026-05-06T14:27:29.637+02:00</t>
  </si>
  <si>
    <t>Sahil</t>
  </si>
  <si>
    <t>2026-05-06T14:11:27.409+02:00</t>
  </si>
  <si>
    <t>2026-05-06T14:24:13.564+02:00</t>
  </si>
  <si>
    <t>2026-05-06T13:32:39.181+02:00</t>
  </si>
  <si>
    <t>2026-05-06T13:40:57.474+02:00</t>
  </si>
  <si>
    <t>[{"id":"59589460","note":"","size":"BBQ Texas 32cm","count":1,"label":"BBQ Texas 32cm","posId":"119","price":24900,"isExtra":false},{"id":"55199557","note":"","count":1,"label":"Balné","posId":"K0000","price":1500,"isExtra":true},{"id":"57279347","note":"","count":1,"label":"Rajčatový základ","posId":"ZBR32","price":0,"isExtra":true}]</t>
  </si>
  <si>
    <t>2026-05-06T13:25:58.298+02:00</t>
  </si>
  <si>
    <t>2026-05-06T13:39:31.473+02:00</t>
  </si>
  <si>
    <t>[{"id":"69427510296215434ca56273","count":1,"label":"Capricciosa 32cm","posId":"113","price":24900,"isExtra":false},{"id":"ed2821f5147c44e417ef0b42","count":1,"label":"Balné","posId":"K0000","price":1500,"isExtra":true},{"id":"f7ffa629f5bc387b11f2e11b","count":1,"label":"Bez žampionů","posId":"X105","price":0,"KDSTags":["redhighlight"],"isExtra":true},{"id":"0c6f991de7b2d226d96c4587","count":1,"label":"Bez oliv","posId":"X112","price":0,"KDSTags":["redhighlight"],"isExtra":true},{"id":"69427510296215434ca562c3","count":1,"label":"Poděbradská malinovka 0,5l","posId":"N129","price":4900,"isExtra":false}]</t>
  </si>
  <si>
    <t>2026-05-06T13:04:42.076+02:00</t>
  </si>
  <si>
    <t>2026-05-06T13:05:42.092+02:00</t>
  </si>
  <si>
    <t>[{"id":"scNMX-fJkYN-GmQuKNUL0","count":1,"label":"Guarana classic","posId":"N142","price":5500,"isExtra":false,"creatorId":"uRurz6mh6uk_TBzfUPA0T","isPackging":0,"actualLabel":"Guarana classic"}]</t>
  </si>
  <si>
    <t>2026-05-06T13:04:20.858+02:00</t>
  </si>
  <si>
    <t>2026-05-06T13:05:41.094+02:00</t>
  </si>
  <si>
    <t>[{"id":"CTP2CgSOPIzLGdq2PKdZP","count":1,"label":"Capricciosa 40cm","posId":"101","price":30900,"isExtra":false,"creatorId":"u5Kf66u4-aBxZhOnOgMD5","isPackging":0,"actualLabel":"Capricciosa 40cm"},{"id":"guEXBVEJyULhZZaDHjJpC","count":1,"label":"Baby špenát &amp; kuře 40cm","posId":"104","price":30900,"isExtra":false,"creatorId":"rE4hNUGWjviUaUAlYGRJy","isPackging":0,"actualLabel":"Baby špenát &amp; kuře 40cm"},{"id":"scNMX-fJkYN-GmQuKNUL0","count":1,"label":"Guarana classic","posId":"N142","price":5500,"isExtra":false,"creatorId":"_eA8eNtwA-QHRqUz1PHYz","isPackging":0,"actualLabel":"Guarana classic"}]</t>
  </si>
  <si>
    <t>2026-05-06T12:26:28.360+02:00</t>
  </si>
  <si>
    <t>2026-05-06T12:43:21.271+02:00</t>
  </si>
  <si>
    <t>[{"id":"102","note":"","count":1,"label":"Hawai 40cm","posId":"102","price":30900,"isExtra":false},{"id":"K0000","note":"","count":1,"label":"Balné","posId":"K0000","price":2000,"isExtra":true},{"id":"109","note":"","count":1,"label":"Comeback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bylinky","posId":"A122","price":6500,"isExtra":true}]</t>
  </si>
  <si>
    <t>2026-05-06T12:24:47.255+02:00</t>
  </si>
  <si>
    <t>2026-05-06T12:30:07.263+02:00</t>
  </si>
  <si>
    <t>2026-05-06T12:13:37.439+02:00</t>
  </si>
  <si>
    <t>2026-05-06T12:28:01.861+02:00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</si>
  <si>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40cm","posId":"111","price":30900,"isExtra":false},{"id":"55199547","note":"","count":1,"label":"Balné","posId":"K0000","price":2000,"isExtra":true},{"id":"55199581","note":"","count":1,"label":"okraj mozzarella, bylinky","posId":"A122","price":6500,"isExtra":true}]</t>
  </si>
  <si>
    <t>2026-05-06T12:05:29.572+02:00</t>
  </si>
  <si>
    <t>2026-05-06T12:22:12.278+02:00</t>
  </si>
  <si>
    <t>2026-05-06T12:03:55.054+02:00</t>
  </si>
  <si>
    <t>2026-05-06T12:16:15.285+02:00</t>
  </si>
  <si>
    <t>[{"id":"69427510296215434ca56271","count":1,"label":"Hawai 32cm","posId":"114","price":24900,"isExtra":false},{"id":"ed2821f5147c44e417ef0b42","count":1,"label":"Balné","posId":"K0000","price":1500,"isExtra":true},{"id":"84e4b48cb1bf1b04bc7feb09","count":1,"label":"Smetanový základ","posId":"ZRS32","price":0,"isExtra":true},{"id":"70ab452879208b8e2c790c0d","count":1,"label":"okraj hotdog, bez omáčky","posId":"A125","price":5700,"isExtra":true},{"id":"69427510296215434ca56273","count":1,"label":"Capricciosa 32cm","posId":"113","price":24900,"isExtra":false},{"id":"ed2821f5147c44e417ef0b42","count":1,"label":"Balné","posId":"K0000","price":1500,"isExtra":true},{"id":"84e4b48cb1bf1b04bc7feb09","count":1,"label":"Smetanový základ","posId":"ZRS32","price":0,"isExtra":true},{"id":"9ee1d6724717b6cc0fc41c1b","count":1,"label":"okraj mozzarella, bylinky","posId":"A121","price":5700,"isExtra":true}]</t>
  </si>
  <si>
    <t>2026-05-06T11:48:03.583+02:00</t>
  </si>
  <si>
    <t>2026-05-06T11:56:50.755+02:00</t>
  </si>
  <si>
    <t>2026-05-06T12:22:57.061+02:00</t>
  </si>
  <si>
    <t>2026-05-06T11:48:03.769+02:00</t>
  </si>
  <si>
    <t>[{"id":"85dc195f-7d7b-4fb5-b41d-eb1c9c76b3a3","note":"","count":1,"label":"Hot &amp; Spicy 32 cm","posId":"146","price":24900,"isExtra":false},{"id":"f2ca88ba-7288-4f05-a925-149da2e2137e","note":"","count":1,"label":"okraj hotdog, bbq omáčka","posId":"A119","price":5700,"isExtra":true},{"id":"dba0d6ed-9e38-4f33-8ec2-cc6e2ff8f1a9","note":"","count":1,"label":"Gorgonzola","posId":"B101","price":3000,"KDSTags":["greenhighlight"],"isExtra":true}]</t>
  </si>
  <si>
    <t>2026-05-06T11:45:03.644+02:00</t>
  </si>
  <si>
    <t>2026-05-06T11:56:49.755+02:00</t>
  </si>
  <si>
    <t>2026-05-06T12:13:04.347+02:00</t>
  </si>
  <si>
    <t>2026-05-06T11:45:04.351+02:00</t>
  </si>
  <si>
    <t>2026-05-06T11:42:54.960+02:00</t>
  </si>
  <si>
    <t>2026-05-06T11:56:48.328+02:00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</si>
  <si>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🌶️","posId":"121","price":24900,"isExtra":false},{"id":"55199557","note":"","count":1,"label":"Balné","posId":"K0000","price":1500,"isExtra":true},{"id":"55199586","note":"","count":1,"label":"okraj mozzarella, bylinky","posId":"A121","price":5700,"isExtra":true},{"id":"59589456","note":"","size":"Quattro Formaggi 32cm","count":1,"label":"Quattro Formaggi 32cm","posId":"123","price":24900,"isExtra":false},{"id":"55199557","note":"","count":1,"label":"Balné","posId":"K0000","price":1500,"isExtra":true},{"id":"59592261","note":"","count":1,"label":"USA těsto","posId":"17","price":1000,"isExtra":true},{"id":"55199635","note":"","count":1,"label":"okraj hotdog, bez omáčky","posId":"A125","price":5700,"isExtra":true}]</t>
  </si>
  <si>
    <t>2026-05-06T11:27:03.436+02:00</t>
  </si>
  <si>
    <t>2026-05-06T11:56:46.508+02:00</t>
  </si>
  <si>
    <t>2026-05-06T11:17:26.237+02:00</t>
  </si>
  <si>
    <t>2026-05-06T11:27:37.198+02:00</t>
  </si>
  <si>
    <t>[{"id":"123","note":"","count":1,"label":"Quattro Formaggi 32cm","posId":"123","price":24900,"isExtra":false},{"id":"K0000","note":"","count":1,"label":"Balné","posId":"K0000","price":1500,"isExtra":true},{"id":"122","note":"","count":1,"label":"Hot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🌶️🌶️","posId":"122","price":24900,"isExtra":false},{"id":"K0000","note":"","count":1,"label":"Balné","posId":"K0000","price":1500,"isExtra":true}]</t>
  </si>
  <si>
    <t>2026-05-06T11:14:03.240+02:00</t>
  </si>
  <si>
    <t>2026-05-06T11:38:28.521+02:00</t>
  </si>
  <si>
    <t>2026-05-06T11:11:31.647+02:00</t>
  </si>
  <si>
    <t>2026-05-06T11:21:52.015+02:00</t>
  </si>
  <si>
    <t>[{"id":"69427510296215434ca56269","count":1,"label":"Pepperoni 32cm 🌶️🌶️","posId":"120","price":24900,"isExtra":false},{"id":"ed2821f5147c44e417ef0b42","count":1,"label":"Balné","posId":"K0000","price":1500,"isExtra":true},{"id":"4f453a9a502066523bdfdc6b","count":1,"label":"Cibule","posId":"B103","price":2500,"KDSTags":["greenhighlight"],"isExtra":true},{"id":"2967f1730e0f7e46102406af","count":1,"label":"Pepperoni salám","posId":"B109","price":3000,"KDSTags":["greenhighlight"],"isExtra":true},{"id":"69427510296215434ca562a3","count":1,"label":"Česnekový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</si>
  <si>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2026-05-06T11:01:03.199+02:00</t>
  </si>
  <si>
    <t>2026-05-06T11:12:53.613+02:00</t>
  </si>
  <si>
    <t>2026-05-06T11:27:19.157+02:00</t>
  </si>
  <si>
    <t>2026-05-06T11:01:03.353+02:00</t>
  </si>
  <si>
    <t>2026-05-06T10:52:53.896+02:00</t>
  </si>
  <si>
    <t>2026-05-06T10:53:02.413+02:00</t>
  </si>
  <si>
    <t>[{"id":"scNMX-fJkYN-GmQuKNUL0","count":1,"label":"Guarana classic","posId":"N142","price":5500,"isExtra":false,"creatorId":"5Q3gZeLKpafKQwTFAmCgD","isPackging":0,"actualLabel":"Guarana classic"}]</t>
  </si>
  <si>
    <t>2026-05-06T10:31:02.905+02:00</t>
  </si>
  <si>
    <t>2026-05-06T11:15:56.675+02:00</t>
  </si>
  <si>
    <t>2026-05-06T11:20:17.421+02:00</t>
  </si>
  <si>
    <t>2026-05-06T10:31:03.321+02:00</t>
  </si>
  <si>
    <t>[{"id":"b6658da4-b777-42a2-94b6-5ce20ff49587","note":"","count":2,"label":"Pepperoni 32 cm","posId":"144","price":24900,"isExtra":false}]</t>
  </si>
  <si>
    <t>2026-05-06T10:09:02.543+02:00</t>
  </si>
  <si>
    <t>2026-05-06T11:12:07.635+02:00</t>
  </si>
  <si>
    <t>2026-05-06T11:27:17.414+02:00</t>
  </si>
  <si>
    <t>2026-05-06T10:09:02.691+02:00</t>
  </si>
  <si>
    <t>[{"id":"1da47ebe-2592-435a-b854-8cbe80b56263","note":"","count":1,"label":"Hawai 32 cm","posId":"138","price":24900,"isExtra":false},{"id":"bf8dc38b-6c8e-42b6-9da3-3170253a57d4","note":"","count":1,"label":"Hot &amp; Spicy 32cm 🌶️🌶️","posId":"122","price":24900,"isExtra":false},{"id":"a3d62a5d-2e1d-48db-874e-d64becff7059","note":"","count":1,"label":"změna na BBQ základ","posId":"a3d62a5d-2e1d-48db-874e-d64becff7059","price":0,"isExtra":true}]</t>
  </si>
  <si>
    <t>2026-05-06T00:39:38.943+02:00</t>
  </si>
  <si>
    <t>2026-05-06T00:46:28.533+02:00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</si>
  <si>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🌶️🌶️","posId":"110","price":30900,"isExtra":false},{"id":"55199547","note":"","count":1,"label":"Balné","posId":"K0000","price":2000,"isExtra":true},{"id":"57405743","note":"","size":"Pepsi zero sugar 1l","count":1,"label":"Pepsi zero sugar 1l","posId":"N125","price":5900,"isExtra":false}]</t>
  </si>
  <si>
    <t>2026-05-06T00:25:51.307+02:00</t>
  </si>
  <si>
    <t>2026-05-06T00:30:40.965+02:00</t>
  </si>
  <si>
    <t>[{"id":"IgpRlx1Q10jZ_70uyPQ1q","count":1,"label":"Hot &amp; Spicy 32cm 🌶️🌶️","posId":"122","price":24900,"isExtra":false,"creatorId":"v-Jlr5T8Oxf5TPI7kLzp5","isPackging":0,"actualLabel":"Hot &amp; Spicy 32cm 🌶️🌶️"},{"id":"bQd4nb3Ymt-jz3qZTsYFz","count":1,"label":"Poděbradská malinovka 0,5l","posId":"N129","price":4900,"isExtra":false,"creatorId":"rRUkaunrLGTxaUVIxiygT","isPackging":0,"actualLabel":"Poděbradská malinovka 0,5l"}]</t>
  </si>
  <si>
    <t>2026-05-06T00:15:07.173+02:00</t>
  </si>
  <si>
    <t>2026-05-06T00:27:01.359+02:00</t>
  </si>
  <si>
    <t>[{"id":"69427510296215434ca5626d","count":1,"label":"BBQ Meteor 32cm","posId":"118","price":24900,"isExtra":false},{"id":"ed2821f5147c44e417ef0b42","count":1,"label":"Balné","posId":"K0000","price":1500,"isExtra":true},{"id":"9ee1d6724717b6cc0fc41c1b","count":1,"label":"okraj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</si>
  <si>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2026-05-05T23:39:23.757+02:00</t>
  </si>
  <si>
    <t>2026-05-05T23:48:49.085+02:00</t>
  </si>
  <si>
    <t>[{"id":"69427510296215434ca56249","count":1,"label":"Quattro Formaggi 40cm","posId":"111","price":30900,"isExtra":false},{"id":"c71f71bd04444e93fe083c01","count":1,"label":"Balné","posId":"K0000","price":2000,"isExtra":true},{"id":"1ed1ad9866010ae50d5c6383","count":1,"label":"okraj hotdog, hořčice","posId":"A118","price":6500,"isExtra":true},{"id":"69427510296215434ca562a3","count":1,"label":"Česnekový dip","posId":"P106","price":2000,"isExtra":false},{"id":"ed2821f5147c44e417ef0b42","count":1,"label":"Balné","posId":"K0000","price":1500,"isExtra":true}]</t>
  </si>
  <si>
    <t>2026-05-05T23:28:47.417+02:00</t>
  </si>
  <si>
    <t>2026-05-05T23:43:34.200+02:00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</si>
  <si>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🌶️🌶️","posId":"122","price":24900,"isExtra":false},{"id":"55199557","note":"","count":1,"label":"Balné","posId":"K0000","price":1500,"isExtra":true},{"id":"57405744","note":"","size":"Mirinda 1l","count":1,"label":"Mirinda 1l","posId":"N126","price":5900,"isExtra":false},{"id":"55199516","note":"","size":"Česnekový dip","count":2,"label":"Česnekový dip","posId":"P106","price":2000,"isExtra":false},{"id":"55199557","note":"","count":2,"label":"Balné","posId":"K0000","price":1500,"isExtra":true}]</t>
  </si>
  <si>
    <t>2026-05-05T23:08:12.637+02:00</t>
  </si>
  <si>
    <t>2026-05-05T23:11:43.832+02:00</t>
  </si>
  <si>
    <t>[{"id":"UiLFlQe0LhIKBf2_-0QW3","count":1,"label":"Aquilla jemně perlivá","posId":"N141","price":3900,"isExtra":false,"creatorId":"D5A9e2mAUJWr_KwB1poyG","isPackging":0,"actualLabel":"Aquilla jemně perlivá"}]</t>
  </si>
  <si>
    <t>2026-05-05T23:06:44.752+02:00</t>
  </si>
  <si>
    <t>2026-05-05T23:25:04.206+02:00</t>
  </si>
  <si>
    <t>[{"id":"59589455","note":"","size":"Margherita 32cm","count":1,"label":"Margherita 32cm","posId":"112","price":20900,"isExtra":false},{"id":"55199557","note":"","count":1,"label":"Balné","posId":"K0000","price":1500,"isExtra":true},{"id":"55199659","note":"","count":1,"label":"Mozzarella","posId":"B113","price":3000,"KDSTags":["greenhighlight"],"isExtra":true}]</t>
  </si>
  <si>
    <t>2026-05-05T23:00:01.290+02:00</t>
  </si>
  <si>
    <t>2026-05-05T23:20:13.308+02:00</t>
  </si>
  <si>
    <t>2026-05-05T22:52:30.415+02:00</t>
  </si>
  <si>
    <t>2026-05-05T23:11:42.163+02:00</t>
  </si>
  <si>
    <t>[{"id":"69427510296215434ca56261","count":1,"label":"Margherita 32cm","posId":"112","price":20900,"isExtra":false},{"id":"ed2821f5147c44e417ef0b42","count":1,"label":"Balné","posId":"K0000","price":1500,"isExtra":true},{"id":"a3e2b9098574d6ada70d6837","count":1,"label":"Jalapeňos","posId":"B102","price":2500,"KDSTags":["greenhighlight"],"isExtra":true},{"id":"69427510296215434ca562b7","count":1,"label":"Aquilla černý čaj a broskev","posId":"N120","price":4900,"isExtra":false}]</t>
  </si>
  <si>
    <t>2026-05-05T22:48:04.166+02:00</t>
  </si>
  <si>
    <t>2026-05-05T23:06:05.848+02:00</t>
  </si>
  <si>
    <t>[{"id":"8c704055-e242-493d-b754-bb711e5a6c0b","note":"","count":1,"label":"Hawai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0f32557d-3b00-4445-b026-75e05c963906","note":"","count":1,"label":"Jalapeňos","posId":"C102","price":3500,"KDSTags":["greenhighlight"],"isExtra":true},{"id":"35e045f9-bc36-46e9-8142-6579de78a05b","note":"","count":1,"label":"Comeback 32cm 🌶️","posId":"121","price":24900,"isExtra":false},{"id":"d1e9623b-89c9-4caa-a2ba-cbaafad1a883","note":"","count":1,"label":"Slanina","posId":"B108","price":3000,"KDSTags":["greenhighlight"],"isExtra":true},{"id":"c8019f80-065c-4f09-9e80-65b85dae2ae1","note":"","count":1,"label":"Kukuřice","posId":"B115","price":2500,"KDSTags":["greenhighlight"],"isExtra":true},{"id":"de56def4-8429-46ca-bf08-8c8eba684591","note":"","count":1,"label":"BBQ dip","posId":"P105","price":2000,"isExtra":false},{"id":"739ceea4-4275-4f09-8cf5-ae08fe640a77","note":"","count":1,"label":"Pepsi 1l","posId":"N124","price":5900,"isExtra":false},{"id":"85242cc7-02be-4e3a-9c6b-27dfd40e286b","note":"","count":1,"label":"Mirinda 1l","posId":"N126","price":5900,"isExtra":false},{"id":"5a50dcf2-be28-4445-a618-833fc827d1d4","note":"","count":1,"label":"Guarana kiwi a jablko","posId":"N144","price":5500,"isExtra":false},{"id":"006048bf-893b-433f-ad75-dea70393a052","note":"","count":1,"label":"Opočno pistáciová","posId":"D109","price":12900,"isExtra":false}]</t>
  </si>
  <si>
    <t>2026-05-05T22:48:04.153+02:00</t>
  </si>
  <si>
    <t>2026-05-05T23:18:12.269+02:00</t>
  </si>
  <si>
    <t>2026-05-05T23:43:02.461+02:00</t>
  </si>
  <si>
    <t>2026-05-05T23:08:22.823+02:00</t>
  </si>
  <si>
    <t>[{"id":"fcbcf6b6-34c6-4d5f-ac5b-f6ece72e0953","note":"","count":1,"label":"BBQ Meteor 32cm","posId":"118","price":24900,"isExtra":false},{"id":"21fd0686-e8d1-43f1-84c9-d96f5842a3ca","note":"","count":1,"label":"okraj mozzarella, bylinky","posId":"A121","price":5700,"isExtra":true}]</t>
  </si>
  <si>
    <t>2026-05-05T22:16:34.971+02:00</t>
  </si>
  <si>
    <t>2026-05-05T22:37:55.872+02:00</t>
  </si>
  <si>
    <t>2026-05-05T22:12:37.713+02:00</t>
  </si>
  <si>
    <t>2026-05-05T22:37:19.683+02:00</t>
  </si>
  <si>
    <t>[{"id":"SReQf7qrbg16w3ivD2HUg","count":1,"label":"Quattro Formaggi 32cm","posId":"123","price":24900,"isExtra":false,"creatorId":"k0nH9cyInhFgRJq59T8X_","isPackging":0,"actualLabel":"Quattro Formaggi 32cm"},{"id":"YTg3ID5hRb2ecyVNQ_dzu","count":1,"label":"BBQ Texas 32cm","posId":"119","price":24900,"isExtra":false,"creatorId":"tLVVT2d1ozpmZDC-rvT8r","isPackging":0,"actualLabel":"BBQ Texas 32cm"}]</t>
  </si>
  <si>
    <t>2026-05-05T22:12:04.150+02:00</t>
  </si>
  <si>
    <t>2026-05-05T22:44:02.869+02:00</t>
  </si>
  <si>
    <t>[{"id":"0ea52415-fdb3-497f-b216-7fd5802f2e0f","note":"","count":1,"label":"Quattro Formaggi 32cm","posId":"123","price":24900,"isExtra":false},{"id":"d1e9623b-89c9-4caa-a2ba-cbaafad1a883","note":"","count":1,"label":"Slanina","posId":"B108","price":3000,"KDSTags":["greenhighlight"],"isExtra":true}]</t>
  </si>
  <si>
    <t>2026-05-05T22:11:54.796+02:00</t>
  </si>
  <si>
    <t>2026-05-05T22:26:19.943+02:00</t>
  </si>
  <si>
    <t>[{"id":"sQnjhSaGUJdm7C4dquW2M","count":1,"label":"Comeback 32cm 🌶️","posId":"121","price":24900,"isExtra":false,"creatorId":"CTnyZZ_yrp80rGejzba0E","isPackging":0,"actualLabel":"Comeback 32cm 🌶️"}]</t>
  </si>
  <si>
    <t>2026-05-05T22:10:03.869+02:00</t>
  </si>
  <si>
    <t>2026-05-05T22:44:01.755+02:00</t>
  </si>
  <si>
    <t>[{"id":"28b3f739-f42a-4ef9-8499-ad66cad79c40","note":"","count":1,"label":"Hot &amp; Spicy 18cm 🌶️🌶️","posId":"134","price":11900,"isExtra":false}]</t>
  </si>
  <si>
    <t>2026-05-05T22:09:05.833+02:00</t>
  </si>
  <si>
    <t>2026-05-05T22:43:59.937+02:00</t>
  </si>
  <si>
    <t>2026-05-05T22:06:03.426+02:00</t>
  </si>
  <si>
    <t>2026-05-05T22:40:44.796+02:00</t>
  </si>
  <si>
    <t>[{"id":"b6658da4-b777-42a2-94b6-5ce20ff49587","note":"","count":1,"label":"Pepperoni 32 cm","posId":"144","price":24900,"isExtra":false},{"id":"c8019f80-065c-4f09-9e80-65b85dae2ae1","note":"","count":1,"label":"Kukuřice","posId":"B115","price":2500,"KDSTags":["greenhighlight"],"isExtra":true}]</t>
  </si>
  <si>
    <t>2026-05-05T21:56:40.136+02:00</t>
  </si>
  <si>
    <t>2026-05-05T21:57:58.538+02:00</t>
  </si>
  <si>
    <t>[{"id":"y4Ud58ITso9ISpwqJmsZm","count":1,"label":"Pepperoni 40cm 🌶️🌶️","posId":"108","price":30900,"isExtra":false,"creatorId":"fMoc6wUAZdBFT5V67U3v2","isPackging":0,"actualLabel":"Pepperoni 40cm 🌶️🌶️"}]</t>
  </si>
  <si>
    <t>2026-05-05T21:56:03.868+02:00</t>
  </si>
  <si>
    <t>2026-05-05T22:15:45.871+02:00</t>
  </si>
  <si>
    <t>2026-05-05T22:21:39.191+02:00</t>
  </si>
  <si>
    <t>2026-05-05T21:56:04.006+02:00</t>
  </si>
  <si>
    <t>[{"id":"ad7c292a-48c9-48db-b64c-0f7f8ebced7f","note":"","count":1,"label":"BBQ Meteor 40cm","posId":"106","price":30900,"isExtra":false},{"id":"f61b7339-3b20-4583-b2b8-12e48de2876d","note":"","count":1,"label":"změna na Rajčatový základ","posId":"f61b7339-3b20-4583-b2b8-12e48de2876d","price":0,"isExtra":true}]</t>
  </si>
  <si>
    <t>2026-05-05T21:54:01.688+02:00</t>
  </si>
  <si>
    <t>2026-05-05T21:56:50.534+02:00</t>
  </si>
  <si>
    <t>[{"id":"tCd67LTt_VkLq7RZOa_uB","count":1,"label":"Baby špenát &amp; kuře 18cm","posId":"128","price":11900,"isExtra":false,"creatorId":"MDkV-yKW80a-pe5zGT_8a","isPackging":0,"actualLabel":"Baby špenát &amp; kuře 18cm"},{"id":"SReQf7qrbg16w3ivD2HUg","count":1,"label":"Quattro Formaggi 32cm","posId":"123","price":24900,"isExtra":false,"creatorId":"ZO4LtuZsneYLvBTsYWhfy","isPackging":0,"actualLabel":"Quattro Formaggi 32cm"},{"id":"aEhGN0F1eP1ffk52R-6IM","count":1,"label":"okraj mozzarella, bylinky","posId":"A121","price":5700,"isExtra":true,"mainItemId":"SReQf7qrbg16w3ivD2HUg"},{"id":"sQnjhSaGUJdm7C4dquW2M","count":1,"label":"Comeback 32cm 🌶️","posId":"121","price":24900,"isExtra":false,"creatorId":"tPxS6PgA1QbKJOC3T_f8E","isPackging":0,"actualLabel":"Comeback 32cm 🌶️"},{"id":"aEhGN0F1eP1ffk52R-6IM","count":1,"label":"okraj mozzarella, bylinky","posId":"A121","price":5700,"isExtra":true,"mainItemId":"sQnjhSaGUJdm7C4dquW2M"},{"id":"FpCyJ5ZRNiPuO590BQzUC","count":1,"label":"Pepsi 1l","posId":"N124","price":5900,"isExtra":false,"creatorId":"yvz5hyQnnjfyfYNqqdFII","isPackging":0,"actualLabel":"Pepsi 1l"},{"id":"KNfiHV3EaK5imjgnl0xiB","count":1,"label":"Aquilla černý čaj a broskev","posId":"N120","price":4900,"isExtra":false,"creatorId":"-QVGGa72KturxeVcYam1g","isPackging":0,"actualLabel":"Aquilla černý čaj a broskev 0,5l"}]</t>
  </si>
  <si>
    <t>2026-05-05T21:52:07.664+02:00</t>
  </si>
  <si>
    <t>2026-05-05T22:23:26.028+02:00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</si>
  <si>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🌶️🌶️","posId":"122","price":24900,"isExtra":false},{"id":"55199557","note":"","count":1,"label":"Balné","posId":"K0000","price":1500,"isExtra":true},{"id":"55199514","note":"","size":"Česnekový chléb 18cm","count":1,"label":"česnekový chléb","posId":"P104","price":7900,"isExtra":false},{"id":"55199557","note":"","count":1,"label":"Balné","posId":"K0000","price":1500,"isExtra":true},{"id":"55199512","note":"","size":"Masové kuličky","count":1,"label":"masové kuličky","posId":"P102","price":9900,"isExtra":false},{"id":"55199557","note":"","count":1,"label":"Balné","posId":"K0000","price":1500,"isExtra":true},{"id":"57464195","note":"","size":"Dip Jalapeňos","count":1,"label":"Dip Jalapeňos","posId":"P107","price":2000,"isExtra":false},{"id":"55199557","note":"","count":1,"label":"Balné","posId":"K0000","price":1500,"isExtra":true}]</t>
  </si>
  <si>
    <t>2026-05-05T21:44:54.070+02:00</t>
  </si>
  <si>
    <t>2026-05-05T21:49:20.545+02:00</t>
  </si>
  <si>
    <t>[{"id":"69427510296215434ca562c1","count":1,"label":"Mirinda 1l","posId":"N126","price":5900,"isExtra":false}]</t>
  </si>
  <si>
    <t>2026-05-05T21:42:42.736+02:00</t>
  </si>
  <si>
    <t>2026-05-05T21:42:47.291+02:00</t>
  </si>
  <si>
    <t>[{"id":"scNMX-fJkYN-GmQuKNUL0","count":1,"label":"Guarana classic","posId":"N142","price":5500,"isExtra":false,"discount":{"type":"absolute","value":35},"creatorId":"KbU1SQeX4h697Mz7ISaMv","isPackging":0,"actualLabel":"Guarana classic"}]</t>
  </si>
  <si>
    <t>2026-05-05T21:34:47.118+02:00</t>
  </si>
  <si>
    <t>2026-05-05T21:40:59.817+02:00</t>
  </si>
  <si>
    <t>2026-05-05T21:27:47.561+02:00</t>
  </si>
  <si>
    <t>2026-05-05T21:35:47.802+02:00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</si>
  <si>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🌶️🌶️","posId":"108","price":30900,"isExtra":false},{"id":"55199547","note":"","count":1,"label":"Balné","posId":"K0000","price":2000,"isExtra":true},{"id":"55199581","note":"","count":1,"label":"okraj mozzarella, bylinky","posId":"A122","price":6500,"isExtra":true}]</t>
  </si>
  <si>
    <t>2026-05-05T21:21:26.620+02:00</t>
  </si>
  <si>
    <t>2026-05-05T21:33:54.751+02:00</t>
  </si>
  <si>
    <t>[{"id":"59589463","note":"","size":"Hawai 32cm","count":1,"label":"Hawai 32cm","posId":"114","price":24900,"isExtra":false},{"id":"55199557","note":"","count":1,"label":"Balné","posId":"K0000","price":1500,"isExtra":true}]</t>
  </si>
  <si>
    <t>2026-05-05T21:20:49.739+02:00</t>
  </si>
  <si>
    <t>2026-05-05T21:20:52.947+02:00</t>
  </si>
  <si>
    <t>[{"id":"wEUR72S1ReLATJbnOf1v3","count":1,"label":"Mirinda 1l","posId":"N126","price":5900,"isExtra":false,"creatorId":"jDydpNyVi17fDWNB8vNdS","isPackging":0,"actualLabel":"Mirinda 1l"},{"id":"FpCyJ5ZRNiPuO590BQzUC","count":1,"label":"Pepsi 1l","posId":"N124","price":5900,"isExtra":false,"creatorId":"pEfWxSG0Hs-gnJ3tbe2eh","isPackging":0,"actualLabel":"Pepsi 1l"},{"id":"FpCyJ5ZRNiPuO590BQzUC","count":1,"label":"Pepsi 1l","posId":"N124","price":5900,"isExtra":false,"creatorId":"0nCLjr3p2ck1Mr2sY0dzA","isPackging":0,"actualLabel":"Pepsi 1l"},{"id":"FpCyJ5ZRNiPuO590BQzUC","count":1,"label":"Pepsi 1l","posId":"N124","price":5900,"isExtra":false,"creatorId":"SD1UUtWp4NfEm5Z9Wesyr","isPackging":0,"actualLabel":"Pepsi 1l"}]</t>
  </si>
  <si>
    <t>2026-05-05T21:17:48.656+02:00</t>
  </si>
  <si>
    <t>2026-05-05T21:30:31.648+02:00</t>
  </si>
  <si>
    <t>[{"id":"57405742","note":"","size":"Pepsi 1l","count":1,"label":"Pepsi 1l","posId":"N124","price":5900,"isExtra":false},{"id":"55199513","note":"","size":"Pečené brambory","count":1,"label":"pečené brambory","posId":"P103","price":6900,"isExtra":false},{"id":"55199557","note":"","count":1,"label":"Balné","posId":"K0000","price":1500,"isExtra":true},{"id":"55199516","note":"","size":"Česnekový dip","count":1,"label":"Česnekový dip","posId":"P106","price":2000,"isExtra":false},{"id":"55199557","note":"","count":1,"label":"Balné","posId":"K0000","price":1500,"isExtra":true},{"id":"55199474","note":"","size":"Pepperoni 40cm 🌶️🌶️","count":1,"label":"Pepperoni 40cm 🌶️🌶️","posId":"108","price":30900,"isExtra":false},{"id":"55199547","note":"","count":1,"label":"Balné","posId":"K0000","price":2000,"isExtra":true}]</t>
  </si>
  <si>
    <t>2026-05-05T21:10:36.385+02:00</t>
  </si>
  <si>
    <t>2026-05-05T21:10:38.656+02:00</t>
  </si>
  <si>
    <t>[{"id":"wEUR72S1ReLATJbnOf1v3","count":1,"label":"Mirinda 1l","posId":"N126","price":5900,"isExtra":false,"creatorId":"gkDGNM5MxkbaQw1un55cN","isPackging":0,"actualLabel":"Mirinda 1l"}]</t>
  </si>
  <si>
    <t>2026-05-05T21:08:03.526+02:00</t>
  </si>
  <si>
    <t>2026-05-05T21:26:27.527+02:00</t>
  </si>
  <si>
    <t>2026-05-05T21:41:41.185+02:00</t>
  </si>
  <si>
    <t>2026-05-05T21:08:03.651+02:00</t>
  </si>
  <si>
    <t>[{"id":"03dae282-4cd4-4fa2-9169-2178ea3ed325","note":"","count":1,"label":"Quattro Formaggi 40cm","posId":"111","price":30900,"isExtra":false},{"id":"3a8b6a85-3b5c-4ee4-be2d-261ab8731d6e","note":"","count":1,"label":"Česnekový dip","posId":"P106","price":2000,"isExtra":false},{"id":"d63e9120-8ffe-444c-ba51-6c942a13f4fc","note":"","count":1,"label":"Margherita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bylinky","posId":"A122","price":6500,"isExtra":true},{"id":"86843148-4e32-4979-bfd6-d7151207f70f","note":"","count":1,"label":"Šunka","posId":"C106","price":4000,"KDSTags":["greenhighlight"],"isExtra":true}]</t>
  </si>
  <si>
    <t>2026-05-05T21:04:04.655+02:00</t>
  </si>
  <si>
    <t>2026-05-05T21:17:11.690+02:00</t>
  </si>
  <si>
    <t>2026-05-05T20:55:59.360+02:00</t>
  </si>
  <si>
    <t>2026-05-05T21:14:48.720+02:00</t>
  </si>
  <si>
    <t>[{"id":"69427510296215434ca56261","count":1,"label":"Margherita 32cm","posId":"112","price":20900,"isExtra":false},{"id":"ed2821f5147c44e417ef0b42","count":1,"label":"Balné","posId":"K0000","price":1500,"isExtra":true},{"id":"59839d6b839f5e8fe6d29556","count":1,"label":"BBQ základ","posId":"ZRB32","price":0,"isExtra":true},{"id":"4f453a9a502066523bdfdc6b","count":1,"label":"Cibule","posId":"B103","price":2500,"KDSTags":["greenhighlight"],"isExtra":true},{"id":"730ed795f7d83f1d26b843e5","count":1,"label":"Kukuřice","posId":"B115","price":2500,"KDSTags":["greenhighlight"],"isExtra":true}]</t>
  </si>
  <si>
    <t>2026-05-05T20:52:58.575+02:00</t>
  </si>
  <si>
    <t>2026-05-05T21:08:02.762+02:00</t>
  </si>
  <si>
    <t>[{"id":"69427510296215434ca56259","count":1,"label":"Capricciosa 40cm","posId":"101","price":30900,"isExtra":false},{"id":"c71f71bd04444e93fe083c01","count":1,"label":"Balné","posId":"K0000","price":2000,"isExtra":true},{"id":"69427510296215434ca5625b","count":1,"label":"Baby špenát &amp; kuře 40cm","posId":"104","price":30900,"isExtra":false},{"id":"c71f71bd04444e93fe083c01","count":1,"label":"Balné","posId":"K0000","price":2000,"isExtra":true}]</t>
  </si>
  <si>
    <t>2026-05-05T20:50:43.746+02:00</t>
  </si>
  <si>
    <t>2026-05-05T20:52:14.321+02:00</t>
  </si>
  <si>
    <t>[{"id":"h5yk65QO4_hMCQUPqObr6","count":1,"label":"Aquilla zelený čaj/citron","posId":"N121","price":4900,"isExtra":false,"creatorId":"2-tvdOrNNLGPIr7HVtyEz","isPackging":0,"actualLabel":"Aquilla zelený čaj/citron 0,5l"}]</t>
  </si>
  <si>
    <t>2026-05-05T20:38:50.714+02:00</t>
  </si>
  <si>
    <t>2026-05-05T20:38:55.394+02:00</t>
  </si>
  <si>
    <t>[{"id":"YTg3ID5hRb2ecyVNQ_dzu","count":1,"label":"BBQ Texas 32cm","posId":"119","price":24900,"isExtra":false,"creatorId":"jIz8MSxKEtypN_os0pzFP","isPackging":0,"actualLabel":"BBQ Texas 32cm"}]</t>
  </si>
  <si>
    <t>2026-05-05T20:30:03.903+02:00</t>
  </si>
  <si>
    <t>2026-05-05T20:38:56.587+02:00</t>
  </si>
  <si>
    <t>2026-05-05T20:17:37.155+02:00</t>
  </si>
  <si>
    <t>2026-05-05T20:31:55.546+02:00</t>
  </si>
  <si>
    <t>2026-05-05T20:14:34.786+02:00</t>
  </si>
  <si>
    <t>2026-05-05T20:29:24.552+02:00</t>
  </si>
  <si>
    <t>[{"id":"69427510296215434ca56261","count":1,"label":"Margherita 32cm","posId":"112","price":20900,"isExtra":false},{"id":"ed2821f5147c44e417ef0b42","count":1,"label":"Balné","posId":"K0000","price":1500,"isExtra":true},{"id":"9ee1d6724717b6cc0fc41c1b","count":1,"label":"okraj mozzarella, bylinky","posId":"A121","price":5700,"isExtra":true},{"id":"69427510296215434ca56263","count":1,"label":"Quattro Formaggi 32cm","posId":"123","price":24900,"isExtra":false},{"id":"ed2821f5147c44e417ef0b42","count":1,"label":"Balné","posId":"K0000","price":1500,"isExtra":true},{"id":"8ac62ef5366aeae10227115b","count":1,"label":"Rajčatový základ","posId":"ZSR32","price":0,"isExtra":true}]</t>
  </si>
  <si>
    <t>2026-05-05T20:11:04.000+02:00</t>
  </si>
  <si>
    <t>2026-05-05T20:27:17.351+02:00</t>
  </si>
  <si>
    <t>[{"id":"bf8dc38b-6c8e-42b6-9da3-3170253a57d4","note":"","count":1,"label":"Hot &amp; Spicy 32cm 🌶️🌶️","posId":"122","price":24900,"isExtra":false},{"id":"169906cc-98ac-4101-a361-79ae530758c3","note":"","count":1,"label":"Bez cibule","posId":"X103","price":0,"KDSTags":["redhighlight"],"isExtra":true},{"id":"36ea3088-07fd-428f-b871-c4a5ee9cef7b","note":"","count":1,"label":"Comeback 40cm 🌶️","posId":"109","price":30900,"isExtra":false},{"id":"57c816b2-3e3f-46c2-b126-b09910d79cb0","note":"","count":1,"label":"změna na Smetanový základ","posId":"57c816b2-3e3f-46c2-b126-b09910d79cb0","price":0,"isExtra":true},{"id":"fb12cb64-5c55-4a3e-9351-4c75cdb0fc47","note":"","count":1,"label":"Špenát s česnekem","posId":"C107","price":3500,"KDSTags":["greenhighlight"],"isExtra":true}]</t>
  </si>
  <si>
    <t>2026-05-05T20:07:03.348+02:00</t>
  </si>
  <si>
    <t>2026-05-05T20:36:43.407+02:00</t>
  </si>
  <si>
    <t>2026-05-05T21:10:41.045+02:00</t>
  </si>
  <si>
    <t>2026-05-05T20:23:21.366+02:00</t>
  </si>
  <si>
    <t>[{"id":"9461c599-e1f4-4267-8dd8-c1eea66839a3","note":"","count":1,"label":"Choco Rolls","posId":"chr100","price":8900,"isExtra":false},{"id":"f4d7b9ad-ce62-498d-a90b-8016ab1e3604","note":"","count":1,"label":"Quattro Formaggi 32 cm","posId":"147","price":24900,"isExtra":false},{"id":"d1e9623b-89c9-4caa-a2ba-cbaafad1a883","note":"","count":1,"label":"Slanina","posId":"B108","price":3000,"KDSTags":["greenhighlight"],"isExtra":true},{"id":"c8019f80-065c-4f09-9e80-65b85dae2ae1","note":"","count":1,"label":"Kukuřice","posId":"B115","price":2500,"KDSTags":["greenhighlight"],"isExtra":true},{"id":"85242cc7-02be-4e3a-9c6b-27dfd40e286b","note":"","count":1,"label":"Mirinda 1l","posId":"N126","price":5900,"isExtra":false},{"id":"5a50dcf2-be28-4445-a618-833fc827d1d4","note":"","count":1,"label":"Guarana kiwi a jablko","posId":"N144","price":5500,"isExtra":false}]</t>
  </si>
  <si>
    <t>2026-05-05T20:06:32.994+02:00</t>
  </si>
  <si>
    <t>2026-05-05T20:25:18.606+02:00</t>
  </si>
  <si>
    <t>[{"id":"69427510296215434ca56263","count":1,"label":"Quattro Formaggi 32cm","posId":"123","price":24900,"isExtra":false},{"id":"ed2821f5147c44e417ef0b42","count":1,"label":"Balné","posId":"K0000","price":1500,"isExtra":true},{"id":"69427510296215434ca56269","count":1,"label":"Pepperoni 32cm 🌶️🌶️","posId":"120","price":24900,"isExtra":false},{"id":"ed2821f5147c44e417ef0b42","count":1,"label":"Balné","posId":"K0000","price":1500,"isExtra":true},{"id":"491d7a6fd0c9aaa37717cb10","count":1,"label":"Gorgonzola","posId":"B101","price":3000,"KDSTags":["greenhighlight"],"isExtra":true},{"id":"69427510296215434ca562bd","count":1,"label":"Pepsi 1l","posId":"N124","price":5900,"isExtra":false},{"id":"69427510296215434ca562c1","count":1,"label":"Mirinda 1l","posId":"N126","price":5900,"isExtra":false}]</t>
  </si>
  <si>
    <t>2026-05-05T19:55:37.710+02:00</t>
  </si>
  <si>
    <t>2026-05-05T20:02:48.392+02:00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</si>
  <si>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55199650","note":"","count":1,"label":"Kukuřice","posId":"C115","price":3500,"KDSTags":["greenhighlight"],"isExtra":true}]</t>
  </si>
  <si>
    <t>2026-05-05T19:39:52.860+02:00</t>
  </si>
  <si>
    <t>2026-05-05T19:46:15.319+02:00</t>
  </si>
  <si>
    <t>[{"id":"gSfW8dwSLSlhfOTSE0gUu","count":1,"label":"Margherita 40cm","posId":"100","price":26900,"isExtra":false,"creatorId":"Xc7U5yEQJVtnEIHM5uweU","isPackging":0,"actualLabel":"Margherita 40cm"},{"id":"wEUR72S1ReLATJbnOf1v3","count":1,"label":"Mirinda 1l","posId":"N126","price":5900,"isExtra":false,"creatorId":"n0_KClTXs7Dxxjl1OntnO","isPackging":0,"actualLabel":"Mirinda 1l"},{"id":"qDn96ATbqHd_7vbQ_cZWe","count":1,"label":"Česnekový dip","posId":"P106","price":2000,"isExtra":false,"creatorId":"tZZ3HvbC3ajUpIkwIiA0u","isPackging":0,"actualLabel":"Česnekový dip"},{"id":"qDn96ATbqHd_7vbQ_cZWe","count":1,"label":"Česnekový dip","posId":"P106","price":2000,"isExtra":false,"creatorId":"7ZI2gfANc996Qo9_rlnJo","isPackging":0,"actualLabel":"Česnekový dip"}]</t>
  </si>
  <si>
    <t>2026-05-05T19:35:03.501+02:00</t>
  </si>
  <si>
    <t>2026-05-05T19:57:24.327+02:00</t>
  </si>
  <si>
    <t>2026-05-05T20:39:01.577+02:00</t>
  </si>
  <si>
    <t>2026-05-05T19:35:03.659+02:00</t>
  </si>
  <si>
    <t>[{"id":"fcbcf6b6-34c6-4d5f-ac5b-f6ece72e0953","note":"","count":1,"label":"BBQ Meteor 32cm","posId":"118","price":24900,"isExtra":false},{"id":"2be8bd8d-b8cf-456a-a9f3-1ae18c5726f9","note":"","count":1,"label":"okraj mozzarella, bbq omáčka","posId":"A123","price":5700,"isExtra":true},{"id":"0ea52415-fdb3-497f-b216-7fd5802f2e0f","note":"","count":1,"label":"Quattro Formaggi 32cm","posId":"123","price":24900,"isExtra":false},{"id":"21fd0686-e8d1-43f1-84c9-d96f5842a3ca","note":"","count":1,"label":"okraj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bylinky","posId":"A121","price":5700,"isExtra":true},{"id":"38de8e38-e51e-422d-9a89-960ebc505f1b","note":"","count":1,"label":"Šunka","posId":"B106","price":3000,"KDSTags":["greenhighlight"],"isExtra":true}]</t>
  </si>
  <si>
    <t>2026-05-05T19:33:03.417+02:00</t>
  </si>
  <si>
    <t>2026-05-05T19:54:57.625+02:00</t>
  </si>
  <si>
    <t>2026-05-05T20:25:09.793+02:00</t>
  </si>
  <si>
    <t>2026-05-05T19:33:03.619+02:00</t>
  </si>
  <si>
    <t>[{"id":"987fa0f9-906b-4c8f-b658-123a02363de3","note":"","count":1,"label":"BBQ Texas 18cm","posId":"131","price":11900,"isExtra":false},{"id":"28b3f739-f42a-4ef9-8499-ad66cad79c40","note":"","count":1,"label":"Hot &amp; Spicy 18cm 🌶️🌶️","posId":"134","price":11900,"isExtra":false},{"id":"194f980e-141e-4220-9f1e-0e1e9edc412e","note":"","count":1,"label":"Quattro Formaggi 18cm","posId":"135","price":11900,"isExtra":false},{"id":"f61b7339-3b20-4583-b2b8-12e48de2876d","note":"","count":1,"label":"změna na Rajčatový základ","posId":"f61b7339-3b20-4583-b2b8-12e48de2876d","price":0,"isExtra":true},{"id":"10a95fda-50ac-4e8b-a092-eba50264ce8d","note":"","count":1,"label":"Comeback 18cm 🌶️","posId":"133","price":11900,"isExtra":false}]</t>
  </si>
  <si>
    <t>2026-05-05T19:32:47.962+02:00</t>
  </si>
  <si>
    <t>2026-05-05T19:45:44.248+02:00</t>
  </si>
  <si>
    <t>[{"id":"YTg3ID5hRb2ecyVNQ_dzu","count":1,"label":"BBQ Texas 32cm","posId":"119","price":24900,"isExtra":false,"creatorId":"LDP6PidDXm02KvihALiXF","isPackging":0,"actualLabel":"BBQ Texas 32cm"}]</t>
  </si>
  <si>
    <t>2026-05-05T19:32:35.443+02:00</t>
  </si>
  <si>
    <t>2026-05-05T19:51:01.607+02:00</t>
  </si>
  <si>
    <t>[{"id":"59589455","note":"","size":"Margherita 32cm","count":1,"label":"Margherita 32cm","posId":"112","price":20900,"isExtra":false},{"id":"55199557","note":"","count":1,"label":"Balné","posId":"K0000","price":1500,"isExtra":true},{"id":"55199516","note":"","size":"Česnekový dip","count":1,"label":"Česnekový dip","posId":"P106","price":2000,"isExtra":false},{"id":"55199557","note":"","count":1,"label":"Balné","posId":"K0000","price":1500,"isExtra":true},{"id":"59589456","note":"","size":"Quattro Formaggi 32cm","count":1,"label":"Quattro Formaggi 32cm","posId":"123","price":24900,"isExtra":false},{"id":"55199557","note":"","count":1,"label":"Balné","posId":"K0000","price":1500,"isExtra":true}]</t>
  </si>
  <si>
    <t>2026-05-05T19:32:27.985+02:00</t>
  </si>
  <si>
    <t>2026-05-05T19:44:53.242+02:00</t>
  </si>
  <si>
    <t>[{"id":"WUU7bA6A9cdnbizoCl89X","count":1,"label":"Capricciosa 32cm","posId":"113","price":24900,"isExtra":false,"creatorId":"OzA0aKrkrjcjFOY5mP3BY","isPackging":0,"actualLabel":"Capricciosa 32cm"}]</t>
  </si>
  <si>
    <t>2026-05-05T19:28:03.844+02:00</t>
  </si>
  <si>
    <t>2026-05-05T19:40:39.433+02:00</t>
  </si>
  <si>
    <t>[{"id":"03dae282-4cd4-4fa2-9169-2178ea3ed325","note":"","count":1,"label":"Quattro Formaggi 40cm","posId":"111","price":30900,"isExtra":false},{"id":"211d85d0-839e-41d0-89e3-ea177ad7489e","note":"","count":1,"label":"Česnekový dip","posId":"P106","price":2000,"isExtra":false}]</t>
  </si>
  <si>
    <t>2026-05-05T19:21:06.440+02:00</t>
  </si>
  <si>
    <t>2026-05-05T19:41:33.364+02:00</t>
  </si>
  <si>
    <t>2026-05-05T19:19:37.152+02:00</t>
  </si>
  <si>
    <t>2026-05-05T19:36:57.416+02:00</t>
  </si>
  <si>
    <t>[{"id":"59589463","note":"","size":"Hawai 32cm","count":1,"label":"Hawai 32cm","posId":"114","price":24900,"isExtra":false},{"id":"55199557","note":"","count":1,"label":"Balné","posId":"K0000","price":1500,"isExtra":true},{"id":"55199513","note":"","size":"Pečené brambory","count":1,"label":"pečené brambory","posId":"P103","price":6900,"isExtra":false},{"id":"55199557","note":"","count":1,"label":"Balné","posId":"K0000","price":1500,"isExtra":true},{"id":"57405742","note":"","size":"Pepsi 1l","count":1,"label":"Pepsi 1l","posId":"N124","price":5900,"isExtra":false},{"id":"55199512","note":"","size":"Masové kuličky","count":1,"label":"masové kuličky","posId":"P102","price":9900,"isExtra":false},{"id":"55199557","note":"","count":1,"label":"Balné","posId":"K0000","price":1500,"isExtra":true},{"id":"55199516","note":"","size":"Česnekový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</si>
  <si>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2026-05-05T19:17:37.423+02:00</t>
  </si>
  <si>
    <t>2026-05-05T19:36:25.388+02:00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</si>
  <si>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🌶️🌶️","posId":"120","price":24900,"isExtra":false},{"id":"55199557","note":"","count":1,"label":"Balné","posId":"K0000","price":1500,"isExtra":true},{"id":"59589455","note":"","size":"Margherita 32cm","count":1,"label":"Margherita 32cm","posId":"112","price":20900,"isExtra":false},{"id":"55199557","note":"","count":1,"label":"Balné","posId":"K0000","price":1500,"isExtra":true}]</t>
  </si>
  <si>
    <t>2026-05-05T19:12:03.458+02:00</t>
  </si>
  <si>
    <t>2026-05-05T19:31:06.242+02:00</t>
  </si>
  <si>
    <t>2026-05-05T19:39:06.973+02:00</t>
  </si>
  <si>
    <t>2026-05-05T19:12:03.653+02:00</t>
  </si>
  <si>
    <t>[{"id":"e12521cc-9391-4513-be27-f090014536cf","note":"","count":1,"label":"BBQ Texas 32 cm","posId":"143","price":24900,"isExtra":false},{"id":"1da47ebe-2592-435a-b854-8cbe80b56263","note":"","count":1,"label":"Hawai 32 cm","posId":"138","price":24900,"isExtra":false},{"id":"e7501e4e-7b75-458f-8655-4ba5ba9c5990","note":"","count":1,"label":"Dip Jalapeňos","posId":"P107","price":2000,"isExtra":false},{"id":"211d85d0-839e-41d0-89e3-ea177ad7489e","note":"","count":1,"label":"Česnekový dip","posId":"P106","price":2000,"isExtra":false}]</t>
  </si>
  <si>
    <t>2026-05-05T19:07:33.449+02:00</t>
  </si>
  <si>
    <t>2026-05-05T19:28:56.673+02:00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</si>
  <si>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40cm","posId":"111","price":30900,"isExtra":false},{"id":"55199547","note":"","count":1,"label":"Balné","posId":"K0000","price":2000,"isExtra":true},{"id":"55199581","note":"","count":1,"label":"okraj mozzarella, bylinky","posId":"A122","price":6500,"isExtra":true},{"id":"55199472","note":"","size":"Hot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🌶️🌶️","posId":"110","price":30900,"isExtra":false},{"id":"55199547","note":"","count":1,"label":"Balné","posId":"K0000","price":2000,"isExtra":true},{"id":"55199581","note":"","count":1,"label":"okraj mozzarella, bylinky","posId":"A122","price":6500,"isExtra":true}]</t>
  </si>
  <si>
    <t>2026-05-05T19:01:25.244+02:00</t>
  </si>
  <si>
    <t>2026-05-05T19:20:00.556+02:00</t>
  </si>
  <si>
    <t>[{"id":"69427510296215434ca56269","count":1,"label":"Pepperoni 32cm 🌶️🌶️","posId":"120","price":24900,"isExtra":false},{"id":"ed2821f5147c44e417ef0b42","count":1,"label":"Balné","posId":"K0000","price":1500,"isExtra":true},{"id":"9db33b6e2b744d67b8488546","count":1,"label":"okraj mozzarella, bbq omáčka","posId":"A123","price":5700,"isExtra":true},{"id":"69427510296215434ca562bf","count":1,"label":"Pepsi zero sugar 1l","posId":"N125","price":5900,"isExtra":false},{"id":"69427510296215434ca56271","count":1,"label":"Hawai 32cm","posId":"114","price":24900,"isExtra":false},{"id":"ed2821f5147c44e417ef0b42","count":1,"label":"Balné","posId":"K0000","price":1500,"isExtra":true},{"id":"9db33b6e2b744d67b8488546","count":1,"label":"okraj mozzarella, bbq omáčka","posId":"A123","price":5700,"isExtra":true},{"id":"7fe2b841700c31b78e5fd7d9","count":1,"label":"Bez ananasu","posId":"X100","price":0,"KDSTags":["redhighlight"],"isExtra":true},{"id":"987bfd69b1586254c4704730","count":1,"label":"Žampiony","posId":"B105","price":2500,"KDSTags":["greenhighlight"],"isExtra":true},{"id":"69427510296215434ca562a3","count":1,"label":"Česnekový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</si>
  <si>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2026-05-05T18:59:07.950+02:00</t>
  </si>
  <si>
    <t>2026-05-05T19:12:00.188+02:00</t>
  </si>
  <si>
    <t>[{"id":"121","note":"","count":1,"label":"Comeback 32cm 🌶️","posId":"121","price":24900,"isExtra":false},{"id":"K0000","note":"","count":1,"label":"Balné","posId":"K0000","price":1500,"isExtra":true},{"id":"B100","note":"","count":1,"label":"Ananas","posId":"B100","price":2500,"KDSTags":["greenhighlight"],"isExtra":true},{"id":"B115","note":"","count":1,"label":"Kukuřice","posId":"B115","price":2500,"KDSTags":["greenhighlight"],"isExtra":true},{"id":"119","note":"","count":1,"label":"BBQ Texas 32cm","posId":"119","price":24900,"isExtra":false},{"id":"K0000","note":"","count":1,"label":"Balné","posId":"K0000","price":1500,"isExtra":true}]</t>
  </si>
  <si>
    <t>2026-05-05T18:56:03.865+02:00</t>
  </si>
  <si>
    <t>2026-05-05T19:07:18.116+02:00</t>
  </si>
  <si>
    <t>2026-05-05T19:23:13.436+02:00</t>
  </si>
  <si>
    <t>2026-05-05T18:56:04.000+02:00</t>
  </si>
  <si>
    <t>2026-05-05T18:48:14.084+02:00</t>
  </si>
  <si>
    <t>2026-05-05T19:04:18.211+02:00</t>
  </si>
  <si>
    <t>[{"id":"69427510296215434ca5624d","count":1,"label":"Comeback 40cm 🌶️","posId":"109","price":30900,"isExtra":false},{"id":"c71f71bd04444e93fe083c01","count":1,"label":"Balné","posId":"K0000","price":2000,"isExtra":true},{"id":"c52e5d335958c879af628612","count":1,"label":"Ananas","posId":"C100","price":3500,"KDSTags":["greenhighlight"],"isExtra":true}]</t>
  </si>
  <si>
    <t>2026-05-05T18:41:39.444+02:00</t>
  </si>
  <si>
    <t>2026-05-05T19:00:52.095+02:00</t>
  </si>
  <si>
    <t>[{"id":"69427510296215434ca56259","count":1,"label":"Capricciosa 40cm","posId":"101","price":30900,"isExtra":false},{"id":"c71f71bd04444e93fe083c01","count":1,"label":"Balné","posId":"K0000","price":2000,"isExtra":true},{"id":"f7ffa629f5bc387b11f2e11b","count":1,"label":"Bez žampionů","posId":"X105","price":0,"KDSTags":["redhighlight"],"isExtra":true},{"id":"1b08716f3c2b8fa95c641a92","count":1,"label":"Olivy","posId":"C112","price":3500,"KDSTags":["greenhighlight"],"isExtra":true}]</t>
  </si>
  <si>
    <t>2026-05-05T18:41:02.546+02:00</t>
  </si>
  <si>
    <t>2026-05-05T18:55:20.981+02:00</t>
  </si>
  <si>
    <t>2026-05-05T19:10:22.934+02:00</t>
  </si>
  <si>
    <t>2026-05-05T18:41:02.698+02:00</t>
  </si>
  <si>
    <t>[{"id":"bf8dc38b-6c8e-42b6-9da3-3170253a57d4","note":"","count":1,"label":"Hot &amp; Spicy 32cm 🌶️🌶️","posId":"122","price":24900,"isExtra":false},{"id":"b23a7ffc-2968-4b23-96c7-647c4d375297","note":"","count":1,"label":"BBQ Meteor 32 cm","posId":"142","price":24900,"isExtra":false},{"id":"de56def4-8429-46ca-bf08-8c8eba684591","note":"","count":2,"label":"BBQ dip","posId":"P105","price":2000,"isExtra":false}]</t>
  </si>
  <si>
    <t>2026-05-05T18:35:55.055+02:00</t>
  </si>
  <si>
    <t>2026-05-05T18:39:55.992+02:00</t>
  </si>
  <si>
    <t>[{"id":"QrPXGH88jpwyWX5vSck7H","count":1,"label":"Zeleninová 32cm","posId":"115","price":24900,"isExtra":false,"creatorId":"-VECgss9TIJ_4k11j8Dv7","isPackging":0,"actualLabel":"Zeleninová 32cm"},{"id":"7i1v3opub4fcKBOdkuA2U","count":1,"label":"Dip Jalapeňos","posId":"P107","price":2000,"isExtra":false,"creatorId":"fVmmxwJXaBa1aHnWt12ZV","isPackging":0,"actualLabel":"Dip Jalapeňos"}]</t>
  </si>
  <si>
    <t>2026-05-05T18:24:59.231+02:00</t>
  </si>
  <si>
    <t>2026-05-05T18:34:03.695+02:00</t>
  </si>
  <si>
    <t>2026-05-05T18:20:03.514+02:00</t>
  </si>
  <si>
    <t>2026-05-05T18:29:45.833+02:00</t>
  </si>
  <si>
    <t>2026-05-05T19:13:10.135+02:00</t>
  </si>
  <si>
    <t>2026-05-05T18:20:03.644+02:00</t>
  </si>
  <si>
    <t>[{"id":"1fae666b-4102-4ed0-b317-2a07b21ae279","note":"","count":1,"label":"Hot &amp; Spicy 40cm 🌶️🌶️","posId":"110","price":30900,"isExtra":false},{"id":"eb426525-9181-4714-9963-380f5c0ae0e5","note":"","count":1,"label":"okraj mozzarella, bylinky","posId":"A122","price":6500,"isExtra":true},{"id":"211d85d0-839e-41d0-89e3-ea177ad7489e","note":"","count":1,"label":"Česnekový dip","posId":"P106","price":2000,"isExtra":false},{"id":"d3eb4d53-930f-46c7-bd43-afdbaaac1bcf","note":"","count":1,"label":"masové kuličky","posId":"P102","price":9900,"isExtra":false}]</t>
  </si>
  <si>
    <t>2026-05-05T18:06:03.698+02:00</t>
  </si>
  <si>
    <t>2026-05-05T18:27:54.812+02:00</t>
  </si>
  <si>
    <t>2026-05-05T18:42:01.957+02:00</t>
  </si>
  <si>
    <t>2026-05-05T18:06:03.877+02:00</t>
  </si>
  <si>
    <t>[{"id":"b23a7ffc-2968-4b23-96c7-647c4d375297","note":"","count":1,"label":"BBQ Meteor 32 cm","posId":"142","price":24900,"isExtra":false},{"id":"57c816b2-3e3f-46c2-b126-b09910d79cb0","note":"","count":1,"label":"změna na Smetanový základ","posId":"57c816b2-3e3f-46c2-b126-b09910d79cb0","price":0,"isExtra":true},{"id":"c8019f80-065c-4f09-9e80-65b85dae2ae1","note":"","count":1,"label":"Kukuřice","posId":"B115","price":2500,"KDSTags":["greenhighlight"],"isExtra":true}]</t>
  </si>
  <si>
    <t>2026-05-05T18:03:59.550+02:00</t>
  </si>
  <si>
    <t>2026-05-05T18:32:47.459+02:00</t>
  </si>
  <si>
    <t>2026-05-05T17:57:04.941+02:00</t>
  </si>
  <si>
    <t>2026-05-05T18:08:12.739+02:00</t>
  </si>
  <si>
    <t>2026-05-05T18:11:50.537+02:00</t>
  </si>
  <si>
    <t>2026-05-05T17:57:06.011+02:00</t>
  </si>
  <si>
    <t>[{"id":"ad7c292a-48c9-48db-b64c-0f7f8ebced7f","note":"","count":1,"label":"BBQ Meteor 40cm","posId":"106","price":30900,"isExtra":false},{"id":"57c816b2-3e3f-46c2-b126-b09910d79cb0","note":"","count":1,"label":"změna na Smetanový základ","posId":"57c816b2-3e3f-46c2-b126-b09910d79cb0","price":0,"isExtra":true},{"id":"e8f571e6-dd36-42d7-8826-52c90315986b","note":"","count":1,"label":"Baby špenát &amp; kuře 40cm","posId":"104","price":30900,"isExtra":false},{"id":"eb426525-9181-4714-9963-380f5c0ae0e5","note":"","count":1,"label":"okraj mozzarella, bylinky","posId":"A122","price":6500,"isExtra":true}]</t>
  </si>
  <si>
    <t>2026-05-05T17:54:03.288+02:00</t>
  </si>
  <si>
    <t>2026-05-05T18:03:20.691+02:00</t>
  </si>
  <si>
    <t>2026-05-05T18:17:03.202+02:00</t>
  </si>
  <si>
    <t>2026-05-05T17:54:03.385+02:00</t>
  </si>
  <si>
    <t>[{"id":"e525f614-2c06-459a-8d22-623546aa83fc","note":"","count":1,"label":"BBQ Texas 40cm","posId":"107","price":30900,"isExtra":false},{"id":"eb426525-9181-4714-9963-380f5c0ae0e5","note":"","count":1,"label":"okraj mozzarella, bylinky","posId":"A122","price":6500,"isExtra":true},{"id":"211d85d0-839e-41d0-89e3-ea177ad7489e","note":"","count":1,"label":"Česnekový dip","posId":"P106","price":2000,"isExtra":false},{"id":"1fae666b-4102-4ed0-b317-2a07b21ae279","note":"","count":1,"label":"Hot &amp; Spicy 40cm 🌶️🌶️","posId":"110","price":30900,"isExtra":false},{"id":"eb426525-9181-4714-9963-380f5c0ae0e5","note":"","count":1,"label":"okraj mozzarella, bylinky","posId":"A122","price":6500,"isExtra":true}]</t>
  </si>
  <si>
    <t>2026-05-05T17:52:04.368+02:00</t>
  </si>
  <si>
    <t>2026-05-05T18:21:32.838+02:00</t>
  </si>
  <si>
    <t>[{"id":"4d0fe7ad-c88a-4a73-8015-c60680489cf8","note":"","count":1,"label":"Baby Špenát &amp; kuře 32cm","posId":"116","price":24900,"isExtra":false},{"id":"21fd0686-e8d1-43f1-84c9-d96f5842a3ca","note":"","count":1,"label":"okraj mozzarella, bylinky","posId":"A121","price":5700,"isExtra":true},{"id":"b23a7ffc-2968-4b23-96c7-647c4d375297","note":"","count":1,"label":"BBQ Meteor 32 cm","posId":"142","price":24900,"isExtra":false},{"id":"21fd0686-e8d1-43f1-84c9-d96f5842a3ca","note":"","count":1,"label":"okraj mozzarella, bylinky","posId":"A121","price":5700,"isExtra":true},{"id":"a4efa812-1470-4ea2-a19d-39843abed3be","note":"","count":1,"label":"Comeback 32 cm","posId":"145","price":24900,"isExtra":false},{"id":"f2ca88ba-7288-4f05-a925-149da2e2137e","note":"","count":1,"label":"okraj hotdog, bbq omáčka","posId":"A119","price":5700,"isExtra":true}]</t>
  </si>
  <si>
    <t>2026-05-05T17:46:04.625+02:00</t>
  </si>
  <si>
    <t>2026-05-05T17:52:39.897+02:00</t>
  </si>
  <si>
    <t>2026-05-05T18:17:11.472+02:00</t>
  </si>
  <si>
    <t>2026-05-05T17:46:04.786+02:00</t>
  </si>
  <si>
    <t>2026-05-05T17:41:03.693+02:00</t>
  </si>
  <si>
    <t>2026-05-05T17:58:32.698+02:00</t>
  </si>
  <si>
    <t>2026-05-05T18:32:58.545+02:00</t>
  </si>
  <si>
    <t>2026-05-05T17:41:03.830+02:00</t>
  </si>
  <si>
    <t>[{"id":"4d0fe7ad-c88a-4a73-8015-c60680489cf8","note":"","count":1,"label":"Baby Špenát &amp; kuře 32cm","posId":"116","price":24900,"isExtra":false},{"id":"8b18781f-3bd0-464d-aa33-9f081ecc1a3a","note":"","count":1,"label":"Mozzarella","posId":"B113","price":3000,"KDSTags":["greenhighlight"],"isExtra":true},{"id":"3a8b6a85-3b5c-4ee4-be2d-261ab8731d6e","note":"","count":1,"label":"Česnekový dip","posId":"P106","price":2000,"isExtra":false}]</t>
  </si>
  <si>
    <t>2026-05-05T17:24:14.707+02:00</t>
  </si>
  <si>
    <t>2026-05-05T17:43:21.207+02:00</t>
  </si>
  <si>
    <t>2026-05-05T17:12:03.071+02:00</t>
  </si>
  <si>
    <t>2026-05-05T17:34:30.644+02:00</t>
  </si>
  <si>
    <t>2026-05-05T17:56:26.665+02:00</t>
  </si>
  <si>
    <t>2026-05-05T17:41:18.945+02:00</t>
  </si>
  <si>
    <t>[{"id":"0b867b16-3995-4b4a-9deb-1c0d8cecf8d6","note":"","count":2,"label":"Pepperoni 32cm 🌶️🌶️","posId":"120","price":24900,"isExtra":false},{"id":"4d0fe7ad-c88a-4a73-8015-c60680489cf8","note":"","count":1,"label":"Baby Špenát &amp; kuře 32cm","posId":"116","price":24900,"isExtra":false}]</t>
  </si>
  <si>
    <t>2026-05-05T17:12:00.762+02:00</t>
  </si>
  <si>
    <t>2026-05-05T17:29:57.787+02:00</t>
  </si>
  <si>
    <t>[{"id":"55199516","note":"","size":"Česnekový dip","count":1,"label":"Česnekový dip","posId":"P106","price":2000,"isExtra":false},{"id":"55199557","note":"","count":1,"label":"Balné","posId":"K0000","price":1500,"isExtra":true},{"id":"55199473","note":"","size":"Comeback 40cm 🌶️","count":1,"label":"Comeback 40cm 🌶️","posId":"109","price":30900,"isExtra":false},{"id":"55199547","note":"","count":1,"label":"Balné","posId":"K0000","price":2000,"isExtra":true}]</t>
  </si>
  <si>
    <t>2026-05-05T16:55:03.620+02:00</t>
  </si>
  <si>
    <t>2026-05-05T17:07:52.436+02:00</t>
  </si>
  <si>
    <t>2026-05-05T17:17:29.038+02:00</t>
  </si>
  <si>
    <t>2026-05-05T16:55:03.749+02:00</t>
  </si>
  <si>
    <t>2026-05-05T16:45:02.593+02:00</t>
  </si>
  <si>
    <t>2026-05-05T17:05:47.427+02:00</t>
  </si>
  <si>
    <t>2026-05-05T18:04:34.674+02:00</t>
  </si>
  <si>
    <t>2026-05-05T16:45:02.733+02:00</t>
  </si>
  <si>
    <t>2026-05-05T16:35:16.815+02:00</t>
  </si>
  <si>
    <t>2026-05-05T16:47:59.647+02:00</t>
  </si>
  <si>
    <t>[{"id":"59589460","note":"","size":"BBQ Texas 32cm","count":1,"label":"BBQ Texas 32cm","posId":"119","price":24900,"isExtra":false},{"id":"55199557","note":"","count":1,"label":"Balné","posId":"K0000","price":1500,"isExtra":true},{"id":"57279334","note":"","count":1,"label":"Smetanový základ","posId":"ZBS32","price":0,"isExtra":true},{"id":"55199475","note":"","size":"BBQ Texas 40cm","count":1,"label":"BBQ Texas 40cm","posId":"107","price":30900,"isExtra":false},{"id":"55199547","note":"","count":1,"label":"Balné","posId":"K0000","price":2000,"isExtra":true}]</t>
  </si>
  <si>
    <t>2026-05-05T16:28:30.444+02:00</t>
  </si>
  <si>
    <t>2026-05-05T16:37:25.661+02:00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</si>
  <si>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🌶️","posId":"121","price":24900,"isExtra":false},{"id":"55199557","note":"","count":1,"label":"Balné","posId":"K0000","price":1500,"isExtra":true},{"id":"55199612","note":"","count":1,"label":"Bez salámu","posId":"X109","price":0,"KDSTags":["redhighlight"],"isExtra":true},{"id":"55199516","note":"","size":"Česnekový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</si>
  <si>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2026-05-05T15:58:03.254+02:00</t>
  </si>
  <si>
    <t>2026-05-05T17:44:44.712+02:00</t>
  </si>
  <si>
    <t>2026-05-05T17:59:26.093+02:00</t>
  </si>
  <si>
    <t>2026-05-05T16:20:00.080+02:00</t>
  </si>
  <si>
    <t>[{"id":"a4efa812-1470-4ea2-a19d-39843abed3be","note":"","count":2,"label":"Comeback 32 cm","posId":"145","price":24900,"isExtra":false}]</t>
  </si>
  <si>
    <t>2026-05-05T15:12:11.885+02:00</t>
  </si>
  <si>
    <t>2026-05-05T15:23:21.459+02:00</t>
  </si>
  <si>
    <t>[{"id":"69427510296215434ca56263","count":1,"label":"Quattro Formaggi 32cm","posId":"123","price":24900,"isExtra":false},{"id":"ed2821f5147c44e417ef0b42","count":1,"label":"Balné","posId":"K0000","price":1500,"isExtra":true},{"id":"69427510296215434ca56271","count":1,"label":"Hawai 32cm","posId":"114","price":24900,"isExtra":false},{"id":"ed2821f5147c44e417ef0b42","count":1,"label":"Balné","posId":"K0000","price":1500,"isExtra":true},{"id":"7fe2b841700c31b78e5fd7d9","count":1,"label":"Bez ananasu","posId":"X100","price":0,"KDSTags":["redhighlight"],"isExtra":true}]</t>
  </si>
  <si>
    <t>2026-05-05T15:12:11.470+02:00</t>
  </si>
  <si>
    <t>2026-05-05T15:17:57.438+02:00</t>
  </si>
  <si>
    <t>2026-05-05T14:44:04.457+02:00</t>
  </si>
  <si>
    <t>2026-05-05T14:53:49.071+02:00</t>
  </si>
  <si>
    <t>2026-05-05T15:14:09.143+02:00</t>
  </si>
  <si>
    <t>2026-05-05T14:45:10.408+02:00</t>
  </si>
  <si>
    <t>[{"id":"d63e9120-8ffe-444c-ba51-6c942a13f4fc","note":"","count":1,"label":"Margherita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bylinky","posId":"A122","price":6500,"isExtra":true}]</t>
  </si>
  <si>
    <t>2026-05-05T14:35:18.591+02:00</t>
  </si>
  <si>
    <t>2026-05-05T14:46:28.284+02:00</t>
  </si>
  <si>
    <t>[{"id":"69427510296215434ca56275","count":1,"label":"Baby Špenát &amp; kuře 32cm","posId":"116","price":24900,"isExtra":false},{"id":"ed2821f5147c44e417ef0b42","count":1,"label":"Balné","posId":"K0000","price":1500,"isExtra":true},{"id":"69427510296215434ca5626b","count":1,"label":"BBQ Texas 32cm","posId":"119","price":24900,"isExtra":false},{"id":"ed2821f5147c44e417ef0b42","count":1,"label":"Balné","posId":"K0000","price":1500,"isExtra":true},{"id":"69427510296215434ca562af","count":1,"label":"Opočno karamel","posId":"D112","price":12900,"isExtra":false}]</t>
  </si>
  <si>
    <t>2026-05-05T14:18:36.453+02:00</t>
  </si>
  <si>
    <t>2026-05-05T14:27:09.342+02:00</t>
  </si>
  <si>
    <t>2026-05-05T13:44:36.741+02:00</t>
  </si>
  <si>
    <t>2026-05-05T13:54:15.155+02:00</t>
  </si>
  <si>
    <t>[{"id":"69427510296215434ca56261","count":1,"label":"Margherita 32cm","posId":"112","price":20900,"isExtra":false},{"id":"ed2821f5147c44e417ef0b42","count":1,"label":"Balné","posId":"K0000","price":1500,"isExtra":true},{"id":"4f453a9a502066523bdfdc6b","count":1,"label":"Cibule","posId":"B103","price":2500,"KDSTags":["greenhighlight"],"isExtra":true},{"id":"216519e2411a0b808e5e66a5","count":1,"label":"Šunka","posId":"B106","price":3000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</si>
  <si>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2026-05-05T13:35:29.900+02:00</t>
  </si>
  <si>
    <t>2026-05-05T13:47:19.046+02:00</t>
  </si>
  <si>
    <t>[{"id":"59589455","note":"","size":"Margherita 32cm","count":1,"label":"Margherita 32cm","posId":"112","price":20900,"isExtra":false},{"id":"55199557","note":"","count":1,"label":"Balné","posId":"K0000","price":1500,"isExtra":true},{"id":"55199512","note":"","size":"Masové kuličky","count":1,"label":"masové kuličky","posId":"P102","price":9900,"isExtra":false},{"id":"55199557","note":"","count":1,"label":"Balné","posId":"K0000","price":1500,"isExtra":true},{"id":"57405746","note":"","size":"Poděbradská malinovka 0,5l","count":4,"label":"Poděbradská malinovka 0,5l","posId":"N129","price":4900,"isExtra":false}]</t>
  </si>
  <si>
    <t>2026-05-05T13:23:54.340+02:00</t>
  </si>
  <si>
    <t>2026-05-05T13:39:07.868+02:00</t>
  </si>
  <si>
    <t>[{"id":"55199509","note":"","size":"Spicy menu Comeback","count":1,"label":"Spicy menu Comeback","posId":"M100","price":34900,"isExtra":false},{"id":"55199647","note":"","count":1,"label":"Špenát &amp; kuře","posId":"Y116","price":0,"isExtra":true},{"id":"55199538","note":"","count":1,"label":"Balné","posId":"K0000","price":3000,"isExtra":true},{"id":"55199635","note":"","count":1,"label":"okraj hotdog, bez omáčky","posId":"A125","price":5700,"isExtra":true},{"id":"55199578","note":"","count":1,"label":"masové kuličky","posId":"P102","price":0,"isExtra":true},{"id":"57405755","note":"","count":1,"label":"Pepsi zero sugar 1l","posId":"N125","price":0,"isExtra":true},{"id":"55199516","note":"","size":"Česnekový dip","count":2,"label":"Česnekový dip","posId":"P106","price":2000,"isExtra":false},{"id":"55199515","note":"","size":"Pepperoni Rolls 🌶️","count":1,"label":"Pepperoni Rolls 🌶️","posId":"P100","price":8900,"isExtra":false},{"id":"55199557","note":"","count":1,"label":"Balné","posId":"K0000","price":1500,"isExtra":true}]</t>
  </si>
  <si>
    <t>2026-05-05T13:15:04.367+02:00</t>
  </si>
  <si>
    <t>2026-05-05T14:18:19.977+02:00</t>
  </si>
  <si>
    <t>2026-05-05T14:40:53.850+02:00</t>
  </si>
  <si>
    <t>2026-05-05T14:07:41.721+02:00</t>
  </si>
  <si>
    <t>[{"id":"36ea3088-07fd-428f-b871-c4a5ee9cef7b","note":"","count":1,"label":"Comeback 40cm 🌶️","posId":"109","price":30900,"isExtra":false},{"id":"eae0baf6-2c0e-4081-8ab5-5266bc363ee5","note":"","count":1,"label":"okraj mozzarella, bbq omáčka","posId":"A124","price":6500,"isExtra":true},{"id":"1e281388-c78a-4b3d-874d-346d699d1a35","note":"","count":1,"label":"Grana padano, pecorino, parmazán","posId":"C130","price":4000,"KDSTags":["greenhighlight"],"isExtra":true}]</t>
  </si>
  <si>
    <t>2026-05-05T12:59:03.154+02:00</t>
  </si>
  <si>
    <t>2026-05-05T13:13:40.651+02:00</t>
  </si>
  <si>
    <t>2026-05-05T13:35:51.443+02:00</t>
  </si>
  <si>
    <t>2026-05-05T13:01:19.368+02:00</t>
  </si>
  <si>
    <t>[{"id":"03dae282-4cd4-4fa2-9169-2178ea3ed325","note":"","count":1,"label":"Quattro Formaggi 40cm","posId":"111","price":30900,"isExtra":false},{"id":"4d17a249-2cb2-45af-b8bb-30f6adefd5de","note":"","count":1,"label":"Bez gorgonzoly","posId":"X101","price":0,"KDSTags":["redhighlight"],"isExtra":true}]</t>
  </si>
  <si>
    <t>2026-05-05T12:51:04.583+02:00</t>
  </si>
  <si>
    <t>2026-05-05T13:04:43.455+02:00</t>
  </si>
  <si>
    <t>2026-05-05T13:33:59.230+02:00</t>
  </si>
  <si>
    <t>2026-05-05T12:58:09.396+02:00</t>
  </si>
  <si>
    <t>[{"id":"a4efa812-1470-4ea2-a19d-39843abed3be","note":"","count":1,"label":"Comeback 32 cm","posId":"145","price":24900,"isExtra":false},{"id":"c8019f80-065c-4f09-9e80-65b85dae2ae1","note":"","count":1,"label":"Kukuřice","posId":"B115","price":2500,"KDSTags":["greenhighlight"],"isExtra":true}]</t>
  </si>
  <si>
    <t>2026-05-05T12:50:26.065+02:00</t>
  </si>
  <si>
    <t>2026-05-05T12:53:32.519+02:00</t>
  </si>
  <si>
    <t>[{"id":"7aBj0yr8ehZGT_Y-fZEHI","count":1,"label":"Guarana kiwi a jablko","posId":"N144","price":5500,"isExtra":false,"creatorId":"Nc3Kzi2hSnSBzyGuzF6_3","isPackging":0,"actualLabel":"Guarana kiwi a jablko"}]</t>
  </si>
  <si>
    <t>2026-05-05T12:35:31.176+02:00</t>
  </si>
  <si>
    <t>2026-05-05T13:03:16.119+02:00</t>
  </si>
  <si>
    <t>2026-05-05T12:20:07.695+02:00</t>
  </si>
  <si>
    <t>2026-05-05T12:30:58.717+02:00</t>
  </si>
  <si>
    <t>2026-05-05T12:14:33.411+02:00</t>
  </si>
  <si>
    <t>2026-05-05T12:25:44.521+02:00</t>
  </si>
  <si>
    <t>2026-05-05T12:01:49.974+02:00</t>
  </si>
  <si>
    <t>2026-05-05T12:17:35.797+02:00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</si>
  <si>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🌶️🌶️","posId":"120","price":24900,"isExtra":false},{"id":"55199557","note":"","count":1,"label":"Balné","posId":"K0000","price":1500,"isExtra":true},{"id":"59589458","note":"","size":"Comeback 32cm 🌶️","count":1,"label":"Comeback 32cm 🌶️","posId":"121","price":24900,"isExtra":false},{"id":"55199557","note":"","count":1,"label":"Balné","posId":"K0000","price":1500,"isExtra":true},{"id":"57405741","note":"","size":"BIRGO grapefruit 0,5l","count":1,"label":"BIRGO grapefruit 0,5l","posId":"N131","price":4900,"isExtra":false},{"id":"61817999","note":"","size":"Guarana classic","count":1,"label":"Guarana classic","posId":"N142","price":5500,"isExtra":false}]</t>
  </si>
  <si>
    <t>2026-05-05T11:57:16.674+02:00</t>
  </si>
  <si>
    <t>2026-05-05T12:09:53.669+02:00</t>
  </si>
  <si>
    <t>[{"id":"120","note":"","count":2,"label":"Pepperoni 32cm 🌶️🌶️","posId":"120","price":24900,"isExtra":false},{"id":"K0000","note":"","count":2,"label":"Balné","posId":"K0000","price":1500,"isExtra":true},{"id":"P106","note":"","count":1,"label":"Česnekový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</si>
  <si>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2026-05-05T11:56:29.209+02:00</t>
  </si>
  <si>
    <t>2026-05-05T11:56:43.654+02:00</t>
  </si>
  <si>
    <t>[{"id":"7aBj0yr8ehZGT_Y-fZEHI","count":1,"label":"Guarana kiwi a jablko","posId":"N144","price":5500,"isExtra":false,"creatorId":"Tzl4reXGVRd2MEwpn-ysP","isPackging":0,"actualLabel":"Guarana kiwi a jablko"}]</t>
  </si>
  <si>
    <t>2026-05-05T11:55:37.022+02:00</t>
  </si>
  <si>
    <t>2026-05-05T11:55:44.867+02:00</t>
  </si>
  <si>
    <t>[{"id":"r1hrAHLtk-DvPQxcr1eH_","count":1,"label":"Guarana classic zero","posId":"N143","price":5500,"isExtra":false,"creatorId":"CAH6kFCLk-aDEQOyxt31N","isPackging":0,"actualLabel":"Guarana classic zero"},{"id":"r1hrAHLtk-DvPQxcr1eH_","count":1,"label":"Guarana classic zero","posId":"N143","price":5500,"isExtra":false,"creatorId":"EYk_M0y2l2ZB4DLt8FFo1","isPackging":0,"actualLabel":"Guarana classic zero"}]</t>
  </si>
  <si>
    <t>2026-05-05T11:37:19.678+02:00</t>
  </si>
  <si>
    <t>2026-05-05T11:37:59.295+02:00</t>
  </si>
  <si>
    <t>[{"id":"7aBj0yr8ehZGT_Y-fZEHI","count":1,"label":"Guarana kiwi a jablko","posId":"N144","price":5500,"isExtra":false,"discount":{"type":"absolute","value":35},"creatorId":"eCX4AHkfpaoORb9US9PYr","isPackging":0,"actualLabel":"Guarana kiwi a jablko"}]</t>
  </si>
  <si>
    <t>2026-05-05T11:37:12.971+02:00</t>
  </si>
  <si>
    <t>2026-05-05T11:49:21.558+02:00</t>
  </si>
  <si>
    <t>[{"id":"69427510296215434ca56267","count":1,"label":"Comeback 32cm 🌶️","posId":"121","price":24900,"isExtra":false},{"id":"ed2821f5147c44e417ef0b42","count":1,"label":"Balné","posId":"K0000","price":1500,"isExtra":true},{"id":"15d48fba0016db7394ccdeab","count":1,"label":"Bez cibule","posId":"X103","price":0,"KDSTags":["redhighlight"],"isExtra":true}]</t>
  </si>
  <si>
    <t>2026-05-05T11:14:03.219+02:00</t>
  </si>
  <si>
    <t>2026-05-05T11:32:38.110+02:00</t>
  </si>
  <si>
    <t>2026-05-05T12:00:22.762+02:00</t>
  </si>
  <si>
    <t>2026-05-05T11:18:39.514+02:00</t>
  </si>
  <si>
    <t>2026-05-05T00:33:34.622+02:00</t>
  </si>
  <si>
    <t>2026-05-05T00:42:54.504+02:00</t>
  </si>
  <si>
    <t>[{"id":"55199481","note":"","size":"Veggieballs 40cm 🌶️🌶️","count":1,"label":"Veggieballs 40cm 🌶️🌶️","posId":"105","price":30900,"isExtra":false},{"id":"55199547","note":"","count":1,"label":"Balné","posId":"K0000","price":2000,"isExtra":true},{"id":"59555723","note":"","count":1,"label":"BBQ základ","posId":"ZRB40","price":0,"isExtra":true}]</t>
  </si>
  <si>
    <t>2026-05-05T00:28:28.726+02:00</t>
  </si>
  <si>
    <t>2026-05-05T00:34:19.458+02:00</t>
  </si>
  <si>
    <t>2026-05-05T00:16:18.875+02:00</t>
  </si>
  <si>
    <t>2026-05-05T00:30:23.532+02:00</t>
  </si>
  <si>
    <t>[{"id":"69427510296215434ca56253","count":1,"label":"BBQ Meteor 40cm","posId":"106","price":30900,"isExtra":false},{"id":"c71f71bd04444e93fe083c01","count":1,"label":"Balné","posId":"K0000","price":2000,"isExtra":true},{"id":"8d55eafca74e85a8dee122d9","count":1,"label":"okraj mozzarella, bylinky","posId":"A122","price":6500,"isExtra":true}]</t>
  </si>
  <si>
    <t>2026-05-05T00:10:17.146+02:00</t>
  </si>
  <si>
    <t>2026-05-05T00:21:18.430+02:00</t>
  </si>
  <si>
    <t>2026-05-05T00:07:45.997+02:00</t>
  </si>
  <si>
    <t>2026-05-05T00:19:19.423+02:00</t>
  </si>
  <si>
    <t>2026-05-05T00:06:51.551+02:00</t>
  </si>
  <si>
    <t>2026-05-05T00:17:06.655+02:00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</si>
  <si>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55199576","note":"","count":1,"label":"Jalapeňos","posId":"C102","price":3500,"KDSTags":["greenhighlight"],"isExtra":true},{"id":"55199598","note":"","count":1,"label":"Žampiony","posId":"C105","price":3500,"KDSTags":["greenhighlight"],"isExtra":true},{"id":"55199662","note":"","count":1,"label":"Šunka","posId":"C106","price":4000,"KDSTags":["greenhighlight"],"isExtra":true}]</t>
  </si>
  <si>
    <t>2026-05-04T23:57:12.663+02:00</t>
  </si>
  <si>
    <t>2026-05-05T00:07:53.700+02:00</t>
  </si>
  <si>
    <t>[{"id":"69427510296215434ca56263","count":1,"label":"Quattro Formaggi 32cm","posId":"123","price":24900,"isExtra":false},{"id":"ed2821f5147c44e417ef0b42","count":1,"label":"Balné","posId":"K0000","price":1500,"isExtra":true},{"id":"2c0f597d3afb8c80df48f8ff","count":1,"label":"USA těsto","posId":"17","price":1000,"isExtra":true},{"id":"8ac62ef5366aeae10227115b","count":1,"label":"Rajčatový základ","posId":"ZSR32","price":0,"isExtra":true},{"id":"fde28e2574fe6b73408c8ce0","count":1,"label":"Bez gorgonzoly","posId":"X101","price":0,"KDSTags":["redhighlight"],"isExtra":true},{"id":"730ed795f7d83f1d26b843e5","count":1,"label":"Kukuřice","posId":"B115","price":2500,"KDSTags":["greenhighlight"],"isExtra":true}]</t>
  </si>
  <si>
    <t>2026-05-04T23:55:50.274+02:00</t>
  </si>
  <si>
    <t>2026-05-05T00:03:46.660+02:00</t>
  </si>
  <si>
    <t>[{"id":"55199477","note":"","size":"Baby špenát &amp; kuře 40cm","count":1,"label":"Baby špenát &amp; kuře 40cm","posId":"104","price":30900,"isExtra":false},{"id":"55199547","note":"","count":1,"label":"Balné","posId":"K0000","price":2000,"isExtra":true}]</t>
  </si>
  <si>
    <t>2026-05-04T23:54:41.453+02:00</t>
  </si>
  <si>
    <t>2026-05-05T00:00:41.565+02:00</t>
  </si>
  <si>
    <t>Said</t>
  </si>
  <si>
    <t>2026-05-04T23:40:26.635+02:00</t>
  </si>
  <si>
    <t>2026-05-04T23:49:08.289+02:00</t>
  </si>
  <si>
    <t>[{"id":"P103","note":"","count":1,"label":"pečené brambory","posId":"P103","price":6900,"isExtra":false},{"id":"K0000","note":"","count":1,"label":"Balné","posId":"K0000","price":1500,"isExtra":true},{"id":"P104","note":"","count":1,"label":"česnekový chléb","posId":"P104","price":7900,"isExtra":false},{"id":"K0000","note":"","count":1,"label":"Balné","posId":"K0000","price":1500,"isExtra":true},{"id":"P106","note":"","count":1,"label":"Česnekový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</si>
  <si>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2026-05-04T23:39:04.595+02:00</t>
  </si>
  <si>
    <t>2026-05-04T23:43:46.704+02:00</t>
  </si>
  <si>
    <t>Aleš</t>
  </si>
  <si>
    <t>2026-05-04T23:02:32.492+02:00</t>
  </si>
  <si>
    <t>2026-05-04T23:21:02.346+02:00</t>
  </si>
  <si>
    <t>[{"id":"109","note":"","count":1,"label":"Comeback 40cm 🌶️","posId":"109","price":30900,"isExtra":false},{"id":"K0000","note":"","count":1,"label":"Balné","posId":"K0000","price":2000,"isExtra":true},{"id":"A126","note":"","count":1,"label":"okraj hotdog, bez omáčky","posId":"A126","price":6500,"isExtra":true},{"id":"C105","note":"","count":1,"label":"Žampiony","posId":"C105","price":3500,"KDSTags":["greenhighlight"],"isExtra":true},{"id":"C100","note":"","count":1,"label":"Ananas","posId":"C100","price":3500,"KDSTags":["greenhighlight"],"isExtra":true},{"id":"C115","note":"","count":1,"label":"Kukuřice","posId":"C115","price":3500,"KDSTags":["greenhighlight"],"isExtra":true}]</t>
  </si>
  <si>
    <t>2026-05-04T22:53:23.635+02:00</t>
  </si>
  <si>
    <t>2026-05-04T23:12:04.387+02:00</t>
  </si>
  <si>
    <t>2026-05-04T22:53:23.564+02:00</t>
  </si>
  <si>
    <t>2026-05-04T23:12:02.232+02:00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</si>
  <si>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🌶️🌶️","posId":"120","price":24900,"isExtra":false},{"id":"55199557","note":"","count":1,"label":"Balné","posId":"K0000","price":1500,"isExtra":true},{"id":"57279344","note":"","count":1,"label":"BBQ základ","posId":"ZRB32","price":0,"isExtra":true}]</t>
  </si>
  <si>
    <t>Ondřej</t>
  </si>
  <si>
    <t>2026-05-04T22:46:48.433+02:00</t>
  </si>
  <si>
    <t>2026-05-04T23:05:00.213+02:00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</si>
  <si>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základ","posId":"ZRS32","price":0,"isExtra":true}]</t>
  </si>
  <si>
    <t>2026-05-04T22:39:02.291+02:00</t>
  </si>
  <si>
    <t>2026-05-04T22:59:05.026+02:00</t>
  </si>
  <si>
    <t>[{"id":"WUU7bA6A9cdnbizoCl89X","count":1,"label":"Capricciosa 32cm","posId":"113","price":24900,"isExtra":false,"creatorId":"LAL7frdTiJZHjUTHuLgVY","isPackging":0,"actualLabel":"Capricciosa 32cm"},{"id":"sQnjhSaGUJdm7C4dquW2M","count":1,"label":"Comeback 32cm 🌶️","posId":"121","price":24900,"isExtra":false,"creatorId":"rAYI2T_A5qdokbe2SVq_t","isPackging":0,"actualLabel":"Comeback 32cm 🌶️"},{"id":"IgpRlx1Q10jZ_70uyPQ1q","count":1,"label":"Hot &amp; Spicy 32cm 🌶️🌶️","posId":"122","price":24900,"isExtra":false,"creatorId":"2hVTPG4mqIOhRMghrmHIc","isPackging":0,"actualLabel":"Hot &amp; Spicy 32cm 🌶️🌶️"}]</t>
  </si>
  <si>
    <t>2026-05-04T22:37:06.334+02:00</t>
  </si>
  <si>
    <t>2026-05-04T22:48:37.995+02:00</t>
  </si>
  <si>
    <t>[{"id":"b0d5792c-72a3-41ec-9f78-3fedc41c2a8a","note":"","count":1,"label":"VEGGIE MENU COMEBACK","posId":"","price":34900,"isExtra":false},{"id":"a1ea1398-fde5-4b18-ac4e-39b76f2af733","note":"","count":1,"label":"Zeleninová","posId":"Y115","price":0,"isExtra":true},{"id":"a98eba86-284a-4099-98ed-875f3adb76fa","note":"","count":1,"label":"Americké těsto","posId":"14","price":0,"isExtra":true},{"id":"21fd0686-e8d1-43f1-84c9-d96f5842a3ca","note":"","count":1,"label":"okraj mozzarella, bylinky","posId":"A121","price":5700,"isExtra":true},{"id":"ccbbabfb-780b-41d6-8114-821ced779aaf","note":"","count":1,"label":"česnekový chléb","posId":"P104","price":0,"isExtra":true},{"id":"65e367a6-b856-4c75-9de5-e4736b316a65","note":"","count":1,"label":"Poděbradská malinovka 0,5l","posId":"N129","price":0,"isExtra":true}]</t>
  </si>
  <si>
    <t>Dominik Nedvěd</t>
  </si>
  <si>
    <t>2026-05-04T22:28:04.749+02:00</t>
  </si>
  <si>
    <t>2026-05-04T22:37:37.933+02:00</t>
  </si>
  <si>
    <t>2026-05-04T22:51:41.523+02:00</t>
  </si>
  <si>
    <t>2026-05-04T22:28:04.910+02:00</t>
  </si>
  <si>
    <t>[{"id":"aef5aaf8-2acf-4f20-91be-c8829f11cd0c","note":"","count":1,"label":"Capricciosa 40cm","posId":"101","price":30900,"isExtra":false},{"id":"1e281388-c78a-4b3d-874d-346d699d1a35","note":"","count":1,"label":"Grana padano, pecorino, parmazán","posId":"C130","price":4000,"KDSTags":["greenhighlight"],"isExtra":true},{"id":"d5c01305-5b81-4931-8ef0-14413da22bab","note":"","count":1,"label":"Kukuřice","posId":"C115","price":3500,"KDSTags":["greenhighlight"],"isExtra":true},{"id":"bd8e2f82-3d11-4ada-88ad-67191c012d18","note":"","count":1,"label":"Bez oliv","posId":"X112","price":0,"KDSTags":["redhighlight"],"isExtra":true}]</t>
  </si>
  <si>
    <t>2026-05-04T21:55:55.723+02:00</t>
  </si>
  <si>
    <t>2026-05-04T22:10:03.184+02:00</t>
  </si>
  <si>
    <t>[{"id":"55199470","note":"","size":"Margherita 40cm","count":2,"label":"Margherita 40cm","posId":"100","price":26900,"isExtra":false},{"id":"55199547","note":"","count":2,"label":"Balné","posId":"K0000","price":2000,"isExtra":true},{"id":"59555716","note":"","count":2,"label":"Smetanový základ","posId":"ZRS40","price":0,"isExtra":true},{"id":"55199552","note":"","count":2,"label":"Bez mozzarelly","posId":"X113","price":0,"KDSTags":["redhighlight"],"isExtra":true},{"id":"55199676","note":"","count":2,"label":"Kuře","posId":"C114","price":4000,"KDSTags":["greenhighlight"],"isExtra":true}]</t>
  </si>
  <si>
    <t>2026-05-04T21:46:21.285+02:00</t>
  </si>
  <si>
    <t>2026-05-04T21:55:18.043+02:00</t>
  </si>
  <si>
    <t>[{"id":"69427510296215434ca5624f","count":1,"label":"Pepperoni 40cm 🌶️🌶️","posId":"108","price":30900,"isExtra":false},{"id":"c71f71bd04444e93fe083c01","count":1,"label":"Balné","posId":"K0000","price":2000,"isExtra":true},{"id":"1b08716f3c2b8fa95c641a92","count":1,"label":"Olivy","posId":"C112","price":3500,"KDSTags":["greenhighlight"],"isExtra":true},{"id":"69427510296215434ca562a1","count":1,"label":"Pepperoni Rolls 🌶️","posId":"P100","price":8900,"isExtra":false},{"id":"ed2821f5147c44e417ef0b42","count":1,"label":"Balné","posId":"K0000","price":1500,"isExtra":true},{"id":"69427510296215434ca562bd","count":1,"label":"Pepsi 1l","posId":"N124","price":5900,"isExtra":false}]</t>
  </si>
  <si>
    <t>2026-05-04T21:36:04.686+02:00</t>
  </si>
  <si>
    <t>2026-05-04T21:45:50.927+02:00</t>
  </si>
  <si>
    <t>2026-05-04T21:22:50.771+02:00</t>
  </si>
  <si>
    <t>2026-05-04T21:38:37.973+02:00</t>
  </si>
  <si>
    <t>2026-05-04T21:21:03.935+02:00</t>
  </si>
  <si>
    <t>2026-05-04T21:36:58.796+02:00</t>
  </si>
  <si>
    <t>2026-05-04T21:46:26.558+02:00</t>
  </si>
  <si>
    <t>2026-05-04T21:21:04.062+02:00</t>
  </si>
  <si>
    <t>[{"id":"bf8dc38b-6c8e-42b6-9da3-3170253a57d4","note":"","count":1,"label":"Hot &amp; Spicy 32cm 🌶️🌶️","posId":"122","price":24900,"isExtra":false},{"id":"e7501e4e-7b75-458f-8655-4ba5ba9c5990","note":"","count":1,"label":"Dip Jalapeňos","posId":"P107","price":2000,"isExtra":false}]</t>
  </si>
  <si>
    <t>2026-05-04T21:20:02.185+02:00</t>
  </si>
  <si>
    <t>2026-05-04T21:34:30.941+02:00</t>
  </si>
  <si>
    <t>2026-05-04T21:13:03.166+02:00</t>
  </si>
  <si>
    <t>2026-05-04T21:35:13.809+02:00</t>
  </si>
  <si>
    <t>[{"id":"e12521cc-9391-4513-be27-f090014536cf","note":"","count":1,"label":"BBQ Texas 32 cm","posId":"143","price":24900,"isExtra":false},{"id":"68d93a2c-5ce2-44a5-857b-6d579cd1f445","note":"","count":1,"label":"Žampiony","posId":"B105","price":2500,"KDSTags":["greenhighlight"],"isExtra":true},{"id":"a4efa812-1470-4ea2-a19d-39843abed3be","note":"","count":1,"label":"Comeback 32 cm","posId":"145","price":24900,"isExtra":false},{"id":"68d93a2c-5ce2-44a5-857b-6d579cd1f445","note":"","count":1,"label":"Žampiony","posId":"B105","price":2500,"KDSTags":["greenhighlight"],"isExtra":true}]</t>
  </si>
  <si>
    <t>2026-05-04T21:09:54.394+02:00</t>
  </si>
  <si>
    <t>2026-05-04T21:24:40.120+02:00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</si>
  <si>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🌶️🌶️","posId":"110","price":30900,"isExtra":false},{"id":"c71f71bd04444e93fe083c01","count":1,"label":"Balné","posId":"K0000","price":2000,"isExtra":true},{"id":"8d55eafca74e85a8dee122d9","count":1,"label":"okraj mozzarella, bylinky","posId":"A122","price":6500,"isExtra":true},{"id":"69427510296215434ca562a3","count":2,"label":"Česnekový dip","posId":"P106","price":2000,"isExtra":false},{"id":"ed2821f5147c44e417ef0b42","count":2,"label":"Balné","posId":"K0000","price":1500,"isExtra":true}]</t>
  </si>
  <si>
    <t>2026-05-04T21:07:10.135+02:00</t>
  </si>
  <si>
    <t>2026-05-04T21:20:03.067+02:00</t>
  </si>
  <si>
    <t>2026-05-04T21:03:50.174+02:00</t>
  </si>
  <si>
    <t>2026-05-04T21:17:21.043+02:00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</si>
  <si>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🌶️🌶️","posId":"108","price":30900,"isExtra":false},{"id":"55199547","note":"","count":1,"label":"Balné","posId":"K0000","price":2000,"isExtra":true},{"id":"55199515","note":"","size":"Pepperoni Rolls 🌶️","count":1,"label":"Pepperoni Rolls 🌶️","posId":"P100","price":8900,"isExtra":false},{"id":"55199557","note":"","count":1,"label":"Balné","posId":"K0000","price":1500,"isExtra":true},{"id":"55199516","note":"","size":"Česnekový dip","count":1,"label":"Česnekový dip","posId":"P106","price":2000,"isExtra":false},{"id":"55199557","note":"","count":1,"label":"Balné","posId":"K0000","price":1500,"isExtra":true},{"id":"57405742","note":"","size":"Pepsi 1l","count":1,"label":"Pepsi 1l","posId":"N124","price":5900,"isExtra":false}]</t>
  </si>
  <si>
    <t>2026-05-04T21:02:53.153+02:00</t>
  </si>
  <si>
    <t>2026-05-04T21:17:42.946+02:00</t>
  </si>
  <si>
    <t>2026-05-04T21:01:52.047+02:00</t>
  </si>
  <si>
    <t>2026-05-04T21:03:28.912+02:00</t>
  </si>
  <si>
    <t>[{"id":"7aBj0yr8ehZGT_Y-fZEHI","count":1,"label":"Guarana kiwi a jablko","posId":"N144","price":5500,"isExtra":false,"creatorId":"pCvRq_TDjsPawN9FTllbt","isPackging":0,"actualLabel":"Guarana kiwi a jablko"}]</t>
  </si>
  <si>
    <t>2026-05-04T20:55:27.910+02:00</t>
  </si>
  <si>
    <t>2026-05-04T21:04:51.862+02:00</t>
  </si>
  <si>
    <t>2026-05-04T20:55:03.334+02:00</t>
  </si>
  <si>
    <t>2026-05-04T21:07:37.687+02:00</t>
  </si>
  <si>
    <t>[{"id":"35e045f9-bc36-46e9-8142-6579de78a05b","note":"","count":1,"label":"Comeback 32cm 🌶️","posId":"121","price":24900,"isExtra":false},{"id":"0ea52415-fdb3-497f-b216-7fd5802f2e0f","note":"","count":1,"label":"Quattro Formaggi 32cm","posId":"123","price":24900,"isExtra":false},{"id":"d1e9623b-89c9-4caa-a2ba-cbaafad1a883","note":"","count":1,"label":"Slanina","posId":"B108","price":3000,"KDSTags":["greenhighlight"],"isExtra":true}]</t>
  </si>
  <si>
    <t>2026-05-04T20:53:48.981+02:00</t>
  </si>
  <si>
    <t>2026-05-04T21:01:14.859+02:00</t>
  </si>
  <si>
    <t>2026-05-04T20:48:18.133+02:00</t>
  </si>
  <si>
    <t>2026-05-04T20:56:56.612+02:00</t>
  </si>
  <si>
    <t>[{"id":"I6yacDRY-WMQD3VQA2Hnr","count":1,"label":"BBQ Texas 40cm","posId":"107","price":30900,"isExtra":false,"creatorId":"XFOnugrjq8bRynvQTM_ZU","isPackging":0,"actualLabel":"BBQ Texas 40cm"},{"id":"qDn96ATbqHd_7vbQ_cZWe","count":1,"label":"Česnekový dip","posId":"P106","price":2000,"isExtra":false,"creatorId":"GpwX7e-zNdBfAleZEDRKk","isPackging":0,"actualLabel":"Česnekový dip"},{"id":"qDn96ATbqHd_7vbQ_cZWe","count":1,"label":"Česnekový dip","posId":"P106","price":2000,"isExtra":false,"creatorId":"THcCD4JXfYsDCp-95ZqB5","isPackging":0,"actualLabel":"Česnekový dip"}]</t>
  </si>
  <si>
    <t>2026-05-04T20:43:09.812+02:00</t>
  </si>
  <si>
    <t>2026-05-04T20:52:07.804+02:00</t>
  </si>
  <si>
    <t>[{"id":"69427510296215434ca5629b","count":1,"label":"masové kuličky","posId":"P102","price":9900,"isExtra":false},{"id":"ed2821f5147c44e417ef0b42","count":1,"label":"Balné","posId":"K0000","price":1500,"isExtra":true},{"id":"69427510296215434ca562a7","count":1,"label":"Jalapenos Rolls","posId":"jpr200","price":8900,"isExtra":false},{"id":"ed2821f5147c44e417ef0b42","count":1,"label":"Balné","posId":"K0000","price":1500,"isExtra":true}]</t>
  </si>
  <si>
    <t>2026-05-04T20:42:27.307+02:00</t>
  </si>
  <si>
    <t>2026-05-04T20:55:46.930+02:00</t>
  </si>
  <si>
    <t>[{"id":"55199515","note":"","size":"Pepperoni Rolls 🌶️","count":1,"label":"Pepperoni Rolls 🌶️","posId":"P100","price":8900,"isExtra":false},{"id":"55199557","note":"","count":1,"label":"Balné","posId":"K0000","price":1500,"isExtra":true},{"id":"59589456","note":"","size":"Quattro Formaggi 32cm","count":1,"label":"Quattro Formaggi 32cm","posId":"123","price":24900,"isExtra":false},{"id":"55199557","note":"","count":1,"label":"Balné","posId":"K0000","price":1500,"isExtra":true}]</t>
  </si>
  <si>
    <t>2026-05-04T20:18:26.259+02:00</t>
  </si>
  <si>
    <t>2026-05-04T20:31:00.737+02:00</t>
  </si>
  <si>
    <t>2026-05-04T20:15:53.363+02:00</t>
  </si>
  <si>
    <t>2026-05-04T20:28:40.573+02:00</t>
  </si>
  <si>
    <t>[{"id":"69427510296215434ca5624b","count":1,"label":"Hot &amp; Spicy 40cm 🌶️🌶️","posId":"110","price":30900,"isExtra":false},{"id":"c71f71bd04444e93fe083c01","count":1,"label":"Balné","posId":"K0000","price":2000,"isExtra":true}]</t>
  </si>
  <si>
    <t>2026-05-04T20:13:56.521+02:00</t>
  </si>
  <si>
    <t>2026-05-04T20:22:56.653+02:00</t>
  </si>
  <si>
    <t>[{"id":"yHgmhgtyHsa83CeT0bnGl","count":1,"label":"Hawai 40cm","posId":"102","price":30900,"isExtra":false,"creatorId":"n-Zo-z3iy5460V2fGO9ro","isPackging":0,"actualLabel":"Hawai 40cm"},{"id":"extra_20230331101812_96","count":1,"label":"Kukuřice","posId":"C115","price":3500,"KDSTags":["greenhighlight"],"isExtra":true,"mainItemId":"yHgmhgtyHsa83CeT0bnGl"}]</t>
  </si>
  <si>
    <t>Màrkosz</t>
  </si>
  <si>
    <t>2026-05-04T20:12:11.932+02:00</t>
  </si>
  <si>
    <t>2026-05-04T20:26:54.458+02:00</t>
  </si>
  <si>
    <t>[{"id":"117","note":"","count":1,"label":"Veggieballs 32cm 🌶️🌶️","posId":"117","price":24900,"isExtra":false},{"id":"K0000","note":"","count":1,"label":"Balné","posId":"K0000","price":1500,"isExtra":true},{"id":"119","note":"","count":1,"label":"BBQ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32cm","posId":"119","price":24900,"isExtra":false},{"id":"K0000","note":"","count":1,"label":"Balné","posId":"K0000","price":1500,"isExtra":true}]</t>
  </si>
  <si>
    <t>2026-05-04T20:06:21.619+02:00</t>
  </si>
  <si>
    <t>2026-05-04T20:14:53.718+02:00</t>
  </si>
  <si>
    <t>[{"id":"69427510296215434ca56257","count":1,"label":"Hawai 40cm","posId":"102","price":30900,"isExtra":false},{"id":"c71f71bd04444e93fe083c01","count":1,"label":"Balné","posId":"K0000","price":2000,"isExtra":true},{"id":"2cbb1289483b06f505ef6edf","count":1,"label":"Smetanový základ","posId":"ZRS40","price":0,"isExtra":true},{"id":"8d55eafca74e85a8dee122d9","count":1,"label":"okraj mozzarella, bylinky","posId":"A122","price":6500,"isExtra":true}]</t>
  </si>
  <si>
    <t>2026-05-04T20:05:03.864+02:00</t>
  </si>
  <si>
    <t>2026-05-04T20:33:05.357+02:00</t>
  </si>
  <si>
    <t>2026-05-04T20:43:26.906+02:00</t>
  </si>
  <si>
    <t>2026-05-04T20:05:04.004+02:00</t>
  </si>
  <si>
    <t>[{"id":"36ea3088-07fd-428f-b871-c4a5ee9cef7b","note":"","count":1,"label":"Comeback 40cm 🌶️","posId":"109","price":30900,"isExtra":false},{"id":"a3d62a5d-2e1d-48db-874e-d64becff7059","note":"","count":1,"label":"změna na BBQ základ","posId":"a3d62a5d-2e1d-48db-874e-d64becff7059","price":0,"isExtra":true},{"id":"7fdd6df3-b4af-470d-955c-d1de47ab00a5","note":"","count":1,"label":"Žampiony","posId":"C105","price":3500,"KDSTags":["greenhighlight"],"isExtra":true},{"id":"78a6e98d-57cb-4e2c-9a3c-9d40f7b79583","note":"","count":1,"label":"Gorgonzola","posId":"C101","price":4000,"KDSTags":["greenhighlight"],"isExtra":true},{"id":"c1383a56-9eef-4159-8de6-52ba98917da4","note":"","count":1,"label":"Pepperoni Rolls 🌶️","posId":"P100","price":8900,"isExtra":false}]</t>
  </si>
  <si>
    <t>2026-05-04T20:01:17.070+02:00</t>
  </si>
  <si>
    <t>2026-05-04T20:12:06.302+02:00</t>
  </si>
  <si>
    <t>[{"id":"yHgmhgtyHsa83CeT0bnGl","count":1,"label":"Hawai 40cm","posId":"102","price":30900,"isExtra":false,"creatorId":"gofP8Her6MbqFqU_hUS3Z","isPackging":0,"actualLabel":"Hawai 40cm"},{"id":"extra_20230331101812_92","count":1,"label":"Olivy","posId":"C112","price":3500,"KDSTags":["greenhighlight"],"isExtra":true,"mainItemId":"yHgmhgtyHsa83CeT0bnGl"}]</t>
  </si>
  <si>
    <t>2026-05-04T19:48:03.900+02:00</t>
  </si>
  <si>
    <t>2026-05-04T20:04:16.248+02:00</t>
  </si>
  <si>
    <t>2026-05-04T20:15:05.216+02:00</t>
  </si>
  <si>
    <t>2026-05-04T19:48:04.069+02:00</t>
  </si>
  <si>
    <t>2026-05-04T19:41:03.476+02:00</t>
  </si>
  <si>
    <t>2026-05-04T19:52:27.150+02:00</t>
  </si>
  <si>
    <t>[{"id":"03ade9ce-5d0f-4499-a6a3-340b58ae4468","note":"","count":1,"label":"Capricciosa 32cm","posId":"113","price":24900,"isExtra":false},{"id":"c8019f80-065c-4f09-9e80-65b85dae2ae1","note":"","count":1,"label":"Kukuřice","posId":"B115","price":2500,"KDSTags":["greenhighlight"],"isExtra":true},{"id":"3a8b6a85-3b5c-4ee4-be2d-261ab8731d6e","note":"","count":1,"label":"Česnekový dip","posId":"P106","price":2000,"isExtra":false}]</t>
  </si>
  <si>
    <t>2026-05-04T19:38:43.011+02:00</t>
  </si>
  <si>
    <t>2026-05-04T19:48:04.248+02:00</t>
  </si>
  <si>
    <t>[{"id":"CTP2CgSOPIzLGdq2PKdZP","count":1,"label":"Capricciosa 40cm","posId":"101","price":30900,"isExtra":false,"creatorId":"ANvGcbq2jZS7i5jbnP5bH","isPackging":0,"actualLabel":"Capricciosa 40cm"}]</t>
  </si>
  <si>
    <t>2026-05-04T19:38:36.830+02:00</t>
  </si>
  <si>
    <t>2026-05-04T20:09:38.511+02:00</t>
  </si>
  <si>
    <t>[{"id":"55199479","note":"","size":"Hawai 40cm","count":1,"label":"Hawai 40cm","posId":"102","price":30900,"isExtra":false},{"id":"55199547","note":"","count":1,"label":"Balné","posId":"K0000","price":2000,"isExtra":true},{"id":"55199581","note":"","count":1,"label":"okraj mozzarella, bylinky","posId":"A122","price":6500,"isExtra":true},{"id":"55199650","note":"","count":1,"label":"Kukuřice","posId":"C115","price":3500,"KDSTags":["greenhighlight"],"isExtra":true},{"id":"55199658","note":"","count":1,"label":"Mozzarella","posId":"C113","price":4000,"KDSTags":["greenhighlight"],"isExtra":true}]</t>
  </si>
  <si>
    <t>Danka</t>
  </si>
  <si>
    <t>2026-05-04T19:38:33.001+02:00</t>
  </si>
  <si>
    <t>2026-05-04T19:57:54.445+02:00</t>
  </si>
  <si>
    <t>2026-05-04T19:37:01.299+02:00</t>
  </si>
  <si>
    <t>2026-05-04T19:55:07.734+02:00</t>
  </si>
  <si>
    <t>2026-05-04T19:33:33.350+02:00</t>
  </si>
  <si>
    <t>2026-05-04T19:42:48.399+02:00</t>
  </si>
  <si>
    <t>[{"id":"69427510296215434ca56297","count":1,"label":"Spicy menu Comeback","posId":"M100","price":34900,"isExtra":false},{"id":"48b98a74f25fd3fe9562dfd2","count":1,"label":"Balné","posId":"K0000","price":3000,"isExtra":true},{"id":"a8add54d10762dcd827282a4","count":1,"label":"Hawai","posId":"Y114","price":0,"isExtra":true},{"id":"4d20acafa95763f3c432c8f6","count":1,"label":"spicy wings 🌶️","posId":"P101","price":0,"isExtra":true},{"id":"6c39a68d93d81d9d206ecd3d","count":1,"label":"Pepsi zero sugar 1l","posId":"N125","price":0,"isExtra":true}]</t>
  </si>
  <si>
    <t>2026-05-04T19:31:05.919+02:00</t>
  </si>
  <si>
    <t>2026-05-04T19:46:18.126+02:00</t>
  </si>
  <si>
    <t>[{"id":"35e045f9-bc36-46e9-8142-6579de78a05b","note":"","count":1,"label":"Comeback 32cm 🌶️","posId":"121","price":24900,"isExtra":false},{"id":"fcbcf6b6-34c6-4d5f-ac5b-f6ece72e0953","note":"","count":1,"label":"BBQ Meteor 32cm","posId":"118","price":24900,"isExtra":false}]</t>
  </si>
  <si>
    <t>2026-05-04T19:30:25.130+02:00</t>
  </si>
  <si>
    <t>2026-05-04T19:41:15.327+02:00</t>
  </si>
  <si>
    <t>[{"id":"69427510296215434ca562b5","count":1,"label":"Opočno čokoládová","posId":"D107","price":12900,"isExtra":false},{"id":"69427510296215434ca5624d","count":1,"label":"Comeback 40cm 🌶️","posId":"109","price":30900,"isExtra":false},{"id":"c71f71bd04444e93fe083c01","count":1,"label":"Balné","posId":"K0000","price":2000,"isExtra":true},{"id":"8d55eafca74e85a8dee122d9","count":1,"label":"okraj mozzarella, bylinky","posId":"A122","price":6500,"isExtra":true},{"id":"15d48fba0016db7394ccdeab","count":1,"label":"Bez cibule","posId":"X103","price":0,"KDSTags":["redhighlight"],"isExtra":true},{"id":"69427510296215434ca5629b","count":1,"label":"masové kuličky","posId":"P102","price":9900,"isExtra":false},{"id":"ed2821f5147c44e417ef0b42","count":1,"label":"Balné","posId":"K0000","price":1500,"isExtra":true}]</t>
  </si>
  <si>
    <t>2026-05-04T19:29:03.908+02:00</t>
  </si>
  <si>
    <t>2026-05-04T19:50:49.248+02:00</t>
  </si>
  <si>
    <t>[{"id":"36ea3088-07fd-428f-b871-c4a5ee9cef7b","note":"","count":1,"label":"Comeback 40cm 🌶️","posId":"109","price":30900,"isExtra":false},{"id":"3a8b6a85-3b5c-4ee4-be2d-261ab8731d6e","note":"","count":2,"label":"Česnekový dip","posId":"P106","price":2000,"isExtra":false}]</t>
  </si>
  <si>
    <t>2026-05-04T19:11:03.836+02:00</t>
  </si>
  <si>
    <t>2026-05-04T19:20:08.304+02:00</t>
  </si>
  <si>
    <t>2026-05-04T18:58:02.738+02:00</t>
  </si>
  <si>
    <t>2026-05-04T19:27:13.241+02:00</t>
  </si>
  <si>
    <t>2026-05-04T19:35:47.607+02:00</t>
  </si>
  <si>
    <t>2026-05-04T18:58:02.966+02:00</t>
  </si>
  <si>
    <t>2026-05-04T18:22:03.096+02:00</t>
  </si>
  <si>
    <t>2026-05-04T18:42:15.346+02:00</t>
  </si>
  <si>
    <t>2026-05-04T18:59:50.089+02:00</t>
  </si>
  <si>
    <t>2026-05-04T18:22:03.247+02:00</t>
  </si>
  <si>
    <t>[{"id":"35e045f9-bc36-46e9-8142-6579de78a05b","note":"","count":2,"label":"Comeback 32cm 🌶️","posId":"121","price":24900,"isExtra":false},{"id":"5b1f2843-926a-4dd1-a5f0-4fddc7b45013","note":"","count":1,"label":"Margherita 32cm","posId":"112","price":20900,"isExtra":false},{"id":"38de8e38-e51e-422d-9a89-960ebc505f1b","note":"","count":1,"label":"Šunka","posId":"B106","price":3000,"KDSTags":["greenhighlight"],"isExtra":true},{"id":"e7501e4e-7b75-458f-8655-4ba5ba9c5990","note":"","count":1,"label":"Dip Jalapeňos","posId":"P107","price":2000,"isExtra":false}]</t>
  </si>
  <si>
    <t>2026-05-04T18:21:03.902+02:00</t>
  </si>
  <si>
    <t>2026-05-04T18:38:40.545+02:00</t>
  </si>
  <si>
    <t>2026-05-04T18:57:33.553+02:00</t>
  </si>
  <si>
    <t>2026-05-04T18:21:04.028+02:00</t>
  </si>
  <si>
    <t>[{"id":"f59b90ea-5e33-470c-9864-9b5a80873c77","note":"","count":1,"label":"Zeleninová 32 cm","posId":"139","price":24900,"isExtra":false},{"id":"21fd0686-e8d1-43f1-84c9-d96f5842a3ca","note":"","count":1,"label":"okraj mozzarella, bylinky","posId":"A121","price":5700,"isExtra":true},{"id":"b3008ec8-24a5-4d30-bf46-9133028be7e4","note":"","count":1,"label":"Margherita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bylinky","posId":"A121","price":5700,"isExtra":true},{"id":"38de8e38-e51e-422d-9a89-960ebc505f1b","note":"","count":1,"label":"Šunka","posId":"B106","price":3000,"KDSTags":["greenhighlight"],"isExtra":true}]</t>
  </si>
  <si>
    <t>2026-05-04T18:20:55.972+02:00</t>
  </si>
  <si>
    <t>2026-05-04T18:34:47.605+02:00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</si>
  <si>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🌶️","posId":"121","price":24900,"isExtra":false},{"id":"55199557","note":"","count":1,"label":"Balné","posId":"K0000","price":1500,"isExtra":true},{"id":"55199632","note":"","count":1,"label":"Bez cibule","posId":"X103","price":0,"KDSTags":["redhighlight"],"isExtra":true},{"id":"59589459","note":"","size":"Pepperoni 32cm 🌶️🌶️","count":1,"label":"Pepperoni 32cm 🌶️🌶️","posId":"120","price":24900,"isExtra":false},{"id":"55199557","note":"","count":1,"label":"Balné","posId":"K0000","price":1500,"isExtra":true},{"id":"55199511","note":"","size":"Spicy Wings 🌶️","count":1,"label":"spicy wings 🌶️","posId":"P101","price":11900,"isExtra":false},{"id":"55199557","note":"","count":1,"label":"Balné","posId":"K0000","price":1500,"isExtra":true},{"id":"57405743","note":"","size":"Pepsi zero sugar 1l","count":1,"label":"Pepsi zero sugar 1l","posId":"N125","price":5900,"isExtra":false}]</t>
  </si>
  <si>
    <t>2026-05-04T18:19:19.277+02:00</t>
  </si>
  <si>
    <t>2026-05-04T18:28:09.657+02:00</t>
  </si>
  <si>
    <t>2026-05-04T18:01:57.484+02:00</t>
  </si>
  <si>
    <t>2026-05-04T18:11:34.321+02:00</t>
  </si>
  <si>
    <t>[{"id":"guEXBVEJyULhZZaDHjJpC","count":1,"label":"Baby špenát &amp; kuře 40cm","posId":"104","price":30900,"isExtra":false,"creatorId":"DgjfOEJXGAC84b5KEVf8T","isPackging":0,"actualLabel":"Baby špenát &amp; kuře 40cm"},{"id":"extra_20230331101812_3","count":1,"label":"okraj mozzarella, bylinky","posId":"A122","price":6500,"isExtra":true,"mainItemId":"guEXBVEJyULhZZaDHjJpC"},{"id":"qDn96ATbqHd_7vbQ_cZWe","count":1,"label":"Česnekový dip","posId":"P106","price":2000,"isExtra":false,"creatorId":"gG1Yeg1wnu1ROd-BvXhjB","isPackging":0,"actualLabel":"Česnekový dip"}]</t>
  </si>
  <si>
    <t>2026-05-04T17:55:44.807+02:00</t>
  </si>
  <si>
    <t>2026-05-04T18:03:33.801+02:00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</si>
  <si>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🌶️","posId":"121","price":24900,"isExtra":false},{"id":"55199557","note":"","count":1,"label":"Balné","posId":"K0000","price":1500,"isExtra":true},{"id":"57405746","note":"","size":"Poděbradská malinovka 0,5l","count":1,"label":"Poděbradská malinovka 0,5l","posId":"N129","price":4900,"isExtra":false}]</t>
  </si>
  <si>
    <t>2026-05-04T17:38:04.596+02:00</t>
  </si>
  <si>
    <t>2026-05-04T17:53:48.351+02:00</t>
  </si>
  <si>
    <t>2026-05-04T18:11:07.002+02:00</t>
  </si>
  <si>
    <t>2026-05-04T17:38:04.726+02:00</t>
  </si>
  <si>
    <t>[{"id":"e8f571e6-dd36-42d7-8826-52c90315986b","note":"","count":1,"label":"Baby špenát &amp; kuře 40cm","posId":"104","price":30900,"isExtra":false},{"id":"3a8b6a85-3b5c-4ee4-be2d-261ab8731d6e","note":"","count":1,"label":"Česnekový dip","posId":"P106","price":2000,"isExtra":false},{"id":"e80870b1-0ad4-48d9-a1bf-c463fb3ad3f0","note":"","count":1,"label":"Jablečno-skořicové rolls","posId":"18","price":8900,"isExtra":false}]</t>
  </si>
  <si>
    <t>2026-05-04T17:24:04.922+02:00</t>
  </si>
  <si>
    <t>2026-05-04T17:36:48.429+02:00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</si>
  <si>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40cm","posId":"101","price":30900,"isExtra":false},{"id":"55199547","note":"","count":1,"label":"Balné","posId":"K0000","price":2000,"isExtra":true},{"id":"55199581","note":"","count":1,"label":"okraj mozzarella, bylinky","posId":"A122","price":6500,"isExtra":true},{"id":"55199576","note":"","count":1,"label":"Jalapeňos","posId":"C102","price":3500,"KDSTags":["greenhighlight"],"isExtra":true}]</t>
  </si>
  <si>
    <t>2026-05-04T17:14:34.266+02:00</t>
  </si>
  <si>
    <t>2026-05-04T17:25:14.294+02:00</t>
  </si>
  <si>
    <t>2026-05-04T17:13:04.190+02:00</t>
  </si>
  <si>
    <t>2026-05-04T17:21:31.262+02:00</t>
  </si>
  <si>
    <t>[{"id":"57405743","note":"","size":"Pepsi zero sugar 1l","count":2,"label":"Pepsi zero sugar 1l","posId":"N125","price":5900,"isExtra":false},{"id":"55199474","note":"","size":"Pepperoni 40cm 🌶️🌶️","count":2,"label":"Pepperoni 40cm 🌶️🌶️","posId":"108","price":30900,"isExtra":false},{"id":"55199547","note":"","count":2,"label":"Balné","posId":"K0000","price":2000,"isExtra":true}]</t>
  </si>
  <si>
    <t>2026-05-04T17:12:44.676+02:00</t>
  </si>
  <si>
    <t>2026-05-04T17:15:23.542+02:00</t>
  </si>
  <si>
    <t>[{"id":"wEUR72S1ReLATJbnOf1v3","count":1,"label":"Mirinda 1l","posId":"N126","price":5900,"isExtra":false,"creatorId":"TW9qGSdbTFJrv4qJh1c6P","isPackging":0,"actualLabel":"Mirinda 1l"}]</t>
  </si>
  <si>
    <t>2026-05-04T16:58:02.905+02:00</t>
  </si>
  <si>
    <t>2026-05-04T17:12:18.030+02:00</t>
  </si>
  <si>
    <t>[{"id":"5b1f2843-926a-4dd1-a5f0-4fddc7b45013","note":"","count":1,"label":"Margherita 32cm","posId":"112","price":20900,"isExtra":false},{"id":"4d0fe7ad-c88a-4a73-8015-c60680489cf8","note":"","count":1,"label":"Baby Špenát &amp; kuře 32cm","posId":"116","price":24900,"isExtra":false},{"id":"21fd0686-e8d1-43f1-84c9-d96f5842a3ca","note":"","count":1,"label":"okraj mozzarella, bylinky","posId":"A121","price":5700,"isExtra":true},{"id":"0005ff76-02c8-47f3-a86e-87443988197a","note":"","count":1,"label":"BBQ Texas 32cm","posId":"119","price":24900,"isExtra":false},{"id":"21fd0686-e8d1-43f1-84c9-d96f5842a3ca","note":"","count":1,"label":"okraj mozzarella, bylinky","posId":"A121","price":5700,"isExtra":true},{"id":"211d85d0-839e-41d0-89e3-ea177ad7489e","note":"","count":1,"label":"Česnekový dip","posId":"P106","price":2000,"isExtra":false}]</t>
  </si>
  <si>
    <t>2026-05-04T16:50:51.149+02:00</t>
  </si>
  <si>
    <t>2026-05-04T16:58:59.440+02:00</t>
  </si>
  <si>
    <t>[{"id":"69427510296215434ca56247","count":1,"label":"Margherita 40cm","posId":"100","price":26900,"isExtra":false},{"id":"c71f71bd04444e93fe083c01","count":1,"label":"Balné","posId":"K0000","price":2000,"isExtra":true},{"id":"8d55eafca74e85a8dee122d9","count":1,"label":"okraj mozzarella, bylinky","posId":"A122","price":6500,"isExtra":true},{"id":"096441a3b709cad5b3ac76b2","count":1,"label":"Šunka","posId":"C106","price":4000,"KDSTags":["greenhighlight"],"isExtra":true}]</t>
  </si>
  <si>
    <t>2026-05-04T16:46:04.002+02:00</t>
  </si>
  <si>
    <t>2026-05-04T16:54:45.194+02:00</t>
  </si>
  <si>
    <t>[{"id":"ea8ba6dd-c20a-4bae-a731-5344afc761eb","note":"","count":1,"label":"Capricciosa 18cm","posId":"125","price":11900,"isExtra":false},{"id":"fc34540c-3ca2-4bb0-bd98-dc6f769a38a1","note":"","count":1,"label":"Šunka","posId":"A106","price":2000,"isExtra":true},{"id":"bd8e2f82-3d11-4ada-88ad-67191c012d18","note":"","count":1,"label":"Bez oliv","posId":"X112","price":0,"KDSTags":["redhighlight"],"isExtra":true},{"id":"a62e938c-9a71-490f-818d-7d681b9da334","note":"","count":1,"label":"Bez žampionů","posId":"X105","price":0,"KDSTags":["redhighlight"],"isExtra":true}]</t>
  </si>
  <si>
    <t>2026-05-04T16:22:28.852+02:00</t>
  </si>
  <si>
    <t>2026-05-04T16:36:07.267+02:00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</si>
  <si>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🌶️","posId":"109","price":30900,"isExtra":false},{"id":"55199547","note":"","count":1,"label":"Balné","posId":"K0000","price":2000,"isExtra":true},{"id":"55199581","note":"","count":1,"label":"okraj mozzarella, bylinky","posId":"A122","price":6500,"isExtra":true},{"id":"55199576","note":"","count":1,"label":"Jalapeňos","posId":"C102","price":3500,"KDSTags":["greenhighlight"],"isExtra":true},{"id":"57464195","note":"","size":"Dip Jalapeňos","count":1,"label":"Dip Jalapeňos","posId":"P107","price":2000,"isExtra":false},{"id":"59589463","note":"","size":"Hawai 32cm","count":1,"label":"Hawai 32cm","posId":"114","price":24900,"isExtra":false},{"id":"55199557","note":"","count":1,"label":"Balné","posId":"K0000","price":1500,"isExtra":true}]</t>
  </si>
  <si>
    <t>2026-05-04T15:10:11.089+02:00</t>
  </si>
  <si>
    <t>2026-05-04T15:19:11.026+02:00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</si>
  <si>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🌶️🌶️","posId":"110","price":30900,"isExtra":false},{"id":"c71f71bd04444e93fe083c01","count":1,"label":"Balné","posId":"K0000","price":2000,"isExtra":true},{"id":"8d55eafca74e85a8dee122d9","count":1,"label":"okraj mozzarella, bylinky","posId":"A122","price":6500,"isExtra":true},{"id":"1b08716f3c2b8fa95c641a92","count":1,"label":"Olivy","posId":"C112","price":3500,"KDSTags":["greenhighlight"],"isExtra":true}]</t>
  </si>
  <si>
    <t>2026-05-04T14:26:06.243+02:00</t>
  </si>
  <si>
    <t>2026-05-04T14:40:17.690+02:00</t>
  </si>
  <si>
    <t>[{"id":"111","note":"","count":1,"label":"Quattro Formaggi 40cm","posId":"111","price":30900,"isExtra":false},{"id":"K0000","note":"","count":1,"label":"Balné","posId":"K0000","price":2000,"isExtra":true},{"id":"C115","note":"","count":1,"label":"Kukuřice","posId":"C115","price":3500,"KDSTags":["greenhighlight"],"isExtra":true},{"id":"C108","note":"","count":1,"label":"Slanina","posId":"C108","price":4000,"KDSTags":["greenhighlight"],"isExtra":true},{"id":"D108","note":"","count":1,"label":"Opočno vanilková","posId":"D108","price":12900,"isExtra":false}]</t>
  </si>
  <si>
    <t>2026-05-04T14:26:00.307+02:00</t>
  </si>
  <si>
    <t>2026-05-04T14:32:58.580+02:00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</si>
  <si>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🌶️🌶️","posId":"122","price":24900,"isExtra":false},{"id":"55199557","note":"","count":1,"label":"Balné","posId":"K0000","price":1500,"isExtra":true},{"id":"57405744","note":"","size":"Mirinda 1l","count":1,"label":"Mirinda 1l","posId":"N126","price":5900,"isExtra":false}]</t>
  </si>
  <si>
    <t>2026-05-04T14:25:41.189+02:00</t>
  </si>
  <si>
    <t>2026-05-04T14:40:18.855+02:00</t>
  </si>
  <si>
    <t>2026-05-04T14:22:59.204+02:00</t>
  </si>
  <si>
    <t>2026-05-04T14:23:00.533+02:00</t>
  </si>
  <si>
    <t>[{"id":"scNMX-fJkYN-GmQuKNUL0","count":1,"label":"Guarana classic","posId":"N142","price":5500,"isExtra":false,"creatorId":"2RWBxXzGa2XSR6bMrU_xS","isPackging":0,"actualLabel":"Guarana classic"}]</t>
  </si>
  <si>
    <t>2026-05-04T13:42:27.157+02:00</t>
  </si>
  <si>
    <t>2026-05-04T13:53:28.553+02:00</t>
  </si>
  <si>
    <t>[{"id":"69427510296215434ca5624d","count":1,"label":"Comeback 40cm 🌶️","posId":"109","price":30900,"isExtra":false},{"id":"c71f71bd04444e93fe083c01","count":1,"label":"Balné","posId":"K0000","price":2000,"isExtra":true},{"id":"69427510296215434ca562a1","count":1,"label":"Pepperoni Rolls 🌶️","posId":"P100","price":8900,"isExtra":false},{"id":"ed2821f5147c44e417ef0b42","count":1,"label":"Balné","posId":"K0000","price":1500,"isExtra":true},{"id":"69427510296215434ca562a3","count":1,"label":"Česnekový dip","posId":"P106","price":2000,"isExtra":false},{"id":"ed2821f5147c44e417ef0b42","count":1,"label":"Balné","posId":"K0000","price":1500,"isExtra":true}]</t>
  </si>
  <si>
    <t>2026-05-04T13:01:04.717+02:00</t>
  </si>
  <si>
    <t>2026-05-04T13:07:05.185+02:00</t>
  </si>
  <si>
    <t>[{"id":"CTP2CgSOPIzLGdq2PKdZP","count":1,"label":"Capricciosa 40cm","posId":"101","price":30900,"isExtra":false,"creatorId":"uIfakB8RIsIEAG6h53aDX","isPackging":0,"actualLabel":"Capricciosa 40cm"}]</t>
  </si>
  <si>
    <t>2026-05-04T12:59:33.101+02:00</t>
  </si>
  <si>
    <t>2026-05-04T13:17:35.857+02:00</t>
  </si>
  <si>
    <t>[{"id":"69427510296215434ca56255","count":1,"label":"Zeleninová 40cm","posId":"103","price":30900,"isExtra":false},{"id":"c71f71bd04444e93fe083c01","count":1,"label":"Balné","posId":"K0000","price":2000,"isExtra":true},{"id":"2cbb1289483b06f505ef6edf","count":1,"label":"Smetanový základ","posId":"ZRS40","price":0,"isExtra":true},{"id":"50416119b2f5c1f775ca2e04","count":1,"label":"Bez oliv","posId":"X112","price":0,"KDSTags":["redhighlight"],"isExtra":true},{"id":"0fd56bbff23341186c18dce0","count":1,"label":"Grana padano, pecorino, parmazán","posId":"C130","price":4000,"KDSTags":["greenhighlight"],"isExtra":true}]</t>
  </si>
  <si>
    <t>2026-05-04T12:57:23.982+02:00</t>
  </si>
  <si>
    <t>2026-05-04T13:02:17.992+02:00</t>
  </si>
  <si>
    <t>[{"id":"WUU7bA6A9cdnbizoCl89X","count":1,"label":"Capricciosa 32cm","posId":"113","price":24900,"isExtra":false,"creatorId":"sY_GQzrBLJZhwvk5dZe3F","isPackging":0,"actualLabel":"Capricciosa 32cm"}]</t>
  </si>
  <si>
    <t>2026-05-04T12:44:03.949+02:00</t>
  </si>
  <si>
    <t>2026-05-04T12:52:42.917+02:00</t>
  </si>
  <si>
    <t>[{"id":"36ea3088-07fd-428f-b871-c4a5ee9cef7b","note":"","count":1,"label":"Comeback 40cm 🌶️","posId":"109","price":30900,"isExtra":false},{"id":"ee394832-8137-440a-84b7-b9e0df42a9ab","note":"","count":1,"label":"Hawai 32cm","posId":"114","price":24900,"isExtra":false},{"id":"007c7303-045c-4866-882d-38e13564ff34","note":"","count":1,"label":"Bez ananasu","posId":"X100","price":0,"KDSTags":["redhighlight"],"isExtra":true},{"id":"739ceea4-4275-4f09-8cf5-ae08fe640a77","note":"","count":1,"label":"Pepsi 1l","posId":"N124","price":5900,"isExtra":false}]</t>
  </si>
  <si>
    <t>2026-05-04T12:30:03.118+02:00</t>
  </si>
  <si>
    <t>2026-05-04T12:37:09.917+02:00</t>
  </si>
  <si>
    <t>[{"id":"e8f571e6-dd36-42d7-8826-52c90315986b","note":"","count":1,"label":"Baby špenát &amp; kuře 40cm","posId":"104","price":30900,"isExtra":false},{"id":"1fae666b-4102-4ed0-b317-2a07b21ae279","note":"","count":1,"label":"Hot &amp; Spicy 40cm 🌶️🌶️","posId":"110","price":30900,"isExtra":false}]</t>
  </si>
  <si>
    <t>2026-05-04T11:53:11.627+02:00</t>
  </si>
  <si>
    <t>2026-05-04T12:01:32.883+02:00</t>
  </si>
  <si>
    <t>2026-05-04T11:22:36.724+02:00</t>
  </si>
  <si>
    <t>2026-05-04T11:36:26.813+02:00</t>
  </si>
  <si>
    <t>[{"id":"69427510296215434ca56269","count":1,"label":"Pepperoni 32cm 🌶️🌶️","posId":"120","price":24900,"isExtra":false},{"id":"ed2821f5147c44e417ef0b42","count":1,"label":"Balné","posId":"K0000","price":1500,"isExtra":true},{"id":"69427510296215434ca5626d","count":1,"label":"BBQ Meteor 32cm","posId":"118","price":24900,"isExtra":false},{"id":"ed2821f5147c44e417ef0b42","count":1,"label":"Balné","posId":"K0000","price":1500,"isExtra":true},{"id":"9ee1d6724717b6cc0fc41c1b","count":1,"label":"okraj mozzarella, bylinky","posId":"A121","price":5700,"isExtra":true},{"id":"69427510296215434ca56275","count":1,"label":"Baby Špenát &amp; kuře 32cm","posId":"116","price":24900,"isExtra":false},{"id":"ed2821f5147c44e417ef0b42","count":1,"label":"Balné","posId":"K0000","price":1500,"isExtra":true}]</t>
  </si>
  <si>
    <t>2026-05-04T11:17:06.143+02:00</t>
  </si>
  <si>
    <t>2026-05-04T11:29:59.760+02:00</t>
  </si>
  <si>
    <t>[{"id":"69427510296215434ca56253","count":1,"label":"BBQ Meteor 40cm","posId":"106","price":30900,"isExtra":false},{"id":"c71f71bd04444e93fe083c01","count":1,"label":"Balné","posId":"K0000","price":2000,"isExtra":true},{"id":"8d55eafca74e85a8dee122d9","count":1,"label":"okraj mozzarella, bylinky","posId":"A122","price":6500,"isExtra":true},{"id":"69427510296215434ca562a3","count":1,"label":"Česnekový dip","posId":"P106","price":2000,"isExtra":false},{"id":"ed2821f5147c44e417ef0b42","count":1,"label":"Balné","posId":"K0000","price":1500,"isExtra":true}]</t>
  </si>
  <si>
    <t>2026-05-04T11:11:07.860+02:00</t>
  </si>
  <si>
    <t>2026-05-04T11:25:23.014+02:00</t>
  </si>
  <si>
    <t>[{"id":"55199516","note":"","size":"Česnekový dip","count":1,"label":"Česnekový dip","posId":"P106","price":2000,"isExtra":false},{"id":"55199557","note":"","count":1,"label":"Balné","posId":"K0000","price":1500,"isExtra":true},{"id":"55199518","note":"","size":"Jalapenos Rolls","count":2,"label":"Jalapenos Rolls","posId":"jpr200","price":8900,"isExtra":false},{"id":"55199557","note":"","count":2,"label":"Balné","posId":"K0000","price":1500,"isExtra":true},{"id":"55199511","note":"","size":"Spicy Wings 🌶️","count":2,"label":"spicy wings 🌶️","posId":"P101","price":11900,"isExtra":false},{"id":"55199557","note":"","count":2,"label":"Balné","posId":"K0000","price":1500,"isExtra":true},{"id":"59589458","note":"","size":"Comeback 32cm 🌶️","count":1,"label":"Comeback 32cm 🌶️","posId":"121","price":24900,"isExtra":false},{"id":"55199557","note":"","count":1,"label":"Balné","posId":"K0000","price":1500,"isExtra":true},{"id":"55199586","note":"","count":1,"label":"okraj mozzarella, bylinky","posId":"A121","price":5700,"isExtra":true},{"id":"55199568","note":"","count":1,"label":"Jalapeňos","posId":"B102","price":2500,"KDSTags":["greenhighlight"],"isExtra":true}]</t>
  </si>
  <si>
    <t>2026-05-04T11:01:36.015+02:00</t>
  </si>
  <si>
    <t>2026-05-04T12:04:28.826+02:00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</si>
  <si>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🌶️🌶️","posId":"110","price":30900,"isExtra":false},{"id":"c71f71bd04444e93fe083c01","count":1,"label":"Balné","posId":"K0000","price":2000,"isExtra":true},{"id":"8d55eafca74e85a8dee122d9","count":1,"label":"okraj mozzarella, bylinky","posId":"A122","price":6500,"isExtra":true}]</t>
  </si>
  <si>
    <t>Matyáš</t>
  </si>
  <si>
    <t>2026-05-10T23:35:48.636+02:00</t>
  </si>
  <si>
    <t>2026-05-10T23:49:27.035+02:00</t>
  </si>
  <si>
    <t>Pizza Comeback Malešice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</si>
  <si>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základ","posId":"ZRS32","price":0,"isExtra":true},{"id":"A119","note":"","count":1,"label":"okraj hotdog, bbq omáčka","posId":"A119","price":5700,"isExtra":true},{"id":"P106","note":"","count":1,"label":"Česnekový dip","posId":"P106","price":2000,"isExtra":false},{"id":"K0000","note":"","count":1,"label":"Balné","posId":"K0000","price":1500,"isExtra":true},{"id":"N131","note":"","count":1,"label":"BIRGO grapefruit 0,5l","posId":"N131","price":4900,"isExtra":false}]</t>
  </si>
  <si>
    <t>2026-05-10T23:35:38.150+02:00</t>
  </si>
  <si>
    <t>2026-05-10T23:47:32.467+02:00</t>
  </si>
  <si>
    <t>[{"id":"54684756","note":"","size":"BBQ Meteor 40cm","count":1,"label":"BBQ Meteor 40cm","posId":"106","price":30900,"isExtra":false},{"id":"54684827","note":"","count":1,"label":"Balné","posId":"K0000","price":2000,"isExtra":true}]</t>
  </si>
  <si>
    <t>2026-05-10T23:29:03.294+02:00</t>
  </si>
  <si>
    <t>2026-05-10T23:43:00.884+02:00</t>
  </si>
  <si>
    <t>[{"id":"6fac1de4-9c86-46df-a533-30c3e57f53c0","note":"","count":1,"label":"BBQ Texas 32 cm","posId":"143","price":24900,"isExtra":false},{"id":"21fd0686-e8d1-43f1-84c9-d96f5842a3ca","note":"","count":1,"label":"okraj mozzarella, bylinky","posId":"A121","price":5700,"isExtra":true}]</t>
  </si>
  <si>
    <t>2026-05-10T23:12:02.214+02:00</t>
  </si>
  <si>
    <t>2026-05-10T23:24:36.820+02:00</t>
  </si>
  <si>
    <t>[{"id":"63675afb-9d1b-42b2-9d42-9e80500fdd28","note":"","count":1,"label":"Comeback 40 cm","posId":"109","price":30900,"isExtra":false},{"id":"eae0baf6-2c0e-4081-8ab5-5266bc363ee5","note":"","count":1,"label":"Okraj mozzarella, BBQ omáčka","posId":"A124","price":6500,"isExtra":true},{"id":"0c454cc7-3f38-4dea-9e0e-7220d9ba6ce0","note":"","count":1,"label":"Dip česnekový","posId":"P106","price":2000,"isExtra":false}]</t>
  </si>
  <si>
    <t>2026-05-10T23:12:02.200+02:00</t>
  </si>
  <si>
    <t>2026-05-10T23:28:44.822+02:00</t>
  </si>
  <si>
    <t>[{"id":"2cc0a9fe-ea2a-41e4-be86-6376b8437c33","note":"","count":1,"label":"Capricciosa 40 cm","posId":"101","price":30900,"isExtra":false},{"id":"8915e1ca-f30b-45dc-9ba0-235201606490","note":"","count":1,"label":"BEZ -žampiony","posId":"X105","price":0,"KDSTags":["redhighlight"],"isExtra":true},{"id":"cb1b8132-0c9b-419f-9b1c-568c16576a0c","note":"","count":1,"label":"Pepperoni 40 cm","posId":"108","price":30900,"isExtra":false}]</t>
  </si>
  <si>
    <t>2026-05-10T23:11:38.400+02:00</t>
  </si>
  <si>
    <t>2026-05-10T23:21:40.017+02:00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</si>
  <si>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bylinky","posId":"A121","price":5700,"isExtra":true},{"id":"X103","note":"","count":1,"label":"Bez cibule","posId":"X103","price":0,"KDSTags":["redhighlight"],"isExtra":true},{"id":"P101","note":"","count":1,"label":"Spicy Wings 🌶️","posId":"P101","price":11900,"isExtra":false},{"id":"K0000","note":"","count":1,"label":"Balné","posId":"K0000","price":1500,"isExtra":true}]</t>
  </si>
  <si>
    <t>Oluwole</t>
  </si>
  <si>
    <t>2026-05-10T23:02:58.364+02:00</t>
  </si>
  <si>
    <t>2026-05-10T23:19:09.946+02:00</t>
  </si>
  <si>
    <t>2026-05-10T22:59:35.708+02:00</t>
  </si>
  <si>
    <t>2026-05-10T23:18:56.123+02:00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</si>
  <si>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🌶️🌶️","posId":"122","price":24900,"isExtra":false},{"id":"54684837","note":"","count":1,"label":"Balné","posId":"K0000","price":1500,"isExtra":true}]</t>
  </si>
  <si>
    <t>2026-05-10T22:58:56.613+02:00</t>
  </si>
  <si>
    <t>2026-05-10T23:19:50.140+02:00</t>
  </si>
  <si>
    <t>[{"id":"54684755","note":"","size":"BBQ Texas 40cm","count":1,"label":"BBQ Texas 40cm","posId":"107","price":30900,"isExtra":false},{"id":"54684827","note":"","count":1,"label":"Balné","posId":"K0000","price":2000,"isExtra":true},{"id":"59555758","note":"","count":1,"label":"Rajčatový základ","posId":"ZBR40","price":0,"isExtra":true},{"id":"54684891","note":"","count":1,"label":"okraj hotdog, hořčice","posId":"A118","price":6500,"isExtra":true},{"id":"54684878","note":"","count":1,"label":"Žampiony","posId":"C105","price":3500,"KDSTags":["greenhighlight"],"isExtra":true}]</t>
  </si>
  <si>
    <t>2026-05-10T22:57:03.018+02:00</t>
  </si>
  <si>
    <t>2026-05-10T23:10:30.821+02:00</t>
  </si>
  <si>
    <t>2026-05-10T23:26:12.521+02:00</t>
  </si>
  <si>
    <t>2026-05-10T22:58:04.840+02:00</t>
  </si>
  <si>
    <t>[{"id":"cb1b8132-0c9b-419f-9b1c-568c16576a0c","note":"","count":1,"label":"Pepperoni 40 cm","posId":"108","price":30900,"isExtra":false},{"id":"eb426525-9181-4714-9963-380f5c0ae0e5","note":"","count":1,"label":"Okraj mozzarella, bylinky","posId":"A122","price":6500,"isExtra":true},{"id":"0c454cc7-3f38-4dea-9e0e-7220d9ba6ce0","note":"","count":1,"label":"Dip česnekový","posId":"P106","price":2000,"isExtra":false},{"id":"eaf5673a-2acd-457a-bff6-8e65ba4050c9","note":"","count":1,"label":"dip jalapenos","posId":"P107","price":2000,"isExtra":false},{"id":"fe90afa4-a02c-4a85-8b9e-5f997e31adfb","note":"","count":1,"label":"Česnekový chléb","posId":"P104","price":7900,"isExtra":false}]</t>
  </si>
  <si>
    <t>2026-05-10T22:54:07.147+02:00</t>
  </si>
  <si>
    <t>2026-05-10T23:06:51.052+02:00</t>
  </si>
  <si>
    <t>Pizza Comeback Malešice New</t>
  </si>
  <si>
    <t>[{"id":"6942755309e364dceebaa2a8","count":1,"label":"Capricciosa 32cm","posId":"113","price":24900,"isExtra":false},{"id":"2f43df7dedb312c2f3c829b9","count":1,"label":"Balné","posId":"K0000","price":1500,"isExtra":true},{"id":"a1d8d8aa5ac3e6b6f9971fa2","count":1,"label":"Bez oliv","posId":"X112","price":0,"KDSTags":["redhighlight"],"isExtra":true},{"id":"6942755309e364dceebaa2ce","count":1,"label":"Spicy Wings 🌶️","posId":"P101","price":11900,"isExtra":false},{"id":"2f43df7dedb312c2f3c829b9","count":1,"label":"Balné","posId":"K0000","price":1500,"isExtra":true},{"id":"6942755309e364dceebaa27e","count":1,"label":"Quattro Formaggi 40cm","posId":"111","price":30900,"isExtra":false},{"id":"9c3e5446ef3ded7b358f7c2a","count":1,"label":"Balné","posId":"K0000","price":2000,"isExtra":true}]</t>
  </si>
  <si>
    <t>2026-05-10T22:50:55.343+02:00</t>
  </si>
  <si>
    <t>2026-05-10T23:00:09.211+02:00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</si>
  <si>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🌶️🌶️","posId":"110","price":30900,"isExtra":false},{"id":"54684827","note":"","count":1,"label":"Balné","posId":"K0000","price":2000,"isExtra":true}]</t>
  </si>
  <si>
    <t>2026-05-10T22:48:38.279+02:00</t>
  </si>
  <si>
    <t>2026-05-10T22:59:00.976+02:00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</si>
  <si>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okrajů","posId":"X1000","price":0,"isExtra":true}]</t>
  </si>
  <si>
    <t>2026-05-10T22:35:03.331+02:00</t>
  </si>
  <si>
    <t>2026-05-10T22:50:07.809+02:00</t>
  </si>
  <si>
    <t>[{"id":"424aec40-766b-4a2f-bcc0-a9d6737ba762","note":"","count":1,"label":"Hawai 32 cm","posId":"114","price":24900,"isExtra":false},{"id":"0c454cc7-3f38-4dea-9e0e-7220d9ba6ce0","note":"","count":1,"label":"Dip česnekový","posId":"P106","price":2000,"isExtra":false}]</t>
  </si>
  <si>
    <t>2026-05-10T22:33:22.300+02:00</t>
  </si>
  <si>
    <t>2026-05-10T22:43:55.969+02:00</t>
  </si>
  <si>
    <t>[{"id":"6942755309e364dceebaa29e","count":1,"label":"Pepperoni 32cm 🌶️🌶️","posId":"120","price":24900,"isExtra":false},{"id":"2f43df7dedb312c2f3c829b9","count":1,"label":"Balné","posId":"K0000","price":1500,"isExtra":true},{"id":"75a5e2546d578b4031318120","count":1,"label":"Pilsner Urquell 12","posId":"N20","price":6500,"isExtra":false}]</t>
  </si>
  <si>
    <t>2026-05-10T22:28:33.768+02:00</t>
  </si>
  <si>
    <t>2026-05-10T22:43:58.088+02:00</t>
  </si>
  <si>
    <t>2026-05-10T22:27:53.069+02:00</t>
  </si>
  <si>
    <t>2026-05-10T22:44:16.039+02:00</t>
  </si>
  <si>
    <t>[{"id":"59592170","note":"","size":"Capricciosa 32cm","count":1,"label":"Capricciosa 32cm","posId":"113","price":24900,"isExtra":false},{"id":"54684837","note":"","count":1,"label":"Balné","posId":"K0000","price":1500,"isExtra":true},{"id":"54684902","note":"","count":1,"label":"okraj hotdog, bbq omáčka","posId":"A119","price":5700,"isExtra":true}]</t>
  </si>
  <si>
    <t>2026-05-10T22:10:32.516+02:00</t>
  </si>
  <si>
    <t>2026-05-10T22:15:37.827+02:00</t>
  </si>
  <si>
    <t>[{"id":"2bf8f112-0fd9-496d-b326-6e53a904651b","count":1,"label":"Pizza Hot &amp; Spicy 32","posId":"122","price":24900,"isExtra":false,"creatorId":"0wdmvenJcSDOPC9d1WF5d","isPackging":0,"actualLabel":"Pizza Hot &amp; Spicy 32"},{"id":"ymBOCn5TmdXromQHrpfrr","count":1,"label":"Smetanový základ","posId":"ZRS32","price":0,"isExtra":true,"mainItemId":"2bf8f112-0fd9-496d-b326-6e53a904651b"},{"id":"aEhGN0F1eP1ffk52R-6IM","count":1,"label":"okraj mozzarella, bylinky","posId":"A121","price":5700,"isExtra":true,"mainItemId":"2bf8f112-0fd9-496d-b326-6e53a904651b"}]</t>
  </si>
  <si>
    <t>2026-05-10T22:10:03.487+02:00</t>
  </si>
  <si>
    <t>2026-05-10T22:23:13.878+02:00</t>
  </si>
  <si>
    <t>[{"id":"6d80fcec-2088-4df1-b35b-3de60046f4e1","note":"","count":1,"label":"Hot &amp; Spicy 32 cm","posId":"146","price":24900,"isExtra":false},{"id":"b7b9338a-24e1-4e98-abc8-c3dfabd95380","note":"","count":1,"label":"Zeleninová 32 cm","posId":"139","price":24900,"isExtra":false}]</t>
  </si>
  <si>
    <t>2026-05-10T22:04:11.936+02:00</t>
  </si>
  <si>
    <t>2026-05-10T22:24:41.977+02:00</t>
  </si>
  <si>
    <t>[{"id":"6942755309e364dceebaa282","count":1,"label":"Comeback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bylinky","posId":"A122","price":6500,"isExtra":true},{"id":"348a7fd696b72b2ee84a2e9c","count":1,"label":"Bez cibule","posId":"X103","price":0,"KDSTags":["redhighlight"],"isExtra":true},{"id":"6942755309e364dceebaa2f2","count":1,"label":"Pepsi 1l","posId":"N124","price":4900,"isExtra":false},{"id":"6942755309e364dceebaa2d8","count":1,"label":"Česnekový dip","posId":"P106","price":2000,"isExtra":false},{"id":"2f43df7dedb312c2f3c829b9","count":1,"label":"Balné","posId":"K0000","price":1500,"isExtra":true}]</t>
  </si>
  <si>
    <t>2026-05-10T21:45:06.057+02:00</t>
  </si>
  <si>
    <t>2026-05-10T21:59:07.892+02:00</t>
  </si>
  <si>
    <t>[{"id":"6942755309e364dceebaa282","count":1,"label":"Comeback 40cm 🌶️","posId":"109","price":30900,"isExtra":false},{"id":"9c3e5446ef3ded7b358f7c2a","count":1,"label":"Balné","posId":"K0000","price":2000,"isExtra":true}]</t>
  </si>
  <si>
    <t>2026-05-10T21:42:04.178+02:00</t>
  </si>
  <si>
    <t>2026-05-10T21:55:59.914+02:00</t>
  </si>
  <si>
    <t>[{"id":"6942755309e364dceebaa2ce","count":4,"label":"Spicy Wings 🌶️","posId":"P101","price":11900,"isExtra":false},{"id":"2f43df7dedb312c2f3c829b9","count":4,"label":"Balné","posId":"K0000","price":1500,"isExtra":true}]</t>
  </si>
  <si>
    <t>Rostislav</t>
  </si>
  <si>
    <t>2026-05-10T21:40:03.840+02:00</t>
  </si>
  <si>
    <t>2026-05-10T21:56:50.676+02:00</t>
  </si>
  <si>
    <t>2026-05-10T22:16:11.638+02:00</t>
  </si>
  <si>
    <t>2026-05-10T21:40:04.830+02:00</t>
  </si>
  <si>
    <t>[{"id":"50d0c33c-440a-47e3-8208-1c68574950af","note":"","count":1,"label":"Capricciosa 32 cm","posId":"137","price":24900,"isExtra":false},{"id":"4aed5471-c8ca-405d-bfd1-1a7601f72348","note":"","count":1,"label":"Quattro Formaggi 32 cm","posId":"147","price":24900,"isExtra":false}]</t>
  </si>
  <si>
    <t>2026-05-10T21:29:39.374+02:00</t>
  </si>
  <si>
    <t>2026-05-10T21:34:00.770+02:00</t>
  </si>
  <si>
    <t>[{"id":"0bea1fb1-a6d1-4425-b818-6eca29fb16e8","count":1,"label":"Pizza Comeback 32","posId":"121","price":24900,"isExtra":false,"creatorId":"Xzu6oqCMq_YeLasi7lu8a","isPackging":0,"actualLabel":"Pizza Comeback 32"}]</t>
  </si>
  <si>
    <t>2026-05-10T21:21:20.133+02:00</t>
  </si>
  <si>
    <t>2026-05-10T21:28:48.098+02:00</t>
  </si>
  <si>
    <t>[{"id":"6942755309e364dceebaa282","count":1,"label":"Comeback 40cm 🌶️","posId":"109","price":30900,"isExtra":false},{"id":"9c3e5446ef3ded7b358f7c2a","count":1,"label":"Balné","posId":"K0000","price":2000,"isExtra":true},{"id":"30331fb755f8c9dadac09c7e","count":1,"label":"BBQ základ","posId":"ZRB40","price":0,"isExtra":true},{"id":"c2f0d4a2510fbdafed8c4f00","count":1,"label":"bez plněných okrajů","posId":"X1000","price":0,"isExtra":true}]</t>
  </si>
  <si>
    <t>2026-05-10T21:19:50.652+02:00</t>
  </si>
  <si>
    <t>2026-05-10T21:26:57.980+02:00</t>
  </si>
  <si>
    <t>[{"id":"6942755309e364dceebaa27e","count":1,"label":"Quattro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základ","posId":"ZSR40","price":0,"isExtra":true},{"id":"c2f0d4a2510fbdafed8c4f00","count":1,"label":"bez plněných okrajů","posId":"X1000","price":0,"isExtra":true}]</t>
  </si>
  <si>
    <t>2026-05-10T21:17:49.784+02:00</t>
  </si>
  <si>
    <t>2026-05-10T21:25:31.061+02:00</t>
  </si>
  <si>
    <t>[{"id":"6942755309e364dceebaa284","count":1,"label":"Pepperoni 40cm 🌶️🌶️","posId":"108","price":30900,"isExtra":false},{"id":"9c3e5446ef3ded7b358f7c2a","count":1,"label":"Balné","posId":"K0000","price":2000,"isExtra":true}]</t>
  </si>
  <si>
    <t>2026-05-10T21:09:43.255+02:00</t>
  </si>
  <si>
    <t>2026-05-10T21:22:53.297+02:00</t>
  </si>
  <si>
    <t>[{"id":"6942755309e364dceebaa2a8","count":1,"label":"Capricciosa 32cm","posId":"113","price":24900,"isExtra":false},{"id":"2f43df7dedb312c2f3c829b9","count":1,"label":"Balné","posId":"K0000","price":1500,"isExtra":true},{"id":"2179c22089126fe6683fee77","count":1,"label":"Smetanový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okrajů","posId":"X1000","price":0,"isExtra":true}]</t>
  </si>
  <si>
    <t>2026-05-10T21:08:03.126+02:00</t>
  </si>
  <si>
    <t>2026-05-10T21:18:08.616+02:00</t>
  </si>
  <si>
    <t>2026-05-10T21:28:12.420+02:00</t>
  </si>
  <si>
    <t>2026-05-10T21:08:04.287+02:00</t>
  </si>
  <si>
    <t>[{"id":"be5c7908-f592-4704-987f-cd7d7281f32e","note":"","count":1,"label":"Comeback 32 cm","posId":"121","price":24900,"isExtra":false},{"id":"0c454cc7-3f38-4dea-9e0e-7220d9ba6ce0","note":"","count":1,"label":"Dip česnekový","posId":"P106","price":2000,"isExtra":false},{"id":"65f00180-9c8f-4569-8062-acb5d5b8efb2","note":"","count":1,"label":"Pepsi 1l","posId":"N124","price":5900,"isExtra":false}]</t>
  </si>
  <si>
    <t>2026-05-10T21:07:43.432+02:00</t>
  </si>
  <si>
    <t>2026-05-10T21:19:22.864+02:00</t>
  </si>
  <si>
    <t>[{"id":"6942755309e364dceebaa2a8","count":1,"label":"Capricciosa 32cm","posId":"113","price":24900,"isExtra":false},{"id":"2f43df7dedb312c2f3c829b9","count":1,"label":"Balné","posId":"K0000","price":1500,"isExtra":true}]</t>
  </si>
  <si>
    <t>2026-05-10T21:04:48.172+02:00</t>
  </si>
  <si>
    <t>2026-05-10T21:14:57.912+02:00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</si>
  <si>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54684928","note":"","count":1,"label":"Kukuřice","posId":"B115","price":2500,"KDSTags":["greenhighlight"],"isExtra":true}]</t>
  </si>
  <si>
    <t>2026-05-10T21:02:50.487+02:00</t>
  </si>
  <si>
    <t>2026-05-10T21:13:38.907+02:00</t>
  </si>
  <si>
    <t>2026-05-10T21:00:11.336+02:00</t>
  </si>
  <si>
    <t>2026-05-10T21:12:28.971+02:00</t>
  </si>
  <si>
    <t>[{"id":"6942755309e364dceebaa28e","count":1,"label":"Capricciosa 40cm","posId":"101","price":30900,"isExtra":false},{"id":"9c3e5446ef3ded7b358f7c2a","count":1,"label":"Balné","posId":"K0000","price":2000,"isExtra":true},{"id":"9b134e33f1db18460c30380b","count":1,"label":"okraj mozzarella, bylinky","posId":"A122","price":6500,"isExtra":true},{"id":"6942755309e364dceebaa2d8","count":3,"label":"Česnekový dip","posId":"P106","price":2000,"isExtra":false},{"id":"2f43df7dedb312c2f3c829b9","count":3,"label":"Balné","posId":"K0000","price":1500,"isExtra":true},{"id":"6942755309e364dceebaa2d4","count":1,"label":"Česnekový chléb 18cm","posId":"P104","price":7900,"isExtra":false},{"id":"2f43df7dedb312c2f3c829b9","count":1,"label":"Balné","posId":"K0000","price":1500,"isExtra":true}]</t>
  </si>
  <si>
    <t>2026-05-10T20:56:08.199+02:00</t>
  </si>
  <si>
    <t>2026-05-10T21:05:22.764+02:00</t>
  </si>
  <si>
    <t>[{"id":"0bea1fb1-a6d1-4425-b818-6eca29fb16e8","count":1,"label":"Pizza Comeback 32","posId":"121","price":24900,"isExtra":false,"creatorId":"9PuHebiIdQDDc09bN9jYU","isPackging":0,"actualLabel":"Pizza Comeback 32"},{"id":"extra_20230331101812_34","count":1,"label":"USA těsto","posId":"17","price":1000,"isExtra":true,"mainItemId":"0bea1fb1-a6d1-4425-b818-6eca29fb16e8"}]</t>
  </si>
  <si>
    <t>2026-05-10T20:55:40.588+02:00</t>
  </si>
  <si>
    <t>2026-05-10T21:06:18.811+02:00</t>
  </si>
  <si>
    <t>[{"id":"54684750","note":"","size":"Margherita 40cm","count":1,"label":"Margherita 40cm","posId":"100","price":26900,"isExtra":false},{"id":"54684827","note":"","count":1,"label":"Balné","posId":"K0000","price":2000,"isExtra":true}]</t>
  </si>
  <si>
    <t>2026-05-10T20:47:46.260+02:00</t>
  </si>
  <si>
    <t>2026-05-10T21:00:27.918+02:00</t>
  </si>
  <si>
    <t>[{"id":"59592169","note":"","size":"Hawai 32cm","count":1,"label":"Hawai 32cm","posId":"114","price":24900,"isExtra":false},{"id":"54684837","note":"","count":1,"label":"Balné","posId":"K0000","price":1500,"isExtra":true}]</t>
  </si>
  <si>
    <t>2026-05-10T20:47:21.704+02:00</t>
  </si>
  <si>
    <t>2026-05-10T21:04:12.073+02:00</t>
  </si>
  <si>
    <t>[{"id":"59592170","note":"","size":"Capricciosa 32cm","count":1,"label":"Capricciosa 32cm","posId":"113","price":24900,"isExtra":false},{"id":"54684837","note":"","count":1,"label":"Balné","posId":"K0000","price":1500,"isExtra":true},{"id":"54684831","note":"","count":1,"label":"bez plněných okrajů","posId":"X1000","price":0,"isExtra":true},{"id":"54684889","note":"","count":1,"label":"Bez oliv","posId":"X112","price":0,"KDSTags":["redhighlight"],"isExtra":true},{"id":"59592163","note":"","size":"Hot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🌶️🌶️","posId":"122","price":24900,"isExtra":false},{"id":"54684837","note":"","count":1,"label":"Balné","posId":"K0000","price":1500,"isExtra":true},{"id":"54684831","note":"","count":1,"label":"bez plněných okrajů","posId":"X1000","price":0,"isExtra":true}]</t>
  </si>
  <si>
    <t>2026-05-10T20:44:28.965+02:00</t>
  </si>
  <si>
    <t>2026-05-10T20:57:33.926+02:00</t>
  </si>
  <si>
    <t>2026-05-10T20:42:04.132+02:00</t>
  </si>
  <si>
    <t>2026-05-10T20:58:46.896+02:00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</si>
  <si>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bylinky","posId":"A122","price":6500,"isExtra":true},{"id":"C102","note":"","count":1,"label":"Jalapeňos","posId":"C102","price":3500,"KDSTags":["greenhighlight"],"isExtra":true}]</t>
  </si>
  <si>
    <t>2026-05-10T20:41:54.573+02:00</t>
  </si>
  <si>
    <t>2026-05-10T20:54:39.879+02:00</t>
  </si>
  <si>
    <t>[{"id":"6942755309e364dceebaa284","count":1,"label":"Pepperoni 40cm 🌶️🌶️","posId":"108","price":30900,"isExtra":false},{"id":"9c3e5446ef3ded7b358f7c2a","count":1,"label":"Balné","posId":"K0000","price":2000,"isExtra":true},{"id":"9b134e33f1db18460c30380b","count":1,"label":"okraj mozzarella, bylinky","posId":"A122","price":6500,"isExtra":true},{"id":"6942755309e364dceebaa2ec","count":1,"label":"Aquilla černý čaj a broskev 0,5l","posId":"N120","price":4900,"isExtra":false},{"id":"6942755309e364dceebaa2f2","count":1,"label":"Pepsi 1l","posId":"N124","price":4900,"isExtra":false}]</t>
  </si>
  <si>
    <t>2026-05-10T20:40:35.817+02:00</t>
  </si>
  <si>
    <t>2026-05-10T20:53:16.730+02:00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</si>
  <si>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základ","posId":"ZRS40","price":0,"isExtra":true}]</t>
  </si>
  <si>
    <t>2026-05-10T20:27:21.490+02:00</t>
  </si>
  <si>
    <t>2026-05-10T20:41:32.779+02:00</t>
  </si>
  <si>
    <t>[{"id":"6942755309e364dceebaa2a6","count":1,"label":"Hawai 32cm","posId":"114","price":24900,"isExtra":false},{"id":"2f43df7dedb312c2f3c829b9","count":1,"label":"Balné","posId":"K0000","price":1500,"isExtra":true},{"id":"81ad5ca0ecc9853855b6788a","count":1,"label":"Ananas","posId":"B100","price":2500,"KDSTags":["greenhighlight"],"isExtra":true}]</t>
  </si>
  <si>
    <t>2026-05-10T20:04:07.519+02:00</t>
  </si>
  <si>
    <t>2026-05-10T20:16:20.640+02:00</t>
  </si>
  <si>
    <t>[{"id":"103","note":"","count":1,"label":"Zeleninová 40cm","posId":"103","price":30900,"isExtra":false},{"id":"K0000","note":"","count":1,"label":"Balné","posId":"K0000","price":2000,"isExtra":true},{"id":"A124","note":"","count":1,"label":"okraj mozzarella, bbq omáčka","posId":"A124","price":6500,"isExtra":true},{"id":"P106","note":"","count":1,"label":"Česnekový dip","posId":"P106","price":2000,"isExtra":false},{"id":"K0000","note":"","count":1,"label":"Balné","posId":"K0000","price":1500,"isExtra":true}]</t>
  </si>
  <si>
    <t>2026-05-10T20:00:08.755+02:00</t>
  </si>
  <si>
    <t>2026-05-10T20:12:01.049+02:00</t>
  </si>
  <si>
    <t>[{"id":"6942755309e364dceebaa29a","count":1,"label":"Hot &amp; Spicy 32cm 🌶️🌶️","posId":"122","price":24900,"isExtra":false},{"id":"2f43df7dedb312c2f3c829b9","count":1,"label":"Balné","posId":"K0000","price":1500,"isExtra":true}]</t>
  </si>
  <si>
    <t>2026-05-10T19:53:25.584+02:00</t>
  </si>
  <si>
    <t>2026-05-10T20:10:52.669+02:00</t>
  </si>
  <si>
    <t>[{"id":"P100","note":"","count":1,"label":"Pepperoni Rolls 🌶️","posId":"P100","price":8900,"isExtra":false},{"id":"K0000","note":"","count":1,"label":"Balné","posId":"K0000","price":1500,"isExtra":true},{"id":"109","note":"","count":1,"label":"Comeback 40cm 🌶️","posId":"109","price":30900,"isExtra":false},{"id":"K0000","note":"","count":1,"label":"Balné","posId":"K0000","price":2000,"isExtra":true}]</t>
  </si>
  <si>
    <t>2026-05-10T19:44:03.159+02:00</t>
  </si>
  <si>
    <t>2026-05-10T19:51:46.058+02:00</t>
  </si>
  <si>
    <t>2026-05-10T20:01:58.728+02:00</t>
  </si>
  <si>
    <t>2026-05-10T19:44:03.834+02:00</t>
  </si>
  <si>
    <t>[{"id":"f991b551-d418-40dc-886d-2413cfe0e20e","note":"","count":1,"label":"Margherita 32 cm","posId":"112","price":20900,"isExtra":false},{"id":"eaf5673a-2acd-457a-bff6-8e65ba4050c9","note":"","count":2,"label":"dip jalapenos","posId":"P107","price":2000,"isExtra":false}]</t>
  </si>
  <si>
    <t>2026-05-10T19:42:54.209+02:00</t>
  </si>
  <si>
    <t>2026-05-10T19:51:15.923+02:00</t>
  </si>
  <si>
    <t>[{"id":"54684759","note":"","size":"Hawai 40cm","count":1,"label":"Hawai 40cm","posId":"102","price":30900,"isExtra":false},{"id":"54684827","note":"","count":1,"label":"Balné","posId":"K0000","price":2000,"isExtra":true}]</t>
  </si>
  <si>
    <t>Pavlo</t>
  </si>
  <si>
    <t>2026-05-10T19:41:33.912+02:00</t>
  </si>
  <si>
    <t>2026-05-10T19:51:24.617+02:00</t>
  </si>
  <si>
    <t>[{"id":"113","note":"","count":1,"label":"Capricciosa 32cm","posId":"113","price":24900,"isExtra":false},{"id":"K0000","note":"","count":1,"label":"Balné","posId":"K0000","price":1500,"isExtra":true},{"id":"ZRB32","note":"","count":1,"label":"BBQ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okrajů","posId":"X1000","price":0,"isExtra":true}]</t>
  </si>
  <si>
    <t>2026-05-10T19:38:02.813+02:00</t>
  </si>
  <si>
    <t>2026-05-10T19:46:17.379+02:00</t>
  </si>
  <si>
    <t>[{"id":"8929f51d-818c-4c09-96c6-0164428500a2","note":"","count":1,"label":"Baby špenát &amp; kuře 32 cm","posId":"140","price":24900,"isExtra":false},{"id":"f61b7339-3b20-4583-b2b8-12e48de2876d","note":"","count":1,"label":"změna na Rajčatový základ","posId":"A127","price":0,"isExtra":true}]</t>
  </si>
  <si>
    <t>2026-05-10T19:32:16.976+02:00</t>
  </si>
  <si>
    <t>2026-05-10T19:45:00.826+02:00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</si>
  <si>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🌶️🌶️","posId":"110","price":30900,"isExtra":false},{"id":"9c3e5446ef3ded7b358f7c2a","count":1,"label":"Balné","posId":"K0000","price":2000,"isExtra":true},{"id":"c2f0d4a2510fbdafed8c4f00","count":1,"label":"bez plněných okrajů","posId":"X1000","price":0,"isExtra":true},{"id":"6942755309e364dceebaa298","count":1,"label":"Quattro Formaggi 32cm","posId":"123","price":24900,"isExtra":false},{"id":"2f43df7dedb312c2f3c829b9","count":1,"label":"Balné","posId":"K0000","price":1500,"isExtra":true}]</t>
  </si>
  <si>
    <t>2026-05-10T19:31:02.574+02:00</t>
  </si>
  <si>
    <t>2026-05-10T19:40:34.461+02:00</t>
  </si>
  <si>
    <t>2026-05-10T19:49:05.430+02:00</t>
  </si>
  <si>
    <t>2026-05-10T19:31:03.615+02:00</t>
  </si>
  <si>
    <t>[{"id":"f932f643-9a56-4a16-90b3-20349063a042","note":"","count":1,"label":"Capricciosa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e93eabf5-7d24-462c-a2e7-caf24157b9c1","note":"","count":1,"label":"gorgonzola","posId":"B101","price":3000,"KDSTags":["greenhighlight"],"isExtra":true},{"id":"e23025fe-8411-4655-8cbb-498cd7ee8f68","note":"","count":1,"label":"jalapeños","posId":"B102","price":2500,"KDSTags":["greenhighlight"],"isExtra":true},{"id":"9113385a-d4b6-407a-b0f4-d904f93de010","note":"","count":1,"label":"Baby špenát &amp; kuře 32 cm","posId":"116","price":24900,"isExtra":false}]</t>
  </si>
  <si>
    <t>2026-05-10T19:22:02.924+02:00</t>
  </si>
  <si>
    <t>2026-05-10T19:30:09.328+02:00</t>
  </si>
  <si>
    <t>2026-05-10T19:43:27.783+02:00</t>
  </si>
  <si>
    <t>2026-05-10T19:23:11.174+02:00</t>
  </si>
  <si>
    <t>[{"id":"3171e692-1adb-4333-8054-b1a7b136b69f","note":"","count":1,"label":"Pepperoni 32 cm","posId":"144","price":24900,"isExtra":false}]</t>
  </si>
  <si>
    <t>2026-05-10T19:19:41.656+02:00</t>
  </si>
  <si>
    <t>2026-05-10T19:32:42.685+02:00</t>
  </si>
  <si>
    <t>[{"id":"6942755309e364dceebaa2a8","count":1,"label":"Capricciosa 32cm","posId":"113","price":24900,"isExtra":false},{"id":"2f43df7dedb312c2f3c829b9","count":1,"label":"Balné","posId":"K0000","price":1500,"isExtra":true},{"id":"fb29917ce2e90ab392103c23","count":1,"label":"USA těsto","posId":"17","price":1000,"isExtra":true},{"id":"2179c22089126fe6683fee77","count":1,"label":"Smetanový základ","posId":"ZRS32","price":0,"isExtra":true}]</t>
  </si>
  <si>
    <t>2026-05-10T19:19:29.429+02:00</t>
  </si>
  <si>
    <t>2026-05-10T19:28:17.558+02:00</t>
  </si>
  <si>
    <t>[{"id":"54684750","note":"","size":"Margherita 40cm","count":1,"label":"Margherita 40cm","posId":"100","price":26900,"isExtra":false},{"id":"54684827","note":"","count":1,"label":"Balné","posId":"K0000","price":2000,"isExtra":true},{"id":"54684930","note":"","count":1,"label":"Kukuřice","posId":"C115","price":3500,"KDSTags":["greenhighlight"],"isExtra":true},{"id":"57423462","note":"","size":"Dip Jalapeňos","count":1,"label":"Dip Jalapeňos","posId":"P107","price":2000,"isExtra":false},{"id":"54684837","note":"","count":1,"label":"Balné","posId":"K0000","price":1500,"isExtra":true}]</t>
  </si>
  <si>
    <t>2026-05-10T19:16:02.276+02:00</t>
  </si>
  <si>
    <t>2026-05-10T19:24:10.360+02:00</t>
  </si>
  <si>
    <t>2026-05-10T19:31:30.802+02:00</t>
  </si>
  <si>
    <t>2026-05-10T19:16:05.892+02:00</t>
  </si>
  <si>
    <t>[{"id":"5e57993d-26f3-465c-aa35-1e3806b0b477","note":"","count":1,"label":"Hot &amp; Spicy 32 cm","posId":"122","price":24900,"isExtra":false},{"id":"1a902d9c-c6c4-4e15-b30a-3906f056006f","note":"","count":1,"label":"Pepsi zero sugar 1l","posId":"N125","price":5900,"isExtra":false}]</t>
  </si>
  <si>
    <t>2026-05-10T19:15:13.426+02:00</t>
  </si>
  <si>
    <t>2026-05-10T19:33:46.528+02:00</t>
  </si>
  <si>
    <t>2026-05-10T19:13:02.825+02:00</t>
  </si>
  <si>
    <t>2026-05-10T19:24:22.325+02:00</t>
  </si>
  <si>
    <t>[{"id":"dd5d901d-3787-43d0-9efe-85e31e1c5def","note":"","count":1,"label":"Pepperoni 32 cm","posId":"120","price":24900,"isExtra":false},{"id":"57c816b2-3e3f-46c2-b126-b09910d79cb0","note":"","count":1,"label":"změna na Smetanový základ","posId":"A129","price":0,"isExtra":true},{"id":"0c454cc7-3f38-4dea-9e0e-7220d9ba6ce0","note":"","count":1,"label":"Dip česnekový","posId":"P106","price":2000,"isExtra":false}]</t>
  </si>
  <si>
    <t>2026-05-10T18:59:03.087+02:00</t>
  </si>
  <si>
    <t>2026-05-10T19:13:04.067+02:00</t>
  </si>
  <si>
    <t>[{"id":"7dc558f4-908c-4dab-b333-a925cc147e51","note":"","count":1,"label":"Comeback 32 cm","posId":"145","price":24900,"isExtra":false}]</t>
  </si>
  <si>
    <t>2026-05-10T18:57:39.849+02:00</t>
  </si>
  <si>
    <t>2026-05-10T19:11:32.083+02:00</t>
  </si>
  <si>
    <t>[{"id":"54684751","note":"","size":"Quattro Formaggi 40cm","count":2,"label":"Quattro Formaggi 40cm","posId":"111","price":30900,"isExtra":false},{"id":"54684827","note":"","count":2,"label":"Balné","posId":"K0000","price":2000,"isExtra":true},{"id":"54684904","note":"","count":2,"label":"okraj hotdog, bbq omáčka","posId":"A120","price":6500,"isExtra":true},{"id":"54684878","note":"","count":2,"label":"Žampiony","posId":"C105","price":3500,"KDSTags":["greenhighlight"],"isExtra":true},{"id":"54684942","note":"","count":2,"label":"Šunka","posId":"C106","price":4000,"KDSTags":["greenhighlight"],"isExtra":true}]</t>
  </si>
  <si>
    <t>Aleh</t>
  </si>
  <si>
    <t>2026-05-10T18:56:07.516+02:00</t>
  </si>
  <si>
    <t>2026-05-10T19:05:07.071+02:00</t>
  </si>
  <si>
    <t>[{"id":"102","note":"","count":1,"label":"Hawai 40cm","posId":"102","price":30900,"isExtra":false},{"id":"K0000","note":"","count":1,"label":"Balné","posId":"K0000","price":2000,"isExtra":true}]</t>
  </si>
  <si>
    <t>2026-05-10T18:53:03.174+02:00</t>
  </si>
  <si>
    <t>2026-05-10T19:04:22.199+02:00</t>
  </si>
  <si>
    <t>2026-05-10T19:09:46.546+02:00</t>
  </si>
  <si>
    <t>2026-05-10T18:53:04.203+02:00</t>
  </si>
  <si>
    <t>[{"id":"16f2a985-9b85-4073-a2d6-13a6de5f989c","note":"","count":1,"label":"Hawai 32 cm","posId":"138","price":24900,"isExtra":false},{"id":"21fd0686-e8d1-43f1-84c9-d96f5842a3ca","note":"","count":1,"label":"okraj mozzarella, bylinky","posId":"A121","price":5700,"isExtra":true}]</t>
  </si>
  <si>
    <t>2026-05-10T18:37:37.961+02:00</t>
  </si>
  <si>
    <t>2026-05-10T18:37:42.815+02:00</t>
  </si>
  <si>
    <t>[{"id":"738aa3ae-d2dd-4b3d-a30a-44f2259be94b","count":1,"label":"Pizza BBQ Meteor 18","posId":"130","price":11900,"isExtra":false,"creatorId":"hxI-uRegvVLU_9rcsMoJA","isPackging":0,"actualLabel":"Pizza BBQ Meteor 18"},{"id":"b9f67aca-9e55-4625-bfc4-28e56632ca43","count":1,"label":"Pizza BBQ Meteor 40","posId":"106","price":30900,"isExtra":false,"creatorId":"bnhaLl56F5LyLStuiQWPc","isPackging":0,"actualLabel":"Pizza BBQ Meteor 40"}]</t>
  </si>
  <si>
    <t>Rakhmatkhon</t>
  </si>
  <si>
    <t>2026-05-10T18:37:17.265+02:00</t>
  </si>
  <si>
    <t>2026-05-10T18:48:25.024+02:00</t>
  </si>
  <si>
    <t>[{"id":"100","note":"","count":1,"label":"Margherita 40cm","posId":"100","price":26900,"isExtra":false},{"id":"K0000","note":"","count":1,"label":"Balné","posId":"K0000","price":2000,"isExtra":true},{"id":"ZRS40","note":"","count":1,"label":"Smetanový základ","posId":"ZRS40","price":0,"isExtra":true},{"id":"C115","note":"","count":1,"label":"Kukuřice","posId":"C115","price":3500,"KDSTags":["greenhighlight"],"isExtra":true},{"id":"C113","note":"","count":1,"label":"Mozzarella","posId":"C113","price":4000,"KDSTags":["greenhighlight"],"isExtra":true},{"id":"C114","note":"","count":1,"label":"Kuře","posId":"C114","price":4000,"KDSTags":["greenhighlight"],"isExtra":true}]</t>
  </si>
  <si>
    <t>2026-05-10T18:34:02.872+02:00</t>
  </si>
  <si>
    <t>2026-05-10T18:42:49.823+02:00</t>
  </si>
  <si>
    <t>2026-05-10T19:00:58.329+02:00</t>
  </si>
  <si>
    <t>2026-05-10T18:34:03.366+02:00</t>
  </si>
  <si>
    <t>[{"id":"f991b551-d418-40dc-886d-2413cfe0e20e","note":"","count":1,"label":"Margherita 32 cm","posId":"112","price":20900,"isExtra":false},{"id":"fe90afa4-a02c-4a85-8b9e-5f997e31adfb","note":"","count":1,"label":"Česnekový chléb","posId":"P104","price":7900,"isExtra":false},{"id":"1aa4b142-e6d7-4d61-ba94-40298841a888","note":"","count":1,"label":"Quattro Formaggi 32 cm","posId":"123","price":24900,"isExtra":false},{"id":"e23025fe-8411-4655-8cbb-498cd7ee8f68","note":"","count":1,"label":"jalapeños","posId":"B102","price":2500,"KDSTags":["greenhighlight"],"isExtra":true},{"id":"0c454cc7-3f38-4dea-9e0e-7220d9ba6ce0","note":"","count":1,"label":"Dip česnekový","posId":"P106","price":2000,"isExtra":false}]</t>
  </si>
  <si>
    <t>2026-05-10T18:21:03.207+02:00</t>
  </si>
  <si>
    <t>2026-05-10T18:32:34.552+02:00</t>
  </si>
  <si>
    <t>2026-05-10T18:51:15.044+02:00</t>
  </si>
  <si>
    <t>2026-05-10T18:21:04.004+02:00</t>
  </si>
  <si>
    <t>[{"id":"cb1b8132-0c9b-419f-9b1c-568c16576a0c","note":"","count":1,"label":"Pepperoni 40 cm","posId":"108","price":30900,"isExtra":false},{"id":"bf1ca81d-de2b-4d6c-b720-bc21d05d5afe","note":"","count":1,"label":"Pepperoni Rolls, 6 ks","posId":"P100","price":8900,"isExtra":false}]</t>
  </si>
  <si>
    <t>Sardor</t>
  </si>
  <si>
    <t>2026-05-10T17:36:13.053+02:00</t>
  </si>
  <si>
    <t>2026-05-10T17:52:09.291+02:00</t>
  </si>
  <si>
    <t>[{"id":"122","note":"","count":1,"label":"Hot &amp; Spicy 32cm 🌶️🌶️","posId":"122","price":24900,"isExtra":false},{"id":"K0000","note":"","count":1,"label":"Balné","posId":"K0000","price":1500,"isExtra":true},{"id":"118","note":"","count":1,"label":"BBQ Meteor 32cm","posId":"118","price":24900,"isExtra":false},{"id":"K0000","note":"","count":1,"label":"Balné","posId":"K0000","price":1500,"isExtra":true},{"id":"N125","note":"","count":1,"label":"Pepsi zero sugar 1l","posId":"N125","price":5900,"isExtra":false},{"id":"121","note":"","count":1,"label":"Comeback 32cm 🌶️","posId":"121","price":24900,"isExtra":false},{"id":"K0000","note":"","count":1,"label":"Balné","posId":"K0000","price":1500,"isExtra":true},{"id":"A123","note":"","count":1,"label":"okraj mozzarella, bbq omáčka","posId":"A123","price":5700,"isExtra":true}]</t>
  </si>
  <si>
    <t>2026-05-10T16:58:02.810+02:00</t>
  </si>
  <si>
    <t>2026-05-10T17:11:33.954+02:00</t>
  </si>
  <si>
    <t>[{"id":"eeb9b1ff-cedd-4112-8a46-47533eec93b4","note":"","count":1,"label":"Margherita 32 cm","posId":"136","price":20900,"isExtra":false},{"id":"0c454cc7-3f38-4dea-9e0e-7220d9ba6ce0","note":"","count":1,"label":"Dip česnekový","posId":"P106","price":2000,"isExtra":false}]</t>
  </si>
  <si>
    <t>2026-05-10T16:55:57.333+02:00</t>
  </si>
  <si>
    <t>2026-05-10T17:10:19.184+02:00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</si>
  <si>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okrajů","posId":"X1000","price":0,"isExtra":true},{"id":"X103","note":"","count":1,"label":"Bez cibule","posId":"X103","price":0,"KDSTags":["redhighlight"],"isExtra":true},{"id":"114","note":"","count":1,"label":"Hawai 32cm","posId":"114","price":24900,"isExtra":false},{"id":"K0000","note":"","count":1,"label":"Balné","posId":"K0000","price":1500,"isExtra":true},{"id":"X1000","note":"","count":1,"label":"bez plněných okrajů","posId":"X1000","price":0,"isExtra":true},{"id":"B112","note":"","count":1,"label":"Olivy","posId":"B112","price":2500,"KDSTags":["greenhighlight"],"isExtra":true}]</t>
  </si>
  <si>
    <t>2026-05-10T16:52:03.213+02:00</t>
  </si>
  <si>
    <t>2026-05-10T17:17:20.572+02:00</t>
  </si>
  <si>
    <t>[{"id":"63d3d8e2-08ad-42e7-bee2-0e2c8e2248bf","note":"","count":1,"label":"BBQ Texas 40 cm","posId":"107","price":30900,"isExtra":false},{"id":"eb426525-9181-4714-9963-380f5c0ae0e5","note":"","count":1,"label":"Okraj mozzarella, bylinky","posId":"A122","price":6500,"isExtra":true},{"id":"0c454cc7-3f38-4dea-9e0e-7220d9ba6ce0","note":"","count":1,"label":"Dip česnekový","posId":"P106","price":2000,"isExtra":false},{"id":"6d80fcec-2088-4df1-b35b-3de60046f4e1","note":"","count":1,"label":"Hot &amp; Spicy 32 cm","posId":"146","price":24900,"isExtra":false}]</t>
  </si>
  <si>
    <t>2026-05-10T16:47:23.812+02:00</t>
  </si>
  <si>
    <t>2026-05-10T17:07:39.304+02:00</t>
  </si>
  <si>
    <t>[{"id":"6942755309e364dceebaa282","count":1,"label":"Comeback 40cm 🌶️","posId":"109","price":30900,"isExtra":false},{"id":"9c3e5446ef3ded7b358f7c2a","count":1,"label":"Balné","posId":"K0000","price":2000,"isExtra":true},{"id":"96bbb524de87ac8c16f8dd24","count":1,"label":"Smetanový základ","posId":"ZRS40","price":0,"isExtra":true},{"id":"da61ec74e0d8131c40023b22","count":1,"label":"Pepperoni salám","posId":"C109","price":4000,"KDSTags":["greenhighlight"],"isExtra":true},{"id":"6942755309e364dceebaa2f4","count":1,"label":"Pepsi zero sugar 1l","posId":"N125","price":5900,"isExtra":false}]</t>
  </si>
  <si>
    <t>2026-05-10T16:41:51.628+02:00</t>
  </si>
  <si>
    <t>2026-05-10T16:56:18.231+02:00</t>
  </si>
  <si>
    <t>[{"id":"6942755309e364dceebaa29c","count":1,"label":"Comeback 32cm 🌶️","posId":"121","price":24900,"isExtra":false},{"id":"2f43df7dedb312c2f3c829b9","count":1,"label":"Balné","posId":"K0000","price":1500,"isExtra":true},{"id":"b79674a8749d7a797a90cc5b","count":1,"label":"okraj mozzarella, bylinky","posId":"A121","price":5700,"isExtra":true},{"id":"6942755309e364dceebaa2d8","count":1,"label":"Česnekový dip","posId":"P106","price":2000,"isExtra":false},{"id":"2f43df7dedb312c2f3c829b9","count":1,"label":"Balné","posId":"K0000","price":1500,"isExtra":true}]</t>
  </si>
  <si>
    <t>2026-05-10T16:40:50.910+02:00</t>
  </si>
  <si>
    <t>2026-05-10T17:04:21.182+02:00</t>
  </si>
  <si>
    <t>[{"id":"6942755309e364dceebaa29c","count":2,"label":"Comeback 32cm 🌶️","posId":"121","price":24900,"isExtra":false},{"id":"2f43df7dedb312c2f3c829b9","count":2,"label":"Balné","posId":"K0000","price":1500,"isExtra":true},{"id":"9b88e1a9c34bea0540c84786","count":2,"label":"BBQ základ","posId":"ZRB32","price":0,"isExtra":true},{"id":"13bc34972a864e03558263de","count":2,"label":"bez plněných okrajů","posId":"X1000","price":0,"isExtra":true}]</t>
  </si>
  <si>
    <t>2026-05-10T16:34:57.527+02:00</t>
  </si>
  <si>
    <t>2026-05-10T16:52:36.141+02:00</t>
  </si>
  <si>
    <t>[{"id":"54684753","note":"","size":"Comeback 40cm 🌶️","count":1,"label":"Comeback 40cm 🌶️","posId":"109","price":30900,"isExtra":false},{"id":"54684827","note":"","count":1,"label":"Balné","posId":"K0000","price":2000,"isExtra":true}]</t>
  </si>
  <si>
    <t>2026-05-10T16:27:59.328+02:00</t>
  </si>
  <si>
    <t>2026-05-10T16:42:04.105+02:00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</si>
  <si>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okrajů","posId":"X1000","price":0,"isExtra":true}]</t>
  </si>
  <si>
    <t>2026-05-10T16:26:03.067+02:00</t>
  </si>
  <si>
    <t>2026-05-10T16:48:48.890+02:00</t>
  </si>
  <si>
    <t>2026-05-10T16:56:03.420+02:00</t>
  </si>
  <si>
    <t>2026-05-10T16:26:03.596+02:00</t>
  </si>
  <si>
    <t>[{"id":"2d3d5617-9c58-43de-9934-040859ce552d","note":"","count":1,"label":"BBQ Meteor 32 cm","posId":"118","price":24900,"isExtra":false},{"id":"f2ca88ba-7288-4f05-a925-149da2e2137e","note":"","count":1,"label":"okraj Hotdog, BBQ","posId":"A119","price":5700,"isExtra":true},{"id":"18bc733c-71df-4b31-ae11-2ee5b242a454","note":"","count":1,"label":"kuře","posId":"B114","price":3000,"KDSTags":["greenhighlight"],"isExtra":true}]</t>
  </si>
  <si>
    <t>2026-05-10T16:23:54.481+02:00</t>
  </si>
  <si>
    <t>2026-05-10T16:45:41.102+02:00</t>
  </si>
  <si>
    <t>[{"id":"66426847","note":"","size":"Pilsner Urquell 12","count":1,"label":"Pilsner Urquell 12","posId":"N20","price":6500,"isExtra":false},{"id":"59808788","note":"prosím, nezapomenout na vanilkový dip","size":"Jablečno-skořicové rolls","count":1,"label":"Jablečno-skořicové rolls","posId":"18","price":8900,"isExtra":false},{"id":"54684837","note":"","count":1,"label":"Balné","posId":"K0000","price":1500,"isExtra":true},{"id":"54684754","note":"","size":"Pepperoni 40cm 🌶️🌶️","count":1,"label":"Pepperoni 40cm 🌶️🌶️","posId":"108","price":30900,"isExtra":false},{"id":"54684827","note":"","count":1,"label":"Balné","posId":"K0000","price":2000,"isExtra":true},{"id":"54684856","note":"","count":1,"label":"Jalapeňos","posId":"C102","price":3500,"KDSTags":["greenhighlight"],"isExtra":true}]</t>
  </si>
  <si>
    <t>2026-05-10T16:18:20.767+02:00</t>
  </si>
  <si>
    <t>2026-05-10T16:39:14.253+02:00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</si>
  <si>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C115","note":"","count":1,"label":"Kukuřice","posId":"C115","price":3500,"KDSTags":["greenhighlight"],"isExtra":true},{"id":"C108","note":"","count":1,"label":"Slanina","posId":"C108","price":4000,"KDSTags":["greenhighlight"],"isExtra":true},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bylinky","posId":"A122","price":6500,"isExtra":true},{"id":"P106","note":"","count":2,"label":"Česnekový dip","posId":"P106","price":2000,"isExtra":false},{"id":"K0000","note":"","count":2,"label":"Balné","posId":"K0000","price":1500,"isExtra":true}]</t>
  </si>
  <si>
    <t>2026-05-10T16:00:59.732+02:00</t>
  </si>
  <si>
    <t>2026-05-10T16:09:01.069+02:00</t>
  </si>
  <si>
    <t>[{"id":"6942755309e364dceebaa29c","count":1,"label":"Comeback 32cm 🌶️","posId":"121","price":24900,"isExtra":false},{"id":"2f43df7dedb312c2f3c829b9","count":1,"label":"Balné","posId":"K0000","price":1500,"isExtra":true},{"id":"13bc34972a864e03558263de","count":1,"label":"bez plněných okrajů","posId":"X1000","price":0,"isExtra":true},{"id":"348a7fd696b72b2ee84a2e9c","count":1,"label":"Bez cibule","posId":"X103","price":0,"KDSTags":["redhighlight"],"isExtra":true}]</t>
  </si>
  <si>
    <t>Miroslav</t>
  </si>
  <si>
    <t>2026-05-10T15:50:52.940+02:00</t>
  </si>
  <si>
    <t>2026-05-10T16:01:19.010+02:00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</si>
  <si>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okrajů","posId":"X1000","price":0,"isExtra":true}]</t>
  </si>
  <si>
    <t>2026-05-10T15:46:03.205+02:00</t>
  </si>
  <si>
    <t>2026-05-10T15:51:39.792+02:00</t>
  </si>
  <si>
    <t>2026-05-10T16:21:24.889+02:00</t>
  </si>
  <si>
    <t>2026-05-10T15:46:04.204+02:00</t>
  </si>
  <si>
    <t>[{"id":"cb1b8132-0c9b-419f-9b1c-568c16576a0c","note":"","count":1,"label":"Pepperoni 40 cm","posId":"108","price":30900,"isExtra":false},{"id":"eaf5673a-2acd-457a-bff6-8e65ba4050c9","note":"","count":1,"label":"dip jalapenos","posId":"P107","price":2000,"isExtra":false}]</t>
  </si>
  <si>
    <t>2026-05-10T15:36:00.439+02:00</t>
  </si>
  <si>
    <t>2026-05-10T15:49:42.093+02:00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</si>
  <si>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40cm","posId":"111","price":30900,"isExtra":false},{"id":"54684827","note":"","count":1,"label":"Balné","posId":"K0000","price":2000,"isExtra":true},{"id":"57405767","note":"","size":"Pepsi zero sugar 1l","count":1,"label":"Pepsi zero sugar 1l","posId":"N125","price":5900,"isExtra":false}]</t>
  </si>
  <si>
    <t>2026-05-10T15:02:01.970+02:00</t>
  </si>
  <si>
    <t>2026-05-10T15:12:25.655+02:00</t>
  </si>
  <si>
    <t>[{"id":"49e8d1c4-1e97-4089-9514-2970c15092b6","note":"","count":1,"label":"BBQ Meteor 40 cm","posId":"106","price":30900,"isExtra":false}]</t>
  </si>
  <si>
    <t>2026-05-10T15:01:10.035+02:00</t>
  </si>
  <si>
    <t>2026-05-10T15:06:06.686+02:00</t>
  </si>
  <si>
    <t>[{"id":"6fb8e78b-888c-4b9f-a799-a2c2f0622697","count":1,"label":"Pizza Margherita 18","posId":"124","price":11900,"isExtra":false,"creatorId":"_cCvVv0T1sPBfJF2Xz51x","isPackging":0,"actualLabel":"Pizza Margherita 18"}]</t>
  </si>
  <si>
    <t>2026-05-10T14:57:18.868+02:00</t>
  </si>
  <si>
    <t>2026-05-10T15:05:19.871+02:00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</si>
  <si>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32cm","posId":"123","price":24900,"isExtra":false},{"id":"2f43df7dedb312c2f3c829b9","count":1,"label":"Balné","posId":"K0000","price":1500,"isExtra":true},{"id":"6942755309e364dceebaa29a","count":1,"label":"Hot &amp; Spicy 32cm 🌶️🌶️","posId":"122","price":24900,"isExtra":false},{"id":"2f43df7dedb312c2f3c829b9","count":1,"label":"Balné","posId":"K0000","price":1500,"isExtra":true},{"id":"01e72685876a6622f5378cba","count":1,"label":"Žampiony","posId":"B105","price":2500,"KDSTags":["greenhighlight"],"isExtra":true},{"id":"6942755309e364dceebaa2d8","count":2,"label":"Česnekový dip","posId":"P106","price":2000,"isExtra":false},{"id":"2f43df7dedb312c2f3c829b9","count":2,"label":"Balné","posId":"K0000","price":1500,"isExtra":true},{"id":"6942755309e364dceebaa302","count":1,"label":"Guarana kiwi a jablko","posId":"N144","price":5500,"isExtra":false}]</t>
  </si>
  <si>
    <t>2026-05-10T14:40:03.368+02:00</t>
  </si>
  <si>
    <t>2026-05-10T14:53:32.471+02:00</t>
  </si>
  <si>
    <t>2026-05-10T15:03:33.388+02:00</t>
  </si>
  <si>
    <t>2026-05-10T14:40:04.036+02:00</t>
  </si>
  <si>
    <t>[{"id":"eaf5673a-2acd-457a-bff6-8e65ba4050c9","note":"","count":2,"label":"dip jalapenos","posId":"P107","price":2000,"isExtra":false},{"id":"49e8d1c4-1e97-4089-9514-2970c15092b6","note":"","count":1,"label":"BBQ Meteor 40 cm","posId":"106","price":30900,"isExtra":false},{"id":"57c816b2-3e3f-46c2-b126-b09910d79cb0","note":"","count":1,"label":"změna na Smetanový základ","posId":"A129","price":0,"isExtra":true},{"id":"52cffa8b-0a47-4e13-b315-64f9374ef0a7","note":"","count":1,"label":"Okraj Hotdog bez omáčky","posId":"A126","price":6500,"isExtra":true},{"id":"4aed5471-c8ca-405d-bfd1-1a7601f72348","note":"","count":1,"label":"Quattro Formaggi 32 cm","posId":"147","price":24900,"isExtra":false},{"id":"21fd0686-e8d1-43f1-84c9-d96f5842a3ca","note":"","count":1,"label":"okraj mozzarella, bylinky","posId":"A121","price":5700,"isExtra":true},{"id":"b019e49c-8abf-4c78-a7cb-040722477356","note":"","count":1,"label":"slanina","posId":"B108","price":3000,"KDSTags":["greenhighlight"],"isExtra":true},{"id":"e2500e14-36a7-442f-9e4c-8df3f05db108","note":"","count":1,"label":"pepperoni salám","posId":"B109","price":3000,"KDSTags":["greenhighlight"],"isExtra":true}]</t>
  </si>
  <si>
    <t>2026-05-10T14:37:02.516+02:00</t>
  </si>
  <si>
    <t>2026-05-10T14:45:37.621+02:00</t>
  </si>
  <si>
    <t>[{"id":"63675afb-9d1b-42b2-9d42-9e80500fdd28","note":"","count":1,"label":"Comeback 40 cm","posId":"109","price":30900,"isExtra":false},{"id":"5972eec0-ca59-4f52-b279-96c9f5c3eb67","note":"","count":1,"label":"BEZ -cibule","posId":"X103","price":0,"KDSTags":["redhighlight"],"isExtra":true}]</t>
  </si>
  <si>
    <t>2026-05-10T14:31:21.995+02:00</t>
  </si>
  <si>
    <t>2026-05-10T14:36:28.144+02:00</t>
  </si>
  <si>
    <t>[{"id":"59592161","note":"","size":"Margherita 32cm","count":1,"label":"Margherita 32cm","posId":"112","price":20900,"isExtra":false},{"id":"54684837","note":"","count":1,"label":"Balné","posId":"K0000","price":1500,"isExtra":true},{"id":"59592162","note":"","size":"Quattro Formaggi 32cm","count":1,"label":"Quattro Formaggi 32cm","posId":"123","price":24900,"isExtra":false},{"id":"54684837","note":"","count":1,"label":"Balné","posId":"K0000","price":1500,"isExtra":true}]</t>
  </si>
  <si>
    <t>2026-05-10T14:25:20.192+02:00</t>
  </si>
  <si>
    <t>2026-05-10T14:33:16.651+02:00</t>
  </si>
  <si>
    <t>[{"id":"54684757","note":"","size":"Baby špenát &amp; kuře 40cm","count":1,"label":"Baby špenát &amp; kuře 40cm","posId":"104","price":30900,"isExtra":false},{"id":"54684827","note":"","count":1,"label":"Balné","posId":"K0000","price":2000,"isExtra":true},{"id":"59555763","note":"","count":1,"label":"BBQ základ","posId":"ZSB49","price":0,"isExtra":true},{"id":"54684868","note":"","count":1,"label":"okraj mozzarella, bbq omáčka","posId":"A124","price":6500,"isExtra":true},{"id":"54684956","note":"","count":1,"label":"Kuře","posId":"C114","price":4000,"KDSTags":["greenhighlight"],"isExtra":true}]</t>
  </si>
  <si>
    <t>2026-05-10T14:18:16.536+02:00</t>
  </si>
  <si>
    <t>2026-05-10T14:21:10.332+02:00</t>
  </si>
  <si>
    <t>[{"id":"db512a49-05d7-4924-a817-5d5d5968a844","count":1,"label":"Pizza Capricciosa 32","posId":"113","price":24900,"isExtra":false,"creatorId":"xBRkR7mRFSxr5LNvhwfEC","isPackging":0,"actualLabel":"Pizza Capricciosa 32"}]</t>
  </si>
  <si>
    <t>2026-05-10T14:17:56.388+02:00</t>
  </si>
  <si>
    <t>2026-05-10T14:28:35.618+02:00</t>
  </si>
  <si>
    <t>[{"id":"6942755309e364dceebaa296","count":1,"label":"Margherita 32cm","posId":"112","price":20900,"isExtra":false},{"id":"2f43df7dedb312c2f3c829b9","count":1,"label":"Balné","posId":"K0000","price":1500,"isExtra":true},{"id":"13bc34972a864e03558263de","count":1,"label":"bez plněných okrajů","posId":"X1000","price":0,"isExtra":true},{"id":"3175e5e9ef7fb644064019e6","count":1,"label":"Olivy","posId":"B112","price":2500,"KDSTags":["greenhighlight"],"isExtra":true},{"id":"b7477ef8b16abc6ca0a47c1e","count":1,"label":"Pepperoni salám","posId":"B109","price":3000,"KDSTags":["greenhighlight"],"isExtra":true},{"id":"3e4a7582c69b04d333890d8f","count":1,"label":"Párek","posId":"B110","price":3000,"KDSTags":["greenhighlight"],"isExtra":true},{"id":"6942755309e364dceebaa2de","count":1,"label":"Choco Rolls","posId":"chr100","price":8900,"isExtra":false},{"id":"2f43df7dedb312c2f3c829b9","count":1,"label":"Balné","posId":"K0000","price":1500,"isExtra":true}]</t>
  </si>
  <si>
    <t>2026-05-10T13:50:00.265+02:00</t>
  </si>
  <si>
    <t>2026-05-10T13:56:57.899+02:00</t>
  </si>
  <si>
    <t>[{"id":"6942755309e364dceebaa29e","count":1,"label":"Pepperoni 32cm 🌶️🌶️","posId":"120","price":24900,"isExtra":false},{"id":"2f43df7dedb312c2f3c829b9","count":1,"label":"Balné","posId":"K0000","price":1500,"isExtra":true}]</t>
  </si>
  <si>
    <t>2026-05-10T13:42:23.838+02:00</t>
  </si>
  <si>
    <t>2026-05-10T13:47:47.377+02:00</t>
  </si>
  <si>
    <t>[{"id":"6942755309e364dceebaa27c","count":1,"label":"Margherita 40cm","posId":"100","price":26900,"isExtra":false},{"id":"9c3e5446ef3ded7b358f7c2a","count":1,"label":"Balné","posId":"K0000","price":2000,"isExtra":true}]</t>
  </si>
  <si>
    <t>2026-05-10T13:37:03.316+02:00</t>
  </si>
  <si>
    <t>2026-05-10T13:53:59.187+02:00</t>
  </si>
  <si>
    <t>2026-05-10T14:07:09.900+02:00</t>
  </si>
  <si>
    <t>2026-05-10T13:37:03.918+02:00</t>
  </si>
  <si>
    <t>[{"id":"da87890c-3168-4c6e-82ff-b4549f8e0031","note":"","count":1,"label":"Veggieballs 32 cm","posId":"117","price":24900,"isExtra":false},{"id":"e93eabf5-7d24-462c-a2e7-caf24157b9c1","note":"","count":1,"label":"gorgonzola","posId":"B101","price":3000,"KDSTags":["greenhighlight"],"isExtra":true},{"id":"74be8bc5-6f7d-410f-a8a4-20827df2ad19","note":"","count":1,"label":"olivy","posId":"B112","price":2500,"KDSTags":["greenhighlight"],"isExtra":true},{"id":"5972eec0-ca59-4f52-b279-96c9f5c3eb67","note":"","count":1,"label":"BEZ -cibule","posId":"X103","price":0,"KDSTags":["redhighlight"],"isExtra":true},{"id":"5e57993d-26f3-465c-aa35-1e3806b0b477","note":"","count":1,"label":"Hot &amp; Spicy 32 cm","posId":"122","price":24900,"isExtra":false},{"id":"a3d62a5d-2e1d-48db-874e-d64becff7059","note":"","count":1,"label":"změna na BBQ základ","posId":"A128","price":0,"isExtra":true},{"id":"e93eabf5-7d24-462c-a2e7-caf24157b9c1","note":"","count":1,"label":"gorgonzola","posId":"B101","price":3000,"KDSTags":["greenhighlight"],"isExtra":true},{"id":"5972eec0-ca59-4f52-b279-96c9f5c3eb67","note":"","count":1,"label":"BEZ -cibule","posId":"X103","price":0,"KDSTags":["redhighlight"],"isExtra":true}]</t>
  </si>
  <si>
    <t>2026-05-10T13:34:49.081+02:00</t>
  </si>
  <si>
    <t>2026-05-10T13:43:37.431+02:00</t>
  </si>
  <si>
    <t>[{"id":"6942755309e364dceebaa2a0","count":1,"label":"BBQ Texas 32cm","posId":"119","price":24900,"isExtra":false},{"id":"2f43df7dedb312c2f3c829b9","count":1,"label":"Balné","posId":"K0000","price":1500,"isExtra":true},{"id":"9aa3fcfe20ef4618796fa774","count":1,"label":"Bez slaniny","posId":"X108","price":0,"KDSTags":["redhighlight"],"isExtra":true},{"id":"355aef36173e118d2d01dec4","count":1,"label":"Jalapeňos","posId":"B102","price":2500,"KDSTags":["greenhighlight"],"isExtra":true}]</t>
  </si>
  <si>
    <t>2026-05-10T13:34:48.695+02:00</t>
  </si>
  <si>
    <t>2026-05-10T13:40:42.389+02:00</t>
  </si>
  <si>
    <t>[{"id":"6942755309e364dceebaa2aa","count":1,"label":"Baby Špenát &amp; kuře 32cm","posId":"116","price":24900,"isExtra":false},{"id":"2f43df7dedb312c2f3c829b9","count":1,"label":"Balné","posId":"K0000","price":1500,"isExtra":true},{"id":"6942755309e364dceebaa2d8","count":1,"label":"Česnekový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</si>
  <si>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2026-05-10T13:31:02.924+02:00</t>
  </si>
  <si>
    <t>2026-05-10T13:37:25.228+02:00</t>
  </si>
  <si>
    <t>[{"id":"2cc0a9fe-ea2a-41e4-be86-6376b8437c33","note":"","count":1,"label":"Capricciosa 40 cm","posId":"101","price":30900,"isExtra":false}]</t>
  </si>
  <si>
    <t>2026-05-10T13:29:38.705+02:00</t>
  </si>
  <si>
    <t>2026-05-10T13:35:16.667+02:00</t>
  </si>
  <si>
    <t>[{"id":"54684755","note":"","size":"BBQ Texas 40cm","count":1,"label":"BBQ Texas 40cm","posId":"107","price":30900,"isExtra":false},{"id":"54684827","note":"","count":1,"label":"Balné","posId":"K0000","price":2000,"isExtra":true}]</t>
  </si>
  <si>
    <t>2026-05-10T13:20:02.757+02:00</t>
  </si>
  <si>
    <t>2026-05-10T13:29:17.191+02:00</t>
  </si>
  <si>
    <t>2026-05-10T13:44:08.049+02:00</t>
  </si>
  <si>
    <t>2026-05-10T13:20:03.433+02:00</t>
  </si>
  <si>
    <t>[{"id":"f932f643-9a56-4a16-90b3-20349063a042","note":"","count":1,"label":"Capricciosa 32 cm","posId":"113","price":24900,"isExtra":false},{"id":"2585f58b-88a9-4cf3-bee9-d0f178b1877c","note":"","count":1,"label":"okraj Hotdog bez omáčky","posId":"A125","price":5700,"isExtra":true},{"id":"1aa4b142-e6d7-4d61-ba94-40298841a888","note":"","count":1,"label":"Quattro Formaggi 32 cm","posId":"123","price":24900,"isExtra":false},{"id":"f61b7339-3b20-4583-b2b8-12e48de2876d","note":"","count":1,"label":"změna na Rajčatový základ","posId":"A127","price":0,"isExtra":true},{"id":"d52027ab-fcf5-41e6-945a-01e2fd9187a4","note":"","count":1,"label":"okraj Hotdog, hořčice","posId":"A117","price":5700,"isExtra":true},{"id":"f125674e-4779-4f62-be7d-0e4b2ee0ac26","note":"","count":1,"label":"cibule","posId":"B103","price":2500,"KDSTags":["greenhighlight"],"isExtra":true},{"id":"0c454cc7-3f38-4dea-9e0e-7220d9ba6ce0","note":"","count":1,"label":"Dip česnekový","posId":"P106","price":2000,"isExtra":false}]</t>
  </si>
  <si>
    <t>2026-05-10T13:07:48.414+02:00</t>
  </si>
  <si>
    <t>2026-05-10T13:13:35.294+02:00</t>
  </si>
  <si>
    <t>2026-05-10T12:55:02.018+02:00</t>
  </si>
  <si>
    <t>2026-05-10T13:01:09.089+02:00</t>
  </si>
  <si>
    <t>2026-05-10T13:08:02.137+02:00</t>
  </si>
  <si>
    <t>2026-05-10T12:59:35.455+02:00</t>
  </si>
  <si>
    <t>[{"id":"eeb9b1ff-cedd-4112-8a46-47533eec93b4","note":"","count":1,"label":"Margherita 32 cm","posId":"136","price":20900,"isExtra":false},{"id":"21fd0686-e8d1-43f1-84c9-d96f5842a3ca","note":"","count":1,"label":"okraj mozzarella, bylinky","posId":"A121","price":5700,"isExtra":true},{"id":"d602cf10-0158-49d1-84d3-371f720cd0bc","note":"","count":1,"label":"špenát s česnekem","posId":"B107","price":2500,"KDSTags":["greenhighlight"],"isExtra":true}]</t>
  </si>
  <si>
    <t>2026-05-10T12:52:58.500+02:00</t>
  </si>
  <si>
    <t>2026-05-10T12:59:11.256+02:00</t>
  </si>
  <si>
    <t>[{"id":"54684759","note":"","size":"Hawai 40cm","count":1,"label":"Hawai 40cm","posId":"102","price":30900,"isExtra":false},{"id":"54684827","note":"","count":1,"label":"Balné","posId":"K0000","price":2000,"isExtra":true},{"id":"54684872","note":"","count":1,"label":"Bez ananasu","posId":"X100","price":0,"KDSTags":["redhighlight"],"isExtra":true},{"id":"54684878","note":"","count":1,"label":"Žampiony","posId":"C105","price":3500,"KDSTags":["greenhighlight"],"isExtra":true},{"id":"54684930","note":"","count":1,"label":"Kukuřice","posId":"C115","price":3500,"KDSTags":["greenhighlight"],"isExtra":true}]</t>
  </si>
  <si>
    <t>2026-05-10T12:50:06.201+02:00</t>
  </si>
  <si>
    <t>2026-05-10T12:54:58.312+02:00</t>
  </si>
  <si>
    <t>2026-05-10T12:38:17.561+02:00</t>
  </si>
  <si>
    <t>2026-05-10T12:48:54.115+02:00</t>
  </si>
  <si>
    <t>[{"id":"54684753","note":"Dobrý den, prosím o rajčatový základ a žampiony navíc, děkuji","size":"Comeback 40cm 🌶️","count":1,"label":"Comeback 40cm 🌶️","posId":"109","price":30900,"isExtra":false},{"id":"54684827","note":"","count":1,"label":"Balné","posId":"K0000","price":2000,"isExtra":true},{"id":"59555762","note":"","count":1,"label":"BBQ základ","posId":"ZRB40","price":0,"isExtra":true},{"id":"54684878","note":"","count":1,"label":"Žampiony","posId":"C105","price":3500,"KDSTags":["greenhighlight"],"isExtra":true}]</t>
  </si>
  <si>
    <t>2026-05-10T12:31:27.412+02:00</t>
  </si>
  <si>
    <t>2026-05-10T12:46:47.238+02:00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</si>
  <si>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🌶️","posId":"109","price":30900,"isExtra":false},{"id":"54684827","note":"","count":1,"label":"Balné","posId":"K0000","price":2000,"isExtra":true},{"id":"54684755","note":"","size":"BBQ Texas 40cm","count":1,"label":"BBQ Texas 40cm","posId":"107","price":30900,"isExtra":false},{"id":"54684827","note":"","count":1,"label":"Balné","posId":"K0000","price":2000,"isExtra":true},{"id":"59555761","note":"","count":1,"label":"Smetanový základ","posId":"ZBS40","price":0,"isExtra":true},{"id":"54684750","note":"","size":"Margherita 40cm","count":1,"label":"Margherita 40cm","posId":"100","price":26900,"isExtra":false},{"id":"54684827","note":"","count":1,"label":"Balné","posId":"K0000","price":2000,"isExtra":true},{"id":"54684754","note":"","size":"Pepperoni 40cm 🌶️🌶️","count":1,"label":"Pepperoni 40cm 🌶️🌶️","posId":"108","price":30900,"isExtra":false},{"id":"54684827","note":"","count":1,"label":"Balné","posId":"K0000","price":2000,"isExtra":true},{"id":"54684757","note":"","size":"Baby špenát &amp; kuře 40cm","count":1,"label":"Baby špenát &amp; kuře 40cm","posId":"104","price":30900,"isExtra":false},{"id":"54684827","note":"","count":1,"label":"Balné","posId":"K0000","price":2000,"isExtra":true},{"id":"59592162","note":"","size":"Quattro Formaggi 32cm","count":1,"label":"Quattro Formaggi 32cm","posId":"123","price":24900,"isExtra":false},{"id":"54684837","note":"","count":1,"label":"Balné","posId":"K0000","price":1500,"isExtra":true}]</t>
  </si>
  <si>
    <t>2026-05-10T12:18:48.772+02:00</t>
  </si>
  <si>
    <t>2026-05-10T12:25:49.002+02:00</t>
  </si>
  <si>
    <t>[{"id":"59278280","note":"","size":"Spicy menu Comeback","count":1,"label":"Spicy menu Comeback","posId":"M100","price":34900,"isExtra":false},{"id":"54684885","note":"","count":1,"label":"Comeback","posId":"Y121","price":0,"isExtra":true},{"id":"54684818","note":"","count":1,"label":"Balné","posId":"K0000","price":3000,"isExtra":true},{"id":"59592174","note":"","count":1,"label":"USA těsto","posId":"17","price":1000,"isExtra":true},{"id":"54684866","note":"","count":1,"label":"okraj mozzarella, bylinky","posId":"A121","price":5700,"isExtra":true},{"id":"54684858","note":"","count":1,"label":"masové kuličky","posId":"P102","price":0,"isExtra":true},{"id":"61748715","note":"","count":1,"label":"Guarana classic zero","posId":"N143","price":0,"isExtra":true},{"id":"57179862","note":"","count":1,"label":"BBQ základ","posId":"ZRB32","price":0,"isExtra":true}]</t>
  </si>
  <si>
    <t>2026-05-10T12:09:02.913+02:00</t>
  </si>
  <si>
    <t>2026-05-10T12:21:45.815+02:00</t>
  </si>
  <si>
    <t>2026-05-10T12:33:34.674+02:00</t>
  </si>
  <si>
    <t>2026-05-10T12:09:03.480+02:00</t>
  </si>
  <si>
    <t>[{"id":"df65c440-9414-439e-8f8e-b4f30f154296","note":"","count":1,"label":"Hawai 40 cm","posId":"102","price":30900,"isExtra":false},{"id":"eb426525-9181-4714-9963-380f5c0ae0e5","note":"","count":1,"label":"Okraj mozzarella, bylinky","posId":"A122","price":6500,"isExtra":true},{"id":"9113385a-d4b6-407a-b0f4-d904f93de010","note":"","count":1,"label":"Baby špenát &amp; kuře 32 cm","posId":"116","price":24900,"isExtra":false},{"id":"0c454cc7-3f38-4dea-9e0e-7220d9ba6ce0","note":"","count":1,"label":"Dip česnekový","posId":"P106","price":2000,"isExtra":false}]</t>
  </si>
  <si>
    <t>2026-05-10T12:05:08.649+02:00</t>
  </si>
  <si>
    <t>2026-05-10T12:19:15.044+02:00</t>
  </si>
  <si>
    <t>[{"id":"54684755","note":"","size":"BBQ Texas 40cm","count":1,"label":"BBQ Texas 40cm","posId":"107","price":30900,"isExtra":false},{"id":"54684827","note":"","count":1,"label":"Balné","posId":"K0000","price":2000,"isExtra":true},{"id":"54684878","note":"","count":1,"label":"Žampiony","posId":"C105","price":3500,"KDSTags":["greenhighlight"],"isExtra":true},{"id":"54684910","note":"","count":1,"label":"Ananas","posId":"C100","price":3500,"KDSTags":["greenhighlight"],"isExtra":true},{"id":"54684930","note":"","count":1,"label":"Kukuřice","posId":"C115","price":3500,"KDSTags":["greenhighlight"],"isExtra":true},{"id":"54684755","note":"","size":"BBQ Texas 40cm","count":1,"label":"BBQ Texas 40cm","posId":"107","price":30900,"isExtra":false},{"id":"54684827","note":"","count":1,"label":"Balné","posId":"K0000","price":2000,"isExtra":true},{"id":"59278281","note":"","size":"Spicy Wings 🌶️","count":1,"label":"Spicy Wings 🌶️","posId":"P101","price":11900,"isExtra":false},{"id":"54684837","note":"","count":1,"label":"Balné","posId":"K0000","price":1500,"isExtra":true},{"id":"54684796","note":"","size":"Česnekový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</si>
  <si>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2026-05-10T11:55:29.675+02:00</t>
  </si>
  <si>
    <t>2026-05-10T12:02:19.917+02:00</t>
  </si>
  <si>
    <t>[{"id":"114","note":"","count":1,"label":"Hawai 32cm","posId":"114","price":24900,"isExtra":false},{"id":"K0000","note":"","count":1,"label":"Balné","posId":"K0000","price":1500,"isExtra":true},{"id":"100","note":"","count":1,"label":"Margherita 40cm","posId":"100","price":26900,"isExtra":false},{"id":"K0000","note":"","count":1,"label":"Balné","posId":"K0000","price":2000,"isExtra":true},{"id":"C106","note":"","count":1,"label":"Šunka","posId":"C106","price":4000,"KDSTags":["greenhighlight"],"isExtra":true}]</t>
  </si>
  <si>
    <t>2026-05-10T11:23:36.012+02:00</t>
  </si>
  <si>
    <t>2026-05-10T11:32:05.795+02:00</t>
  </si>
  <si>
    <t>2026-05-10T11:23:02.429+02:00</t>
  </si>
  <si>
    <t>2026-05-10T11:43:25.714+02:00</t>
  </si>
  <si>
    <t>2026-05-10T11:50:29.582+02:00</t>
  </si>
  <si>
    <t>2026-05-10T11:23:03.066+02:00</t>
  </si>
  <si>
    <t>[{"id":"9113385a-d4b6-407a-b0f4-d904f93de010","note":"","count":1,"label":"Baby špenát &amp; kuře 32 cm","posId":"116","price":24900,"isExtra":false},{"id":"0c454cc7-3f38-4dea-9e0e-7220d9ba6ce0","note":"","count":1,"label":"Dip česnekový","posId":"P106","price":2000,"isExtra":false}]</t>
  </si>
  <si>
    <t>2026-05-10T11:22:12.309+02:00</t>
  </si>
  <si>
    <t>2026-05-10T11:27:30.946+02:00</t>
  </si>
  <si>
    <t>2026-05-10T11:09:44.739+02:00</t>
  </si>
  <si>
    <t>2026-05-10T11:16:16.712+02:00</t>
  </si>
  <si>
    <t>[{"id":"54684760","note":"","size":"Capricciosa 40cm","count":1,"label":"Capricciosa 40cm","posId":"101","price":30900,"isExtra":false},{"id":"54684827","note":"","count":1,"label":"Balné","posId":"K0000","price":2000,"isExtra":true},{"id":"59555759","note":"","count":1,"label":"Smetanový základ","posId":"ZRS40","price":0,"isExtra":true},{"id":"54684861","note":"","count":1,"label":"okraj mozzarella, bylinky","posId":"A122","price":6500,"isExtra":true},{"id":"57405766","note":"","size":"Pepsi 1l","count":1,"label":"Pepsi 1l","posId":"N124","price":4900,"isExtra":false}]</t>
  </si>
  <si>
    <t>2026-05-10T11:03:02.218+02:00</t>
  </si>
  <si>
    <t>2026-05-10T11:23:04.566+02:00</t>
  </si>
  <si>
    <t>[{"id":"5e57993d-26f3-465c-aa35-1e3806b0b477","note":"","count":1,"label":"Hot &amp; Spicy 32 cm","posId":"122","price":24900,"isExtra":false}]</t>
  </si>
  <si>
    <t>2026-05-10T10:58:55.936+02:00</t>
  </si>
  <si>
    <t>2026-05-10T11:00:15.651+02:00</t>
  </si>
  <si>
    <t>[{"id":"4a20dc15-9932-4890-a338-4b8782bfca29","count":1,"label":"Pizza Comeback 40","posId":"109","price":30900,"isExtra":false,"creatorId":"TbZ7Dx6PYJIgtJ19g4xvS","isPackging":0,"actualLabel":"Pizza Comeback 40"}]</t>
  </si>
  <si>
    <t>2026-05-10T10:30:25.375+02:00</t>
  </si>
  <si>
    <t>2026-05-10T11:22:37.805+02:00</t>
  </si>
  <si>
    <t>[{"id":"6942755309e364dceebaa296","count":1,"label":"Margherita 32cm","posId":"112","price":20900,"isExtra":false},{"id":"2f43df7dedb312c2f3c829b9","count":1,"label":"Balné","posId":"K0000","price":1500,"isExtra":true}]</t>
  </si>
  <si>
    <t>Abdulaziz</t>
  </si>
  <si>
    <t>2026-05-10T02:25:39.382+02:00</t>
  </si>
  <si>
    <t>2026-05-10T02:34:59.393+02:00</t>
  </si>
  <si>
    <t>[{"id":"109","note":"","count":1,"label":"Comeback 40cm 🌶️","posId":"109","price":30900,"isExtra":false},{"id":"K0000","note":"","count":1,"label":"Balné","posId":"K0000","price":2000,"isExtra":true},{"id":"X103","note":"","count":1,"label":"Bez cibule","posId":"X103","price":0,"KDSTags":["redhighlight"],"isExtra":true},{"id":"C113","note":"","count":1,"label":"Mozzarella","posId":"C113","price":4000,"KDSTags":["greenhighlight"],"isExtra":true},{"id":"C108","note":"","count":1,"label":"Slanina","posId":"C108","price":4000,"KDSTags":["greenhighlight"],"isExtra":true}]</t>
  </si>
  <si>
    <t>2026-05-10T02:25:09.502+02:00</t>
  </si>
  <si>
    <t>2026-05-10T02:32:00.486+02:00</t>
  </si>
  <si>
    <t>2026-05-10T02:13:11.307+02:00</t>
  </si>
  <si>
    <t>2026-05-10T02:27:27.324+02:00</t>
  </si>
  <si>
    <t>[{"id":"59278281","note":"","size":"Spicy Wings 🌶️","count":1,"label":"Spicy Wings 🌶️","posId":"P101","price":11900,"isExtra":false},{"id":"54684837","note":"","count":1,"label":"Balné","posId":"K0000","price":1500,"isExtra":true},{"id":"59592162","note":"","size":"Quattro Formaggi 32cm","count":1,"label":"Quattro Formaggi 32cm","posId":"123","price":24900,"isExtra":false},{"id":"54684837","note":"","count":1,"label":"Balné","posId":"K0000","price":1500,"isExtra":true},{"id":"54684866","note":"","count":1,"label":"okraj mozzarella, bylinky","posId":"A121","price":5700,"isExtra":true}]</t>
  </si>
  <si>
    <t>2026-05-10T02:13:01.345+02:00</t>
  </si>
  <si>
    <t>2026-05-10T02:25:08.365+02:00</t>
  </si>
  <si>
    <t>[{"id":"6942755309e364dceebaa29e","count":1,"label":"Pepperoni 32cm 🌶️🌶️","posId":"120","price":24900,"isExtra":false},{"id":"2f43df7dedb312c2f3c829b9","count":1,"label":"Balné","posId":"K0000","price":1500,"isExtra":true},{"id":"6942755309e364dceebaa2f6","count":1,"label":"Mirinda 1l","posId":"N126","price":5900,"isExtra":false}]</t>
  </si>
  <si>
    <t>2026-05-10T02:09:05.355+02:00</t>
  </si>
  <si>
    <t>2026-05-10T02:19:47.617+02:00</t>
  </si>
  <si>
    <t>[{"id":"120","note":"","count":1,"label":"Pepperoni 32cm 🌶️🌶️","posId":"120","price":24900,"isExtra":false},{"id":"K0000","note":"","count":1,"label":"Balné","posId":"K0000","price":1500,"isExtra":true},{"id":"P106","note":"","count":1,"label":"Česnekový dip","posId":"P106","price":2000,"isExtra":false},{"id":"K0000","note":"","count":1,"label":"Balné","posId":"K0000","price":1500,"isExtra":true},{"id":"P104","note":"","count":1,"label":"Česnekový chléb 18cm","posId":"P104","price":7900,"isExtra":false},{"id":"K0000","note":"","count":1,"label":"Balné","posId":"K0000","price":1500,"isExtra":true},{"id":"N126","note":"","count":1,"label":"Mirinda 1l","posId":"N126","price":5900,"isExtra":false}]</t>
  </si>
  <si>
    <t>2026-05-10T01:59:22.417+02:00</t>
  </si>
  <si>
    <t>2026-05-10T01:59:24.719+02:00</t>
  </si>
  <si>
    <t>[{"id":"55e6c21a-f597-4c37-b677-ec8ce15d74e6","count":1,"label":"Pizza Zeleninová 18 cm","posId":"127","price":11900,"isExtra":false,"creatorId":"K8YrMRN5xWWTWreIieOAW","isPackging":0,"actualLabel":"Pizza Zeleninová 18 cm"}]</t>
  </si>
  <si>
    <t>2026-05-10T01:59:00.056+02:00</t>
  </si>
  <si>
    <t>2026-05-10T01:59:02.388+02:00</t>
  </si>
  <si>
    <t>[{"id":"9be51987-8c67-4b48-952e-a12681721f42","count":1,"label":"Pizza Zeleninová 32 cm","posId":"115","price":24900,"isExtra":false,"creatorId":"OMpqlsywYc5pWdRDBlScz","isPackging":0,"actualLabel":"Pizza Zeleninová 32 cm"}]</t>
  </si>
  <si>
    <t>2026-05-10T01:57:51.837+02:00</t>
  </si>
  <si>
    <t>2026-05-10T02:11:09.417+02:00</t>
  </si>
  <si>
    <t>[{"id":"6942755309e364dceebaa2a6","count":1,"label":"Hawai 32cm","posId":"114","price":24900,"isExtra":false},{"id":"2f43df7dedb312c2f3c829b9","count":1,"label":"Balné","posId":"K0000","price":1500,"isExtra":true},{"id":"b79674a8749d7a797a90cc5b","count":1,"label":"okraj mozzarella, bylinky","posId":"A121","price":5700,"isExtra":true},{"id":"d8fab1ab80f9a391b5317464","count":1,"label":"Cibule","posId":"B103","price":2500,"KDSTags":["greenhighlight"],"isExtra":true},{"id":"b7477ef8b16abc6ca0a47c1e","count":1,"label":"Pepperoni salám","posId":"B109","price":3000,"KDSTags":["greenhighlight"],"isExtra":true},{"id":"6942755309e364dceebaa2d8","count":1,"label":"Česnekový dip","posId":"P106","price":2000,"isExtra":false},{"id":"2f43df7dedb312c2f3c829b9","count":1,"label":"Balné","posId":"K0000","price":1500,"isExtra":true}]</t>
  </si>
  <si>
    <t>2026-05-10T01:49:30.715+02:00</t>
  </si>
  <si>
    <t>2026-05-10T02:02:59.355+02:00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</si>
  <si>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🌶️","posId":"109","price":30900,"isExtra":false},{"id":"54684827","note":"","count":1,"label":"Balné","posId":"K0000","price":2000,"isExtra":true},{"id":"54684904","note":"","count":1,"label":"okraj hotdog, bbq omáčka","posId":"A120","price":6500,"isExtra":true}]</t>
  </si>
  <si>
    <t>2026-05-10T01:45:10.187+02:00</t>
  </si>
  <si>
    <t>2026-05-10T01:53:32.219+02:00</t>
  </si>
  <si>
    <t>[{"id":"59592162","note":"","size":"Quattro Formaggi 32cm","count":1,"label":"Quattro Formaggi 32cm","posId":"123","price":24900,"isExtra":false},{"id":"54684837","note":"","count":1,"label":"Balné","posId":"K0000","price":1500,"isExtra":true}]</t>
  </si>
  <si>
    <t>2026-05-10T01:40:47.959+02:00</t>
  </si>
  <si>
    <t>2026-05-10T01:58:12.239+02:00</t>
  </si>
  <si>
    <t>[{"id":"6942755309e364dceebaa286","count":1,"label":"BBQ Texas 40cm","posId":"107","price":30900,"isExtra":false},{"id":"9c3e5446ef3ded7b358f7c2a","count":1,"label":"Balné","posId":"K0000","price":2000,"isExtra":true},{"id":"6942755309e364dceebaa296","count":1,"label":"Margherita 32cm","posId":"112","price":20900,"isExtra":false},{"id":"2f43df7dedb312c2f3c829b9","count":1,"label":"Balné","posId":"K0000","price":1500,"isExtra":true}]</t>
  </si>
  <si>
    <t>2026-05-10T01:25:09.928+02:00</t>
  </si>
  <si>
    <t>2026-05-10T01:50:56.256+02:00</t>
  </si>
  <si>
    <t>[{"id":"6942755309e364dceebaa2dc","count":1,"label":"Jalapenos Rolls","posId":"jpr200","price":8900,"isExtra":false},{"id":"2f43df7dedb312c2f3c829b9","count":1,"label":"Balné","posId":"K0000","price":1500,"isExtra":true},{"id":"6942755309e364dceebaa2f2","count":1,"label":"Pepsi 1l","posId":"N124","price":4900,"isExtra":false},{"id":"6942755309e364dceebaa298","count":1,"label":"Quattro Formaggi 32cm","posId":"123","price":24900,"isExtra":false},{"id":"2f43df7dedb312c2f3c829b9","count":1,"label":"Balné","posId":"K0000","price":1500,"isExtra":true},{"id":"6942755309e364dceebaa286","count":1,"label":"BBQ Texas 40cm","posId":"107","price":30900,"isExtra":false},{"id":"9c3e5446ef3ded7b358f7c2a","count":1,"label":"Balné","posId":"K0000","price":2000,"isExtra":true}]</t>
  </si>
  <si>
    <t>2026-05-10T01:12:37.906+02:00</t>
  </si>
  <si>
    <t>2026-05-10T01:22:27.143+02:00</t>
  </si>
  <si>
    <t>[{"id":"6942755309e364dceebaa2d2","count":1,"label":"Pečené brambory","posId":"P103","price":6900,"isExtra":false},{"id":"2f43df7dedb312c2f3c829b9","count":1,"label":"Balné","posId":"K0000","price":1500,"isExtra":true},{"id":"6942755309e364dceebaa2ce","count":1,"label":"Spicy Wings 🌶️","posId":"P101","price":11900,"isExtra":false},{"id":"2f43df7dedb312c2f3c829b9","count":1,"label":"Balné","posId":"K0000","price":1500,"isExtra":true}]</t>
  </si>
  <si>
    <t>Kazim</t>
  </si>
  <si>
    <t>2026-05-10T01:11:29.186+02:00</t>
  </si>
  <si>
    <t>2026-05-10T01:20:18.320+02:00</t>
  </si>
  <si>
    <t>[{"id":"100","note":"","count":1,"label":"Margherita 40cm","posId":"100","price":26900,"isExtra":false},{"id":"K0000","note":"","count":1,"label":"Balné","posId":"K0000","price":2000,"isExtra":true},{"id":"ZRS40","note":"","count":1,"label":"Smetanový základ","posId":"ZRS40","price":0,"isExtra":true},{"id":"C115","note":"","count":1,"label":"Kukuřice","posId":"C115","price":3500,"KDSTags":["greenhighlight"],"isExtra":true}]</t>
  </si>
  <si>
    <t>Martin Jurkovic</t>
  </si>
  <si>
    <t>2026-05-10T00:52:02.776+02:00</t>
  </si>
  <si>
    <t>2026-05-10T01:03:37.054+02:00</t>
  </si>
  <si>
    <t>2026-05-10T01:20:44.071+02:00</t>
  </si>
  <si>
    <t>2026-05-10T00:52:03.338+02:00</t>
  </si>
  <si>
    <t>[{"id":"2cc0a9fe-ea2a-41e4-be86-6376b8437c33","note":"","count":1,"label":"Capricciosa 40 cm","posId":"101","price":30900,"isExtra":false},{"id":"622835b8-8ccd-4776-9f66-ccee484725e6","note":"","count":1,"label":"Okraj Hotdog, hořčice","posId":"A118","price":6500,"isExtra":true},{"id":"d5c01305-5b81-4931-8ef0-14413da22bab","note":"","count":1,"label":"Kukuřice","posId":"C115","price":3500,"KDSTags":["greenhighlight"],"isExtra":true},{"id":"10b1ebcf-eda6-410e-81f0-6a9182a548db","note":"","count":1,"label":"Slanina","posId":"C108","price":4000,"KDSTags":["greenhighlight"],"isExtra":true},{"id":"7fdd6df3-b4af-470d-955c-d1de47ab00a5","note":"","count":1,"label":"Žampiony","posId":"C105","price":3500,"KDSTags":["greenhighlight"],"isExtra":true}]</t>
  </si>
  <si>
    <t>2026-05-10T00:51:04.604+02:00</t>
  </si>
  <si>
    <t>2026-05-10T01:02:58.092+02:00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</si>
  <si>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🌶️🌶️","posId":"108","price":30900,"isExtra":false},{"id":"54684827","note":"","count":1,"label":"Balné","posId":"K0000","price":2000,"isExtra":true},{"id":"57405766","note":"","size":"Pepsi 1l","count":1,"label":"Pepsi 1l","posId":"N124","price":4900,"isExtra":false}]</t>
  </si>
  <si>
    <t>2026-05-10T00:50:25.261+02:00</t>
  </si>
  <si>
    <t>2026-05-10T00:58:57.497+02:00</t>
  </si>
  <si>
    <t>[{"id":"54684750","note":"","size":"Margherita 40cm","count":1,"label":"Margherita 40cm","posId":"100","price":26900,"isExtra":false},{"id":"54684827","note":"","count":1,"label":"Balné","posId":"K0000","price":2000,"isExtra":true},{"id":"54684868","note":"","count":1,"label":"okraj mozzarella, bbq omáčka","posId":"A124","price":6500,"isExtra":true},{"id":"54684938","note":"","count":1,"label":"Mozzarella","posId":"C113","price":4000,"KDSTags":["greenhighlight"],"isExtra":true},{"id":"59592162","note":"","size":"Quattro Formaggi 32cm","count":1,"label":"Quattro Formaggi 32cm","posId":"123","price":24900,"isExtra":false},{"id":"54684837","note":"","count":1,"label":"Balné","posId":"K0000","price":1500,"isExtra":true}]</t>
  </si>
  <si>
    <t>2026-05-10T00:46:44.946+02:00</t>
  </si>
  <si>
    <t>2026-05-10T00:53:50.083+02:00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</si>
  <si>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🌶️🌶️","posId":"120","price":24900,"isExtra":false},{"id":"54684837","note":"","count":1,"label":"Balné","posId":"K0000","price":1500,"isExtra":true}]</t>
  </si>
  <si>
    <t>2026-05-10T00:32:53.053+02:00</t>
  </si>
  <si>
    <t>2026-05-10T00:54:28.058+02:00</t>
  </si>
  <si>
    <t>[{"id":"101","note":"","count":1,"label":"Capricciosa 40cm","posId":"101","price":30900,"isExtra":false},{"id":"K0000","note":"","count":1,"label":"Balné","posId":"K0000","price":2000,"isExtra":true},{"id":"A122","note":"","count":1,"label":"okraj mozzarella, bylinky","posId":"A122","price":6500,"isExtra":true},{"id":"C115","note":"","count":1,"label":"Kukuřice","posId":"C115","price":3500,"KDSTags":["greenhighlight"],"isExtra":true},{"id":"C114","note":"","count":1,"label":"Kuře","posId":"C114","price":4000,"KDSTags":["greenhighlight"],"isExtra":true}]</t>
  </si>
  <si>
    <t>2026-05-10T00:31:45.649+02:00</t>
  </si>
  <si>
    <t>2026-05-10T00:49:42.035+02:00</t>
  </si>
  <si>
    <t>[{"id":"6942755309e364dceebaa28c","count":1,"label":"Hawai 40cm","posId":"102","price":30900,"isExtra":false},{"id":"9c3e5446ef3ded7b358f7c2a","count":1,"label":"Balné","posId":"K0000","price":2000,"isExtra":true},{"id":"c72973a96879fc2d4a45d18e","count":1,"label":"Kukuřice","posId":"C115","price":3500,"KDSTags":["greenhighlight"],"isExtra":true}]</t>
  </si>
  <si>
    <t>2026-05-10T00:30:45.205+02:00</t>
  </si>
  <si>
    <t>2026-05-10T00:46:32.033+02:00</t>
  </si>
  <si>
    <t>[{"id":"6942755309e364dceebaa2a8","count":1,"label":"Capricciosa 32cm","posId":"113","price":24900,"isExtra":false},{"id":"2f43df7dedb312c2f3c829b9","count":1,"label":"Balné","posId":"K0000","price":1500,"isExtra":true},{"id":"9b88e1a9c34bea0540c84786","count":1,"label":"BBQ základ","posId":"ZRB32","price":0,"isExtra":true},{"id":"b79674a8749d7a797a90cc5b","count":1,"label":"okraj mozzarella, bylinky","posId":"A121","price":5700,"isExtra":true}]</t>
  </si>
  <si>
    <t>2026-05-10T00:27:44.562+02:00</t>
  </si>
  <si>
    <t>2026-05-10T00:39:55.027+02:00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</si>
  <si>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🌶️🌶️","posId":"110","price":30900,"isExtra":false},{"id":"9c3e5446ef3ded7b358f7c2a","count":1,"label":"Balné","posId":"K0000","price":2000,"isExtra":true},{"id":"9b134e33f1db18460c30380b","count":1,"label":"okraj mozzarella, bylinky","posId":"A122","price":6500,"isExtra":true},{"id":"6942755309e364dceebaa2e0","count":1,"label":"Dip Jalapeňos","posId":"P107","price":2000,"isExtra":false},{"id":"2f43df7dedb312c2f3c829b9","count":1,"label":"Balné","posId":"K0000","price":1500,"isExtra":true},{"id":"6942755309e364dceebaa2d8","count":1,"label":"Česnekový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</si>
  <si>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2026-05-10T00:26:12.092+02:00</t>
  </si>
  <si>
    <t>2026-05-10T00:36:09.951+02:00</t>
  </si>
  <si>
    <t>[{"id":"6942755309e364dceebaa27e","count":1,"label":"Quattro Formaggi 40cm","posId":"111","price":30900,"isExtra":false},{"id":"9c3e5446ef3ded7b358f7c2a","count":1,"label":"Balné","posId":"K0000","price":2000,"isExtra":true},{"id":"6942755309e364dceebaa2d4","count":1,"label":"Česnekový chléb 18cm","posId":"P104","price":7900,"isExtra":false},{"id":"2f43df7dedb312c2f3c829b9","count":1,"label":"Balné","posId":"K0000","price":1500,"isExtra":true},{"id":"6942755309e364dceebaa2d8","count":1,"label":"Česnekový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</si>
  <si>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2026-05-10T00:25:12.735+02:00</t>
  </si>
  <si>
    <t>2026-05-10T00:32:30.962+02:00</t>
  </si>
  <si>
    <t>[{"id":"6942755309e364dceebaa29a","count":1,"label":"Hot &amp; Spicy 32cm 🌶️🌶️","posId":"122","price":24900,"isExtra":false},{"id":"2f43df7dedb312c2f3c829b9","count":1,"label":"Balné","posId":"K0000","price":1500,"isExtra":true},{"id":"75a5e2546d578b4031318120","count":2,"label":"Pilsner Urquell 12","posId":"N20","price":6500,"isExtra":false}]</t>
  </si>
  <si>
    <t>2026-05-10T00:24:02.367+02:00</t>
  </si>
  <si>
    <t>2026-05-10T00:42:44.778+02:00</t>
  </si>
  <si>
    <t>[{"id":"8929f51d-818c-4c09-96c6-0164428500a2","note":"","count":1,"label":"Baby špenát &amp; kuře 32 cm","posId":"140","price":24900,"isExtra":false},{"id":"a3d62a5d-2e1d-48db-874e-d64becff7059","note":"","count":1,"label":"změna na BBQ základ","posId":"A128","price":0,"isExtra":true},{"id":"cd3c74d7-bb62-4309-8b7e-c56b813d056a","note":"","count":1,"label":"Jablečno-skořicové rolls, 8ks","posId":"18","price":8900,"isExtra":false}]</t>
  </si>
  <si>
    <t>2026-05-10T00:21:03.020+02:00</t>
  </si>
  <si>
    <t>2026-05-10T00:32:18.021+02:00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</si>
  <si>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🌶️🌶️","posId":"108","price":30900,"isExtra":false},{"id":"54684827","note":"","count":1,"label":"Balné","posId":"K0000","price":2000,"isExtra":true},{"id":"54684825","note":"","count":1,"label":"bez plněných okrajů","posId":"X1000","price":0,"isExtra":true},{"id":"59278281","note":"","size":"Spicy Wings 🌶️","count":1,"label":"Spicy Wings 🌶️","posId":"P101","price":11900,"isExtra":false},{"id":"54684837","note":"","count":1,"label":"Balné","posId":"K0000","price":1500,"isExtra":true}]</t>
  </si>
  <si>
    <t>2026-05-10T00:12:03.771+02:00</t>
  </si>
  <si>
    <t>2026-05-10T00:22:52.953+02:00</t>
  </si>
  <si>
    <t>2026-05-09T23:32:42.972+02:00</t>
  </si>
  <si>
    <t>2026-05-09T23:40:56.885+02:00</t>
  </si>
  <si>
    <t>[{"id":"6942755309e364dceebaa282","count":1,"label":"Comeback 40cm 🌶️","posId":"109","price":30900,"isExtra":false},{"id":"9c3e5446ef3ded7b358f7c2a","count":1,"label":"Balné","posId":"K0000","price":2000,"isExtra":true},{"id":"6942755309e364dceebaa2d8","count":1,"label":"Česnekový dip","posId":"P106","price":2000,"isExtra":false},{"id":"2f43df7dedb312c2f3c829b9","count":1,"label":"Balné","posId":"K0000","price":1500,"isExtra":true},{"id":"6942755309e364dceebaa2e0","count":1,"label":"Dip Jalapeňos","posId":"P107","price":2000,"isExtra":false},{"id":"2f43df7dedb312c2f3c829b9","count":1,"label":"Balné","posId":"K0000","price":1500,"isExtra":true}]</t>
  </si>
  <si>
    <t>Biloliddin</t>
  </si>
  <si>
    <t>2026-05-09T23:14:44.473+02:00</t>
  </si>
  <si>
    <t>2026-05-09T23:23:44.783+02:00</t>
  </si>
  <si>
    <t>[{"id":"119","note":"","count":1,"label":"BBQ Texas 32cm","posId":"119","price":24900,"isExtra":false},{"id":"K0000","note":"","count":1,"label":"Balné","posId":"K0000","price":1500,"isExtra":true},{"id":"X1000","note":"","count":1,"label":"bez plněných okrajů","posId":"X1000","price":0,"isExtra":true}]</t>
  </si>
  <si>
    <t>2026-05-09T23:11:28.144+02:00</t>
  </si>
  <si>
    <t>2026-05-09T23:27:34.689+02:00</t>
  </si>
  <si>
    <t>[{"id":"6942755309e364dceebaa2a4","count":1,"label":"Zeleninová 32cm","posId":"115","price":24900,"isExtra":false},{"id":"2f43df7dedb312c2f3c829b9","count":1,"label":"Balné","posId":"K0000","price":1500,"isExtra":true},{"id":"6942755309e364dceebaa2d2","count":1,"label":"Pečené brambory","posId":"P103","price":6900,"isExtra":false},{"id":"2f43df7dedb312c2f3c829b9","count":1,"label":"Balné","posId":"K0000","price":1500,"isExtra":true},{"id":"6942755309e364dceebaa29e","count":1,"label":"Pepperoni 32cm 🌶️🌶️","posId":"120","price":24900,"isExtra":false},{"id":"2f43df7dedb312c2f3c829b9","count":1,"label":"Balné","posId":"K0000","price":1500,"isExtra":true}]</t>
  </si>
  <si>
    <t>2026-05-09T23:11:17.787+02:00</t>
  </si>
  <si>
    <t>2026-05-09T23:34:24.524+02:00</t>
  </si>
  <si>
    <t>2026-05-09T23:45:19.584+02:00</t>
  </si>
  <si>
    <t>2026-05-09T23:11:18.518+02:00</t>
  </si>
  <si>
    <t>[{"id":"c2eae2bb-a701-4741-8180-ef6bd455d86d","count":1,"label":"Pepsi zero sugar 1l","posId":"N125","price":5900,"isExtra":false,"creatorId":"fnY_PJ1nsvuzD4nNACW3l","isPackging":0,"actualLabel":"Pepsi zero sugar 1l"},{"id":"c2eae2bb-a701-4741-8180-ef6bd455d86d","count":1,"label":"Pepsi zero sugar 1l","posId":"N125","price":5900,"isExtra":false,"creatorId":"EoimcM_elqshkXWLhUsG5","isPackging":0,"actualLabel":"Pepsi zero sugar 1l"},{"id":"c2eae2bb-a701-4741-8180-ef6bd455d86d","count":1,"label":"Pepsi zero sugar 1l","posId":"N125","price":5900,"isExtra":false,"creatorId":"K4S3qwazrxFKm-Y_2YaJg","isPackging":0,"actualLabel":"Pepsi zero sugar 1l"},{"id":"c2eae2bb-a701-4741-8180-ef6bd455d86d","count":1,"label":"Pepsi zero sugar 1l","posId":"N125","price":5900,"isExtra":false,"creatorId":"J53zZg1k43LfhugzW0XP6","isPackging":0,"actualLabel":"Pepsi zero sugar 1l"},{"id":"cd554f59-2f29-413f-b9d0-9b4574f37e42","count":1,"label":"Jablečno-skořicové rolls","posId":"18","price":8900,"isExtra":false,"creatorId":"rABm0Nxpyd9Aqr_BuO2tC","isPackging":1500,"actualLabel":"Jablečno-skořicové rolls"},{"id":"cd554f59-2f29-413f-b9d0-9b4574f37e42","count":1,"label":"Jablečno-skořicové rolls","posId":"18","price":8900,"isExtra":false,"creatorId":"fgzEFigzeYY9zvXhaks3s","isPackging":1500,"actualLabel":"Jablečno-skořicové rolls"},{"id":"cd554f59-2f29-413f-b9d0-9b4574f37e42","count":1,"label":"Jablečno-skořicové rolls","posId":"18","price":8900,"isExtra":false,"creatorId":"H3P_ay7iCH9elb9rk1UIX","isPackging":1500,"actualLabel":"Jablečno-skořicové rolls"},{"id":"cd554f59-2f29-413f-b9d0-9b4574f37e42","count":1,"label":"Jablečno-skořicové rolls","posId":"18","price":8900,"isExtra":false,"creatorId":"kvdPxBDKCPIg8NYQkSwu8","isPackging":1500,"actualLabel":"Jablečno-skořicové rolls"}]</t>
  </si>
  <si>
    <t>2026-05-09T23:06:57.514+02:00</t>
  </si>
  <si>
    <t>2026-05-09T23:21:57.989+02:00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</si>
  <si>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🌶️🌶️","posId":"108","price":30900,"isExtra":false},{"id":"54684827","note":"","count":1,"label":"Balné","posId":"K0000","price":2000,"isExtra":true},{"id":"54684825","note":"","count":1,"label":"bez plněných okrajů","posId":"X1000","price":0,"isExtra":true},{"id":"54684751","note":"","size":"Quattro Formaggi 40cm","count":1,"label":"Quattro Formaggi 40cm","posId":"111","price":30900,"isExtra":false},{"id":"54684827","note":"","count":1,"label":"Balné","posId":"K0000","price":2000,"isExtra":true},{"id":"54684825","note":"","count":1,"label":"bez plněných okrajů","posId":"X1000","price":0,"isExtra":true}]</t>
  </si>
  <si>
    <t>2026-05-09T23:06:46.362+02:00</t>
  </si>
  <si>
    <t>2026-05-09T23:11:47.325+02:00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</si>
  <si>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základ","posId":"ZRS32","price":0,"isExtra":true},{"id":"A121","note":"","count":1,"label":"okraj mozzarella, bylinky","posId":"A121","price":5700,"isExtra":true}]</t>
  </si>
  <si>
    <t>2026-05-09T22:58:54.905+02:00</t>
  </si>
  <si>
    <t>2026-05-09T23:18:22.668+02:00</t>
  </si>
  <si>
    <t>[{"id":"6942755309e364dceebaa29c","count":2,"label":"Comeback 32cm 🌶️","posId":"121","price":24900,"isExtra":false},{"id":"2f43df7dedb312c2f3c829b9","count":2,"label":"Balné","posId":"K0000","price":1500,"isExtra":true}]</t>
  </si>
  <si>
    <t>2026-05-09T22:58:54.841+02:00</t>
  </si>
  <si>
    <t>2026-05-09T23:10:06.612+02:00</t>
  </si>
  <si>
    <t>[{"id":"101","note":"","count":1,"label":"Capricciosa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okrajů","posId":"X1000","price":0,"isExtra":true}]</t>
  </si>
  <si>
    <t>2026-05-09T22:57:03.767+02:00</t>
  </si>
  <si>
    <t>2026-05-09T23:14:59.648+02:00</t>
  </si>
  <si>
    <t>2026-05-09T23:21:14.437+02:00</t>
  </si>
  <si>
    <t>2026-05-09T22:57:04.569+02:00</t>
  </si>
  <si>
    <t>[{"id":"0c454cc7-3f38-4dea-9e0e-7220d9ba6ce0","note":"","count":3,"label":"Dip česnekový","posId":"P106","price":2000,"isExtra":false},{"id":"1521e884-f3dc-4621-ab7a-f5baa959cbd5","note":"","count":1,"label":"SPICY MENU COMEBACK","posId":"","price":34900,"isExtra":false},{"id":"8b54de25-e505-4120-a32c-7a0c13dd723f","note":"","count":1,"label":"Hot &amp; Spicy","posId":"Y122","price":0,"isExtra":true},{"id":"741f56e1-4be0-4a48-9425-3dc6aa7f97c3","note":"","count":1,"label":"Italské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základ","posId":"A127","price":0,"isExtra":true},{"id":"21fd0686-e8d1-43f1-84c9-d96f5842a3ca","note":"","count":1,"label":"okraj mozzarella, bylinky","posId":"A121","price":5700,"isExtra":true},{"id":"8caf43fd-6a2c-427b-858a-17f37d37c439","note":"","count":1,"label":"Spicy wings","posId":"P101","price":0,"isExtra":true},{"id":"8f138092-e75e-47b2-aab6-b7ac71ac445d","note":"","count":1,"label":"Mirinda 1l","posId":"N126","price":0,"isExtra":true}]</t>
  </si>
  <si>
    <t>2026-05-09T22:54:14.153+02:00</t>
  </si>
  <si>
    <t>2026-05-09T22:55:09.446+02:00</t>
  </si>
  <si>
    <t>[{"id":"2bf8f112-0fd9-496d-b326-6e53a904651b","count":1,"label":"Pizza Hot &amp; Spicy 32","posId":"122","price":24900,"isExtra":false,"discount":{"type":"percentage","value":50},"creatorId":"i1AqSs-ICJmATOGLVZAag","isPackging":0,"actualLabel":"Pizza Hot &amp; Spicy 32"}]</t>
  </si>
  <si>
    <t>2026-05-09T22:44:32.350+02:00</t>
  </si>
  <si>
    <t>2026-05-09T22:48:34.597+02:00</t>
  </si>
  <si>
    <t>[{"id":"2bf8f112-0fd9-496d-b326-6e53a904651b","count":1,"label":"Pizza Hot &amp; Spicy 32","posId":"122","price":24900,"isExtra":false,"creatorId":"u9sgFWh4leppQU-0ZR-vK","isPackging":0,"actualLabel":"Pizza Hot &amp; Spicy 32"}]</t>
  </si>
  <si>
    <t>2026-05-09T22:29:44.203+02:00</t>
  </si>
  <si>
    <t>2026-05-09T22:43:25.612+02:00</t>
  </si>
  <si>
    <t>[{"id":"120","note":"","count":1,"label":"Pepperoni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bylinky","posId":"A121","price":5700,"isExtra":true}]</t>
  </si>
  <si>
    <t>2026-05-09T22:25:34.798+02:00</t>
  </si>
  <si>
    <t>2026-05-09T22:37:07.539+02:00</t>
  </si>
  <si>
    <t>2026-05-09T22:22:36.128+02:00</t>
  </si>
  <si>
    <t>2026-05-09T22:41:07.650+02:00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</si>
  <si>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🌶️🌶️","posId":"110","price":30900,"isExtra":false},{"id":"9c3e5446ef3ded7b358f7c2a","count":1,"label":"Balné","posId":"K0000","price":2000,"isExtra":true},{"id":"30331fb755f8c9dadac09c7e","count":1,"label":"BBQ základ","posId":"ZRB40","price":0,"isExtra":true},{"id":"6942755309e364dceebaa282","count":1,"label":"Comeback 40cm 🌶️","posId":"109","price":30900,"isExtra":false},{"id":"9c3e5446ef3ded7b358f7c2a","count":1,"label":"Balné","posId":"K0000","price":2000,"isExtra":true},{"id":"c2f0d4a2510fbdafed8c4f00","count":1,"label":"bez plněných okrajů","posId":"X1000","price":0,"isExtra":true},{"id":"6942755309e364dceebaa284","count":1,"label":"Pepperoni 40cm 🌶️🌶️","posId":"108","price":30900,"isExtra":false},{"id":"9c3e5446ef3ded7b358f7c2a","count":1,"label":"Balné","posId":"K0000","price":2000,"isExtra":true}]</t>
  </si>
  <si>
    <t>2026-05-09T22:21:35.972+02:00</t>
  </si>
  <si>
    <t>2026-05-09T22:33:36.629+02:00</t>
  </si>
  <si>
    <t>[{"id":"6942755309e364dceebaa27c","count":1,"label":"Margherita 40cm","posId":"100","price":26900,"isExtra":false},{"id":"9c3e5446ef3ded7b358f7c2a","count":1,"label":"Balné","posId":"K0000","price":2000,"isExtra":true},{"id":"96bbb524de87ac8c16f8dd24","count":1,"label":"Smetanový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okrajů","posId":"X1000","price":0,"isExtra":true},{"id":"3bce135de12fe2891815dde2","count":1,"label":"Bez mozzarelly","posId":"X113","price":0,"KDSTags":["redhighlight"],"isExtra":true},{"id":"6942755309e364dceebaa28a","count":1,"label":"Zeleninová 40cm","posId":"103","price":30900,"isExtra":false},{"id":"9c3e5446ef3ded7b358f7c2a","count":1,"label":"Balné","posId":"K0000","price":2000,"isExtra":true},{"id":"96bbb524de87ac8c16f8dd24","count":1,"label":"Smetanový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okrajů","posId":"X1000","price":0,"isExtra":true},{"id":"24cb1c6b9d5a34cef4675882","count":3,"label":"Bez mozzarelly","posId":"X113","price":0,"KDSTags":["redhighlight"],"isExtra":true},{"id":"fd205686c7f07cf81da841b3","count":1,"label":"Bez kukuřice","posId":"X115","price":0,"KDSTags":["redhighlight"],"isExtra":true},{"id":"2196217302dee44b3a43ff22","count":1,"label":"Bez papriky","posId":"X111","price":0,"KDSTags":["redhighlight"],"isExtra":true},{"id":"50ffd6d336c27eaf733f1237","count":1,"label":"Bez oliv","posId":"X112","price":0,"KDSTags":["redhighlight"],"isExtra":true}]</t>
  </si>
  <si>
    <t>2026-05-09T22:15:33.406+02:00</t>
  </si>
  <si>
    <t>2026-05-09T22:23:03.525+02:00</t>
  </si>
  <si>
    <t>[{"id":"6942755309e364dceebaa298","count":1,"label":"Quattro Formaggi 32cm","posId":"123","price":24900,"isExtra":false},{"id":"2f43df7dedb312c2f3c829b9","count":1,"label":"Balné","posId":"K0000","price":1500,"isExtra":true}]</t>
  </si>
  <si>
    <t>2026-05-09T22:15:02.863+02:00</t>
  </si>
  <si>
    <t>2026-05-09T22:31:07.336+02:00</t>
  </si>
  <si>
    <t>2026-05-09T22:37:17.996+02:00</t>
  </si>
  <si>
    <t>2026-05-09T22:15:03.626+02:00</t>
  </si>
  <si>
    <t>[{"id":"6a406468-94b2-4aab-8b3e-c490dfbbdf08","note":"","count":1,"label":"Hot &amp; Spicy 40 cm","posId":"110","price":30900,"isExtra":false},{"id":"a3d62a5d-2e1d-48db-874e-d64becff7059","note":"","count":1,"label":"změna na BBQ základ","posId":"A128","price":0,"isExtra":true},{"id":"622835b8-8ccd-4776-9f66-ccee484725e6","note":"","count":1,"label":"Okraj Hotdog, hořčice","posId":"A118","price":6500,"isExtra":true}]</t>
  </si>
  <si>
    <t>2026-05-09T22:04:27.512+02:00</t>
  </si>
  <si>
    <t>2026-05-09T22:14:30.507+02:00</t>
  </si>
  <si>
    <t>2026-05-09T21:33:49.214+02:00</t>
  </si>
  <si>
    <t>2026-05-09T21:52:38.459+02:00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</si>
  <si>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32cm","posId":"123","price":24900,"isExtra":false},{"id":"54684837","note":"","count":1,"label":"Balné","posId":"K0000","price":1500,"isExtra":true},{"id":"54684866","note":"","count":1,"label":"okraj mozzarella, bylinky","posId":"A121","price":5700,"isExtra":true},{"id":"59592161","note":"","size":"Margherita 32cm","count":1,"label":"Margherita 32cm","posId":"112","price":20900,"isExtra":false},{"id":"54684837","note":"","count":1,"label":"Balné","posId":"K0000","price":1500,"isExtra":true},{"id":"54684898","note":"","count":1,"label":"okraj hotdog, hořčice","posId":"A117","price":5700,"isExtra":true},{"id":"54684945","note":"","count":1,"label":"Šunka","posId":"B106","price":3000,"KDSTags":["greenhighlight"],"isExtra":true}]</t>
  </si>
  <si>
    <t>Albert</t>
  </si>
  <si>
    <t>2026-05-09T21:25:27.969+02:00</t>
  </si>
  <si>
    <t>2026-05-09T21:43:23.526+02:00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</si>
  <si>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okrajů","posId":"X1000","price":0,"isExtra":true}]</t>
  </si>
  <si>
    <t>2026-05-09T21:22:32.073+02:00</t>
  </si>
  <si>
    <t>2026-05-09T21:31:15.657+02:00</t>
  </si>
  <si>
    <t>[{"id":"6942755309e364dceebaa27e","count":1,"label":"Quattro Formaggi 40cm","posId":"111","price":30900,"isExtra":false},{"id":"9c3e5446ef3ded7b358f7c2a","count":1,"label":"Balné","posId":"K0000","price":2000,"isExtra":true}]</t>
  </si>
  <si>
    <t>2026-05-09T21:22:02.456+02:00</t>
  </si>
  <si>
    <t>2026-05-09T21:45:19.314+02:00</t>
  </si>
  <si>
    <t>[{"id":"554b5341-3de7-4a69-b579-50bb01af629a","note":"","count":1,"label":"Quattro Formaggi 40 cm","posId":"111","price":30900,"isExtra":false}]</t>
  </si>
  <si>
    <t>2026-05-09T21:21:03.318+02:00</t>
  </si>
  <si>
    <t>2026-05-09T21:41:17.366+02:00</t>
  </si>
  <si>
    <t>[{"id":"3171e692-1adb-4333-8054-b1a7b136b69f","note":"","count":1,"label":"Pepperoni 32 cm","posId":"144","price":24900,"isExtra":false},{"id":"a3d62a5d-2e1d-48db-874e-d64becff7059","note":"","count":1,"label":"změna na BBQ základ","posId":"A128","price":0,"isExtra":true},{"id":"21fd0686-e8d1-43f1-84c9-d96f5842a3ca","note":"","count":1,"label":"okraj mozzarella, bylinky","posId":"A121","price":5700,"isExtra":true}]</t>
  </si>
  <si>
    <t>2026-05-09T21:20:02.601+02:00</t>
  </si>
  <si>
    <t>2026-05-09T21:30:46.599+02:00</t>
  </si>
  <si>
    <t>[{"id":"6942755309e364dceebaa2ce","count":2,"label":"Spicy Wings 🌶️","posId":"P101","price":11900,"isExtra":false},{"id":"2f43df7dedb312c2f3c829b9","count":2,"label":"Balné","posId":"K0000","price":1500,"isExtra":true}]</t>
  </si>
  <si>
    <t>2026-05-09T21:18:30.998+02:00</t>
  </si>
  <si>
    <t>2026-05-09T21:40:29.530+02:00</t>
  </si>
  <si>
    <t>[{"id":"6942755309e364dceebaa284","count":2,"label":"Pepperoni 40cm 🌶️🌶️","posId":"108","price":30900,"isExtra":false},{"id":"9c3e5446ef3ded7b358f7c2a","count":2,"label":"Balné","posId":"K0000","price":2000,"isExtra":true},{"id":"6942755309e364dceebaa2f2","count":2,"label":"Pepsi 1l","posId":"N124","price":4900,"isExtra":false}]</t>
  </si>
  <si>
    <t>2026-05-09T21:16:30.854+02:00</t>
  </si>
  <si>
    <t>2026-05-09T21:29:25.438+02:00</t>
  </si>
  <si>
    <t>[{"id":"54684750","note":"","size":"Margherita 40cm","count":1,"label":"Margherita 40cm","posId":"100","price":26900,"isExtra":false},{"id":"54684827","note":"","count":1,"label":"Balné","posId":"K0000","price":2000,"isExtra":true},{"id":"54684759","note":"","size":"Hawai 40cm","count":2,"label":"Hawai 40cm","posId":"102","price":30900,"isExtra":false},{"id":"54684827","note":"","count":2,"label":"Balné","posId":"K0000","price":2000,"isExtra":true},{"id":"59592162","note":"","size":"Quattro Formaggi 32cm","count":1,"label":"Quattro Formaggi 32cm","posId":"123","price":24900,"isExtra":false},{"id":"54684837","note":"","count":1,"label":"Balné","posId":"K0000","price":1500,"isExtra":true}]</t>
  </si>
  <si>
    <t>Jakub Novak</t>
  </si>
  <si>
    <t>2026-05-09T21:16:02.793+02:00</t>
  </si>
  <si>
    <t>2026-05-09T21:46:27.350+02:00</t>
  </si>
  <si>
    <t>2026-05-09T21:51:29.984+02:00</t>
  </si>
  <si>
    <t>2026-05-09T21:16:03.908+02:00</t>
  </si>
  <si>
    <t>[{"id":"cb1b8132-0c9b-419f-9b1c-568c16576a0c","note":"","count":1,"label":"Pepperoni 40 cm","posId":"108","price":30900,"isExtra":false},{"id":"f932f643-9a56-4a16-90b3-20349063a042","note":"","count":1,"label":"Capricciosa 32 cm","posId":"113","price":24900,"isExtra":false},{"id":"86925bba-314c-4f6f-ba8e-4fc1b6f52f30","note":"","count":1,"label":"BEZ -olivy","posId":"X112","price":0,"KDSTags":["redhighlight"],"isExtra":true}]</t>
  </si>
  <si>
    <t>2026-05-09T21:13:02.388+02:00</t>
  </si>
  <si>
    <t>2026-05-09T21:24:12.592+02:00</t>
  </si>
  <si>
    <t>[{"id":"6942755309e364dceebaa282","count":1,"label":"Comeback 40cm 🌶️","posId":"109","price":30900,"isExtra":false},{"id":"9c3e5446ef3ded7b358f7c2a","count":1,"label":"Balné","posId":"K0000","price":2000,"isExtra":true},{"id":"96bbb524de87ac8c16f8dd24","count":1,"label":"Smetanový základ","posId":"ZRS40","price":0,"isExtra":true},{"id":"a643f2457d9ae387f1a87824","count":1,"label":"okraj mozzarella, bbq omáčka","posId":"A124","price":6500,"isExtra":true},{"id":"6942755309e364dceebaa2d8","count":1,"label":"Česnekový dip","posId":"P106","price":2000,"isExtra":false},{"id":"2f43df7dedb312c2f3c829b9","count":1,"label":"Balné","posId":"K0000","price":1500,"isExtra":true}]</t>
  </si>
  <si>
    <t>2026-05-09T21:13:01.703+02:00</t>
  </si>
  <si>
    <t>2026-05-09T21:20:21.608+02:00</t>
  </si>
  <si>
    <t>[{"id":"6942755309e364dceebaa28a","count":1,"label":"Zeleninová 40cm","posId":"103","price":30900,"isExtra":false},{"id":"9c3e5446ef3ded7b358f7c2a","count":1,"label":"Balné","posId":"K0000","price":2000,"isExtra":true}]</t>
  </si>
  <si>
    <t>2026-05-09T21:05:28.892+02:00</t>
  </si>
  <si>
    <t>2026-05-09T21:18:47.463+02:00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</si>
  <si>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🌶️🌶️","posId":"120","price":24900,"isExtra":false},{"id":"54684837","note":"","count":1,"label":"Balné","posId":"K0000","price":1500,"isExtra":true},{"id":"59592164","note":"","size":"Comeback 32cm 🌶️","count":1,"label":"Comeback 32cm 🌶️","posId":"121","price":24900,"isExtra":false},{"id":"54684837","note":"","count":1,"label":"Balné","posId":"K0000","price":1500,"isExtra":true}]</t>
  </si>
  <si>
    <t>2026-05-09T21:04:03.752+02:00</t>
  </si>
  <si>
    <t>2026-05-09T21:14:48.493+02:00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</si>
  <si>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základ","posId":"ZRS32","price":0,"isExtra":true},{"id":"X1000","note":"","count":1,"label":"bez plněných okrajů","posId":"X1000","price":0,"isExtra":true}]</t>
  </si>
  <si>
    <t>2026-05-09T21:01:02.566+02:00</t>
  </si>
  <si>
    <t>2026-05-09T21:10:06.249+02:00</t>
  </si>
  <si>
    <t>2026-05-09T21:01:03.178+02:00</t>
  </si>
  <si>
    <t>[{"id":"63675afb-9d1b-42b2-9d42-9e80500fdd28","note":"","count":1,"label":"Comeback 40 cm","posId":"109","price":30900,"isExtra":false},{"id":"932d1eab-8f45-4992-b460-cc5099f91e14","note":"","count":1,"label":"Okraj Hotdog, BBQ","posId":"A120","price":6500,"isExtra":true},{"id":"0f32557d-3b00-4445-b026-75e05c963906","note":"","count":1,"label":"Jalapeños","posId":"C102","price":3500,"KDSTags":["greenhighlight"],"isExtra":true},{"id":"fe90afa4-a02c-4a85-8b9e-5f997e31adfb","note":"","count":1,"label":"Česnekový chléb","posId":"P104","price":7900,"isExtra":false},{"id":"57448080-8b2a-4b80-a180-66777b6d7d4b","note":"","count":1,"label":"Jalapenos Rolls, 6 ks","posId":"jpr200","price":8900,"isExtra":false},{"id":"d2940aff-8a5c-41f7-b075-b1eaa7b358e7","note":"","count":1,"label":"Dip BBQ","posId":"P105","price":2000,"isExtra":false},{"id":"eaf5673a-2acd-457a-bff6-8e65ba4050c9","note":"","count":1,"label":"dip jalapenos","posId":"P107","price":2000,"isExtra":false},{"id":"4aed5471-c8ca-405d-bfd1-1a7601f72348","note":"","count":1,"label":"Quattro Formaggi 32 cm","posId":"147","price":24900,"isExtra":false},{"id":"74be8bc5-6f7d-410f-a8a4-20827df2ad19","note":"","count":1,"label":"olivy","posId":"B112","price":2500,"KDSTags":["greenhighlight"],"isExtra":true},{"id":"4ecd8943-bd96-4ac4-afe6-172fe7178810","note":"","count":1,"label":"Hot &amp; Spicy 18 cm","posId":"134","price":11900,"isExtra":false},{"id":"6a406468-94b2-4aab-8b3e-c490dfbbdf08","note":"","count":1,"label":"Hot &amp; Spicy 40 cm","posId":"110","price":30900,"isExtra":false}]</t>
  </si>
  <si>
    <t>2026-05-09T20:55:03.018+02:00</t>
  </si>
  <si>
    <t>2026-05-09T21:13:20.246+02:00</t>
  </si>
  <si>
    <t>[{"id":"cb1b8132-0c9b-419f-9b1c-568c16576a0c","note":"","count":1,"label":"Pepperoni 40 cm","posId":"108","price":30900,"isExtra":false},{"id":"eb426525-9181-4714-9963-380f5c0ae0e5","note":"","count":1,"label":"Okraj mozzarella, bylinky","posId":"A122","price":6500,"isExtra":true},{"id":"554b5341-3de7-4a69-b579-50bb01af629a","note":"","count":1,"label":"Quattro Formaggi 40 cm","posId":"111","price":30900,"isExtra":false},{"id":"f61b7339-3b20-4583-b2b8-12e48de2876d","note":"","count":1,"label":"změna na Rajčatový základ","posId":"A127","price":0,"isExtra":true},{"id":"eb426525-9181-4714-9963-380f5c0ae0e5","note":"","count":1,"label":"Okraj mozzarella, bylinky","posId":"A122","price":6500,"isExtra":true}]</t>
  </si>
  <si>
    <t>2026-05-09T20:46:03.556+02:00</t>
  </si>
  <si>
    <t>2026-05-09T20:55:38.081+02:00</t>
  </si>
  <si>
    <t>2026-05-09T21:14:03.692+02:00</t>
  </si>
  <si>
    <t>2026-05-09T20:46:04.637+02:00</t>
  </si>
  <si>
    <t>[{"id":"be5c7908-f592-4704-987f-cd7d7281f32e","note":"","count":1,"label":"Comeback 32 cm","posId":"121","price":24900,"isExtra":false},{"id":"21fd0686-e8d1-43f1-84c9-d96f5842a3ca","note":"","count":1,"label":"okraj mozzarella, bylinky","posId":"A121","price":5700,"isExtra":true}]</t>
  </si>
  <si>
    <t>2026-05-09T20:45:31.743+02:00</t>
  </si>
  <si>
    <t>2026-05-09T21:00:48.285+02:00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</si>
  <si>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40cm","posId":"111","price":30900,"isExtra":false},{"id":"54684827","note":"","count":1,"label":"Balné","posId":"K0000","price":2000,"isExtra":true},{"id":"54684861","note":"","count":1,"label":"okraj mozzarella, bylinky","posId":"A122","price":6500,"isExtra":true}]</t>
  </si>
  <si>
    <t>2026-05-09T20:45:03.024+02:00</t>
  </si>
  <si>
    <t>2026-05-09T21:08:18.373+02:00</t>
  </si>
  <si>
    <t>2026-05-09T21:27:16.398+02:00</t>
  </si>
  <si>
    <t>2026-05-09T20:45:03.779+02:00</t>
  </si>
  <si>
    <t>2026-05-09T20:43:19.743+02:00</t>
  </si>
  <si>
    <t>2026-05-09T20:51:39.279+02:00</t>
  </si>
  <si>
    <t>[{"id":"M100","note":"","count":1,"label":"Spicy menu Comeback","posId":"M100","price":34900,"isExtra":false},{"id":"K0000","note":"","count":1,"label":"Balné","posId":"K0000","price":3000,"isExtra":true},{"id":"Y113","note":"","count":1,"label":"Capricciosa","posId":"Y113","price":0,"isExtra":true},{"id":"A121","note":"","count":1,"label":"okraj mozzarella, bylinky","posId":"A121","price":5700,"isExtra":true},{"id":"P101","note":"","count":1,"label":"spicy wings 🌶️","posId":"P101","price":0,"isExtra":true},{"id":"N124","note":"","count":1,"label":"Pepsi 1l","posId":"N124","price":0,"isExtra":true}]</t>
  </si>
  <si>
    <t>2026-05-09T20:38:25.174+02:00</t>
  </si>
  <si>
    <t>2026-05-09T20:45:31.524+02:00</t>
  </si>
  <si>
    <t>[{"id":"54684751","note":"","size":"Quattro Formaggi 40cm","count":1,"label":"Quattro Formaggi 40cm","posId":"111","price":30900,"isExtra":false},{"id":"54684827","note":"","count":1,"label":"Balné","posId":"K0000","price":2000,"isExtra":true}]</t>
  </si>
  <si>
    <t>Bohdan</t>
  </si>
  <si>
    <t>2026-05-09T20:36:25.853+02:00</t>
  </si>
  <si>
    <t>2026-05-09T20:43:04.235+02:00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</si>
  <si>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základ","posId":"ZRB40","price":0,"isExtra":true}]</t>
  </si>
  <si>
    <t>2026-05-09T20:34:51.763+02:00</t>
  </si>
  <si>
    <t>2026-05-09T20:49:07.240+02:00</t>
  </si>
  <si>
    <t>[{"id":"6942755309e364dceebaa29a","count":1,"label":"Hot &amp; Spicy 32cm 🌶️🌶️","posId":"122","price":24900,"isExtra":false},{"id":"2f43df7dedb312c2f3c829b9","count":1,"label":"Balné","posId":"K0000","price":1500,"isExtra":true},{"id":"6942755309e364dceebaa2a0","count":1,"label":"BBQ Texas 32cm","posId":"119","price":24900,"isExtra":false},{"id":"2f43df7dedb312c2f3c829b9","count":1,"label":"Balné","posId":"K0000","price":1500,"isExtra":true}]</t>
  </si>
  <si>
    <t>2026-05-09T20:33:06.197+02:00</t>
  </si>
  <si>
    <t>2026-05-09T20:41:07.193+02:00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</si>
  <si>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54684930","note":"","count":1,"label":"Kukuřice","posId":"C115","price":3500,"KDSTags":["greenhighlight"],"isExtra":true},{"id":"57405766","note":"","size":"Pepsi 1l","count":1,"label":"Pepsi 1l","posId":"N124","price":4900,"isExtra":false}]</t>
  </si>
  <si>
    <t>2026-05-09T20:25:19.326+02:00</t>
  </si>
  <si>
    <t>2026-05-09T20:36:14.234+02:00</t>
  </si>
  <si>
    <t>[{"id":"6942755309e364dceebaa2d4","count":1,"label":"Česnekový chléb 18cm","posId":"P104","price":7900,"isExtra":false},{"id":"2f43df7dedb312c2f3c829b9","count":1,"label":"Balné","posId":"K0000","price":1500,"isExtra":true},{"id":"6942755309e364dceebaa29e","count":1,"label":"Pepperoni 32cm 🌶️🌶️","posId":"120","price":24900,"isExtra":false},{"id":"2f43df7dedb312c2f3c829b9","count":1,"label":"Balné","posId":"K0000","price":1500,"isExtra":true},{"id":"fb29917ce2e90ab392103c23","count":1,"label":"USA těsto","posId":"17","price":1000,"isExtra":true},{"id":"146d14caf6bb97c1dad365be","count":1,"label":"Mozzarella","posId":"B113","price":3000,"KDSTags":["greenhighlight"],"isExtra":true},{"id":"6942755309e364dceebaa2a6","count":1,"label":"Hawai 32cm","posId":"114","price":24900,"isExtra":false},{"id":"2f43df7dedb312c2f3c829b9","count":1,"label":"Balné","posId":"K0000","price":1500,"isExtra":true},{"id":"fb29917ce2e90ab392103c23","count":1,"label":"USA těsto","posId":"17","price":1000,"isExtra":true}]</t>
  </si>
  <si>
    <t>2026-05-09T20:25:02.434+02:00</t>
  </si>
  <si>
    <t>2026-05-09T20:34:26.039+02:00</t>
  </si>
  <si>
    <t>[{"id":"9113385a-d4b6-407a-b0f4-d904f93de010","note":"","count":1,"label":"Baby špenát &amp; kuře 32 cm","posId":"116","price":24900,"isExtra":false},{"id":"21fd0686-e8d1-43f1-84c9-d96f5842a3ca","note":"","count":1,"label":"okraj mozzarella, bylinky","posId":"A121","price":5700,"isExtra":true},{"id":"0c454cc7-3f38-4dea-9e0e-7220d9ba6ce0","note":"","count":2,"label":"Dip česnekový","posId":"P106","price":2000,"isExtra":false}]</t>
  </si>
  <si>
    <t>2026-05-09T20:20:28.423+02:00</t>
  </si>
  <si>
    <t>2026-05-09T20:31:19.518+02:00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</si>
  <si>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okrajů","posId":"X1000","price":0,"isExtra":true},{"id":"54684962","note":"","count":1,"label":"Grana padano, pecorino, parmazán","posId":"C130","price":4000,"KDSTags":["greenhighlight"],"isExtra":true}]</t>
  </si>
  <si>
    <t>2026-05-09T20:19:23.237+02:00</t>
  </si>
  <si>
    <t>2026-05-09T20:27:22.397+02:00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</si>
  <si>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okrajů","posId":"X1000","price":0,"isExtra":true},{"id":"54684959","note":"","count":1,"label":"Pepperoni salám","posId":"B109","price":3000,"KDSTags":["greenhighlight"],"isExtra":true}]</t>
  </si>
  <si>
    <t>2026-05-09T20:19:16.769+02:00</t>
  </si>
  <si>
    <t>2026-05-09T20:25:35.275+02:00</t>
  </si>
  <si>
    <t>2026-05-09T20:15:05.911+02:00</t>
  </si>
  <si>
    <t>2026-05-09T20:22:42.634+02:00</t>
  </si>
  <si>
    <t>[{"id":"59278281","note":"","size":"Spicy Wings 🌶️","count":1,"label":"Spicy Wings 🌶️","posId":"P101","price":11900,"isExtra":false},{"id":"54684837","note":"","count":1,"label":"Balné","posId":"K0000","price":1500,"isExtra":true},{"id":"54684756","note":"","size":"BBQ Meteor 40cm","count":1,"label":"BBQ Meteor 40cm","posId":"106","price":30900,"isExtra":false},{"id":"54684827","note":"","count":1,"label":"Balné","posId":"K0000","price":2000,"isExtra":true},{"id":"59555758","note":"","count":1,"label":"Rajčatový základ","posId":"ZBR40","price":0,"isExtra":true}]</t>
  </si>
  <si>
    <t>2026-05-09T20:12:34.744+02:00</t>
  </si>
  <si>
    <t>2026-05-09T20:18:46.992+02:00</t>
  </si>
  <si>
    <t>[{"id":"b9f67aca-9e55-4625-bfc4-28e56632ca43","count":1,"label":"Pizza BBQ Meteor 40","posId":"106","price":30900,"isExtra":false,"creatorId":"PBZP4jop2W7axtUI0Bba4","isPackging":0,"actualLabel":"Pizza BBQ Meteor 40"}]</t>
  </si>
  <si>
    <t>2026-05-09T20:02:42.982+02:00</t>
  </si>
  <si>
    <t>2026-05-09T20:09:56.586+02:00</t>
  </si>
  <si>
    <t>[{"id":"41f5d737-a2ad-4e84-9801-29c036697add","count":1,"label":"Pizza Quattro Formaggi 40 0,5","posId":"H111","price":15450,"isExtra":false,"creatorId":"8et2XNWg2aANu3ej88jA7","isPackging":0,"actualLabel":"Pizza Quattro Formaggi 40 0,5"},{"id":"2lwz8DLnxAE2XXPjpySDo","count":1,"label":"Bez plněných okrajů","posId":"X1000","price":0,"isExtra":true,"mainItemId":"41f5d737-a2ad-4e84-9801-29c036697add"},{"id":"125979aa-2946-4f21-82d2-61ce8358bb6e","count":1,"label":"Pizza Capricciosa 40 0,5","posId":"H101","price":15450,"isExtra":false,"creatorId":"24540auCreXPaG2hDGcg5","isPackging":0,"actualLabel":"Pizza Capricciosa 40 0,5"},{"id":"2lwz8DLnxAE2XXPjpySDo","count":1,"label":"Bez plněných okrajů","posId":"X1000","price":0,"isExtra":true,"mainItemId":"125979aa-2946-4f21-82d2-61ce8358bb6e"}]</t>
  </si>
  <si>
    <t>2026-05-09T20:01:22.982+02:00</t>
  </si>
  <si>
    <t>2026-05-09T20:07:10.172+02:00</t>
  </si>
  <si>
    <t>2026-05-09T19:57:02.296+02:00</t>
  </si>
  <si>
    <t>2026-05-09T20:18:49.967+02:00</t>
  </si>
  <si>
    <t>2026-05-09T20:33:28.478+02:00</t>
  </si>
  <si>
    <t>2026-05-09T19:57:03.084+02:00</t>
  </si>
  <si>
    <t>[{"id":"6d3c9c59-6320-4a7e-8d79-75ab75e77cd3","note":"","count":1,"label":"BBQ Texas 32 cm","posId":"119","price":24900,"isExtra":false},{"id":"0c454cc7-3f38-4dea-9e0e-7220d9ba6ce0","note":"","count":1,"label":"Dip česnekový","posId":"P106","price":2000,"isExtra":false},{"id":"1aa4b142-e6d7-4d61-ba94-40298841a888","note":"","count":1,"label":"Quattro Formaggi 32 cm","posId":"123","price":24900,"isExtra":false},{"id":"be5c7908-f592-4704-987f-cd7d7281f32e","note":"","count":1,"label":"Comeback 32 cm","posId":"121","price":24900,"isExtra":false},{"id":"d3fbee6e-254b-46e7-885e-b580d0e6b445","note":"","count":1,"label":"žampiony","posId":"B105","price":2500,"KDSTags":["greenhighlight"],"isExtra":true},{"id":"d2940aff-8a5c-41f7-b075-b1eaa7b358e7","note":"","count":1,"label":"Dip BBQ","posId":"P105","price":2000,"isExtra":false}]</t>
  </si>
  <si>
    <t>2026-05-09T19:49:21.544+02:00</t>
  </si>
  <si>
    <t>2026-05-09T19:54:26.115+02:00</t>
  </si>
  <si>
    <t>[{"id":"54684759","note":"","size":"Hawai 40cm","count":1,"label":"Hawai 40cm","posId":"102","price":30900,"isExtra":false},{"id":"54684827","note":"","count":1,"label":"Balné","posId":"K0000","price":2000,"isExtra":true},{"id":"54684825","note":"","count":1,"label":"bez plněných okrajů","posId":"X1000","price":0,"isExtra":true}]</t>
  </si>
  <si>
    <t>2026-05-09T19:49:03.865+02:00</t>
  </si>
  <si>
    <t>2026-05-09T19:56:25.209+02:00</t>
  </si>
  <si>
    <t>[{"id":"df65c440-9414-439e-8f8e-b4f30f154296","note":"","count":1,"label":"Hawai 40 cm","posId":"102","price":30900,"isExtra":false}]</t>
  </si>
  <si>
    <t>2026-05-09T19:44:29.861+02:00</t>
  </si>
  <si>
    <t>2026-05-09T19:51:37.462+02:00</t>
  </si>
  <si>
    <t>2026-05-09T19:43:31.101+02:00</t>
  </si>
  <si>
    <t>2026-05-09T19:50:30.267+02:00</t>
  </si>
  <si>
    <t>[{"id":"6942755309e364dceebaa2a8","count":1,"label":"Capricciosa 32cm","posId":"113","price":24900,"isExtra":false},{"id":"2f43df7dedb312c2f3c829b9","count":1,"label":"Balné","posId":"K0000","price":1500,"isExtra":true},{"id":"b79674a8749d7a797a90cc5b","count":1,"label":"okraj mozzarella, bylinky","posId":"A121","price":5700,"isExtra":true},{"id":"01e72685876a6622f5378cba","count":1,"label":"Žampiony","posId":"B105","price":2500,"KDSTags":["greenhighlight"],"isExtra":true}]</t>
  </si>
  <si>
    <t>2026-05-09T19:41:02.746+02:00</t>
  </si>
  <si>
    <t>2026-05-09T19:49:30.031+02:00</t>
  </si>
  <si>
    <t>[{"id":"6d3c9c59-6320-4a7e-8d79-75ab75e77cd3","note":"","count":1,"label":"BBQ Texas 32 cm","posId":"119","price":24900,"isExtra":false},{"id":"63675afb-9d1b-42b2-9d42-9e80500fdd28","note":"","count":1,"label":"Comeback 40 cm","posId":"109","price":30900,"isExtra":false}]</t>
  </si>
  <si>
    <t>2026-05-09T19:40:02.750+02:00</t>
  </si>
  <si>
    <t>2026-05-09T20:01:48.030+02:00</t>
  </si>
  <si>
    <t>2026-05-09T20:13:03.587+02:00</t>
  </si>
  <si>
    <t>2026-05-09T19:40:03.613+02:00</t>
  </si>
  <si>
    <t>[{"id":"63675afb-9d1b-42b2-9d42-9e80500fdd28","note":"","count":1,"label":"Comeback 40 cm","posId":"109","price":30900,"isExtra":false},{"id":"57c816b2-3e3f-46c2-b126-b09910d79cb0","note":"","count":1,"label":"změna na Smetanový základ","posId":"A129","price":0,"isExtra":true},{"id":"f932f643-9a56-4a16-90b3-20349063a042","note":"","count":1,"label":"Capricciosa 32 cm","posId":"113","price":24900,"isExtra":false},{"id":"86925bba-314c-4f6f-ba8e-4fc1b6f52f30","note":"","count":1,"label":"BEZ -olivy","posId":"X112","price":0,"KDSTags":["redhighlight"],"isExtra":true}]</t>
  </si>
  <si>
    <t>2026-05-09T19:36:03.159+02:00</t>
  </si>
  <si>
    <t>2026-05-09T20:03:16.975+02:00</t>
  </si>
  <si>
    <t>2026-05-09T20:29:39.174+02:00</t>
  </si>
  <si>
    <t>2026-05-09T19:36:04.458+02:00</t>
  </si>
  <si>
    <t>[{"id":"9113385a-d4b6-407a-b0f4-d904f93de010","note":"","count":1,"label":"Baby špenát &amp; kuře 32 cm","posId":"116","price":24900,"isExtra":false},{"id":"1aa4b142-e6d7-4d61-ba94-40298841a888","note":"","count":1,"label":"Quattro Formaggi 32 cm","posId":"123","price":24900,"isExtra":false}]</t>
  </si>
  <si>
    <t>2026-05-09T19:35:02.381+02:00</t>
  </si>
  <si>
    <t>2026-05-09T19:42:28.931+02:00</t>
  </si>
  <si>
    <t>2026-05-09T19:49:24.617+02:00</t>
  </si>
  <si>
    <t>2026-05-09T19:35:03.117+02:00</t>
  </si>
  <si>
    <t>[{"id":"1aa4b142-e6d7-4d61-ba94-40298841a888","note":"","count":1,"label":"Quattro Formaggi 32 cm","posId":"123","price":24900,"isExtra":false}]</t>
  </si>
  <si>
    <t>2026-05-09T19:30:02.840+02:00</t>
  </si>
  <si>
    <t>2026-05-09T19:36:33.065+02:00</t>
  </si>
  <si>
    <t>2026-05-09T20:21:09.336+02:00</t>
  </si>
  <si>
    <t>2026-05-09T19:30:03.654+02:00</t>
  </si>
  <si>
    <t>[{"id":"be5c7908-f592-4704-987f-cd7d7281f32e","note":"","count":1,"label":"Comeback 32 cm","posId":"121","price":24900,"isExtra":false},{"id":"57c816b2-3e3f-46c2-b126-b09910d79cb0","note":"","count":1,"label":"změna na Smetanový základ","posId":"A129","price":0,"isExtra":true},{"id":"21fd0686-e8d1-43f1-84c9-d96f5842a3ca","note":"","count":1,"label":"okraj mozzarella, bylinky","posId":"A121","price":5700,"isExtra":true},{"id":"d602cf10-0158-49d1-84d3-371f720cd0bc","note":"","count":1,"label":"špenát s česnekem","posId":"B107","price":2500,"KDSTags":["greenhighlight"],"isExtra":true},{"id":"5972eec0-ca59-4f52-b279-96c9f5c3eb67","note":"","count":1,"label":"BEZ -cibule","posId":"X103","price":0,"KDSTags":["redhighlight"],"isExtra":true},{"id":"0c454cc7-3f38-4dea-9e0e-7220d9ba6ce0","note":"","count":1,"label":"Dip česnekový","posId":"P106","price":2000,"isExtra":false},{"id":"248252c5-4f49-43ec-9d7c-c3f582fe912d","note":"","count":1,"label":"Mirinda 1l","posId":"N126","price":5900,"isExtra":false}]</t>
  </si>
  <si>
    <t>2026-05-09T19:20:21.784+02:00</t>
  </si>
  <si>
    <t>2026-05-09T19:30:01.313+02:00</t>
  </si>
  <si>
    <t>[{"id":"6942755309e364dceebaa298","count":1,"label":"Quattro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základ","posId":"ZSR32","price":0,"isExtra":true},{"id":"b79674a8749d7a797a90cc5b","count":1,"label":"okraj mozzarella, bylinky","posId":"A121","price":5700,"isExtra":true},{"id":"5329159316727e06e4d822ec","count":1,"label":"Kukuřice","posId":"B115","price":2500,"KDSTags":["greenhighlight"],"isExtra":true},{"id":"6942755309e364dceebaa2d8","count":2,"label":"Česnekový dip","posId":"P106","price":2000,"isExtra":false},{"id":"2f43df7dedb312c2f3c829b9","count":2,"label":"Balné","posId":"K0000","price":1500,"isExtra":true}]</t>
  </si>
  <si>
    <t>2026-05-09T19:17:18.476+02:00</t>
  </si>
  <si>
    <t>2026-05-09T19:25:04.270+02:00</t>
  </si>
  <si>
    <t>2026-05-09T19:06:43.287+02:00</t>
  </si>
  <si>
    <t>2026-05-09T19:13:22.860+02:00</t>
  </si>
  <si>
    <t>[{"id":"6942755309e364dceebaa298","count":1,"label":"Quattro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základ","posId":"ZSR32","price":0,"isExtra":true},{"id":"13bc34972a864e03558263de","count":1,"label":"bez plněných okrajů","posId":"X1000","price":0,"isExtra":true},{"id":"b7477ef8b16abc6ca0a47c1e","count":1,"label":"Pepperoni salám","posId":"B109","price":3000,"KDSTags":["greenhighlight"],"isExtra":true},{"id":"6942755309e364dceebaa2ec","count":1,"label":"Aquilla černý čaj a broskev 0,5l","posId":"N120","price":4900,"isExtra":false}]</t>
  </si>
  <si>
    <t>2026-05-09T19:02:02.451+02:00</t>
  </si>
  <si>
    <t>2026-05-09T19:08:26.690+02:00</t>
  </si>
  <si>
    <t>[{"id":"63675afb-9d1b-42b2-9d42-9e80500fdd28","note":"","count":1,"label":"Comeback 40 cm","posId":"109","price":30900,"isExtra":false}]</t>
  </si>
  <si>
    <t>2026-05-09T18:50:02.022+02:00</t>
  </si>
  <si>
    <t>2026-05-09T18:56:00.704+02:00</t>
  </si>
  <si>
    <t>2026-05-09T19:05:27.076+02:00</t>
  </si>
  <si>
    <t>2026-05-09T18:50:02.702+02:00</t>
  </si>
  <si>
    <t>[{"id":"69a7775f-fc95-4742-9323-a261c1524b19","note":"","count":2,"label":"Margherita 18 cm","posId":"124","price":11900,"isExtra":false}]</t>
  </si>
  <si>
    <t>2026-05-09T18:45:40.154+02:00</t>
  </si>
  <si>
    <t>2026-05-09T18:52:53.975+02:00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</si>
  <si>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🌶️🌶️","posId":"122","price":24900,"isExtra":false},{"id":"54684837","note":"","count":1,"label":"Balné","posId":"K0000","price":1500,"isExtra":true},{"id":"54684831","note":"","count":1,"label":"bez plněných okrajů","posId":"X1000","price":0,"isExtra":true},{"id":"54684848","note":"","count":1,"label":"Jalapeňos","posId":"B102","price":2500,"KDSTags":["greenhighlight"],"isExtra":true}]</t>
  </si>
  <si>
    <t>Stanimir</t>
  </si>
  <si>
    <t>2026-05-09T18:42:21.372+02:00</t>
  </si>
  <si>
    <t>2026-05-09T18:58:16.798+02:00</t>
  </si>
  <si>
    <t>[{"id":"112","note":"","count":3,"label":"Margherita 32cm","posId":"112","price":20900,"isExtra":false},{"id":"K0000","note":"","count":3,"label":"Balné","posId":"K0000","price":1500,"isExtra":true},{"id":"117","note":"","count":1,"label":"Veggieballs 32cm 🌶️🌶️","posId":"117","price":24900,"isExtra":false},{"id":"K0000","note":"","count":1,"label":"Balné","posId":"K0000","price":1500,"isExtra":true}]</t>
  </si>
  <si>
    <t>2026-05-09T18:39:37.465+02:00</t>
  </si>
  <si>
    <t>2026-05-09T18:47:34.019+02:00</t>
  </si>
  <si>
    <t>[{"id":"104","note":"","count":1,"label":"Baby špenát &amp; kuře 40cm","posId":"104","price":30900,"isExtra":false},{"id":"K0000","note":"","count":1,"label":"Balné","posId":"K0000","price":2000,"isExtra":true},{"id":"A122","note":"","count":1,"label":"okraj mozzarella, bylinky","posId":"A122","price":6500,"isExtra":true},{"id":"114","note":"","count":1,"label":"Hawai 32cm","posId":"114","price":24900,"isExtra":false},{"id":"K0000","note":"","count":1,"label":"Balné","posId":"K0000","price":1500,"isExtra":true}]</t>
  </si>
  <si>
    <t>2026-05-09T18:34:34.975+02:00</t>
  </si>
  <si>
    <t>2026-05-09T18:40:15.608+02:00</t>
  </si>
  <si>
    <t>[{"id":"4a20dc15-9932-4890-a338-4b8782bfca29","count":1,"label":"Pizza Comeback 40","posId":"109","price":30900,"isExtra":false,"discount":{"type":"percentage","value":50},"creatorId":"zU_j5CO21qm7ZZqhsHfdC","isPackging":0,"actualLabel":"Pizza Comeback 40"}]</t>
  </si>
  <si>
    <t>2026-05-09T18:34:28.386+02:00</t>
  </si>
  <si>
    <t>2026-05-09T18:43:38.141+02:00</t>
  </si>
  <si>
    <t>[{"id":"6942755309e364dceebaa2a8","count":1,"label":"Capricciosa 32cm","posId":"113","price":24900,"isExtra":false},{"id":"2f43df7dedb312c2f3c829b9","count":1,"label":"Balné","posId":"K0000","price":1500,"isExtra":true},{"id":"a1d8d8aa5ac3e6b6f9971fa2","count":1,"label":"Bez oliv","posId":"X112","price":0,"KDSTags":["redhighlight"],"isExtra":true},{"id":"6942755309e364dceebaa29a","count":1,"label":"Hot &amp; Spicy 32cm 🌶️🌶️","posId":"122","price":24900,"isExtra":false},{"id":"2f43df7dedb312c2f3c829b9","count":1,"label":"Balné","posId":"K0000","price":1500,"isExtra":true},{"id":"b79674a8749d7a797a90cc5b","count":1,"label":"okraj mozzarella, bylinky","posId":"A121","price":5700,"isExtra":true},{"id":"0101824124470b24037d7791","count":1,"label":"Bez cibule","posId":"X103","price":0,"KDSTags":["redhighlight"],"isExtra":true},{"id":"0b5e75d3e136a01f64b6f0b6","count":1,"label":"Gorgonzola","posId":"B101","price":3000,"KDSTags":["greenhighlight"],"isExtra":true}]</t>
  </si>
  <si>
    <t>2026-05-09T18:22:21.289+02:00</t>
  </si>
  <si>
    <t>2026-05-09T18:28:14.960+02:00</t>
  </si>
  <si>
    <t>[{"id":"6942755309e364dceebaa296","count":1,"label":"Margherita 32cm","posId":"112","price":20900,"isExtra":false},{"id":"2f43df7dedb312c2f3c829b9","count":1,"label":"Balné","posId":"K0000","price":1500,"isExtra":true},{"id":"fb29917ce2e90ab392103c23","count":1,"label":"USA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bylinky","posId":"A121","price":5700,"isExtra":true},{"id":"6942755309e364dceebaa2f2","count":1,"label":"Pepsi 1l","posId":"N124","price":4900,"isExtra":false}]</t>
  </si>
  <si>
    <t>2026-05-09T18:14:11.463+02:00</t>
  </si>
  <si>
    <t>2026-05-09T18:18:38.466+02:00</t>
  </si>
  <si>
    <t>[{"id":"de7b8b77-1f01-4637-9b4b-1c1fe7287d5c","count":1,"label":"Pizza Quattro Formaggi 18","posId":"135","price":11900,"isExtra":false,"creatorId":"LztQ8i4KPIzKRgeAm5Bgm","isPackging":0,"actualLabel":"Pizza Quattro Formaggi 18"}]</t>
  </si>
  <si>
    <t>2026-05-09T18:01:02.703+02:00</t>
  </si>
  <si>
    <t>2026-05-09T18:12:15.449+02:00</t>
  </si>
  <si>
    <t>[{"id":"63d3d8e2-08ad-42e7-bee2-0e2c8e2248bf","note":"","count":1,"label":"BBQ Texas 40 cm","posId":"107","price":30900,"isExtra":false},{"id":"63675afb-9d1b-42b2-9d42-9e80500fdd28","note":"","count":1,"label":"Comeback 40 cm","posId":"109","price":30900,"isExtra":false},{"id":"a3d62a5d-2e1d-48db-874e-d64becff7059","note":"","count":1,"label":"změna na BBQ základ","posId":"A128","price":0,"isExtra":true},{"id":"0c454cc7-3f38-4dea-9e0e-7220d9ba6ce0","note":"","count":4,"label":"Dip česnekový","posId":"P106","price":2000,"isExtra":false}]</t>
  </si>
  <si>
    <t>Mykyta</t>
  </si>
  <si>
    <t>2026-05-09T17:57:45.084+02:00</t>
  </si>
  <si>
    <t>2026-05-09T18:11:10.591+02:00</t>
  </si>
  <si>
    <t>[{"id":"120","note":"","count":1,"label":"Pepperoni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okrajů","posId":"X1000","price":0,"isExtra":true},{"id":"B102","note":"","count":1,"label":"Jalapeňos","posId":"B102","price":2500,"KDSTags":["greenhighlight"],"isExtra":true},{"id":"P106","note":"","count":1,"label":"Česnekový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</si>
  <si>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2026-05-09T17:50:13.729+02:00</t>
  </si>
  <si>
    <t>2026-05-09T18:04:39.836+02:00</t>
  </si>
  <si>
    <t>[{"id":"59592164","note":"","size":"Comeback 32cm 🌶️","count":1,"label":"Comeback 32cm 🌶️","posId":"121","price":24900,"isExtra":false},{"id":"54684837","note":"","count":1,"label":"Balné","posId":"K0000","price":1500,"isExtra":true}]</t>
  </si>
  <si>
    <t>2026-05-09T17:49:02.132+02:00</t>
  </si>
  <si>
    <t>2026-05-09T18:05:25.332+02:00</t>
  </si>
  <si>
    <t>[{"id":"63675afb-9d1b-42b2-9d42-9e80500fdd28","note":"","count":1,"label":"Comeback 40 cm","posId":"109","price":30900,"isExtra":false},{"id":"2cc0a9fe-ea2a-41e4-be86-6376b8437c33","note":"","count":1,"label":"Capricciosa 40 cm","posId":"101","price":30900,"isExtra":false},{"id":"86925bba-314c-4f6f-ba8e-4fc1b6f52f30","note":"","count":1,"label":"BEZ -olivy","posId":"X112","price":0,"KDSTags":["redhighlight"],"isExtra":true}]</t>
  </si>
  <si>
    <t>2026-05-09T17:49:01.088+02:00</t>
  </si>
  <si>
    <t>2026-05-09T17:57:10.785+02:00</t>
  </si>
  <si>
    <t>[{"id":"6942755309e364dceebaa296","count":1,"label":"Margherita 32cm","posId":"112","price":20900,"isExtra":false},{"id":"2f43df7dedb312c2f3c829b9","count":1,"label":"Balné","posId":"K0000","price":1500,"isExtra":true},{"id":"fb29917ce2e90ab392103c23","count":1,"label":"USA těsto","posId":"17","price":1000,"isExtra":true},{"id":"ce6f9717e21b4a79f0b40c10","count":1,"label":"okraj mozzarella, bbq omáčka","posId":"A123","price":5700,"isExtra":true}]</t>
  </si>
  <si>
    <t>2026-05-09T17:46:29.403+02:00</t>
  </si>
  <si>
    <t>2026-05-09T17:57:13.492+02:00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</si>
  <si>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bylinky","posId":"A121","price":5700,"isExtra":true},{"id":"59592170","note":"Bez oliv prosim","size":"Capricciosa 32cm","count":1,"label":"Capricciosa 32cm","posId":"113","price":24900,"isExtra":false},{"id":"54684837","note":"","count":1,"label":"Balné","posId":"K0000","price":1500,"isExtra":true},{"id":"59592174","note":"","count":1,"label":"USA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bylinky","posId":"A121","price":5700,"isExtra":true},{"id":"59592165","note":"","size":"Pepperoni 32cm 🌶️🌶️","count":1,"label":"Pepperoni 32cm 🌶️🌶️","posId":"120","price":24900,"isExtra":false},{"id":"54684837","note":"","count":1,"label":"Balné","posId":"K0000","price":1500,"isExtra":true},{"id":"59592174","note":"","count":1,"label":"USA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okrajů","posId":"X1000","price":0,"isExtra":true}]</t>
  </si>
  <si>
    <t>2026-05-09T17:45:02.781+02:00</t>
  </si>
  <si>
    <t>2026-05-09T17:47:51.229+02:00</t>
  </si>
  <si>
    <t>2026-05-09T18:11:57.770+02:00</t>
  </si>
  <si>
    <t>2026-05-09T17:45:03.224+02:00</t>
  </si>
  <si>
    <t>[{"id":"be5c7908-f592-4704-987f-cd7d7281f32e","note":"","count":1,"label":"Comeback 32 cm","posId":"121","price":24900,"isExtra":false},{"id":"0c454cc7-3f38-4dea-9e0e-7220d9ba6ce0","note":"","count":2,"label":"Dip česnekový","posId":"P106","price":2000,"isExtra":false},{"id":"fe90afa4-a02c-4a85-8b9e-5f997e31adfb","note":"","count":1,"label":"Česnekový chléb","posId":"P104","price":7900,"isExtra":false}]</t>
  </si>
  <si>
    <t>2026-05-09T17:40:42.754+02:00</t>
  </si>
  <si>
    <t>2026-05-09T17:45:39.005+02:00</t>
  </si>
  <si>
    <t>[{"id":"89205ac5-7245-4fc0-b2a2-13cceeda3ae7","count":1,"label":"Pizza BBQ Meteor 32","posId":"118","price":24900,"isExtra":false,"creatorId":"Z-KBBNbdl4hCNlg0w3Eqc","isPackging":0,"actualLabel":"Pizza BBQ Meteor 32"},{"id":"89205ac5-7245-4fc0-b2a2-13cceeda3ae7","count":1,"label":"Pizza BBQ Meteor 32","posId":"118","price":24900,"isExtra":false,"creatorId":"LYrVqEB1KOrVu0L58mHYJ","isPackging":0,"actualLabel":"Pizza BBQ Meteor 32"},{"id":"7ab930e6-0c0e-4177-b8ba-83503741e8b0","count":1,"label":"Pizza Pepperoni 32","posId":"120","price":24900,"isExtra":false,"creatorId":"0sr-d2CI_dAsT5hAHzrbz","isPackging":0,"actualLabel":"Pizza Pepperoni 32"},{"id":"664bd2b5-40f0-4839-a4f1-3cec89afae33","count":1,"label":"Pizza Quattro Formaggi 32","posId":"123","price":24900,"isExtra":false,"creatorId":"TAWtTIsdvOJR-LEpsW58B","isPackging":0,"actualLabel":"Pizza Quattro Formaggi 32"}]</t>
  </si>
  <si>
    <t>2026-05-09T17:33:51.173+02:00</t>
  </si>
  <si>
    <t>2026-05-09T17:40:45.488+02:00</t>
  </si>
  <si>
    <t>2026-05-09T17:29:06.601+02:00</t>
  </si>
  <si>
    <t>2026-05-09T17:34:33.315+02:00</t>
  </si>
  <si>
    <t>[{"id":"7f6f7195-5469-4c2e-90b4-8731c390745b","count":1,"label":"Pizza Margherita 32","posId":"112","price":20900,"isExtra":false,"creatorId":"XMIV1nLOSPIQ7QqNJj82T","isPackging":0,"actualLabel":"Pizza Margherita 32"},{"id":"aEhGN0F1eP1ffk52R-6IM","count":1,"label":"okraj mozzarella, bylinky","posId":"A121","price":5700,"isExtra":true,"mainItemId":"7f6f7195-5469-4c2e-90b4-8731c390745b"}]</t>
  </si>
  <si>
    <t>2026-05-09T17:28:42.736+02:00</t>
  </si>
  <si>
    <t>2026-05-09T17:34:18.355+02:00</t>
  </si>
  <si>
    <t>[{"id":"db512a49-05d7-4924-a817-5d5d5968a844","count":1,"label":"Pizza Capricciosa 32","posId":"113","price":24900,"isExtra":false,"creatorId":"cRxd5gwQsA8meMJe3wt_k","isPackging":0,"actualLabel":"Pizza Capricciosa 32"}]</t>
  </si>
  <si>
    <t>2026-05-09T17:20:52.633+02:00</t>
  </si>
  <si>
    <t>2026-05-09T17:27:35.464+02:00</t>
  </si>
  <si>
    <t>[{"id":"6942755309e364dceebaa2aa","count":1,"label":"Baby Špenát &amp; kuře 32cm","posId":"116","price":24900,"isExtra":false},{"id":"2f43df7dedb312c2f3c829b9","count":1,"label":"Balné","posId":"K0000","price":1500,"isExtra":true}]</t>
  </si>
  <si>
    <t>2026-05-09T17:06:41.532+02:00</t>
  </si>
  <si>
    <t>2026-05-09T17:21:27.363+02:00</t>
  </si>
  <si>
    <t>[{"id":"6942755309e364dceebaa29c","count":1,"label":"Comeback 32cm 🌶️","posId":"121","price":24900,"isExtra":false},{"id":"2f43df7dedb312c2f3c829b9","count":1,"label":"Balné","posId":"K0000","price":1500,"isExtra":true}]</t>
  </si>
  <si>
    <t>2026-05-09T17:01:35.072+02:00</t>
  </si>
  <si>
    <t>2026-05-09T17:18:14.439+02:00</t>
  </si>
  <si>
    <t>[{"id":"6942755309e364dceebaa2a8","count":1,"label":"Capricciosa 32cm","posId":"113","price":24900,"isExtra":false},{"id":"2f43df7dedb312c2f3c829b9","count":1,"label":"Balné","posId":"K0000","price":1500,"isExtra":true},{"id":"9b88e1a9c34bea0540c84786","count":1,"label":"BBQ základ","posId":"ZRB32","price":0,"isExtra":true},{"id":"b5d31817c8dbb90bccca1f9d","count":1,"label":"okraj hotdog, bbq omáčka","posId":"A119","price":5700,"isExtra":true},{"id":"5329159316727e06e4d822ec","count":1,"label":"Kukuřice","posId":"B115","price":2500,"KDSTags":["greenhighlight"],"isExtra":true},{"id":"6942755309e364dceebaa2a6","count":1,"label":"Hawai 32cm","posId":"114","price":24900,"isExtra":false},{"id":"2f43df7dedb312c2f3c829b9","count":1,"label":"Balné","posId":"K0000","price":1500,"isExtra":true},{"id":"9b88e1a9c34bea0540c84786","count":1,"label":"BBQ základ","posId":"ZRB32","price":0,"isExtra":true},{"id":"01e72685876a6622f5378cba","count":1,"label":"Žampiony","posId":"B105","price":2500,"KDSTags":["greenhighlight"],"isExtra":true},{"id":"5329159316727e06e4d822ec","count":1,"label":"Kukuřice","posId":"B115","price":2500,"KDSTags":["greenhighlight"],"isExtra":true}]</t>
  </si>
  <si>
    <t>2026-05-09T16:23:05.661+02:00</t>
  </si>
  <si>
    <t>2026-05-09T16:35:13.264+02:00</t>
  </si>
  <si>
    <t>2026-05-09T16:03:02.305+02:00</t>
  </si>
  <si>
    <t>2026-05-09T16:03:07.429+02:00</t>
  </si>
  <si>
    <t>[{"id":"15bbc3a1-417b-4c11-858f-ec2bf0bfae5d","count":1,"label":"Pizza Pepperoni 40 0,5","posId":"H108","price":15450,"isExtra":false,"creatorId":"BRFT6hI-3uitDupt05VW-","isPackging":0,"actualLabel":"Pizza Pepperoni 40 0,5"},{"id":"2lwz8DLnxAE2XXPjpySDo","count":1,"label":"Bez plněných okrajů","posId":"X1000","price":0,"isExtra":true,"mainItemId":"15bbc3a1-417b-4c11-858f-ec2bf0bfae5d"},{"id":"41f5d737-a2ad-4e84-9801-29c036697add","count":1,"label":"Pizza Quattro Formaggi 40 0,5","posId":"H111","price":15450,"isExtra":false,"creatorId":"egAtn-xtbLg8L4sT4rfkC","isPackging":0,"actualLabel":"Pizza Quattro Formaggi 40 0,5"},{"id":"extra_20230331101812_9","count":1,"label":"Rajčatový základ","posId":"ZSR40","price":0,"isExtra":true,"mainItemId":"41f5d737-a2ad-4e84-9801-29c036697add"},{"id":"2lwz8DLnxAE2XXPjpySDo","count":1,"label":"Bez plněných okrajů","posId":"X1000","price":0,"isExtra":true,"mainItemId":"41f5d737-a2ad-4e84-9801-29c036697add"}]</t>
  </si>
  <si>
    <t>2026-05-09T15:30:36.631+02:00</t>
  </si>
  <si>
    <t>2026-05-09T15:37:10.900+02:00</t>
  </si>
  <si>
    <t>[{"id":"6942755309e364dceebaa2f4","count":2,"label":"Pepsi zero sugar 1l","posId":"N125","price":5900,"isExtra":false},{"id":"6942755309e364dceebaa280","count":1,"label":"Hot &amp; Spicy 40cm 🌶️🌶️","posId":"110","price":30900,"isExtra":false},{"id":"9c3e5446ef3ded7b358f7c2a","count":1,"label":"Balné","posId":"K0000","price":2000,"isExtra":true}]</t>
  </si>
  <si>
    <t>2026-05-09T15:24:33.229+02:00</t>
  </si>
  <si>
    <t>2026-05-09T15:33:04.989+02:00</t>
  </si>
  <si>
    <t>[{"id":"6942755309e364dceebaa296","count":1,"label":"Margherita 32cm","posId":"112","price":20900,"isExtra":false},{"id":"2f43df7dedb312c2f3c829b9","count":1,"label":"Balné","posId":"K0000","price":1500,"isExtra":true},{"id":"b79674a8749d7a797a90cc5b","count":1,"label":"okraj mozzarella, bylinky","posId":"A121","price":5700,"isExtra":true},{"id":"6942755309e364dceebaa2d6","count":1,"label":"Pepperoni Rolls 🌶️","posId":"P100","price":8900,"isExtra":false},{"id":"2f43df7dedb312c2f3c829b9","count":1,"label":"Balné","posId":"K0000","price":1500,"isExtra":true}]</t>
  </si>
  <si>
    <t>2026-05-09T15:14:38.417+02:00</t>
  </si>
  <si>
    <t>2026-05-09T15:20:49.199+02:00</t>
  </si>
  <si>
    <t>2026-05-09T15:10:14.658+02:00</t>
  </si>
  <si>
    <t>2026-05-09T15:10:16.259+02:00</t>
  </si>
  <si>
    <t>[{"id":"f8e6ccfc-1d15-4d14-b049-ad7d68be84a2","count":1,"label":"Guarana classic zero","posId":"N143","price":5500,"isExtra":false,"creatorId":"qhNFjypsqpgSEmy3t84w4","isPackging":0,"actualLabel":"Guarana classic zero"}]</t>
  </si>
  <si>
    <t>2026-05-09T14:51:49.177+02:00</t>
  </si>
  <si>
    <t>2026-05-09T14:59:25.659+02:00</t>
  </si>
  <si>
    <t>[{"id":"59592170","note":"","size":"Capricciosa 32cm","count":1,"label":"Capricciosa 32cm","posId":"113","price":24900,"isExtra":false},{"id":"54684837","note":"","count":1,"label":"Balné","posId":"K0000","price":1500,"isExtra":true}]</t>
  </si>
  <si>
    <t>2026-05-09T14:44:02.294+02:00</t>
  </si>
  <si>
    <t>2026-05-09T14:53:08.579+02:00</t>
  </si>
  <si>
    <t>[{"id":"6a406468-94b2-4aab-8b3e-c490dfbbdf08","note":"","count":1,"label":"Hot &amp; Spicy 40 cm","posId":"110","price":30900,"isExtra":false}]</t>
  </si>
  <si>
    <t>2026-05-09T14:37:28.949+02:00</t>
  </si>
  <si>
    <t>2026-05-09T14:44:07.714+02:00</t>
  </si>
  <si>
    <t>[{"id":"6942755309e364dceebaa2cc","count":1,"label":"Spicy menu Comeback","posId":"M100","price":34900,"isExtra":false},{"id":"0a08d21a7d76fb620b157a44","count":1,"label":"Balné","posId":"K0000","price":3000,"isExtra":true},{"id":"86d144be73cf96d7ce3daad1","count":1,"label":"BBQ Texas","posId":"Y119","price":0,"isExtra":true},{"id":"9b88e1a9c34bea0540c84786","count":1,"label":"BBQ základ","posId":"ZRB32","price":0,"isExtra":true},{"id":"dc45cdbd611c1964d689db8d","count":1,"label":"spicy wings 🌶️","posId":"P101","price":0,"isExtra":true},{"id":"485234416862bf3643ff6f92","count":1,"label":"Pepsi zero sugar 1l","posId":"N125","price":0,"isExtra":true}]</t>
  </si>
  <si>
    <t>2026-05-09T14:31:58.821+02:00</t>
  </si>
  <si>
    <t>2026-05-09T14:41:32.010+02:00</t>
  </si>
  <si>
    <t>[{"id":"6942755309e364dceebaa282","count":1,"label":"Comeback 40cm 🌶️","posId":"109","price":30900,"isExtra":false},{"id":"9c3e5446ef3ded7b358f7c2a","count":1,"label":"Balné","posId":"K0000","price":2000,"isExtra":true},{"id":"30331fb755f8c9dadac09c7e","count":1,"label":"BBQ základ","posId":"ZRB40","price":0,"isExtra":true},{"id":"9998472a45e5db2fd530c62b","count":1,"label":"Žampiony","posId":"C105","price":3500,"KDSTags":["greenhighlight"],"isExtra":true},{"id":"629f396bc3ccc9d2866f2a36","count":1,"label":"Olivy","posId":"C112","price":3500,"KDSTags":["greenhighlight"],"isExtra":true},{"id":"dade691b0a9dc6b4f9e250cb","count":1,"label":"Kuře","posId":"C114","price":4000,"KDSTags":["greenhighlight"],"isExtra":true}]</t>
  </si>
  <si>
    <t>2026-05-09T14:30:55.432+02:00</t>
  </si>
  <si>
    <t>2026-05-09T14:42:07.948+02:00</t>
  </si>
  <si>
    <t>2026-05-09T14:29:01.938+02:00</t>
  </si>
  <si>
    <t>2026-05-09T14:37:07.474+02:00</t>
  </si>
  <si>
    <t>[{"id":"0c454cc7-3f38-4dea-9e0e-7220d9ba6ce0","note":"","count":2,"label":"Dip česnekový","posId":"P106","price":2000,"isExtra":false},{"id":"4aed5471-c8ca-405d-bfd1-1a7601f72348","note":"","count":1,"label":"Quattro Formaggi 32 cm","posId":"147","price":24900,"isExtra":false}]</t>
  </si>
  <si>
    <t>2026-05-09T14:28:45.881+02:00</t>
  </si>
  <si>
    <t>2026-05-09T14:35:51.727+02:00</t>
  </si>
  <si>
    <t>2026-05-09T14:21:03.067+02:00</t>
  </si>
  <si>
    <t>2026-05-09T14:34:25.428+02:00</t>
  </si>
  <si>
    <t>2026-05-09T14:42:33.143+02:00</t>
  </si>
  <si>
    <t>2026-05-09T14:21:04.007+02:00</t>
  </si>
  <si>
    <t>[{"id":"2cc0a9fe-ea2a-41e4-be86-6376b8437c33","note":"","count":1,"label":"Capricciosa 40 cm","posId":"101","price":30900,"isExtra":false},{"id":"ed9751e1-1886-4b0f-b8dd-d3c6488dfd29","note":"","count":1,"label":"Mozzarella","posId":"C113","price":4000,"KDSTags":["greenhighlight"],"isExtra":true}]</t>
  </si>
  <si>
    <t>2026-05-09T13:26:24.289+02:00</t>
  </si>
  <si>
    <t>2026-05-09T13:35:50.567+02:00</t>
  </si>
  <si>
    <t>[{"id":"P103","note":"","count":1,"label":"Pečené brambory","posId":"P103","price":6900,"isExtra":false},{"id":"K0000","note":"","count":1,"label":"Balné","posId":"K0000","price":1500,"isExtra":true},{"id":"119","note":"","count":1,"label":"BBQ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32cm","posId":"119","price":24900,"isExtra":false},{"id":"K0000","note":"","count":1,"label":"Balné","posId":"K0000","price":1500,"isExtra":true}]</t>
  </si>
  <si>
    <t>2026-05-09T13:20:40.585+02:00</t>
  </si>
  <si>
    <t>2026-05-09T13:33:18.672+02:00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</si>
  <si>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okrajů","posId":"X1000","price":0,"isExtra":true}]</t>
  </si>
  <si>
    <t>2026-05-09T13:08:36.807+02:00</t>
  </si>
  <si>
    <t>2026-05-09T13:26:29.462+02:00</t>
  </si>
  <si>
    <t>2026-05-09T13:07:02.578+02:00</t>
  </si>
  <si>
    <t>2026-05-09T13:30:56.449+02:00</t>
  </si>
  <si>
    <t>2026-05-09T13:44:03.894+02:00</t>
  </si>
  <si>
    <t>2026-05-09T13:07:03.142+02:00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</si>
  <si>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bylinky","posId":"A122","price":6500,"isExtra":true},{"id":"0c454cc7-3f38-4dea-9e0e-7220d9ba6ce0","note":"","count":1,"label":"Dip česnekový","posId":"P106","price":2000,"isExtra":false},{"id":"57448080-8b2a-4b80-a180-66777b6d7d4b","note":"","count":1,"label":"Jalapenos Rolls, 6 ks","posId":"jpr200","price":8900,"isExtra":false}]</t>
  </si>
  <si>
    <t>2026-05-09T13:05:02.777+02:00</t>
  </si>
  <si>
    <t>2026-05-09T13:28:42.560+02:00</t>
  </si>
  <si>
    <t>2026-05-09T13:35:25.992+02:00</t>
  </si>
  <si>
    <t>2026-05-09T13:05:03.580+02:00</t>
  </si>
  <si>
    <t>[{"id":"dd5d901d-3787-43d0-9efe-85e31e1c5def","note":"","count":1,"label":"Pepperoni 32 cm","posId":"120","price":24900,"isExtra":false},{"id":"3171e692-1adb-4333-8054-b1a7b136b69f","note":"","count":1,"label":"Pepperoni 32 cm","posId":"144","price":24900,"isExtra":false}]</t>
  </si>
  <si>
    <t>2026-05-09T13:00:36.459+02:00</t>
  </si>
  <si>
    <t>2026-05-09T13:21:22.327+02:00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</si>
  <si>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🌶️","posId":"109","price":30900,"isExtra":false},{"id":"54684827","note":"","count":1,"label":"Balné","posId":"K0000","price":2000,"isExtra":true},{"id":"54684825","note":"","count":1,"label":"bez plněných okrajů","posId":"X1000","price":0,"isExtra":true},{"id":"54684949","note":"","count":1,"label":"Slanina","posId":"C108","price":4000,"KDSTags":["greenhighlight"],"isExtra":true},{"id":"54684794","note":"","size":"Česnekový chléb 18cm","count":1,"label":"Česnekový chléb 18cm","posId":"P104","price":7900,"isExtra":false},{"id":"54684837","note":"","count":1,"label":"Balné","posId":"K0000","price":1500,"isExtra":true},{"id":"59278281","note":"","size":"Spicy Wings 🌶️","count":1,"label":"Spicy Wings 🌶️","posId":"P101","price":11900,"isExtra":false},{"id":"54684837","note":"","count":1,"label":"Balné","posId":"K0000","price":1500,"isExtra":true},{"id":"54684797","note":"","size":"BBQ dip","count":1,"label":"BBQ dip","posId":"P105","price":2000,"isExtra":false},{"id":"54684755","note":"","size":"BBQ Texas 40cm","count":1,"label":"BBQ Texas 40cm","posId":"107","price":30900,"isExtra":false},{"id":"54684827","note":"","count":1,"label":"Balné","posId":"K0000","price":2000,"isExtra":true},{"id":"54684825","note":"","count":1,"label":"bez plněných okrajů","posId":"X1000","price":0,"isExtra":true}]</t>
  </si>
  <si>
    <t>2026-05-09T12:57:03.264+02:00</t>
  </si>
  <si>
    <t>2026-05-09T13:04:39.206+02:00</t>
  </si>
  <si>
    <t>2026-05-09T13:19:00.091+02:00</t>
  </si>
  <si>
    <t>2026-05-09T12:57:03.998+02:00</t>
  </si>
  <si>
    <t>[{"id":"eaf5673a-2acd-457a-bff6-8e65ba4050c9","note":"","count":2,"label":"dip jalapenos","posId":"P107","price":2000,"isExtra":false},{"id":"6d80fcec-2088-4df1-b35b-3de60046f4e1","note":"","count":1,"label":"Hot &amp; Spicy 32 cm","posId":"146","price":24900,"isExtra":false},{"id":"4aed5471-c8ca-405d-bfd1-1a7601f72348","note":"","count":1,"label":"Quattro Formaggi 32 cm","posId":"147","price":24900,"isExtra":false},{"id":"0c454cc7-3f38-4dea-9e0e-7220d9ba6ce0","note":"","count":2,"label":"Dip česnekový","posId":"P106","price":2000,"isExtra":false}]</t>
  </si>
  <si>
    <t>Adam</t>
  </si>
  <si>
    <t>2026-05-09T12:57:01.986+02:00</t>
  </si>
  <si>
    <t>2026-05-09T13:10:20.659+02:00</t>
  </si>
  <si>
    <t>[{"id":"108","note":"","count":1,"label":"Pepperoni 40cm 🌶️🌶️","posId":"108","price":30900,"isExtra":false},{"id":"K0000","note":"","count":1,"label":"Balné","posId":"K0000","price":2000,"isExtra":true},{"id":"C102","note":"","count":1,"label":"Jalapeňos","posId":"C102","price":3500,"KDSTags":["greenhighlight"],"isExtra":true},{"id":"C112","note":"","count":1,"label":"Olivy","posId":"C112","price":3500,"KDSTags":["greenhighlight"],"isExtra":true}]</t>
  </si>
  <si>
    <t>2026-05-09T12:55:22.878+02:00</t>
  </si>
  <si>
    <t>2026-05-09T13:16:49.336+02:00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</si>
  <si>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32cm","posId":"123","price":24900,"isExtra":false},{"id":"2f43df7dedb312c2f3c829b9","count":1,"label":"Balné","posId":"K0000","price":1500,"isExtra":true},{"id":"6942755309e364dceebaa2a8","count":1,"label":"Capricciosa 32cm","posId":"113","price":24900,"isExtra":false},{"id":"2f43df7dedb312c2f3c829b9","count":1,"label":"Balné","posId":"K0000","price":1500,"isExtra":true},{"id":"6942755309e364dceebaa29c","count":1,"label":"Comeback 32cm 🌶️","posId":"121","price":24900,"isExtra":false},{"id":"2f43df7dedb312c2f3c829b9","count":1,"label":"Balné","posId":"K0000","price":1500,"isExtra":true}]</t>
  </si>
  <si>
    <t>2026-05-09T12:54:59.165+02:00</t>
  </si>
  <si>
    <t>2026-05-09T12:59:52.547+02:00</t>
  </si>
  <si>
    <t>[{"id":"54684757","note":"","size":"Baby špenát &amp; kuře 40cm","count":1,"label":"Baby špenát &amp; kuře 40cm","posId":"104","price":30900,"isExtra":false},{"id":"54684827","note":"","count":1,"label":"Balné","posId":"K0000","price":2000,"isExtra":true}]</t>
  </si>
  <si>
    <t>2026-05-09T12:37:02.278+02:00</t>
  </si>
  <si>
    <t>2026-05-09T13:07:53.952+02:00</t>
  </si>
  <si>
    <t>2026-05-09T13:24:19.245+02:00</t>
  </si>
  <si>
    <t>2026-05-09T13:07:44.904+02:00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</si>
  <si>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bylinky","posId":"A122","price":6500,"isExtra":true},{"id":"9da77a77-b741-4be5-8ca1-8de18601259c","note":"","count":1,"label":"Spicy Wings","posId":"P101","price":11900,"isExtra":false},{"id":"d2940aff-8a5c-41f7-b075-b1eaa7b358e7","note":"","count":1,"label":"Dip BBQ","posId":"P105","price":2000,"isExtra":false},{"id":"248252c5-4f49-43ec-9d7c-c3f582fe912d","note":"","count":1,"label":"Mirinda 1l","posId":"N126","price":5900,"isExtra":false}]</t>
  </si>
  <si>
    <t>2026-05-09T12:31:03.881+02:00</t>
  </si>
  <si>
    <t>2026-05-09T12:41:21.150+02:00</t>
  </si>
  <si>
    <t>2026-05-09T12:55:13.182+02:00</t>
  </si>
  <si>
    <t>2026-05-09T12:31:04.632+02:00</t>
  </si>
  <si>
    <t>[{"id":"2f3dc32a-f7b9-4e14-942d-0e11242b85d6","note":"","count":1,"label":"Pepperoni 18 cm","posId":"132","price":11900,"isExtra":false},{"id":"c37883bc-1dd4-4f99-812d-f89a299ee1f5","note":"","count":1,"label":"Margherita 40 cm","posId":"100","price":26900,"isExtra":false}]</t>
  </si>
  <si>
    <t>2026-05-09T12:26:54.497+02:00</t>
  </si>
  <si>
    <t>2026-05-09T12:36:46.642+02:00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</si>
  <si>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🌶️🌶️","posId":"110","price":30900,"isExtra":false},{"id":"54684827","note":"","count":1,"label":"Balné","posId":"K0000","price":2000,"isExtra":true},{"id":"57405766","note":"","size":"Pepsi 1l","count":1,"label":"Pepsi 1l","posId":"N124","price":4900,"isExtra":false},{"id":"54684798","note":"","size":"Jalapenos Rolls","count":1,"label":"Jalapenos Rolls","posId":"jpr200","price":8900,"isExtra":false},{"id":"54684837","note":"","count":1,"label":"Balné","posId":"K0000","price":1500,"isExtra":true},{"id":"65707848","note":"","size":"Opočno karamel","count":1,"label":"Opočno karamel","posId":"D112","price":12900,"isExtra":false}]</t>
  </si>
  <si>
    <t>2026-05-09T12:25:02.759+02:00</t>
  </si>
  <si>
    <t>2026-05-09T12:44:02.217+02:00</t>
  </si>
  <si>
    <t>[{"id":"4aed5471-c8ca-405d-bfd1-1a7601f72348","note":"","count":1,"label":"Quattro Formaggi 32 cm","posId":"147","price":24900,"isExtra":false},{"id":"8929f51d-818c-4c09-96c6-0164428500a2","note":"","count":1,"label":"Baby špenát &amp; kuře 32 cm","posId":"140","price":24900,"isExtra":false}]</t>
  </si>
  <si>
    <t>2026-05-09T12:24:33.111+02:00</t>
  </si>
  <si>
    <t>2026-05-09T12:29:46.412+02:00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</si>
  <si>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🌶️🌶️","posId":"110","price":30900,"isExtra":false},{"id":"54684827","note":"","count":1,"label":"Balné","posId":"K0000","price":2000,"isExtra":true},{"id":"54684890","note":"","count":1,"label":"Bez cibule","posId":"X103","price":0,"KDSTags":["redhighlight"],"isExtra":true},{"id":"54684930","note":"","count":1,"label":"Kukuřice","posId":"C115","price":3500,"KDSTags":["greenhighlight"],"isExtra":true},{"id":"54684796","note":"","size":"Česnekový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</si>
  <si>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2026-05-09T12:24:19.914+02:00</t>
  </si>
  <si>
    <t>2026-05-09T12:34:45.890+02:00</t>
  </si>
  <si>
    <t>[{"id":"110","note":"","count":1,"label":"Hot &amp; Spicy 40cm 🌶️🌶️","posId":"110","price":30900,"isExtra":false},{"id":"K0000","note":"","count":1,"label":"Balné","posId":"K0000","price":2000,"isExtra":true},{"id":"117","note":"","count":1,"label":"Veggieballs 32cm 🌶️🌶️","posId":"117","price":24900,"isExtra":false},{"id":"K0000","note":"","count":1,"label":"Balné","posId":"K0000","price":1500,"isExtra":true}]</t>
  </si>
  <si>
    <t>2026-05-09T12:22:03.003+02:00</t>
  </si>
  <si>
    <t>2026-05-09T12:39:03.349+02:00</t>
  </si>
  <si>
    <t>2026-05-09T12:46:18.991+02:00</t>
  </si>
  <si>
    <t>2026-05-09T12:22:03.470+02:00</t>
  </si>
  <si>
    <t>[{"id":"1aa4b142-e6d7-4d61-ba94-40298841a888","note":"","count":1,"label":"Quattro Formaggi 32 cm","posId":"123","price":24900,"isExtra":false},{"id":"21fd0686-e8d1-43f1-84c9-d96f5842a3ca","note":"","count":1,"label":"okraj mozzarella, bylinky","posId":"A121","price":5700,"isExtra":true}]</t>
  </si>
  <si>
    <t>2026-05-09T12:17:02.410+02:00</t>
  </si>
  <si>
    <t>2026-05-09T12:22:54.380+02:00</t>
  </si>
  <si>
    <t>2026-05-09T12:33:38.054+02:00</t>
  </si>
  <si>
    <t>2026-05-09T12:17:03.380+02:00</t>
  </si>
  <si>
    <t>[{"id":"6d80fcec-2088-4df1-b35b-3de60046f4e1","note":"","count":1,"label":"Hot &amp; Spicy 32 cm","posId":"146","price":24900,"isExtra":false},{"id":"bf1ca81d-de2b-4d6c-b720-bc21d05d5afe","note":"","count":1,"label":"Pepperoni Rolls, 6 ks","posId":"P100","price":8900,"isExtra":false}]</t>
  </si>
  <si>
    <t>2026-05-09T12:14:57.527+02:00</t>
  </si>
  <si>
    <t>2026-05-09T12:20:45.344+02:00</t>
  </si>
  <si>
    <t>[{"id":"59592171","note":"","size":"Baby Špenát &amp; kuře 32cm","count":1,"label":"Baby Špenát &amp; kuře 32cm","posId":"116","price":24900,"isExtra":false},{"id":"54684837","note":"","count":1,"label":"Balné","posId":"K0000","price":1500,"isExtra":true},{"id":"57405767","note":"","size":"Pepsi zero sugar 1l","count":1,"label":"Pepsi zero sugar 1l","posId":"N125","price":5900,"isExtra":false}]</t>
  </si>
  <si>
    <t>2026-05-09T12:06:03.896+02:00</t>
  </si>
  <si>
    <t>2026-05-09T12:15:12.508+02:00</t>
  </si>
  <si>
    <t>2026-05-09T12:03:13.962+02:00</t>
  </si>
  <si>
    <t>2026-05-09T12:15:59.297+02:00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</si>
  <si>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okrajů","posId":"X1000","price":0,"isExtra":true},{"id":"54684750","note":"","size":"Margherita 40cm","count":1,"label":"Margherita 40cm","posId":"100","price":26900,"isExtra":false},{"id":"54684827","note":"","count":1,"label":"Balné","posId":"K0000","price":2000,"isExtra":true},{"id":"54684825","note":"","count":1,"label":"bez plněných okrajů","posId":"X1000","price":0,"isExtra":true},{"id":"59592170","note":"","size":"Capricciosa 32cm","count":1,"label":"Capricciosa 32cm","posId":"113","price":24900,"isExtra":false},{"id":"54684837","note":"","count":1,"label":"Balné","posId":"K0000","price":1500,"isExtra":true},{"id":"59592162","note":"","size":"Quattro Formaggi 32cm","count":1,"label":"Quattro Formaggi 32cm","posId":"123","price":24900,"isExtra":false},{"id":"54684837","note":"","count":1,"label":"Balné","posId":"K0000","price":1500,"isExtra":true}]</t>
  </si>
  <si>
    <t>2026-05-09T11:58:50.920+02:00</t>
  </si>
  <si>
    <t>2026-05-09T12:06:51.271+02:00</t>
  </si>
  <si>
    <t>[{"id":"59592161","note":"","size":"Margherita 32cm","count":1,"label":"Margherita 32cm","posId":"112","price":20900,"isExtra":false},{"id":"54684837","note":"","count":1,"label":"Balné","posId":"K0000","price":1500,"isExtra":true},{"id":"54684945","note":"","count":1,"label":"Šunka","posId":"B106","price":3000,"KDSTags":["greenhighlight"],"isExtra":true},{"id":"54684948","note":"","count":1,"label":"Slanina","posId":"B108","price":3000,"KDSTags":["greenhighlight"],"isExtra":true},{"id":"57405766","note":"","size":"Pepsi 1l","count":1,"label":"Pepsi 1l","posId":"N124","price":4900,"isExtra":false},{"id":"57405768","note":"","size":"Mirinda 1l","count":1,"label":"Mirinda 1l","posId":"N126","price":5900,"isExtra":false},{"id":"59592161","note":"","size":"Margherita 32cm","count":1,"label":"Margherita 32cm","posId":"112","price":20900,"isExtra":false},{"id":"54684837","note":"","count":1,"label":"Balné","posId":"K0000","price":1500,"isExtra":true},{"id":"54684895","note":"","count":1,"label":"Olivy","posId":"B112","price":2500,"KDSTags":["greenhighlight"],"isExtra":true},{"id":"54684924","note":"","count":1,"label":"Cibule","posId":"B103","price":2500,"KDSTags":["greenhighlight"],"isExtra":true},{"id":"54684796","note":"","size":"Česnekový dip","count":2,"label":"Česnekový dip","posId":"P106","price":2000,"isExtra":false},{"id":"54684837","note":"","count":2,"label":"Balné","posId":"K0000","price":1500,"isExtra":true}]</t>
  </si>
  <si>
    <t>2026-05-09T11:51:59.808+02:00</t>
  </si>
  <si>
    <t>2026-05-09T11:55:41.606+02:00</t>
  </si>
  <si>
    <t>[{"id":"0bea1fb1-a6d1-4425-b818-6eca29fb16e8","count":1,"label":"Pizza Comeback 32","posId":"121","price":24900,"isExtra":false,"creatorId":"bjqg04oGo6QUKso1740eV","isPackging":0,"actualLabel":"Pizza Comeback 32"},{"id":"c46bb160-b35c-42ed-8482-ed85f1391e51","count":1,"label":"Pizza Hawai 32 cm","posId":"114","price":24900,"isExtra":false,"creatorId":"dTgCQhD7X6vVNgeFrdTZU","isPackging":0,"actualLabel":"Pizza Hawai 32 cm"}]</t>
  </si>
  <si>
    <t>2026-05-09T11:46:19.214+02:00</t>
  </si>
  <si>
    <t>2026-05-09T11:54:18.211+02:00</t>
  </si>
  <si>
    <t>[{"id":"6942755309e364dceebaa282","count":1,"label":"Comeback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</si>
  <si>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2026-05-09T11:43:34.942+02:00</t>
  </si>
  <si>
    <t>2026-05-09T11:44:14.991+02:00</t>
  </si>
  <si>
    <t>[{"id":"db512a49-05d7-4924-a817-5d5d5968a844","count":1,"label":"Pizza Capricciosa 32","posId":"113","price":24900,"isExtra":false,"creatorId":"PVLTEc1yThenzRoQmz8NG","isPackging":0,"actualLabel":"Pizza Capricciosa 32"},{"id":"db512a49-05d7-4924-a817-5d5d5968a844","count":1,"label":"Pizza Capricciosa 32","posId":"113","price":24900,"isExtra":false,"creatorId":"F2bRnO5cl_VzfWYjJapp5","isPackging":0,"actualLabel":"Pizza Capricciosa 32"}]</t>
  </si>
  <si>
    <t>2026-05-09T11:29:02.345+02:00</t>
  </si>
  <si>
    <t>2026-05-09T11:39:24.187+02:00</t>
  </si>
  <si>
    <t>2026-05-09T11:47:49.848+02:00</t>
  </si>
  <si>
    <t>2026-05-09T11:29:03.412+02:00</t>
  </si>
  <si>
    <t>[{"id":"2f3dc32a-f7b9-4e14-942d-0e11242b85d6","note":"","count":1,"label":"Pepperoni 18 cm","posId":"132","price":11900,"isExtra":false},{"id":"57448080-8b2a-4b80-a180-66777b6d7d4b","note":"","count":1,"label":"Jalapenos Rolls, 6 ks","posId":"jpr200","price":8900,"isExtra":false},{"id":"248252c5-4f49-43ec-9d7c-c3f582fe912d","note":"","count":1,"label":"Mirinda 1l","posId":"N126","price":5900,"isExtra":false}]</t>
  </si>
  <si>
    <t>2026-05-09T11:25:45.941+02:00</t>
  </si>
  <si>
    <t>2026-05-09T11:35:52.423+02:00</t>
  </si>
  <si>
    <t>[{"id":"59592168","note":"","size":"Zeleninová 32cm","count":1,"label":"Zeleninová 32cm","posId":"115","price":24900,"isExtra":false},{"id":"54684837","note":"","count":1,"label":"Balné","posId":"K0000","price":1500,"isExtra":true},{"id":"59592165","note":"","size":"Pepperoni 32cm 🌶️🌶️","count":1,"label":"Pepperoni 32cm 🌶️🌶️","posId":"120","price":24900,"isExtra":false},{"id":"54684837","note":"","count":1,"label":"Balné","posId":"K0000","price":1500,"isExtra":true}]</t>
  </si>
  <si>
    <t>2026-05-09T11:25:45.631+02:00</t>
  </si>
  <si>
    <t>2026-05-09T11:31:56.096+02:00</t>
  </si>
  <si>
    <t>[{"id":"54684796","note":"","size":"Česnekový dip","count":1,"label":"Česnekový dip","posId":"P106","price":2000,"isExtra":false},{"id":"54684837","note":"","count":1,"label":"Balné","posId":"K0000","price":1500,"isExtra":true},{"id":"54684753","note":"","size":"Comeback 40cm 🌶️","count":1,"label":"Comeback 40cm 🌶️","posId":"109","price":30900,"isExtra":false},{"id":"54684827","note":"","count":1,"label":"Balné","posId":"K0000","price":2000,"isExtra":true},{"id":"54684841","note":"","count":1,"label":"Bez mozzarelly","posId":"X113","price":0,"KDSTags":["redhighlight"],"isExtra":true}]</t>
  </si>
  <si>
    <t>2026-05-09T11:13:02.766+02:00</t>
  </si>
  <si>
    <t>2026-05-09T11:42:47.042+02:00</t>
  </si>
  <si>
    <t>[{"id":"6a406468-94b2-4aab-8b3e-c490dfbbdf08","note":"","count":1,"label":"Hot &amp; Spicy 40 cm","posId":"110","price":30900,"isExtra":false},{"id":"eb426525-9181-4714-9963-380f5c0ae0e5","note":"","count":1,"label":"Okraj mozzarella, bylinky","posId":"A122","price":6500,"isExtra":true}]</t>
  </si>
  <si>
    <t>2026-05-09T11:11:01.455+02:00</t>
  </si>
  <si>
    <t>2026-05-09T11:18:01.118+02:00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</si>
  <si>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</si>
  <si>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2026-05-09T11:01:29.444+02:00</t>
  </si>
  <si>
    <t>2026-05-09T11:01:32.391+02:00</t>
  </si>
  <si>
    <t>[{"id":"4cb20363-ef38-4d1e-83ee-b41f4c8251d8","count":1,"label":"Pizza Hawai 40 cm","posId":"102","price":30900,"isExtra":false,"creatorId":"qbOjVcZpzvHgu3FidVmuN","isPackging":0,"actualLabel":"Pizza Hawai 40 cm"},{"id":"RjnzJvFGQ7bViwxWS8fAW","count":1,"label":"Bez ananasu","posId":"X100","price":0,"KDSTags":["redhighlight"],"isExtra":true,"mainItemId":"4cb20363-ef38-4d1e-83ee-b41f4c8251d8"},{"id":"extra_20230331101812_96","count":1,"label":"Kukuřice","posId":"C115","price":3500,"KDSTags":["greenhighlight"],"isExtra":true,"mainItemId":"4cb20363-ef38-4d1e-83ee-b41f4c8251d8"}]</t>
  </si>
  <si>
    <t>2026-05-09T10:37:23.729+02:00</t>
  </si>
  <si>
    <t>2026-05-09T11:06:06.023+02:00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</si>
  <si>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🌶️🌶️","posId":"110","price":30900,"isExtra":false},{"id":"9c3e5446ef3ded7b358f7c2a","count":1,"label":"Balné","posId":"K0000","price":2000,"isExtra":true},{"id":"6942755309e364dceebaa2de","count":1,"label":"Choco Rolls","posId":"chr100","price":8900,"isExtra":false},{"id":"2f43df7dedb312c2f3c829b9","count":1,"label":"Balné","posId":"K0000","price":1500,"isExtra":true},{"id":"6942755309e364dceebaa2d8","count":1,"label":"Česnekový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</si>
  <si>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2026-05-09T02:42:03.589+02:00</t>
  </si>
  <si>
    <t>2026-05-09T02:55:46.128+02:00</t>
  </si>
  <si>
    <t>[{"id":"dd5d901d-3787-43d0-9efe-85e31e1c5def","note":"","count":1,"label":"Pepperoni 32 cm","posId":"120","price":24900,"isExtra":false},{"id":"21fd0686-e8d1-43f1-84c9-d96f5842a3ca","note":"","count":1,"label":"okraj mozzarella, bylinky","posId":"A121","price":5700,"isExtra":true}]</t>
  </si>
  <si>
    <t>2026-05-09T02:25:32.946+02:00</t>
  </si>
  <si>
    <t>2026-05-09T02:39:40.098+02:00</t>
  </si>
  <si>
    <t>[{"id":"90fe26ad-8793-414c-a8fe-fc7624d10755","count":1,"label":"Pizza Špenát kuře 32 cm","posId":"116","price":24900,"isExtra":false,"creatorId":"k7ILrnjvx3U3Xr3BM4v2A","isPackging":0,"actualLabel":"Pizza Špenát kuře 32 cm"},{"id":"aEhGN0F1eP1ffk52R-6IM","count":1,"label":"okraj mozzarella, bylinky","posId":"A121","price":5700,"isExtra":true,"mainItemId":"90fe26ad-8793-414c-a8fe-fc7624d10755"},{"id":"extra_20230331101812_83","count":1,"label":"Grana padano, pecorino, parmazán","posId":"B130","price":3000,"KDSTags":["greenhighlight"],"isExtra":true,"mainItemId":"90fe26ad-8793-414c-a8fe-fc7624d10755"}]</t>
  </si>
  <si>
    <t>2026-05-09T02:24:54.639+02:00</t>
  </si>
  <si>
    <t>2026-05-09T02:43:36.649+02:00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</si>
  <si>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🌶️🌶️","posId":"110","price":30900,"isExtra":false},{"id":"9c3e5446ef3ded7b358f7c2a","count":1,"label":"Balné","posId":"K0000","price":2000,"isExtra":true},{"id":"96bbb524de87ac8c16f8dd24","count":1,"label":"Smetanový základ","posId":"ZRS40","price":0,"isExtra":true},{"id":"9b134e33f1db18460c30380b","count":1,"label":"okraj mozzarella, bylinky","posId":"A122","price":6500,"isExtra":true}]</t>
  </si>
  <si>
    <t>2026-05-09T02:18:38.934+02:00</t>
  </si>
  <si>
    <t>2026-05-09T02:35:59.294+02:00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</si>
  <si>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základ","posId":"ZRB32","price":0,"isExtra":true},{"id":"A123","note":"","count":1,"label":"okraj mozzarella, bbq omáčka","posId":"A123","price":5700,"isExtra":true},{"id":"X103","note":"","count":1,"label":"Bez cibule","posId":"X103","price":0,"KDSTags":["redhighlight"],"isExtra":true},{"id":"18","note":"","count":1,"label":"Jablečno-skořicové rolls","posId":"18","price":8900,"isExtra":false},{"id":"K0000","note":"","count":1,"label":"Balné","posId":"K0000","price":1500,"isExtra":true}]</t>
  </si>
  <si>
    <t>2026-05-09T02:08:03.028+02:00</t>
  </si>
  <si>
    <t>2026-05-09T02:32:55.109+02:00</t>
  </si>
  <si>
    <t>[{"id":"63675afb-9d1b-42b2-9d42-9e80500fdd28","note":"","count":1,"label":"Comeback 40 cm","posId":"109","price":30900,"isExtra":false},{"id":"52cffa8b-0a47-4e13-b315-64f9374ef0a7","note":"","count":1,"label":"Okraj Hotdog bez omáčky","posId":"A126","price":6500,"isExtra":true},{"id":"6a406468-94b2-4aab-8b3e-c490dfbbdf08","note":"","count":1,"label":"Hot &amp; Spicy 40 cm","posId":"110","price":30900,"isExtra":false},{"id":"52cffa8b-0a47-4e13-b315-64f9374ef0a7","note":"","count":1,"label":"Okraj Hotdog bez omáčky","posId":"A126","price":6500,"isExtra":true}]</t>
  </si>
  <si>
    <t>2026-05-09T02:07:02.695+02:00</t>
  </si>
  <si>
    <t>2026-05-09T02:19:50.090+02:00</t>
  </si>
  <si>
    <t>[{"id":"1259035b-bb9c-4781-bd3f-6114a4a72dd6","note":"","count":1,"label":"Baby špenát &amp; kuře 40 cm","posId":"104","price":30900,"isExtra":false}]</t>
  </si>
  <si>
    <t>2026-05-09T02:06:13.216+02:00</t>
  </si>
  <si>
    <t>2026-05-09T02:19:57.373+02:00</t>
  </si>
  <si>
    <t>[{"id":"6942755309e364dceebaa282","count":1,"label":"Comeback 40cm 🌶️","posId":"109","price":30900,"isExtra":false},{"id":"9c3e5446ef3ded7b358f7c2a","count":1,"label":"Balné","posId":"K0000","price":2000,"isExtra":true},{"id":"96bbb524de87ac8c16f8dd24","count":1,"label":"Smetanový základ","posId":"ZRS40","price":0,"isExtra":true},{"id":"9b134e33f1db18460c30380b","count":1,"label":"okraj mozzarella, bylinky","posId":"A122","price":6500,"isExtra":true},{"id":"9998472a45e5db2fd530c62b","count":1,"label":"Žampiony","posId":"C105","price":3500,"KDSTags":["greenhighlight"],"isExtra":true}]</t>
  </si>
  <si>
    <t>2026-05-09T02:00:21.145+02:00</t>
  </si>
  <si>
    <t>2026-05-09T02:09:39.419+02:00</t>
  </si>
  <si>
    <t>2026-05-09T01:53:23.428+02:00</t>
  </si>
  <si>
    <t>2026-05-09T02:02:33.393+02:00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</si>
  <si>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bylinky","posId":"A121","price":5700,"isExtra":true},{"id":"57405768","note":"","size":"Mirinda 1l","count":1,"label":"Mirinda 1l","posId":"N126","price":5900,"isExtra":false}]</t>
  </si>
  <si>
    <t>2026-05-09T01:16:21.303+02:00</t>
  </si>
  <si>
    <t>2026-05-09T01:36:48.155+02:00</t>
  </si>
  <si>
    <t>[{"id":"6942755309e364dceebaa2a6","count":1,"label":"Hawai 32cm","posId":"114","price":24900,"isExtra":false},{"id":"2f43df7dedb312c2f3c829b9","count":1,"label":"Balné","posId":"K0000","price":1500,"isExtra":true},{"id":"6942755309e364dceebaa2d0","count":1,"label":"Masové kuličky","posId":"P102","price":9900,"isExtra":false},{"id":"2f43df7dedb312c2f3c829b9","count":1,"label":"Balné","posId":"K0000","price":1500,"isExtra":true},{"id":"6942755309e364dceebaa2d8","count":1,"label":"Česnekový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</si>
  <si>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2026-05-09T01:12:50.985+02:00</t>
  </si>
  <si>
    <t>2026-05-09T01:25:55.226+02:00</t>
  </si>
  <si>
    <t>[{"id":"6942755309e364dceebaa27e","count":1,"label":"Quattro Formaggi 40cm","posId":"111","price":30900,"isExtra":false},{"id":"9c3e5446ef3ded7b358f7c2a","count":1,"label":"Balné","posId":"K0000","price":2000,"isExtra":true},{"id":"dade691b0a9dc6b4f9e250cb","count":1,"label":"Kuře","posId":"C114","price":4000,"KDSTags":["greenhighlight"],"isExtra":true}]</t>
  </si>
  <si>
    <t>2026-05-09T01:11:02.592+02:00</t>
  </si>
  <si>
    <t>2026-05-09T01:28:04.913+02:00</t>
  </si>
  <si>
    <t>[{"id":"f35574a5-a84f-4d98-b052-e5fa6c8cd60f","note":"","count":1,"label":"BBQ Meteor 32 cm","posId":"142","price":24900,"isExtra":false}]</t>
  </si>
  <si>
    <t>2026-05-09T01:07:38.683+02:00</t>
  </si>
  <si>
    <t>2026-05-09T01:20:11.093+02:00</t>
  </si>
  <si>
    <t>[{"id":"109","note":"","count":1,"label":"Comeback 40cm 🌶️","posId":"109","price":30900,"isExtra":false},{"id":"K0000","note":"","count":1,"label":"Balné","posId":"K0000","price":2000,"isExtra":true},{"id":"C105","note":"","count":1,"label":"Žampiony","posId":"C105","price":3500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</si>
  <si>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2026-05-09T01:04:58.245+02:00</t>
  </si>
  <si>
    <t>2026-05-09T01:20:33.224+02:00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</si>
  <si>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🌶️","posId":"121","price":24900,"isExtra":false},{"id":"54684837","note":"","count":1,"label":"Balné","posId":"K0000","price":1500,"isExtra":true},{"id":"54684831","note":"","count":1,"label":"bez plněných okrajů","posId":"X1000","price":0,"isExtra":true},{"id":"54684877","note":"","count":1,"label":"Žampiony","posId":"B105","price":2500,"KDSTags":["greenhighlight"],"isExtra":true},{"id":"54684945","note":"","count":1,"label":"Šunka","posId":"B106","price":3000,"KDSTags":["greenhighlight"],"isExtra":true}]</t>
  </si>
  <si>
    <t>2026-05-09T00:59:12.593+02:00</t>
  </si>
  <si>
    <t>2026-05-09T01:18:44.059+02:00</t>
  </si>
  <si>
    <t>2026-05-09T00:58:45.806+02:00</t>
  </si>
  <si>
    <t>2026-05-09T01:10:39.989+02:00</t>
  </si>
  <si>
    <t>[{"id":"6942755309e364dceebaa29e","count":1,"label":"Pepperoni 32cm 🌶️🌶️","posId":"120","price":24900,"isExtra":false},{"id":"2f43df7dedb312c2f3c829b9","count":1,"label":"Balné","posId":"K0000","price":1500,"isExtra":true},{"id":"81ad5ca0ecc9853855b6788a","count":1,"label":"Ananas","posId":"B100","price":2500,"KDSTags":["greenhighlight"],"isExtra":true},{"id":"5329159316727e06e4d822ec","count":1,"label":"Kukuřice","posId":"B115","price":2500,"KDSTags":["greenhighlight"],"isExtra":true}]</t>
  </si>
  <si>
    <t>2026-05-09T00:52:43.908+02:00</t>
  </si>
  <si>
    <t>2026-05-09T01:10:22.524+02:00</t>
  </si>
  <si>
    <t>[{"id":"6942755309e364dceebaa28e","count":1,"label":"Capricciosa 40cm","posId":"101","price":30900,"isExtra":false},{"id":"9c3e5446ef3ded7b358f7c2a","count":1,"label":"Balné","posId":"K0000","price":2000,"isExtra":true},{"id":"a1d8d8aa5ac3e6b6f9971fa2","count":1,"label":"Bez oliv","posId":"X112","price":0,"KDSTags":["redhighlight"],"isExtra":true}]</t>
  </si>
  <si>
    <t>Larysa</t>
  </si>
  <si>
    <t>2026-05-09T00:47:40.640+02:00</t>
  </si>
  <si>
    <t>2026-05-09T00:58:01.102+02:00</t>
  </si>
  <si>
    <t>[{"id":"109","note":"","count":1,"label":"Comeback 40cm 🌶️","posId":"109","price":30900,"isExtra":false},{"id":"K0000","note":"","count":1,"label":"Balné","posId":"K0000","price":2000,"isExtra":true},{"id":"C102","note":"","count":1,"label":"Jalapeňos","posId":"C102","price":3500,"KDSTags":["greenhighlight"],"isExtra":true}]</t>
  </si>
  <si>
    <t>2026-05-09T00:46:50.485+02:00</t>
  </si>
  <si>
    <t>2026-05-09T00:55:57.186+02:00</t>
  </si>
  <si>
    <t>[{"id":"59278280","note":"","size":"Spicy menu Comeback","count":1,"label":"Spicy menu Comeback","posId":"M100","price":34900,"isExtra":false},{"id":"54684906","note":"","count":1,"label":"Pepperoni","posId":"Y120","price":0,"isExtra":true},{"id":"54684818","note":"","count":1,"label":"Balné","posId":"K0000","price":3000,"isExtra":true},{"id":"54684831","note":"","count":1,"label":"bez plněných okrajů","posId":"X1000","price":0,"isExtra":true},{"id":"54684830","note":"","count":1,"label":"spicy wings 🌶️","posId":"P101","price":0,"isExtra":true},{"id":"57405779","note":"","count":1,"label":"Pepsi zero sugar 1l","posId":"N125","price":0,"isExtra":true}]</t>
  </si>
  <si>
    <t>2026-05-09T00:42:50.746+02:00</t>
  </si>
  <si>
    <t>2026-05-09T01:05:08.109+02:00</t>
  </si>
  <si>
    <t>[{"id":"59592167","note":"","size":"BBQ Meteor 32cm","count":1,"label":"BBQ Meteor 32cm","posId":"118","price":24900,"isExtra":false},{"id":"54684837","note":"","count":1,"label":"Balné","posId":"K0000","price":1500,"isExtra":true},{"id":"57179859","note":"","count":1,"label":"Rajčatový základ","posId":"ZBR32","price":0,"isExtra":true},{"id":"54684831","note":"","count":1,"label":"bez plněných okrajů","posId":"X1000","price":0,"isExtra":true},{"id":"59592166","note":"","size":"BBQ Texas 32cm","count":1,"label":"BBQ Texas 32cm","posId":"119","price":24900,"isExtra":false},{"id":"54684837","note":"","count":1,"label":"Balné","posId":"K0000","price":1500,"isExtra":true},{"id":"57179859","note":"","count":1,"label":"Rajčatový základ","posId":"ZBR32","price":0,"isExtra":true},{"id":"54684831","note":"","count":1,"label":"bez plněných okrajů","posId":"X1000","price":0,"isExtra":true}]</t>
  </si>
  <si>
    <t>2026-05-09T00:42:22.585+02:00</t>
  </si>
  <si>
    <t>2026-05-09T00:52:12.102+02:00</t>
  </si>
  <si>
    <t>2026-05-09T00:38:02.551+02:00</t>
  </si>
  <si>
    <t>2026-05-09T00:55:30.778+02:00</t>
  </si>
  <si>
    <t>2026-05-09T00:32:36.287+02:00</t>
  </si>
  <si>
    <t>2026-05-09T00:47:45.897+02:00</t>
  </si>
  <si>
    <t>2026-05-09T00:26:08.702+02:00</t>
  </si>
  <si>
    <t>2026-05-09T00:46:24.024+02:00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</si>
  <si>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54684924","note":"","count":1,"label":"Cibule","posId":"B103","price":2500,"KDSTags":["greenhighlight"],"isExtra":true},{"id":"54684928","note":"","count":1,"label":"Kukuřice","posId":"B115","price":2500,"KDSTags":["greenhighlight"],"isExtra":true}]</t>
  </si>
  <si>
    <t>2026-05-09T00:26:08.699+02:00</t>
  </si>
  <si>
    <t>2026-05-09T00:39:10.375+02:00</t>
  </si>
  <si>
    <t>[{"id":"54684760","note":"","size":"Capricciosa 40cm","count":1,"label":"Capricciosa 40cm","posId":"101","price":30900,"isExtra":false},{"id":"54684827","note":"","count":1,"label":"Balné","posId":"K0000","price":2000,"isExtra":true},{"id":"59808788","note":"","size":"Jablečno-skořicové rolls","count":1,"label":"Jablečno-skořicové rolls","posId":"18","price":8900,"isExtra":false},{"id":"54684837","note":"","count":1,"label":"Balné","posId":"K0000","price":1500,"isExtra":true}]</t>
  </si>
  <si>
    <t>2026-05-09T00:24:02.784+02:00</t>
  </si>
  <si>
    <t>2026-05-09T00:42:32.164+02:00</t>
  </si>
  <si>
    <t>[{"id":"6d80fcec-2088-4df1-b35b-3de60046f4e1","note":"","count":1,"label":"Hot &amp; Spicy 32 cm","posId":"146","price":24900,"isExtra":false},{"id":"21fd0686-e8d1-43f1-84c9-d96f5842a3ca","note":"","count":1,"label":"okraj mozzarella, bylinky","posId":"A121","price":5700,"isExtra":true},{"id":"eaf5673a-2acd-457a-bff6-8e65ba4050c9","note":"","count":1,"label":"dip jalapenos","posId":"P107","price":2000,"isExtra":false}]</t>
  </si>
  <si>
    <t>Bektur</t>
  </si>
  <si>
    <t>2026-05-09T00:20:36.474+02:00</t>
  </si>
  <si>
    <t>2026-05-09T00:36:17.783+02:00</t>
  </si>
  <si>
    <t>[{"id":"121","note":"","count":2,"label":"Comeback 32cm 🌶️","posId":"121","price":24900,"isExtra":false},{"id":"K0000","note":"","count":2,"label":"Balné","posId":"K0000","price":1500,"isExtra":true},{"id":"ZRB32","note":"","count":2,"label":"BBQ základ","posId":"ZRB32","price":0,"isExtra":true}]</t>
  </si>
  <si>
    <t>2026-05-09T00:15:08.284+02:00</t>
  </si>
  <si>
    <t>2026-05-09T00:29:15.964+02:00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</si>
  <si>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🌶️","posId":"109","price":30900,"isExtra":false},{"id":"54684827","note":"","count":1,"label":"Balné","posId":"K0000","price":2000,"isExtra":true},{"id":"54684861","note":"","count":1,"label":"okraj mozzarella, bylinky","posId":"A122","price":6500,"isExtra":true},{"id":"54684930","note":"","count":1,"label":"Kukuřice","posId":"C115","price":3500,"KDSTags":["greenhighlight"],"isExtra":true},{"id":"54684953","note":"","count":1,"label":"Gorgonzola","posId":"C101","price":4000,"KDSTags":["greenhighlight"],"isExtra":true}]</t>
  </si>
  <si>
    <t>2026-05-09T00:14:27.753+02:00</t>
  </si>
  <si>
    <t>2026-05-09T00:23:23.901+02:00</t>
  </si>
  <si>
    <t>2026-05-09T00:06:02.539+02:00</t>
  </si>
  <si>
    <t>2026-05-09T00:21:18.730+02:00</t>
  </si>
  <si>
    <t>2026-05-09T01:04:48.286+02:00</t>
  </si>
  <si>
    <t>2026-05-09T00:06:53.782+02:00</t>
  </si>
  <si>
    <t>[{"id":"9113385a-d4b6-407a-b0f4-d904f93de010","note":"","count":1,"label":"Baby špenát &amp; kuře 32 cm","posId":"116","price":24900,"isExtra":false},{"id":"0c454cc7-3f38-4dea-9e0e-7220d9ba6ce0","note":"","count":1,"label":"Dip česnekový","posId":"P106","price":2000,"isExtra":false},{"id":"eaf5673a-2acd-457a-bff6-8e65ba4050c9","note":"","count":1,"label":"dip jalapenos","posId":"P107","price":2000,"isExtra":false},{"id":"0e993eb8-e476-4064-a9e5-618587b38fcb","note":"","count":1,"label":"VEGGIE MENU COMEBACK","posId":"","price":34900,"isExtra":false},{"id":"a1ea1398-fde5-4b18-ac4e-39b76f2af733","note":"","count":1,"label":"Zeleninová","posId":"Y115","price":0,"isExtra":true},{"id":"741f56e1-4be0-4a48-9425-3dc6aa7f97c3","note":"","count":1,"label":"Italské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základ","posId":"A127","price":0,"isExtra":true},{"id":"3b33c28b-4eed-4a0e-a3fd-e50f37d1c9f3","note":"","count":1,"label":"Pečené brambory","posId":"P103","price":0,"isExtra":true},{"id":"8f138092-e75e-47b2-aab6-b7ac71ac445d","note":"","count":1,"label":"Mirinda 1l","posId":"N126","price":0,"isExtra":true},{"id":"1521e884-f3dc-4621-ab7a-f5baa959cbd5","note":"","count":1,"label":"SPICY MENU COMEBACK","posId":"","price":34900,"isExtra":false},{"id":"a1ea1398-fde5-4b18-ac4e-39b76f2af733","note":"","count":1,"label":"Zeleninová","posId":"Y115","price":0,"isExtra":true},{"id":"741f56e1-4be0-4a48-9425-3dc6aa7f97c3","note":"","count":1,"label":"Italské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základ","posId":"A127","price":0,"isExtra":true},{"id":"8caf43fd-6a2c-427b-858a-17f37d37c439","note":"","count":1,"label":"Spicy wings","posId":"P101","price":0,"isExtra":true},{"id":"477cab8d-6332-45db-b0be-b8c76c7c9607","note":"","count":1,"label":"Aquilla tea černý čaj/broskev 0,5l","posId":"N120","price":0,"isExtra":true}]</t>
  </si>
  <si>
    <t>2026-05-09T00:02:52.072+02:00</t>
  </si>
  <si>
    <t>2026-05-09T00:10:20.808+02:00</t>
  </si>
  <si>
    <t>[{"id":"6942755309e364dceebaa29a","count":1,"label":"Hot &amp; Spicy 32cm 🌶️🌶️","posId":"122","price":24900,"isExtra":false},{"id":"2f43df7dedb312c2f3c829b9","count":1,"label":"Balné","posId":"K0000","price":1500,"isExtra":true},{"id":"2179c22089126fe6683fee77","count":1,"label":"Smetanový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okrajů","posId":"X1000","price":0,"isExtra":true}]</t>
  </si>
  <si>
    <t>2026-05-08T23:57:47.237+02:00</t>
  </si>
  <si>
    <t>2026-05-09T00:09:05.012+02:00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</si>
  <si>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40cm","posId":"111","price":30900,"isExtra":false},{"id":"54684827","note":"","count":1,"label":"Balné","posId":"K0000","price":2000,"isExtra":true},{"id":"59555760","note":"","count":1,"label":"Rajčatový základ","posId":"ZSR40","price":0,"isExtra":true},{"id":"54684793","note":"","size":"Pečené brambory","count":1,"label":"Pečené brambory","posId":"P103","price":6900,"isExtra":false},{"id":"54684837","note":"","count":1,"label":"Balné","posId":"K0000","price":1500,"isExtra":true}]</t>
  </si>
  <si>
    <t>2026-05-08T23:42:46.032+02:00</t>
  </si>
  <si>
    <t>2026-05-08T23:54:17.869+02:00</t>
  </si>
  <si>
    <t>2026-05-08T23:42:13.841+02:00</t>
  </si>
  <si>
    <t>2026-05-08T23:55:48.830+02:00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</si>
  <si>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🌶️🌶️","posId":"110","price":30900,"isExtra":false},{"id":"9c3e5446ef3ded7b358f7c2a","count":1,"label":"Balné","posId":"K0000","price":2000,"isExtra":true},{"id":"30331fb755f8c9dadac09c7e","count":1,"label":"BBQ základ","posId":"ZRB40","price":0,"isExtra":true},{"id":"9b134e33f1db18460c30380b","count":1,"label":"okraj mozzarella, bylinky","posId":"A122","price":6500,"isExtra":true},{"id":"629f396bc3ccc9d2866f2a36","count":1,"label":"Olivy","posId":"C112","price":3500,"KDSTags":["greenhighlight"],"isExtra":true}]</t>
  </si>
  <si>
    <t>2026-05-08T23:32:07.105+02:00</t>
  </si>
  <si>
    <t>2026-05-08T23:42:47.929+02:00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</si>
  <si>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okrajů","posId":"X1000","price":0,"isExtra":true}]</t>
  </si>
  <si>
    <t>2026-05-08T23:32:05.681+02:00</t>
  </si>
  <si>
    <t>2026-05-08T23:43:00.828+02:00</t>
  </si>
  <si>
    <t>[{"id":"54684796","note":"","size":"Česnekový dip","count":1,"label":"Česnekový dip","posId":"P106","price":2000,"isExtra":false},{"id":"54684837","note":"","count":1,"label":"Balné","posId":"K0000","price":1500,"isExtra":true},{"id":"54684794","note":"","size":"Česnekový chléb 18cm","count":1,"label":"Česnekový chléb 18cm","posId":"P104","price":7900,"isExtra":false},{"id":"54684837","note":"","count":1,"label":"Balné","posId":"K0000","price":1500,"isExtra":true},{"id":"59592164","note":"","size":"Comeback 32cm 🌶️","count":1,"label":"Comeback 32cm 🌶️","posId":"121","price":24900,"isExtra":false},{"id":"54684837","note":"","count":1,"label":"Balné","posId":"K0000","price":1500,"isExtra":true},{"id":"54684928","note":"","count":1,"label":"Kukuřice","posId":"B115","price":2500,"KDSTags":["greenhighlight"],"isExtra":true}]</t>
  </si>
  <si>
    <t>2026-05-08T23:31:11.424+02:00</t>
  </si>
  <si>
    <t>2026-05-08T23:39:19.771+02:00</t>
  </si>
  <si>
    <t>2026-05-08T23:28:07.771+02:00</t>
  </si>
  <si>
    <t>2026-05-08T23:37:54.907+02:00</t>
  </si>
  <si>
    <t>[{"id":"6942755309e364dceebaa2d2","count":1,"label":"Pečené brambory","posId":"P103","price":6900,"isExtra":false},{"id":"2f43df7dedb312c2f3c829b9","count":1,"label":"Balné","posId":"K0000","price":1500,"isExtra":true},{"id":"6942755309e364dceebaa2d8","count":1,"label":"Česnekový dip","posId":"P106","price":2000,"isExtra":false},{"id":"2f43df7dedb312c2f3c829b9","count":1,"label":"Balné","posId":"K0000","price":1500,"isExtra":true},{"id":"6942755309e364dceebaa288","count":1,"label":"BBQ Meteor 40cm","posId":"106","price":30900,"isExtra":false},{"id":"9c3e5446ef3ded7b358f7c2a","count":1,"label":"Balné","posId":"K0000","price":2000,"isExtra":true},{"id":"c2f0d4a2510fbdafed8c4f00","count":1,"label":"bez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</si>
  <si>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2026-05-08T23:13:58.480+02:00</t>
  </si>
  <si>
    <t>2026-05-08T23:22:15.721+02:00</t>
  </si>
  <si>
    <t>[{"id":"6942755309e364dceebaa298","count":1,"label":"Quattro Formaggi 32cm","posId":"123","price":24900,"isExtra":false},{"id":"2f43df7dedb312c2f3c829b9","count":1,"label":"Balné","posId":"K0000","price":1500,"isExtra":true},{"id":"fb29917ce2e90ab392103c23","count":1,"label":"USA těsto","posId":"17","price":1000,"isExtra":true},{"id":"13bc34972a864e03558263de","count":1,"label":"bez plněných okrajů","posId":"X1000","price":0,"isExtra":true},{"id":"2f31c31a40755ef5c17facb5","count":1,"label":"Slanina","posId":"B108","price":3000,"KDSTags":["greenhighlight"],"isExtra":true}]</t>
  </si>
  <si>
    <t>Miloš</t>
  </si>
  <si>
    <t>2026-05-08T23:04:42.159+02:00</t>
  </si>
  <si>
    <t>2026-05-08T23:13:32.163+02:00</t>
  </si>
  <si>
    <t>[{"id":"123","note":"","count":1,"label":"Quattro Formaggi 32cm","posId":"123","price":24900,"isExtra":false},{"id":"K0000","note":"","count":1,"label":"Balné","posId":"K0000","price":1500,"isExtra":true},{"id":"P106","note":"","count":1,"label":"Česnekový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</si>
  <si>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2026-05-08T22:46:35.048+02:00</t>
  </si>
  <si>
    <t>2026-05-08T22:54:15.712+02:00</t>
  </si>
  <si>
    <t>[{"id":"114","note":"","count":1,"label":"Hawai 32cm","posId":"114","price":24900,"isExtra":false},{"id":"K0000","note":"","count":1,"label":"Balné","posId":"K0000","price":1500,"isExtra":true},{"id":"N124","note":"","count":1,"label":"Pepsi 1l","posId":"N124","price":4900,"isExtra":false}]</t>
  </si>
  <si>
    <t>2026-05-08T22:42:46.873+02:00</t>
  </si>
  <si>
    <t>2026-05-08T22:50:36.830+02:00</t>
  </si>
  <si>
    <t>[{"id":"59592171","note":"","size":"Baby Špenát &amp; kuře 32cm","count":1,"label":"Baby Špenát &amp; kuře 32cm","posId":"116","price":24900,"isExtra":false},{"id":"54684837","note":"","count":1,"label":"Balné","posId":"K0000","price":1500,"isExtra":true}]</t>
  </si>
  <si>
    <t>2026-05-08T22:41:58.647+02:00</t>
  </si>
  <si>
    <t>2026-05-08T22:49:29.707+02:00</t>
  </si>
  <si>
    <t>2026-05-08T22:36:03.791+02:00</t>
  </si>
  <si>
    <t>2026-05-08T22:43:05.845+02:00</t>
  </si>
  <si>
    <t>[{"id":"306cfd4b-8e53-4c39-a094-3a7609370ef0","note":"","count":1,"label":"Hawai 18 cm","posId":"126","price":11900,"isExtra":false},{"id":"0c454cc7-3f38-4dea-9e0e-7220d9ba6ce0","note":"","count":2,"label":"Dip česnekový","posId":"P106","price":2000,"isExtra":false}]</t>
  </si>
  <si>
    <t>2026-05-08T22:35:42.925+02:00</t>
  </si>
  <si>
    <t>2026-05-08T22:43:43.688+02:00</t>
  </si>
  <si>
    <t>2026-05-08T22:27:27.006+02:00</t>
  </si>
  <si>
    <t>2026-05-08T22:36:06.783+02:00</t>
  </si>
  <si>
    <t>2026-05-08T22:13:57.465+02:00</t>
  </si>
  <si>
    <t>2026-05-08T22:19:56.635+02:00</t>
  </si>
  <si>
    <t>[{"id":"6942755309e364dceebaa282","count":1,"label":"Comeback 40cm 🌶️","posId":"109","price":30900,"isExtra":false},{"id":"9c3e5446ef3ded7b358f7c2a","count":1,"label":"Balné","posId":"K0000","price":2000,"isExtra":true},{"id":"6942755309e364dceebaa2d8","count":1,"label":"Česnekový dip","posId":"P106","price":2000,"isExtra":false},{"id":"2f43df7dedb312c2f3c829b9","count":1,"label":"Balné","posId":"K0000","price":1500,"isExtra":true}]</t>
  </si>
  <si>
    <t>2026-05-08T22:11:57.686+02:00</t>
  </si>
  <si>
    <t>2026-05-08T22:23:44.606+02:00</t>
  </si>
  <si>
    <t>2026-05-08T22:09:27.604+02:00</t>
  </si>
  <si>
    <t>2026-05-08T23:01:04.672+02:00</t>
  </si>
  <si>
    <t>[{"id":"6942755309e364dceebaa286","count":1,"label":"BBQ Texas 40cm","posId":"107","price":30900,"isExtra":false},{"id":"9c3e5446ef3ded7b358f7c2a","count":1,"label":"Balné","posId":"K0000","price":2000,"isExtra":true},{"id":"8fc7fed4d5a91e6ffd5c3149","count":1,"label":"Rajčatový základ","posId":"ZBR40","price":0,"isExtra":true},{"id":"3846d00c330dd5f1193c2cd5","count":1,"label":"okraj hotdog, bbq omáčka","posId":"A120","price":6500,"isExtra":true},{"id":"6942755309e364dceebaa2d0","count":1,"label":"Masové kuličky","posId":"P102","price":9900,"isExtra":false},{"id":"2f43df7dedb312c2f3c829b9","count":1,"label":"Balné","posId":"K0000","price":1500,"isExtra":true}]</t>
  </si>
  <si>
    <t>2026-05-08T22:07:31.648+02:00</t>
  </si>
  <si>
    <t>2026-05-08T22:21:47.324+02:00</t>
  </si>
  <si>
    <t>[{"id":"1aae8c1b-f7a7-48cb-b109-40c8793f3bbf","count":1,"label":"Pepsi 1l","posId":"N124","price":5900,"isExtra":false,"creatorId":"xvgw0SgpsD4qXGaaCHkbh","isPackging":0,"actualLabel":"Pepsi 1l"}]</t>
  </si>
  <si>
    <t>2026-05-08T22:01:40.512+02:00</t>
  </si>
  <si>
    <t>2026-05-08T22:13:48.623+02:00</t>
  </si>
  <si>
    <t>[{"id":"57405767","note":"","size":"Pepsi zero sugar 1l","count":1,"label":"Pepsi zero sugar 1l","posId":"N125","price":5900,"isExtra":false},{"id":"54684752","note":"","size":"Hot &amp; Spicy 40cm 🌶️🌶️","count":1,"label":"Hot &amp; Spicy 40cm 🌶️🌶️","posId":"110","price":30900,"isExtra":false},{"id":"54684827","note":"","count":1,"label":"Balné","posId":"K0000","price":2000,"isExtra":true}]</t>
  </si>
  <si>
    <t>2026-05-08T22:01:22.089+02:00</t>
  </si>
  <si>
    <t>2026-05-08T22:23:30.633+02:00</t>
  </si>
  <si>
    <t>[{"id":"59592170","note":"","size":"Capricciosa 32cm","count":1,"label":"Capricciosa 32cm","posId":"113","price":24900,"isExtra":false},{"id":"54684837","note":"","count":1,"label":"Balné","posId":"K0000","price":1500,"isExtra":true},{"id":"54684750","note":"","size":"Margherita 40cm","count":1,"label":"Margherita 40cm","posId":"100","price":26900,"isExtra":false},{"id":"54684827","note":"","count":1,"label":"Balné","posId":"K0000","price":2000,"isExtra":true},{"id":"54684938","note":"","count":1,"label":"Mozzarella","posId":"C113","price":4000,"KDSTags":["greenhighlight"],"isExtra":true},{"id":"54684796","note":"","size":"Česnekový dip","count":3,"label":"Česnekový dip","posId":"P106","price":2000,"isExtra":false},{"id":"54684837","note":"","count":3,"label":"Balné","posId":"K0000","price":1500,"isExtra":true}]</t>
  </si>
  <si>
    <t>Filip Kalina</t>
  </si>
  <si>
    <t>2026-05-08T21:57:02.925+02:00</t>
  </si>
  <si>
    <t>2026-05-08T22:13:21.551+02:00</t>
  </si>
  <si>
    <t>2026-05-08T22:25:43.902+02:00</t>
  </si>
  <si>
    <t>2026-05-08T21:57:03.725+02:00</t>
  </si>
  <si>
    <t>2026-05-08T21:50:47.423+02:00</t>
  </si>
  <si>
    <t>2026-05-08T21:58:28.436+02:00</t>
  </si>
  <si>
    <t>[{"id":"6942755309e364dceebaa2f2","count":1,"label":"Pepsi 1l","posId":"N124","price":4900,"isExtra":false},{"id":"6942755309e364dceebaa2a6","count":1,"label":"Hawai 32cm","posId":"114","price":24900,"isExtra":false},{"id":"2f43df7dedb312c2f3c829b9","count":1,"label":"Balné","posId":"K0000","price":1500,"isExtra":true},{"id":"fb29917ce2e90ab392103c23","count":1,"label":"USA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bylinky","posId":"A121","price":5700,"isExtra":true}]</t>
  </si>
  <si>
    <t>2026-05-08T21:41:02.983+02:00</t>
  </si>
  <si>
    <t>2026-05-08T21:48:03.015+02:00</t>
  </si>
  <si>
    <t>2026-05-08T21:54:57.222+02:00</t>
  </si>
  <si>
    <t>2026-05-08T21:41:03.534+02:00</t>
  </si>
  <si>
    <t>[{"id":"dd5d901d-3787-43d0-9efe-85e31e1c5def","note":"","count":1,"label":"Pepperoni 32 cm","posId":"120","price":24900,"isExtra":false},{"id":"f125674e-4779-4f62-be7d-0e4b2ee0ac26","note":"","count":1,"label":"cibule","posId":"B103","price":2500,"KDSTags":["greenhighlight"],"isExtra":true},{"id":"5a7e965c-e567-40dc-8846-ddeb33060627","note":"","count":1,"label":"Masové kuličky, 10 ks","posId":"P102","price":9900,"isExtra":false}]</t>
  </si>
  <si>
    <t>2026-05-08T21:36:06.530+02:00</t>
  </si>
  <si>
    <t>2026-05-08T21:50:44.433+02:00</t>
  </si>
  <si>
    <t>[{"id":"6942755309e364dceebaa28c","count":1,"label":"Hawai 40cm","posId":"102","price":30900,"isExtra":false},{"id":"9c3e5446ef3ded7b358f7c2a","count":1,"label":"Balné","posId":"K0000","price":2000,"isExtra":true},{"id":"96bbb524de87ac8c16f8dd24","count":1,"label":"Smetanový základ","posId":"ZRS40","price":0,"isExtra":true},{"id":"9b134e33f1db18460c30380b","count":1,"label":"okraj mozzarella, bylinky","posId":"A122","price":6500,"isExtra":true}]</t>
  </si>
  <si>
    <t>2026-05-08T21:36:03.382+02:00</t>
  </si>
  <si>
    <t>2026-05-08T21:43:38.210+02:00</t>
  </si>
  <si>
    <t>2026-05-08T22:00:49.533+02:00</t>
  </si>
  <si>
    <t>2026-05-08T21:36:04.028+02:00</t>
  </si>
  <si>
    <t>[{"id":"e14574c4-b8aa-4b67-9714-d939fcb8ffee","note":"","count":1,"label":"Zeleninová 40 cm","posId":"103","price":30900,"isExtra":false},{"id":"eb426525-9181-4714-9963-380f5c0ae0e5","note":"","count":1,"label":"Okraj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eaf5673a-2acd-457a-bff6-8e65ba4050c9","note":"","count":1,"label":"dip jalapenos","posId":"P107","price":2000,"isExtra":false}]</t>
  </si>
  <si>
    <t>2026-05-08T21:29:03.064+02:00</t>
  </si>
  <si>
    <t>2026-05-08T21:39:11.403+02:00</t>
  </si>
  <si>
    <t>[{"id":"6942755309e364dceebaa2a6","count":1,"label":"Hawai 32cm","posId":"114","price":24900,"isExtra":false},{"id":"2f43df7dedb312c2f3c829b9","count":1,"label":"Balné","posId":"K0000","price":1500,"isExtra":true},{"id":"13bc34972a864e03558263de","count":1,"label":"bez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</si>
  <si>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2026-05-08T21:26:03.070+02:00</t>
  </si>
  <si>
    <t>2026-05-08T22:17:24.474+02:00</t>
  </si>
  <si>
    <t>2026-05-08T22:31:37.017+02:00</t>
  </si>
  <si>
    <t>2026-05-08T21:26:04.271+02:00</t>
  </si>
  <si>
    <t>[{"id":"f932f643-9a56-4a16-90b3-20349063a042","note":"","count":1,"label":"Capricciosa 32 cm","posId":"113","price":24900,"isExtra":false},{"id":"e93eabf5-7d24-462c-a2e7-caf24157b9c1","note":"","count":1,"label":"gorgonzola","posId":"B101","price":3000,"KDSTags":["greenhighlight"],"isExtra":true},{"id":"f125674e-4779-4f62-be7d-0e4b2ee0ac26","note":"","count":1,"label":"cibule","posId":"B103","price":2500,"KDSTags":["greenhighlight"],"isExtra":true},{"id":"f932f643-9a56-4a16-90b3-20349063a042","note":"","count":1,"label":"Capricciosa 32 cm","posId":"113","price":24900,"isExtra":false},{"id":"f125674e-4779-4f62-be7d-0e4b2ee0ac26","note":"","count":1,"label":"cibule","posId":"B103","price":2500,"KDSTags":["greenhighlight"],"isExtra":true}]</t>
  </si>
  <si>
    <t>2026-05-08T21:17:02.581+02:00</t>
  </si>
  <si>
    <t>2026-05-08T21:36:33.220+02:00</t>
  </si>
  <si>
    <t>[{"id":"cb1b8132-0c9b-419f-9b1c-568c16576a0c","note":"","count":1,"label":"Pepperoni 40 cm","posId":"108","price":30900,"isExtra":false},{"id":"57c816b2-3e3f-46c2-b126-b09910d79cb0","note":"","count":1,"label":"změna na Smetanový základ","posId":"A129","price":0,"isExtra":true},{"id":"10b1ebcf-eda6-410e-81f0-6a9182a548db","note":"","count":1,"label":"Slanina","posId":"C108","price":4000,"KDSTags":["greenhighlight"],"isExtra":true}]</t>
  </si>
  <si>
    <t>2026-05-08T21:14:03.142+02:00</t>
  </si>
  <si>
    <t>2026-05-08T21:35:23.191+02:00</t>
  </si>
  <si>
    <t>2026-05-08T21:46:34.454+02:00</t>
  </si>
  <si>
    <t>2026-05-08T21:14:03.660+02:00</t>
  </si>
  <si>
    <t>[{"id":"6a406468-94b2-4aab-8b3e-c490dfbbdf08","note":"","count":1,"label":"Hot &amp; Spicy 40 cm","posId":"110","price":30900,"isExtra":false},{"id":"f932f643-9a56-4a16-90b3-20349063a042","note":"","count":1,"label":"Capricciosa 32 cm","posId":"113","price":24900,"isExtra":false}]</t>
  </si>
  <si>
    <t>2026-05-08T21:09:22.527+02:00</t>
  </si>
  <si>
    <t>2026-05-08T21:30:32.425+02:00</t>
  </si>
  <si>
    <t>[{"id":"6942755309e364dceebaa27e","count":1,"label":"Quattro Formaggi 40cm","posId":"111","price":30900,"isExtra":false},{"id":"9c3e5446ef3ded7b358f7c2a","count":1,"label":"Balné","posId":"K0000","price":2000,"isExtra":true},{"id":"6942755309e364dceebaa28c","count":1,"label":"Hawai 40cm","posId":"102","price":30900,"isExtra":false},{"id":"9c3e5446ef3ded7b358f7c2a","count":1,"label":"Balné","posId":"K0000","price":2000,"isExtra":true},{"id":"6942755309e364dceebaa284","count":1,"label":"Pepperoni 40cm 🌶️🌶️","posId":"108","price":30900,"isExtra":false},{"id":"9c3e5446ef3ded7b358f7c2a","count":1,"label":"Balné","posId":"K0000","price":2000,"isExtra":true},{"id":"6942755309e364dceebaa28e","count":1,"label":"Capricciosa 40cm","posId":"101","price":30900,"isExtra":false},{"id":"9c3e5446ef3ded7b358f7c2a","count":1,"label":"Balné","posId":"K0000","price":2000,"isExtra":true},{"id":"6942755309e364dceebaa2f2","count":1,"label":"Pepsi 1l","posId":"N124","price":4900,"isExtra":false}]</t>
  </si>
  <si>
    <t>2026-05-08T21:08:23.776+02:00</t>
  </si>
  <si>
    <t>2026-05-08T21:25:09.412+02:00</t>
  </si>
  <si>
    <t>[{"id":"6942755309e364dceebaa29a","count":1,"label":"Hot &amp; Spicy 32cm 🌶️🌶️","posId":"122","price":24900,"isExtra":false},{"id":"2f43df7dedb312c2f3c829b9","count":1,"label":"Balné","posId":"K0000","price":1500,"isExtra":true},{"id":"9b88e1a9c34bea0540c84786","count":1,"label":"BBQ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okrajů","posId":"X1000","price":0,"isExtra":true},{"id":"355aef36173e118d2d01dec4","count":1,"label":"Jalapeňos","posId":"B102","price":2500,"KDSTags":["greenhighlight"],"isExtra":true},{"id":"6942755309e364dceebaa29c","count":1,"label":"Comeback 32cm 🌶️","posId":"121","price":24900,"isExtra":false},{"id":"2f43df7dedb312c2f3c829b9","count":1,"label":"Balné","posId":"K0000","price":1500,"isExtra":true},{"id":"2179c22089126fe6683fee77","count":1,"label":"Smetanový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okrajů","posId":"X1000","price":0,"isExtra":true},{"id":"348a7fd696b72b2ee84a2e9c","count":1,"label":"Bez cibule","posId":"X103","price":0,"KDSTags":["redhighlight"],"isExtra":true},{"id":"146d14caf6bb97c1dad365be","count":1,"label":"Mozzarella","posId":"B113","price":3000,"KDSTags":["greenhighlight"],"isExtra":true},{"id":"6942755309e364dceebaa2a4","count":1,"label":"Zeleninová 32cm","posId":"115","price":24900,"isExtra":false},{"id":"2f43df7dedb312c2f3c829b9","count":1,"label":"Balné","posId":"K0000","price":1500,"isExtra":true},{"id":"13bc34972a864e03558263de","count":1,"label":"bez plněných okrajů","posId":"X1000","price":0,"isExtra":true},{"id":"544a5f6c699d7dde3c79edfe","count":1,"label":"Bez žampionů","posId":"X105","price":0,"KDSTags":["redhighlight"],"isExtra":true},{"id":"50ffd6d336c27eaf733f1237","count":1,"label":"Bez oliv","posId":"X112","price":0,"KDSTags":["redhighlight"],"isExtra":true},{"id":"6942755309e364dceebaa2a6","count":1,"label":"Hawai 32cm","posId":"114","price":24900,"isExtra":false},{"id":"2f43df7dedb312c2f3c829b9","count":1,"label":"Balné","posId":"K0000","price":1500,"isExtra":true}]</t>
  </si>
  <si>
    <t>2026-05-08T21:08:19.678+02:00</t>
  </si>
  <si>
    <t>2026-05-08T21:17:33.470+02:00</t>
  </si>
  <si>
    <t>[{"id":"119","note":"","count":1,"label":"BBQ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základ","posId":"ZBR32","price":0,"isExtra":true}]</t>
  </si>
  <si>
    <t>Huseyn</t>
  </si>
  <si>
    <t>2026-05-08T21:02:35.684+02:00</t>
  </si>
  <si>
    <t>2026-05-08T21:13:15.466+02:00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</si>
  <si>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základ","posId":"ZRB40","price":0,"isExtra":true},{"id":"A122","note":"","count":1,"label":"okraj mozzarella, bylinky","posId":"A122","price":6500,"isExtra":true}]</t>
  </si>
  <si>
    <t>2026-05-08T21:02:02.570+02:00</t>
  </si>
  <si>
    <t>2026-05-08T21:08:53.071+02:00</t>
  </si>
  <si>
    <t>[{"id":"cb1b8132-0c9b-419f-9b1c-568c16576a0c","note":"","count":1,"label":"Pepperoni 40 cm","posId":"108","price":30900,"isExtra":false}]</t>
  </si>
  <si>
    <t>2026-05-08T20:55:47.299+02:00</t>
  </si>
  <si>
    <t>2026-05-08T21:02:09.365+02:00</t>
  </si>
  <si>
    <t>2026-05-08T20:49:02.690+02:00</t>
  </si>
  <si>
    <t>2026-05-08T21:01:11.062+02:00</t>
  </si>
  <si>
    <t>2026-05-08T21:10:17.962+02:00</t>
  </si>
  <si>
    <t>2026-05-08T20:49:03.400+02:00</t>
  </si>
  <si>
    <t>[{"id":"f35574a5-a84f-4d98-b052-e5fa6c8cd60f","note":"","count":1,"label":"BBQ Meteor 32 cm","posId":"142","price":24900,"isExtra":false},{"id":"6d80fcec-2088-4df1-b35b-3de60046f4e1","note":"","count":1,"label":"Hot &amp; Spicy 32 cm","posId":"146","price":24900,"isExtra":false},{"id":"0c454cc7-3f38-4dea-9e0e-7220d9ba6ce0","note":"","count":1,"label":"Dip česnekový","posId":"P106","price":2000,"isExtra":false}]</t>
  </si>
  <si>
    <t>2026-05-08T20:28:57.717+02:00</t>
  </si>
  <si>
    <t>2026-05-08T20:39:04.355+02:00</t>
  </si>
  <si>
    <t>[{"id":"6942755309e364dceebaa27c","count":1,"label":"Margherita 40cm","posId":"100","price":26900,"isExtra":false},{"id":"9c3e5446ef3ded7b358f7c2a","count":1,"label":"Balné","posId":"K0000","price":2000,"isExtra":true},{"id":"9b134e33f1db18460c30380b","count":1,"label":"okraj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</si>
  <si>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2026-05-08T20:24:02.665+02:00</t>
  </si>
  <si>
    <t>2026-05-08T20:35:56.924+02:00</t>
  </si>
  <si>
    <t>[{"id":"bf1ca81d-de2b-4d6c-b720-bc21d05d5afe","note":"","count":1,"label":"Pepperoni Rolls, 6 ks","posId":"P100","price":8900,"isExtra":false}]</t>
  </si>
  <si>
    <t>2026-05-08T20:20:35.623+02:00</t>
  </si>
  <si>
    <t>2026-05-08T20:30:17.180+02:00</t>
  </si>
  <si>
    <t>[{"id":"5b4032d3-8346-45a9-86d5-b86731599dcf","count":1,"label":"Pizza BBQ Texas 32","posId":"119","price":24900,"isExtra":false,"creatorId":"jRt8fC5dxQa9yZ-qpKCAQ","isPackging":0,"actualLabel":"Pizza BBQ Texas 32"}]</t>
  </si>
  <si>
    <t>2026-05-08T20:20:17.643+02:00</t>
  </si>
  <si>
    <t>2026-05-08T20:35:11.654+02:00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</si>
  <si>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okrajů","posId":"X1000","price":0,"isExtra":true},{"id":"114","note":"","count":1,"label":"Hawai 32cm","posId":"114","price":24900,"isExtra":false},{"id":"K0000","note":"","count":1,"label":"Balné","posId":"K0000","price":1500,"isExtra":true},{"id":"X1000","note":"","count":1,"label":"bez plněných okrajů","posId":"X1000","price":0,"isExtra":true}]</t>
  </si>
  <si>
    <t>2026-05-08T20:17:46.219+02:00</t>
  </si>
  <si>
    <t>2026-05-08T20:30:26.167+02:00</t>
  </si>
  <si>
    <t>[{"id":"6942755309e364dceebaa286","count":1,"label":"BBQ Texas 40cm","posId":"107","price":30900,"isExtra":false},{"id":"9c3e5446ef3ded7b358f7c2a","count":1,"label":"Balné","posId":"K0000","price":2000,"isExtra":true},{"id":"8fc7fed4d5a91e6ffd5c3149","count":1,"label":"Rajčatový základ","posId":"ZBR40","price":0,"isExtra":true},{"id":"c2f0d4a2510fbdafed8c4f00","count":1,"label":"bez plněných okrajů","posId":"X1000","price":0,"isExtra":true}]</t>
  </si>
  <si>
    <t>2026-05-08T20:11:08.024+02:00</t>
  </si>
  <si>
    <t>2026-05-08T20:22:32.238+02:00</t>
  </si>
  <si>
    <t>[{"id":"6942755309e364dceebaa2d8","count":2,"label":"Česnekový dip","posId":"P106","price":2000,"isExtra":false},{"id":"2f43df7dedb312c2f3c829b9","count":2,"label":"Balné","posId":"K0000","price":1500,"isExtra":true},{"id":"6942755309e364dceebaa2f2","count":1,"label":"Pepsi 1l","posId":"N124","price":4900,"isExtra":false},{"id":"6942755309e364dceebaa286","count":1,"label":"BBQ Texas 40cm","posId":"107","price":30900,"isExtra":false},{"id":"9c3e5446ef3ded7b358f7c2a","count":1,"label":"Balné","posId":"K0000","price":2000,"isExtra":true},{"id":"c72973a96879fc2d4a45d18e","count":1,"label":"Kukuřice","posId":"C115","price":3500,"KDSTags":["greenhighlight"],"isExtra":true}]</t>
  </si>
  <si>
    <t>2026-05-08T20:10:02.895+02:00</t>
  </si>
  <si>
    <t>2026-05-08T20:18:34.813+02:00</t>
  </si>
  <si>
    <t>2026-05-08T20:28:51.079+02:00</t>
  </si>
  <si>
    <t>2026-05-08T20:10:03.463+02:00</t>
  </si>
  <si>
    <t>[{"id":"d44ff2b6-5a40-4ebd-8371-98e787725636","note":"","count":1,"label":"BBQ Texas 18 cm","posId":"131","price":11900,"isExtra":false},{"id":"9e57b04a-60a4-42b3-b546-f61fd741762c","note":"","count":1,"label":"Quattro Formaggi 18 cm","posId":"135","price":11900,"isExtra":false},{"id":"0c454cc7-3f38-4dea-9e0e-7220d9ba6ce0","note":"","count":1,"label":"Dip česnekový","posId":"P106","price":2000,"isExtra":false},{"id":"1a902d9c-c6c4-4e15-b30a-3906f056006f","note":"","count":1,"label":"Pepsi zero sugar 1l","posId":"N125","price":5900,"isExtra":false}]</t>
  </si>
  <si>
    <t>2026-05-08T20:06:05.290+02:00</t>
  </si>
  <si>
    <t>2026-05-08T20:42:23.938+02:00</t>
  </si>
  <si>
    <t>2026-05-08T20:50:14.113+02:00</t>
  </si>
  <si>
    <t>2026-05-08T20:06:06.675+02:00</t>
  </si>
  <si>
    <t>[{"id":"0c454cc7-3f38-4dea-9e0e-7220d9ba6ce0","note":"","count":2,"label":"Dip česnekový","posId":"P106","price":2000,"isExtra":false},{"id":"69a7775f-fc95-4742-9323-a261c1524b19","note":"","count":1,"label":"Margherita 18 cm","posId":"124","price":11900,"isExtra":false},{"id":"3171e692-1adb-4333-8054-b1a7b136b69f","note":"","count":1,"label":"Pepperoni 32 cm","posId":"144","price":24900,"isExtra":false},{"id":"21fd0686-e8d1-43f1-84c9-d96f5842a3ca","note":"","count":1,"label":"okraj mozzarella, bylinky","posId":"A121","price":5700,"isExtra":true}]</t>
  </si>
  <si>
    <t>2026-05-08T20:03:33.948+02:00</t>
  </si>
  <si>
    <t>2026-05-08T20:14:10.326+02:00</t>
  </si>
  <si>
    <t>[{"id":"6942755309e364dceebaa296","count":1,"label":"Margherita 32cm","posId":"112","price":20900,"isExtra":false},{"id":"2f43df7dedb312c2f3c829b9","count":1,"label":"Balné","posId":"K0000","price":1500,"isExtra":true},{"id":"6942755309e364dceebaa27c","count":1,"label":"Margherita 40cm","posId":"100","price":26900,"isExtra":false},{"id":"9c3e5446ef3ded7b358f7c2a","count":1,"label":"Balné","posId":"K0000","price":2000,"isExtra":true}]</t>
  </si>
  <si>
    <t>2026-05-08T20:02:02.731+02:00</t>
  </si>
  <si>
    <t>2026-05-08T20:12:56.964+02:00</t>
  </si>
  <si>
    <t>[{"id":"be5c7908-f592-4704-987f-cd7d7281f32e","note":"","count":1,"label":"Comeback 32 cm","posId":"121","price":24900,"isExtra":false}]</t>
  </si>
  <si>
    <t>2026-05-08T20:00:18.599+02:00</t>
  </si>
  <si>
    <t>2026-05-08T20:08:55.226+02:00</t>
  </si>
  <si>
    <t>[{"id":"54684750","note":"","size":"Margherita 40cm","count":1,"label":"Margherita 40cm","posId":"100","price":26900,"isExtra":false},{"id":"54684827","note":"","count":1,"label":"Balné","posId":"K0000","price":2000,"isExtra":true},{"id":"54684825","note":"","count":1,"label":"bez plněných okrajů","posId":"X1000","price":0,"isExtra":true},{"id":"54684796","note":"","size":"Česnekový dip","count":2,"label":"Česnekový dip","posId":"P106","price":2000,"isExtra":false},{"id":"54684754","note":"","size":"Pepperoni 40cm 🌶️🌶️","count":1,"label":"Pepperoni 40cm 🌶️🌶️","posId":"108","price":30900,"isExtra":false},{"id":"54684827","note":"","count":1,"label":"Balné","posId":"K0000","price":2000,"isExtra":true},{"id":"59555759","note":"","count":1,"label":"Smetanový základ","posId":"ZRS40","price":0,"isExtra":true}]</t>
  </si>
  <si>
    <t>2026-05-08T19:53:29.388+02:00</t>
  </si>
  <si>
    <t>2026-05-08T20:04:01.095+02:00</t>
  </si>
  <si>
    <t>[{"id":"6942755309e364dceebaa29c","count":1,"label":"Comeback 32cm 🌶️","posId":"121","price":24900,"isExtra":false},{"id":"2f43df7dedb312c2f3c829b9","count":1,"label":"Balné","posId":"K0000","price":1500,"isExtra":true},{"id":"6942755309e364dceebaa290","count":1,"label":"Baby špenát &amp; kuře 40cm","posId":"104","price":30900,"isExtra":false},{"id":"9c3e5446ef3ded7b358f7c2a","count":1,"label":"Balné","posId":"K0000","price":2000,"isExtra":true},{"id":"c72973a96879fc2d4a45d18e","count":1,"label":"Kukuřice","posId":"C115","price":3500,"KDSTags":["greenhighlight"],"isExtra":true}]</t>
  </si>
  <si>
    <t>2026-05-08T19:45:24.328+02:00</t>
  </si>
  <si>
    <t>2026-05-08T19:53:28.975+02:00</t>
  </si>
  <si>
    <t>[{"id":"54684755","note":"","size":"BBQ Texas 40cm","count":1,"label":"BBQ Texas 40cm","posId":"107","price":30900,"isExtra":false},{"id":"54684827","note":"","count":1,"label":"Balné","posId":"K0000","price":2000,"isExtra":true},{"id":"54684908","note":"","count":1,"label":"Bez cibule","posId":"X103","price":0,"KDSTags":["redhighlight"],"isExtra":true},{"id":"54684942","note":"","count":1,"label":"Šunka","posId":"C106","price":4000,"KDSTags":["greenhighlight"],"isExtra":true}]</t>
  </si>
  <si>
    <t>2026-05-08T19:36:17.027+02:00</t>
  </si>
  <si>
    <t>2026-05-08T19:47:19.972+02:00</t>
  </si>
  <si>
    <t>[{"id":"6942755309e364dceebaa2a6","count":1,"label":"Hawai 32cm","posId":"114","price":24900,"isExtra":false},{"id":"2f43df7dedb312c2f3c829b9","count":1,"label":"Balné","posId":"K0000","price":1500,"isExtra":true},{"id":"ce6f9717e21b4a79f0b40c10","count":1,"label":"okraj mozzarella, bbq omáčka","posId":"A123","price":5700,"isExtra":true},{"id":"6942755309e364dceebaa2a8","count":1,"label":"Capricciosa 32cm","posId":"113","price":24900,"isExtra":false},{"id":"2f43df7dedb312c2f3c829b9","count":1,"label":"Balné","posId":"K0000","price":1500,"isExtra":true},{"id":"b79674a8749d7a797a90cc5b","count":1,"label":"okraj mozzarella, bylinky","posId":"A121","price":5700,"isExtra":true},{"id":"6942755309e364dceebaa2d8","count":1,"label":"Česnekový dip","posId":"P106","price":2000,"isExtra":false},{"id":"2f43df7dedb312c2f3c829b9","count":1,"label":"Balné","posId":"K0000","price":1500,"isExtra":true}]</t>
  </si>
  <si>
    <t>2026-05-08T19:35:18.076+02:00</t>
  </si>
  <si>
    <t>2026-05-08T19:42:26.939+02:00</t>
  </si>
  <si>
    <t>2026-05-08T19:17:02.905+02:00</t>
  </si>
  <si>
    <t>2026-05-08T19:28:46.116+02:00</t>
  </si>
  <si>
    <t>[{"id":"6942755309e364dceebaa2a6","count":1,"label":"Hawai 32cm","posId":"114","price":24900,"isExtra":false},{"id":"2f43df7dedb312c2f3c829b9","count":1,"label":"Balné","posId":"K0000","price":1500,"isExtra":true},{"id":"13bc34972a864e03558263de","count":1,"label":"bez plněných okrajů","posId":"X1000","price":0,"isExtra":true},{"id":"bbc8859cc665220ad219a4cd","count":1,"label":"Bez ananasu","posId":"X100","price":0,"KDSTags":["redhighlight"],"isExtra":true},{"id":"6942755309e364dceebaa2d6","count":1,"label":"Pepperoni Rolls 🌶️","posId":"P100","price":8900,"isExtra":false},{"id":"2f43df7dedb312c2f3c829b9","count":1,"label":"Balné","posId":"K0000","price":1500,"isExtra":true}]</t>
  </si>
  <si>
    <t>2026-05-08T19:15:03.551+02:00</t>
  </si>
  <si>
    <t>2026-05-08T19:32:37.712+02:00</t>
  </si>
  <si>
    <t>[{"id":"f991b551-d418-40dc-886d-2413cfe0e20e","note":"","count":1,"label":"Margherita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3b51edda-398d-47d1-8cbd-b96caad0e92c","note":"","count":1,"label":"šunka","posId":"B106","price":3000,"KDSTags":["greenhighlight"],"isExtra":true},{"id":"f932f643-9a56-4a16-90b3-20349063a042","note":"","count":1,"label":"Capricciosa 32 cm","posId":"113","price":24900,"isExtra":false},{"id":"e93eabf5-7d24-462c-a2e7-caf24157b9c1","note":"","count":1,"label":"gorgonzola","posId":"B101","price":3000,"KDSTags":["greenhighlight"],"isExtra":true}]</t>
  </si>
  <si>
    <t>2026-05-08T19:13:36.328+02:00</t>
  </si>
  <si>
    <t>2026-05-08T19:27:32.863+02:00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</si>
  <si>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základ","posId":"ZBR40","price":0,"isExtra":true},{"id":"X1000","note":"","count":1,"label":"bez plněných okrajů","posId":"X1000","price":0,"isExtra":true},{"id":"C114","note":"","count":1,"label":"Kuře","posId":"C114","price":4000,"KDSTags":["greenhighlight"],"isExtra":true}]</t>
  </si>
  <si>
    <t>2026-05-08T19:13:32.599+02:00</t>
  </si>
  <si>
    <t>2026-05-08T19:27:19.904+02:00</t>
  </si>
  <si>
    <t>2026-05-08T19:13:17.274+02:00</t>
  </si>
  <si>
    <t>2026-05-08T19:24:57.620+02:00</t>
  </si>
  <si>
    <t>[{"id":"c46bb160-b35c-42ed-8482-ed85f1391e51","count":1,"label":"Pizza Hawai 32 cm","posId":"114","price":24900,"isExtra":false,"creatorId":"qx3VOvHb-ImN6gUAlwGcE","isPackging":0,"actualLabel":"Pizza Hawai 32 cm"},{"id":"98be9507-ffd5-42f0-9a3e-a72fd8fd424b","count":1,"label":"BIRGO grapefruit 0,5l","posId":"N131","price":4900,"isExtra":false,"creatorId":"p4lNnycftkA5feI5_B37C","isPackging":0,"actualLabel":"BIRGO grapefruit 0,5l"}]</t>
  </si>
  <si>
    <t>2026-05-08T19:06:03.200+02:00</t>
  </si>
  <si>
    <t>2026-05-08T19:18:13.299+02:00</t>
  </si>
  <si>
    <t>2026-05-08T19:33:37.728+02:00</t>
  </si>
  <si>
    <t>2026-05-08T19:06:42.930+02:00</t>
  </si>
  <si>
    <t>[{"id":"2725a3d1-b696-46fb-83aa-c7691209afce","note":"","count":1,"label":"Zeleninová 32 cm","posId":"115","price":24900,"isExtra":false},{"id":"f991b551-d418-40dc-886d-2413cfe0e20e","note":"","count":1,"label":"Margherita 32 cm","posId":"112","price":20900,"isExtra":false},{"id":"6d3c9c59-6320-4a7e-8d79-75ab75e77cd3","note":"","count":1,"label":"BBQ Texas 32 cm","posId":"119","price":24900,"isExtra":false}]</t>
  </si>
  <si>
    <t>2026-05-08T19:02:54.700+02:00</t>
  </si>
  <si>
    <t>2026-05-08T19:24:45.846+02:00</t>
  </si>
  <si>
    <t>[{"id":"6942755309e364dceebaa284","count":1,"label":"Pepperoni 40cm 🌶️🌶️","posId":"108","price":30900,"isExtra":false},{"id":"9c3e5446ef3ded7b358f7c2a","count":1,"label":"Balné","posId":"K0000","price":2000,"isExtra":true},{"id":"c2f0d4a2510fbdafed8c4f00","count":1,"label":"bez plněných okrajů","posId":"X1000","price":0,"isExtra":true},{"id":"d88d2952fcc42dbccd4c4182","count":1,"label":"Mozzarella","posId":"C113","price":4000,"KDSTags":["greenhighlight"],"isExtra":true}]</t>
  </si>
  <si>
    <t>2026-05-08T18:59:16.522+02:00</t>
  </si>
  <si>
    <t>2026-05-08T19:03:31.102+02:00</t>
  </si>
  <si>
    <t>[{"id":"1aae8c1b-f7a7-48cb-b109-40c8793f3bbf","count":1,"label":"Pepsi 1l","posId":"N124","price":5900,"isExtra":false,"creatorId":"9oWDSxgH-x31Jj6C6H9-X","isPackging":0,"actualLabel":"Pepsi 1l"}]</t>
  </si>
  <si>
    <t>2026-05-08T18:58:03.156+02:00</t>
  </si>
  <si>
    <t>2026-05-08T19:09:15.144+02:00</t>
  </si>
  <si>
    <t>2026-05-08T19:27:13.705+02:00</t>
  </si>
  <si>
    <t>2026-05-08T18:58:04.054+02:00</t>
  </si>
  <si>
    <t>[{"id":"2cc0a9fe-ea2a-41e4-be86-6376b8437c33","note":"","count":1,"label":"Capricciosa 40 cm","posId":"101","price":30900,"isExtra":false},{"id":"7fdd6df3-b4af-470d-955c-d1de47ab00a5","note":"","count":1,"label":"Žampiony","posId":"C105","price":3500,"KDSTags":["greenhighlight"],"isExtra":true}]</t>
  </si>
  <si>
    <t>2026-05-08T18:57:53.713+02:00</t>
  </si>
  <si>
    <t>2026-05-08T19:13:55.843+02:00</t>
  </si>
  <si>
    <t>[{"id":"89205ac5-7245-4fc0-b2a2-13cceeda3ae7","count":1,"label":"Pizza BBQ Meteor 32","posId":"118","price":24900,"isExtra":false,"creatorId":"l3R6okzOxzEG7mINYy_kp","isPackging":0,"actualLabel":"Pizza BBQ Meteor 32"},{"id":"54dc7925-4d38-486b-b12e-3a96c2e2fabb","count":1,"label":"Pizza Pepperoni 18","posId":"132","price":11900,"isExtra":false,"creatorId":"xt45L0QJX5mPB122Q5Lt6","isPackging":0,"actualLabel":"Pizza Pepperoni 18"}]</t>
  </si>
  <si>
    <t>2026-05-08T18:56:31.295+02:00</t>
  </si>
  <si>
    <t>2026-05-08T19:23:00.378+02:00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</si>
  <si>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bylinky","posId":"A122","price":6500,"isExtra":true},{"id":"N131","note":"","count":1,"label":"BIRGO grapefruit 0,5l","posId":"N131","price":4900,"isExtra":false}]</t>
  </si>
  <si>
    <t>2026-05-08T18:55:51.147+02:00</t>
  </si>
  <si>
    <t>2026-05-08T19:07:14.570+02:00</t>
  </si>
  <si>
    <t>[{"id":"6942755309e364dceebaa28c","count":1,"label":"Hawai 40cm","posId":"102","price":30900,"isExtra":false},{"id":"9c3e5446ef3ded7b358f7c2a","count":1,"label":"Balné","posId":"K0000","price":2000,"isExtra":true},{"id":"c2f0d4a2510fbdafed8c4f00","count":1,"label":"bez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</si>
  <si>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2026-05-08T18:55:36.266+02:00</t>
  </si>
  <si>
    <t>2026-05-08T19:05:16.123+02:00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</si>
  <si>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40cm","posId":"111","price":30900,"isExtra":false},{"id":"54684827","note":"","count":1,"label":"Balné","posId":"K0000","price":2000,"isExtra":true},{"id":"59555760","note":"","count":1,"label":"Rajčatový základ","posId":"ZSR40","price":0,"isExtra":true},{"id":"54684926","note":"","count":1,"label":"Cibule","posId":"C103","price":3500,"KDSTags":["greenhighlight"],"isExtra":true},{"id":"54684942","note":"","count":1,"label":"Šunka","posId":"C106","price":4000,"KDSTags":["greenhighlight"],"isExtra":true},{"id":"54684956","note":"","count":1,"label":"Kuře","posId":"C114","price":4000,"KDSTags":["greenhighlight"],"isExtra":true}]</t>
  </si>
  <si>
    <t>2026-05-08T18:54:02.382+02:00</t>
  </si>
  <si>
    <t>2026-05-08T19:05:19.840+02:00</t>
  </si>
  <si>
    <t>2026-05-08T18:52:03.373+02:00</t>
  </si>
  <si>
    <t>2026-05-08T19:12:46.859+02:00</t>
  </si>
  <si>
    <t>2026-05-08T19:20:34.248+02:00</t>
  </si>
  <si>
    <t>2026-05-08T18:52:04.304+02:00</t>
  </si>
  <si>
    <t>[{"id":"50d0c33c-440a-47e3-8208-1c68574950af","note":"","count":1,"label":"Capricciosa 32 cm","posId":"137","price":24900,"isExtra":false},{"id":"16f2a985-9b85-4073-a2d6-13a6de5f989c","note":"","count":1,"label":"Hawai 32 cm","posId":"138","price":24900,"isExtra":false},{"id":"65f00180-9c8f-4569-8062-acb5d5b8efb2","note":"","count":1,"label":"Pepsi 1l","posId":"N124","price":5900,"isExtra":false}]</t>
  </si>
  <si>
    <t>2026-05-08T18:49:18.547+02:00</t>
  </si>
  <si>
    <t>2026-05-08T19:01:29.398+02:00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</si>
  <si>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32cm","posId":"123","price":24900,"isExtra":false},{"id":"2f43df7dedb312c2f3c829b9","count":1,"label":"Balné","posId":"K0000","price":1500,"isExtra":true},{"id":"6942755309e364dceebaa29e","count":1,"label":"Pepperoni 32cm 🌶️🌶️","posId":"120","price":24900,"isExtra":false},{"id":"2f43df7dedb312c2f3c829b9","count":1,"label":"Balné","posId":"K0000","price":1500,"isExtra":true}]</t>
  </si>
  <si>
    <t>2026-05-08T18:49:02.814+02:00</t>
  </si>
  <si>
    <t>2026-05-08T19:00:12.059+02:00</t>
  </si>
  <si>
    <t>2026-05-08T19:12:57.908+02:00</t>
  </si>
  <si>
    <t>2026-05-08T18:49:03.708+02:00</t>
  </si>
  <si>
    <t>2026-05-08T18:39:02.580+02:00</t>
  </si>
  <si>
    <t>2026-05-08T18:47:45.916+02:00</t>
  </si>
  <si>
    <t>[{"id":"c37883bc-1dd4-4f99-812d-f89a299ee1f5","note":"","count":1,"label":"Margherita 40 cm","posId":"100","price":26900,"isExtra":false},{"id":"86843148-4e32-4979-bfd6-d7151207f70f","note":"","count":1,"label":"Šunka","posId":"C106","price":4000,"KDSTags":["greenhighlight"],"isExtra":true},{"id":"7fdd6df3-b4af-470d-955c-d1de47ab00a5","note":"","count":1,"label":"Žampiony","posId":"C105","price":3500,"KDSTags":["greenhighlight"],"isExtra":true},{"id":"0c454cc7-3f38-4dea-9e0e-7220d9ba6ce0","note":"","count":1,"label":"Dip česnekový","posId":"P106","price":2000,"isExtra":false}]</t>
  </si>
  <si>
    <t>2026-05-08T18:31:24.215+02:00</t>
  </si>
  <si>
    <t>2026-05-08T18:40:45.968+02:00</t>
  </si>
  <si>
    <t>2026-05-08T18:30:03.191+02:00</t>
  </si>
  <si>
    <t>2026-05-08T18:38:20.772+02:00</t>
  </si>
  <si>
    <t>2026-05-08T19:00:35.563+02:00</t>
  </si>
  <si>
    <t>2026-05-08T18:30:43.856+02:00</t>
  </si>
  <si>
    <t>[{"id":"49e8d1c4-1e97-4089-9514-2970c15092b6","note":"","count":1,"label":"BBQ Meteor 40 cm","posId":"106","price":30900,"isExtra":false},{"id":"57c816b2-3e3f-46c2-b126-b09910d79cb0","note":"","count":1,"label":"změna na Smetanový základ","posId":"A129","price":0,"isExtra":true},{"id":"7fdd6df3-b4af-470d-955c-d1de47ab00a5","note":"","count":1,"label":"Žampiony","posId":"C105","price":3500,"KDSTags":["greenhighlight"],"isExtra":true},{"id":"69a7775f-fc95-4742-9323-a261c1524b19","note":"","count":1,"label":"Margherita 18 cm","posId":"124","price":11900,"isExtra":false},{"id":"57c816b2-3e3f-46c2-b126-b09910d79cb0","note":"","count":1,"label":"změna na Smetanový základ","posId":"A129","price":0,"isExtra":true},{"id":"655d324a-9520-4c16-b441-457cbe6223d7","note":"","count":1,"label":"Šunka.","posId":"A106","price":2000,"isExtra":true}]</t>
  </si>
  <si>
    <t>2026-05-08T18:27:02.843+02:00</t>
  </si>
  <si>
    <t>2026-05-08T18:36:46.820+02:00</t>
  </si>
  <si>
    <t>2026-05-08T18:52:50.594+02:00</t>
  </si>
  <si>
    <t>2026-05-08T18:27:03.405+02:00</t>
  </si>
  <si>
    <t>[{"id":"6a406468-94b2-4aab-8b3e-c490dfbbdf08","note":"","count":1,"label":"Hot &amp; Spicy 40 cm","posId":"110","price":30900,"isExtra":false},{"id":"eb426525-9181-4714-9963-380f5c0ae0e5","note":"","count":1,"label":"Okraj mozzarella, bylinky","posId":"A122","price":6500,"isExtra":true},{"id":"f991b551-d418-40dc-886d-2413cfe0e20e","note":"","count":1,"label":"Margherita 32 cm","posId":"112","price":20900,"isExtra":false},{"id":"720272d2-1717-4af6-8eea-e928bb95234b","note":"","count":1,"label":"kukuřice","posId":"B115","price":2500,"KDSTags":["greenhighlight"],"isExtra":true},{"id":"3b51edda-398d-47d1-8cbd-b96caad0e92c","note":"","count":1,"label":"šunka","posId":"B106","price":3000,"KDSTags":["greenhighlight"],"isExtra":true}]</t>
  </si>
  <si>
    <t>2026-05-08T18:16:31.978+02:00</t>
  </si>
  <si>
    <t>2026-05-08T18:24:00.939+02:00</t>
  </si>
  <si>
    <t>Mike</t>
  </si>
  <si>
    <t>2026-05-08T18:09:45.170+02:00</t>
  </si>
  <si>
    <t>2026-05-08T18:24:27.323+02:00</t>
  </si>
  <si>
    <t>[{"id":"114","note":"","count":1,"label":"Hawai 32cm","posId":"114","price":24900,"isExtra":false},{"id":"K0000","note":"","count":1,"label":"Balné","posId":"K0000","price":1500,"isExtra":true},{"id":"X1000","note":"","count":1,"label":"bez plněných okrajů","posId":"X1000","price":0,"isExtra":true},{"id":"118","note":"","count":1,"label":"BBQ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okrajů","posId":"X1000","price":0,"isExtra":true}]</t>
  </si>
  <si>
    <t>2026-05-08T18:07:21.028+02:00</t>
  </si>
  <si>
    <t>2026-05-08T18:08:46.654+02:00</t>
  </si>
  <si>
    <t>[{"id":"e19bccfc-4c17-4633-b04b-e10270a6adfb","count":1,"label":"Guarana kiwi a jablko","posId":"N144","price":5500,"isExtra":false,"discount":{"type":"absolute","value":35},"creatorId":"czsx1E2aVYRO0haDUkV_j","isPackging":0,"actualLabel":"Guarana kiwi a jablko"}]</t>
  </si>
  <si>
    <t>2026-05-08T18:07:02.766+02:00</t>
  </si>
  <si>
    <t>2026-05-08T18:12:55.836+02:00</t>
  </si>
  <si>
    <t>2026-05-08T18:29:32.457+02:00</t>
  </si>
  <si>
    <t>2026-05-08T18:07:03.339+02:00</t>
  </si>
  <si>
    <t>[{"id":"dd5d901d-3787-43d0-9efe-85e31e1c5def","note":"","count":1,"label":"Pepperoni 32 cm","posId":"120","price":24900,"isExtra":false},{"id":"0c454cc7-3f38-4dea-9e0e-7220d9ba6ce0","note":"","count":2,"label":"Dip česnekový","posId":"P106","price":2000,"isExtra":false}]</t>
  </si>
  <si>
    <t>2026-05-08T18:00:15.523+02:00</t>
  </si>
  <si>
    <t>2026-05-08T18:11:43.921+02:00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</si>
  <si>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🌶️🌶️","posId":"110","price":30900,"isExtra":false},{"id":"9c3e5446ef3ded7b358f7c2a","count":1,"label":"Balné","posId":"K0000","price":2000,"isExtra":true},{"id":"6942755309e364dceebaa2e0","count":1,"label":"Dip Jalapeňos","posId":"P107","price":2000,"isExtra":false},{"id":"2f43df7dedb312c2f3c829b9","count":1,"label":"Balné","posId":"K0000","price":1500,"isExtra":true}]</t>
  </si>
  <si>
    <t>2026-05-08T17:59:12.551+02:00</t>
  </si>
  <si>
    <t>2026-05-08T18:04:32.648+02:00</t>
  </si>
  <si>
    <t>2026-05-08T18:22:37.963+02:00</t>
  </si>
  <si>
    <t>2026-05-08T17:59:13.513+02:00</t>
  </si>
  <si>
    <t>[{"id":"7f6f7195-5469-4c2e-90b4-8731c390745b","count":1,"label":"Pizza Margherita 32","posId":"112","price":20900,"isExtra":false,"creatorId":"AN2oYUqupywh_GHti1VC-","isPackging":0,"actualLabel":"Pizza Margherita 32"},{"id":"7084447c-2073-4ee4-935a-1eb6b226aabf","count":1,"label":"Dip jalapenos","posId":"P107","price":2000,"isExtra":false,"creatorId":"wSlrtKNaMDyVX_LXuJH14","isPackging":1500,"actualLabel":"Dip jalapenos"},{"id":"7084447c-2073-4ee4-935a-1eb6b226aabf","count":1,"label":"Dip jalapenos","posId":"P107","price":2000,"isExtra":false,"creatorId":"8dY9b7Bqie6jSjLYhVUOe","isPackging":1500,"actualLabel":"Dip jalapenos"}]</t>
  </si>
  <si>
    <t>2026-05-08T17:59:02.963+02:00</t>
  </si>
  <si>
    <t>2026-05-08T18:08:51.730+02:00</t>
  </si>
  <si>
    <t>2026-05-08T18:18:57.820+02:00</t>
  </si>
  <si>
    <t>2026-05-08T17:59:03.823+02:00</t>
  </si>
  <si>
    <t>[{"id":"2cc0a9fe-ea2a-41e4-be86-6376b8437c33","note":"","count":1,"label":"Capricciosa 40 cm","posId":"101","price":30900,"isExtra":false},{"id":"2d3d5617-9c58-43de-9934-040859ce552d","note":"","count":1,"label":"BBQ Meteor 32 cm","posId":"118","price":24900,"isExtra":false}]</t>
  </si>
  <si>
    <t>2026-05-08T17:47:02.799+02:00</t>
  </si>
  <si>
    <t>2026-05-08T17:58:20.635+02:00</t>
  </si>
  <si>
    <t>2026-05-08T18:15:20.894+02:00</t>
  </si>
  <si>
    <t>2026-05-08T17:48:09.300+02:00</t>
  </si>
  <si>
    <t>[{"id":"f932f643-9a56-4a16-90b3-20349063a042","note":"","count":1,"label":"Capricciosa 32 cm","posId":"113","price":24900,"isExtra":false},{"id":"720272d2-1717-4af6-8eea-e928bb95234b","note":"","count":1,"label":"kukuřice","posId":"B115","price":2500,"KDSTags":["greenhighlight"],"isExtra":true},{"id":"0c454cc7-3f38-4dea-9e0e-7220d9ba6ce0","note":"","count":2,"label":"Dip česnekový","posId":"P106","price":2000,"isExtra":false},{"id":"1aa4b142-e6d7-4d61-ba94-40298841a888","note":"","count":1,"label":"Quattro Formaggi 32 cm","posId":"123","price":24900,"isExtra":false},{"id":"f61b7339-3b20-4583-b2b8-12e48de2876d","note":"","count":1,"label":"změna na Rajčatový základ","posId":"A127","price":0,"isExtra":true}]</t>
  </si>
  <si>
    <t>2026-05-08T17:37:55.096+02:00</t>
  </si>
  <si>
    <t>2026-05-08T17:47:18.730+02:00</t>
  </si>
  <si>
    <t>[{"id":"102","note":"","count":1,"label":"Hawai 40cm","posId":"102","price":30900,"isExtra":false},{"id":"K0000","note":"","count":1,"label":"Balné","posId":"K0000","price":2000,"isExtra":true},{"id":"P106","note":"","count":1,"label":"Česnekový dip","posId":"P106","price":2000,"isExtra":false},{"id":"K0000","note":"","count":1,"label":"Balné","posId":"K0000","price":1500,"isExtra":true},{"id":"101","note":"","count":1,"label":"Capricciosa 40cm","posId":"101","price":30900,"isExtra":false},{"id":"K0000","note":"","count":1,"label":"Balné","posId":"K0000","price":2000,"isExtra":true},{"id":"P105","note":"","count":1,"label":"BBQ dip","posId":"P105","price":2000,"isExtra":false},{"id":"K0000","note":"","count":1,"label":"Balné","posId":"K0000","price":1500,"isExtra":true}]</t>
  </si>
  <si>
    <t>2026-05-08T17:32:01.516+02:00</t>
  </si>
  <si>
    <t>2026-05-08T17:37:08.969+02:00</t>
  </si>
  <si>
    <t>[{"id":"6942755309e364dceebaa298","count":1,"label":"Quattro Formaggi 32cm","posId":"123","price":24900,"isExtra":false},{"id":"2f43df7dedb312c2f3c829b9","count":1,"label":"Balné","posId":"K0000","price":1500,"isExtra":true},{"id":"fb29917ce2e90ab392103c23","count":1,"label":"USA těsto","posId":"17","price":1000,"isExtra":true}]</t>
  </si>
  <si>
    <t>2026-05-08T17:28:03.288+02:00</t>
  </si>
  <si>
    <t>2026-05-08T17:34:27.643+02:00</t>
  </si>
  <si>
    <t>[{"id":"5e57993d-26f3-465c-aa35-1e3806b0b477","note":"","count":1,"label":"Hot &amp; Spicy 32 cm","posId":"122","price":24900,"isExtra":false},{"id":"a3d62a5d-2e1d-48db-874e-d64becff7059","note":"","count":1,"label":"změna na BBQ základ","posId":"A128","price":0,"isExtra":true},{"id":"21fd0686-e8d1-43f1-84c9-d96f5842a3ca","note":"","count":1,"label":"okraj mozzarella, bylinky","posId":"A121","price":5700,"isExtra":true}]</t>
  </si>
  <si>
    <t>2026-05-08T17:15:03.132+02:00</t>
  </si>
  <si>
    <t>2026-05-08T17:29:49.549+02:00</t>
  </si>
  <si>
    <t>[{"id":"c37883bc-1dd4-4f99-812d-f89a299ee1f5","note":"","count":1,"label":"Margherita 40 cm","posId":"100","price":26900,"isExtra":false}]</t>
  </si>
  <si>
    <t>2026-05-08T16:56:02.356+02:00</t>
  </si>
  <si>
    <t>2026-05-08T17:06:31.543+02:00</t>
  </si>
  <si>
    <t>2026-05-08T16:44:49.169+02:00</t>
  </si>
  <si>
    <t>2026-05-08T16:57:09.604+02:00</t>
  </si>
  <si>
    <t>2026-05-08T16:42:34.714+02:00</t>
  </si>
  <si>
    <t>2026-05-08T16:53:36.630+02:00</t>
  </si>
  <si>
    <t>[{"id":"113","note":"","count":1,"label":"Capricciosa 32cm","posId":"113","price":24900,"isExtra":false},{"id":"K0000","note":"","count":1,"label":"Balné","posId":"K0000","price":1500,"isExtra":true},{"id":"ZRB32","note":"","count":1,"label":"BBQ základ","posId":"ZRB32","price":0,"isExtra":true},{"id":"A121","note":"","count":1,"label":"okraj mozzarella, bylinky","posId":"A121","price":5700,"isExtra":true}]</t>
  </si>
  <si>
    <t>2026-05-08T16:41:03.167+02:00</t>
  </si>
  <si>
    <t>2026-05-08T16:47:39.345+02:00</t>
  </si>
  <si>
    <t>2026-05-08T16:56:28.246+02:00</t>
  </si>
  <si>
    <t>2026-05-08T16:41:04.178+02:00</t>
  </si>
  <si>
    <t>[{"id":"f932f643-9a56-4a16-90b3-20349063a042","note":"","count":1,"label":"Capricciosa 32 cm","posId":"113","price":24900,"isExtra":false}]</t>
  </si>
  <si>
    <t>2026-05-08T16:38:30.455+02:00</t>
  </si>
  <si>
    <t>2026-05-08T16:53:09.758+02:00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</si>
  <si>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🌶️","posId":"109","price":30900,"isExtra":false},{"id":"54684827","note":"","count":1,"label":"Balné","posId":"K0000","price":2000,"isExtra":true},{"id":"54684861","note":"","count":1,"label":"okraj mozzarella, bylinky","posId":"A122","price":6500,"isExtra":true},{"id":"54684912","note":"","count":1,"label":"Bez cibule","posId":"X103","price":0,"KDSTags":["redhighlight"],"isExtra":true},{"id":"57405766","note":"","size":"Pepsi 1l","count":1,"label":"Pepsi 1l","posId":"N124","price":4900,"isExtra":false}]</t>
  </si>
  <si>
    <t>2026-05-08T16:31:29.772+02:00</t>
  </si>
  <si>
    <t>2026-05-08T16:48:48.546+02:00</t>
  </si>
  <si>
    <t>[{"id":"59592171","note":"","size":"Baby Špenát &amp; kuře 32cm","count":1,"label":"Baby Špenát &amp; kuře 32cm","posId":"116","price":24900,"isExtra":false},{"id":"54684837","note":"","count":1,"label":"Balné","posId":"K0000","price":1500,"isExtra":true},{"id":"59592164","note":"","size":"Comeback 32cm 🌶️","count":1,"label":"Comeback 32cm 🌶️","posId":"121","price":24900,"isExtra":false},{"id":"54684837","note":"","count":1,"label":"Balné","posId":"K0000","price":1500,"isExtra":true},{"id":"57179862","note":"","count":1,"label":"BBQ základ","posId":"ZRB32","price":0,"isExtra":true}]</t>
  </si>
  <si>
    <t>2026-05-08T16:17:09.291+02:00</t>
  </si>
  <si>
    <t>2026-05-08T16:19:38.404+02:00</t>
  </si>
  <si>
    <t>[{"id":"1aae8c1b-f7a7-48cb-b109-40c8793f3bbf","count":1,"label":"Pepsi 1l","posId":"N124","price":5900,"isExtra":false,"creatorId":"QV_mvovPxftfI7nX9FFpK","isPackging":0,"actualLabel":"Pepsi 1l"}]</t>
  </si>
  <si>
    <t>2026-05-08T16:01:02.343+02:00</t>
  </si>
  <si>
    <t>2026-05-08T16:13:39.260+02:00</t>
  </si>
  <si>
    <t>[{"id":"424aec40-766b-4a2f-bcc0-a9d6737ba762","note":"","count":1,"label":"Hawai 32 cm","posId":"114","price":24900,"isExtra":false},{"id":"d191a2a2-dbf7-43e1-9eae-453a92f5bdc2","note":"","count":1,"label":"BEZ -ananas","posId":"X100","price":0,"KDSTags":["redhighlight"],"isExtra":true},{"id":"2d3d5617-9c58-43de-9934-040859ce552d","note":"","count":1,"label":"BBQ Meteor 32 cm","posId":"118","price":24900,"isExtra":false},{"id":"325f748c-06cf-4fc8-8c91-c04463203dec","note":"","count":1,"label":"BEZ -masové kuličky","posId":"X116","price":0,"KDSTags":["redhighlight"],"isExtra":true},{"id":"0c454cc7-3f38-4dea-9e0e-7220d9ba6ce0","note":"","count":2,"label":"Dip česnekový","posId":"P106","price":2000,"isExtra":false}]</t>
  </si>
  <si>
    <t>2026-05-08T15:39:42.552+02:00</t>
  </si>
  <si>
    <t>2026-05-08T15:58:00.676+02:00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</si>
  <si>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🌶️","posId":"109","price":30900,"isExtra":false},{"id":"54684827","note":"","count":1,"label":"Balné","posId":"K0000","price":2000,"isExtra":true},{"id":"59555762","note":"","count":1,"label":"BBQ základ","posId":"ZRB40","price":0,"isExtra":true},{"id":"54684868","note":"","count":1,"label":"okraj mozzarella, bbq omáčka","posId":"A124","price":6500,"isExtra":true},{"id":"54684755","note":"","size":"BBQ Texas 40cm","count":1,"label":"BBQ Texas 40cm","posId":"107","price":30900,"isExtra":false},{"id":"54684827","note":"","count":1,"label":"Balné","posId":"K0000","price":2000,"isExtra":true},{"id":"59555758","note":"","count":1,"label":"Rajčatový základ","posId":"ZBR40","price":0,"isExtra":true},{"id":"54684861","note":"","count":1,"label":"okraj mozzarella, bylinky","posId":"A122","price":6500,"isExtra":true}]</t>
  </si>
  <si>
    <t>2026-05-08T15:32:45.912+02:00</t>
  </si>
  <si>
    <t>2026-05-08T15:47:29.662+02:00</t>
  </si>
  <si>
    <t>[{"id":"6942755309e364dceebaa28c","count":1,"label":"Hawai 40cm","posId":"102","price":30900,"isExtra":false},{"id":"9c3e5446ef3ded7b358f7c2a","count":1,"label":"Balné","posId":"K0000","price":2000,"isExtra":true},{"id":"6942755309e364dceebaa2de","count":1,"label":"Choco Rolls","posId":"chr100","price":8900,"isExtra":false},{"id":"2f43df7dedb312c2f3c829b9","count":1,"label":"Balné","posId":"K0000","price":1500,"isExtra":true}]</t>
  </si>
  <si>
    <t>2026-05-08T15:32:40.689+02:00</t>
  </si>
  <si>
    <t>2026-05-08T15:42:55.617+02:00</t>
  </si>
  <si>
    <t>2026-05-08T15:27:03.594+02:00</t>
  </si>
  <si>
    <t>2026-05-08T15:41:39.686+02:00</t>
  </si>
  <si>
    <t>[{"id":"f932f643-9a56-4a16-90b3-20349063a042","note":"","count":1,"label":"Capricciosa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bylinky","posId":"A121","price":5700,"isExtra":true},{"id":"e93eabf5-7d24-462c-a2e7-caf24157b9c1","note":"","count":1,"label":"gorgonzola","posId":"B101","price":3000,"KDSTags":["greenhighlight"],"isExtra":true}]</t>
  </si>
  <si>
    <t>2026-05-08T15:21:02.540+02:00</t>
  </si>
  <si>
    <t>2026-05-08T15:39:43.250+02:00</t>
  </si>
  <si>
    <t>2026-05-08T15:48:30.695+02:00</t>
  </si>
  <si>
    <t>2026-05-08T15:21:02.977+02:00</t>
  </si>
  <si>
    <t>Ulmasov</t>
  </si>
  <si>
    <t>2026-05-08T15:18:14.524+02:00</t>
  </si>
  <si>
    <t>2026-05-08T15:38:09.405+02:00</t>
  </si>
  <si>
    <t>[{"id":"122","note":"","count":1,"label":"Hot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okrajů","posId":"X1000","price":0,"isExtra":true},{"id":"115","note":"","count":1,"label":"Zeleninová 32cm","posId":"115","price":24900,"isExtra":false},{"id":"K0000","note":"","count":1,"label":"Balné","posId":"K0000","price":1500,"isExtra":true},{"id":"A121","note":"","count":1,"label":"okraj mozzarella, bylinky","posId":"A121","price":5700,"isExtra":true},{"id":"P106","note":"","count":2,"label":"Česnekový dip","posId":"P106","price":2000,"isExtra":false},{"id":"K0000","note":"","count":2,"label":"Balné","posId":"K0000","price":1500,"isExtra":true}]</t>
  </si>
  <si>
    <t>2026-05-08T15:13:13.014+02:00</t>
  </si>
  <si>
    <t>2026-05-08T15:23:32.383+02:00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</si>
  <si>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🌶️","posId":"109","price":30900,"isExtra":false},{"id":"54684827","note":"","count":1,"label":"Balné","posId":"K0000","price":2000,"isExtra":true},{"id":"54684861","note":"","count":1,"label":"okraj mozzarella, bylinky","posId":"A122","price":6500,"isExtra":true}]</t>
  </si>
  <si>
    <t>2026-05-08T15:11:57.108+02:00</t>
  </si>
  <si>
    <t>2026-05-08T15:34:29.554+02:00</t>
  </si>
  <si>
    <t>[{"id":"6942755309e364dceebaa296","count":1,"label":"Margherita 32cm","posId":"112","price":20900,"isExtra":false},{"id":"2f43df7dedb312c2f3c829b9","count":1,"label":"Balné","posId":"K0000","price":1500,"isExtra":true},{"id":"5329159316727e06e4d822ec","count":1,"label":"Kukuřice","posId":"B115","price":2500,"KDSTags":["greenhighlight"],"isExtra":true},{"id":"fa663af1037263b7615b2b04","count":1,"label":"Šunka","posId":"B106","price":3000,"KDSTags":["greenhighlight"],"isExtra":true},{"id":"6942755309e364dceebaa282","count":1,"label":"Comeback 40cm 🌶️","posId":"109","price":30900,"isExtra":false},{"id":"9c3e5446ef3ded7b358f7c2a","count":1,"label":"Balné","posId":"K0000","price":2000,"isExtra":true},{"id":"c2f0d4a2510fbdafed8c4f00","count":1,"label":"bez plněných okrajů","posId":"X1000","price":0,"isExtra":true},{"id":"6942755309e364dceebaa2f2","count":1,"label":"Pepsi 1l","posId":"N124","price":4900,"isExtra":false}]</t>
  </si>
  <si>
    <t>2026-05-08T15:11:14.176+02:00</t>
  </si>
  <si>
    <t>2026-05-08T15:29:13.374+02:00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</si>
  <si>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bylinky","posId":"A121","price":5700,"isExtra":true},{"id":"54684848","note":"","count":1,"label":"Jalapeňos","posId":"B102","price":2500,"KDSTags":["greenhighlight"],"isExtra":true},{"id":"57405768","note":"","size":"Mirinda 1l","count":1,"label":"Mirinda 1l","posId":"N126","price":5900,"isExtra":false},{"id":"59592169","note":"","size":"Hawai 32cm","count":1,"label":"Hawai 32cm","posId":"114","price":24900,"isExtra":false},{"id":"54684837","note":"","count":1,"label":"Balné","posId":"K0000","price":1500,"isExtra":true},{"id":"59592174","note":"","count":1,"label":"USA těsto","posId":"17","price":1000,"isExtra":true},{"id":"54684875","note":"","count":1,"label":"okraj mozzarella, bbq omáčka","posId":"A123","price":5700,"isExtra":true},{"id":"54684848","note":"","count":1,"label":"Jalapeňos","posId":"B102","price":2500,"KDSTags":["greenhighlight"],"isExtra":true}]</t>
  </si>
  <si>
    <t>Jakub</t>
  </si>
  <si>
    <t>2026-05-08T15:06:46.415+02:00</t>
  </si>
  <si>
    <t>2026-05-08T15:17:30.409+02:00</t>
  </si>
  <si>
    <t>[{"id":"M200","note":"","count":1,"label":"Veggie menu Comeback","posId":"M200","price":34900,"isExtra":false},{"id":"K0000","note":"","count":1,"label":"Balné","posId":"K0000","price":3000,"isExtra":true},{"id":"Y117","note":"","count":1,"label":"Veggieballs","posId":"Y117","price":0,"isExtra":true},{"id":"X1000","note":"","count":1,"label":"bez plněných okrajů","posId":"X1000","price":0,"isExtra":true},{"id":"P104","note":"","count":1,"label":"česnekový chléb","posId":"P104","price":0,"isExtra":true},{"id":"N124","note":"","count":1,"label":"Pepsi 1l","posId":"N124","price":0,"isExtra":true},{"id":"jpr200","note":"","count":1,"label":"Jalapenos Rolls","posId":"jpr200","price":8900,"isExtra":false},{"id":"K0000","note":"","count":1,"label":"Balné","posId":"K0000","price":1500,"isExtra":true}]</t>
  </si>
  <si>
    <t>2026-05-08T15:05:02.445+02:00</t>
  </si>
  <si>
    <t>2026-05-08T15:13:03.315+02:00</t>
  </si>
  <si>
    <t>2026-05-08T15:22:39.762+02:00</t>
  </si>
  <si>
    <t>2026-05-08T15:05:03.212+02:00</t>
  </si>
  <si>
    <t>[{"id":"50d0c33c-440a-47e3-8208-1c68574950af","note":"","count":1,"label":"Capricciosa 32 cm","posId":"137","price":24900,"isExtra":false}]</t>
  </si>
  <si>
    <t>2026-05-08T14:56:44.044+02:00</t>
  </si>
  <si>
    <t>2026-05-08T15:03:23.373+02:00</t>
  </si>
  <si>
    <t>[{"id":"6942755309e364dceebaa29e","count":1,"label":"Pepperoni 32cm 🌶️🌶️","posId":"120","price":24900,"isExtra":false},{"id":"2f43df7dedb312c2f3c829b9","count":1,"label":"Balné","posId":"K0000","price":1500,"isExtra":true},{"id":"6942755309e364dceebaa2d2","count":1,"label":"Pečené brambory","posId":"P103","price":6900,"isExtra":false},{"id":"2f43df7dedb312c2f3c829b9","count":1,"label":"Balné","posId":"K0000","price":1500,"isExtra":true}]</t>
  </si>
  <si>
    <t>2026-05-08T14:52:12.898+02:00</t>
  </si>
  <si>
    <t>2026-05-08T15:00:27.379+02:00</t>
  </si>
  <si>
    <t>[{"id":"6942755309e364dceebaa29c","count":1,"label":"Comeback 32cm 🌶️","posId":"121","price":24900,"isExtra":false},{"id":"2f43df7dedb312c2f3c829b9","count":1,"label":"Balné","posId":"K0000","price":1500,"isExtra":true},{"id":"6942755309e364dceebaa2f4","count":1,"label":"Pepsi zero sugar 1l","posId":"N125","price":5900,"isExtra":false}]</t>
  </si>
  <si>
    <t>Vikrant</t>
  </si>
  <si>
    <t>2026-05-08T14:49:14.485+02:00</t>
  </si>
  <si>
    <t>2026-05-08T14:54:14.327+02:00</t>
  </si>
  <si>
    <t>[{"id":"111","note":"","count":1,"label":"Quattro Formaggi 40cm","posId":"111","price":30900,"isExtra":false},{"id":"K0000","note":"","count":1,"label":"Balné","posId":"K0000","price":2000,"isExtra":true},{"id":"N124","note":"","count":1,"label":"Pepsi 1l","posId":"N124","price":4900,"isExtra":false},{"id":"P106","note":"","count":1,"label":"Česnekový dip","posId":"P106","price":2000,"isExtra":false},{"id":"K0000","note":"","count":1,"label":"Balné","posId":"K0000","price":1500,"isExtra":true}]</t>
  </si>
  <si>
    <t>Sardorbek</t>
  </si>
  <si>
    <t>2026-05-08T14:36:50.731+02:00</t>
  </si>
  <si>
    <t>2026-05-08T14:43:39.439+02:00</t>
  </si>
  <si>
    <t>[{"id":"111","note":"","count":1,"label":"Quattro Formaggi 40cm","posId":"111","price":30900,"isExtra":false},{"id":"K0000","note":"","count":1,"label":"Balné","posId":"K0000","price":2000,"isExtra":true},{"id":"P107","note":"","count":1,"label":"Dip Jalapeňos","posId":"P107","price":2000,"isExtra":false},{"id":"K0000","note":"","count":1,"label":"Balné","posId":"K0000","price":1500,"isExtra":true},{"id":"N142","note":"","count":1,"label":"Guarana classic","posId":"N142","price":5500,"isExtra":false}]</t>
  </si>
  <si>
    <t>2026-05-08T14:17:02.789+02:00</t>
  </si>
  <si>
    <t>2026-05-08T14:23:30.831+02:00</t>
  </si>
  <si>
    <t>[{"id":"306cfd4b-8e53-4c39-a094-3a7609370ef0","note":"","count":1,"label":"Hawai 18 cm","posId":"126","price":11900,"isExtra":false}]</t>
  </si>
  <si>
    <t>2026-05-08T14:14:07.791+02:00</t>
  </si>
  <si>
    <t>2026-05-08T14:20:50.091+02:00</t>
  </si>
  <si>
    <t>[{"id":"83ec0315-3b1e-4491-8fb1-b563a4c0f09e","count":1,"label":"Pizza Capricciosa 40","posId":"101","price":30900,"isExtra":false,"creatorId":"tRuJ_8T4jxcD5z00neCQl","isPackging":0,"actualLabel":"Pizza Capricciosa 40"},{"id":"c2eae2bb-a701-4741-8180-ef6bd455d86d","count":1,"label":"Pepsi zero sugar 1l","posId":"N125","price":5900,"isExtra":false,"creatorId":"oR6c_drvY9lx-u3QRIKzS","isPackging":0,"actualLabel":"Pepsi zero sugar 1l"}]</t>
  </si>
  <si>
    <t>Ismayil</t>
  </si>
  <si>
    <t>2026-05-08T14:02:44.390+02:00</t>
  </si>
  <si>
    <t>2026-05-08T14:20:38.075+02:00</t>
  </si>
  <si>
    <t>2026-05-08T14:02:02.922+02:00</t>
  </si>
  <si>
    <t>2026-05-08T14:13:47.033+02:00</t>
  </si>
  <si>
    <t>[{"id":"554b5341-3de7-4a69-b579-50bb01af629a","note":"","count":1,"label":"Quattro Formaggi 40 cm","posId":"111","price":30900,"isExtra":false},{"id":"10b1ebcf-eda6-410e-81f0-6a9182a548db","note":"","count":1,"label":"Slanina","posId":"C108","price":4000,"KDSTags":["greenhighlight"],"isExtra":true}]</t>
  </si>
  <si>
    <t>2026-05-08T13:52:04.790+02:00</t>
  </si>
  <si>
    <t>2026-05-08T14:01:59.130+02:00</t>
  </si>
  <si>
    <t>[{"id":"6942755309e364dceebaa2d6","count":1,"label":"Pepperoni Rolls 🌶️","posId":"P100","price":8900,"isExtra":false},{"id":"2f43df7dedb312c2f3c829b9","count":1,"label":"Balné","posId":"K0000","price":1500,"isExtra":true},{"id":"6942755309e364dceebaa29e","count":1,"label":"Pepperoni 32cm 🌶️🌶️","posId":"120","price":24900,"isExtra":false},{"id":"2f43df7dedb312c2f3c829b9","count":1,"label":"Balné","posId":"K0000","price":1500,"isExtra":true},{"id":"5329159316727e06e4d822ec","count":1,"label":"Kukuřice","posId":"B115","price":2500,"KDSTags":["greenhighlight"],"isExtra":true},{"id":"2f31c31a40755ef5c17facb5","count":1,"label":"Slanina","posId":"B108","price":3000,"KDSTags":["greenhighlight"],"isExtra":true},{"id":"d711b427043511cf4e6606a9","count":1,"label":"Kuře","posId":"B114","price":3000,"KDSTags":["greenhighlight"],"isExtra":true}]</t>
  </si>
  <si>
    <t>2026-05-08T13:40:41.006+02:00</t>
  </si>
  <si>
    <t>2026-05-08T13:46:59.622+02:00</t>
  </si>
  <si>
    <t>2026-05-08T13:32:51.585+02:00</t>
  </si>
  <si>
    <t>2026-05-08T13:43:58.416+02:00</t>
  </si>
  <si>
    <t>[{"id":"6942755309e364dceebaa290","count":1,"label":"Baby špenát &amp; kuře 40cm","posId":"104","price":30900,"isExtra":false},{"id":"9c3e5446ef3ded7b358f7c2a","count":1,"label":"Balné","posId":"K0000","price":2000,"isExtra":true}]</t>
  </si>
  <si>
    <t>2026-05-08T13:32:02.471+02:00</t>
  </si>
  <si>
    <t>2026-05-08T13:50:46.928+02:00</t>
  </si>
  <si>
    <t>2026-05-08T14:00:47.681+02:00</t>
  </si>
  <si>
    <t>2026-05-08T13:32:03.210+02:00</t>
  </si>
  <si>
    <t>[{"id":"6d3c9c59-6320-4a7e-8d79-75ab75e77cd3","note":"","count":1,"label":"BBQ Texas 32 cm","posId":"119","price":24900,"isExtra":false},{"id":"a8a24150-ade8-471e-a747-d8c70e961862","note":"","count":1,"label":"BEZ -paprika","posId":"X111","price":0,"KDSTags":["redhighlight"],"isExtra":true},{"id":"dd5d901d-3787-43d0-9efe-85e31e1c5def","note":"","count":1,"label":"Pepperoni 32 cm","posId":"120","price":24900,"isExtra":false},{"id":"0c454cc7-3f38-4dea-9e0e-7220d9ba6ce0","note":"","count":1,"label":"Dip česnekový","posId":"P106","price":2000,"isExtra":false},{"id":"2cc0a9fe-ea2a-41e4-be86-6376b8437c33","note":"","count":1,"label":"Capricciosa 40 cm","posId":"101","price":30900,"isExtra":false}]</t>
  </si>
  <si>
    <t>2026-05-08T13:28:03.595+02:00</t>
  </si>
  <si>
    <t>2026-05-08T13:36:10.203+02:00</t>
  </si>
  <si>
    <t>[{"id":"f94306d1-5408-404d-b7ad-57ec05fa1edb","count":1,"label":"Pizza Špenát kuře 40 cm","posId":"104","price":30900,"isExtra":false,"creatorId":"XNPTqGo52ABctnTi4sxqN","isPackging":0,"actualLabel":"Pizza Špenát kuře 40 cm"}]</t>
  </si>
  <si>
    <t>2026-05-08T13:28:03.155+02:00</t>
  </si>
  <si>
    <t>2026-05-08T13:42:38.114+02:00</t>
  </si>
  <si>
    <t>[{"id":"7dc558f4-908c-4dab-b333-a925cc147e51","note":"","count":1,"label":"Comeback 32 cm","posId":"145","price":24900,"isExtra":false},{"id":"21fd0686-e8d1-43f1-84c9-d96f5842a3ca","note":"","count":1,"label":"okraj mozzarella, bylinky","posId":"A121","price":5700,"isExtra":true}]</t>
  </si>
  <si>
    <t>2026-05-08T13:27:19.178+02:00</t>
  </si>
  <si>
    <t>2026-05-08T13:36:11.971+02:00</t>
  </si>
  <si>
    <t>[{"id":"5ee73410-90ce-410a-a9f3-2ef495611a06","count":1,"label":"Choco Rolls","posId":"chr100","price":8900,"isExtra":false,"creatorId":"rXvmftvCvhdA-UfcUQAXg","isPackging":0,"actualLabel":"Choco Rolls"},{"id":"ecc09765-3301-4297-af15-8290aa846edf","count":1,"label":"Česnekový chléb","posId":"P104","price":7900,"isExtra":false,"creatorId":"L17HS_CnLnK0pVlzHcAZ_","isPackging":0,"actualLabel":"Česnekový chléb"}]</t>
  </si>
  <si>
    <t>2026-05-08T13:22:03.027+02:00</t>
  </si>
  <si>
    <t>2026-05-08T13:28:50.874+02:00</t>
  </si>
  <si>
    <t>[{"id":"c46bb160-b35c-42ed-8482-ed85f1391e51","count":1,"label":"Pizza Hawai 32 cm","posId":"114","price":24900,"isExtra":false,"creatorId":"4epzCHkB3m8LWd4p8Ys10","isPackging":0,"actualLabel":"Pizza Hawai 32 cm"}]</t>
  </si>
  <si>
    <t>2026-05-08T13:15:02.649+02:00</t>
  </si>
  <si>
    <t>2026-05-08T13:24:00.185+02:00</t>
  </si>
  <si>
    <t>2026-05-08T13:33:37.247+02:00</t>
  </si>
  <si>
    <t>2026-05-08T13:15:03.770+02:00</t>
  </si>
  <si>
    <t>[{"id":"df65c440-9414-439e-8f8e-b4f30f154296","note":"","count":1,"label":"Hawai 40 cm","posId":"102","price":30900,"isExtra":false},{"id":"63d3d8e2-08ad-42e7-bee2-0e2c8e2248bf","note":"","count":1,"label":"BBQ Texas 40 cm","posId":"107","price":30900,"isExtra":false}]</t>
  </si>
  <si>
    <t>2026-05-08T13:04:41.329+02:00</t>
  </si>
  <si>
    <t>2026-05-08T13:14:17.672+02:00</t>
  </si>
  <si>
    <t>[{"id":"90fe26ad-8793-414c-a8fe-fc7624d10755","count":1,"label":"Pizza Špenát kuře 32 cm","posId":"116","price":24900,"isExtra":false,"creatorId":"T9SWy9xQgaTlmSmCW4izz","isPackging":0,"actualLabel":"Pizza Špenát kuře 32 cm"}]</t>
  </si>
  <si>
    <t>2026-05-08T13:02:39.624+02:00</t>
  </si>
  <si>
    <t>2026-05-08T13:10:58.913+02:00</t>
  </si>
  <si>
    <t>[{"id":"db7acac0-80e0-4852-a500-36801587d36c","count":1,"label":"Pizza Špenát kuře 18 cm","posId":"128","price":11900,"isExtra":false,"creatorId":"099x_0Bw3vAZRqkPx7REv","isPackging":0,"actualLabel":"Pizza Špenát kuře 18 cm"}]</t>
  </si>
  <si>
    <t>2026-05-08T13:01:36.008+02:00</t>
  </si>
  <si>
    <t>2026-05-08T13:17:45.900+02:00</t>
  </si>
  <si>
    <t>[{"id":"83ec0315-3b1e-4491-8fb1-b563a4c0f09e","count":1,"label":"Pizza Capricciosa 40","posId":"101","price":30900,"isExtra":false,"creatorId":"ix1FS0G-oAIboqA_SmyfW","isPackging":0,"actualLabel":"Pizza Capricciosa 40"}]</t>
  </si>
  <si>
    <t>2026-05-08T13:00:28.793+02:00</t>
  </si>
  <si>
    <t>[{"id":"db512a49-05d7-4924-a817-5d5d5968a844","count":1,"label":"Pizza Capricciosa 32","posId":"113","price":24900,"isExtra":false,"creatorId":"F1-cJiECsT5VoWZblIZoT","isPackging":0,"actualLabel":"Pizza Capricciosa 32"}]</t>
  </si>
  <si>
    <t>2026-05-08T12:59:00.069+02:00</t>
  </si>
  <si>
    <t>2026-05-08T13:18:54.128+02:00</t>
  </si>
  <si>
    <t>[{"id":"6942755309e364dceebaa2cc","count":1,"label":"Spicy menu Comeback","posId":"M100","price":34900,"isExtra":false},{"id":"0a08d21a7d76fb620b157a44","count":1,"label":"Balné","posId":"K0000","price":3000,"isExtra":true},{"id":"01dab055019601cfd3a2cc32","count":1,"label":"Hot &amp; Spicy","posId":"Y122","price":0,"isExtra":true},{"id":"b79674a8749d7a797a90cc5b","count":1,"label":"okraj mozzarella, bylinky","posId":"A121","price":5700,"isExtra":true},{"id":"dc45cdbd611c1964d689db8d","count":1,"label":"spicy wings 🌶️","posId":"P101","price":0,"isExtra":true},{"id":"cf51e33bbbda6e565bf21a5f","count":1,"label":"Pepsi 1l","posId":"N124","price":0,"isExtra":true}]</t>
  </si>
  <si>
    <t>2026-05-08T12:53:42.543+02:00</t>
  </si>
  <si>
    <t>2026-05-08T13:00:10.951+02:00</t>
  </si>
  <si>
    <t>[{"id":"0bea1fb1-a6d1-4425-b818-6eca29fb16e8","count":1,"label":"Pizza Comeback 32","posId":"121","price":24900,"isExtra":false,"creatorId":"3QqC-oFPcAOhGZqZe572F","isPackging":0,"actualLabel":"Pizza Comeback 32"},{"id":"7ab930e6-0c0e-4177-b8ba-83503741e8b0","count":1,"label":"Pizza Pepperoni 32","posId":"120","price":24900,"isExtra":false,"creatorId":"abwdaXZdmqCtLEsAgih4v","isPackging":0,"actualLabel":"Pizza Pepperoni 32"}]</t>
  </si>
  <si>
    <t>2026-05-08T12:51:45.074+02:00</t>
  </si>
  <si>
    <t>2026-05-08T12:57:44.677+02:00</t>
  </si>
  <si>
    <t>[{"id":"de7b8b77-1f01-4637-9b4b-1c1fe7287d5c","count":1,"label":"Pizza Quattro Formaggi 18","posId":"135","price":11900,"isExtra":false,"creatorId":"2qVEbj1aG4J2dHmZX-vea","isPackging":0,"actualLabel":"Pizza Quattro Formaggi 18"},{"id":"7f90f634-ae03-48d9-9ac8-27405c0fc737","count":1,"label":"Poděbradská malinovka 0,5l","posId":"N129","price":4900,"isExtra":false,"creatorId":"nptsEwnb2CuuJ3ksnq9u2","isPackging":0,"actualLabel":"Poděbradská malinovka 0,5l"}]</t>
  </si>
  <si>
    <t>2026-05-08T12:51:09.765+02:00</t>
  </si>
  <si>
    <t>2026-05-08T13:09:59.980+02:00</t>
  </si>
  <si>
    <t>[{"id":"59592170","note":"","size":"Capricciosa 32cm","count":1,"label":"Capricciosa 32cm","posId":"113","price":24900,"isExtra":false},{"id":"54684837","note":"","count":1,"label":"Balné","posId":"K0000","price":1500,"isExtra":true},{"id":"59278281","note":"","size":"Spicy Wings 🌶️","count":1,"label":"Spicy Wings 🌶️","posId":"P101","price":11900,"isExtra":false},{"id":"54684837","note":"","count":1,"label":"Balné","posId":"K0000","price":1500,"isExtra":true},{"id":"54684795","note":"","size":"Pepperoni Rolls 🌶️","count":1,"label":"Pepperoni Rolls 🌶️","posId":"P100","price":8900,"isExtra":false},{"id":"54684837","note":"","count":1,"label":"Balné","posId":"K0000","price":1500,"isExtra":true}]</t>
  </si>
  <si>
    <t>2026-05-08T12:49:39.506+02:00</t>
  </si>
  <si>
    <t>2026-05-08T12:57:32.572+02:00</t>
  </si>
  <si>
    <t>[{"id":"f714e0cf-7ae5-4e69-9b2e-9c0d416720d3","count":1,"label":"Pizza Quattro Formaggi 40","posId":"111","price":30900,"isExtra":false,"creatorId":"CGZ7XOrjBrxpWzvAosYeD","isPackging":0,"actualLabel":"Pizza Quattro Formaggi 40"}]</t>
  </si>
  <si>
    <t>2026-05-08T12:33:49.584+02:00</t>
  </si>
  <si>
    <t>2026-05-08T12:43:01.805+02:00</t>
  </si>
  <si>
    <t>[{"id":"123","note":"","count":1,"label":"Quattro Formaggi 32cm","posId":"123","price":24900,"isExtra":false},{"id":"K0000","note":"","count":1,"label":"Balné","posId":"K0000","price":1500,"isExtra":true},{"id":"X1000","note":"","count":1,"label":"bez plněných okrajů","posId":"X1000","price":0,"isExtra":true},{"id":"B106","note":"","count":1,"label":"Šunka","posId":"B106","price":3000,"KDSTags":["greenhighlight"],"isExtra":true}]</t>
  </si>
  <si>
    <t>2026-05-08T12:20:40.100+02:00</t>
  </si>
  <si>
    <t>2026-05-08T12:31:38.831+02:00</t>
  </si>
  <si>
    <t>[{"id":"112","note":"","count":1,"label":"Margherita 32cm","posId":"112","price":20900,"isExtra":false},{"id":"K0000","note":"","count":1,"label":"Balné","posId":"K0000","price":1500,"isExtra":true},{"id":"17","note":"","count":1,"label":"USA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okrajů","posId":"X1000","price":0,"isExtra":true}]</t>
  </si>
  <si>
    <t>2026-05-08T12:14:23.556+02:00</t>
  </si>
  <si>
    <t>2026-05-08T12:29:45.683+02:00</t>
  </si>
  <si>
    <t>[{"id":"6942755309e364dceebaa29e","count":1,"label":"Pepperoni 32cm 🌶️🌶️","posId":"120","price":24900,"isExtra":false},{"id":"2f43df7dedb312c2f3c829b9","count":1,"label":"Balné","posId":"K0000","price":1500,"isExtra":true},{"id":"fb29917ce2e90ab392103c23","count":1,"label":"USA těsto","posId":"17","price":1000,"isExtra":true}]</t>
  </si>
  <si>
    <t>2026-05-08T12:12:19.455+02:00</t>
  </si>
  <si>
    <t>2026-05-08T12:28:34.857+02:00</t>
  </si>
  <si>
    <t>2026-05-08T12:12:02.133+02:00</t>
  </si>
  <si>
    <t>2026-05-08T12:41:14.790+02:00</t>
  </si>
  <si>
    <t>[{"id":"424aec40-766b-4a2f-bcc0-a9d6737ba762","note":"","count":1,"label":"Hawai 32 cm","posId":"114","price":24900,"isExtra":false}]</t>
  </si>
  <si>
    <t>2026-05-08T12:07:45.525+02:00</t>
  </si>
  <si>
    <t>2026-05-08T12:27:07.444+02:00</t>
  </si>
  <si>
    <t>[{"id":"db512a49-05d7-4924-a817-5d5d5968a844","count":1,"label":"Pizza Capricciosa 32","posId":"113","price":24900,"isExtra":false,"creatorId":"UxM3E6m9epH_Pt7__Z4_8","isPackging":0,"actualLabel":"Pizza Capricciosa 32"},{"id":"db512a49-05d7-4924-a817-5d5d5968a844","count":1,"label":"Pizza Capricciosa 32","posId":"113","price":24900,"isExtra":false,"creatorId":"yNm0vnwbSKC9tc3h6ZBSn","isPackging":0,"actualLabel":"Pizza Capricciosa 32"}]</t>
  </si>
  <si>
    <t>2026-05-08T12:03:02.986+02:00</t>
  </si>
  <si>
    <t>2026-05-08T12:24:54.453+02:00</t>
  </si>
  <si>
    <t>[{"id":"dd5d901d-3787-43d0-9efe-85e31e1c5def","note":"","count":1,"label":"Pepperoni 32 cm","posId":"120","price":24900,"isExtra":false},{"id":"21fd0686-e8d1-43f1-84c9-d96f5842a3ca","note":"","count":1,"label":"okraj mozzarella, bylinky","posId":"A121","price":5700,"isExtra":true},{"id":"3b51edda-398d-47d1-8cbd-b96caad0e92c","note":"","count":1,"label":"šunka","posId":"B106","price":3000,"KDSTags":["greenhighlight"],"isExtra":true}]</t>
  </si>
  <si>
    <t>2026-05-08T11:57:27.375+02:00</t>
  </si>
  <si>
    <t>2026-05-08T12:18:11.451+02:00</t>
  </si>
  <si>
    <t>[{"id":"738593a0-8f57-4362-a091-9d91c6577149","count":1,"label":"Pizza BBQ Texas 40","posId":"107","price":30900,"isExtra":false,"creatorId":"3ZPoY_hhIGxVTWOIqEFFg","isPackging":0,"actualLabel":"Pizza BBQ Texas 40"},{"id":"1aae8c1b-f7a7-48cb-b109-40c8793f3bbf","count":1,"label":"Pepsi 1l","posId":"N124","price":5900,"isExtra":false,"creatorId":"fo4B6xAVCXIZNKzAh7Frj","isPackging":0,"actualLabel":"Pepsi 1l"}]</t>
  </si>
  <si>
    <t>2026-05-08T11:53:59.261+02:00</t>
  </si>
  <si>
    <t>2026-05-08T12:09:27.827+02:00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</si>
  <si>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32cm","posId":"123","price":24900,"isExtra":false},{"id":"54684837","note":"","count":1,"label":"Balné","posId":"K0000","price":1500,"isExtra":true},{"id":"59555777","note":"","count":1,"label":"Rajčatový základ","posId":"ZSR32","price":0,"isExtra":true},{"id":"54684866","note":"","count":1,"label":"okraj mozzarella, bylinky","posId":"A121","price":5700,"isExtra":true},{"id":"54684756","note":"","size":"BBQ Meteor 40cm","count":1,"label":"BBQ Meteor 40cm","posId":"106","price":30900,"isExtra":false},{"id":"54684827","note":"","count":1,"label":"Balné","posId":"K0000","price":2000,"isExtra":true},{"id":"59555758","note":"","count":1,"label":"Rajčatový základ","posId":"ZBR40","price":0,"isExtra":true},{"id":"54684825","note":"","count":1,"label":"bez plněných okrajů","posId":"X1000","price":0,"isExtra":true},{"id":"57405766","note":"","size":"Pepsi 1l","count":1,"label":"Pepsi 1l","posId":"N124","price":4900,"isExtra":false},{"id":"59592161","note":"","size":"Margherita 32cm","count":1,"label":"Margherita 32cm","posId":"112","price":20900,"isExtra":false},{"id":"54684837","note":"","count":1,"label":"Balné","posId":"K0000","price":1500,"isExtra":true},{"id":"54684831","note":"","count":1,"label":"bez plněných okrajů","posId":"X1000","price":0,"isExtra":true},{"id":"59592169","note":"","size":"Hawai 32cm","count":1,"label":"Hawai 32cm","posId":"114","price":24900,"isExtra":false},{"id":"54684837","note":"","count":1,"label":"Balné","posId":"K0000","price":1500,"isExtra":true},{"id":"57179862","note":"","count":1,"label":"BBQ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okrajů","posId":"X1000","price":0,"isExtra":true},{"id":"54684955","note":"","count":1,"label":"Kuře","posId":"B114","price":3000,"KDSTags":["greenhighlight"],"isExtra":true}]</t>
  </si>
  <si>
    <t>2026-05-08T11:42:54.110+02:00</t>
  </si>
  <si>
    <t>2026-05-08T12:01:54.614+02:00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</si>
  <si>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54684956","note":"","count":1,"label":"Kuře","posId":"C114","price":4000,"KDSTags":["greenhighlight"],"isExtra":true},{"id":"59278282","note":"","size":"Masové kuličky","count":1,"label":"Masové kuličky","posId":"P102","price":9900,"isExtra":false},{"id":"54684837","note":"","count":1,"label":"Balné","posId":"K0000","price":1500,"isExtra":true},{"id":"57405766","note":"","size":"Pepsi 1l","count":1,"label":"Pepsi 1l","posId":"N124","price":4900,"isExtra":false}]</t>
  </si>
  <si>
    <t>2026-05-08T11:41:24.326+02:00</t>
  </si>
  <si>
    <t>2026-05-08T11:57:49.598+02:00</t>
  </si>
  <si>
    <t>[{"id":"6942755309e364dceebaa296","count":1,"label":"Margherita 32cm","posId":"112","price":20900,"isExtra":false},{"id":"2f43df7dedb312c2f3c829b9","count":1,"label":"Balné","posId":"K0000","price":1500,"isExtra":true},{"id":"6942755309e364dceebaa298","count":1,"label":"Quattro Formaggi 32cm","posId":"123","price":24900,"isExtra":false},{"id":"2f43df7dedb312c2f3c829b9","count":1,"label":"Balné","posId":"K0000","price":1500,"isExtra":true},{"id":"6942755309e364dceebaa29a","count":1,"label":"Hot &amp; Spicy 32cm 🌶️🌶️","posId":"122","price":24900,"isExtra":false},{"id":"2f43df7dedb312c2f3c829b9","count":1,"label":"Balné","posId":"K0000","price":1500,"isExtra":true},{"id":"01e72685876a6622f5378cba","count":1,"label":"Žampiony","posId":"B105","price":2500,"KDSTags":["greenhighlight"],"isExtra":true}]</t>
  </si>
  <si>
    <t>2026-05-08T11:41:02.406+02:00</t>
  </si>
  <si>
    <t>2026-05-08T12:00:10.446+02:00</t>
  </si>
  <si>
    <t>2026-05-08T12:09:00.251+02:00</t>
  </si>
  <si>
    <t>2026-05-08T11:41:02.980+02:00</t>
  </si>
  <si>
    <t>[{"id":"1aa4b142-e6d7-4d61-ba94-40298841a888","note":"","count":1,"label":"Quattro Formaggi 32 cm","posId":"123","price":24900,"isExtra":false},{"id":"0c454cc7-3f38-4dea-9e0e-7220d9ba6ce0","note":"","count":1,"label":"Dip česnekový","posId":"P106","price":2000,"isExtra":false}]</t>
  </si>
  <si>
    <t>2026-05-08T11:38:52.867+02:00</t>
  </si>
  <si>
    <t>2026-05-08T11:48:24.653+02:00</t>
  </si>
  <si>
    <t>2026-05-08T11:35:02.665+02:00</t>
  </si>
  <si>
    <t>2026-05-08T11:51:53.068+02:00</t>
  </si>
  <si>
    <t>[{"id":"2cc0a9fe-ea2a-41e4-be86-6376b8437c33","note":"","count":1,"label":"Capricciosa 40 cm","posId":"101","price":30900,"isExtra":false},{"id":"57c816b2-3e3f-46c2-b126-b09910d79cb0","note":"","count":1,"label":"změna na Smetanový základ","posId":"A129","price":0,"isExtra":true}]</t>
  </si>
  <si>
    <t>2026-05-08T11:34:01.907+02:00</t>
  </si>
  <si>
    <t>2026-05-08T12:19:36.672+02:00</t>
  </si>
  <si>
    <t>2026-05-08T12:33:32.512+02:00</t>
  </si>
  <si>
    <t>2026-05-08T11:34:03.950+02:00</t>
  </si>
  <si>
    <t>[{"id":"df65c440-9414-439e-8f8e-b4f30f154296","note":"","count":1,"label":"Hawai 40 cm","posId":"102","price":30900,"isExtra":false},{"id":"c37883bc-1dd4-4f99-812d-f89a299ee1f5","note":"","count":2,"label":"Margherita 40 cm","posId":"100","price":26900,"isExtra":false},{"id":"86843148-4e32-4979-bfd6-d7151207f70f","note":"","count":2,"label":"Šunka","posId":"C106","price":4000,"KDSTags":["greenhighlight"],"isExtra":true},{"id":"9113385a-d4b6-407a-b0f4-d904f93de010","note":"","count":1,"label":"Baby špenát &amp; kuře 32 cm","posId":"116","price":24900,"isExtra":false}]</t>
  </si>
  <si>
    <t>2026-05-08T11:16:02.323+02:00</t>
  </si>
  <si>
    <t>2026-05-08T11:44:13.326+02:00</t>
  </si>
  <si>
    <t>[{"id":"f991b551-d418-40dc-886d-2413cfe0e20e","note":"","count":1,"label":"Margherita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bylinky","posId":"A121","price":5700,"isExtra":true},{"id":"9113385a-d4b6-407a-b0f4-d904f93de010","note":"","count":1,"label":"Baby špenát &amp; kuře 32 cm","posId":"116","price":24900,"isExtra":false},{"id":"21fd0686-e8d1-43f1-84c9-d96f5842a3ca","note":"","count":1,"label":"okraj mozzarella, bylinky","posId":"A121","price":5700,"isExtra":true}]</t>
  </si>
  <si>
    <t>2026-05-08T11:11:09.502+02:00</t>
  </si>
  <si>
    <t>2026-05-08T11:29:51.050+02:00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</si>
  <si>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32cm","posId":"123","price":24900,"isExtra":false},{"id":"54684837","note":"","count":1,"label":"Balné","posId":"K0000","price":1500,"isExtra":true},{"id":"54684959","note":"","count":1,"label":"Pepperoni salám","posId":"B109","price":3000,"KDSTags":["greenhighlight"],"isExtra":true},{"id":"54684796","note":"","size":"Česnekový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</si>
  <si>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2026-05-08T11:10:27.251+02:00</t>
  </si>
  <si>
    <t>2026-05-08T11:40:12.633+02:00</t>
  </si>
  <si>
    <t>[{"id":"54684756","note":"","size":"BBQ Meteor 40cm","count":1,"label":"BBQ Meteor 40cm","posId":"106","price":30900,"isExtra":false},{"id":"54684827","note":"","count":1,"label":"Balné","posId":"K0000","price":2000,"isExtra":true},{"id":"54684755","note":"","size":"BBQ Texas 40cm","count":1,"label":"BBQ Texas 40cm","posId":"107","price":30900,"isExtra":false},{"id":"54684827","note":"","count":1,"label":"Balné","posId":"K0000","price":2000,"isExtra":true}]</t>
  </si>
  <si>
    <t>2026-05-08T11:09:55.397+02:00</t>
  </si>
  <si>
    <t>2026-05-08T11:25:50.035+02:00</t>
  </si>
  <si>
    <t>[{"id":"M100","note":"","count":1,"label":"Spicy menu Comeback","posId":"M100","price":34900,"isExtra":false},{"id":"K0000","note":"","count":1,"label":"Balné","posId":"K0000","price":3000,"isExtra":true},{"id":"Y118","note":"","count":1,"label":"BBQ Meteor","posId":"Y118","price":0,"isExtra":true},{"id":"X1000","note":"","count":1,"label":"bez plněných okrajů","posId":"X1000","price":0,"isExtra":true},{"id":"P101","note":"","count":1,"label":"spicy wings 🌶️","posId":"P101","price":0,"isExtra":true},{"id":"N125","note":"","count":1,"label":"Pepsi zero sugar 1l","posId":"N125","price":0,"isExtra":true},{"id":"P100","note":"","count":1,"label":"Pepperoni Rolls 🌶️","posId":"P100","price":8900,"isExtra":false},{"id":"K0000","note":"","count":1,"label":"Balné","posId":"K0000","price":1500,"isExtra":true}]</t>
  </si>
  <si>
    <t>DUHAN</t>
  </si>
  <si>
    <t>2026-05-08T11:06:21.770+02:00</t>
  </si>
  <si>
    <t>2026-05-08T11:34:51.691+02:00</t>
  </si>
  <si>
    <t>[{"id":"118","note":"","count":1,"label":"BBQ Meteor 32cm","posId":"118","price":24900,"isExtra":false},{"id":"K0000","note":"","count":1,"label":"Balné","posId":"K0000","price":1500,"isExtra":true},{"id":"ZBS32","note":"","count":1,"label":"Smetanový základ","posId":"ZBS32","price":0,"isExtra":true},{"id":"121","note":"","count":1,"label":"Comeback 32cm 🌶️","posId":"121","price":24900,"isExtra":false},{"id":"K0000","note":"","count":1,"label":"Balné","posId":"K0000","price":1500,"isExtra":true},{"id":"N125","note":"","count":1,"label":"Pepsi zero sugar 1l","posId":"N125","price":5900,"isExtra":false}]</t>
  </si>
  <si>
    <t>2026-05-08T10:45:02.822+02:00</t>
  </si>
  <si>
    <t>2026-05-08T11:20:31.210+02:00</t>
  </si>
  <si>
    <t>2026-05-08T11:42:11.603+02:00</t>
  </si>
  <si>
    <t>2026-05-08T10:45:04.235+02:00</t>
  </si>
  <si>
    <t>[{"id":"be5c7908-f592-4704-987f-cd7d7281f32e","note":"","count":1,"label":"Comeback 32 cm","posId":"121","price":24900,"isExtra":false},{"id":"21fd0686-e8d1-43f1-84c9-d96f5842a3ca","note":"","count":1,"label":"okraj mozzarella, bylinky","posId":"A121","price":5700,"isExtra":true},{"id":"720272d2-1717-4af6-8eea-e928bb95234b","note":"","count":1,"label":"kukuřice","posId":"B115","price":2500,"KDSTags":["greenhighlight"],"isExtra":true},{"id":"9113385a-d4b6-407a-b0f4-d904f93de010","note":"","count":1,"label":"Baby špenát &amp; kuře 32 cm","posId":"116","price":24900,"isExtra":false},{"id":"21fd0686-e8d1-43f1-84c9-d96f5842a3ca","note":"","count":1,"label":"okraj mozzarella, bylinky","posId":"A121","price":5700,"isExtra":true},{"id":"d3fbee6e-254b-46e7-885e-b580d0e6b445","note":"","count":1,"label":"žampiony","posId":"B105","price":2500,"KDSTags":["greenhighlight"],"isExtra":true},{"id":"1aa4b142-e6d7-4d61-ba94-40298841a888","note":"","count":1,"label":"Quattro Formaggi 32 cm","posId":"123","price":24900,"isExtra":false},{"id":"21fd0686-e8d1-43f1-84c9-d96f5842a3ca","note":"","count":1,"label":"okraj mozzarella, bylinky","posId":"A121","price":5700,"isExtra":true}]</t>
  </si>
  <si>
    <t>2026-05-08T10:21:02.773+02:00</t>
  </si>
  <si>
    <t>2026-05-08T11:15:38.132+02:00</t>
  </si>
  <si>
    <t>2026-05-08T11:29:32.952+02:00</t>
  </si>
  <si>
    <t>2026-05-08T10:21:03.950+02:00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</si>
  <si>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bylinky","posId":"A122","price":6500,"isExtra":true},{"id":"0c454cc7-3f38-4dea-9e0e-7220d9ba6ce0","note":"","count":2,"label":"Dip česnekový","posId":"P106","price":2000,"isExtra":false},{"id":"57448080-8b2a-4b80-a180-66777b6d7d4b","note":"","count":1,"label":"Jalapenos Rolls, 6 ks","posId":"jpr200","price":8900,"isExtra":false}]</t>
  </si>
  <si>
    <t>2026-05-08T00:37:42.692+02:00</t>
  </si>
  <si>
    <t>2026-05-08T00:48:04.072+02:00</t>
  </si>
  <si>
    <t>[{"id":"6942755309e364dceebaa2a6","count":1,"label":"Hawai 32cm","posId":"114","price":24900,"isExtra":false},{"id":"2f43df7dedb312c2f3c829b9","count":1,"label":"Balné","posId":"K0000","price":1500,"isExtra":true},{"id":"bbc8859cc665220ad219a4cd","count":1,"label":"Bez ananasu","posId":"X100","price":0,"KDSTags":["redhighlight"],"isExtra":true},{"id":"5329159316727e06e4d822ec","count":1,"label":"Kukuřice","posId":"B115","price":2500,"KDSTags":["greenhighlight"],"isExtra":true},{"id":"6942755309e364dceebaa2f6","count":1,"label":"Mirinda 1l","posId":"N126","price":5900,"isExtra":false}]</t>
  </si>
  <si>
    <t>2026-05-08T00:34:03.448+02:00</t>
  </si>
  <si>
    <t>2026-05-08T00:43:35.957+02:00</t>
  </si>
  <si>
    <t>2026-05-08T00:55:52.597+02:00</t>
  </si>
  <si>
    <t>2026-05-08T00:35:57.459+02:00</t>
  </si>
  <si>
    <t>[{"id":"c37883bc-1dd4-4f99-812d-f89a299ee1f5","note":"","count":1,"label":"Margherita 40 cm","posId":"100","price":26900,"isExtra":false},{"id":"fb12cb64-5c55-4a3e-9351-4c75cdb0fc47","note":"","count":1,"label":"Špenát s česnekem","posId":"C107","price":3500,"KDSTags":["greenhighlight"],"isExtra":true},{"id":"6d3c9c59-6320-4a7e-8d79-75ab75e77cd3","note":"","count":1,"label":"BBQ Texas 32 cm","posId":"119","price":24900,"isExtra":false}]</t>
  </si>
  <si>
    <t>2026-05-08T00:28:03.553+02:00</t>
  </si>
  <si>
    <t>2026-05-08T00:40:12.271+02:00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</si>
  <si>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40cm","posId":"111","price":30900,"isExtra":false},{"id":"54684827","note":"","count":1,"label":"Balné","posId":"K0000","price":2000,"isExtra":true},{"id":"54684825","note":"","count":1,"label":"bez plněných okrajů","posId":"X1000","price":0,"isExtra":true},{"id":"54684896","note":"","count":1,"label":"Olivy","posId":"C112","price":3500,"KDSTags":["greenhighlight"],"isExtra":true}]</t>
  </si>
  <si>
    <t>2026-05-08T00:27:09.220+02:00</t>
  </si>
  <si>
    <t>2026-05-08T00:40:51.291+02:00</t>
  </si>
  <si>
    <t>[{"id":"6942755309e364dceebaa29e","count":1,"label":"Pepperoni 32cm 🌶️🌶️","posId":"120","price":24900,"isExtra":false},{"id":"2f43df7dedb312c2f3c829b9","count":1,"label":"Balné","posId":"K0000","price":1500,"isExtra":true},{"id":"13bc34972a864e03558263de","count":1,"label":"bez plněných okrajů","posId":"X1000","price":0,"isExtra":true},{"id":"6942755309e364dceebaa2f4","count":1,"label":"Pepsi zero sugar 1l","posId":"N125","price":5900,"isExtra":false},{"id":"6942755309e364dceebaa2d6","count":1,"label":"Pepperoni Rolls 🌶️","posId":"P100","price":8900,"isExtra":false},{"id":"2f43df7dedb312c2f3c829b9","count":1,"label":"Balné","posId":"K0000","price":1500,"isExtra":true}]</t>
  </si>
  <si>
    <t>2026-05-08T00:14:42.552+02:00</t>
  </si>
  <si>
    <t>2026-05-08T00:37:20.604+02:00</t>
  </si>
  <si>
    <t>2026-05-08T00:13:02.517+02:00</t>
  </si>
  <si>
    <t>2026-05-08T00:36:47.602+02:00</t>
  </si>
  <si>
    <t>[{"id":"59592167","note":"","size":"BBQ Meteor 32cm","count":1,"label":"BBQ Meteor 32cm","posId":"118","price":24900,"isExtra":false},{"id":"54684837","note":"","count":1,"label":"Balné","posId":"K0000","price":1500,"isExtra":true},{"id":"59592174","note":"","count":1,"label":"USA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okrajů","posId":"X1000","price":0,"isExtra":true}]</t>
  </si>
  <si>
    <t>2026-05-08T00:12:41.006+02:00</t>
  </si>
  <si>
    <t>2026-05-08T00:35:14.837+02:00</t>
  </si>
  <si>
    <t>[{"id":"54684758","note":"","size":"Zeleninová 40cm","count":1,"label":"Zeleninová 40cm","posId":"103","price":30900,"isExtra":false},{"id":"54684827","note":"","count":1,"label":"Balné","posId":"K0000","price":2000,"isExtra":true},{"id":"59555762","note":"","count":1,"label":"BBQ základ","posId":"ZRB40","price":0,"isExtra":true},{"id":"54684891","note":"","count":1,"label":"okraj hotdog, hořčice","posId":"A118","price":6500,"isExtra":true},{"id":"54684949","note":"","count":1,"label":"Slanina","posId":"C108","price":4000,"KDSTags":["greenhighlight"],"isExtra":true},{"id":"54684957","note":"","count":1,"label":"Pepperoni salám","posId":"C109","price":4000,"KDSTags":["greenhighlight"],"isExtra":true},{"id":"57423462","note":"","size":"Dip Jalapeňos","count":1,"label":"Dip Jalapeňos","posId":"P107","price":2000,"isExtra":false}]</t>
  </si>
  <si>
    <t>2026-05-08T00:03:03.233+02:00</t>
  </si>
  <si>
    <t>2026-05-08T00:24:22.676+02:00</t>
  </si>
  <si>
    <t>2026-05-08T00:35:40.118+02:00</t>
  </si>
  <si>
    <t>2026-05-08T00:03:45.053+02:00</t>
  </si>
  <si>
    <t>[{"id":"63675afb-9d1b-42b2-9d42-9e80500fdd28","note":"","count":1,"label":"Comeback 40 cm","posId":"109","price":30900,"isExtra":false},{"id":"a3d62a5d-2e1d-48db-874e-d64becff7059","note":"","count":1,"label":"změna na BBQ základ","posId":"A128","price":0,"isExtra":true},{"id":"6a406468-94b2-4aab-8b3e-c490dfbbdf08","note":"","count":1,"label":"Hot &amp; Spicy 40 cm","posId":"110","price":30900,"isExtra":false},{"id":"a3d62a5d-2e1d-48db-874e-d64becff7059","note":"","count":1,"label":"změna na BBQ základ","posId":"A128","price":0,"isExtra":true}]</t>
  </si>
  <si>
    <t>2026-05-08T00:01:59.544+02:00</t>
  </si>
  <si>
    <t>2026-05-08T00:29:32.355+02:00</t>
  </si>
  <si>
    <t>[{"id":"6942755309e364dceebaa2fa","count":1,"label":"Aquilla jemně perlivá","posId":"N141","price":3900,"isExtra":false},{"id":"6942755309e364dceebaa2f2","count":1,"label":"Pepsi 1l","posId":"N124","price":4900,"isExtra":false},{"id":"6942755309e364dceebaa28c","count":1,"label":"Hawai 40cm","posId":"102","price":30900,"isExtra":false},{"id":"9c3e5446ef3ded7b358f7c2a","count":1,"label":"Balné","posId":"K0000","price":2000,"isExtra":true},{"id":"c72973a96879fc2d4a45d18e","count":1,"label":"Kukuřice","posId":"C115","price":3500,"KDSTags":["greenhighlight"],"isExtra":true},{"id":"6942755309e364dceebaa2de","count":1,"label":"Choco Rolls","posId":"chr100","price":8900,"isExtra":false},{"id":"2f43df7dedb312c2f3c829b9","count":1,"label":"Balné","posId":"K0000","price":1500,"isExtra":true}]</t>
  </si>
  <si>
    <t>2026-05-07T23:57:34.307+02:00</t>
  </si>
  <si>
    <t>2026-05-08T00:22:08.161+02:00</t>
  </si>
  <si>
    <t>2026-05-07T23:55:20.618+02:00</t>
  </si>
  <si>
    <t>2026-05-08T00:21:28.944+02:00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</si>
  <si>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🌶️🌶️","posId":"110","price":30900,"isExtra":false},{"id":"54684827","note":"","count":1,"label":"Balné","posId":"K0000","price":2000,"isExtra":true},{"id":"57405768","note":"","size":"Mirinda 1l","count":1,"label":"Mirinda 1l","posId":"N126","price":5900,"isExtra":false}]</t>
  </si>
  <si>
    <t>2026-05-07T23:54:59.537+02:00</t>
  </si>
  <si>
    <t>2026-05-08T00:11:53.418+02:00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</si>
  <si>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40cm","posId":"111","price":30900,"isExtra":false},{"id":"54684827","note":"","count":1,"label":"Balné","posId":"K0000","price":2000,"isExtra":true},{"id":"54684825","note":"","count":1,"label":"bez plněných okrajů","posId":"X1000","price":0,"isExtra":true}]</t>
  </si>
  <si>
    <t>2026-05-07T23:54:59.518+02:00</t>
  </si>
  <si>
    <t>2026-05-08T00:06:31.033+02:00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</si>
  <si>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32cm","posId":"123","price":24900,"isExtra":false},{"id":"54684837","note":"","count":1,"label":"Balné","posId":"K0000","price":1500,"isExtra":true},{"id":"54684866","note":"","count":1,"label":"okraj mozzarella, bylinky","posId":"A121","price":5700,"isExtra":true},{"id":"54684928","note":"","count":1,"label":"Kukuřice","posId":"B115","price":2500,"KDSTags":["greenhighlight"],"isExtra":true}]</t>
  </si>
  <si>
    <t>2026-05-07T23:54:57.346+02:00</t>
  </si>
  <si>
    <t>2026-05-08T00:05:02.242+02:00</t>
  </si>
  <si>
    <t>2026-05-07T23:54:02.945+02:00</t>
  </si>
  <si>
    <t>2026-05-08T00:04:17.835+02:00</t>
  </si>
  <si>
    <t>2026-05-07T23:54:04.059+02:00</t>
  </si>
  <si>
    <t>[{"id":"04393824-6434-40a1-bc0f-7e9637e70a6b","note":"","count":1,"label":"Pečené brambory","posId":"P103","price":6900,"isExtra":false},{"id":"3171e692-1adb-4333-8054-b1a7b136b69f","note":"","count":1,"label":"Pepperoni 32 cm","posId":"144","price":24900,"isExtra":false},{"id":"720272d2-1717-4af6-8eea-e928bb95234b","note":"","count":1,"label":"kukuřice","posId":"B115","price":2500,"KDSTags":["greenhighlight"],"isExtra":true},{"id":"f125674e-4779-4f62-be7d-0e4b2ee0ac26","note":"","count":1,"label":"cibule","posId":"B103","price":2500,"KDSTags":["greenhighlight"],"isExtra":true},{"id":"4aed5471-c8ca-405d-bfd1-1a7601f72348","note":"","count":1,"label":"Quattro Formaggi 32 cm","posId":"147","price":24900,"isExtra":false},{"id":"f125674e-4779-4f62-be7d-0e4b2ee0ac26","note":"","count":1,"label":"cibule","posId":"B103","price":2500,"KDSTags":["greenhighlight"],"isExtra":true},{"id":"d3fbee6e-254b-46e7-885e-b580d0e6b445","note":"","count":1,"label":"žampiony","posId":"B105","price":2500,"KDSTags":["greenhighlight"],"isExtra":true}]</t>
  </si>
  <si>
    <t>2026-05-07T23:44:53.833+02:00</t>
  </si>
  <si>
    <t>2026-05-08T00:01:08.685+02:00</t>
  </si>
  <si>
    <t>[{"id":"6942755309e364dceebaa2a2","count":1,"label":"BBQ Meteor 32cm","posId":"118","price":24900,"isExtra":false},{"id":"2f43df7dedb312c2f3c829b9","count":1,"label":"Balné","posId":"K0000","price":1500,"isExtra":true}]</t>
  </si>
  <si>
    <t>2026-05-07T23:28:16.875+02:00</t>
  </si>
  <si>
    <t>2026-05-07T23:43:35.877+02:00</t>
  </si>
  <si>
    <t>[{"id":"6942755309e364dceebaa296","count":1,"label":"Margherita 32cm","posId":"112","price":20900,"isExtra":false},{"id":"2f43df7dedb312c2f3c829b9","count":1,"label":"Balné","posId":"K0000","price":1500,"isExtra":true},{"id":"fa663af1037263b7615b2b04","count":1,"label":"Šunka","posId":"B106","price":3000,"KDSTags":["greenhighlight"],"isExtra":true},{"id":"6942755309e364dceebaa2d8","count":1,"label":"Česnekový dip","posId":"P106","price":2000,"isExtra":false},{"id":"2f43df7dedb312c2f3c829b9","count":1,"label":"Balné","posId":"K0000","price":1500,"isExtra":true}]</t>
  </si>
  <si>
    <t>2026-05-07T23:17:47.547+02:00</t>
  </si>
  <si>
    <t>2026-05-07T23:27:01.998+02:00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</si>
  <si>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🌶️🌶️","posId":"108","price":30900,"isExtra":false},{"id":"54684827","note":"","count":1,"label":"Balné","posId":"K0000","price":2000,"isExtra":true},{"id":"54684796","note":"","size":"Česnekový dip","count":2,"label":"Česnekový dip","posId":"P106","price":2000,"isExtra":false},{"id":"54684837","note":"","count":2,"label":"Balné","posId":"K0000","price":1500,"isExtra":true},{"id":"57405766","note":"","size":"Pepsi 1l","count":1,"label":"Pepsi 1l","posId":"N124","price":4900,"isExtra":false}]</t>
  </si>
  <si>
    <t>2026-05-07T23:10:49.419+02:00</t>
  </si>
  <si>
    <t>2026-05-07T23:18:45.171+02:00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</si>
  <si>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🌶️","posId":"121","price":24900,"isExtra":false},{"id":"54684837","note":"","count":1,"label":"Balné","posId":"K0000","price":1500,"isExtra":true},{"id":"54684831","note":"","count":1,"label":"bez plněných okrajů","posId":"X1000","price":0,"isExtra":true}]</t>
  </si>
  <si>
    <t>2026-05-07T23:10:49.404+02:00</t>
  </si>
  <si>
    <t>2026-05-07T23:20:07.843+02:00</t>
  </si>
  <si>
    <t>2026-05-07T23:07:30.739+02:00</t>
  </si>
  <si>
    <t>2026-05-07T23:10:47.650+02:00</t>
  </si>
  <si>
    <t>[{"id":"f8e6ccfc-1d15-4d14-b049-ad7d68be84a2","count":1,"label":"Guarana classic zero","posId":"N143","price":5500,"isExtra":false,"creatorId":"Fy1n6POzi7yyXZv8F22Sq","isPackging":0,"actualLabel":"Guarana classic zero"}]</t>
  </si>
  <si>
    <t>2026-05-07T23:02:08.350+02:00</t>
  </si>
  <si>
    <t>2026-05-07T23:16:16.100+02:00</t>
  </si>
  <si>
    <t>[{"id":"6942755309e364dceebaa280","count":1,"label":"Hot &amp; Spicy 40cm 🌶️🌶️","posId":"110","price":30900,"isExtra":false},{"id":"9c3e5446ef3ded7b358f7c2a","count":1,"label":"Balné","posId":"K0000","price":2000,"isExtra":true}]</t>
  </si>
  <si>
    <t>2026-05-07T23:00:37.291+02:00</t>
  </si>
  <si>
    <t>2026-05-07T23:20:36.835+02:00</t>
  </si>
  <si>
    <t>[{"id":"6942755309e364dceebaa2a6","count":1,"label":"Hawai 32cm","posId":"114","price":24900,"isExtra":false},{"id":"2f43df7dedb312c2f3c829b9","count":1,"label":"Balné","posId":"K0000","price":1500,"isExtra":true},{"id":"6942755309e364dceebaa2d8","count":1,"label":"Česnekový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</si>
  <si>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2026-05-07T23:00:06.434+02:00</t>
  </si>
  <si>
    <t>2026-05-07T23:13:38.588+02:00</t>
  </si>
  <si>
    <t>[{"id":"59592166","note":"","size":"BBQ Texas 32cm","count":1,"label":"BBQ Texas 32cm","posId":"119","price":24900,"isExtra":false},{"id":"54684837","note":"","count":1,"label":"Balné","posId":"K0000","price":1500,"isExtra":true},{"id":"54684866","note":"","count":1,"label":"okraj mozzarella, bylinky","posId":"A121","price":5700,"isExtra":true},{"id":"54684796","note":"","size":"Česnekový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</si>
  <si>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2026-05-07T22:59:38.302+02:00</t>
  </si>
  <si>
    <t>2026-05-07T23:08:16.716+02:00</t>
  </si>
  <si>
    <t>[{"id":"6942755309e364dceebaa2a8","count":1,"label":"Capricciosa 32cm","posId":"113","price":24900,"isExtra":false},{"id":"2f43df7dedb312c2f3c829b9","count":1,"label":"Balné","posId":"K0000","price":1500,"isExtra":true},{"id":"13bc34972a864e03558263de","count":1,"label":"bez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</si>
  <si>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2026-05-07T22:59:26.414+02:00</t>
  </si>
  <si>
    <t>2026-05-07T23:08:11.967+02:00</t>
  </si>
  <si>
    <t>[{"id":"59592161","note":"","size":"Margherita 32cm","count":1,"label":"Margherita 32cm","posId":"112","price":20900,"isExtra":false},{"id":"54684837","note":"","count":1,"label":"Balné","posId":"K0000","price":1500,"isExtra":true}]</t>
  </si>
  <si>
    <t>2026-05-07T22:56:29.735+02:00</t>
  </si>
  <si>
    <t>2026-05-07T22:57:27.044+02:00</t>
  </si>
  <si>
    <t>2026-05-07T23:20:15.826+02:00</t>
  </si>
  <si>
    <t>2026-05-07T22:56:40.345+02:00</t>
  </si>
  <si>
    <t>[{"id":"4cb20363-ef38-4d1e-83ee-b41f4c8251d8","count":1,"label":"Pizza Hawai 40 cm","posId":"102","price":30900,"isExtra":false,"creatorId":"DtsZTvh1J-zzOrJGPeAh9","isPackging":0,"actualLabel":"Pizza Hawai 40 cm"}]</t>
  </si>
  <si>
    <t>Ladislav</t>
  </si>
  <si>
    <t>2026-05-07T22:54:55.088+02:00</t>
  </si>
  <si>
    <t>2026-05-07T23:06:33.260+02:00</t>
  </si>
  <si>
    <t>[{"id":"119","note":"","count":1,"label":"BBQ Texas 32cm","posId":"119","price":24900,"isExtra":false},{"id":"K0000","note":"","count":1,"label":"Balné","posId":"K0000","price":1500,"isExtra":true},{"id":"ZBS32","note":"","count":1,"label":"Smetanový základ","posId":"ZBS32","price":0,"isExtra":true}]</t>
  </si>
  <si>
    <t>2026-05-07T22:45:01.257+02:00</t>
  </si>
  <si>
    <t>2026-05-07T22:55:00.645+02:00</t>
  </si>
  <si>
    <t>[{"id":"6942755309e364dceebaa286","count":1,"label":"BBQ Texas 40cm","posId":"107","price":30900,"isExtra":false},{"id":"9c3e5446ef3ded7b358f7c2a","count":1,"label":"Balné","posId":"K0000","price":2000,"isExtra":true}]</t>
  </si>
  <si>
    <t>2026-05-07T22:38:25.988+02:00</t>
  </si>
  <si>
    <t>2026-05-07T22:52:11.975+02:00</t>
  </si>
  <si>
    <t>2026-05-07T22:37:03.623+02:00</t>
  </si>
  <si>
    <t>2026-05-07T23:03:28.445+02:00</t>
  </si>
  <si>
    <t>2026-05-07T23:27:17.094+02:00</t>
  </si>
  <si>
    <t>2026-05-07T22:37:30.199+02:00</t>
  </si>
  <si>
    <t>[{"id":"3171e692-1adb-4333-8054-b1a7b136b69f","note":"","count":1,"label":"Pepperoni 32 cm","posId":"144","price":24900,"isExtra":false},{"id":"18bc733c-71df-4b31-ae11-2ee5b242a454","note":"","count":1,"label":"kuře","posId":"B114","price":3000,"KDSTags":["greenhighlight"],"isExtra":true},{"id":"f125674e-4779-4f62-be7d-0e4b2ee0ac26","note":"","count":1,"label":"cibule","posId":"B103","price":2500,"KDSTags":["greenhighlight"],"isExtra":true},{"id":"4aed5471-c8ca-405d-bfd1-1a7601f72348","note":"","count":1,"label":"Quattro Formaggi 32 cm","posId":"147","price":24900,"isExtra":false},{"id":"04393824-6434-40a1-bc0f-7e9637e70a6b","note":"","count":1,"label":"Pečené brambory","posId":"P103","price":6900,"isExtra":false},{"id":"0c454cc7-3f38-4dea-9e0e-7220d9ba6ce0","note":"","count":2,"label":"Dip česnekový","posId":"P106","price":2000,"isExtra":false}]</t>
  </si>
  <si>
    <t>2026-05-07T22:33:03.994+02:00</t>
  </si>
  <si>
    <t>2026-05-07T22:40:17.193+02:00</t>
  </si>
  <si>
    <t>[{"id":"90758e79-75a6-48df-a2e5-3ce5e1fa218e","count":1,"label":"Pečené brambory","posId":"P103","price":6900,"isExtra":false,"creatorId":"1u7l85rqUlObjNl2mir9M","isPackging":0,"actualLabel":"Pečené brambory"}]</t>
  </si>
  <si>
    <t>2026-05-07T22:32:44.599+02:00</t>
  </si>
  <si>
    <t>2026-05-07T22:40:15.813+02:00</t>
  </si>
  <si>
    <t>[{"id":"b9f67aca-9e55-4625-bfc4-28e56632ca43","count":1,"label":"Pizza BBQ Meteor 40","posId":"106","price":30900,"isExtra":false,"creatorId":"wOsWmNyFCFEs_8sIMbCwi","isPackging":0,"actualLabel":"Pizza BBQ Meteor 40"},{"id":"X7mrF5j-AR3Jk8N7fMKaP","count":1,"label":"Smetanový základ","posId":"ZBS40","price":0,"isExtra":true,"mainItemId":"b9f67aca-9e55-4625-bfc4-28e56632ca43"},{"id":"extra_20230331101812_3","count":1,"label":"okraj mozzarella, bylinky","posId":"A122","price":6500,"isExtra":true,"mainItemId":"b9f67aca-9e55-4625-bfc4-28e56632ca43"}]</t>
  </si>
  <si>
    <t>2026-05-07T22:23:02.968+02:00</t>
  </si>
  <si>
    <t>2026-05-07T22:34:05.664+02:00</t>
  </si>
  <si>
    <t>2026-05-07T22:47:15.916+02:00</t>
  </si>
  <si>
    <t>2026-05-07T22:24:16.761+02:00</t>
  </si>
  <si>
    <t>2026-05-07T22:22:02.390+02:00</t>
  </si>
  <si>
    <t>2026-05-07T22:35:59.589+02:00</t>
  </si>
  <si>
    <t>[{"id":"63675afb-9d1b-42b2-9d42-9e80500fdd28","note":"","count":1,"label":"Comeback 40 cm","posId":"109","price":30900,"isExtra":false},{"id":"0f32557d-3b00-4445-b026-75e05c963906","note":"","count":1,"label":"Jalapeños","posId":"C102","price":3500,"KDSTags":["greenhighlight"],"isExtra":true}]</t>
  </si>
  <si>
    <t>Xiangyang</t>
  </si>
  <si>
    <t>2026-05-07T22:21:52.900+02:00</t>
  </si>
  <si>
    <t>2026-05-07T22:34:28.543+02:00</t>
  </si>
  <si>
    <t>[{"id":"100","note":"","count":1,"label":"Margherita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okrajů","posId":"X1000","price":0,"isExtra":true},{"id":"112","note":"","count":1,"label":"Margherita 32cm","posId":"112","price":20900,"isExtra":false},{"id":"K0000","note":"","count":1,"label":"Balné","posId":"K0000","price":1500,"isExtra":true},{"id":"B115","note":"","count":1,"label":"Kukuřice","posId":"B115","price":2500,"KDSTags":["greenhighlight"],"isExtra":true}]</t>
  </si>
  <si>
    <t>2026-05-07T22:09:42.860+02:00</t>
  </si>
  <si>
    <t>2026-05-07T22:15:34.640+02:00</t>
  </si>
  <si>
    <t>[{"id":"54684750","note":"","size":"Margherita 40cm","count":1,"label":"Margherita 40cm","posId":"100","price":26900,"isExtra":false},{"id":"54684827","note":"","count":1,"label":"Balné","posId":"K0000","price":2000,"isExtra":true},{"id":"54684942","note":"","count":1,"label":"Šunka","posId":"C106","price":4000,"KDSTags":["greenhighlight"],"isExtra":true},{"id":"57405770","note":"","size":"Poděbradská malinovka 0,5l","count":1,"label":"Poděbradská malinovka 0,5l","posId":"N129","price":4900,"isExtra":false}]</t>
  </si>
  <si>
    <t>2026-05-07T22:03:02.908+02:00</t>
  </si>
  <si>
    <t>2026-05-07T22:15:01.905+02:00</t>
  </si>
  <si>
    <t>2026-05-07T22:23:52.536+02:00</t>
  </si>
  <si>
    <t>2026-05-07T22:04:56.163+02:00</t>
  </si>
  <si>
    <t>[{"id":"6a406468-94b2-4aab-8b3e-c490dfbbdf08","note":"","count":1,"label":"Hot &amp; Spicy 40 cm","posId":"110","price":30900,"isExtra":false},{"id":"eb426525-9181-4714-9963-380f5c0ae0e5","note":"","count":1,"label":"Okraj mozzarella, bylinky","posId":"A122","price":6500,"isExtra":true},{"id":"5972eec0-ca59-4f52-b279-96c9f5c3eb67","note":"","count":1,"label":"BEZ -cibule","posId":"X103","price":0,"KDSTags":["redhighlight"],"isExtra":true}]</t>
  </si>
  <si>
    <t>2026-05-07T22:02:03.372+02:00</t>
  </si>
  <si>
    <t>2026-05-07T22:14:51.403+02:00</t>
  </si>
  <si>
    <t>2026-05-07T21:44:57.125+02:00</t>
  </si>
  <si>
    <t>2026-05-07T21:55:54.618+02:00</t>
  </si>
  <si>
    <t>[{"id":"6942755309e364dceebaa296","count":1,"label":"Margherita 32cm","posId":"112","price":20900,"isExtra":false},{"id":"2f43df7dedb312c2f3c829b9","count":1,"label":"Balné","posId":"K0000","price":1500,"isExtra":true},{"id":"4f9d18ef8cf2c6764d412bb4","count":1,"label":"okraj hotdog, bez omáčky","posId":"A125","price":5700,"isExtra":true},{"id":"fa663af1037263b7615b2b04","count":1,"label":"Šunka","posId":"B106","price":3000,"KDSTags":["greenhighlight"],"isExtra":true},{"id":"6942755309e364dceebaa2ce","count":3,"label":"Spicy Wings 🌶️","posId":"P101","price":11900,"isExtra":false},{"id":"2f43df7dedb312c2f3c829b9","count":3,"label":"Balné","posId":"K0000","price":1500,"isExtra":true}]</t>
  </si>
  <si>
    <t>2026-05-07T21:39:03.054+02:00</t>
  </si>
  <si>
    <t>2026-05-07T21:46:38.301+02:00</t>
  </si>
  <si>
    <t>2026-05-07T22:00:53.827+02:00</t>
  </si>
  <si>
    <t>2026-05-07T21:39:04.249+02:00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</si>
  <si>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bylinky","posId":"A122","price":6500,"isExtra":true},{"id":"ed9751e1-1886-4b0f-b8dd-d3c6488dfd29","note":"","count":1,"label":"Mozzarella","posId":"C113","price":4000,"KDSTags":["greenhighlight"],"isExtra":true}]</t>
  </si>
  <si>
    <t>2026-05-07T21:36:54.486+02:00</t>
  </si>
  <si>
    <t>2026-05-07T21:51:04.515+02:00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</si>
  <si>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okrajů","posId":"X1000","price":0,"isExtra":true},{"id":"X103","note":"","count":1,"label":"Bez cibule","posId":"X103","price":0,"KDSTags":["redhighlight"],"isExtra":true},{"id":"N124","note":"","count":1,"label":"Pepsi 1l","posId":"N124","price":4900,"isExtra":false},{"id":"P103","note":"","count":1,"label":"Pečené brambory","posId":"P103","price":6900,"isExtra":false},{"id":"K0000","note":"","count":1,"label":"Balné","posId":"K0000","price":1500,"isExtra":true}]</t>
  </si>
  <si>
    <t>2026-05-07T21:36:12.447+02:00</t>
  </si>
  <si>
    <t>2026-05-07T21:48:16.813+02:00</t>
  </si>
  <si>
    <t>2026-05-07T21:34:51.114+02:00</t>
  </si>
  <si>
    <t>2026-05-07T21:45:03.857+02:00</t>
  </si>
  <si>
    <t>[{"id":"59592170","note":"","size":"Capricciosa 32cm","count":1,"label":"Capricciosa 32cm","posId":"113","price":24900,"isExtra":false},{"id":"54684837","note":"","count":1,"label":"Balné","posId":"K0000","price":1500,"isExtra":true},{"id":"54684866","note":"","count":1,"label":"okraj mozzarella, bylinky","posId":"A121","price":5700,"isExtra":true},{"id":"54684952","note":"","count":1,"label":"Gorgonzola","posId":"B101","price":3000,"KDSTags":["greenhighlight"],"isExtra":true}]</t>
  </si>
  <si>
    <t>2026-05-07T21:29:27.457+02:00</t>
  </si>
  <si>
    <t>2026-05-07T21:37:13.815+02:00</t>
  </si>
  <si>
    <t>2026-05-07T22:15:49.443+02:00</t>
  </si>
  <si>
    <t>2026-05-07T21:29:28.555+02:00</t>
  </si>
  <si>
    <t>[{"id":"a0148f4d-e608-4061-b0cf-421635d1867d","count":1,"label":"Spicy Wings","posId":"P101","price":11900,"isExtra":false,"creatorId":"l9YdWYTJBHQvRTZRpZQXx","isPackging":0,"actualLabel":"Spicy Wings"},{"id":"a0148f4d-e608-4061-b0cf-421635d1867d","count":1,"label":"Spicy Wings","posId":"P101","price":11900,"isExtra":false,"creatorId":"EA7jLsoP9RUi69FQ5evPU","isPackging":0,"actualLabel":"Spicy Wings"},{"id":"a0148f4d-e608-4061-b0cf-421635d1867d","count":1,"label":"Spicy Wings","posId":"P101","price":11900,"isExtra":false,"creatorId":"L6OboK6mRECr62LvuVsz3","isPackging":0,"actualLabel":"Spicy Wings"},{"id":"a0148f4d-e608-4061-b0cf-421635d1867d","count":1,"label":"Spicy Wings","posId":"P101","price":11900,"isExtra":false,"creatorId":"tEG6oCLVP7Dn1gNETyXj8","isPackging":0,"actualLabel":"Spicy Wings"},{"id":"7b38057d-d868-4703-9219-79f60d8a09f4","count":1,"label":"Pizza Capricciosa 18","posId":"125","price":11900,"isExtra":false,"creatorId":"7iFNgQ2a2X6L42QhDi6Fm","isPackging":0,"actualLabel":"Pizza Capricciosa 18"}]</t>
  </si>
  <si>
    <t>2026-05-07T21:23:03.584+02:00</t>
  </si>
  <si>
    <t>2026-05-07T21:40:02.356+02:00</t>
  </si>
  <si>
    <t>2026-05-07T21:55:24.652+02:00</t>
  </si>
  <si>
    <t>2026-05-07T21:23:04.834+02:00</t>
  </si>
  <si>
    <t>[{"id":"d587ab86-7858-46b7-a58c-52ffe6b6a574","note":"","count":1,"label":"Comeback 18 cm","posId":"133","price":11900,"isExtra":false},{"id":"dd5d901d-3787-43d0-9efe-85e31e1c5def","note":"","count":1,"label":"Pepperoni 32 cm","posId":"120","price":24900,"isExtra":false},{"id":"720272d2-1717-4af6-8eea-e928bb95234b","note":"","count":1,"label":"kukuřice","posId":"B115","price":2500,"KDSTags":["greenhighlight"],"isExtra":true},{"id":"0c454cc7-3f38-4dea-9e0e-7220d9ba6ce0","note":"","count":2,"label":"Dip česnekový","posId":"P106","price":2000,"isExtra":false},{"id":"1aa4b142-e6d7-4d61-ba94-40298841a888","note":"","count":1,"label":"Quattro Formaggi 32 cm","posId":"123","price":24900,"isExtra":false}]</t>
  </si>
  <si>
    <t>2026-05-07T21:05:06.069+02:00</t>
  </si>
  <si>
    <t>2026-05-07T21:24:37.695+02:00</t>
  </si>
  <si>
    <t>[{"id":"6942755309e364dceebaa296","count":1,"label":"Margherita 32cm","posId":"112","price":20900,"isExtra":false},{"id":"2f43df7dedb312c2f3c829b9","count":1,"label":"Balné","posId":"K0000","price":1500,"isExtra":true},{"id":"6942755309e364dceebaa29e","count":1,"label":"Pepperoni 32cm 🌶️🌶️","posId":"120","price":24900,"isExtra":false},{"id":"2f43df7dedb312c2f3c829b9","count":1,"label":"Balné","posId":"K0000","price":1500,"isExtra":true},{"id":"6942755309e364dceebaa2f4","count":1,"label":"Pepsi zero sugar 1l","posId":"N125","price":5900,"isExtra":false}]</t>
  </si>
  <si>
    <t>2026-05-07T21:01:58.297+02:00</t>
  </si>
  <si>
    <t>2026-05-07T21:22:45.953+02:00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</si>
  <si>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🌶️","posId":"121","price":24900,"isExtra":false},{"id":"54684837","note":"","count":1,"label":"Balné","posId":"K0000","price":1500,"isExtra":true},{"id":"54684831","note":"","count":1,"label":"bez plněných okrajů","posId":"X1000","price":0,"isExtra":true},{"id":"54684871","note":"","count":1,"label":"Bez slaniny","posId":"X108","price":0,"KDSTags":["redhighlight"],"isExtra":true},{"id":"54684939","note":"","count":1,"label":"Mozzarella","posId":"B113","price":3000,"KDSTags":["greenhighlight"],"isExtra":true}]</t>
  </si>
  <si>
    <t>2026-05-07T20:52:26.714+02:00</t>
  </si>
  <si>
    <t>2026-05-07T21:01:56.409+02:00</t>
  </si>
  <si>
    <t>[{"id":"6942755309e364dceebaa284","count":1,"label":"Pepperoni 40cm 🌶️🌶️","posId":"108","price":30900,"isExtra":false},{"id":"9c3e5446ef3ded7b358f7c2a","count":1,"label":"Balné","posId":"K0000","price":2000,"isExtra":true},{"id":"9b134e33f1db18460c30380b","count":1,"label":"okraj mozzarella, bylinky","posId":"A122","price":6500,"isExtra":true},{"id":"6942755309e364dceebaa2d8","count":1,"label":"Česnekový dip","posId":"P106","price":2000,"isExtra":false},{"id":"2f43df7dedb312c2f3c829b9","count":1,"label":"Balné","posId":"K0000","price":1500,"isExtra":true},{"id":"6942755309e364dceebaa2f2","count":1,"label":"Pepsi 1l","posId":"N124","price":4900,"isExtra":false}]</t>
  </si>
  <si>
    <t>2026-05-07T20:49:00.122+02:00</t>
  </si>
  <si>
    <t>2026-05-07T20:59:16.346+02:00</t>
  </si>
  <si>
    <t>[{"id":"6fb8e78b-888c-4b9f-a799-a2c2f0622697","count":1,"label":"Pizza Margherita 18","posId":"124","price":11900,"isExtra":false,"creatorId":"Vw8xY1fwrBD0LRx4Lfpnr","isPackging":0,"actualLabel":"Pizza Margherita 18"},{"id":"55e6c21a-f597-4c37-b677-ec8ce15d74e6","count":1,"label":"Pizza Zeleninová 18 cm","posId":"127","price":11900,"isExtra":false,"creatorId":"_wR0k84A76nUg9lFKFqEY","isPackging":0,"actualLabel":"Pizza Zeleninová 18 cm"}]</t>
  </si>
  <si>
    <t>2026-05-07T20:48:25.809+02:00</t>
  </si>
  <si>
    <t>2026-05-07T20:56:22.403+02:00</t>
  </si>
  <si>
    <t>2026-05-07T20:41:54.300+02:00</t>
  </si>
  <si>
    <t>2026-05-07T20:54:26.439+02:00</t>
  </si>
  <si>
    <t>[{"id":"6942755309e364dceebaa29e","count":1,"label":"Pepperoni 32cm 🌶️🌶️","posId":"120","price":24900,"isExtra":false},{"id":"2f43df7dedb312c2f3c829b9","count":1,"label":"Balné","posId":"K0000","price":1500,"isExtra":true},{"id":"6942755309e364dceebaa2ce","count":1,"label":"Spicy Wings 🌶️","posId":"P101","price":11900,"isExtra":false},{"id":"2f43df7dedb312c2f3c829b9","count":1,"label":"Balné","posId":"K0000","price":1500,"isExtra":true}]</t>
  </si>
  <si>
    <t>2026-05-07T20:38:55.656+02:00</t>
  </si>
  <si>
    <t>2026-05-07T20:48:37.773+02:00</t>
  </si>
  <si>
    <t>[{"id":"54684796","note":"","size":"Česnekový dip","count":1,"label":"Česnekový dip","posId":"P106","price":2000,"isExtra":false},{"id":"54684837","note":"","count":1,"label":"Balné","posId":"K0000","price":1500,"isExtra":true},{"id":"59592161","note":"","size":"Margherita 32cm","count":1,"label":"Margherita 32cm","posId":"112","price":20900,"isExtra":false},{"id":"54684837","note":"","count":1,"label":"Balné","posId":"K0000","price":1500,"isExtra":true},{"id":"59592165","note":"","size":"Pepperoni 32cm 🌶️🌶️","count":1,"label":"Pepperoni 32cm 🌶️🌶️","posId":"120","price":24900,"isExtra":false},{"id":"54684837","note":"","count":1,"label":"Balné","posId":"K0000","price":1500,"isExtra":true}]</t>
  </si>
  <si>
    <t>2026-05-07T20:35:03.660+02:00</t>
  </si>
  <si>
    <t>2026-05-07T20:59:24.154+02:00</t>
  </si>
  <si>
    <t>[{"id":"16f2a985-9b85-4073-a2d6-13a6de5f989c","note":"","count":1,"label":"Hawai 32 cm","posId":"138","price":24900,"isExtra":false},{"id":"2725a3d1-b696-46fb-83aa-c7691209afce","note":"","count":1,"label":"Zeleninová 32 cm","posId":"115","price":24900,"isExtra":false},{"id":"7dc558f4-908c-4dab-b333-a925cc147e51","note":"","count":1,"label":"Comeback 32 cm","posId":"145","price":24900,"isExtra":false},{"id":"57c816b2-3e3f-46c2-b126-b09910d79cb0","note":"","count":1,"label":"změna na Smetanový základ","posId":"A129","price":0,"isExtra":true},{"id":"1b08b308-0e41-4187-95e1-e91f28926f51","note":"","count":1,"label":"mozzarella","posId":"B113","price":3000,"KDSTags":["greenhighlight"],"isExtra":true}]</t>
  </si>
  <si>
    <t>2026-05-07T20:28:03.106+02:00</t>
  </si>
  <si>
    <t>2026-05-07T20:35:25.468+02:00</t>
  </si>
  <si>
    <t>[{"id":"df65c440-9414-439e-8f8e-b4f30f154296","note":"","count":1,"label":"Hawai 40 cm","posId":"102","price":30900,"isExtra":false},{"id":"eb426525-9181-4714-9963-380f5c0ae0e5","note":"","count":1,"label":"Okraj mozzarella, bylinky","posId":"A122","price":6500,"isExtra":true},{"id":"eaf5673a-2acd-457a-bff6-8e65ba4050c9","note":"","count":1,"label":"dip jalapenos","posId":"P107","price":2000,"isExtra":false}]</t>
  </si>
  <si>
    <t>Nitin</t>
  </si>
  <si>
    <t>2026-05-07T20:20:54.615+02:00</t>
  </si>
  <si>
    <t>2026-05-07T20:28:41.288+02:00</t>
  </si>
  <si>
    <t>[{"id":"106","note":"","count":1,"label":"BBQ Meteor 40cm","posId":"106","price":30900,"isExtra":false},{"id":"K0000","note":"","count":1,"label":"Balné","posId":"K0000","price":2000,"isExtra":true},{"id":"X1000","note":"","count":1,"label":"bez plněných okrajů","posId":"X1000","price":0,"isExtra":true},{"id":"104","note":"","count":1,"label":"Baby špenát &amp; kuře 40cm","posId":"104","price":30900,"isExtra":false},{"id":"K0000","note":"","count":1,"label":"Balné","posId":"K0000","price":2000,"isExtra":true},{"id":"101","note":"","count":1,"label":"Capricciosa 40cm","posId":"101","price":30900,"isExtra":false},{"id":"K0000","note":"","count":1,"label":"Balné","posId":"K0000","price":2000,"isExtra":true}]</t>
  </si>
  <si>
    <t>2026-05-07T20:18:12.897+02:00</t>
  </si>
  <si>
    <t>2026-05-07T20:25:22.577+02:00</t>
  </si>
  <si>
    <t>[{"id":"6942755309e364dceebaa2a2","count":1,"label":"BBQ Meteor 32cm","posId":"118","price":24900,"isExtra":false},{"id":"2f43df7dedb312c2f3c829b9","count":1,"label":"Balné","posId":"K0000","price":1500,"isExtra":true},{"id":"e11a59b4ea0a50ef00cb77f7","count":1,"label":"Rajčatový základ","posId":"ZBR32","price":0,"isExtra":true},{"id":"13bc34972a864e03558263de","count":1,"label":"bez plněných okrajů","posId":"X1000","price":0,"isExtra":true}]</t>
  </si>
  <si>
    <t>2026-05-07T20:15:02.338+02:00</t>
  </si>
  <si>
    <t>2026-05-07T20:24:30.422+02:00</t>
  </si>
  <si>
    <t>[{"id":"9e57b04a-60a4-42b3-b546-f61fd741762c","note":"","count":1,"label":"Quattro Formaggi 18 cm","posId":"135","price":11900,"isExtra":false},{"id":"a3d62a5d-2e1d-48db-874e-d64becff7059","note":"","count":1,"label":"změna na BBQ základ","posId":"A128","price":0,"isExtra":true},{"id":"0c454cc7-3f38-4dea-9e0e-7220d9ba6ce0","note":"","count":1,"label":"Dip česnekový","posId":"P106","price":2000,"isExtra":false},{"id":"57448080-8b2a-4b80-a180-66777b6d7d4b","note":"","count":1,"label":"Jalapenos Rolls, 6 ks","posId":"jpr200","price":8900,"isExtra":false}]</t>
  </si>
  <si>
    <t>2026-05-07T20:14:38.841+02:00</t>
  </si>
  <si>
    <t>2026-05-07T20:24:01.268+02:00</t>
  </si>
  <si>
    <t>[{"id":"6942755309e364dceebaa27e","count":1,"label":"Quattro Formaggi 40cm","posId":"111","price":30900,"isExtra":false},{"id":"9c3e5446ef3ded7b358f7c2a","count":1,"label":"Balné","posId":"K0000","price":2000,"isExtra":true},{"id":"c2f0d4a2510fbdafed8c4f00","count":1,"label":"bez plněných okrajů","posId":"X1000","price":0,"isExtra":true},{"id":"dade691b0a9dc6b4f9e250cb","count":1,"label":"Kuře","posId":"C114","price":4000,"KDSTags":["greenhighlight"],"isExtra":true}]</t>
  </si>
  <si>
    <t>2026-05-07T20:05:29.781+02:00</t>
  </si>
  <si>
    <t>2026-05-07T20:17:53.555+02:00</t>
  </si>
  <si>
    <t>2026-05-07T20:04:02.955+02:00</t>
  </si>
  <si>
    <t>2026-05-07T20:15:56.152+02:00</t>
  </si>
  <si>
    <t>[{"id":"1259035b-bb9c-4781-bd3f-6114a4a72dd6","note":"","count":1,"label":"Baby špenát &amp; kuře 40 cm","posId":"104","price":30900,"isExtra":false},{"id":"554b5341-3de7-4a69-b579-50bb01af629a","note":"","count":1,"label":"Quattro Formaggi 40 cm","posId":"111","price":30900,"isExtra":false}]</t>
  </si>
  <si>
    <t>2026-05-07T19:55:03.233+02:00</t>
  </si>
  <si>
    <t>2026-05-07T20:07:45.091+02:00</t>
  </si>
  <si>
    <t>2026-05-07T20:11:37.940+02:00</t>
  </si>
  <si>
    <t>2026-05-07T19:55:04.467+02:00</t>
  </si>
  <si>
    <t>[{"id":"df65c440-9414-439e-8f8e-b4f30f154296","note":"","count":1,"label":"Hawai 40 cm","posId":"102","price":30900,"isExtra":false},{"id":"d191a2a2-dbf7-43e1-9eae-453a92f5bdc2","note":"","count":1,"label":"BEZ -ananas","posId":"X100","price":0,"KDSTags":["redhighlight"],"isExtra":true},{"id":"df65c440-9414-439e-8f8e-b4f30f154296","note":"","count":1,"label":"Hawai 40 cm","posId":"102","price":30900,"isExtra":false},{"id":"d191a2a2-dbf7-43e1-9eae-453a92f5bdc2","note":"","count":1,"label":"BEZ -ananas","posId":"X100","price":0,"KDSTags":["redhighlight"],"isExtra":true},{"id":"0c454cc7-3f38-4dea-9e0e-7220d9ba6ce0","note":"","count":2,"label":"Dip česnekový","posId":"P106","price":2000,"isExtra":false}]</t>
  </si>
  <si>
    <t>2026-05-07T19:54:02.743+02:00</t>
  </si>
  <si>
    <t>2026-05-07T20:01:35.564+02:00</t>
  </si>
  <si>
    <t>[{"id":"f932f643-9a56-4a16-90b3-20349063a042","note":"","count":1,"label":"Capricciosa 32 cm","posId":"113","price":24900,"isExtra":false},{"id":"8915e1ca-f30b-45dc-9ba0-235201606490","note":"","count":1,"label":"BEZ -žampiony","posId":"X105","price":0,"KDSTags":["redhighlight"],"isExtra":true}]</t>
  </si>
  <si>
    <t>2026-05-07T19:48:12.990+02:00</t>
  </si>
  <si>
    <t>2026-05-07T19:59:56.352+02:00</t>
  </si>
  <si>
    <t>2026-05-07T19:41:38.739+02:00</t>
  </si>
  <si>
    <t>2026-05-07T19:56:50.163+02:00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</si>
  <si>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,{"id":"54684896","note":"","count":1,"label":"Olivy","posId":"C112","price":3500,"KDSTags":["greenhighlight"],"isExtra":true},{"id":"54684930","note":"","count":1,"label":"Kukuřice","posId":"C115","price":3500,"KDSTags":["greenhighlight"],"isExtra":true},{"id":"54684956","note":"","count":1,"label":"Kuře","posId":"C114","price":4000,"KDSTags":["greenhighlight"],"isExtra":true},{"id":"54684962","note":"","count":1,"label":"Grana padano, pecorino, parmazán","posId":"C130","price":4000,"KDSTags":["greenhighlight"],"isExtra":true},{"id":"57405767","note":"","size":"Pepsi zero sugar 1l","count":1,"label":"Pepsi zero sugar 1l","posId":"N125","price":5900,"isExtra":false}]</t>
  </si>
  <si>
    <t>2026-05-07T19:35:05.899+02:00</t>
  </si>
  <si>
    <t>2026-05-07T19:53:21.305+02:00</t>
  </si>
  <si>
    <t>[{"id":"59592170","note":"","size":"Capricciosa 32cm","count":1,"label":"Capricciosa 32cm","posId":"113","price":24900,"isExtra":false},{"id":"54684837","note":"","count":1,"label":"Balné","posId":"K0000","price":1500,"isExtra":true},{"id":"57179862","note":"","count":1,"label":"BBQ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okrajů","posId":"X1000","price":0,"isExtra":true},{"id":"54684924","note":"","count":1,"label":"Cibule","posId":"B103","price":2500,"KDSTags":["greenhighlight"],"isExtra":true}]</t>
  </si>
  <si>
    <t>2026-05-07T19:34:45.021+02:00</t>
  </si>
  <si>
    <t>2026-05-07T19:53:59.463+02:00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</si>
  <si>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🌶️","posId":"109","price":30900,"isExtra":false},{"id":"54684827","note":"","count":1,"label":"Balné","posId":"K0000","price":2000,"isExtra":true},{"id":"54684904","note":"","count":1,"label":"okraj hotdog, bbq omáčka","posId":"A120","price":6500,"isExtra":true},{"id":"54684793","note":"","size":"Pečené brambory","count":1,"label":"Pečené brambory","posId":"P103","price":6900,"isExtra":false},{"id":"54684837","note":"","count":1,"label":"Balné","posId":"K0000","price":1500,"isExtra":true}]</t>
  </si>
  <si>
    <t>2026-05-07T19:22:47.305+02:00</t>
  </si>
  <si>
    <t>2026-05-07T19:26:15.412+02:00</t>
  </si>
  <si>
    <t>[{"id":"4a20dc15-9932-4890-a338-4b8782bfca29","count":1,"label":"Pizza Comeback 40","posId":"109","price":30900,"isExtra":false,"creatorId":"XyiUnceqLtTTZK3jUpCIy","isPackging":0,"actualLabel":"Pizza Comeback 40"},{"id":"17ad363f-96ef-4e94-9246-dbc72c9ef474","count":1,"label":"Dip česnekový","posId":"P106","price":2000,"isExtra":false,"creatorId":"0zBbDRXWa_-nvPv6gzfq4","isPackging":0,"actualLabel":"Dip česnekový"}]</t>
  </si>
  <si>
    <t>2026-05-07T19:18:56.455+02:00</t>
  </si>
  <si>
    <t>2026-05-07T19:46:13.158+02:00</t>
  </si>
  <si>
    <t>[{"id":"6942755309e364dceebaa29c","count":2,"label":"Comeback 32cm 🌶️","posId":"121","price":24900,"isExtra":false},{"id":"2f43df7dedb312c2f3c829b9","count":2,"label":"Balné","posId":"K0000","price":1500,"isExtra":true},{"id":"9b88e1a9c34bea0540c84786","count":2,"label":"BBQ základ","posId":"ZRB32","price":0,"isExtra":true}]</t>
  </si>
  <si>
    <t>2026-05-07T19:18:23.982+02:00</t>
  </si>
  <si>
    <t>2026-05-07T19:37:16.984+02:00</t>
  </si>
  <si>
    <t>[{"id":"6942755309e364dceebaa284","count":1,"label":"Pepperoni 40cm 🌶️🌶️","posId":"108","price":30900,"isExtra":false},{"id":"9c3e5446ef3ded7b358f7c2a","count":1,"label":"Balné","posId":"K0000","price":2000,"isExtra":true},{"id":"d831fe652924d0da7ef70bc5","count":1,"label":"Ananas","posId":"C100","price":3500,"KDSTags":["greenhighlight"],"isExtra":true},{"id":"c72973a96879fc2d4a45d18e","count":1,"label":"Kukuřice","posId":"C115","price":3500,"KDSTags":["greenhighlight"],"isExtra":true}]</t>
  </si>
  <si>
    <t>2026-05-07T19:17:45.989+02:00</t>
  </si>
  <si>
    <t>2026-05-07T19:43:05.567+02:00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</si>
  <si>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🌶️🌶️","posId":"108","price":30900,"isExtra":false},{"id":"54684827","note":"","count":1,"label":"Balné","posId":"K0000","price":2000,"isExtra":true},{"id":"54684861","note":"","count":1,"label":"okraj mozzarella, bylinky","posId":"A122","price":6500,"isExtra":true},{"id":"54684796","note":"","size":"Česnekový dip","count":2,"label":"Česnekový dip","posId":"P106","price":2000,"isExtra":false},{"id":"54684837","note":"","count":2,"label":"Balné","posId":"K0000","price":1500,"isExtra":true},{"id":"54684799","note":"","size":"Choco Rolls","count":1,"label":"Choco Rolls","posId":"chr100","price":8900,"isExtra":false},{"id":"54684837","note":"","count":1,"label":"Balné","posId":"K0000","price":1500,"isExtra":true}]</t>
  </si>
  <si>
    <t>2026-05-07T19:12:41.968+02:00</t>
  </si>
  <si>
    <t>2026-05-07T19:40:14.209+02:00</t>
  </si>
  <si>
    <t>[{"id":"59592172","note":"","size":"Veggieballs 32cm 🌶️🌶️","count":2,"label":"Veggieballs 32cm 🌶️🌶️","posId":"117","price":24900,"isExtra":false},{"id":"54684837","note":"","count":2,"label":"Balné","posId":"K0000","price":1500,"isExtra":true},{"id":"54684794","note":"","size":"Česnekový chléb 18cm","count":1,"label":"Česnekový chléb 18cm","posId":"P104","price":7900,"isExtra":false},{"id":"54684837","note":"","count":1,"label":"Balné","posId":"K0000","price":1500,"isExtra":true},{"id":"59592162","note":"","size":"Quattro Formaggi 32cm","count":1,"label":"Quattro Formaggi 32cm","posId":"123","price":24900,"isExtra":false},{"id":"54684837","note":"","count":1,"label":"Balné","posId":"K0000","price":1500,"isExtra":true}]</t>
  </si>
  <si>
    <t>2026-05-07T19:10:02.414+02:00</t>
  </si>
  <si>
    <t>2026-05-07T19:26:07.472+02:00</t>
  </si>
  <si>
    <t>2026-05-07T19:31:33.716+02:00</t>
  </si>
  <si>
    <t>2026-05-07T19:10:05.534+02:00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</si>
  <si>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bylinky","posId":"A122","price":6500,"isExtra":true},{"id":"0c454cc7-3f38-4dea-9e0e-7220d9ba6ce0","note":"","count":1,"label":"Dip česnekový","posId":"P106","price":2000,"isExtra":false},{"id":"bf1ca81d-de2b-4d6c-b720-bc21d05d5afe","note":"","count":1,"label":"Pepperoni Rolls, 6 ks","posId":"P100","price":8900,"isExtra":false},{"id":"eaf5673a-2acd-457a-bff6-8e65ba4050c9","note":"","count":1,"label":"dip jalapenos","posId":"P107","price":2000,"isExtra":false}]</t>
  </si>
  <si>
    <t>2026-05-07T19:05:58.813+02:00</t>
  </si>
  <si>
    <t>2026-05-07T19:18:37.448+02:00</t>
  </si>
  <si>
    <t>[{"id":"93a1ada8-f6d7-45bd-bf51-de6aea045604","count":1,"label":"Guarana classic","posId":"N142","price":5500,"isExtra":false,"discount":{"type":"absolute","value":35},"creatorId":"gYaHpUzHxZuTkMxdhuGw3","isPackging":0,"actualLabel":"Guarana classic"}]</t>
  </si>
  <si>
    <t>2026-05-07T19:04:02.467+02:00</t>
  </si>
  <si>
    <t>2026-05-07T19:31:44.961+02:00</t>
  </si>
  <si>
    <t>[{"id":"63675afb-9d1b-42b2-9d42-9e80500fdd28","note":"","count":1,"label":"Comeback 40 cm","posId":"109","price":30900,"isExtra":false},{"id":"d5c01305-5b81-4931-8ef0-14413da22bab","note":"","count":1,"label":"Kukuřice","posId":"C115","price":3500,"KDSTags":["greenhighlight"],"isExtra":true},{"id":"7fdd6df3-b4af-470d-955c-d1de47ab00a5","note":"","count":1,"label":"Žampiony","posId":"C105","price":3500,"KDSTags":["greenhighlight"],"isExtra":true},{"id":"5972eec0-ca59-4f52-b279-96c9f5c3eb67","note":"","count":1,"label":"BEZ -cibule","posId":"X103","price":0,"KDSTags":["redhighlight"],"isExtra":true},{"id":"63675afb-9d1b-42b2-9d42-9e80500fdd28","note":"","count":1,"label":"Comeback 40 cm","posId":"109","price":30900,"isExtra":false},{"id":"d5c01305-5b81-4931-8ef0-14413da22bab","note":"","count":1,"label":"Kukuřice","posId":"C115","price":3500,"KDSTags":["greenhighlight"],"isExtra":true},{"id":"5972eec0-ca59-4f52-b279-96c9f5c3eb67","note":"","count":1,"label":"BEZ -cibule","posId":"X103","price":0,"KDSTags":["redhighlight"],"isExtra":true},{"id":"0c454cc7-3f38-4dea-9e0e-7220d9ba6ce0","note":"","count":1,"label":"Dip česnekový","posId":"P106","price":2000,"isExtra":false}]</t>
  </si>
  <si>
    <t>2026-05-07T19:02:02.957+02:00</t>
  </si>
  <si>
    <t>2026-05-07T19:18:19.844+02:00</t>
  </si>
  <si>
    <t>2026-05-07T19:39:28.677+02:00</t>
  </si>
  <si>
    <t>2026-05-07T19:02:04.747+02:00</t>
  </si>
  <si>
    <t>[{"id":"306cfd4b-8e53-4c39-a094-3a7609370ef0","note":"","count":1,"label":"Hawai 18 cm","posId":"126","price":11900,"isExtra":false},{"id":"b50718f8-6f2b-4ced-b4b5-eee0c4e24ba3","note":"","count":1,"label":"Zeleninová 18 cm","posId":"127","price":11900,"isExtra":false},{"id":"2f3dc32a-f7b9-4e14-942d-0e11242b85d6","note":"","count":1,"label":"Pepperoni 18 cm","posId":"132","price":11900,"isExtra":false},{"id":"69a7775f-fc95-4742-9323-a261c1524b19","note":"","count":1,"label":"Margherita 18 cm","posId":"124","price":11900,"isExtra":false},{"id":"0be5d6e4-3937-4919-889b-9a6960efd46f","note":"","count":1,"label":"Kukuřice.","posId":"A115","price":1500,"isExtra":true},{"id":"3d6e4485-9775-4d79-ba04-d08f9de93d50","note":"","count":1,"label":"Párek.","posId":"A110","price":2000,"isExtra":true},{"id":"139b0b8a-0651-4f00-8702-1a24db18042e","note":"","count":1,"label":"Slanina.","posId":"A108","price":2000,"isExtra":true},{"id":"655d324a-9520-4c16-b441-457cbe6223d7","note":"","count":1,"label":"Šunka.","posId":"A106","price":2000,"isExtra":true},{"id":"04393824-6434-40a1-bc0f-7e9637e70a6b","note":"","count":1,"label":"Pečené brambory","posId":"P103","price":6900,"isExtra":false}]</t>
  </si>
  <si>
    <t>2026-05-07T18:58:01.892+02:00</t>
  </si>
  <si>
    <t>2026-05-07T19:22:28.445+02:00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</si>
  <si>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omáčka","posId":"A124","price":6500,"isExtra":true}]</t>
  </si>
  <si>
    <t>2026-05-07T18:33:02.907+02:00</t>
  </si>
  <si>
    <t>2026-05-07T18:39:36.831+02:00</t>
  </si>
  <si>
    <t>2026-05-07T18:48:19.840+02:00</t>
  </si>
  <si>
    <t>2026-05-07T18:33:04.980+02:00</t>
  </si>
  <si>
    <t>[{"id":"c37883bc-1dd4-4f99-812d-f89a299ee1f5","note":"","count":1,"label":"Margherita 40 cm","posId":"100","price":26900,"isExtra":false},{"id":"0c454cc7-3f38-4dea-9e0e-7220d9ba6ce0","note":"","count":1,"label":"Dip česnekový","posId":"P106","price":2000,"isExtra":false},{"id":"cd232f6e-89e3-4c92-a921-8432baa79a80","note":"","count":1,"label":"Česká zmrzlina z Opočna pistáciová","posId":"D109","price":12900,"isExtra":false},{"id":"b03677fb-324a-43f1-b29f-e5fb74a0b0b4","note":"","count":1,"label":"BIRGO grapefruit 0,5l","posId":"N131","price":4900,"isExtra":false}]</t>
  </si>
  <si>
    <t>2026-05-07T18:31:02.337+02:00</t>
  </si>
  <si>
    <t>2026-05-07T18:49:18.006+02:00</t>
  </si>
  <si>
    <t>[{"id":"424aec40-766b-4a2f-bcc0-a9d6737ba762","note":"","count":1,"label":"Hawai 32 cm","posId":"114","price":24900,"isExtra":false},{"id":"f932f643-9a56-4a16-90b3-20349063a042","note":"","count":1,"label":"Capricciosa 32 cm","posId":"113","price":24900,"isExtra":false}]</t>
  </si>
  <si>
    <t>2026-05-07T18:23:02.578+02:00</t>
  </si>
  <si>
    <t>2026-05-07T18:35:26.197+02:00</t>
  </si>
  <si>
    <t>[{"id":"49e8d1c4-1e97-4089-9514-2970c15092b6","note":"","count":1,"label":"BBQ Meteor 40 cm","posId":"106","price":30900,"isExtra":false},{"id":"96397252-e2b0-43f3-a55d-bf41bb87a234","note":"","count":1,"label":"BEZ -slanina","posId":"X108","price":0,"KDSTags":["redhighlight"],"isExtra":true},{"id":"0c454cc7-3f38-4dea-9e0e-7220d9ba6ce0","note":"","count":1,"label":"Dip česnekový","posId":"P106","price":2000,"isExtra":false}]</t>
  </si>
  <si>
    <t>2026-05-07T18:22:49.472+02:00</t>
  </si>
  <si>
    <t>2026-05-07T18:45:06.027+02:00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</si>
  <si>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32cm","posId":"123","price":24900,"isExtra":false},{"id":"54684837","note":"","count":1,"label":"Balné","posId":"K0000","price":1500,"isExtra":true},{"id":"59592169","note":"","size":"Hawai 32cm","count":1,"label":"Hawai 32cm","posId":"114","price":24900,"isExtra":false},{"id":"54684837","note":"","count":1,"label":"Balné","posId":"K0000","price":1500,"isExtra":true},{"id":"59592171","note":"","size":"Baby Špenát &amp; kuře 32cm","count":1,"label":"Baby Špenát &amp; kuře 32cm","posId":"116","price":24900,"isExtra":false},{"id":"54684837","note":"","count":1,"label":"Balné","posId":"K0000","price":1500,"isExtra":true},{"id":"54684866","note":"","count":1,"label":"okraj mozzarella, bylinky","posId":"A121","price":5700,"isExtra":true},{"id":"54684952","note":"","count":1,"label":"Gorgonzola","posId":"B101","price":3000,"KDSTags":["greenhighlight"],"isExtra":true},{"id":"54684960","note":"","count":1,"label":"Grana padano, pecorino, parmazán","posId":"B130","price":3000,"KDSTags":["greenhighlight"],"isExtra":true}]</t>
  </si>
  <si>
    <t>2026-05-07T18:19:02.552+02:00</t>
  </si>
  <si>
    <t>2026-05-07T18:41:36.288+02:00</t>
  </si>
  <si>
    <t>2026-05-07T18:54:09.952+02:00</t>
  </si>
  <si>
    <t>2026-05-07T18:19:03.388+02:00</t>
  </si>
  <si>
    <t>[{"id":"63675afb-9d1b-42b2-9d42-9e80500fdd28","note":"","count":1,"label":"Comeback 40 cm","posId":"109","price":30900,"isExtra":false},{"id":"f932f643-9a56-4a16-90b3-20349063a042","note":"","count":1,"label":"Capricciosa 32 cm","posId":"113","price":24900,"isExtra":false}]</t>
  </si>
  <si>
    <t>2026-05-07T18:18:24.650+02:00</t>
  </si>
  <si>
    <t>2026-05-07T18:33:42.227+02:00</t>
  </si>
  <si>
    <t>[{"id":"6942755309e364dceebaa28c","count":1,"label":"Hawai 40cm","posId":"102","price":30900,"isExtra":false},{"id":"9c3e5446ef3ded7b358f7c2a","count":1,"label":"Balné","posId":"K0000","price":2000,"isExtra":true},{"id":"9b134e33f1db18460c30380b","count":1,"label":"okraj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</si>
  <si>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2026-05-07T18:12:33.333+02:00</t>
  </si>
  <si>
    <t>2026-05-07T18:18:51.411+02:00</t>
  </si>
  <si>
    <t>[{"id":"cd22e00e-e758-4363-9254-340728f271d9","count":1,"label":"Pizza Hawai 18 cm","posId":"126","price":11900,"isExtra":false,"creatorId":"Onu94jfjG4WN83-aCov4y","isPackging":0,"actualLabel":"Pizza Hawai 18 cm"}]</t>
  </si>
  <si>
    <t>2026-05-07T18:04:46.381+02:00</t>
  </si>
  <si>
    <t>2026-05-07T18:17:20.125+02:00</t>
  </si>
  <si>
    <t>[{"id":"6942755309e364dceebaa29e","count":2,"label":"Pepperoni 32cm 🌶️🌶️","posId":"120","price":24900,"isExtra":false},{"id":"2f43df7dedb312c2f3c829b9","count":2,"label":"Balné","posId":"K0000","price":1500,"isExtra":true}]</t>
  </si>
  <si>
    <t>2026-05-07T17:49:02.480+02:00</t>
  </si>
  <si>
    <t>2026-05-07T18:04:32.913+02:00</t>
  </si>
  <si>
    <t>2026-05-07T18:10:43.900+02:00</t>
  </si>
  <si>
    <t>2026-05-07T17:49:03.223+02:00</t>
  </si>
  <si>
    <t>[{"id":"424aec40-766b-4a2f-bcc0-a9d6737ba762","note":"","count":1,"label":"Hawai 32 cm","posId":"114","price":24900,"isExtra":false},{"id":"be5c7908-f592-4704-987f-cd7d7281f32e","note":"","count":1,"label":"Comeback 32 cm","posId":"121","price":24900,"isExtra":false},{"id":"2585f58b-88a9-4cf3-bee9-d0f178b1877c","note":"","count":1,"label":"okraj Hotdog bez omáčky","posId":"A125","price":5700,"isExtra":true},{"id":"e23025fe-8411-4655-8cbb-498cd7ee8f68","note":"","count":1,"label":"jalapeños","posId":"B102","price":2500,"KDSTags":["greenhighlight"],"isExtra":true},{"id":"eaf5673a-2acd-457a-bff6-8e65ba4050c9","note":"","count":1,"label":"dip jalapenos","posId":"P107","price":2000,"isExtra":false}]</t>
  </si>
  <si>
    <t>2026-05-07T17:45:23.249+02:00</t>
  </si>
  <si>
    <t>2026-05-07T17:57:42.901+02:00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</si>
  <si>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32cm","posId":"123","price":24900,"isExtra":false},{"id":"54684837","note":"","count":1,"label":"Balné","posId":"K0000","price":1500,"isExtra":true},{"id":"59592165","note":"","size":"Pepperoni 32cm 🌶️🌶️","count":1,"label":"Pepperoni 32cm 🌶️🌶️","posId":"120","price":24900,"isExtra":false},{"id":"54684837","note":"","count":1,"label":"Balné","posId":"K0000","price":1500,"isExtra":true}]</t>
  </si>
  <si>
    <t>2026-05-07T17:22:18.494+02:00</t>
  </si>
  <si>
    <t>2026-05-07T17:29:00.822+02:00</t>
  </si>
  <si>
    <t>2026-05-07T17:19:03.343+02:00</t>
  </si>
  <si>
    <t>2026-05-07T20:14:12.924+02:00</t>
  </si>
  <si>
    <t>[{"id":"df65c440-9414-439e-8f8e-b4f30f154296","note":"","count":1,"label":"Hawai 40 cm","posId":"102","price":30900,"isExtra":false},{"id":"d5c01305-5b81-4931-8ef0-14413da22bab","note":"","count":1,"label":"Kukuřice","posId":"C115","price":3500,"KDSTags":["greenhighlight"],"isExtra":true},{"id":"0c454cc7-3f38-4dea-9e0e-7220d9ba6ce0","note":"","count":1,"label":"Dip česnekový","posId":"P106","price":2000,"isExtra":false}]</t>
  </si>
  <si>
    <t>Ihor</t>
  </si>
  <si>
    <t>2026-05-07T17:08:19.801+02:00</t>
  </si>
  <si>
    <t>2026-05-07T17:17:34.977+02:00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</si>
  <si>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základ","posId":"ZRS32","price":0,"isExtra":true},{"id":"A123","note":"","count":1,"label":"okraj mozzarella, bbq omáčka","posId":"A123","price":5700,"isExtra":true},{"id":"P106","note":"","count":1,"label":"Česnekový dip","posId":"P106","price":2000,"isExtra":false},{"id":"K0000","note":"","count":1,"label":"Balné","posId":"K0000","price":1500,"isExtra":true},{"id":"N120","note":"","count":1,"label":"Aquilla černý čaj a broskev 0,5l","posId":"N120","price":4900,"isExtra":false}]</t>
  </si>
  <si>
    <t>2026-05-07T17:07:03.346+02:00</t>
  </si>
  <si>
    <t>2026-05-07T17:15:14.627+02:00</t>
  </si>
  <si>
    <t>2026-05-07T17:24:47.690+02:00</t>
  </si>
  <si>
    <t>2026-05-07T17:07:03.999+02:00</t>
  </si>
  <si>
    <t>2026-05-07T17:06:38.355+02:00</t>
  </si>
  <si>
    <t>2026-05-07T17:14:33.547+02:00</t>
  </si>
  <si>
    <t>[{"id":"83ec0315-3b1e-4491-8fb1-b563a4c0f09e","count":1,"label":"Pizza Capricciosa 40","posId":"101","price":30900,"isExtra":false,"creatorId":"YFlm9-xZIuQAjL77rJn9G","isPackging":0,"actualLabel":"Pizza Capricciosa 40"}]</t>
  </si>
  <si>
    <t>2026-05-07T16:55:06.923+02:00</t>
  </si>
  <si>
    <t>2026-05-07T17:04:19.665+02:00</t>
  </si>
  <si>
    <t>[{"id":"6942755309e364dceebaa298","count":1,"label":"Quattro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základ","posId":"ZSR32","price":0,"isExtra":true},{"id":"fa663af1037263b7615b2b04","count":1,"label":"Šunka","posId":"B106","price":3000,"KDSTags":["greenhighlight"],"isExtra":true}]</t>
  </si>
  <si>
    <t>2026-05-07T16:42:02.847+02:00</t>
  </si>
  <si>
    <t>2026-05-07T16:52:31.387+02:00</t>
  </si>
  <si>
    <t>[{"id":"306cfd4b-8e53-4c39-a094-3a7609370ef0","note":"","count":1,"label":"Hawai 18 cm","posId":"126","price":11900,"isExtra":false},{"id":"d191a2a2-dbf7-43e1-9eae-453a92f5bdc2","note":"","count":1,"label":"BEZ -ananas","posId":"X100","price":0,"KDSTags":["redhighlight"],"isExtra":true},{"id":"dd5d901d-3787-43d0-9efe-85e31e1c5def","note":"","count":1,"label":"Pepperoni 32 cm","posId":"120","price":24900,"isExtra":false}]</t>
  </si>
  <si>
    <t>2026-05-07T16:37:56.310+02:00</t>
  </si>
  <si>
    <t>2026-05-07T16:46:59.477+02:00</t>
  </si>
  <si>
    <t>[{"id":"6942755309e364dceebaa28c","count":1,"label":"Hawai 40cm","posId":"102","price":30900,"isExtra":false},{"id":"9c3e5446ef3ded7b358f7c2a","count":1,"label":"Balné","posId":"K0000","price":2000,"isExtra":true}]</t>
  </si>
  <si>
    <t>Vikas</t>
  </si>
  <si>
    <t>2026-05-07T16:00:19.250+02:00</t>
  </si>
  <si>
    <t>2026-05-07T16:08:00.700+02:00</t>
  </si>
  <si>
    <t>[{"id":"104","note":"","count":1,"label":"Baby špenát &amp; kuře 40cm","posId":"104","price":30900,"isExtra":false},{"id":"K0000","note":"","count":1,"label":"Balné","posId":"K0000","price":2000,"isExtra":true},{"id":"X1000","note":"","count":1,"label":"bez plněných okrajů","posId":"X1000","price":0,"isExtra":true},{"id":"C102","note":"","count":1,"label":"Jalapeňos","posId":"C102","price":3500,"KDSTags":["greenhighlight"],"isExtra":true},{"id":"C103","note":"","count":1,"label":"Cibule","posId":"C103","price":3500,"KDSTags":["greenhighlight"],"isExtra":true},{"id":"C114","note":"","count":1,"label":"Kuře","posId":"C114","price":4000,"KDSTags":["greenhighlight"],"isExtra":true}]</t>
  </si>
  <si>
    <t>2026-05-07T15:51:02.477+02:00</t>
  </si>
  <si>
    <t>2026-05-07T16:03:33.221+02:00</t>
  </si>
  <si>
    <t>[{"id":"1aa4b142-e6d7-4d61-ba94-40298841a888","note":"","count":1,"label":"Quattro Formaggi 32 cm","posId":"123","price":24900,"isExtra":false},{"id":"b019e49c-8abf-4c78-a7cb-040722477356","note":"","count":1,"label":"slanina","posId":"B108","price":3000,"KDSTags":["greenhighlight"],"isExtra":true},{"id":"f932f643-9a56-4a16-90b3-20349063a042","note":"","count":1,"label":"Capricciosa 32 cm","posId":"113","price":24900,"isExtra":false},{"id":"86925bba-314c-4f6f-ba8e-4fc1b6f52f30","note":"","count":1,"label":"BEZ -olivy","posId":"X112","price":0,"KDSTags":["redhighlight"],"isExtra":true}]</t>
  </si>
  <si>
    <t>2026-05-07T15:42:40.371+02:00</t>
  </si>
  <si>
    <t>2026-05-07T15:51:49.635+02:00</t>
  </si>
  <si>
    <t>[{"id":"59592171","note":"Smetanovy zaklad prosím","size":"Baby Špenát &amp; kuře 32cm","count":1,"label":"Baby Špenát &amp; kuře 32cm","posId":"116","price":24900,"isExtra":false},{"id":"54684837","note":"","count":1,"label":"Balné","posId":"K0000","price":1500,"isExtra":true},{"id":"59592174","note":"","count":1,"label":"USA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bylinky","posId":"A121","price":5700,"isExtra":true},{"id":"54684877","note":"","count":1,"label":"Žampiony","posId":"B105","price":2500,"KDSTags":["greenhighlight"],"isExtra":true},{"id":"54684796","note":"","size":"Česnekový dip","count":2,"label":"Česnekový dip","posId":"P106","price":2000,"isExtra":false},{"id":"54684837","note":"","count":2,"label":"Balné","posId":"K0000","price":1500,"isExtra":true}]</t>
  </si>
  <si>
    <t>2026-05-07T15:40:02.322+02:00</t>
  </si>
  <si>
    <t>2026-05-07T17:36:26.973+02:00</t>
  </si>
  <si>
    <t>2026-05-07T17:54:17.164+02:00</t>
  </si>
  <si>
    <t>2026-05-07T16:15:00.704+02:00</t>
  </si>
  <si>
    <t>[{"id":"6d80fcec-2088-4df1-b35b-3de60046f4e1","note":"","count":1,"label":"Hot &amp; Spicy 32 cm","posId":"146","price":24900,"isExtra":false},{"id":"5e57993d-26f3-465c-aa35-1e3806b0b477","note":"","count":1,"label":"Hot &amp; Spicy 32 cm","posId":"122","price":24900,"isExtra":false},{"id":"be5c7908-f592-4704-987f-cd7d7281f32e","note":"","count":1,"label":"Comeback 32 cm","posId":"121","price":24900,"isExtra":false}]</t>
  </si>
  <si>
    <t>2026-05-07T15:34:48.141+02:00</t>
  </si>
  <si>
    <t>2026-05-07T15:42:10.330+02:00</t>
  </si>
  <si>
    <t>[{"id":"6942755309e364dceebaa29e","count":1,"label":"Pepperoni 32cm 🌶️🌶️","posId":"120","price":24900,"isExtra":false},{"id":"2f43df7dedb312c2f3c829b9","count":1,"label":"Balné","posId":"K0000","price":1500,"isExtra":true},{"id":"4f9d18ef8cf2c6764d412bb4","count":1,"label":"okraj hotdog, bez omáčky","posId":"A125","price":5700,"isExtra":true},{"id":"5329159316727e06e4d822ec","count":1,"label":"Kukuřice","posId":"B115","price":2500,"KDSTags":["greenhighlight"],"isExtra":true},{"id":"6942755309e364dceebaa2f4","count":1,"label":"Pepsi zero sugar 1l","posId":"N125","price":5900,"isExtra":false}]</t>
  </si>
  <si>
    <t>2026-05-07T15:22:02.476+02:00</t>
  </si>
  <si>
    <t>2026-05-07T15:31:53.172+02:00</t>
  </si>
  <si>
    <t>2026-05-07T15:44:28.669+02:00</t>
  </si>
  <si>
    <t>2026-05-07T15:22:03.492+02:00</t>
  </si>
  <si>
    <t>[{"id":"f991b551-d418-40dc-886d-2413cfe0e20e","note":"","count":1,"label":"Margherita 32 cm","posId":"112","price":20900,"isExtra":false},{"id":"3b51edda-398d-47d1-8cbd-b96caad0e92c","note":"","count":1,"label":"šunka","posId":"B106","price":3000,"KDSTags":["greenhighlight"],"isExtra":true},{"id":"0c454cc7-3f38-4dea-9e0e-7220d9ba6ce0","note":"","count":1,"label":"Dip česnekový","posId":"P106","price":2000,"isExtra":false}]</t>
  </si>
  <si>
    <t>2026-05-07T15:00:42.962+02:00</t>
  </si>
  <si>
    <t>2026-05-07T15:09:55.976+02:00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</si>
  <si>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okrajů","posId":"X1000","price":0,"isExtra":true}]</t>
  </si>
  <si>
    <t>2026-05-07T14:27:48.758+02:00</t>
  </si>
  <si>
    <t>2026-05-07T14:35:27.239+02:00</t>
  </si>
  <si>
    <t>[{"id":"6942755309e364dceebaa28c","count":1,"label":"Hawai 40cm","posId":"102","price":30900,"isExtra":false},{"id":"9c3e5446ef3ded7b358f7c2a","count":1,"label":"Balné","posId":"K0000","price":2000,"isExtra":true},{"id":"9b134e33f1db18460c30380b","count":1,"label":"okraj mozzarella, bylinky","posId":"A122","price":6500,"isExtra":true},{"id":"6942755309e364dceebaa2ee","count":1,"label":"Aquilla zelený čaj/citron 0,5l","posId":"N121","price":4900,"isExtra":false}]</t>
  </si>
  <si>
    <t>2026-05-07T14:09:02.454+02:00</t>
  </si>
  <si>
    <t>2026-05-07T14:17:17.207+02:00</t>
  </si>
  <si>
    <t>2026-05-07T14:31:26.947+02:00</t>
  </si>
  <si>
    <t>2026-05-07T14:09:03.533+02:00</t>
  </si>
  <si>
    <t>[{"id":"cb1b8132-0c9b-419f-9b1c-568c16576a0c","note":"","count":1,"label":"Pepperoni 40 cm","posId":"108","price":30900,"isExtra":false},{"id":"554b5341-3de7-4a69-b579-50bb01af629a","note":"","count":1,"label":"Quattro Formaggi 40 cm","posId":"111","price":30900,"isExtra":false}]</t>
  </si>
  <si>
    <t>2026-05-07T13:51:40.234+02:00</t>
  </si>
  <si>
    <t>2026-05-07T13:56:46.101+02:00</t>
  </si>
  <si>
    <t>[{"id":"a0148f4d-e608-4061-b0cf-421635d1867d","count":1,"label":"Spicy Wings","posId":"P101","price":11900,"isExtra":false,"creatorId":"C90gzYqoRfT69Zp0r2Fen","isPackging":0,"actualLabel":"Spicy Wings"}]</t>
  </si>
  <si>
    <t>2026-05-07T13:39:21.424+02:00</t>
  </si>
  <si>
    <t>2026-05-07T13:47:47.050+02:00</t>
  </si>
  <si>
    <t>[{"id":"54684761","note":"","size":"Veggieballs 40cm 🌶️🌶️","count":1,"label":"Veggieballs 40cm 🌶️🌶️","posId":"105","price":30900,"isExtra":false},{"id":"54684827","note":"","count":1,"label":"Balné","posId":"K0000","price":2000,"isExtra":true}]</t>
  </si>
  <si>
    <t>2026-05-07T13:39:19.745+02:00</t>
  </si>
  <si>
    <t>2026-05-07T13:47:38.197+02:00</t>
  </si>
  <si>
    <t>[{"id":"6942755309e364dceebaa2a8","count":1,"label":"Capricciosa 32cm","posId":"113","price":24900,"isExtra":false},{"id":"2f43df7dedb312c2f3c829b9","count":1,"label":"Balné","posId":"K0000","price":1500,"isExtra":true},{"id":"b79674a8749d7a797a90cc5b","count":1,"label":"okraj mozzarella, bylinky","posId":"A121","price":5700,"isExtra":true},{"id":"5329159316727e06e4d822ec","count":1,"label":"Kukuřice","posId":"B115","price":2500,"KDSTags":["greenhighlight"],"isExtra":true}]</t>
  </si>
  <si>
    <t>2026-05-07T13:29:12.999+02:00</t>
  </si>
  <si>
    <t>2026-05-07T13:37:13.038+02:00</t>
  </si>
  <si>
    <t>[{"id":"6942755309e364dceebaa298","count":1,"label":"Quattro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základ","posId":"ZSR32","price":0,"isExtra":true},{"id":"b79674a8749d7a797a90cc5b","count":1,"label":"okraj mozzarella, bylinky","posId":"A121","price":5700,"isExtra":true}]</t>
  </si>
  <si>
    <t>2026-05-07T13:09:56.098+02:00</t>
  </si>
  <si>
    <t>2026-05-07T13:18:31.014+02:00</t>
  </si>
  <si>
    <t>[{"id":"54684796","note":"","size":"Česnekový dip","count":1,"label":"Česnekový dip","posId":"P106","price":2000,"isExtra":false},{"id":"54684837","note":"","count":1,"label":"Balné","posId":"K0000","price":1500,"isExtra":true},{"id":"57405766","note":"","size":"Pepsi 1l","count":1,"label":"Pepsi 1l","posId":"N124","price":4900,"isExtra":false},{"id":"54684754","note":"","size":"Pepperoni 40cm 🌶️🌶️","count":1,"label":"Pepperoni 40cm 🌶️🌶️","posId":"108","price":30900,"isExtra":false},{"id":"54684827","note":"","count":1,"label":"Balné","posId":"K0000","price":2000,"isExtra":true}]</t>
  </si>
  <si>
    <t>2026-05-07T12:34:02.905+02:00</t>
  </si>
  <si>
    <t>2026-05-07T12:45:07.735+02:00</t>
  </si>
  <si>
    <t>2026-05-07T13:04:03.685+02:00</t>
  </si>
  <si>
    <t>2026-05-07T12:34:03.461+02:00</t>
  </si>
  <si>
    <t>[{"id":"63d3d8e2-08ad-42e7-bee2-0e2c8e2248bf","note":"","count":1,"label":"BBQ Texas 40 cm","posId":"107","price":30900,"isExtra":false},{"id":"f61b7339-3b20-4583-b2b8-12e48de2876d","note":"","count":1,"label":"změna na Rajčatový základ","posId":"A127","price":0,"isExtra":true}]</t>
  </si>
  <si>
    <t>2026-05-07T12:23:51.576+02:00</t>
  </si>
  <si>
    <t>2026-05-07T12:36:23.848+02:00</t>
  </si>
  <si>
    <t>[{"id":"54684796","note":"","size":"Česnekový dip","count":1,"label":"Česnekový dip","posId":"P106","price":2000,"isExtra":false},{"id":"54684837","note":"","count":1,"label":"Balné","posId":"K0000","price":1500,"isExtra":true},{"id":"59592165","note":"","size":"Pepperoni 32cm 🌶️🌶️","count":1,"label":"Pepperoni 32cm 🌶️🌶️","posId":"120","price":24900,"isExtra":false},{"id":"54684837","note":"","count":1,"label":"Balné","posId":"K0000","price":1500,"isExtra":true},{"id":"57179862","note":"","count":1,"label":"BBQ základ","posId":"ZRB32","price":0,"isExtra":true},{"id":"54684877","note":"","count":1,"label":"Žampiony","posId":"B105","price":2500,"KDSTags":["greenhighlight"],"isExtra":true},{"id":"54684875","note":"","count":1,"label":"okraj mozzarella, bbq omáčka","posId":"A123","price":5700,"isExtra":true}]</t>
  </si>
  <si>
    <t>2026-05-07T12:23:03.332+02:00</t>
  </si>
  <si>
    <t>2026-05-07T12:44:46.615+02:00</t>
  </si>
  <si>
    <t>2026-05-07T12:56:56.114+02:00</t>
  </si>
  <si>
    <t>2026-05-07T12:23:03.973+02:00</t>
  </si>
  <si>
    <t>[{"id":"e14574c4-b8aa-4b67-9714-d939fcb8ffee","note":"","count":1,"label":"Zeleninová 40 cm","posId":"103","price":30900,"isExtra":false},{"id":"cb1b8132-0c9b-419f-9b1c-568c16576a0c","note":"","count":1,"label":"Pepperoni 40 cm","posId":"108","price":30900,"isExtra":false}]</t>
  </si>
  <si>
    <t>2026-05-07T12:22:10.446+02:00</t>
  </si>
  <si>
    <t>2026-05-07T12:32:52.936+02:00</t>
  </si>
  <si>
    <t>[{"id":"0bea1fb1-a6d1-4425-b818-6eca29fb16e8","count":1,"label":"Pizza Comeback 32","posId":"121","price":24900,"isExtra":false,"creatorId":"kcyzZrk-FyHi9TzO2p84p","isPackging":0,"actualLabel":"Pizza Comeback 32"},{"id":"db512a49-05d7-4924-a817-5d5d5968a844","count":1,"label":"Pizza Capricciosa 32","posId":"113","price":24900,"isExtra":false,"creatorId":"mMYdLYELPXa_wLf6uvqlf","isPackging":0,"actualLabel":"Pizza Capricciosa 32"}]</t>
  </si>
  <si>
    <t>2026-05-07T11:53:48.488+02:00</t>
  </si>
  <si>
    <t>2026-05-07T12:09:38.919+02:00</t>
  </si>
  <si>
    <t>2026-05-07T11:52:02.564+02:00</t>
  </si>
  <si>
    <t>2026-05-07T12:08:34.777+02:00</t>
  </si>
  <si>
    <t>2026-05-07T12:19:21.372+02:00</t>
  </si>
  <si>
    <t>2026-05-07T11:52:03.189+02:00</t>
  </si>
  <si>
    <t>[{"id":"6a406468-94b2-4aab-8b3e-c490dfbbdf08","note":"","count":1,"label":"Hot &amp; Spicy 40 cm","posId":"110","price":30900,"isExtra":false},{"id":"65f00180-9c8f-4569-8062-acb5d5b8efb2","note":"","count":1,"label":"Pepsi 1l","posId":"N124","price":5900,"isExtra":false}]</t>
  </si>
  <si>
    <t>2026-05-07T11:51:59.951+02:00</t>
  </si>
  <si>
    <t>2026-05-07T12:04:10.739+02:00</t>
  </si>
  <si>
    <t>[{"id":"54684790","note":"","size":"Veggie menu Comeback","count":1,"label":"Veggie menu Comeback","posId":"M200","price":34900,"isExtra":false},{"id":"54684857","note":"","count":1,"label":"BBQ Texas","posId":"Y119","price":0,"isExtra":true},{"id":"54684818","note":"","count":1,"label":"Balné","posId":"K0000","price":3000,"isExtra":true},{"id":"54684847","note":"","count":1,"label":"česnekový chléb","posId":"P104","price":0,"isExtra":true},{"id":"61748712","note":"","count":1,"label":"Aquilla jemně perlivá","posId":"N141","price":0,"isExtra":true}]</t>
  </si>
  <si>
    <t>2026-05-07T11:30:20.518+02:00</t>
  </si>
  <si>
    <t>2026-05-07T11:39:28.823+02:00</t>
  </si>
  <si>
    <t>2026-05-07T11:30:11.837+02:00</t>
  </si>
  <si>
    <t>2026-05-07T11:47:16.710+02:00</t>
  </si>
  <si>
    <t>[{"id":"6942755309e364dceebaa29c","count":1,"label":"Comeback 32cm 🌶️","posId":"121","price":24900,"isExtra":false},{"id":"2f43df7dedb312c2f3c829b9","count":1,"label":"Balné","posId":"K0000","price":1500,"isExtra":true},{"id":"2179c22089126fe6683fee77","count":1,"label":"Smetanový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okrajů","posId":"X1000","price":0,"isExtra":true},{"id":"6942755309e364dceebaa298","count":1,"label":"Quattro Formaggi 32cm","posId":"123","price":24900,"isExtra":false},{"id":"2f43df7dedb312c2f3c829b9","count":1,"label":"Balné","posId":"K0000","price":1500,"isExtra":true},{"id":"260a35f70d058e4b235d3a9a","count":1,"label":"BBQ základ","posId":"ZSB32","price":0,"isExtra":true},{"id":"13bc34972a864e03558263de","count":1,"label":"bez plněných okrajů","posId":"X1000","price":0,"isExtra":true}]</t>
  </si>
  <si>
    <t>2026-05-07T11:14:02.126+02:00</t>
  </si>
  <si>
    <t>2026-05-07T11:37:28.639+02:00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</si>
  <si>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bylinky","posId":"A122","price":6500,"isExtra":true}]</t>
  </si>
  <si>
    <t>2026-05-07T11:13:03.434+02:00</t>
  </si>
  <si>
    <t>2026-05-07T11:26:56.601+02:00</t>
  </si>
  <si>
    <t>2026-05-07T11:56:04.000+02:00</t>
  </si>
  <si>
    <t>2026-05-07T11:13:04.140+02:00</t>
  </si>
  <si>
    <t>[{"id":"be5c7908-f592-4704-987f-cd7d7281f32e","note":"","count":1,"label":"Comeback 32 cm","posId":"121","price":24900,"isExtra":false},{"id":"f932f643-9a56-4a16-90b3-20349063a042","note":"","count":1,"label":"Capricciosa 32 cm","posId":"113","price":24900,"isExtra":false}]</t>
  </si>
  <si>
    <t>2026-05-07T11:01:18.092+02:00</t>
  </si>
  <si>
    <t>2026-05-07T11:19:32.137+02:00</t>
  </si>
  <si>
    <t>[{"id":"118","note":"","count":1,"label":"BBQ Meteor 32cm","posId":"118","price":24900,"isExtra":false},{"id":"K0000","note":"","count":1,"label":"Balné","posId":"K0000","price":1500,"isExtra":true},{"id":"P106","note":"","count":1,"label":"Česnekový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🌶️","posId":"P101","price":11900,"isExtra":false},{"id":"K0000","note":"","count":1,"label":"Balné","posId":"K0000","price":1500,"isExtra":true}]</t>
  </si>
  <si>
    <t>2026-05-07T10:08:03.193+02:00</t>
  </si>
  <si>
    <t>2026-05-07T11:22:25.474+02:00</t>
  </si>
  <si>
    <t>2026-05-07T11:46:42.436+02:00</t>
  </si>
  <si>
    <t>2026-05-07T10:08:04.243+02:00</t>
  </si>
  <si>
    <t>2026-05-07T09:56:01.760+02:00</t>
  </si>
  <si>
    <t>2026-05-07T11:13:14.466+02:00</t>
  </si>
  <si>
    <t>[{"id":"1aa4b142-e6d7-4d61-ba94-40298841a888","note":"","count":1,"label":"Quattro Formaggi 32 cm","posId":"123","price":24900,"isExtra":false},{"id":"1b08b308-0e41-4187-95e1-e91f28926f51","note":"","count":1,"label":"mozzarella","posId":"B113","price":3000,"KDSTags":["greenhighlight"],"isExtra":true},{"id":"720272d2-1717-4af6-8eea-e928bb95234b","note":"","count":1,"label":"kukuřice","posId":"B115","price":2500,"KDSTags":["greenhighlight"],"isExtra":true}]</t>
  </si>
  <si>
    <t>2026-05-07T09:02:02.867+02:00</t>
  </si>
  <si>
    <t>2026-05-07T11:12:36.331+02:00</t>
  </si>
  <si>
    <t>[{"id":"1aa4b142-e6d7-4d61-ba94-40298841a888","note":"","count":1,"label":"Quattro Formaggi 32 cm","posId":"123","price":24900,"isExtra":false},{"id":"2585f58b-88a9-4cf3-bee9-d0f178b1877c","note":"","count":1,"label":"okraj Hotdog bez omáčky","posId":"A125","price":5700,"isExtra":true},{"id":"eaf5673a-2acd-457a-bff6-8e65ba4050c9","note":"","count":1,"label":"dip jalapenos","posId":"P107","price":2000,"isExtra":false}]</t>
  </si>
  <si>
    <t>2026-05-07T00:41:01.992+02:00</t>
  </si>
  <si>
    <t>2026-05-07T00:48:00.753+02:00</t>
  </si>
  <si>
    <t>[{"id":"424aec40-766b-4a2f-bcc0-a9d6737ba762","note":"","count":1,"label":"Hawai 32 cm","posId":"114","price":24900,"isExtra":false},{"id":"57c816b2-3e3f-46c2-b126-b09910d79cb0","note":"","count":1,"label":"změna na Smetanový základ","posId":"A129","price":0,"isExtra":true}]</t>
  </si>
  <si>
    <t>2026-05-07T00:40:38.039+02:00</t>
  </si>
  <si>
    <t>2026-05-07T00:45:23.959+02:00</t>
  </si>
  <si>
    <t>[{"id":"6942755309e364dceebaa296","count":1,"label":"Margherita 32cm","posId":"112","price":20900,"isExtra":false},{"id":"2f43df7dedb312c2f3c829b9","count":1,"label":"Balné","posId":"K0000","price":1500,"isExtra":true},{"id":"fa663af1037263b7615b2b04","count":1,"label":"Šunka","posId":"B106","price":3000,"KDSTags":["greenhighlight"],"isExtra":true}]</t>
  </si>
  <si>
    <t>2026-05-07T00:32:59.460+02:00</t>
  </si>
  <si>
    <t>2026-05-07T00:38:35.846+02:00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</si>
  <si>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bylinky","posId":"A121","price":5700,"isExtra":true},{"id":"B105","note":"","count":1,"label":"Žampiony","posId":"B105","price":2500,"KDSTags":["greenhighlight"],"isExtra":true}]</t>
  </si>
  <si>
    <t>2026-05-07T00:21:36.500+02:00</t>
  </si>
  <si>
    <t>2026-05-07T00:31:36.794+02:00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</si>
  <si>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🌶️🌶️","posId":"108","price":30900,"isExtra":false},{"id":"54684827","note":"","count":1,"label":"Balné","posId":"K0000","price":2000,"isExtra":true}]</t>
  </si>
  <si>
    <t>Marco</t>
  </si>
  <si>
    <t>2026-05-07T00:15:21.904+02:00</t>
  </si>
  <si>
    <t>2026-05-07T00:36:55.992+02:00</t>
  </si>
  <si>
    <t>[{"id":"102","note":"","count":1,"label":"Hawai 40cm","posId":"102","price":30900,"isExtra":false},{"id":"K0000","note":"","count":1,"label":"Balné","posId":"K0000","price":2000,"isExtra":true},{"id":"A126","note":"","count":1,"label":"okraj hotdog, bez omáčky","posId":"A126","price":6500,"isExtra":true},{"id":"C115","note":"","count":1,"label":"Kukuřice","posId":"C115","price":3500,"KDSTags":["greenhighlight"],"isExtra":true},{"id":"C106","note":"","count":1,"label":"Šunka","posId":"C106","price":4000,"KDSTags":["greenhighlight"],"isExtra":true},{"id":"N124","note":"","count":1,"label":"Pepsi 1l","posId":"N124","price":4900,"isExtra":false}]</t>
  </si>
  <si>
    <t>2026-05-07T00:08:55.583+02:00</t>
  </si>
  <si>
    <t>2026-05-07T00:29:13.814+02:00</t>
  </si>
  <si>
    <t>2026-05-07T00:08:35.891+02:00</t>
  </si>
  <si>
    <t>2026-05-07T00:22:55.956+02:00</t>
  </si>
  <si>
    <t>[{"id":"59592167","note":"","size":"BBQ Meteor 32cm","count":1,"label":"BBQ Meteor 32cm","posId":"118","price":24900,"isExtra":false},{"id":"54684837","note":"","count":1,"label":"Balné","posId":"K0000","price":1500,"isExtra":true},{"id":"54684902","note":"","count":1,"label":"okraj hotdog, bbq omáčka","posId":"A119","price":5700,"isExtra":true},{"id":"57405766","note":"","size":"Pepsi 1l","count":1,"label":"Pepsi 1l","posId":"N124","price":4900,"isExtra":false}]</t>
  </si>
  <si>
    <t>2026-05-07T00:07:54.468+02:00</t>
  </si>
  <si>
    <t>2026-05-07T00:20:03.978+02:00</t>
  </si>
  <si>
    <t>[{"id":"6942755309e364dceebaa29c","count":1,"label":"Comeback 32cm 🌶️","posId":"121","price":24900,"isExtra":false},{"id":"2f43df7dedb312c2f3c829b9","count":1,"label":"Balné","posId":"K0000","price":1500,"isExtra":true},{"id":"9aa65ac5bd9db28d8469481e","count":1,"label":"okraj hotdog, hořčice","posId":"A117","price":5700,"isExtra":true}]</t>
  </si>
  <si>
    <t>2026-05-06T23:55:19.326+02:00</t>
  </si>
  <si>
    <t>2026-05-07T00:07:59.085+02:00</t>
  </si>
  <si>
    <t>[{"id":"6942755309e364dceebaa296","count":1,"label":"Margherita 32cm","posId":"112","price":20900,"isExtra":false},{"id":"2f43df7dedb312c2f3c829b9","count":1,"label":"Balné","posId":"K0000","price":1500,"isExtra":true},{"id":"6942755309e364dceebaa2d8","count":1,"label":"Česnekový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</si>
  <si>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2026-05-06T23:53:54.093+02:00</t>
  </si>
  <si>
    <t>2026-05-07T00:03:44.826+02:00</t>
  </si>
  <si>
    <t>[{"id":"54684796","note":"","size":"Česnekový dip","count":1,"label":"Česnekový dip","posId":"P106","price":2000,"isExtra":false},{"id":"54684837","note":"","count":1,"label":"Balné","posId":"K0000","price":1500,"isExtra":true},{"id":"61818012","note":"","size":"Guarana kiwi a jablko","count":1,"label":"Guarana kiwi a jablko","posId":"N144","price":5500,"isExtra":false},{"id":"59592165","note":"","size":"Pepperoni 32cm 🌶️🌶️","count":1,"label":"Pepperoni 32cm 🌶️🌶️","posId":"120","price":24900,"isExtra":false},{"id":"54684837","note":"","count":1,"label":"Balné","posId":"K0000","price":1500,"isExtra":true},{"id":"61818010","note":"","size":"Guarana classic","count":1,"label":"Guarana classic","posId":"N142","price":5500,"isExtra":false}]</t>
  </si>
  <si>
    <t>2026-05-06T23:48:21.209+02:00</t>
  </si>
  <si>
    <t>2026-05-06T23:58:02.895+02:00</t>
  </si>
  <si>
    <t>[{"id":"6942755309e364dceebaa288","count":1,"label":"BBQ Meteor 40cm","posId":"106","price":30900,"isExtra":false},{"id":"9c3e5446ef3ded7b358f7c2a","count":1,"label":"Balné","posId":"K0000","price":2000,"isExtra":true},{"id":"e35a1c85f77d930aa470465c","count":1,"label":"Smetanový základ","posId":"ZBS40","price":0,"isExtra":true},{"id":"c2f0d4a2510fbdafed8c4f00","count":1,"label":"bez plněných okrajů","posId":"X1000","price":0,"isExtra":true},{"id":"6942755309e364dceebaa2f2","count":1,"label":"Pepsi 1l","posId":"N124","price":4900,"isExtra":false}]</t>
  </si>
  <si>
    <t>2026-05-06T23:39:02.909+02:00</t>
  </si>
  <si>
    <t>2026-05-06T23:53:19.569+02:00</t>
  </si>
  <si>
    <t>2026-05-06T23:37:19.444+02:00</t>
  </si>
  <si>
    <t>2026-05-06T23:51:40.567+02:00</t>
  </si>
  <si>
    <t>[{"id":"738aa3ae-d2dd-4b3d-a30a-44f2259be94b","count":1,"label":"Pizza BBQ Meteor 18","posId":"130","price":11900,"isExtra":false,"creatorId":"nw8FJkczDnHpFomU8yw2L","isPackging":0,"actualLabel":"Pizza BBQ Meteor 18"},{"id":"7b38057d-d868-4703-9219-79f60d8a09f4","count":1,"label":"Pizza Capricciosa 18","posId":"125","price":11900,"isExtra":false,"creatorId":"zg1nCNj2BFaf3fO9vv9ou","isPackging":0,"actualLabel":"Pizza Capricciosa 18"},{"id":"db7acac0-80e0-4852-a500-36801587d36c","count":1,"label":"Pizza Špenát kuře 18 cm","posId":"128","price":11900,"isExtra":false,"creatorId":"32vC9q-4KVrXuwiNMgsE_","isPackging":0,"actualLabel":"Pizza Špenát kuře 18 cm"},{"id":"extra_20230331101812_62","count":1,"label":"Grana padano, pecorino, parmazán","posId":"A130","price":2000,"isExtra":true,"mainItemId":"db7acac0-80e0-4852-a500-36801587d36c"},{"id":"17ad363f-96ef-4e94-9246-dbc72c9ef474","count":1,"label":"Dip česnekový","posId":"P106","price":2000,"isExtra":false,"creatorId":"u-Ydqkvvk3N2F5N4RKRCR","isPackging":0,"actualLabel":"Dip česnekový"},{"id":"17ad363f-96ef-4e94-9246-dbc72c9ef474","count":1,"label":"Dip česnekový","posId":"P106","price":2000,"isExtra":false,"creatorId":"JtTTM7wLdpcHXyLm-y1UO","isPackging":0,"actualLabel":"Dip česnekový"},{"id":"17ad363f-96ef-4e94-9246-dbc72c9ef474","count":1,"label":"Dip česnekový","posId":"P106","price":2000,"isExtra":false,"creatorId":"RkuQP35bsGzAzW5V9d6TX","isPackging":0,"actualLabel":"Dip česnekový"}]</t>
  </si>
  <si>
    <t>2026-05-06T23:35:07.079+02:00</t>
  </si>
  <si>
    <t>2026-05-06T23:46:42.843+02:00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</si>
  <si>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B112","note":"","count":1,"label":"Olivy","posId":"B112","price":2500,"KDSTags":["greenhighlight"],"isExtra":true},{"id":"B114","note":"","count":1,"label":"Kuře","posId":"B114","price":3000,"KDSTags":["greenhighlight"],"isExtra":true}]</t>
  </si>
  <si>
    <t>2026-05-06T23:29:50.630+02:00</t>
  </si>
  <si>
    <t>2026-05-06T23:41:05.256+02:00</t>
  </si>
  <si>
    <t>2026-05-06T23:29:50.608+02:00</t>
  </si>
  <si>
    <t>2026-05-06T23:36:22.037+02:00</t>
  </si>
  <si>
    <t>2026-05-06T23:24:03.077+02:00</t>
  </si>
  <si>
    <t>2026-05-06T23:41:09.618+02:00</t>
  </si>
  <si>
    <t>2026-05-07T00:03:13.637+02:00</t>
  </si>
  <si>
    <t>2026-05-06T23:24:03.901+02:00</t>
  </si>
  <si>
    <t>[{"id":"3171e692-1adb-4333-8054-b1a7b136b69f","note":"","count":1,"label":"Pepperoni 32 cm","posId":"144","price":24900,"isExtra":false},{"id":"a3d62a5d-2e1d-48db-874e-d64becff7059","note":"","count":1,"label":"změna na BBQ základ","posId":"A128","price":0,"isExtra":true}]</t>
  </si>
  <si>
    <t>2026-05-06T23:16:29.133+02:00</t>
  </si>
  <si>
    <t>2026-05-06T23:25:00.973+02:00</t>
  </si>
  <si>
    <t>[{"id":"6942755309e364dceebaa29c","count":1,"label":"Comeback 32cm 🌶️","posId":"121","price":24900,"isExtra":false},{"id":"2f43df7dedb312c2f3c829b9","count":1,"label":"Balné","posId":"K0000","price":1500,"isExtra":true},{"id":"b5d31817c8dbb90bccca1f9d","count":1,"label":"okraj hotdog, bbq omáčka","posId":"A119","price":5700,"isExtra":true}]</t>
  </si>
  <si>
    <t>2026-05-06T23:04:03.614+02:00</t>
  </si>
  <si>
    <t>2026-05-06T23:13:42.640+02:00</t>
  </si>
  <si>
    <t>2026-05-06T23:43:39.673+02:00</t>
  </si>
  <si>
    <t>2026-05-06T23:04:04.076+02:00</t>
  </si>
  <si>
    <t>[{"id":"cb1b8132-0c9b-419f-9b1c-568c16576a0c","note":"","count":1,"label":"Pepperoni 40 cm","posId":"108","price":30900,"isExtra":false},{"id":"57c816b2-3e3f-46c2-b126-b09910d79cb0","note":"","count":1,"label":"změna na Smetanový základ","posId":"A129","price":0,"isExtra":true}]</t>
  </si>
  <si>
    <t>2026-05-06T23:02:02.811+02:00</t>
  </si>
  <si>
    <t>2026-05-06T23:18:52.566+02:00</t>
  </si>
  <si>
    <t>2026-05-06T23:30:49.935+02:00</t>
  </si>
  <si>
    <t>2026-05-06T23:02:03.382+02:00</t>
  </si>
  <si>
    <t>[{"id":"49e8d1c4-1e97-4089-9514-2970c15092b6","note":"","count":1,"label":"BBQ Meteor 40 cm","posId":"106","price":30900,"isExtra":false},{"id":"622835b8-8ccd-4776-9f66-ccee484725e6","note":"","count":1,"label":"Okraj Hotdog, hořčice","posId":"A118","price":6500,"isExtra":true},{"id":"1a902d9c-c6c4-4e15-b30a-3906f056006f","note":"","count":1,"label":"Pepsi zero sugar 1l","posId":"N125","price":5900,"isExtra":false}]</t>
  </si>
  <si>
    <t>2026-05-06T22:57:16.316+02:00</t>
  </si>
  <si>
    <t>2026-05-06T23:03:07.713+02:00</t>
  </si>
  <si>
    <t>[{"id":"6942755309e364dceebaa27e","count":1,"label":"Quattro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základ","posId":"ZSR40","price":0,"isExtra":true}]</t>
  </si>
  <si>
    <t>2026-05-06T22:53:06.201+02:00</t>
  </si>
  <si>
    <t>2026-05-06T22:53:42.389+02:00</t>
  </si>
  <si>
    <t>[{"id":"f8126e0c-2411-47be-a5a4-a84bd21d11a6","count":1,"label":"Aquilla černý čaj a broskev","posId":"N120","price":4900,"isExtra":false,"creatorId":"gIysSCJnLvbUEWMIZpesY","isPackging":0,"actualLabel":"Aquilla černý čaj a broskev"}]</t>
  </si>
  <si>
    <t>2026-05-06T22:34:39.963+02:00</t>
  </si>
  <si>
    <t>2026-05-06T22:41:24.698+02:00</t>
  </si>
  <si>
    <t>2026-05-06T22:24:44.328+02:00</t>
  </si>
  <si>
    <t>2026-05-06T23:11:03.757+02:00</t>
  </si>
  <si>
    <t>[{"id":"6942755309e364dceebaa2d6","count":2,"label":"Pepperoni Rolls 🌶️","posId":"P100","price":8900,"isExtra":false},{"id":"2f43df7dedb312c2f3c829b9","count":2,"label":"Balné","posId":"K0000","price":1500,"isExtra":true},{"id":"6942755309e364dceebaa2d8","count":1,"label":"Česnekový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</si>
  <si>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2026-05-06T22:23:29.610+02:00</t>
  </si>
  <si>
    <t>2026-05-06T22:28:16.311+02:00</t>
  </si>
  <si>
    <t>[{"id":"f46dd1d8-4f69-492e-b021-4aebe88e0e6b","count":1,"label":"Pizza Veggieballs 32 cm","posId":"117","price":24900,"isExtra":false,"creatorId":"AS9_oj6H0UworSCn_-dxU","isPackging":0,"actualLabel":"Pizza Veggieballs 32 cm"}]</t>
  </si>
  <si>
    <t>2026-05-06T22:14:51.407+02:00</t>
  </si>
  <si>
    <t>2026-05-06T22:25:16.548+02:00</t>
  </si>
  <si>
    <t>[{"id":"6942755309e364dceebaa28e","count":1,"label":"Capricciosa 40cm","posId":"101","price":30900,"isExtra":false},{"id":"9c3e5446ef3ded7b358f7c2a","count":1,"label":"Balné","posId":"K0000","price":2000,"isExtra":true},{"id":"9b134e33f1db18460c30380b","count":1,"label":"okraj mozzarella, bylinky","posId":"A122","price":6500,"isExtra":true},{"id":"c72973a96879fc2d4a45d18e","count":1,"label":"Kukuřice","posId":"C115","price":3500,"KDSTags":["greenhighlight"],"isExtra":true}]</t>
  </si>
  <si>
    <t>2026-05-06T22:11:48.474+02:00</t>
  </si>
  <si>
    <t>2026-05-06T22:17:24.475+02:00</t>
  </si>
  <si>
    <t>2026-05-06T22:10:44.511+02:00</t>
  </si>
  <si>
    <t>2026-05-06T22:16:02.487+02:00</t>
  </si>
  <si>
    <t>2026-05-06T22:04:41.986+02:00</t>
  </si>
  <si>
    <t>2026-05-06T22:13:14.552+02:00</t>
  </si>
  <si>
    <t>2026-05-06T22:04:41.819+02:00</t>
  </si>
  <si>
    <t>2026-05-06T22:12:01.612+02:00</t>
  </si>
  <si>
    <t>[{"id":"6942755309e364dceebaa29e","count":1,"label":"Pepperoni 32cm 🌶️🌶️","posId":"120","price":24900,"isExtra":false},{"id":"2f43df7dedb312c2f3c829b9","count":1,"label":"Balné","posId":"K0000","price":1500,"isExtra":true},{"id":"13bc34972a864e03558263de","count":1,"label":"bez plněných okrajů","posId":"X1000","price":0,"isExtra":true},{"id":"355aef36173e118d2d01dec4","count":1,"label":"Jalapeňos","posId":"B102","price":2500,"KDSTags":["greenhighlight"],"isExtra":true},{"id":"3175e5e9ef7fb644064019e6","count":1,"label":"Olivy","posId":"B112","price":2500,"KDSTags":["greenhighlight"],"isExtra":true}]</t>
  </si>
  <si>
    <t>2026-05-06T21:57:42.720+02:00</t>
  </si>
  <si>
    <t>2026-05-06T22:09:59.260+02:00</t>
  </si>
  <si>
    <t>[{"id":"4a20dc15-9932-4890-a338-4b8782bfca29","count":1,"label":"Pizza Comeback 40","posId":"109","price":30900,"isExtra":false,"creatorId":"fRZFk0G01Iz7Gc8dSFn_r","isPackging":0,"actualLabel":"Pizza Comeback 40"},{"id":"17ad363f-96ef-4e94-9246-dbc72c9ef474","count":1,"label":"Dip česnekový","posId":"P106","price":2000,"isExtra":false,"creatorId":"kzlnYfBUAha_oIcAjCQWH","isPackging":0,"actualLabel":"Dip česnekový"}]</t>
  </si>
  <si>
    <t>2026-05-06T21:57:26.638+02:00</t>
  </si>
  <si>
    <t>2026-05-06T22:08:40.717+02:00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</si>
  <si>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okrajů","posId":"X1000","price":0,"isExtra":true},{"id":"123","note":"","count":1,"label":"Quattro Formaggi 32cm","posId":"123","price":24900,"isExtra":false},{"id":"K0000","note":"","count":1,"label":"Balné","posId":"K0000","price":1500,"isExtra":true},{"id":"113","note":"","count":1,"label":"Capricciosa 32cm","posId":"113","price":24900,"isExtra":false},{"id":"K0000","note":"","count":1,"label":"Balné","posId":"K0000","price":1500,"isExtra":true},{"id":"X1000","note":"","count":1,"label":"bez plněných okrajů","posId":"X1000","price":0,"isExtra":true}]</t>
  </si>
  <si>
    <t>2026-05-06T21:51:04.057+02:00</t>
  </si>
  <si>
    <t>2026-05-06T22:04:16.308+02:00</t>
  </si>
  <si>
    <t>2026-05-06T22:24:31.236+02:00</t>
  </si>
  <si>
    <t>2026-05-06T21:51:04.751+02:00</t>
  </si>
  <si>
    <t>2026-05-06T21:47:25.184+02:00</t>
  </si>
  <si>
    <t>2026-05-06T21:53:53.435+02:00</t>
  </si>
  <si>
    <t>[{"id":"59592168","note":"","size":"Zeleninová 32cm","count":1,"label":"Zeleninová 32cm","posId":"115","price":24900,"isExtra":false},{"id":"54684837","note":"","count":1,"label":"Balné","posId":"K0000","price":1500,"isExtra":true},{"id":"54684831","note":"","count":1,"label":"bez plněných okrajů","posId":"X1000","price":0,"isExtra":true}]</t>
  </si>
  <si>
    <t>2026-05-06T21:47:15.370+02:00</t>
  </si>
  <si>
    <t>2026-05-06T21:58:16.355+02:00</t>
  </si>
  <si>
    <t>[{"id":"90fe26ad-8793-414c-a8fe-fc7624d10755","count":1,"label":"Pizza Špenát kuře 32 cm","posId":"116","price":24900,"isExtra":false,"creatorId":"z87PYvvgUH9qbBuhkugSd","isPackging":0,"actualLabel":"Pizza Špenát kuře 32 cm"},{"id":"0bea1fb1-a6d1-4425-b818-6eca29fb16e8","count":1,"label":"Pizza Comeback 32","posId":"121","price":24900,"isExtra":false,"creatorId":"AFuilGi9kjwDljmLQsW-R","isPackging":0,"actualLabel":"Pizza Comeback 32"}]</t>
  </si>
  <si>
    <t>2026-05-06T21:45:03.144+02:00</t>
  </si>
  <si>
    <t>2026-05-06T22:02:23.291+02:00</t>
  </si>
  <si>
    <t>2026-05-06T22:16:22.194+02:00</t>
  </si>
  <si>
    <t>2026-05-06T21:45:03.701+02:00</t>
  </si>
  <si>
    <t>[{"id":"1521e884-f3dc-4621-ab7a-f5baa959cbd5","note":"","count":1,"label":"SPICY MENU COMEBACK","posId":"","price":34900,"isExtra":false},{"id":"c35cbdbe-2812-4399-a2f4-ae285203f829","note":"","count":1,"label":"BBQ Texas","posId":"Y119","price":0,"isExtra":true},{"id":"741f56e1-4be0-4a48-9425-3dc6aa7f97c3","note":"","count":1,"label":"Italské těsto","posId":"15","price":0,"isExtra":true},{"id":"71cf10b2-b3f9-4147-9f8e-06c032b5c8af","note":"","count":1,"label":"BBQ základ","posId":"A128","price":0,"isExtra":true},{"id":"8caf43fd-6a2c-427b-858a-17f37d37c439","note":"","count":1,"label":"Spicy wings","posId":"P101","price":0,"isExtra":true},{"id":"8f138092-e75e-47b2-aab6-b7ac71ac445d","note":"","count":1,"label":"Mirinda 1l","posId":"N126","price":0,"isExtra":true},{"id":"1521e884-f3dc-4621-ab7a-f5baa959cbd5","note":"","count":1,"label":"SPICY MENU COMEBACK","posId":"","price":34900,"isExtra":false},{"id":"c35cbdbe-2812-4399-a2f4-ae285203f829","note":"","count":1,"label":"BBQ Texas","posId":"Y119","price":0,"isExtra":true},{"id":"741f56e1-4be0-4a48-9425-3dc6aa7f97c3","note":"","count":1,"label":"Italské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b019e49c-8abf-4c78-a7cb-040722477356","note":"","count":1,"label":"slanina","posId":"B108","price":3000,"KDSTags":["greenhighlight"],"isExtra":true},{"id":"8caf43fd-6a2c-427b-858a-17f37d37c439","note":"","count":1,"label":"Spicy wings","posId":"P101","price":0,"isExtra":true},{"id":"8f138092-e75e-47b2-aab6-b7ac71ac445d","note":"","count":1,"label":"Mirinda 1l","posId":"N126","price":0,"isExtra":true}]</t>
  </si>
  <si>
    <t>2026-05-06T21:44:44.884+02:00</t>
  </si>
  <si>
    <t>2026-05-06T21:52:47.491+02:00</t>
  </si>
  <si>
    <t>[{"id":"59592161","note":"","size":"Margherita 32cm","count":1,"label":"Margherita 32cm","posId":"112","price":20900,"isExtra":false},{"id":"54684837","note":"","count":1,"label":"Balné","posId":"K0000","price":1500,"isExtra":true},{"id":"59592174","note":"","count":1,"label":"USA těsto","posId":"17","price":1000,"isExtra":true},{"id":"57405766","note":"","size":"Pepsi 1l","count":1,"label":"Pepsi 1l","posId":"N124","price":4900,"isExtra":false}]</t>
  </si>
  <si>
    <t>2026-05-06T21:41:26.431+02:00</t>
  </si>
  <si>
    <t>2026-05-06T21:51:50.626+02:00</t>
  </si>
  <si>
    <t>2026-05-06T21:29:49.983+02:00</t>
  </si>
  <si>
    <t>2026-05-06T21:36:35.403+02:00</t>
  </si>
  <si>
    <t>2026-05-06T21:25:03.276+02:00</t>
  </si>
  <si>
    <t>2026-05-06T21:31:28.142+02:00</t>
  </si>
  <si>
    <t>2026-05-06T21:21:19.265+02:00</t>
  </si>
  <si>
    <t>[{"id":"120","note":"","count":1,"label":"Pepperoni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okrajů","posId":"X1000","price":0,"isExtra":true},{"id":"B115","note":"","count":1,"label":"Kukuřice","posId":"B115","price":2500,"KDSTags":["greenhighlight"],"isExtra":true}]</t>
  </si>
  <si>
    <t>2026-05-06T21:12:57.137+02:00</t>
  </si>
  <si>
    <t>2026-05-06T21:24:58.128+02:00</t>
  </si>
  <si>
    <t>[{"id":"7b2bf93f-7859-42a7-8c94-85086fc0d652","count":1,"label":"Pizza Comeback 18","posId":"133","price":11900,"isExtra":false,"creatorId":"lIJT3_cpWm322rn9BUQOc","isPackging":0,"actualLabel":"Pizza Comeback 18"},{"id":"extra_20230331101812_48","count":1,"label":"Jalapeňos","posId":"A102","price":1500,"isExtra":true,"mainItemId":"7b2bf93f-7859-42a7-8c94-85086fc0d652"},{"id":"extra_20230331101812_59","count":1,"label":"Gorgonzola","posId":"A101","price":2000,"isExtra":true,"mainItemId":"7b2bf93f-7859-42a7-8c94-85086fc0d652"},{"id":"17ad363f-96ef-4e94-9246-dbc72c9ef474","count":1,"label":"Dip česnekový","posId":"P106","price":2000,"isExtra":false,"creatorId":"CH_eIOAqnxYVAyYU2ohcL","isPackging":0,"actualLabel":"Dip česnekový"}]</t>
  </si>
  <si>
    <t>2026-05-06T21:11:12.510+02:00</t>
  </si>
  <si>
    <t>2026-05-06T21:20:21.327+02:00</t>
  </si>
  <si>
    <t>2026-05-06T21:06:09.473+02:00</t>
  </si>
  <si>
    <t>2026-05-06T21:15:22.744+02:00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</si>
  <si>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32cm","posId":"123","price":24900,"isExtra":false},{"id":"54684837","note":"","count":1,"label":"Balné","posId":"K0000","price":1500,"isExtra":true},{"id":"54684866","note":"","count":1,"label":"okraj mozzarella, bylinky","posId":"A121","price":5700,"isExtra":true},{"id":"59278281","note":"","size":"Spicy Wings 🌶️","count":1,"label":"Spicy Wings 🌶️","posId":"P101","price":11900,"isExtra":false},{"id":"54684837","note":"","count":1,"label":"Balné","posId":"K0000","price":1500,"isExtra":true},{"id":"54684796","note":"","size":"Česnekový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</si>
  <si>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2026-05-06T21:02:03.393+02:00</t>
  </si>
  <si>
    <t>2026-05-06T21:15:28.107+02:00</t>
  </si>
  <si>
    <t>2026-05-06T21:24:47.909+02:00</t>
  </si>
  <si>
    <t>2026-05-06T21:02:04.059+02:00</t>
  </si>
  <si>
    <t>[{"id":"c37883bc-1dd4-4f99-812d-f89a299ee1f5","note":"","count":1,"label":"Margherita 40 cm","posId":"100","price":26900,"isExtra":false},{"id":"74b60a0c-fcbc-4171-95e9-291adbfbe523","note":"","count":1,"label":"Cibule","posId":"C103","price":3500,"KDSTags":["greenhighlight"],"isExtra":true},{"id":"10b1ebcf-eda6-410e-81f0-6a9182a548db","note":"","count":1,"label":"Slanina","posId":"C108","price":4000,"KDSTags":["greenhighlight"],"isExtra":true},{"id":"86843148-4e32-4979-bfd6-d7151207f70f","note":"","count":1,"label":"Šunka","posId":"C106","price":4000,"KDSTags":["greenhighlight"],"isExtra":true}]</t>
  </si>
  <si>
    <t>2026-05-06T20:51:29.767+02:00</t>
  </si>
  <si>
    <t>[{"id":"P103","note":"","count":1,"label":"Pečené brambory","posId":"P103","price":6900,"isExtra":false},{"id":"K0000","note":"","count":1,"label":"Balné","posId":"K0000","price":1500,"isExtra":true},{"id":"M100","note":"","count":1,"label":"Spicy menu Comeback","posId":"M100","price":34900,"isExtra":false},{"id":"K0000","note":"","count":1,"label":"Balné","posId":"K0000","price":3000,"isExtra":true},{"id":"Y120","note":"","count":1,"label":"Pepperoni","posId":"Y120","price":0,"isExtra":true},{"id":"P101","note":"","count":1,"label":"spicy wings 🌶️","posId":"P101","price":0,"isExtra":true},{"id":"N131","note":"","count":1,"label":"BIRGO grapefruit 0,5l","posId":"N131","price":0,"isExtra":true}]</t>
  </si>
  <si>
    <t>2026-05-06T20:50:07.179+02:00</t>
  </si>
  <si>
    <t>2026-05-06T20:56:46.024+02:00</t>
  </si>
  <si>
    <t>[{"id":"4a20dc15-9932-4890-a338-4b8782bfca29","count":1,"label":"Pizza Comeback 40","posId":"109","price":30900,"isExtra":false,"creatorId":"ZEZlwZkl3NHVsNnSbGbm5","isPackging":0,"actualLabel":"Pizza Comeback 40"},{"id":"17ad363f-96ef-4e94-9246-dbc72c9ef474","count":1,"label":"Dip česnekový","posId":"P106","price":2000,"isExtra":false,"creatorId":"yYtVh7EOAbqxzaCtYxxqN","isPackging":0,"actualLabel":"Dip česnekový"}]</t>
  </si>
  <si>
    <t>2026-05-06T20:47:33.705+02:00</t>
  </si>
  <si>
    <t>2026-05-06T21:02:39.352+02:00</t>
  </si>
  <si>
    <t>[{"id":"6942755309e364dceebaa27e","count":1,"label":"Quattro Formaggi 40cm","posId":"111","price":30900,"isExtra":false},{"id":"9c3e5446ef3ded7b358f7c2a","count":1,"label":"Balné","posId":"K0000","price":2000,"isExtra":true},{"id":"7ed3d726760a75b810f49cfc","count":1,"label":"Slanina","posId":"C108","price":4000,"KDSTags":["greenhighlight"],"isExtra":true},{"id":"6942755309e364dceebaa282","count":1,"label":"Comeback 40cm 🌶️","posId":"109","price":30900,"isExtra":false},{"id":"9c3e5446ef3ded7b358f7c2a","count":1,"label":"Balné","posId":"K0000","price":2000,"isExtra":true},{"id":"30331fb755f8c9dadac09c7e","count":1,"label":"BBQ základ","posId":"ZRB40","price":0,"isExtra":true},{"id":"6942755309e364dceebaa284","count":1,"label":"Pepperoni 40cm 🌶️🌶️","posId":"108","price":30900,"isExtra":false},{"id":"9c3e5446ef3ded7b358f7c2a","count":1,"label":"Balné","posId":"K0000","price":2000,"isExtra":true},{"id":"6942755309e364dceebaa2e0","count":1,"label":"Dip Jalapeňos","posId":"P107","price":2000,"isExtra":false},{"id":"2f43df7dedb312c2f3c829b9","count":1,"label":"Balné","posId":"K0000","price":1500,"isExtra":true}]</t>
  </si>
  <si>
    <t>2026-05-06T20:46:03.360+02:00</t>
  </si>
  <si>
    <t>2026-05-06T20:55:54.015+02:00</t>
  </si>
  <si>
    <t>2026-05-06T21:04:30.715+02:00</t>
  </si>
  <si>
    <t>2026-05-06T20:46:03.882+02:00</t>
  </si>
  <si>
    <t>[{"id":"8929f51d-818c-4c09-96c6-0164428500a2","note":"","count":1,"label":"Baby špenát &amp; kuře 32 cm","posId":"140","price":24900,"isExtra":false},{"id":"22a4512a-e767-4587-801d-f6b219011ad2","note":"","count":1,"label":"BEZ -špenát s česnekem","posId":"X107","price":0,"KDSTags":["redhighlight"],"isExtra":true},{"id":"63675afb-9d1b-42b2-9d42-9e80500fdd28","note":"","count":1,"label":"Comeback 40 cm","posId":"109","price":30900,"isExtra":false}]</t>
  </si>
  <si>
    <t>2026-05-06T20:45:43.768+02:00</t>
  </si>
  <si>
    <t>2026-05-06T20:51:27.109+02:00</t>
  </si>
  <si>
    <t>[{"id":"0bea1fb1-a6d1-4425-b818-6eca29fb16e8","count":1,"label":"Pizza Comeback 32","posId":"121","price":24900,"isExtra":false,"creatorId":"XtrcNfCL348ZDXj5SpEcq","isPackging":0,"actualLabel":"Pizza Comeback 32"}]</t>
  </si>
  <si>
    <t>2026-05-06T20:39:26.971+02:00</t>
  </si>
  <si>
    <t>2026-05-06T20:41:05.733+02:00</t>
  </si>
  <si>
    <t>[{"id":"e19bccfc-4c17-4633-b04b-e10270a6adfb","count":1,"label":"Guarana kiwi a jablko","posId":"N144","price":5500,"isExtra":false,"creatorId":"N0vEFTY9A7h37X8RD04gJ","isPackging":0,"actualLabel":"Guarana kiwi a jablko"}]</t>
  </si>
  <si>
    <t>2026-05-06T20:29:41.008+02:00</t>
  </si>
  <si>
    <t>2026-05-06T20:37:02.236+02:00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</si>
  <si>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🌶️🌶️","posId":"108","price":30900,"isExtra":false},{"id":"54684827","note":"","count":1,"label":"Balné","posId":"K0000","price":2000,"isExtra":true},{"id":"54684796","note":"","size":"Česnekový dip","count":1,"label":"Česnekový dip","posId":"P106","price":2000,"isExtra":false},{"id":"54684837","note":"","count":1,"label":"Balné","posId":"K0000","price":1500,"isExtra":true},{"id":"54684795","note":"","size":"Pepperoni Rolls 🌶️","count":1,"label":"Pepperoni Rolls 🌶️","posId":"P100","price":8900,"isExtra":false},{"id":"54684837","note":"","count":1,"label":"Balné","posId":"K0000","price":1500,"isExtra":true}]</t>
  </si>
  <si>
    <t>2026-05-06T20:25:50.216+02:00</t>
  </si>
  <si>
    <t>2026-05-06T20:35:38.284+02:00</t>
  </si>
  <si>
    <t>[{"id":"6942755309e364dceebaa298","count":1,"label":"Quattro Formaggi 32cm","posId":"123","price":24900,"isExtra":false},{"id":"2f43df7dedb312c2f3c829b9","count":1,"label":"Balné","posId":"K0000","price":1500,"isExtra":true},{"id":"13bc34972a864e03558263de","count":1,"label":"bez plněných okrajů","posId":"X1000","price":0,"isExtra":true},{"id":"6524e41264c1c7bf5325225c","count":1,"label":"Grana padano, pecorino, parmazán","posId":"B130","price":3000,"KDSTags":["greenhighlight"],"isExtra":true},{"id":"6942755309e364dceebaa2f2","count":1,"label":"Pepsi 1l","posId":"N124","price":4900,"isExtra":false},{"id":"6942755309e364dceebaa29e","count":1,"label":"Pepperoni 32cm 🌶️🌶️","posId":"120","price":24900,"isExtra":false},{"id":"2f43df7dedb312c2f3c829b9","count":1,"label":"Balné","posId":"K0000","price":1500,"isExtra":true},{"id":"13bc34972a864e03558263de","count":1,"label":"bez plněných okrajů","posId":"X1000","price":0,"isExtra":true},{"id":"b7477ef8b16abc6ca0a47c1e","count":1,"label":"Pepperoni salám","posId":"B109","price":3000,"KDSTags":["greenhighlight"],"isExtra":true}]</t>
  </si>
  <si>
    <t>2026-05-06T20:15:57.536+02:00</t>
  </si>
  <si>
    <t>2026-05-06T20:07:59.140+02:00</t>
  </si>
  <si>
    <t>2026-05-06T20:18:58.196+02:00</t>
  </si>
  <si>
    <t>[{"id":"59592161","note":"","size":"Margherita 32cm","count":1,"label":"Margherita 32cm","posId":"112","price":20900,"isExtra":false},{"id":"54684837","note":"","count":1,"label":"Balné","posId":"K0000","price":1500,"isExtra":true},{"id":"54684866","note":"","count":1,"label":"okraj mozzarella, bylinky","posId":"A121","price":5700,"isExtra":true},{"id":"54684924","note":"","count":1,"label":"Cibule","posId":"B103","price":2500,"KDSTags":["greenhighlight"],"isExtra":true},{"id":"54684934","note":"","count":1,"label":"Špenát s česnekem","posId":"B107","price":2500,"KDSTags":["greenhighlight"],"isExtra":true},{"id":"54684945","note":"","count":1,"label":"Šunka","posId":"B106","price":3000,"KDSTags":["greenhighlight"],"isExtra":true},{"id":"57405767","note":"","size":"Pepsi zero sugar 1l","count":1,"label":"Pepsi zero sugar 1l","posId":"N125","price":5900,"isExtra":false},{"id":"59592167","note":"","size":"BBQ Meteor 32cm","count":1,"label":"BBQ Meteor 32cm","posId":"118","price":24900,"isExtra":false},{"id":"54684837","note":"","count":1,"label":"Balné","posId":"K0000","price":1500,"isExtra":true},{"id":"59592174","note":"","count":1,"label":"USA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bylinky","posId":"A121","price":5700,"isExtra":true}]</t>
  </si>
  <si>
    <t>Valeriy</t>
  </si>
  <si>
    <t>2026-05-06T20:05:39.265+02:00</t>
  </si>
  <si>
    <t>2026-05-06T20:11:58.457+02:00</t>
  </si>
  <si>
    <t>[{"id":"111","note":"","count":1,"label":"Quattro Formaggi 40cm","posId":"111","price":30900,"isExtra":false},{"id":"K0000","note":"","count":1,"label":"Balné","posId":"K0000","price":2000,"isExtra":true},{"id":"P100","note":"","count":1,"label":"Pepperoni Rolls 🌶️","posId":"P100","price":8900,"isExtra":false},{"id":"K0000","note":"","count":1,"label":"Balné","posId":"K0000","price":1500,"isExtra":true}]</t>
  </si>
  <si>
    <t>2026-05-06T20:05:03.409+02:00</t>
  </si>
  <si>
    <t>2026-05-06T20:16:37.025+02:00</t>
  </si>
  <si>
    <t>2026-05-06T20:04:33.541+02:00</t>
  </si>
  <si>
    <t>2026-05-06T20:11:47.651+02:00</t>
  </si>
  <si>
    <t>[{"id":"118","note":"","count":1,"label":"BBQ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těsto","posId":"17","price":1000,"isExtra":true},{"id":"ZBS32","note":"","count":1,"label":"Smetanový základ","posId":"ZBS32","price":0,"isExtra":true},{"id":"A123","note":"","count":1,"label":"okraj mozzarella, bbq omáčka","posId":"A123","price":5700,"isExtra":true},{"id":"P106","note":"","count":1,"label":"Česnekový dip","posId":"P106","price":2000,"isExtra":false},{"id":"K0000","note":"","count":1,"label":"Balné","posId":"K0000","price":1500,"isExtra":true},{"id":"N143","note":"","count":1,"label":"Guarana classic zero","posId":"N143","price":5500,"isExtra":false}]</t>
  </si>
  <si>
    <t>2026-05-06T19:59:05.167+02:00</t>
  </si>
  <si>
    <t>2026-05-06T20:08:38.224+02:00</t>
  </si>
  <si>
    <t>[{"id":"6942755309e364dceebaa298","count":1,"label":"Quattro Formaggi 32cm","posId":"123","price":24900,"isExtra":false},{"id":"2f43df7dedb312c2f3c829b9","count":1,"label":"Balné","posId":"K0000","price":1500,"isExtra":true},{"id":"01e72685876a6622f5378cba","count":1,"label":"Žampiony","posId":"B105","price":2500,"KDSTags":["greenhighlight"],"isExtra":true},{"id":"fa663af1037263b7615b2b04","count":1,"label":"Šunka","posId":"B106","price":3000,"KDSTags":["greenhighlight"],"isExtra":true},{"id":"6942755309e364dceebaa298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základ","posId":"ZSR32","price":0,"isExtra":true},{"id":"13bc34972a864e03558263de","count":1,"label":"bez plněných okrajů","posId":"X1000","price":0,"isExtra":true},{"id":"fa663af1037263b7615b2b04","count":1,"label":"Šunka","posId":"B106","price":3000,"KDSTags":["greenhighlight"],"isExtra":true},{"id":"6942755309e364dceebaa2d8","count":1,"label":"Česnekový dip","posId":"P106","price":2000,"isExtra":false},{"id":"2f43df7dedb312c2f3c829b9","count":1,"label":"Balné","posId":"K0000","price":1500,"isExtra":true}]</t>
  </si>
  <si>
    <t>2026-05-06T19:49:09.859+02:00</t>
  </si>
  <si>
    <t>2026-05-06T19:51:59.979+02:00</t>
  </si>
  <si>
    <t>[{"id":"7f90f634-ae03-48d9-9ac8-27405c0fc737","count":1,"label":"Poděbradská malinovka 0,5l","posId":"N129","price":4900,"isExtra":false,"creatorId":"t5K19JZxP09_w6LCkdZ8e","isPackging":0,"actualLabel":"Poděbradská malinovka 0,5l"}]</t>
  </si>
  <si>
    <t>2026-05-06T19:48:00.552+02:00</t>
  </si>
  <si>
    <t>2026-05-06T19:54:53.154+02:00</t>
  </si>
  <si>
    <t>[{"id":"6942755309e364dceebaa29a","count":1,"label":"Hot &amp; Spicy 32cm 🌶️🌶️","posId":"122","price":24900,"isExtra":false},{"id":"2f43df7dedb312c2f3c829b9","count":1,"label":"Balné","posId":"K0000","price":1500,"isExtra":true},{"id":"6942755309e364dceebaa2d8","count":1,"label":"Česnekový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</si>
  <si>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2026-05-06T19:31:51.514+02:00</t>
  </si>
  <si>
    <t>2026-05-06T19:38:36.335+02:00</t>
  </si>
  <si>
    <t>[{"id":"6942755309e364dceebaa282","count":1,"label":"Comeback 40cm 🌶️","posId":"109","price":30900,"isExtra":false},{"id":"9c3e5446ef3ded7b358f7c2a","count":1,"label":"Balné","posId":"K0000","price":2000,"isExtra":true},{"id":"6942755309e364dceebaa2d6","count":1,"label":"Pepperoni Rolls 🌶️","posId":"P100","price":8900,"isExtra":false},{"id":"2f43df7dedb312c2f3c829b9","count":1,"label":"Balné","posId":"K0000","price":1500,"isExtra":true}]</t>
  </si>
  <si>
    <t>2026-05-06T19:28:02.546+02:00</t>
  </si>
  <si>
    <t>2026-05-06T19:43:16.916+02:00</t>
  </si>
  <si>
    <t>[{"id":"f932f643-9a56-4a16-90b3-20349063a042","note":"","count":1,"label":"Capricciosa 32 cm","posId":"113","price":24900,"isExtra":false},{"id":"2be8bd8d-b8cf-456a-a9f3-1ae18c5726f9","note":"","count":1,"label":"okraj mozzarella, BBQ omáčka","posId":"A123","price":5700,"isExtra":true},{"id":"adb25a98-2836-4da5-82f5-82c3fc24d621","note":"","count":1,"label":"grana padano","posId":"B130","price":3000,"KDSTags":["greenhighlight"],"isExtra":true},{"id":"0c454cc7-3f38-4dea-9e0e-7220d9ba6ce0","note":"","count":1,"label":"Dip česnekový","posId":"P106","price":2000,"isExtra":false}]</t>
  </si>
  <si>
    <t>2026-05-06T19:26:49.676+02:00</t>
  </si>
  <si>
    <t>2026-05-06T19:37:05.197+02:00</t>
  </si>
  <si>
    <t>[{"id":"6942755309e364dceebaa2a8","count":1,"label":"Capricciosa 32cm","posId":"113","price":24900,"isExtra":false},{"id":"2f43df7dedb312c2f3c829b9","count":1,"label":"Balné","posId":"K0000","price":1500,"isExtra":true},{"id":"6942755309e364dceebaa28e","count":1,"label":"Capricciosa 40cm","posId":"101","price":30900,"isExtra":false},{"id":"9c3e5446ef3ded7b358f7c2a","count":1,"label":"Balné","posId":"K0000","price":2000,"isExtra":true},{"id":"a1d8d8aa5ac3e6b6f9971fa2","count":1,"label":"Bez oliv","posId":"X112","price":0,"KDSTags":["redhighlight"],"isExtra":true}]</t>
  </si>
  <si>
    <t>2026-05-06T19:24:34.583+02:00</t>
  </si>
  <si>
    <t>2026-05-06T19:33:59.105+02:00</t>
  </si>
  <si>
    <t>2026-05-06T19:23:26.953+02:00</t>
  </si>
  <si>
    <t>2026-05-06T19:30:52.261+02:00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</si>
  <si>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okrajů","posId":"X1000","price":0,"isExtra":true},{"id":"54684928","note":"","count":1,"label":"Kukuřice","posId":"B115","price":2500,"KDSTags":["greenhighlight"],"isExtra":true},{"id":"59592171","note":"","size":"Baby Špenát &amp; kuře 32cm","count":1,"label":"Baby Špenát &amp; kuře 32cm","posId":"116","price":24900,"isExtra":false},{"id":"54684837","note":"","count":1,"label":"Balné","posId":"K0000","price":1500,"isExtra":true},{"id":"59592174","note":"","count":1,"label":"USA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okrajů","posId":"X1000","price":0,"isExtra":true},{"id":"54684895","note":"","count":1,"label":"Olivy","posId":"B112","price":2500,"KDSTags":["greenhighlight"],"isExtra":true}]</t>
  </si>
  <si>
    <t>2026-05-06T19:20:48.427+02:00</t>
  </si>
  <si>
    <t>2026-05-06T19:29:26.186+02:00</t>
  </si>
  <si>
    <t>[{"id":"6942755309e364dceebaa286","count":1,"label":"BBQ Texas 40cm","posId":"107","price":30900,"isExtra":false},{"id":"9c3e5446ef3ded7b358f7c2a","count":1,"label":"Balné","posId":"K0000","price":2000,"isExtra":true},{"id":"8fc7fed4d5a91e6ffd5c3149","count":1,"label":"Rajčatový základ","posId":"ZBR40","price":0,"isExtra":true},{"id":"3846d00c330dd5f1193c2cd5","count":1,"label":"okraj hotdog, bbq omáčka","posId":"A120","price":6500,"isExtra":true}]</t>
  </si>
  <si>
    <t>2026-05-06T19:16:03.414+02:00</t>
  </si>
  <si>
    <t>2026-05-06T19:33:52.974+02:00</t>
  </si>
  <si>
    <t>2026-05-06T19:46:19.201+02:00</t>
  </si>
  <si>
    <t>2026-05-06T19:16:09.371+02:00</t>
  </si>
  <si>
    <t>2026-05-06T19:13:06.029+02:00</t>
  </si>
  <si>
    <t>2026-05-06T19:20:22.117+02:00</t>
  </si>
  <si>
    <t>[{"id":"6942755309e364dceebaa2f4","count":1,"label":"Pepsi zero sugar 1l","posId":"N125","price":5900,"isExtra":false},{"id":"6942755309e364dceebaa2a8","count":1,"label":"Capricciosa 32cm","posId":"113","price":24900,"isExtra":false},{"id":"2f43df7dedb312c2f3c829b9","count":1,"label":"Balné","posId":"K0000","price":1500,"isExtra":true},{"id":"13bc34972a864e03558263de","count":1,"label":"bez plněných okrajů","posId":"X1000","price":0,"isExtra":true},{"id":"5329159316727e06e4d822ec","count":2,"label":"Kukuřice","posId":"B115","price":2500,"KDSTags":["greenhighlight"],"isExtra":true}]</t>
  </si>
  <si>
    <t>2026-05-06T19:11:33.936+02:00</t>
  </si>
  <si>
    <t>2026-05-06T19:21:20.120+02:00</t>
  </si>
  <si>
    <t>2026-05-06T19:06:02.560+02:00</t>
  </si>
  <si>
    <t>2026-05-06T19:15:34.431+02:00</t>
  </si>
  <si>
    <t>[{"id":"554b5341-3de7-4a69-b579-50bb01af629a","note":"","count":1,"label":"Quattro Formaggi 40 cm","posId":"111","price":30900,"isExtra":false},{"id":"cb1b8132-0c9b-419f-9b1c-568c16576a0c","note":"","count":1,"label":"Pepperoni 40 cm","posId":"108","price":30900,"isExtra":false}]</t>
  </si>
  <si>
    <t>2026-05-06T19:05:03.083+02:00</t>
  </si>
  <si>
    <t>2026-05-06T19:12:11.033+02:00</t>
  </si>
  <si>
    <t>2026-05-06T19:23:46.561+02:00</t>
  </si>
  <si>
    <t>2026-05-06T19:05:03.824+02:00</t>
  </si>
  <si>
    <t>[{"id":"1aa4b142-e6d7-4d61-ba94-40298841a888","note":"","count":1,"label":"Quattro Formaggi 32 cm","posId":"123","price":24900,"isExtra":false},{"id":"e2500e14-36a7-442f-9e4c-8df3f05db108","note":"","count":1,"label":"pepperoni salám","posId":"B109","price":3000,"KDSTags":["greenhighlight"],"isExtra":true},{"id":"0c454cc7-3f38-4dea-9e0e-7220d9ba6ce0","note":"","count":1,"label":"Dip česnekový","posId":"P106","price":2000,"isExtra":false},{"id":"65f00180-9c8f-4569-8062-acb5d5b8efb2","note":"","count":1,"label":"Pepsi 1l","posId":"N124","price":5900,"isExtra":false}]</t>
  </si>
  <si>
    <t>2026-05-06T18:48:25.391+02:00</t>
  </si>
  <si>
    <t>2026-05-06T19:05:22.688+02:00</t>
  </si>
  <si>
    <t>[{"id":"59592170","note":"","size":"Capricciosa 32cm","count":1,"label":"Capricciosa 32cm","posId":"113","price":24900,"isExtra":false},{"id":"54684837","note":"","count":1,"label":"Balné","posId":"K0000","price":1500,"isExtra":true},{"id":"59592166","note":"","size":"BBQ Texas 32cm","count":1,"label":"BBQ Texas 32cm","posId":"119","price":24900,"isExtra":false},{"id":"54684837","note":"","count":1,"label":"Balné","posId":"K0000","price":1500,"isExtra":true},{"id":"54684831","note":"","count":1,"label":"bez plněných okrajů","posId":"X1000","price":0,"isExtra":true},{"id":"54684753","note":"","size":"Comeback 40cm 🌶️","count":1,"label":"Comeback 40cm 🌶️","posId":"109","price":30900,"isExtra":false},{"id":"54684827","note":"","count":1,"label":"Balné","posId":"K0000","price":2000,"isExtra":true},{"id":"59555759","note":"","count":1,"label":"Smetanový základ","posId":"ZRS40","price":0,"isExtra":true},{"id":"54684868","note":"","count":1,"label":"okraj mozzarella, bbq omáčka","posId":"A124","price":6500,"isExtra":true}]</t>
  </si>
  <si>
    <t>2026-05-06T18:43:50.006+02:00</t>
  </si>
  <si>
    <t>2026-05-06T18:53:15.723+02:00</t>
  </si>
  <si>
    <t>[{"id":"6942755309e364dceebaa28c","count":1,"label":"Hawai 40cm","posId":"102","price":30900,"isExtra":false},{"id":"9c3e5446ef3ded7b358f7c2a","count":1,"label":"Balné","posId":"K0000","price":2000,"isExtra":true},{"id":"e48bc139e2ca597f8161ac78","count":1,"label":"okraj hotdog, hořčice","posId":"A118","price":6500,"isExtra":true},{"id":"7ed3d726760a75b810f49cfc","count":1,"label":"Slanina","posId":"C108","price":4000,"KDSTags":["greenhighlight"],"isExtra":true}]</t>
  </si>
  <si>
    <t>2026-05-06T18:36:45.239+02:00</t>
  </si>
  <si>
    <t>2026-05-06T18:41:47.386+02:00</t>
  </si>
  <si>
    <t>[{"id":"f46dd1d8-4f69-492e-b021-4aebe88e0e6b","count":1,"label":"Pizza Veggieballs 32 cm","posId":"117","price":24900,"isExtra":false,"creatorId":"L4CPja0em5wnGMgq_6d0K","isPackging":0,"actualLabel":"Pizza Veggieballs 32 cm"}]</t>
  </si>
  <si>
    <t>2026-05-06T18:29:34.964+02:00</t>
  </si>
  <si>
    <t>2026-05-06T18:34:20.355+02:00</t>
  </si>
  <si>
    <t>[{"id":"7f6f7195-5469-4c2e-90b4-8731c390745b","count":1,"label":"Pizza Margherita 32","posId":"112","price":20900,"isExtra":false,"creatorId":"kgBzlCsQho4lX6RuGtKx3","isPackging":0,"actualLabel":"Pizza Margherita 32"}]</t>
  </si>
  <si>
    <t>Madaminkhon</t>
  </si>
  <si>
    <t>2026-05-06T18:19:23.994+02:00</t>
  </si>
  <si>
    <t>2026-05-06T18:30:31.058+02:00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</si>
  <si>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okrajů","posId":"X1000","price":0,"isExtra":true},{"id":"C111","note":"","count":1,"label":"Paprika","posId":"C111","price":3500,"KDSTags":["greenhighlight"],"isExtra":true},{"id":"123","note":"","count":1,"label":"Quattro Formaggi 32cm","posId":"123","price":24900,"isExtra":false},{"id":"K0000","note":"","count":1,"label":"Balné","posId":"K0000","price":1500,"isExtra":true},{"id":"X1000","note":"","count":1,"label":"bez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</si>
  <si>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2026-05-06T18:10:03.581+02:00</t>
  </si>
  <si>
    <t>2026-05-06T18:17:43.511+02:00</t>
  </si>
  <si>
    <t>2026-05-06T18:06:56.095+02:00</t>
  </si>
  <si>
    <t>2026-05-06T18:17:05.722+02:00</t>
  </si>
  <si>
    <t>[{"id":"6942755309e364dceebaa29c","count":1,"label":"Comeback 32cm 🌶️","posId":"121","price":24900,"isExtra":false},{"id":"2f43df7dedb312c2f3c829b9","count":1,"label":"Balné","posId":"K0000","price":1500,"isExtra":true},{"id":"fb29917ce2e90ab392103c23","count":1,"label":"USA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bylinky","posId":"A121","price":5700,"isExtra":true},{"id":"146d14caf6bb97c1dad365be","count":1,"label":"Mozzarella","posId":"B113","price":3000,"KDSTags":["greenhighlight"],"isExtra":true}]</t>
  </si>
  <si>
    <t>2026-05-06T18:06:01.957+02:00</t>
  </si>
  <si>
    <t>2026-05-06T18:19:04.356+02:00</t>
  </si>
  <si>
    <t>2026-05-06T18:36:18.887+02:00</t>
  </si>
  <si>
    <t>2026-05-06T18:09:09.649+02:00</t>
  </si>
  <si>
    <t>2026-05-06T17:56:03.025+02:00</t>
  </si>
  <si>
    <t>2026-05-06T18:17:53.292+02:00</t>
  </si>
  <si>
    <t>2026-05-06T18:45:57.041+02:00</t>
  </si>
  <si>
    <t>2026-05-06T17:56:31.290+02:00</t>
  </si>
  <si>
    <t>[{"id":"7dc558f4-908c-4dab-b333-a925cc147e51","note":"","count":1,"label":"Comeback 32 cm","posId":"145","price":24900,"isExtra":false},{"id":"57c816b2-3e3f-46c2-b126-b09910d79cb0","note":"","count":1,"label":"změna na Smetanový základ","posId":"A129","price":0,"isExtra":true},{"id":"e93eabf5-7d24-462c-a2e7-caf24157b9c1","note":"","count":1,"label":"gorgonzola","posId":"B101","price":3000,"KDSTags":["greenhighlight"],"isExtra":true},{"id":"0c454cc7-3f38-4dea-9e0e-7220d9ba6ce0","note":"","count":1,"label":"Dip česnekový","posId":"P106","price":2000,"isExtra":false}]</t>
  </si>
  <si>
    <t>2026-05-06T17:47:16.192+02:00</t>
  </si>
  <si>
    <t>2026-05-06T17:56:30.637+02:00</t>
  </si>
  <si>
    <t>[{"id":"6942755309e364dceebaa2d0","count":1,"label":"Masové kuličky","posId":"P102","price":9900,"isExtra":false},{"id":"2f43df7dedb312c2f3c829b9","count":1,"label":"Balné","posId":"K0000","price":1500,"isExtra":true},{"id":"6942755309e364dceebaa29e","count":1,"label":"Pepperoni 32cm 🌶️🌶️","posId":"120","price":24900,"isExtra":false},{"id":"2f43df7dedb312c2f3c829b9","count":1,"label":"Balné","posId":"K0000","price":1500,"isExtra":true}]</t>
  </si>
  <si>
    <t>2026-05-06T17:46:17.176+02:00</t>
  </si>
  <si>
    <t>2026-05-06T17:54:28.546+02:00</t>
  </si>
  <si>
    <t>[{"id":"6942755309e364dceebaa2cc","count":1,"label":"Spicy menu Comeback","posId":"M100","price":34900,"isExtra":false},{"id":"0a08d21a7d76fb620b157a44","count":1,"label":"Balné","posId":"K0000","price":3000,"isExtra":true},{"id":"af2b7c55654666119623d866","count":1,"label":"Capricciosa","posId":"Y113","price":0,"isExtra":true},{"id":"bf3d5e280f81677b5972c78a","count":1,"label":"masové kuličky","posId":"P102","price":0,"isExtra":true},{"id":"485234416862bf3643ff6f92","count":1,"label":"Pepsi zero sugar 1l","posId":"N125","price":0,"isExtra":true}]</t>
  </si>
  <si>
    <t>2026-05-06T17:43:46.261+02:00</t>
  </si>
  <si>
    <t>2026-05-06T17:52:18.516+02:00</t>
  </si>
  <si>
    <t>[{"id":"6942755309e364dceebaa2a6","count":1,"label":"Hawai 32cm","posId":"114","price":24900,"isExtra":false},{"id":"2f43df7dedb312c2f3c829b9","count":1,"label":"Balné","posId":"K0000","price":1500,"isExtra":true},{"id":"b79674a8749d7a797a90cc5b","count":1,"label":"okraj mozzarella, bylinky","posId":"A121","price":5700,"isExtra":true},{"id":"2f31c31a40755ef5c17facb5","count":1,"label":"Slanina","posId":"B108","price":3000,"KDSTags":["greenhighlight"],"isExtra":true},{"id":"6942755309e364dceebaa2a8","count":1,"label":"Capricciosa 32cm","posId":"113","price":24900,"isExtra":false},{"id":"2f43df7dedb312c2f3c829b9","count":1,"label":"Balné","posId":"K0000","price":1500,"isExtra":true},{"id":"b79674a8749d7a797a90cc5b","count":1,"label":"okraj mozzarella, bylinky","posId":"A121","price":5700,"isExtra":true},{"id":"5329159316727e06e4d822ec","count":1,"label":"Kukuřice","posId":"B115","price":2500,"KDSTags":["greenhighlight"],"isExtra":true}]</t>
  </si>
  <si>
    <t>2026-05-06T17:37:02.789+02:00</t>
  </si>
  <si>
    <t>2026-05-06T17:49:20.247+02:00</t>
  </si>
  <si>
    <t>2026-05-06T18:17:08.877+02:00</t>
  </si>
  <si>
    <t>2026-05-06T17:37:03.424+02:00</t>
  </si>
  <si>
    <t>[{"id":"63675afb-9d1b-42b2-9d42-9e80500fdd28","note":"","count":1,"label":"Comeback 40 cm","posId":"109","price":30900,"isExtra":false},{"id":"eae0baf6-2c0e-4081-8ab5-5266bc363ee5","note":"","count":1,"label":"Okraj mozzarella, BBQ omáčka","posId":"A124","price":6500,"isExtra":true},{"id":"0c454cc7-3f38-4dea-9e0e-7220d9ba6ce0","note":"","count":2,"label":"Dip česnekový","posId":"P106","price":2000,"isExtra":false}]</t>
  </si>
  <si>
    <t>2026-05-06T17:33:08.272+02:00</t>
  </si>
  <si>
    <t>2026-05-06T17:42:20.486+02:00</t>
  </si>
  <si>
    <t>[{"id":"6942755309e364dceebaa29e","count":1,"label":"Pepperoni 32cm 🌶️🌶️","posId":"120","price":24900,"isExtra":false},{"id":"2f43df7dedb312c2f3c829b9","count":1,"label":"Balné","posId":"K0000","price":1500,"isExtra":true},{"id":"6942755309e364dceebaa298","count":1,"label":"Quattro Formaggi 32cm","posId":"123","price":24900,"isExtra":false},{"id":"2f43df7dedb312c2f3c829b9","count":1,"label":"Balné","posId":"K0000","price":1500,"isExtra":true}]</t>
  </si>
  <si>
    <t>2026-05-06T17:24:25.356+02:00</t>
  </si>
  <si>
    <t>2026-05-06T17:30:15.167+02:00</t>
  </si>
  <si>
    <t>[{"id":"0bea1fb1-a6d1-4425-b818-6eca29fb16e8","count":1,"label":"Pizza Comeback 32","posId":"121","price":24900,"isExtra":false,"creatorId":"CzpxsmlxPMa8QAJM4AsDI","isPackging":0,"actualLabel":"Pizza Comeback 32"},{"id":"17ad363f-96ef-4e94-9246-dbc72c9ef474","count":1,"label":"Dip česnekový","posId":"P106","price":2000,"isExtra":false,"creatorId":"E8AEfe_7NXzan0a1SYWkf","isPackging":0,"actualLabel":"Dip česnekový"}]</t>
  </si>
  <si>
    <t>2026-05-06T17:18:01.888+02:00</t>
  </si>
  <si>
    <t>2026-05-06T17:26:20.095+02:00</t>
  </si>
  <si>
    <t>[{"id":"be5c7908-f592-4704-987f-cd7d7281f32e","note":"","count":1,"label":"Comeback 32 cm","posId":"121","price":24900,"isExtra":false},{"id":"eaf5673a-2acd-457a-bff6-8e65ba4050c9","note":"","count":1,"label":"dip jalapenos","posId":"P107","price":2000,"isExtra":false}]</t>
  </si>
  <si>
    <t>2026-05-06T17:04:27.899+02:00</t>
  </si>
  <si>
    <t>2026-05-06T17:18:13.469+02:00</t>
  </si>
  <si>
    <t>[{"id":"6942755309e364dceebaa2a8","count":1,"label":"Capricciosa 32cm","posId":"113","price":24900,"isExtra":false},{"id":"2f43df7dedb312c2f3c829b9","count":1,"label":"Balné","posId":"K0000","price":1500,"isExtra":true},{"id":"5329159316727e06e4d822ec","count":1,"label":"Kukuřice","posId":"B115","price":2500,"KDSTags":["greenhighlight"],"isExtra":true},{"id":"6942755309e364dceebaa2e0","count":1,"label":"Dip Jalapeňos","posId":"P107","price":2000,"isExtra":false},{"id":"2f43df7dedb312c2f3c829b9","count":1,"label":"Balné","posId":"K0000","price":1500,"isExtra":true}]</t>
  </si>
  <si>
    <t>2026-05-06T16:38:27.309+02:00</t>
  </si>
  <si>
    <t>2026-05-06T16:47:35.267+02:00</t>
  </si>
  <si>
    <t>2026-05-06T14:44:13.168+02:00</t>
  </si>
  <si>
    <t>2026-05-06T14:53:03.002+02:00</t>
  </si>
  <si>
    <t>[{"id":"6942755309e364dceebaa27c","count":1,"label":"Margherita 40cm","posId":"100","price":26900,"isExtra":false},{"id":"9c3e5446ef3ded7b358f7c2a","count":1,"label":"Balné","posId":"K0000","price":2000,"isExtra":true},{"id":"d88d2952fcc42dbccd4c4182","count":1,"label":"Mozzarella","posId":"C113","price":4000,"KDSTags":["greenhighlight"],"isExtra":true}]</t>
  </si>
  <si>
    <t>2026-05-06T14:43:26.984+02:00</t>
  </si>
  <si>
    <t>2026-05-06T15:07:23.061+02:00</t>
  </si>
  <si>
    <t>[{"id":"6942755309e364dceebaa296","count":1,"label":"Margherita 32cm","posId":"112","price":20900,"isExtra":false},{"id":"2f43df7dedb312c2f3c829b9","count":1,"label":"Balné","posId":"K0000","price":1500,"isExtra":true},{"id":"fb29917ce2e90ab392103c23","count":1,"label":"USA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bylinky","posId":"A121","price":5700,"isExtra":true},{"id":"6942755309e364dceebaa2ea","count":1,"label":"Opočno čokoládová","posId":"D107","price":12900,"isExtra":false}]</t>
  </si>
  <si>
    <t>2026-05-06T14:28:44.123+02:00</t>
  </si>
  <si>
    <t>2026-05-06T14:42:58.659+02:00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</si>
  <si>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🌶️","posId":"121","price":24900,"isExtra":false},{"id":"54684837","note":"","count":1,"label":"Balné","posId":"K0000","price":1500,"isExtra":true},{"id":"54684831","note":"","count":1,"label":"bez plněných okrajů","posId":"X1000","price":0,"isExtra":true},{"id":"54684796","note":"","size":"Česnekový dip","count":2,"label":"Česnekový dip","posId":"P106","price":2000,"isExtra":false},{"id":"54684837","note":"","count":2,"label":"Balné","posId":"K0000","price":1500,"isExtra":true},{"id":"59592161","note":"","size":"Margherita 32cm","count":1,"label":"Margherita 32cm","posId":"112","price":20900,"isExtra":false},{"id":"54684837","note":"","count":1,"label":"Balné","posId":"K0000","price":1500,"isExtra":true},{"id":"54684831","note":"","count":1,"label":"bez plněných okrajů","posId":"X1000","price":0,"isExtra":true}]</t>
  </si>
  <si>
    <t>KUMAR</t>
  </si>
  <si>
    <t>2026-05-06T14:05:16.855+02:00</t>
  </si>
  <si>
    <t>2026-05-06T14:19:58.788+02:00</t>
  </si>
  <si>
    <t>[{"id":"P100","note":"","count":1,"label":"Pepperoni Rolls 🌶️","posId":"P100","price":8900,"isExtra":false},{"id":"K0000","note":"","count":1,"label":"Balné","posId":"K0000","price":1500,"isExtra":true},{"id":"111","note":"","count":1,"label":"Quattro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základ","posId":"ZSB49","price":0,"isExtra":true},{"id":"X1000","note":"","count":1,"label":"bez plněných okrajů","posId":"X1000","price":0,"isExtra":true},{"id":"C102","note":"","count":1,"label":"Jalapeňos","posId":"C102","price":3500,"KDSTags":["greenhighlight"],"isExtra":true},{"id":"C100","note":"","count":1,"label":"Ananas","posId":"C100","price":3500,"KDSTags":["greenhighlight"],"isExtra":true},{"id":"C130","note":"","count":1,"label":"Grana padano, pecorino, parmazán","posId":"C130","price":4000,"KDSTags":["greenhighlight"],"isExtra":true},{"id":"P105","note":"","count":1,"label":"BBQ dip","posId":"P105","price":2000,"isExtra":false},{"id":"K0000","note":"","count":1,"label":"Balné","posId":"K0000","price":1500,"isExtra":true}]</t>
  </si>
  <si>
    <t>2026-05-06T13:46:38.477+02:00</t>
  </si>
  <si>
    <t>2026-05-06T13:52:47.512+02:00</t>
  </si>
  <si>
    <t>[{"id":"6942755309e364dceebaa282","count":1,"label":"Comeback 40cm 🌶️","posId":"109","price":30900,"isExtra":false},{"id":"9c3e5446ef3ded7b358f7c2a","count":1,"label":"Balné","posId":"K0000","price":2000,"isExtra":true},{"id":"348a7fd696b72b2ee84a2e9c","count":1,"label":"Bez cibule","posId":"X103","price":0,"KDSTags":["redhighlight"],"isExtra":true},{"id":"c72973a96879fc2d4a45d18e","count":1,"label":"Kukuřice","posId":"C115","price":3500,"KDSTags":["greenhighlight"],"isExtra":true},{"id":"6942755309e364dceebaa2f2","count":1,"label":"Pepsi 1l","posId":"N124","price":4900,"isExtra":false}]</t>
  </si>
  <si>
    <t>2026-05-06T13:35:12.161+02:00</t>
  </si>
  <si>
    <t>2026-05-06T13:35:15.201+02:00</t>
  </si>
  <si>
    <t>[{"id":"f94306d1-5408-404d-b7ad-57ec05fa1edb","count":1,"label":"Pizza Špenát kuře 40 cm","posId":"104","price":30900,"isExtra":false,"creatorId":"fb1c2umg3VpBYYZC5tUD3","isPackging":0,"actualLabel":"Pizza Špenát kuře 40 cm"}]</t>
  </si>
  <si>
    <t>2026-05-06T13:26:33.723+02:00</t>
  </si>
  <si>
    <t>2026-05-06T13:28:52.415+02:00</t>
  </si>
  <si>
    <t>[{"id":"0c6ca251-cbb9-4eb8-a36f-a8a4724e6fc3","count":1,"label":"Aquilla neperlivá","posId":"N140","price":3900,"isExtra":false,"creatorId":"rPv9QV-6hObDFn6zvCTwt","isPackging":0,"actualLabel":"Aquilla neperlivá"}]</t>
  </si>
  <si>
    <t>2026-05-06T13:22:03.220+02:00</t>
  </si>
  <si>
    <t>2026-05-06T13:32:12.163+02:00</t>
  </si>
  <si>
    <t>2026-05-06T13:59:50.258+02:00</t>
  </si>
  <si>
    <t>2026-05-06T13:22:03.699+02:00</t>
  </si>
  <si>
    <t>[{"id":"1259035b-bb9c-4781-bd3f-6114a4a72dd6","note":"","count":1,"label":"Baby špenát &amp; kuře 40 cm","posId":"104","price":30900,"isExtra":false},{"id":"0c454cc7-3f38-4dea-9e0e-7220d9ba6ce0","note":"","count":1,"label":"Dip česnekový","posId":"P106","price":2000,"isExtra":false}]</t>
  </si>
  <si>
    <t>2026-05-06T13:18:50.990+02:00</t>
  </si>
  <si>
    <t>2026-05-06T13:27:24.425+02:00</t>
  </si>
  <si>
    <t>2026-05-06T13:04:03.665+02:00</t>
  </si>
  <si>
    <t>2026-05-06T13:15:03.115+02:00</t>
  </si>
  <si>
    <t>2026-05-06T13:27:31.862+02:00</t>
  </si>
  <si>
    <t>2026-05-06T13:04:04.241+02:00</t>
  </si>
  <si>
    <t>[{"id":"dd5d901d-3787-43d0-9efe-85e31e1c5def","note":"","count":1,"label":"Pepperoni 32 cm","posId":"120","price":24900,"isExtra":false},{"id":"e23025fe-8411-4655-8cbb-498cd7ee8f68","note":"","count":1,"label":"jalapeños","posId":"B102","price":2500,"KDSTags":["greenhighlight"],"isExtra":true},{"id":"dd5d901d-3787-43d0-9efe-85e31e1c5def","note":"","count":1,"label":"Pepperoni 32 cm","posId":"120","price":24900,"isExtra":false}]</t>
  </si>
  <si>
    <t>2026-05-06T13:00:32.969+02:00</t>
  </si>
  <si>
    <t>2026-05-06T13:06:49.443+02:00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</si>
  <si>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</si>
  <si>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2026-05-06T13:00:02.886+02:00</t>
  </si>
  <si>
    <t>2026-05-06T13:10:46.222+02:00</t>
  </si>
  <si>
    <t>2026-05-06T13:24:53.484+02:00</t>
  </si>
  <si>
    <t>2026-05-06T13:03:32.116+02:00</t>
  </si>
  <si>
    <t>[{"id":"63675afb-9d1b-42b2-9d42-9e80500fdd28","note":"","count":1,"label":"Comeback 40 cm","posId":"109","price":30900,"isExtra":false},{"id":"eaf5673a-2acd-457a-bff6-8e65ba4050c9","note":"","count":1,"label":"dip jalapenos","posId":"P107","price":2000,"isExtra":false},{"id":"df65c440-9414-439e-8f8e-b4f30f154296","note":"","count":1,"label":"Hawai 40 cm","posId":"102","price":30900,"isExtra":false},{"id":"d191a2a2-dbf7-43e1-9eae-453a92f5bdc2","note":"","count":1,"label":"BEZ -ananas","posId":"X100","price":0,"KDSTags":["redhighlight"],"isExtra":true},{"id":"0c454cc7-3f38-4dea-9e0e-7220d9ba6ce0","note":"","count":1,"label":"Dip česnekový","posId":"P106","price":2000,"isExtra":false}]</t>
  </si>
  <si>
    <t>2026-05-06T12:50:04.419+02:00</t>
  </si>
  <si>
    <t>2026-05-06T12:57:43.556+02:00</t>
  </si>
  <si>
    <t>[{"id":"6942755309e364dceebaa284","count":1,"label":"Pepperoni 40cm 🌶️🌶️","posId":"108","price":30900,"isExtra":false},{"id":"9c3e5446ef3ded7b358f7c2a","count":1,"label":"Balné","posId":"K0000","price":2000,"isExtra":true},{"id":"6942755309e364dceebaa2d8","count":1,"label":"Česnekový dip","posId":"P106","price":2000,"isExtra":false},{"id":"2f43df7dedb312c2f3c829b9","count":1,"label":"Balné","posId":"K0000","price":1500,"isExtra":true}]</t>
  </si>
  <si>
    <t>2026-05-06T12:43:03.131+02:00</t>
  </si>
  <si>
    <t>2026-05-06T12:51:49.241+02:00</t>
  </si>
  <si>
    <t>2026-05-06T13:01:06.620+02:00</t>
  </si>
  <si>
    <t>2026-05-06T12:43:03.814+02:00</t>
  </si>
  <si>
    <t>2026-05-06T12:08:39.775+02:00</t>
  </si>
  <si>
    <t>2026-05-06T12:28:00.270+02:00</t>
  </si>
  <si>
    <t>[{"id":"54684756","note":"","size":"BBQ Meteor 40cm","count":1,"label":"BBQ Meteor 40cm","posId":"106","price":30900,"isExtra":false},{"id":"54684827","note":"","count":1,"label":"Balné","posId":"K0000","price":2000,"isExtra":true},{"id":"59555758","note":"","count":1,"label":"Rajčatový základ","posId":"ZBR40","price":0,"isExtra":true},{"id":"54684825","note":"","count":1,"label":"bez plněných okrajů","posId":"X1000","price":0,"isExtra":true},{"id":"54684930","note":"","count":1,"label":"Kukuřice","posId":"C115","price":3500,"KDSTags":["greenhighlight"],"isExtra":true},{"id":"57405767","note":"","size":"Pepsi zero sugar 1l","count":1,"label":"Pepsi zero sugar 1l","posId":"N125","price":5900,"isExtra":false},{"id":"54684799","note":"","size":"Choco Rolls","count":1,"label":"Choco Rolls","posId":"chr100","price":8900,"isExtra":false},{"id":"54684837","note":"","count":1,"label":"Balné","posId":"K0000","price":1500,"isExtra":true},{"id":"54684795","note":"","size":"Pepperoni Rolls 🌶️","count":1,"label":"Pepperoni Rolls 🌶️","posId":"P100","price":8900,"isExtra":false},{"id":"54684837","note":"","count":1,"label":"Balné","posId":"K0000","price":1500,"isExtra":true}]</t>
  </si>
  <si>
    <t>2026-05-06T12:05:58.562+02:00</t>
  </si>
  <si>
    <t>2026-05-06T12:23:04.322+02:00</t>
  </si>
  <si>
    <t>[{"id":"6942755309e364dceebaa29e","count":1,"label":"Pepperoni 32cm 🌶️🌶️","posId":"120","price":24900,"isExtra":false},{"id":"2f43df7dedb312c2f3c829b9","count":1,"label":"Balné","posId":"K0000","price":1500,"isExtra":true},{"id":"6942755309e364dceebaa2d8","count":2,"label":"Česnekový dip","posId":"P106","price":2000,"isExtra":false},{"id":"2f43df7dedb312c2f3c829b9","count":2,"label":"Balné","posId":"K0000","price":1500,"isExtra":true},{"id":"6942755309e364dceebaa2e0","count":2,"label":"Dip Jalapeňos","posId":"P107","price":2000,"isExtra":false},{"id":"2f43df7dedb312c2f3c829b9","count":2,"label":"Balné","posId":"K0000","price":1500,"isExtra":true},{"id":"6942755309e364dceebaa29c","count":1,"label":"Comeback 32cm 🌶️","posId":"121","price":24900,"isExtra":false},{"id":"2f43df7dedb312c2f3c829b9","count":1,"label":"Balné","posId":"K0000","price":1500,"isExtra":true},{"id":"4ee808c66fb67b960645ea37","count":1,"label":"Paprika","posId":"B111","price":2500,"KDSTags":["greenhighlight"],"isExtra":true}]</t>
  </si>
  <si>
    <t>2026-05-06T12:02:33.092+02:00</t>
  </si>
  <si>
    <t>2026-05-06T12:09:47.927+02:00</t>
  </si>
  <si>
    <t>[{"id":"1aae8c1b-f7a7-48cb-b109-40c8793f3bbf","count":1,"label":"Pepsi 1l","posId":"N124","price":5900,"isExtra":false,"creatorId":"J3USY2ZaLf7xlMlTUUvMJ","isPackging":0,"actualLabel":"Pepsi 1l"},{"id":"c2eae2bb-a701-4741-8180-ef6bd455d86d","count":1,"label":"Pepsi zero sugar 1l","posId":"N125","price":5900,"isExtra":false,"creatorId":"MwO8_ZjUOOogkZMXV0hX1","isPackging":0,"actualLabel":"Pepsi zero sugar 1l"}]</t>
  </si>
  <si>
    <t>2026-05-06T11:56:14.801+02:00</t>
  </si>
  <si>
    <t>2026-05-06T12:19:13.204+02:00</t>
  </si>
  <si>
    <t>[{"id":"6942755309e364dceebaa28e","count":1,"label":"Capricciosa 40cm","posId":"101","price":30900,"isExtra":false},{"id":"9c3e5446ef3ded7b358f7c2a","count":1,"label":"Balné","posId":"K0000","price":2000,"isExtra":true},{"id":"9b134e33f1db18460c30380b","count":1,"label":"okraj mozzarella, bylinky","posId":"A122","price":6500,"isExtra":true},{"id":"094c3ec5edbb33e6f5bcbdb2","count":1,"label":"Bez šunky","posId":"X106","price":0,"KDSTags":["redhighlight"],"isExtra":true},{"id":"d88d2952fcc42dbccd4c4182","count":1,"label":"Mozzarella","posId":"C113","price":4000,"KDSTags":["greenhighlight"],"isExtra":true},{"id":"da61ec74e0d8131c40023b22","count":1,"label":"Pepperoni salám","posId":"C109","price":4000,"KDSTags":["greenhighlight"],"isExtra":true},{"id":"6942755309e364dceebaa2d0","count":1,"label":"Masové kuličky","posId":"P102","price":9900,"isExtra":false},{"id":"2f43df7dedb312c2f3c829b9","count":1,"label":"Balné","posId":"K0000","price":1500,"isExtra":true},{"id":"6942755309e364dceebaa2d6","count":1,"label":"Pepperoni Rolls 🌶️","posId":"P100","price":8900,"isExtra":false},{"id":"2f43df7dedb312c2f3c829b9","count":1,"label":"Balné","posId":"K0000","price":1500,"isExtra":true},{"id":"6942755309e364dceebaa2d8","count":1,"label":"Česnekový dip","posId":"P106","price":2000,"isExtra":false},{"id":"2f43df7dedb312c2f3c829b9","count":1,"label":"Balné","posId":"K0000","price":1500,"isExtra":true},{"id":"6942755309e364dceebaa2f2","count":1,"label":"Pepsi 1l","posId":"N124","price":4900,"isExtra":false}]</t>
  </si>
  <si>
    <t>2026-05-06T11:55:02.747+02:00</t>
  </si>
  <si>
    <t>2026-05-06T12:12:17.946+02:00</t>
  </si>
  <si>
    <t>2026-05-06T12:21:12.440+02:00</t>
  </si>
  <si>
    <t>2026-05-06T11:55:03.224+02:00</t>
  </si>
  <si>
    <t>[{"id":"c37883bc-1dd4-4f99-812d-f89a299ee1f5","note":"","count":1,"label":"Margherita 40 cm","posId":"100","price":26900,"isExtra":false},{"id":"0c454cc7-3f38-4dea-9e0e-7220d9ba6ce0","note":"","count":1,"label":"Dip česnekový","posId":"P106","price":2000,"isExtra":false}]</t>
  </si>
  <si>
    <t>2026-05-06T11:50:09.901+02:00</t>
  </si>
  <si>
    <t>2026-05-06T12:10:03.301+02:00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</si>
  <si>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🌶️🌶️","posId":"110","price":30900,"isExtra":false},{"id":"9c3e5446ef3ded7b358f7c2a","count":1,"label":"Balné","posId":"K0000","price":2000,"isExtra":true},{"id":"6942755309e364dceebaa2f4","count":2,"label":"Pepsi zero sugar 1l","posId":"N125","price":5900,"isExtra":false}]</t>
  </si>
  <si>
    <t>2026-05-06T11:35:02.734+02:00</t>
  </si>
  <si>
    <t>2026-05-06T12:04:55.939+02:00</t>
  </si>
  <si>
    <t>[{"id":"57448080-8b2a-4b80-a180-66777b6d7d4b","note":"","count":1,"label":"Jalapenos Rolls, 6 ks","posId":"jpr200","price":8900,"isExtra":false},{"id":"fe90afa4-a02c-4a85-8b9e-5f997e31adfb","note":"","count":1,"label":"Česnekový chléb","posId":"P104","price":7900,"isExtra":false},{"id":"49e8d1c4-1e97-4089-9514-2970c15092b6","note":"","count":1,"label":"BBQ Meteor 40 cm","posId":"106","price":30900,"isExtra":false},{"id":"eb426525-9181-4714-9963-380f5c0ae0e5","note":"","count":1,"label":"Okraj mozzarella, bylinky","posId":"A122","price":6500,"isExtra":true},{"id":"424aec40-766b-4a2f-bcc0-a9d6737ba762","note":"","count":1,"label":"Hawai 32 cm","posId":"114","price":24900,"isExtra":false},{"id":"21fd0686-e8d1-43f1-84c9-d96f5842a3ca","note":"","count":1,"label":"okraj mozzarella, bylinky","posId":"A121","price":5700,"isExtra":true}]</t>
  </si>
  <si>
    <t>2026-05-06T11:34:02.941+02:00</t>
  </si>
  <si>
    <t>2026-05-06T11:50:00.887+02:00</t>
  </si>
  <si>
    <t>2026-05-06T11:29:45.532+02:00</t>
  </si>
  <si>
    <t>2026-05-06T11:38:00.153+02:00</t>
  </si>
  <si>
    <t>2026-05-06T11:25:09.361+02:00</t>
  </si>
  <si>
    <t>2026-05-06T11:25:13.002+02:00</t>
  </si>
  <si>
    <t>[{"id":"db512a49-05d7-4924-a817-5d5d5968a844","count":1,"label":"Pizza Capricciosa 32","posId":"113","price":24900,"isExtra":false,"creatorId":"kmKktoxGJeFZtTQMM1fh0","isPackging":0,"actualLabel":"Pizza Capricciosa 32"},{"id":"aEhGN0F1eP1ffk52R-6IM","count":1,"label":"okraj mozzarella, bylinky","posId":"A121","price":5700,"isExtra":true,"mainItemId":"db512a49-05d7-4924-a817-5d5d5968a844"},{"id":"db512a49-05d7-4924-a817-5d5d5968a844","count":1,"label":"Pizza Capricciosa 32","posId":"113","price":24900,"isExtra":false,"creatorId":"8ouJDyrVf_IJFZbkfFWgg","isPackging":0,"actualLabel":"Pizza Capricciosa 32"},{"id":"aEhGN0F1eP1ffk52R-6IM","count":1,"label":"okraj mozzarella, bylinky","posId":"A121","price":5700,"isExtra":true,"mainItemId":"db512a49-05d7-4924-a817-5d5d5968a844"},{"id":"89205ac5-7245-4fc0-b2a2-13cceeda3ae7","count":1,"label":"Pizza BBQ Meteor 32","posId":"118","price":24900,"isExtra":false,"creatorId":"uzSsMda7YBi95s2y_nuWR","isPackging":0,"actualLabel":"Pizza BBQ Meteor 32"},{"id":"aEhGN0F1eP1ffk52R-6IM","count":1,"label":"okraj mozzarella, bylinky","posId":"A121","price":5700,"isExtra":true,"mainItemId":"89205ac5-7245-4fc0-b2a2-13cceeda3ae7"},{"id":"0bea1fb1-a6d1-4425-b818-6eca29fb16e8","count":1,"label":"Pizza Comeback 32","posId":"121","price":24900,"isExtra":false,"creatorId":"79SAi_DvwcZu89XP7Fy9N","isPackging":0,"actualLabel":"Pizza Comeback 32"},{"id":"5ee73410-90ce-410a-a9f3-2ef495611a06","count":1,"label":"Choco Rolls","posId":"chr100","price":8900,"isExtra":false,"creatorId":"UGCjujwLWMfVzY7tzxDoA","isPackging":0,"actualLabel":"Choco Rolls"}]</t>
  </si>
  <si>
    <t>2026-05-06T11:21:08.409+02:00</t>
  </si>
  <si>
    <t>2026-05-06T11:25:13.919+02:00</t>
  </si>
  <si>
    <t>[{"id":"0bea1fb1-a6d1-4425-b818-6eca29fb16e8","count":1,"label":"Pizza Comeback 32","posId":"121","price":24900,"isExtra":false,"creatorId":"TzFIlgEZZWmLb0GLNnDzh","isPackging":0,"actualLabel":"Pizza Comeback 32"}]</t>
  </si>
  <si>
    <t>2026-05-06T11:17:02.517+02:00</t>
  </si>
  <si>
    <t>2026-05-06T11:43:23.817+02:00</t>
  </si>
  <si>
    <t>[{"id":"9e57b04a-60a4-42b3-b546-f61fd741762c","note":"","count":1,"label":"Quattro Formaggi 18 cm","posId":"135","price":11900,"isExtra":false},{"id":"57ee4083-2fe8-43c2-b124-cf80dbdf5fa1","note":"","count":1,"label":"Baby špenát &amp; kuře 18 cm","posId":"128","price":11900,"isExtra":false},{"id":"189197e9-e993-4fa1-8aa6-e592959bc6ff","note":"","count":1,"label":"Veggieballs 18 cm","posId":"129","price":11900,"isExtra":false}]</t>
  </si>
  <si>
    <t>2026-05-06T11:07:35.314+02:00</t>
  </si>
  <si>
    <t>2026-05-06T11:18:38.105+02:00</t>
  </si>
  <si>
    <t>2026-05-06T11:02:00.188+02:00</t>
  </si>
  <si>
    <t>2026-05-06T11:49:08.026+02:00</t>
  </si>
  <si>
    <t>[{"id":"6942755309e364dceebaa29e","count":1,"label":"Pepperoni 32cm 🌶️🌶️","posId":"120","price":24900,"isExtra":false},{"id":"2f43df7dedb312c2f3c829b9","count":1,"label":"Balné","posId":"K0000","price":1500,"isExtra":true},{"id":"6942755309e364dceebaa296","count":1,"label":"Margherita 32cm","posId":"112","price":20900,"isExtra":false},{"id":"2f43df7dedb312c2f3c829b9","count":1,"label":"Balné","posId":"K0000","price":1500,"isExtra":true}]</t>
  </si>
  <si>
    <t>2026-05-06T00:42:48.962+02:00</t>
  </si>
  <si>
    <t>2026-05-06T00:50:41.412+02:00</t>
  </si>
  <si>
    <t>[{"id":"6942755309e364dceebaa29e","count":1,"label":"Pepperoni 32cm 🌶️🌶️","posId":"120","price":24900,"isExtra":false},{"id":"2f43df7dedb312c2f3c829b9","count":1,"label":"Balné","posId":"K0000","price":1500,"isExtra":true},{"id":"fb29917ce2e90ab392103c23","count":1,"label":"USA těsto","posId":"17","price":1000,"isExtra":true},{"id":"9b88e1a9c34bea0540c84786","count":1,"label":"BBQ základ","posId":"ZRB32","price":0,"isExtra":true}]</t>
  </si>
  <si>
    <t>2026-05-06T00:42:18.948+02:00</t>
  </si>
  <si>
    <t>2026-05-06T00:46:30.186+02:00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</si>
  <si>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40cm","posId":"111","price":30900,"isExtra":false},{"id":"54684827","note":"","count":1,"label":"Balné","posId":"K0000","price":2000,"isExtra":true},{"id":"59555760","note":"","count":1,"label":"Rajčatový základ","posId":"ZSR40","price":0,"isExtra":true}]</t>
  </si>
  <si>
    <t>2026-05-06T00:34:15.519+02:00</t>
  </si>
  <si>
    <t>2026-05-06T00:37:11.273+02:00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</si>
  <si>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okrajů","posId":"X1000","price":0,"isExtra":true}]</t>
  </si>
  <si>
    <t>Svetozar</t>
  </si>
  <si>
    <t>2026-05-06T00:30:19.536+02:00</t>
  </si>
  <si>
    <t>2026-05-06T00:35:19.317+02:00</t>
  </si>
  <si>
    <t>2026-05-06T00:25:31.339+02:00</t>
  </si>
  <si>
    <t>2026-05-06T00:31:51.187+02:00</t>
  </si>
  <si>
    <t>[{"id":"59592170","note":"Prosím méně sýra, děkuji.","size":"Capricciosa 32cm","count":1,"label":"Capricciosa 32cm","posId":"113","price":24900,"isExtra":false},{"id":"54684837","note":"","count":1,"label":"Balné","posId":"K0000","price":1500,"isExtra":true},{"id":"54684831","note":"","count":1,"label":"bez plněných okrajů","posId":"X1000","price":0,"isExtra":true},{"id":"54684870","note":"","count":1,"label":"Bez žampionů","posId":"X105","price":0,"KDSTags":["redhighlight"],"isExtra":true}]</t>
  </si>
  <si>
    <t>2026-05-06T00:08:30.801+02:00</t>
  </si>
  <si>
    <t>2026-05-06T00:12:36.449+02:00</t>
  </si>
  <si>
    <t>[{"id":"6942755309e364dceebaa29a","count":1,"label":"Hot &amp; Spicy 32cm 🌶️🌶️","posId":"122","price":24900,"isExtra":false},{"id":"2f43df7dedb312c2f3c829b9","count":1,"label":"Balné","posId":"K0000","price":1500,"isExtra":true},{"id":"2179c22089126fe6683fee77","count":1,"label":"Smetanový základ","posId":"ZRS32","price":0,"isExtra":true},{"id":"6942755309e364dceebaa2d8","count":1,"label":"Česnekový dip","posId":"P106","price":2000,"isExtra":false},{"id":"2f43df7dedb312c2f3c829b9","count":1,"label":"Balné","posId":"K0000","price":1500,"isExtra":true}]</t>
  </si>
  <si>
    <t>2026-05-06T00:01:30.127+02:00</t>
  </si>
  <si>
    <t>2026-05-06T00:04:39.317+02:00</t>
  </si>
  <si>
    <t>[{"id":"6942755309e364dceebaa2a0","count":1,"label":"BBQ Texas 32cm","posId":"119","price":24900,"isExtra":false},{"id":"2f43df7dedb312c2f3c829b9","count":1,"label":"Balné","posId":"K0000","price":1500,"isExtra":true},{"id":"e11a59b4ea0a50ef00cb77f7","count":1,"label":"Rajčatový základ","posId":"ZBR32","price":0,"isExtra":true},{"id":"13bc34972a864e03558263de","count":1,"label":"bez plněných okrajů","posId":"X1000","price":0,"isExtra":true},{"id":"d1ed8eed39be57bbeb7755f5","count":1,"label":"Bez papriky","posId":"X111","price":0,"KDSTags":["redhighlight"],"isExtra":true},{"id":"355aef36173e118d2d01dec4","count":1,"label":"Jalapeňos","posId":"B102","price":2500,"KDSTags":["greenhighlight"],"isExtra":true},{"id":"6942755309e364dceebaa2da","count":2,"label":"BBQ dip","posId":"P105","price":2000,"isExtra":false},{"id":"2f43df7dedb312c2f3c829b9","count":2,"label":"Balné","posId":"K0000","price":1500,"isExtra":true}]</t>
  </si>
  <si>
    <t>2026-05-05T23:57:00.031+02:00</t>
  </si>
  <si>
    <t>2026-05-06T00:02:53.203+02:00</t>
  </si>
  <si>
    <t>[{"id":"6942755309e364dceebaa27e","count":1,"label":"Quattro Formaggi 40cm","posId":"111","price":30900,"isExtra":false},{"id":"9c3e5446ef3ded7b358f7c2a","count":1,"label":"Balné","posId":"K0000","price":2000,"isExtra":true},{"id":"e48bc139e2ca597f8161ac78","count":1,"label":"okraj hotdog, hořčice","posId":"A118","price":6500,"isExtra":true},{"id":"6942755309e364dceebaa2da","count":2,"label":"BBQ dip","posId":"P105","price":2000,"isExtra":false},{"id":"2f43df7dedb312c2f3c829b9","count":2,"label":"Balné","posId":"K0000","price":1500,"isExtra":true}]</t>
  </si>
  <si>
    <t>2026-05-05T23:51:57.012+02:00</t>
  </si>
  <si>
    <t>2026-05-05T23:56:56.128+02:00</t>
  </si>
  <si>
    <t>[{"id":"6942755309e364dceebaa29c","count":1,"label":"Comeback 32cm 🌶️","posId":"121","price":24900,"isExtra":false},{"id":"2f43df7dedb312c2f3c829b9","count":1,"label":"Balné","posId":"K0000","price":1500,"isExtra":true},{"id":"6942755309e364dceebaa2f8","count":1,"label":"Poděbradská malinovka 0,5l","posId":"N129","price":4900,"isExtra":false}]</t>
  </si>
  <si>
    <t>2026-05-05T23:50:13.283+02:00</t>
  </si>
  <si>
    <t>2026-05-05T23:54:39.315+02:00</t>
  </si>
  <si>
    <t>2026-05-05T23:45:27.637+02:00</t>
  </si>
  <si>
    <t>2026-05-05T23:53:17.115+02:00</t>
  </si>
  <si>
    <t>[{"id":"6942755309e364dceebaa28e","count":1,"label":"Capricciosa 40cm","posId":"101","price":30900,"isExtra":false},{"id":"9c3e5446ef3ded7b358f7c2a","count":1,"label":"Balné","posId":"K0000","price":2000,"isExtra":true},{"id":"c2f0d4a2510fbdafed8c4f00","count":1,"label":"bez plněných okrajů","posId":"X1000","price":0,"isExtra":true},{"id":"40940e9c82f589802164be0d","count":1,"label":"Jalapeňos","posId":"C102","price":3500,"KDSTags":["greenhighlight"],"isExtra":true}]</t>
  </si>
  <si>
    <t>2026-05-05T23:25:50.044+02:00</t>
  </si>
  <si>
    <t>2026-05-05T23:36:49.242+02:00</t>
  </si>
  <si>
    <t>[{"id":"6942755309e364dceebaa28e","count":1,"label":"Capricciosa 40cm","posId":"101","price":30900,"isExtra":false},{"id":"9c3e5446ef3ded7b358f7c2a","count":1,"label":"Balné","posId":"K0000","price":2000,"isExtra":true},{"id":"c2f0d4a2510fbdafed8c4f00","count":1,"label":"bez plněných okrajů","posId":"X1000","price":0,"isExtra":true},{"id":"6942755309e364dceebaa2d8","count":1,"label":"Česnekový dip","posId":"P106","price":2000,"isExtra":false},{"id":"2f43df7dedb312c2f3c829b9","count":1,"label":"Balné","posId":"K0000","price":1500,"isExtra":true}]</t>
  </si>
  <si>
    <t>2026-05-05T23:25:23.230+02:00</t>
  </si>
  <si>
    <t>2026-05-05T23:33:47.019+02:00</t>
  </si>
  <si>
    <t>2026-05-05T23:21:05.186+02:00</t>
  </si>
  <si>
    <t>2026-05-05T23:30:40.245+02:00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</si>
  <si>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32cm","posId":"123","price":24900,"isExtra":false},{"id":"54684837","note":"","count":1,"label":"Balné","posId":"K0000","price":1500,"isExtra":true},{"id":"54684875","note":"","count":1,"label":"okraj mozzarella, bbq omáčka","posId":"A123","price":5700,"isExtra":true},{"id":"54684928","note":"","count":1,"label":"Kukuřice","posId":"B115","price":2500,"KDSTags":["greenhighlight"],"isExtra":true},{"id":"54684948","note":"","count":1,"label":"Slanina","posId":"B108","price":3000,"KDSTags":["greenhighlight"],"isExtra":true},{"id":"57405767","note":"","size":"Pepsi zero sugar 1l","count":1,"label":"Pepsi zero sugar 1l","posId":"N125","price":5900,"isExtra":false}]</t>
  </si>
  <si>
    <t>2026-05-05T22:47:57.796+02:00</t>
  </si>
  <si>
    <t>2026-05-05T22:56:39.042+02:00</t>
  </si>
  <si>
    <t>[{"id":"6942755309e364dceebaa282","count":1,"label":"Comeback 40cm 🌶️","posId":"109","price":30900,"isExtra":false},{"id":"9c3e5446ef3ded7b358f7c2a","count":1,"label":"Balné","posId":"K0000","price":2000,"isExtra":true},{"id":"6942755309e364dceebaa2f4","count":1,"label":"Pepsi zero sugar 1l","posId":"N125","price":5900,"isExtra":false}]</t>
  </si>
  <si>
    <t>2026-05-05T22:46:10.258+02:00</t>
  </si>
  <si>
    <t>2026-05-05T22:54:31.965+02:00</t>
  </si>
  <si>
    <t>[{"id":"54a355e7-b86e-4ba6-b1ae-afd48f917cbe","count":1,"label":"Pizza Veggieballs 40 cm","posId":"105","price":30900,"isExtra":false,"creatorId":"o4KhRUaG5Ij1VZUJkc8b0","isPackging":0,"actualLabel":"Pizza Veggieballs 40 cm"}]</t>
  </si>
  <si>
    <t>2026-05-05T22:43:55.874+02:00</t>
  </si>
  <si>
    <t>2026-05-05T22:51:31.070+02:00</t>
  </si>
  <si>
    <t>[{"id":"6942755309e364dceebaa2a6","count":1,"label":"Hawai 32cm","posId":"114","price":24900,"isExtra":false},{"id":"2f43df7dedb312c2f3c829b9","count":1,"label":"Balné","posId":"K0000","price":1500,"isExtra":true},{"id":"6942755309e364dceebaa2ec","count":1,"label":"Aquilla černý čaj a broskev 0,5l","posId":"N120","price":4900,"isExtra":false},{"id":"6942755309e364dceebaa2d8","count":1,"label":"Česnekový dip","posId":"P106","price":2000,"isExtra":false},{"id":"2f43df7dedb312c2f3c829b9","count":1,"label":"Balné","posId":"K0000","price":1500,"isExtra":true}]</t>
  </si>
  <si>
    <t>2026-05-05T22:35:02.676+02:00</t>
  </si>
  <si>
    <t>2026-05-05T22:44:42.756+02:00</t>
  </si>
  <si>
    <t>[{"id":"f35574a5-a84f-4d98-b052-e5fa6c8cd60f","note":"","count":1,"label":"BBQ Meteor 32 cm","posId":"142","price":24900,"isExtra":false},{"id":"0c454cc7-3f38-4dea-9e0e-7220d9ba6ce0","note":"","count":1,"label":"Dip česnekový","posId":"P106","price":2000,"isExtra":false}]</t>
  </si>
  <si>
    <t>2026-05-05T22:33:20.782+02:00</t>
  </si>
  <si>
    <t>2026-05-05T22:42:17.150+02:00</t>
  </si>
  <si>
    <t>[{"id":"6942755309e364dceebaa2a6","count":1,"label":"Hawai 32cm","posId":"114","price":24900,"isExtra":false},{"id":"2f43df7dedb312c2f3c829b9","count":1,"label":"Balné","posId":"K0000","price":1500,"isExtra":true},{"id":"b79674a8749d7a797a90cc5b","count":1,"label":"okraj mozzarella, bylinky","posId":"A121","price":5700,"isExtra":true},{"id":"d8fab1ab80f9a391b5317464","count":1,"label":"Cibule","posId":"B103","price":2500,"KDSTags":["greenhighlight"],"isExtra":true},{"id":"b7477ef8b16abc6ca0a47c1e","count":1,"label":"Pepperoni salám","posId":"B109","price":3000,"KDSTags":["greenhighlight"],"isExtra":true},{"id":"6942755309e364dceebaa2d8","count":1,"label":"Česnekový dip","posId":"P106","price":2000,"isExtra":false},{"id":"2f43df7dedb312c2f3c829b9","count":1,"label":"Balné","posId":"K0000","price":1500,"isExtra":true},{"id":"6942755309e364dceebaa2f2","count":1,"label":"Pepsi 1l","posId":"N124","price":4900,"isExtra":false}]</t>
  </si>
  <si>
    <t>2026-05-05T22:14:03.087+02:00</t>
  </si>
  <si>
    <t>2026-05-05T23:00:27.786+02:00</t>
  </si>
  <si>
    <t>2026-05-05T23:09:52.442+02:00</t>
  </si>
  <si>
    <t>2026-05-05T22:14:03.996+02:00</t>
  </si>
  <si>
    <t>[{"id":"3171e692-1adb-4333-8054-b1a7b136b69f","note":"","count":1,"label":"Pepperoni 32 cm","posId":"144","price":24900,"isExtra":false},{"id":"1aa4b142-e6d7-4d61-ba94-40298841a888","note":"","count":1,"label":"Quattro Formaggi 32 cm","posId":"123","price":24900,"isExtra":false},{"id":"f61b7339-3b20-4583-b2b8-12e48de2876d","note":"","count":1,"label":"změna na Rajčatový základ","posId":"A127","price":0,"isExtra":true}]</t>
  </si>
  <si>
    <t>2026-05-05T21:51:55.098+02:00</t>
  </si>
  <si>
    <t>2026-05-05T22:02:48.862+02:00</t>
  </si>
  <si>
    <t>[{"id":"6942755309e364dceebaa290","count":1,"label":"Baby špenát &amp; kuře 40cm","posId":"104","price":30900,"isExtra":false},{"id":"9c3e5446ef3ded7b358f7c2a","count":1,"label":"Balné","posId":"K0000","price":2000,"isExtra":true},{"id":"37b38bd6b1dadd795b992364","count":1,"label":"BBQ základ","posId":"ZSB49","price":0,"isExtra":true},{"id":"9b134e33f1db18460c30380b","count":1,"label":"okraj mozzarella, bylinky","posId":"A122","price":6500,"isExtra":true}]</t>
  </si>
  <si>
    <t>2026-05-05T21:50:03.787+02:00</t>
  </si>
  <si>
    <t>2026-05-05T21:57:14.580+02:00</t>
  </si>
  <si>
    <t>2026-05-05T22:09:25.008+02:00</t>
  </si>
  <si>
    <t>2026-05-05T21:52:01.430+02:00</t>
  </si>
  <si>
    <t>2026-05-05T21:47:55.903+02:00</t>
  </si>
  <si>
    <t>2026-05-05T22:00:28.069+02:00</t>
  </si>
  <si>
    <t>[{"id":"6942755309e364dceebaa2a6","count":1,"label":"Hawai 32cm","posId":"114","price":24900,"isExtra":false},{"id":"2f43df7dedb312c2f3c829b9","count":1,"label":"Balné","posId":"K0000","price":1500,"isExtra":true},{"id":"6942755309e364dceebaa29c","count":1,"label":"Comeback 32cm 🌶️","posId":"121","price":24900,"isExtra":false},{"id":"2f43df7dedb312c2f3c829b9","count":1,"label":"Balné","posId":"K0000","price":1500,"isExtra":true},{"id":"6942755309e364dceebaa29a","count":1,"label":"Hot &amp; Spicy 32cm 🌶️🌶️","posId":"122","price":24900,"isExtra":false},{"id":"2f43df7dedb312c2f3c829b9","count":1,"label":"Balné","posId":"K0000","price":1500,"isExtra":true}]</t>
  </si>
  <si>
    <t>2026-05-05T21:47:03.086+02:00</t>
  </si>
  <si>
    <t>2026-05-05T21:53:27.654+02:00</t>
  </si>
  <si>
    <t>2026-05-05T21:58:43.810+02:00</t>
  </si>
  <si>
    <t>2026-05-05T21:47:03.745+02:00</t>
  </si>
  <si>
    <t>[{"id":"dd5d901d-3787-43d0-9efe-85e31e1c5def","note":"","count":1,"label":"Pepperoni 32 cm","posId":"120","price":24900,"isExtra":false}]</t>
  </si>
  <si>
    <t>2026-05-05T21:38:06.247+02:00</t>
  </si>
  <si>
    <t>2026-05-05T21:47:00.501+02:00</t>
  </si>
  <si>
    <t>2026-05-05T22:05:15.954+02:00</t>
  </si>
  <si>
    <t>2026-05-05T21:38:06.834+02:00</t>
  </si>
  <si>
    <t>2026-05-05T21:36:23.217+02:00</t>
  </si>
  <si>
    <t>2026-05-05T21:45:39.649+02:00</t>
  </si>
  <si>
    <t>[{"id":"chr100","note":"","count":1,"label":"Choco Rolls","posId":"chr100","price":8900,"isExtra":false},{"id":"K0000","note":"","count":1,"label":"Balné","posId":"K0000","price":1500,"isExtra":true},{"id":"122","note":"","count":1,"label":"Hot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🌶️🌶️","posId":"122","price":24900,"isExtra":false},{"id":"K0000","note":"","count":1,"label":"Balné","posId":"K0000","price":1500,"isExtra":true},{"id":"A121","note":"","count":1,"label":"okraj mozzarella, bylinky","posId":"A121","price":5700,"isExtra":true}]</t>
  </si>
  <si>
    <t>2026-05-05T21:34:17.963+02:00</t>
  </si>
  <si>
    <t>2026-05-05T21:40:34.735+02:00</t>
  </si>
  <si>
    <t>[{"id":"6942755309e364dceebaa28e","count":1,"label":"Capricciosa 40cm","posId":"101","price":30900,"isExtra":false},{"id":"9c3e5446ef3ded7b358f7c2a","count":1,"label":"Balné","posId":"K0000","price":2000,"isExtra":true}]</t>
  </si>
  <si>
    <t>2026-05-05T21:33:16.754+02:00</t>
  </si>
  <si>
    <t>2026-05-05T21:38:50.845+02:00</t>
  </si>
  <si>
    <t>[{"id":"6942755309e364dceebaa284","count":1,"label":"Pepperoni 40cm 🌶️🌶️","posId":"108","price":30900,"isExtra":false},{"id":"9c3e5446ef3ded7b358f7c2a","count":1,"label":"Balné","posId":"K0000","price":2000,"isExtra":true},{"id":"c2f0d4a2510fbdafed8c4f00","count":1,"label":"bez plněných okrajů","posId":"X1000","price":0,"isExtra":true},{"id":"c72973a96879fc2d4a45d18e","count":1,"label":"Kukuřice","posId":"C115","price":3500,"KDSTags":["greenhighlight"],"isExtra":true}]</t>
  </si>
  <si>
    <t>2026-05-05T21:30:28.447+02:00</t>
  </si>
  <si>
    <t>2026-05-05T21:37:43.760+02:00</t>
  </si>
  <si>
    <t>2026-05-05T21:28:03.346+02:00</t>
  </si>
  <si>
    <t>2026-05-05T21:35:49.508+02:00</t>
  </si>
  <si>
    <t>2026-05-05T21:35:49.507+02:00</t>
  </si>
  <si>
    <t>[{"id":"f932f643-9a56-4a16-90b3-20349063a042","note":"","count":1,"label":"Capricciosa 32 cm","posId":"113","price":24900,"isExtra":false},{"id":"2be8bd8d-b8cf-456a-a9f3-1ae18c5726f9","note":"","count":1,"label":"okraj mozzarella, BBQ omáčka","posId":"A123","price":5700,"isExtra":true},{"id":"86925bba-314c-4f6f-ba8e-4fc1b6f52f30","note":"","count":1,"label":"BEZ -olivy","posId":"X112","price":0,"KDSTags":["redhighlight"],"isExtra":true},{"id":"248252c5-4f49-43ec-9d7c-c3f582fe912d","note":"","count":1,"label":"Mirinda 1l","posId":"N126","price":5900,"isExtra":false}]</t>
  </si>
  <si>
    <t>2026-05-05T21:25:44.321+02:00</t>
  </si>
  <si>
    <t>2026-05-05T21:35:28.746+02:00</t>
  </si>
  <si>
    <t>Eduard</t>
  </si>
  <si>
    <t>2026-05-05T21:25:40.728+02:00</t>
  </si>
  <si>
    <t>2026-05-05T21:32:47.750+02:00</t>
  </si>
  <si>
    <t>2026-05-05T21:08:32.400+02:00</t>
  </si>
  <si>
    <t>2026-05-05T21:16:15.655+02:00</t>
  </si>
  <si>
    <t>2026-05-05T21:28:57.554+02:00</t>
  </si>
  <si>
    <t>2026-05-05T21:08:33.196+02:00</t>
  </si>
  <si>
    <t>[{"id":"a0148f4d-e608-4061-b0cf-421635d1867d","count":1,"label":"Spicy Wings","posId":"P101","price":11900,"isExtra":false,"creatorId":"OeiA-l_gbpLmPM34MSFhh","isPackging":0,"actualLabel":"Spicy Wings"},{"id":"a0148f4d-e608-4061-b0cf-421635d1867d","count":1,"label":"Spicy Wings","posId":"P101","price":11900,"isExtra":false,"creatorId":"9HuNegjVs0TE4rEiPUNV4","isPackging":0,"actualLabel":"Spicy Wings"},{"id":"a0148f4d-e608-4061-b0cf-421635d1867d","count":1,"label":"Spicy Wings","posId":"P101","price":11900,"isExtra":false,"creatorId":"dzze7q__-Gm41iDZfusgq","isPackging":0,"actualLabel":"Spicy Wings"},{"id":"a0148f4d-e608-4061-b0cf-421635d1867d","count":1,"label":"Spicy Wings","posId":"P101","price":11900,"isExtra":false,"creatorId":"0eOlIXvttSBuZ1jHM8hyu","isPackging":0,"actualLabel":"Spicy Wings"},{"id":"cd22e00e-e758-4363-9254-340728f271d9","count":1,"label":"Pizza Hawai 18 cm","posId":"126","price":11900,"isExtra":false,"creatorId":"8KEdNplcpSXx5a0_YCNM_","isPackging":0,"actualLabel":"Pizza Hawai 18 cm"}]</t>
  </si>
  <si>
    <t>2026-05-05T21:06:07.898+02:00</t>
  </si>
  <si>
    <t>2026-05-05T21:20:20.499+02:00</t>
  </si>
  <si>
    <t>[{"id":"6942755309e364dceebaa296","count":1,"label":"Margherita 32cm","posId":"112","price":20900,"isExtra":false},{"id":"2f43df7dedb312c2f3c829b9","count":1,"label":"Balné","posId":"K0000","price":1500,"isExtra":true},{"id":"13bc34972a864e03558263de","count":1,"label":"bez plněných okrajů","posId":"X1000","price":0,"isExtra":true},{"id":"81ad5ca0ecc9853855b6788a","count":1,"label":"Ananas","posId":"B100","price":2500,"KDSTags":["greenhighlight"],"isExtra":true},{"id":"6942755309e364dceebaa29c","count":1,"label":"Comeback 32cm 🌶️","posId":"121","price":24900,"isExtra":false},{"id":"2f43df7dedb312c2f3c829b9","count":1,"label":"Balné","posId":"K0000","price":1500,"isExtra":true},{"id":"6942755309e364dceebaa2d8","count":1,"label":"Česnekový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</si>
  <si>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2026-05-05T20:59:50.451+02:00</t>
  </si>
  <si>
    <t>[{"id":"a0148f4d-e608-4061-b0cf-421635d1867d","count":1,"label":"Spicy Wings","posId":"P101","price":11900,"isExtra":false,"creatorId":"dCtvXcDQReMm2ffHWRx02","isPackging":0,"actualLabel":"Spicy Wings"},{"id":"a0148f4d-e608-4061-b0cf-421635d1867d","count":1,"label":"Spicy Wings","posId":"P101","price":11900,"isExtra":false,"creatorId":"FAcQaQGnS_PDGPraauy7n","isPackging":0,"actualLabel":"Spicy Wings"},{"id":"a0148f4d-e608-4061-b0cf-421635d1867d","count":1,"label":"Spicy Wings","posId":"P101","price":11900,"isExtra":false,"creatorId":"qDnintCTo1QjOOrG9It5b","isPackging":0,"actualLabel":"Spicy Wings"},{"id":"a0148f4d-e608-4061-b0cf-421635d1867d","count":1,"label":"Spicy Wings","posId":"P101","price":11900,"isExtra":false,"creatorId":"E40ZQ3xTPEm_O4JCutw3A","isPackging":0,"actualLabel":"Spicy Wings"},{"id":"cd22e00e-e758-4363-9254-340728f271d9","count":1,"label":"Pizza Hawai 18 cm","posId":"126","price":11900,"isExtra":false,"creatorId":"YBXav2p2wc4fukFgOpplT","isPackging":0,"actualLabel":"Pizza Hawai 18 cm"}]</t>
  </si>
  <si>
    <t>2026-05-05T20:58:45.690+02:00</t>
  </si>
  <si>
    <t>2026-05-05T21:18:33.758+02:00</t>
  </si>
  <si>
    <t>[{"id":"59592169","note":"","size":"Hawai 32cm","count":1,"label":"Hawai 32cm","posId":"114","price":24900,"isExtra":false},{"id":"54684837","note":"","count":1,"label":"Balné","posId":"K0000","price":1500,"isExtra":true},{"id":"54684915","note":"","count":1,"label":"okraj hotdog, bez omáčky","posId":"A125","price":5700,"isExtra":true},{"id":"59592163","note":"","size":"Hot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🌶️🌶️","posId":"122","price":24900,"isExtra":false},{"id":"54684837","note":"","count":1,"label":"Balné","posId":"K0000","price":1500,"isExtra":true},{"id":"54684915","note":"","count":1,"label":"okraj hotdog, bez omáčky","posId":"A125","price":5700,"isExtra":true},{"id":"59592161","note":"","size":"Margherita 32cm","count":1,"label":"Margherita 32cm","posId":"112","price":20900,"isExtra":false},{"id":"54684837","note":"","count":1,"label":"Balné","posId":"K0000","price":1500,"isExtra":true},{"id":"54684915","note":"","count":1,"label":"okraj hotdog, bez omáčky","posId":"A125","price":5700,"isExtra":true},{"id":"54684796","note":"","size":"Česnekový dip","count":3,"label":"Česnekový dip","posId":"P106","price":2000,"isExtra":false},{"id":"54684837","note":"","count":3,"label":"Balné","posId":"K0000","price":1500,"isExtra":true}]</t>
  </si>
  <si>
    <t>2026-05-05T20:58:04.635+02:00</t>
  </si>
  <si>
    <t>2026-05-05T21:06:17.706+02:00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</si>
  <si>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bylinky","posId":"A122","price":6500,"isExtra":true},{"id":"C102","note":"","count":1,"label":"Jalapeňos","posId":"C102","price":3500,"KDSTags":["greenhighlight"],"isExtra":true}]</t>
  </si>
  <si>
    <t>2026-05-05T20:47:51.150+02:00</t>
  </si>
  <si>
    <t>2026-05-05T20:56:41.525+02:00</t>
  </si>
  <si>
    <t>[{"id":"6942755309e364dceebaa29e","count":1,"label":"Pepperoni 32cm 🌶️🌶️","posId":"120","price":24900,"isExtra":false},{"id":"2f43df7dedb312c2f3c829b9","count":1,"label":"Balné","posId":"K0000","price":1500,"isExtra":true},{"id":"81ad5ca0ecc9853855b6788a","count":2,"label":"Ananas","posId":"B100","price":2500,"KDSTags":["greenhighlight"],"isExtra":true},{"id":"5329159316727e06e4d822ec","count":1,"label":"Kukuřice","posId":"B115","price":2500,"KDSTags":["greenhighlight"],"isExtra":true}]</t>
  </si>
  <si>
    <t>2026-05-05T20:43:21.666+02:00</t>
  </si>
  <si>
    <t>2026-05-05T20:55:38.492+02:00</t>
  </si>
  <si>
    <t>Ashish</t>
  </si>
  <si>
    <t>2026-05-05T20:25:08.306+02:00</t>
  </si>
  <si>
    <t>2026-05-05T20:40:58.519+02:00</t>
  </si>
  <si>
    <t>[{"id":"111","note":"","count":1,"label":"Quattro Formaggi 40cm","posId":"111","price":30900,"isExtra":false},{"id":"K0000","note":"","count":1,"label":"Balné","posId":"K0000","price":2000,"isExtra":true},{"id":"107","note":"","count":1,"label":"BBQ Texas 40cm","posId":"107","price":30900,"isExtra":false},{"id":"K0000","note":"","count":1,"label":"Balné","posId":"K0000","price":2000,"isExtra":true}]</t>
  </si>
  <si>
    <t>2026-05-05T20:24:02.709+02:00</t>
  </si>
  <si>
    <t>2026-05-05T20:37:33.294+02:00</t>
  </si>
  <si>
    <t>2026-05-05T20:23:12.468+02:00</t>
  </si>
  <si>
    <t>2026-05-05T20:34:09.417+02:00</t>
  </si>
  <si>
    <t>[{"id":"109","note":"","count":1,"label":"Comeback 40cm 🌶️","posId":"109","price":30900,"isExtra":false},{"id":"K0000","note":"","count":1,"label":"Balné","posId":"K0000","price":2000,"isExtra":true},{"id":"chr100","note":"","count":1,"label":"Choco Rolls","posId":"chr100","price":8900,"isExtra":false},{"id":"K0000","note":"","count":1,"label":"Balné","posId":"K0000","price":1500,"isExtra":true}]</t>
  </si>
  <si>
    <t>2026-05-05T20:22:08.309+02:00</t>
  </si>
  <si>
    <t>2026-05-05T20:33:19.636+02:00</t>
  </si>
  <si>
    <t>[{"id":"6942755309e364dceebaa29c","count":1,"label":"Comeback 32cm 🌶️","posId":"121","price":24900,"isExtra":false},{"id":"2f43df7dedb312c2f3c829b9","count":1,"label":"Balné","posId":"K0000","price":1500,"isExtra":true},{"id":"6942755309e364dceebaa2de","count":1,"label":"Choco Rolls","posId":"chr100","price":8900,"isExtra":false},{"id":"2f43df7dedb312c2f3c829b9","count":1,"label":"Balné","posId":"K0000","price":1500,"isExtra":true},{"id":"6942755309e364dceebaa2f0","count":1,"label":"BIRGO grapefruit 0,5l","posId":"N131","price":4900,"isExtra":false},{"id":"6942755309e364dceebaa2ec","count":2,"label":"Aquilla černý čaj a broskev 0,5l","posId":"N120","price":4900,"isExtra":false},{"id":"6942755309e364dceebaa29e","count":1,"label":"Pepperoni 32cm 🌶️🌶️","posId":"120","price":24900,"isExtra":false},{"id":"2f43df7dedb312c2f3c829b9","count":1,"label":"Balné","posId":"K0000","price":1500,"isExtra":true},{"id":"2f31c31a40755ef5c17facb5","count":1,"label":"Slanina","posId":"B108","price":3000,"KDSTags":["greenhighlight"],"isExtra":true}]</t>
  </si>
  <si>
    <t>2026-05-05T20:21:36.049+02:00</t>
  </si>
  <si>
    <t>2026-05-05T20:28:47.669+02:00</t>
  </si>
  <si>
    <t>2026-05-05T20:17:07.713+02:00</t>
  </si>
  <si>
    <t>2026-05-05T20:22:26.513+02:00</t>
  </si>
  <si>
    <t>2026-05-05T20:12:28.583+02:00</t>
  </si>
  <si>
    <t>2026-05-05T20:19:44.752+02:00</t>
  </si>
  <si>
    <t>[{"id":"113","note":"","count":1,"label":"Capricciosa 32cm","posId":"113","price":24900,"isExtra":false},{"id":"K0000","note":"","count":1,"label":"Balné","posId":"K0000","price":1500,"isExtra":true},{"id":"17","note":"","count":1,"label":"USA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bylinky","posId":"A121","price":5700,"isExtra":true},{"id":"N125","note":"","count":1,"label":"Pepsi zero sugar 1l","posId":"N125","price":5900,"isExtra":false},{"id":"P100","note":"","count":1,"label":"Pepperoni Rolls 🌶️","posId":"P100","price":8900,"isExtra":false},{"id":"K0000","note":"","count":1,"label":"Balné","posId":"K0000","price":1500,"isExtra":true}]</t>
  </si>
  <si>
    <t>2026-05-05T20:04:40.956+02:00</t>
  </si>
  <si>
    <t>2026-05-05T20:10:12.264+02:00</t>
  </si>
  <si>
    <t>[{"id":"4cb20363-ef38-4d1e-83ee-b41f4c8251d8","count":1,"label":"Pizza Hawai 40 cm","posId":"102","price":30900,"isExtra":false,"creatorId":"ap3rzyRer8LDAieWjjOv0","isPackging":0,"actualLabel":"Pizza Hawai 40 cm"},{"id":"4cb20363-ef38-4d1e-83ee-b41f4c8251d8","count":1,"label":"Pizza Hawai 40 cm","posId":"102","price":30900,"isExtra":false,"creatorId":"etUOPJLwqpF9mEiJCfPzo","isPackging":0,"actualLabel":"Pizza Hawai 40 cm"}]</t>
  </si>
  <si>
    <t>2026-05-05T19:57:57.201+02:00</t>
  </si>
  <si>
    <t>2026-05-05T20:02:58.580+02:00</t>
  </si>
  <si>
    <t>2026-05-05T19:56:58.385+02:00</t>
  </si>
  <si>
    <t>2026-05-05T20:05:40.672+02:00</t>
  </si>
  <si>
    <t>[{"id":"6942755309e364dceebaa29a","count":1,"label":"Hot &amp; Spicy 32cm 🌶️🌶️","posId":"122","price":24900,"isExtra":false},{"id":"2f43df7dedb312c2f3c829b9","count":1,"label":"Balné","posId":"K0000","price":1500,"isExtra":true},{"id":"6942755309e364dceebaa29e","count":1,"label":"Pepperoni 32cm 🌶️🌶️","posId":"120","price":24900,"isExtra":false},{"id":"2f43df7dedb312c2f3c829b9","count":1,"label":"Balné","posId":"K0000","price":1500,"isExtra":true}]</t>
  </si>
  <si>
    <t>2026-05-05T19:50:04.114+02:00</t>
  </si>
  <si>
    <t>2026-05-05T19:52:28.188+02:00</t>
  </si>
  <si>
    <t>[{"id":"90fe26ad-8793-414c-a8fe-fc7624d10755","count":1,"label":"Pizza Špenát kuře 32 cm","posId":"116","price":24900,"isExtra":false,"creatorId":"FGz7THWzSbMqKrlPutj1G","isPackging":0,"actualLabel":"Pizza Špenát kuře 32 cm"}]</t>
  </si>
  <si>
    <t>2026-05-05T19:47:03.103+02:00</t>
  </si>
  <si>
    <t>2026-05-05T19:53:34.237+02:00</t>
  </si>
  <si>
    <t>[{"id":"df65c440-9414-439e-8f8e-b4f30f154296","note":"","count":1,"label":"Hawai 40 cm","posId":"102","price":30900,"isExtra":false},{"id":"d191a2a2-dbf7-43e1-9eae-453a92f5bdc2","note":"","count":1,"label":"BEZ -ananas","posId":"X100","price":0,"KDSTags":["redhighlight"],"isExtra":true}]</t>
  </si>
  <si>
    <t>2026-05-05T19:43:49.427+02:00</t>
  </si>
  <si>
    <t>2026-05-05T19:52:18.491+02:00</t>
  </si>
  <si>
    <t>[{"id":"6942755309e364dceebaa2a8","count":1,"label":"Capricciosa 32cm","posId":"113","price":24900,"isExtra":false},{"id":"2f43df7dedb312c2f3c829b9","count":1,"label":"Balné","posId":"K0000","price":1500,"isExtra":true},{"id":"b79674a8749d7a797a90cc5b","count":1,"label":"okraj mozzarella, bylinky","posId":"A121","price":5700,"isExtra":true},{"id":"6942755309e364dceebaa2a6","count":1,"label":"Hawai 32cm","posId":"114","price":24900,"isExtra":false},{"id":"2f43df7dedb312c2f3c829b9","count":1,"label":"Balné","posId":"K0000","price":1500,"isExtra":true},{"id":"b79674a8749d7a797a90cc5b","count":1,"label":"okraj mozzarella, bylinky","posId":"A121","price":5700,"isExtra":true},{"id":"6942755309e364dceebaa2de","count":1,"label":"Choco Rolls","posId":"chr100","price":8900,"isExtra":false},{"id":"2f43df7dedb312c2f3c829b9","count":1,"label":"Balné","posId":"K0000","price":1500,"isExtra":true},{"id":"6942755309e364dceebaa2d8","count":2,"label":"Česnekový dip","posId":"P106","price":2000,"isExtra":false},{"id":"2f43df7dedb312c2f3c829b9","count":2,"label":"Balné","posId":"K0000","price":1500,"isExtra":true},{"id":"6942755309e364dceebaa2e0","count":2,"label":"Dip Jalapeňos","posId":"P107","price":2000,"isExtra":false},{"id":"2f43df7dedb312c2f3c829b9","count":2,"label":"Balné","posId":"K0000","price":1500,"isExtra":true}]</t>
  </si>
  <si>
    <t>2026-05-05T19:40:02.943+02:00</t>
  </si>
  <si>
    <t>2026-05-05T19:47:40.193+02:00</t>
  </si>
  <si>
    <t>2026-05-05T20:10:24.837+02:00</t>
  </si>
  <si>
    <t>2026-05-05T19:40:43.374+02:00</t>
  </si>
  <si>
    <t>[{"id":"2cc0a9fe-ea2a-41e4-be86-6376b8437c33","note":"","count":1,"label":"Capricciosa 40 cm","posId":"101","price":30900,"isExtra":false},{"id":"86925bba-314c-4f6f-ba8e-4fc1b6f52f30","note":"","count":1,"label":"BEZ -olivy","posId":"X112","price":0,"KDSTags":["redhighlight"],"isExtra":true},{"id":"9113385a-d4b6-407a-b0f4-d904f93de010","note":"","count":1,"label":"Baby špenát &amp; kuře 32 cm","posId":"116","price":24900,"isExtra":false},{"id":"22a4512a-e767-4587-801d-f6b219011ad2","note":"","count":1,"label":"BEZ -špenát s česnekem","posId":"X107","price":0,"KDSTags":["redhighlight"],"isExtra":true}]</t>
  </si>
  <si>
    <t>2026-05-05T19:37:02.632+02:00</t>
  </si>
  <si>
    <t>2026-05-05T19:45:05.262+02:00</t>
  </si>
  <si>
    <t>2026-05-05T20:03:56.959+02:00</t>
  </si>
  <si>
    <t>2026-05-05T19:37:03.269+02:00</t>
  </si>
  <si>
    <t>2026-05-05T19:33:02.605+02:00</t>
  </si>
  <si>
    <t>2026-05-05T19:43:16.174+02:00</t>
  </si>
  <si>
    <t>2026-05-05T19:56:25.658+02:00</t>
  </si>
  <si>
    <t>2026-05-05T19:33:03.679+02:00</t>
  </si>
  <si>
    <t>[{"id":"63675afb-9d1b-42b2-9d42-9e80500fdd28","note":"","count":1,"label":"Comeback 40 cm","posId":"109","price":30900,"isExtra":false},{"id":"cb1b8132-0c9b-419f-9b1c-568c16576a0c","note":"","count":1,"label":"Pepperoni 40 cm","posId":"108","price":30900,"isExtra":false}]</t>
  </si>
  <si>
    <t>2026-05-05T19:11:59.658+02:00</t>
  </si>
  <si>
    <t>2026-05-05T19:21:16.716+02:00</t>
  </si>
  <si>
    <t>[{"id":"6942755309e364dceebaa2a8","count":1,"label":"Capricciosa 32cm","posId":"113","price":24900,"isExtra":false},{"id":"2f43df7dedb312c2f3c829b9","count":1,"label":"Balné","posId":"K0000","price":1500,"isExtra":true},{"id":"6942755309e364dceebaa2a2","count":1,"label":"BBQ Meteor 32cm","posId":"118","price":24900,"isExtra":false},{"id":"2f43df7dedb312c2f3c829b9","count":1,"label":"Balné","posId":"K0000","price":1500,"isExtra":true},{"id":"e11a59b4ea0a50ef00cb77f7","count":1,"label":"Rajčatový základ","posId":"ZBR32","price":0,"isExtra":true},{"id":"ce6f9717e21b4a79f0b40c10","count":1,"label":"okraj mozzarella, bbq omáčka","posId":"A123","price":5700,"isExtra":true}]</t>
  </si>
  <si>
    <t>2026-05-05T19:09:45.784+02:00</t>
  </si>
  <si>
    <t>2026-05-05T19:10:30.927+02:00</t>
  </si>
  <si>
    <t>[{"id":"93a1ada8-f6d7-45bd-bf51-de6aea045604","count":1,"label":"Guarana classic","posId":"N142","price":5500,"isExtra":false,"discount":{"type":"absolute","value":35},"creatorId":"TNZVcavjrpmt4KXufXQ8-","isPackging":0,"actualLabel":"Guarana classic"}]</t>
  </si>
  <si>
    <t>2026-05-05T19:06:26.536+02:00</t>
  </si>
  <si>
    <t>2026-05-05T19:16:30.721+02:00</t>
  </si>
  <si>
    <t>[{"id":"6942755309e364dceebaa298","count":1,"label":"Quattro Formaggi 32cm","posId":"123","price":24900,"isExtra":false},{"id":"2f43df7dedb312c2f3c829b9","count":1,"label":"Balné","posId":"K0000","price":1500,"isExtra":true},{"id":"fb29917ce2e90ab392103c23","count":1,"label":"USA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bylinky","posId":"A121","price":5700,"isExtra":true},{"id":"d711b427043511cf4e6606a9","count":1,"label":"Kuře","posId":"B114","price":3000,"KDSTags":["greenhighlight"],"isExtra":true},{"id":"6942755309e364dceebaa2d8","count":1,"label":"Česnekový dip","posId":"P106","price":2000,"isExtra":false},{"id":"2f43df7dedb312c2f3c829b9","count":1,"label":"Balné","posId":"K0000","price":1500,"isExtra":true}]</t>
  </si>
  <si>
    <t>2026-05-05T19:00:41.177+02:00</t>
  </si>
  <si>
    <t>2026-05-05T19:14:12.225+02:00</t>
  </si>
  <si>
    <t>[{"id":"59592167","note":"","size":"BBQ Meteor 32cm","count":1,"label":"BBQ Meteor 32cm","posId":"118","price":24900,"isExtra":false},{"id":"54684837","note":"","count":1,"label":"Balné","posId":"K0000","price":1500,"isExtra":true},{"id":"59592164","note":"","size":"Comeback 32cm 🌶️","count":1,"label":"Comeback 32cm 🌶️","posId":"121","price":24900,"isExtra":false},{"id":"54684837","note":"","count":1,"label":"Balné","posId":"K0000","price":1500,"isExtra":true},{"id":"54684753","note":"","size":"Comeback 40cm 🌶️","count":1,"label":"Comeback 40cm 🌶️","posId":"109","price":30900,"isExtra":false},{"id":"54684827","note":"","count":1,"label":"Balné","posId":"K0000","price":2000,"isExtra":true},{"id":"54684825","note":"","count":1,"label":"bez plněných okrajů","posId":"X1000","price":0,"isExtra":true},{"id":"54684912","note":"","count":1,"label":"Bez cibule","posId":"X103","price":0,"KDSTags":["redhighlight"],"isExtra":true},{"id":"54684856","note":"","count":1,"label":"Jalapeňos","posId":"C102","price":3500,"KDSTags":["greenhighlight"],"isExtra":true}]</t>
  </si>
  <si>
    <t>2026-05-05T18:59:02.872+02:00</t>
  </si>
  <si>
    <t>2026-05-05T19:05:41.919+02:00</t>
  </si>
  <si>
    <t>[{"id":"f932f643-9a56-4a16-90b3-20349063a042","note":"","count":1,"label":"Capricciosa 32 cm","posId":"113","price":24900,"isExtra":false},{"id":"8915e1ca-f30b-45dc-9ba0-235201606490","note":"","count":1,"label":"BEZ -žampiony","posId":"X105","price":0,"KDSTags":["redhighlight"],"isExtra":true},{"id":"d587ab86-7858-46b7-a58c-52ffe6b6a574","note":"","count":1,"label":"Comeback 18 cm","posId":"133","price":11900,"isExtra":false}]</t>
  </si>
  <si>
    <t>2026-05-05T18:55:02.133+02:00</t>
  </si>
  <si>
    <t>2026-05-05T19:10:08.951+02:00</t>
  </si>
  <si>
    <t>2026-05-05T19:22:42.816+02:00</t>
  </si>
  <si>
    <t>2026-05-05T18:58:56.242+02:00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</si>
  <si>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1e281388-c78a-4b3d-874d-346d699d1a35","note":"","count":1,"label":"Grana padano","posId":"C130","price":4000,"KDSTags":["greenhighlight"],"isExtra":true},{"id":"0c454cc7-3f38-4dea-9e0e-7220d9ba6ce0","note":"","count":1,"label":"Dip česnekový","posId":"P106","price":2000,"isExtra":false},{"id":"248252c5-4f49-43ec-9d7c-c3f582fe912d","note":"","count":1,"label":"Mirinda 1l","posId":"N126","price":5900,"isExtra":false},{"id":"eaf5673a-2acd-457a-bff6-8e65ba4050c9","note":"","count":1,"label":"dip jalapenos","posId":"P107","price":2000,"isExtra":false}]</t>
  </si>
  <si>
    <t>2026-05-05T18:48:58.209+02:00</t>
  </si>
  <si>
    <t>2026-05-05T18:58:32.078+02:00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</si>
  <si>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32cm","posId":"123","price":24900,"isExtra":false},{"id":"54684837","note":"","count":1,"label":"Balné","posId":"K0000","price":1500,"isExtra":true},{"id":"59592170","note":"","size":"Capricciosa 32cm","count":1,"label":"Capricciosa 32cm","posId":"113","price":24900,"isExtra":false},{"id":"54684837","note":"","count":1,"label":"Balné","posId":"K0000","price":1500,"isExtra":true}]</t>
  </si>
  <si>
    <t>2026-05-05T18:46:03.035+02:00</t>
  </si>
  <si>
    <t>2026-05-05T18:55:45.923+02:00</t>
  </si>
  <si>
    <t>2026-05-05T18:39:43.906+02:00</t>
  </si>
  <si>
    <t>2026-05-05T18:54:03.056+02:00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</si>
  <si>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bylinky","posId":"A121","price":5700,"isExtra":true},{"id":"B113","note":"","count":1,"label":"Mozzarella","posId":"B113","price":3000,"KDSTags":["greenhighlight"],"isExtra":true},{"id":"114","note":"","count":1,"label":"Hawai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bylinky","posId":"A121","price":5700,"isExtra":true},{"id":"B113","note":"","count":1,"label":"Mozzarella","posId":"B113","price":3000,"KDSTags":["greenhighlight"],"isExtra":true}]</t>
  </si>
  <si>
    <t>2026-05-05T18:39:03.295+02:00</t>
  </si>
  <si>
    <t>2026-05-05T18:49:39.885+02:00</t>
  </si>
  <si>
    <t>2026-05-05T19:09:29.433+02:00</t>
  </si>
  <si>
    <t>2026-05-05T18:39:30.579+02:00</t>
  </si>
  <si>
    <t>[{"id":"e14574c4-b8aa-4b67-9714-d939fcb8ffee","note":"","count":1,"label":"Zeleninová 40 cm","posId":"103","price":30900,"isExtra":false},{"id":"eb426525-9181-4714-9963-380f5c0ae0e5","note":"","count":1,"label":"Okraj mozzarella, bylinky","posId":"A122","price":6500,"isExtra":true},{"id":"8929f51d-818c-4c09-96c6-0164428500a2","note":"","count":1,"label":"Baby špenát &amp; kuře 32 cm","posId":"140","price":24900,"isExtra":false},{"id":"e93eabf5-7d24-462c-a2e7-caf24157b9c1","note":"","count":1,"label":"gorgonzola","posId":"B101","price":3000,"KDSTags":["greenhighlight"],"isExtra":true},{"id":"d3fbee6e-254b-46e7-885e-b580d0e6b445","note":"","count":1,"label":"žampiony","posId":"B105","price":2500,"KDSTags":["greenhighlight"],"isExtra":true},{"id":"57448080-8b2a-4b80-a180-66777b6d7d4b","note":"","count":2,"label":"Jalapenos Rolls, 6 ks","posId":"jpr200","price":8900,"isExtra":false},{"id":"eaf5673a-2acd-457a-bff6-8e65ba4050c9","note":"","count":1,"label":"dip jalapenos","posId":"P107","price":2000,"isExtra":false},{"id":"0c454cc7-3f38-4dea-9e0e-7220d9ba6ce0","note":"","count":2,"label":"Dip česnekový","posId":"P106","price":2000,"isExtra":false}]</t>
  </si>
  <si>
    <t>2026-05-05T18:38:01.968+02:00</t>
  </si>
  <si>
    <t>2026-05-05T18:44:56.016+02:00</t>
  </si>
  <si>
    <t>2026-05-05T18:50:40.690+02:00</t>
  </si>
  <si>
    <t>2026-05-05T18:38:24.607+02:00</t>
  </si>
  <si>
    <t>[{"id":"16f2a985-9b85-4073-a2d6-13a6de5f989c","note":"","count":1,"label":"Hawai 32 cm","posId":"138","price":24900,"isExtra":false},{"id":"bf1ca81d-de2b-4d6c-b720-bc21d05d5afe","note":"","count":1,"label":"Pepperoni Rolls, 6 ks","posId":"P100","price":8900,"isExtra":false}]</t>
  </si>
  <si>
    <t>2026-05-05T18:35:35.735+02:00</t>
  </si>
  <si>
    <t>2026-05-05T18:41:58.151+02:00</t>
  </si>
  <si>
    <t>2026-05-05T18:31:32.320+02:00</t>
  </si>
  <si>
    <t>2026-05-05T18:38:46.096+02:00</t>
  </si>
  <si>
    <t>[{"id":"54684760","note":"","size":"Capricciosa 40cm","count":1,"label":"Capricciosa 40cm","posId":"101","price":30900,"isExtra":false},{"id":"54684827","note":"","count":1,"label":"Balné","posId":"K0000","price":2000,"isExtra":true},{"id":"59592162","note":"","size":"Quattro Formaggi 32cm","count":1,"label":"Quattro Formaggi 32cm","posId":"123","price":24900,"isExtra":false},{"id":"54684837","note":"","count":1,"label":"Balné","posId":"K0000","price":1500,"isExtra":true}]</t>
  </si>
  <si>
    <t>2026-05-05T18:18:42.497+02:00</t>
  </si>
  <si>
    <t>2026-05-05T18:33:29.495+02:00</t>
  </si>
  <si>
    <t>[{"id":"54684759","note":"","size":"Hawai 40cm","count":1,"label":"Hawai 40cm","posId":"102","price":30900,"isExtra":false},{"id":"54684827","note":"","count":1,"label":"Balné","posId":"K0000","price":2000,"isExtra":true},{"id":"59592170","note":"","size":"Capricciosa 32cm","count":1,"label":"Capricciosa 32cm","posId":"113","price":24900,"isExtra":false},{"id":"54684837","note":"","count":1,"label":"Balné","posId":"K0000","price":1500,"isExtra":true},{"id":"54684796","note":"","size":"Česnekový dip","count":2,"label":"Česnekový dip","posId":"P106","price":2000,"isExtra":false},{"id":"54684837","note":"","count":2,"label":"Balné","posId":"K0000","price":1500,"isExtra":true}]</t>
  </si>
  <si>
    <t>2026-05-05T18:14:02.753+02:00</t>
  </si>
  <si>
    <t>2026-05-05T18:29:14.040+02:00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</si>
  <si>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40cm","posId":"101","price":30900,"isExtra":false},{"id":"54684827","note":"","count":1,"label":"Balné","posId":"K0000","price":2000,"isExtra":true},{"id":"54684825","note":"","count":1,"label":"bez plněných okrajů","posId":"X1000","price":0,"isExtra":true}]</t>
  </si>
  <si>
    <t>2026-05-05T18:10:01.975+02:00</t>
  </si>
  <si>
    <t>2026-05-05T18:27:47.307+02:00</t>
  </si>
  <si>
    <t>2026-05-05T18:05:03.127+02:00</t>
  </si>
  <si>
    <t>2026-05-05T18:24:37.003+02:00</t>
  </si>
  <si>
    <t>[{"id":"54684759","note":"","size":"Hawai 40cm","count":1,"label":"Hawai 40cm","posId":"102","price":30900,"isExtra":false},{"id":"54684827","note":"","count":1,"label":"Balné","posId":"K0000","price":2000,"isExtra":true},{"id":"54684755","note":"","size":"BBQ Texas 40cm","count":1,"label":"BBQ Texas 40cm","posId":"107","price":30900,"isExtra":false},{"id":"54684827","note":"","count":1,"label":"Balné","posId":"K0000","price":2000,"isExtra":true}]</t>
  </si>
  <si>
    <t>Anup</t>
  </si>
  <si>
    <t>2026-05-05T18:03:27.895+02:00</t>
  </si>
  <si>
    <t>2026-05-05T18:20:33.995+02:00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</si>
  <si>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okrajů","posId":"X1000","price":0,"isExtra":true}]</t>
  </si>
  <si>
    <t>2026-05-05T18:01:08.132+02:00</t>
  </si>
  <si>
    <t>2026-05-05T18:15:56.342+02:00</t>
  </si>
  <si>
    <t>[{"id":"6942755309e364dceebaa282","count":1,"label":"Comeback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bylinky","posId":"A122","price":6500,"isExtra":true},{"id":"348a7fd696b72b2ee84a2e9c","count":1,"label":"Bez cibule","posId":"X103","price":0,"KDSTags":["redhighlight"],"isExtra":true},{"id":"6942755309e364dceebaa2de","count":1,"label":"Choco Rolls","posId":"chr100","price":8900,"isExtra":false},{"id":"2f43df7dedb312c2f3c829b9","count":1,"label":"Balné","posId":"K0000","price":1500,"isExtra":true},{"id":"6942755309e364dceebaa2d8","count":1,"label":"Česnekový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</si>
  <si>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2026-05-05T17:56:02.711+02:00</t>
  </si>
  <si>
    <t>2026-05-05T18:12:42.820+02:00</t>
  </si>
  <si>
    <t>2026-05-05T18:33:10.245+02:00</t>
  </si>
  <si>
    <t>2026-05-05T17:56:43.184+02:00</t>
  </si>
  <si>
    <t>[{"id":"554b5341-3de7-4a69-b579-50bb01af629a","note":"","count":1,"label":"Quattro Formaggi 40 cm","posId":"111","price":30900,"isExtra":false},{"id":"f61b7339-3b20-4583-b2b8-12e48de2876d","note":"","count":1,"label":"změna na Rajčatový základ","posId":"A127","price":0,"isExtra":true},{"id":"0c454cc7-3f38-4dea-9e0e-7220d9ba6ce0","note":"","count":1,"label":"Dip česnekový","posId":"P106","price":2000,"isExtra":false}]</t>
  </si>
  <si>
    <t>2026-05-05T17:51:49.348+02:00</t>
  </si>
  <si>
    <t>2026-05-05T17:59:14.858+02:00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</si>
  <si>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40cm","posId":"111","price":30900,"isExtra":false},{"id":"54684827","note":"","count":1,"label":"Balné","posId":"K0000","price":2000,"isExtra":true},{"id":"54684957","note":"","count":1,"label":"Pepperoni salám","posId":"C109","price":4000,"KDSTags":["greenhighlight"],"isExtra":true},{"id":"57423462","note":"","size":"Dip Jalapeňos","count":2,"label":"Dip Jalapeňos","posId":"P107","price":2000,"isExtra":false},{"id":"54684837","note":"","count":2,"label":"Balné","posId":"K0000","price":1500,"isExtra":true},{"id":"54684750","note":"","size":"Margherita 40cm","count":1,"label":"Margherita 40cm","posId":"100","price":26900,"isExtra":false},{"id":"54684827","note":"","count":1,"label":"Balné","posId":"K0000","price":2000,"isExtra":true}]</t>
  </si>
  <si>
    <t>2026-05-05T17:47:03.128+02:00</t>
  </si>
  <si>
    <t>2026-05-05T17:55:26.650+02:00</t>
  </si>
  <si>
    <t>2026-05-05T18:05:44.836+02:00</t>
  </si>
  <si>
    <t>2026-05-05T17:47:04.238+02:00</t>
  </si>
  <si>
    <t>[{"id":"0e993eb8-e476-4064-a9e5-618587b38fcb","note":"","count":1,"label":"VEGGIE MENU COMEBACK","posId":"","price":34900,"isExtra":false},{"id":"19674406-6f74-415e-86b3-5222ea213045","note":"","count":1,"label":"Hawai","posId":"Y114","price":0,"isExtra":true},{"id":"a98eba86-284a-4099-98ed-875f3adb76fa","note":"","count":1,"label":"Americké těsto","posId":"14","price":0,"isExtra":true},{"id":"a0a20d0c-4422-439d-8c33-27905ee0699b","note":"","count":1,"label":"Smetanový základ","posId":"A129","price":0,"isExtra":true},{"id":"21fd0686-e8d1-43f1-84c9-d96f5842a3ca","note":"","count":1,"label":"okraj mozzarella, bylinky","posId":"A121","price":5700,"isExtra":true},{"id":"ccbbabfb-780b-41d6-8114-821ced779aaf","note":"","count":1,"label":"Česnekový chléb","posId":"P104","price":0,"isExtra":true},{"id":"8f138092-e75e-47b2-aab6-b7ac71ac445d","note":"","count":1,"label":"Mirinda 1l","posId":"N126","price":0,"isExtra":true},{"id":"0c454cc7-3f38-4dea-9e0e-7220d9ba6ce0","note":"","count":1,"label":"Dip česnekový","posId":"P106","price":2000,"isExtra":false}]</t>
  </si>
  <si>
    <t>2026-05-05T17:22:03.042+02:00</t>
  </si>
  <si>
    <t>2026-05-05T17:30:52.683+02:00</t>
  </si>
  <si>
    <t>2026-05-05T17:21:33.683+02:00</t>
  </si>
  <si>
    <t>2026-05-05T17:28:12.699+02:00</t>
  </si>
  <si>
    <t>[{"id":"102","note":"","count":1,"label":"Hawai 40cm","posId":"102","price":30900,"isExtra":false},{"id":"K0000","note":"","count":1,"label":"Balné","posId":"K0000","price":2000,"isExtra":true},{"id":"X1000","note":"","count":1,"label":"bez plněných okrajů","posId":"X1000","price":0,"isExtra":true}]</t>
  </si>
  <si>
    <t>2026-05-05T17:17:41.813+02:00</t>
  </si>
  <si>
    <t>2026-05-05T17:25:53.009+02:00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</si>
  <si>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32cm","posId":"123","price":24900,"isExtra":false},{"id":"54684837","note":"","count":1,"label":"Balné","posId":"K0000","price":1500,"isExtra":true},{"id":"59592163","note":"","size":"Hot &amp; Spicy 32cm 🌶️🌶️","count":1,"label":"Hot &amp; Spicy 32cm 🌶️🌶️","posId":"122","price":24900,"isExtra":false},{"id":"54684837","note":"","count":1,"label":"Balné","posId":"K0000","price":1500,"isExtra":true}]</t>
  </si>
  <si>
    <t>2026-05-05T17:12:02.453+02:00</t>
  </si>
  <si>
    <t>2026-05-05T17:21:14.722+02:00</t>
  </si>
  <si>
    <t>[{"id":"5a7e965c-e567-40dc-8846-ddeb33060627","note":"","count":1,"label":"Masové kuličky, 10 ks","posId":"P102","price":9900,"isExtra":false}]</t>
  </si>
  <si>
    <t>2026-05-05T17:11:03.103+02:00</t>
  </si>
  <si>
    <t>2026-05-05T17:21:41.438+02:00</t>
  </si>
  <si>
    <t>[{"id":"49e8d1c4-1e97-4089-9514-2970c15092b6","note":"","count":1,"label":"BBQ Meteor 40 cm","posId":"106","price":30900,"isExtra":false},{"id":"2127b414-f29d-445a-a728-4dd62c008892","note":"","count":1,"label":"Capricciosa 18 cm","posId":"125","price":11900,"isExtra":false}]</t>
  </si>
  <si>
    <t>2026-05-05T17:04:03.103+02:00</t>
  </si>
  <si>
    <t>2026-05-05T17:17:01.631+02:00</t>
  </si>
  <si>
    <t>2026-05-05T16:58:02.654+02:00</t>
  </si>
  <si>
    <t>2026-05-05T17:14:09.413+02:00</t>
  </si>
  <si>
    <t>2026-05-05T17:28:39.503+02:00</t>
  </si>
  <si>
    <t>2026-05-05T16:59:10.379+02:00</t>
  </si>
  <si>
    <t>[{"id":"2cc0a9fe-ea2a-41e4-be86-6376b8437c33","note":"","count":1,"label":"Capricciosa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bylinky","posId":"A122","price":6500,"isExtra":true},{"id":"9113385a-d4b6-407a-b0f4-d904f93de010","note":"","count":1,"label":"Baby špenát &amp; kuře 32 cm","posId":"116","price":24900,"isExtra":false},{"id":"21fd0686-e8d1-43f1-84c9-d96f5842a3ca","note":"","count":1,"label":"okraj mozzarella, bylinky","posId":"A121","price":5700,"isExtra":true},{"id":"720272d2-1717-4af6-8eea-e928bb95234b","note":"","count":1,"label":"kukuřice","posId":"B115","price":2500,"KDSTags":["greenhighlight"],"isExtra":true},{"id":"bf1ca81d-de2b-4d6c-b720-bc21d05d5afe","note":"","count":1,"label":"Pepperoni Rolls, 6 ks","posId":"P100","price":8900,"isExtra":false},{"id":"fe90afa4-a02c-4a85-8b9e-5f997e31adfb","note":"","count":1,"label":"Česnekový chléb","posId":"P104","price":7900,"isExtra":false}]</t>
  </si>
  <si>
    <t>2026-05-05T16:52:02.462+02:00</t>
  </si>
  <si>
    <t>2026-05-05T17:07:12.392+02:00</t>
  </si>
  <si>
    <t>2026-05-05T17:19:34.844+02:00</t>
  </si>
  <si>
    <t>2026-05-05T16:52:03.148+02:00</t>
  </si>
  <si>
    <t>[{"id":"2cc0a9fe-ea2a-41e4-be86-6376b8437c33","note":"","count":1,"label":"Capricciosa 40 cm","posId":"101","price":30900,"isExtra":false},{"id":"57c816b2-3e3f-46c2-b126-b09910d79cb0","note":"","count":1,"label":"změna na Smetanový základ","posId":"A129","price":0,"isExtra":true},{"id":"eb426525-9181-4714-9963-380f5c0ae0e5","note":"","count":1,"label":"Okraj mozzarella, bylinky","posId":"A122","price":6500,"isExtra":true}]</t>
  </si>
  <si>
    <t>2026-05-05T16:26:46.607+02:00</t>
  </si>
  <si>
    <t>2026-05-05T16:33:57.604+02:00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</si>
  <si>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🌶️🌶️","posId":"120","price":24900,"isExtra":false},{"id":"54684837","note":"","count":1,"label":"Balné","posId":"K0000","price":1500,"isExtra":true},{"id":"54684831","note":"","count":1,"label":"bez plněných okrajů","posId":"X1000","price":0,"isExtra":true}]</t>
  </si>
  <si>
    <t>2026-05-05T16:13:15.291+02:00</t>
  </si>
  <si>
    <t>2026-05-05T16:25:24.539+02:00</t>
  </si>
  <si>
    <t>[{"id":"123","note":"","count":1,"label":"Quattro Formaggi 32cm","posId":"123","price":24900,"isExtra":false},{"id":"K0000","note":"","count":1,"label":"Balné","posId":"K0000","price":1500,"isExtra":true},{"id":"A119","note":"","count":1,"label":"okraj hotdog, bbq omáčka","posId":"A119","price":5700,"isExtra":true},{"id":"P106","note":"","count":1,"label":"Česnekový dip","posId":"P106","price":2000,"isExtra":false},{"id":"K0000","note":"","count":1,"label":"Balné","posId":"K0000","price":1500,"isExtra":true},{"id":"N125","note":"","count":1,"label":"Pepsi zero sugar 1l","posId":"N125","price":5900,"isExtra":false}]</t>
  </si>
  <si>
    <t>Jan Reischl</t>
  </si>
  <si>
    <t>2026-05-05T16:09:02.715+02:00</t>
  </si>
  <si>
    <t>2026-05-05T16:18:27.332+02:00</t>
  </si>
  <si>
    <t>2026-05-05T16:37:52.250+02:00</t>
  </si>
  <si>
    <t>2026-05-05T16:09:03.462+02:00</t>
  </si>
  <si>
    <t>[{"id":"be5c7908-f592-4704-987f-cd7d7281f32e","note":"","count":1,"label":"Comeback 32 cm","posId":"121","price":24900,"isExtra":false},{"id":"0c454cc7-3f38-4dea-9e0e-7220d9ba6ce0","note":"","count":1,"label":"Dip česnekový","posId":"P106","price":2000,"isExtra":false}]</t>
  </si>
  <si>
    <t>2026-05-05T16:04:22.665+02:00</t>
  </si>
  <si>
    <t>2026-05-05T16:14:46.579+02:00</t>
  </si>
  <si>
    <t>[{"id":"6942755309e364dceebaa2aa","count":1,"label":"Baby Špenát &amp; kuře 32cm","posId":"116","price":24900,"isExtra":false},{"id":"2f43df7dedb312c2f3c829b9","count":1,"label":"Balné","posId":"K0000","price":1500,"isExtra":true},{"id":"6942755309e364dceebaa29a","count":1,"label":"Hot &amp; Spicy 32cm 🌶️🌶️","posId":"122","price":24900,"isExtra":false},{"id":"2f43df7dedb312c2f3c829b9","count":1,"label":"Balné","posId":"K0000","price":1500,"isExtra":true},{"id":"6942755309e364dceebaa2f4","count":1,"label":"Pepsi zero sugar 1l","posId":"N125","price":5900,"isExtra":false}]</t>
  </si>
  <si>
    <t>2026-05-05T15:55:53.666+02:00</t>
  </si>
  <si>
    <t>2026-05-05T16:03:34.453+02:00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</si>
  <si>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🌶️🌶️","posId":"110","price":30900,"isExtra":false},{"id":"54684827","note":"","count":1,"label":"Balné","posId":"K0000","price":2000,"isExtra":true},{"id":"54684825","note":"","count":1,"label":"bez plněných okrajů","posId":"X1000","price":0,"isExtra":true}]</t>
  </si>
  <si>
    <t>2026-05-05T15:47:15.185+02:00</t>
  </si>
  <si>
    <t>2026-05-05T15:53:38.506+02:00</t>
  </si>
  <si>
    <t>[{"id":"7f6f7195-5469-4c2e-90b4-8731c390745b","count":1,"label":"Pizza Margherita 32","posId":"112","price":20900,"isExtra":false,"creatorId":"AZbxqDzNqwfijuIkI0j8P","isPackging":0,"actualLabel":"Pizza Margherita 32"},{"id":"extra_20230331101812_34","count":1,"label":"USA těsto","posId":"17","price":1000,"isExtra":true,"mainItemId":"7f6f7195-5469-4c2e-90b4-8731c390745b"},{"id":"aEhGN0F1eP1ffk52R-6IM","count":1,"label":"okraj mozzarella, bylinky","posId":"A121","price":5700,"isExtra":true,"mainItemId":"7f6f7195-5469-4c2e-90b4-8731c390745b"}]</t>
  </si>
  <si>
    <t>2026-05-05T15:45:46.957+02:00</t>
  </si>
  <si>
    <t>[{"id":"7f6f7195-5469-4c2e-90b4-8731c390745b","count":1,"label":"Pizza Margherita 32","posId":"112","price":20900,"isExtra":false,"creatorId":"hOuBU68qoeCvcSdL2IJza","isPackging":0,"actualLabel":"Pizza Margherita 32"},{"id":"aEhGN0F1eP1ffk52R-6IM","count":1,"label":"okraj mozzarella, bylinky","posId":"A121","price":5700,"isExtra":true,"mainItemId":"7f6f7195-5469-4c2e-90b4-8731c390745b"}]</t>
  </si>
  <si>
    <t>2026-05-05T15:12:03.496+02:00</t>
  </si>
  <si>
    <t>2026-05-05T15:21:52.341+02:00</t>
  </si>
  <si>
    <t>[{"id":"8929f51d-818c-4c09-96c6-0164428500a2","note":"","count":1,"label":"Baby špenát &amp; kuře 32 cm","posId":"140","price":24900,"isExtra":false}]</t>
  </si>
  <si>
    <t>2026-05-05T14:59:59.136+02:00</t>
  </si>
  <si>
    <t>2026-05-05T15:14:03.496+02:00</t>
  </si>
  <si>
    <t>[{"id":"6942755309e364dceebaa288","count":1,"label":"BBQ Meteor 40cm","posId":"106","price":30900,"isExtra":false},{"id":"9c3e5446ef3ded7b358f7c2a","count":1,"label":"Balné","posId":"K0000","price":2000,"isExtra":true},{"id":"e48bc139e2ca597f8161ac78","count":1,"label":"okraj hotdog, hořčice","posId":"A118","price":6500,"isExtra":true},{"id":"6942755309e364dceebaa2ce","count":1,"label":"Spicy Wings 🌶️","posId":"P101","price":11900,"isExtra":false},{"id":"2f43df7dedb312c2f3c829b9","count":1,"label":"Balné","posId":"K0000","price":1500,"isExtra":true},{"id":"6942755309e364dceebaa2d8","count":1,"label":"Česnekový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</si>
  <si>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2026-05-05T14:30:50.136+02:00</t>
  </si>
  <si>
    <t>2026-05-05T14:37:53.290+02:00</t>
  </si>
  <si>
    <t>[{"id":"6942755309e364dceebaa29a","count":1,"label":"Hot &amp; Spicy 32cm 🌶️🌶️","posId":"122","price":24900,"isExtra":false},{"id":"2f43df7dedb312c2f3c829b9","count":1,"label":"Balné","posId":"K0000","price":1500,"isExtra":true},{"id":"6942755309e364dceebaa2d0","count":1,"label":"Masové kuličky","posId":"P102","price":9900,"isExtra":false},{"id":"2f43df7dedb312c2f3c829b9","count":1,"label":"Balné","posId":"K0000","price":1500,"isExtra":true}]</t>
  </si>
  <si>
    <t>2026-05-05T14:25:01.170+02:00</t>
  </si>
  <si>
    <t>2026-05-05T14:35:22.260+02:00</t>
  </si>
  <si>
    <t>2026-05-05T13:56:09.654+02:00</t>
  </si>
  <si>
    <t>2026-05-05T14:05:51.135+02:00</t>
  </si>
  <si>
    <t>2026-05-05T13:49:23.277+02:00</t>
  </si>
  <si>
    <t>2026-05-05T13:55:39.681+02:00</t>
  </si>
  <si>
    <t>[{"id":"7f6f7195-5469-4c2e-90b4-8731c390745b","count":1,"label":"Pizza Margherita 32","posId":"112","price":20900,"isExtra":false,"creatorId":"oWTZGmyHEHRsY7OV9pPGW","isPackging":0,"actualLabel":"Pizza Margherita 32"},{"id":"aEhGN0F1eP1ffk52R-6IM","count":1,"label":"okraj mozzarella, bylinky","posId":"A121","price":5700,"isExtra":true,"mainItemId":"7f6f7195-5469-4c2e-90b4-8731c390745b"}]</t>
  </si>
  <si>
    <t>2026-05-05T13:18:00.844+02:00</t>
  </si>
  <si>
    <t>2026-05-05T13:31:26.755+02:00</t>
  </si>
  <si>
    <t>[{"id":"738aa3ae-d2dd-4b3d-a30a-44f2259be94b","count":1,"label":"Pizza BBQ Meteor 18","posId":"130","price":11900,"isExtra":false,"creatorId":"2C5VTF25oDlzKNHzB_ivU","isPackging":0,"actualLabel":"Pizza BBQ Meteor 18"}]</t>
  </si>
  <si>
    <t>2026-05-05T13:15:35.678+02:00</t>
  </si>
  <si>
    <t>2026-05-05T13:25:06.988+02:00</t>
  </si>
  <si>
    <t>2026-05-05T13:13:48.784+02:00</t>
  </si>
  <si>
    <t>2026-05-05T13:29:01.949+02:00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</si>
  <si>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32cm","posId":"123","price":24900,"isExtra":false},{"id":"2f43df7dedb312c2f3c829b9","count":1,"label":"Balné","posId":"K0000","price":1500,"isExtra":true},{"id":"6942755309e364dceebaa29a","count":1,"label":"Hot &amp; Spicy 32cm 🌶️🌶️","posId":"122","price":24900,"isExtra":false},{"id":"2f43df7dedb312c2f3c829b9","count":1,"label":"Balné","posId":"K0000","price":1500,"isExtra":true},{"id":"6942755309e364dceebaa2d8","count":1,"label":"Česnekový dip","posId":"P106","price":2000,"isExtra":false},{"id":"2f43df7dedb312c2f3c829b9","count":1,"label":"Balné","posId":"K0000","price":1500,"isExtra":true},{"id":"6942755309e364dceebaa300","count":1,"label":"Guarana classic zero","posId":"N143","price":5500,"isExtra":false}]</t>
  </si>
  <si>
    <t>Piyush</t>
  </si>
  <si>
    <t>2026-05-05T12:55:05.640+02:00</t>
  </si>
  <si>
    <t>2026-05-05T13:08:21.665+02:00</t>
  </si>
  <si>
    <t>[{"id":"123","note":"","count":1,"label":"Quattro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těsto","posId":"17","price":1000,"isExtra":true},{"id":"A117","note":"","count":1,"label":"okraj hotdog, hořčice","posId":"A117","price":5700,"isExtra":true},{"id":"N124","note":"","count":1,"label":"Pepsi 1l","posId":"N124","price":4900,"isExtra":false},{"id":"P106","note":"","count":1,"label":"Česnekový dip","posId":"P106","price":2000,"isExtra":false},{"id":"K0000","note":"","count":1,"label":"Balné","posId":"K0000","price":1500,"isExtra":true}]</t>
  </si>
  <si>
    <t>2026-05-05T12:53:38.482+02:00</t>
  </si>
  <si>
    <t>2026-05-05T13:01:26.594+02:00</t>
  </si>
  <si>
    <t>[{"id":"738593a0-8f57-4362-a091-9d91c6577149","count":1,"label":"Pizza BBQ Texas 40","posId":"107","price":30900,"isExtra":false,"creatorId":"stUuRoBttI86C2EKGCtbv","isPackging":0,"actualLabel":"Pizza BBQ Texas 40"},{"id":"c2eae2bb-a701-4741-8180-ef6bd455d86d","count":1,"label":"Pepsi zero sugar 1l","posId":"N125","price":5900,"isExtra":false,"creatorId":"sAApqoVKXpAXgVegOGJuV","isPackging":0,"actualLabel":"Pepsi zero sugar 1l"}]</t>
  </si>
  <si>
    <t>2026-05-05T12:22:12.184+02:00</t>
  </si>
  <si>
    <t>2026-05-05T12:33:05.830+02:00</t>
  </si>
  <si>
    <t>[{"id":"6942755309e364dceebaa2a6","count":1,"label":"Hawai 32cm","posId":"114","price":24900,"isExtra":false},{"id":"2f43df7dedb312c2f3c829b9","count":1,"label":"Balné","posId":"K0000","price":1500,"isExtra":true}]</t>
  </si>
  <si>
    <t>2026-05-05T12:15:05.445+02:00</t>
  </si>
  <si>
    <t>2026-05-05T12:22:49.835+02:00</t>
  </si>
  <si>
    <t>[{"id":"f714e0cf-7ae5-4e69-9b2e-9c0d416720d3","count":1,"label":"Pizza Quattro Formaggi 40","posId":"111","price":30900,"isExtra":false,"creatorId":"vXnulpB9xdCI0yY40q8Bk","isPackging":0,"actualLabel":"Pizza Quattro Formaggi 40"}]</t>
  </si>
  <si>
    <t>2026-05-05T12:13:03.664+02:00</t>
  </si>
  <si>
    <t>2026-05-05T12:13:06.582+02:00</t>
  </si>
  <si>
    <t>[{"id":"54dc7925-4d38-486b-b12e-3a96c2e2fabb","count":1,"label":"Pizza Pepperoni 18","posId":"132","price":11900,"isExtra":false,"creatorId":"-ZFornkHp1WB5kHpXCNcR","isPackging":0,"actualLabel":"Pizza Pepperoni 18"}]</t>
  </si>
  <si>
    <t>2026-05-05T12:10:02.672+02:00</t>
  </si>
  <si>
    <t>2026-05-05T12:33:04.414+02:00</t>
  </si>
  <si>
    <t>[{"id":"63d3d8e2-08ad-42e7-bee2-0e2c8e2248bf","note":"","count":1,"label":"BBQ Texas 40 cm","posId":"107","price":30900,"isExtra":false},{"id":"eb426525-9181-4714-9963-380f5c0ae0e5","note":"","count":1,"label":"Okraj mozzarella, bylinky","posId":"A122","price":6500,"isExtra":true},{"id":"424aec40-766b-4a2f-bcc0-a9d6737ba762","note":"","count":1,"label":"Hawai 32 cm","posId":"114","price":24900,"isExtra":false},{"id":"21fd0686-e8d1-43f1-84c9-d96f5842a3ca","note":"","count":1,"label":"okraj mozzarella, bylinky","posId":"A121","price":5700,"isExtra":true},{"id":"0c454cc7-3f38-4dea-9e0e-7220d9ba6ce0","note":"","count":2,"label":"Dip česnekový","posId":"P106","price":2000,"isExtra":false},{"id":"eaf5673a-2acd-457a-bff6-8e65ba4050c9","note":"","count":1,"label":"dip jalapenos","posId":"P107","price":2000,"isExtra":false}]</t>
  </si>
  <si>
    <t>2026-05-05T11:44:18.848+02:00</t>
  </si>
  <si>
    <t>2026-05-05T11:56:10.232+02:00</t>
  </si>
  <si>
    <t>[{"id":"0bea1fb1-a6d1-4425-b818-6eca29fb16e8","count":1,"label":"Pizza Comeback 32","posId":"121","price":24900,"isExtra":false,"creatorId":"0SzAJCfU80G1HBDoi_eXR","isPackging":0,"actualLabel":"Pizza Comeback 32"}]</t>
  </si>
  <si>
    <t>2026-05-05T11:43:03.313+02:00</t>
  </si>
  <si>
    <t>2026-05-05T11:50:22.354+02:00</t>
  </si>
  <si>
    <t>2026-05-05T12:21:50.196+02:00</t>
  </si>
  <si>
    <t>2026-05-05T11:43:03.962+02:00</t>
  </si>
  <si>
    <t>[{"id":"f932f643-9a56-4a16-90b3-20349063a042","note":"","count":1,"label":"Capricciosa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e93eabf5-7d24-462c-a2e7-caf24157b9c1","note":"","count":1,"label":"gorgonzola","posId":"B101","price":3000,"KDSTags":["greenhighlight"],"isExtra":true},{"id":"3b51edda-398d-47d1-8cbd-b96caad0e92c","note":"","count":1,"label":"šunka","posId":"B106","price":3000,"KDSTags":["greenhighlight"],"isExtra":true},{"id":"86925bba-314c-4f6f-ba8e-4fc1b6f52f30","note":"","count":1,"label":"BEZ -olivy","posId":"X112","price":0,"KDSTags":["redhighlight"],"isExtra":true},{"id":"248252c5-4f49-43ec-9d7c-c3f582fe912d","note":"","count":1,"label":"Mirinda 1l","posId":"N126","price":5900,"isExtra":false}]</t>
  </si>
  <si>
    <t>2026-05-05T11:38:35.626+02:00</t>
  </si>
  <si>
    <t>2026-05-05T11:59:15.693+02:00</t>
  </si>
  <si>
    <t>[{"id":"59592161","note":"","size":"Margherita 32cm","count":1,"label":"Margherita 32cm","posId":"112","price":20900,"isExtra":false},{"id":"54684837","note":"","count":1,"label":"Balné","posId":"K0000","price":1500,"isExtra":true},{"id":"54684866","note":"","count":1,"label":"okraj mozzarella, bylinky","posId":"A121","price":5700,"isExtra":true},{"id":"54684895","note":"","count":1,"label":"Olivy","posId":"B112","price":2500,"KDSTags":["greenhighlight"],"isExtra":true},{"id":"54684939","note":"","count":1,"label":"Mozzarella","posId":"B113","price":3000,"KDSTags":["greenhighlight"],"isExtra":true},{"id":"54684960","note":"","count":1,"label":"Grana padano, pecorino, parmazán","posId":"B130","price":3000,"KDSTags":["greenhighlight"],"isExtra":true}]</t>
  </si>
  <si>
    <t>2026-05-05T11:34:02.923+02:00</t>
  </si>
  <si>
    <t>2026-05-05T11:49:17.192+02:00</t>
  </si>
  <si>
    <t>2026-05-05T12:08:58.446+02:00</t>
  </si>
  <si>
    <t>2026-05-05T11:34:03.516+02:00</t>
  </si>
  <si>
    <t>2026-05-05T11:12:02.532+02:00</t>
  </si>
  <si>
    <t>2026-05-05T11:40:23.625+02:00</t>
  </si>
  <si>
    <t>2026-05-05T11:11:29.223+02:00</t>
  </si>
  <si>
    <t>2026-05-05T11:35:16.553+02:00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</si>
  <si>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40cm","posId":"111","price":30900,"isExtra":false},{"id":"54684827","note":"","count":1,"label":"Balné","posId":"K0000","price":2000,"isExtra":true},{"id":"54684750","note":"","size":"Margherita 40cm","count":1,"label":"Margherita 40cm","posId":"100","price":26900,"isExtra":false},{"id":"54684827","note":"","count":1,"label":"Balné","posId":"K0000","price":2000,"isExtra":true},{"id":"59555759","note":"","count":1,"label":"Smetanový základ","posId":"ZRS40","price":0,"isExtra":true},{"id":"54684878","note":"","count":1,"label":"Žampiony","posId":"C105","price":3500,"KDSTags":["greenhighlight"],"isExtra":true}]</t>
  </si>
  <si>
    <t>2026-05-05T11:11:15.008+02:00</t>
  </si>
  <si>
    <t>2026-05-05T11:25:52.234+02:00</t>
  </si>
  <si>
    <t>[{"id":"6942755309e364dceebaa2a2","count":2,"label":"BBQ Meteor 32cm","posId":"118","price":24900,"isExtra":false},{"id":"2f43df7dedb312c2f3c829b9","count":2,"label":"Balné","posId":"K0000","price":1500,"isExtra":true},{"id":"fb29917ce2e90ab392103c23","count":2,"label":"USA těsto","posId":"17","price":1000,"isExtra":true},{"id":"13bc34972a864e03558263de","count":2,"label":"bez plněných okrajů","posId":"X1000","price":0,"isExtra":true},{"id":"6942755309e364dceebaa29a","count":1,"label":"Hot &amp; Spicy 32cm 🌶️🌶️","posId":"122","price":24900,"isExtra":false},{"id":"2f43df7dedb312c2f3c829b9","count":1,"label":"Balné","posId":"K0000","price":1500,"isExtra":true}]</t>
  </si>
  <si>
    <t>2026-05-05T10:00:23.078+02:00</t>
  </si>
  <si>
    <t>2026-05-05T11:37:55.426+02:00</t>
  </si>
  <si>
    <t>[{"id":"6942755309e364dceebaa27e","count":1,"label":"Quattro Formaggi 40cm","posId":"111","price":30900,"isExtra":false},{"id":"9c3e5446ef3ded7b358f7c2a","count":1,"label":"Balné","posId":"K0000","price":2000,"isExtra":true},{"id":"da61ec74e0d8131c40023b22","count":1,"label":"Pepperoni salám","posId":"C109","price":4000,"KDSTags":["greenhighlight"],"isExtra":true}]</t>
  </si>
  <si>
    <t>2026-05-05T09:55:02.085+02:00</t>
  </si>
  <si>
    <t>2026-05-05T11:18:10.174+02:00</t>
  </si>
  <si>
    <t>2026-05-05T11:33:50.877+02:00</t>
  </si>
  <si>
    <t>2026-05-05T09:55:02.679+02:00</t>
  </si>
  <si>
    <t>[{"id":"2cc0a9fe-ea2a-41e4-be86-6376b8437c33","note":"","count":1,"label":"Capricciosa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bylinky","posId":"A122","price":6500,"isExtra":true},{"id":"0c454cc7-3f38-4dea-9e0e-7220d9ba6ce0","note":"","count":2,"label":"Dip česnekový","posId":"P106","price":2000,"isExtra":false},{"id":"16f2a985-9b85-4073-a2d6-13a6de5f989c","note":"","count":1,"label":"Hawai 32 cm","posId":"138","price":24900,"isExtra":false},{"id":"21fd0686-e8d1-43f1-84c9-d96f5842a3ca","note":"","count":1,"label":"okraj mozzarella, bylinky","posId":"A121","price":5700,"isExtra":true},{"id":"1aa4b142-e6d7-4d61-ba94-40298841a888","note":"","count":1,"label":"Quattro Formaggi 32 cm","posId":"123","price":24900,"isExtra":false},{"id":"21fd0686-e8d1-43f1-84c9-d96f5842a3ca","note":"","count":1,"label":"okraj mozzarella, bylinky","posId":"A121","price":5700,"isExtra":true},{"id":"cd3c74d7-bb62-4309-8b7e-c56b813d056a","note":"","count":1,"label":"Jablečno-skořicové rolls, 8ks","posId":"18","price":8900,"isExtra":false}]</t>
  </si>
  <si>
    <t>2026-05-05T08:27:02.923+02:00</t>
  </si>
  <si>
    <t>2026-05-05T11:10:31.147+02:00</t>
  </si>
  <si>
    <t>2026-05-05T00:30:58.698+02:00</t>
  </si>
  <si>
    <t>2026-05-05T00:39:30.520+02:00</t>
  </si>
  <si>
    <t>[{"id":"N126","note":"","count":1,"label":"Mirinda 1l","posId":"N126","price":5900,"isExtra":false},{"id":"114","note":"","count":1,"label":"Hawai 32cm","posId":"114","price":24900,"isExtra":false},{"id":"K0000","note":"","count":1,"label":"Balné","posId":"K0000","price":1500,"isExtra":true}]</t>
  </si>
  <si>
    <t>2026-05-05T00:23:56.732+02:00</t>
  </si>
  <si>
    <t>2026-05-05T00:33:55.468+02:00</t>
  </si>
  <si>
    <t>[{"id":"6942755309e364dceebaa2a8","count":1,"label":"Capricciosa 32cm","posId":"113","price":24900,"isExtra":false},{"id":"2f43df7dedb312c2f3c829b9","count":1,"label":"Balné","posId":"K0000","price":1500,"isExtra":true},{"id":"6942755309e364dceebaa2a2","count":1,"label":"BBQ Meteor 32cm","posId":"118","price":24900,"isExtra":false},{"id":"2f43df7dedb312c2f3c829b9","count":1,"label":"Balné","posId":"K0000","price":1500,"isExtra":true}]</t>
  </si>
  <si>
    <t>2026-05-05T00:13:52.722+02:00</t>
  </si>
  <si>
    <t>2026-05-05T00:25:23.516+02:00</t>
  </si>
  <si>
    <t>2026-05-05T00:05:31.790+02:00</t>
  </si>
  <si>
    <t>2026-05-05T00:21:58.630+02:00</t>
  </si>
  <si>
    <t>[{"id":"59592171","note":"","size":"Baby Špenát &amp; kuře 32cm","count":1,"label":"Baby Špenát &amp; kuře 32cm","posId":"116","price":24900,"isExtra":false},{"id":"54684837","note":"","count":1,"label":"Balné","posId":"K0000","price":1500,"isExtra":true},{"id":"54684831","note":"","count":1,"label":"bez plněných okrajů","posId":"X1000","price":0,"isExtra":true},{"id":"54684928","note":"","count":1,"label":"Kukuřice","posId":"B115","price":2500,"KDSTags":["greenhighlight"],"isExtra":true}]</t>
  </si>
  <si>
    <t>2026-05-04T23:56:32.788+02:00</t>
  </si>
  <si>
    <t>2026-05-05T00:24:48.417+02:00</t>
  </si>
  <si>
    <t>[{"id":"109","note":"","count":1,"label":"Comeback 40cm 🌶️","posId":"109","price":30900,"isExtra":false},{"id":"K0000","note":"","count":1,"label":"Balné","posId":"K0000","price":2000,"isExtra":true},{"id":"104","note":"","count":1,"label":"Baby špenát &amp; kuře 40cm","posId":"104","price":30900,"isExtra":false},{"id":"K0000","note":"","count":1,"label":"Balné","posId":"K0000","price":2000,"isExtra":true},{"id":"A122","note":"","count":1,"label":"okraj mozzarella, bylinky","posId":"A122","price":6500,"isExtra":true},{"id":"C115","note":"","count":1,"label":"Kukuřice","posId":"C115","price":3500,"KDSTags":["greenhighlight"],"isExtra":true},{"id":"111","note":"","count":1,"label":"Quattro Formaggi 40cm","posId":"111","price":30900,"isExtra":false},{"id":"K0000","note":"","count":1,"label":"Balné","posId":"K0000","price":2000,"isExtra":true},{"id":"X1000","note":"","count":1,"label":"bez plněných okrajů","posId":"X1000","price":0,"isExtra":true},{"id":"N126","note":"","count":1,"label":"Mirinda 1l","posId":"N126","price":5900,"isExtra":false}]</t>
  </si>
  <si>
    <t>2026-05-04T23:48:04.121+02:00</t>
  </si>
  <si>
    <t>2026-05-05T00:01:13.362+02:00</t>
  </si>
  <si>
    <t>[{"id":"f932f643-9a56-4a16-90b3-20349063a042","note":"","count":1,"label":"Capricciosa 32 cm","posId":"113","price":24900,"isExtra":false},{"id":"57c816b2-3e3f-46c2-b126-b09910d79cb0","note":"","count":1,"label":"změna na Smetanový základ","posId":"A129","price":0,"isExtra":true}]</t>
  </si>
  <si>
    <t>Khusniddin</t>
  </si>
  <si>
    <t>2026-05-04T23:46:04.624+02:00</t>
  </si>
  <si>
    <t>2026-05-04T23:57:03.494+02:00</t>
  </si>
  <si>
    <t>2026-05-04T23:40:35.998+02:00</t>
  </si>
  <si>
    <t>2026-05-04T23:48:45.346+02:00</t>
  </si>
  <si>
    <t>2026-05-04T23:38:35.893+02:00</t>
  </si>
  <si>
    <t>2026-05-04T23:54:37.516+02:00</t>
  </si>
  <si>
    <t>[{"id":"6942755309e364dceebaa29e","count":1,"label":"Pepperoni 32cm 🌶️🌶️","posId":"120","price":24900,"isExtra":false},{"id":"2f43df7dedb312c2f3c829b9","count":1,"label":"Balné","posId":"K0000","price":1500,"isExtra":true},{"id":"6942755309e364dceebaa2a6","count":1,"label":"Hawai 32cm","posId":"114","price":24900,"isExtra":false},{"id":"2f43df7dedb312c2f3c829b9","count":1,"label":"Balné","posId":"K0000","price":1500,"isExtra":true}]</t>
  </si>
  <si>
    <t>2026-05-04T23:36:36.047+02:00</t>
  </si>
  <si>
    <t>2026-05-04T23:51:26.425+02:00</t>
  </si>
  <si>
    <t>[{"id":"6942755309e364dceebaa27c","count":1,"label":"Margherita 40cm","posId":"100","price":26900,"isExtra":false},{"id":"9c3e5446ef3ded7b358f7c2a","count":1,"label":"Balné","posId":"K0000","price":2000,"isExtra":true},{"id":"96bbb524de87ac8c16f8dd24","count":1,"label":"Smetanový základ","posId":"ZRS40","price":0,"isExtra":true},{"id":"9b134e33f1db18460c30380b","count":1,"label":"okraj mozzarella, bylinky","posId":"A122","price":6500,"isExtra":true},{"id":"6942755309e364dceebaa2f6","count":1,"label":"Mirinda 1l","posId":"N126","price":5900,"isExtra":false},{"id":"6942755309e364dceebaa296","count":1,"label":"Margherita 32cm","posId":"112","price":20900,"isExtra":false},{"id":"2f43df7dedb312c2f3c829b9","count":1,"label":"Balné","posId":"K0000","price":1500,"isExtra":true},{"id":"d8fab1ab80f9a391b5317464","count":1,"label":"Cibule","posId":"B103","price":2500,"KDSTags":["greenhighlight"],"isExtra":true},{"id":"5329159316727e06e4d822ec","count":1,"label":"Kukuřice","posId":"B115","price":2500,"KDSTags":["greenhighlight"],"isExtra":true},{"id":"146d14caf6bb97c1dad365be","count":1,"label":"Mozzarella","posId":"B113","price":3000,"KDSTags":["greenhighlight"],"isExtra":true},{"id":"d711b427043511cf4e6606a9","count":2,"label":"Kuře","posId":"B114","price":3000,"KDSTags":["greenhighlight"],"isExtra":true}]</t>
  </si>
  <si>
    <t>2026-05-04T23:19:59.880+02:00</t>
  </si>
  <si>
    <t>2026-05-04T23:38:27.339+02:00</t>
  </si>
  <si>
    <t>[{"id":"6942755309e364dceebaa29c","count":1,"label":"Comeback 32cm 🌶️","posId":"121","price":24900,"isExtra":false},{"id":"2f43df7dedb312c2f3c829b9","count":1,"label":"Balné","posId":"K0000","price":1500,"isExtra":true},{"id":"6942755309e364dceebaa2a8","count":1,"label":"Capricciosa 32cm","posId":"113","price":24900,"isExtra":false},{"id":"2f43df7dedb312c2f3c829b9","count":1,"label":"Balné","posId":"K0000","price":1500,"isExtra":true}]</t>
  </si>
  <si>
    <t>2026-05-04T23:16:38.155+02:00</t>
  </si>
  <si>
    <t>2026-05-04T23:23:06.195+02:00</t>
  </si>
  <si>
    <t>[{"id":"db512a49-05d7-4924-a817-5d5d5968a844","count":1,"label":"Pizza Capricciosa 32","posId":"113","price":24900,"isExtra":false,"creatorId":"J61-pOQizDbvCM2om35Ud","isPackging":0,"actualLabel":"Pizza Capricciosa 32"}]</t>
  </si>
  <si>
    <t>2026-05-04T22:58:21.068+02:00</t>
  </si>
  <si>
    <t>2026-05-04T23:13:15.374+02:00</t>
  </si>
  <si>
    <t>[{"id":"6942755309e364dceebaa2f2","count":1,"label":"Pepsi 1l","posId":"N124","price":4900,"isExtra":false},{"id":"6942755309e364dceebaa29e","count":1,"label":"Pepperoni 32cm 🌶️🌶️","posId":"120","price":24900,"isExtra":false},{"id":"2f43df7dedb312c2f3c829b9","count":1,"label":"Balné","posId":"K0000","price":1500,"isExtra":true},{"id":"13bc34972a864e03558263de","count":1,"label":"bez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</si>
  <si>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2026-05-04T22:57:43.917+02:00</t>
  </si>
  <si>
    <t>2026-05-04T23:12:39.263+02:00</t>
  </si>
  <si>
    <t>[{"id":"59592167","note":"","size":"BBQ Meteor 32cm","count":1,"label":"BBQ Meteor 32cm","posId":"118","price":24900,"isExtra":false},{"id":"54684837","note":"","count":1,"label":"Balné","posId":"K0000","price":1500,"isExtra":true},{"id":"57179853","note":"","count":1,"label":"Smetanový základ","posId":"ZBS32","price":0,"isExtra":true},{"id":"54684894","note":"","count":1,"label":"Bez masových kuliček","posId":"X116","price":0,"KDSTags":["redhighlight"],"isExtra":true},{"id":"54684955","note":"","count":1,"label":"Kuře","posId":"B114","price":3000,"KDSTags":["greenhighlight"],"isExtra":true},{"id":"54684796","note":"","size":"Česnekový dip","count":2,"label":"Česnekový dip","posId":"P106","price":2000,"isExtra":false},{"id":"54684837","note":"","count":2,"label":"Balné","posId":"K0000","price":1500,"isExtra":true}]</t>
  </si>
  <si>
    <t>2026-05-04T22:52:18.455+02:00</t>
  </si>
  <si>
    <t>2026-05-04T23:04:29.536+02:00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</si>
  <si>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základ","posId":"ZRB32","price":0,"isExtra":true},{"id":"A123","note":"","count":1,"label":"okraj mozzarella, bbq omáčka","posId":"A123","price":5700,"isExtra":true},{"id":"X103","note":"","count":1,"label":"Bez cibule","posId":"X103","price":0,"KDSTags":["redhighlight"],"isExtra":true},{"id":"P106","note":"","count":3,"label":"Česnekový dip","posId":"P106","price":2000,"isExtra":false},{"id":"K0000","note":"","count":3,"label":"Balné","posId":"K0000","price":1500,"isExtra":true}]</t>
  </si>
  <si>
    <t>2026-05-04T22:52:03.317+02:00</t>
  </si>
  <si>
    <t>2026-05-04T23:08:44.291+02:00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</si>
  <si>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bylinky","posId":"A122","price":6500,"isExtra":true},{"id":"bf1ca81d-de2b-4d6c-b720-bc21d05d5afe","note":"","count":1,"label":"Pepperoni Rolls, 6 ks","posId":"P100","price":8900,"isExtra":false}]</t>
  </si>
  <si>
    <t>2026-05-04T22:49:26.327+02:00</t>
  </si>
  <si>
    <t>2026-05-04T23:02:09.084+02:00</t>
  </si>
  <si>
    <t>[{"id":"4a20dc15-9932-4890-a338-4b8782bfca29","count":1,"label":"Pizza Comeback 40","posId":"109","price":30900,"isExtra":false,"creatorId":"NrVnPeCH8LZcdK2iWaEA4","isPackging":0,"actualLabel":"Pizza Comeback 40"}]</t>
  </si>
  <si>
    <t>2026-05-04T22:45:22.464+02:00</t>
  </si>
  <si>
    <t>2026-05-04T23:01:39.245+02:00</t>
  </si>
  <si>
    <t>[{"id":"59592171","note":"","size":"Baby Špenát &amp; kuře 32cm","count":1,"label":"Baby Špenát &amp; kuře 32cm","posId":"116","price":24900,"isExtra":false},{"id":"54684837","note":"","count":1,"label":"Balné","posId":"K0000","price":1500,"isExtra":true},{"id":"59592162","note":"","size":"Quattro Formaggi 32cm","count":1,"label":"Quattro Formaggi 32cm","posId":"123","price":24900,"isExtra":false},{"id":"54684837","note":"","count":1,"label":"Balné","posId":"K0000","price":1500,"isExtra":true}]</t>
  </si>
  <si>
    <t>2026-05-04T22:36:03.146+02:00</t>
  </si>
  <si>
    <t>2026-05-04T22:45:05.285+02:00</t>
  </si>
  <si>
    <t>2026-05-04T22:34:03.447+02:00</t>
  </si>
  <si>
    <t>2026-05-04T22:44:54.002+02:00</t>
  </si>
  <si>
    <t>[{"id":"6d80fcec-2088-4df1-b35b-3de60046f4e1","note":"","count":2,"label":"Hot &amp; Spicy 32 cm","posId":"146","price":24900,"isExtra":false}]</t>
  </si>
  <si>
    <t>2026-05-04T22:27:01.169+02:00</t>
  </si>
  <si>
    <t>2026-05-04T22:39:43.192+02:00</t>
  </si>
  <si>
    <t>[{"id":"59592167","note":"","size":"BBQ Meteor 32cm","count":1,"label":"BBQ Meteor 32cm","posId":"118","price":24900,"isExtra":false},{"id":"54684837","note":"","count":1,"label":"Balné","posId":"K0000","price":1500,"isExtra":true},{"id":"57179859","note":"","count":1,"label":"Rajčatový základ","posId":"ZBR32","price":0,"isExtra":true},{"id":"54684795","note":"","size":"Pepperoni Rolls 🌶️","count":1,"label":"Pepperoni Rolls 🌶️","posId":"P100","price":8900,"isExtra":false},{"id":"54684837","note":"","count":1,"label":"Balné","posId":"K0000","price":1500,"isExtra":true}]</t>
  </si>
  <si>
    <t>2026-05-04T22:26:00.948+02:00</t>
  </si>
  <si>
    <t>2026-05-04T22:32:52.186+02:00</t>
  </si>
  <si>
    <t>2026-05-04T22:20:22.845+02:00</t>
  </si>
  <si>
    <t>2026-05-04T22:24:54.077+02:00</t>
  </si>
  <si>
    <t>[{"id":"6ac0aec8-6f40-4afb-9f56-025e046f3100","count":1,"label":"Pizza Hot &amp; Spicy 40","posId":"110","price":30900,"isExtra":false,"creatorId":"fosBTcJyFq8P5HdFmMM6T","isPackging":0,"actualLabel":"Pizza Hot &amp; Spicy 40"}]</t>
  </si>
  <si>
    <t>2026-05-04T22:17:30.408+02:00</t>
  </si>
  <si>
    <t>2026-05-04T22:26:38.095+02:00</t>
  </si>
  <si>
    <t>[{"id":"112","note":"","count":1,"label":"Margherita 32cm","posId":"112","price":20900,"isExtra":false},{"id":"K0000","note":"","count":1,"label":"Balné","posId":"K0000","price":1500,"isExtra":true},{"id":"112","note":"","count":2,"label":"Margherita 32cm","posId":"112","price":20900,"isExtra":false},{"id":"K0000","note":"","count":2,"label":"Balné","posId":"K0000","price":1500,"isExtra":true},{"id":"B106","note":"","count":2,"label":"Šunka","posId":"B106","price":3000,"KDSTags":["greenhighlight"],"isExtra":true},{"id":"112","note":"","count":1,"label":"Margherita 32cm","posId":"112","price":20900,"isExtra":false},{"id":"K0000","note":"","count":1,"label":"Balné","posId":"K0000","price":1500,"isExtra":true}]</t>
  </si>
  <si>
    <t>2026-05-04T22:13:17.109+02:00</t>
  </si>
  <si>
    <t>2026-05-04T22:18:49.311+02:00</t>
  </si>
  <si>
    <t>2026-05-04T22:08:46.910+02:00</t>
  </si>
  <si>
    <t>2026-05-04T22:17:43.704+02:00</t>
  </si>
  <si>
    <t>[{"id":"101","note":"","count":1,"label":"Capricciosa 40cm","posId":"101","price":30900,"isExtra":false},{"id":"K0000","note":"","count":1,"label":"Balné","posId":"K0000","price":2000,"isExtra":true},{"id":"114","note":"","count":1,"label":"Hawai 32cm","posId":"114","price":24900,"isExtra":false},{"id":"K0000","note":"","count":1,"label":"Balné","posId":"K0000","price":1500,"isExtra":true}]</t>
  </si>
  <si>
    <t>2026-05-04T21:58:02.006+02:00</t>
  </si>
  <si>
    <t>2026-05-04T22:13:42.897+02:00</t>
  </si>
  <si>
    <t>2026-05-04T22:24:09.964+02:00</t>
  </si>
  <si>
    <t>2026-05-04T21:59:07.752+02:00</t>
  </si>
  <si>
    <t>[{"id":"a0148f4d-e608-4061-b0cf-421635d1867d","count":1,"label":"Spicy Wings","posId":"P101","price":11900,"isExtra":false,"creatorId":"rJGRYDN44AyBfxrpbt7Kv","isPackging":0,"actualLabel":"Spicy Wings"},{"id":"a0148f4d-e608-4061-b0cf-421635d1867d","count":1,"label":"Spicy Wings","posId":"P101","price":11900,"isExtra":false,"creatorId":"vTMzg-7frFYsXjOT_n9NW","isPackging":0,"actualLabel":"Spicy Wings"},{"id":"a0148f4d-e608-4061-b0cf-421635d1867d","count":1,"label":"Spicy Wings","posId":"P101","price":11900,"isExtra":false,"creatorId":"zXO-fTC2qxv_t2-qjvbuD","isPackging":0,"actualLabel":"Spicy Wings"},{"id":"a0148f4d-e608-4061-b0cf-421635d1867d","count":1,"label":"Spicy Wings","posId":"P101","price":11900,"isExtra":false,"creatorId":"LrtNUuAiW-o6ZC4uH_G8t","isPackging":0,"actualLabel":"Spicy Wings"},{"id":"c2eae2bb-a701-4741-8180-ef6bd455d86d","count":1,"label":"Pepsi zero sugar 1l","posId":"N125","price":5900,"isExtra":false,"creatorId":"XohIBLWMt0wxZzWfVqDtz","isPackging":0,"actualLabel":"Pepsi zero sugar 1l"},{"id":"c2eae2bb-a701-4741-8180-ef6bd455d86d","count":1,"label":"Pepsi zero sugar 1l","posId":"N125","price":5900,"isExtra":false,"creatorId":"LtkZRY9F4V7xbiwVFBIXk","isPackging":0,"actualLabel":"Pepsi zero sugar 1l"},{"id":"c2eae2bb-a701-4741-8180-ef6bd455d86d","count":1,"label":"Pepsi zero sugar 1l","posId":"N125","price":5900,"isExtra":false,"creatorId":"-2pvgbtTSP41F8ZEesaNa","isPackging":0,"actualLabel":"Pepsi zero sugar 1l"},{"id":"c2eae2bb-a701-4741-8180-ef6bd455d86d","count":1,"label":"Pepsi zero sugar 1l","posId":"N125","price":5900,"isExtra":false,"creatorId":"tuQwlSTJJAvzVw6_76QjW","isPackging":0,"actualLabel":"Pepsi zero sugar 1l"}]</t>
  </si>
  <si>
    <t>SUMIT</t>
  </si>
  <si>
    <t>2026-05-04T21:52:20.325+02:00</t>
  </si>
  <si>
    <t>2026-05-04T22:05:04.994+02:00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</si>
  <si>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omáčka","posId":"A124","price":6500,"isExtra":true}]</t>
  </si>
  <si>
    <t>Filip Hanibal</t>
  </si>
  <si>
    <t>2026-05-04T21:39:03.518+02:00</t>
  </si>
  <si>
    <t>2026-05-04T21:50:35.870+02:00</t>
  </si>
  <si>
    <t>2026-05-04T22:13:25.175+02:00</t>
  </si>
  <si>
    <t>2026-05-04T21:39:04.126+02:00</t>
  </si>
  <si>
    <t>[{"id":"0c454cc7-3f38-4dea-9e0e-7220d9ba6ce0","note":"","count":1,"label":"Dip česnekový","posId":"P106","price":2000,"isExtra":false},{"id":"f932f643-9a56-4a16-90b3-20349063a042","note":"","count":1,"label":"Capricciosa 32 cm","posId":"113","price":24900,"isExtra":false},{"id":"f2ca88ba-7288-4f05-a925-149da2e2137e","note":"","count":1,"label":"okraj Hotdog, BBQ","posId":"A119","price":5700,"isExtra":true},{"id":"0db154f2-3e4e-4be4-a078-0aab9a29cd72","note":"","count":1,"label":"masové kuličky","posId":"B116","price":5900,"KDSTags":["greenhighlight"],"isExtra":true}]</t>
  </si>
  <si>
    <t>2026-05-04T21:13:58.362+02:00</t>
  </si>
  <si>
    <t>2026-05-04T21:39:21.040+02:00</t>
  </si>
  <si>
    <t>[{"id":"6942755309e364dceebaa2ce","count":2,"label":"Spicy Wings 🌶️","posId":"P101","price":11900,"isExtra":false},{"id":"2f43df7dedb312c2f3c829b9","count":2,"label":"Balné","posId":"K0000","price":1500,"isExtra":true},{"id":"6942755309e364dceebaa2d2","count":1,"label":"Pečené brambory","posId":"P103","price":6900,"isExtra":false},{"id":"2f43df7dedb312c2f3c829b9","count":1,"label":"Balné","posId":"K0000","price":1500,"isExtra":true}]</t>
  </si>
  <si>
    <t>2026-05-04T21:12:09.531+02:00</t>
  </si>
  <si>
    <t>2026-05-04T21:34:07.169+02:00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</si>
  <si>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🌶️🌶️","posId":"120","price":24900,"isExtra":false},{"id":"54684837","note":"","count":1,"label":"Balné","posId":"K0000","price":1500,"isExtra":true},{"id":"54684866","note":"","count":1,"label":"okraj mozzarella, bylinky","posId":"A121","price":5700,"isExtra":true},{"id":"59592167","note":"","size":"BBQ Meteor 32cm","count":1,"label":"BBQ Meteor 32cm","posId":"118","price":24900,"isExtra":false},{"id":"54684837","note":"","count":1,"label":"Balné","posId":"K0000","price":1500,"isExtra":true},{"id":"57179859","note":"","count":1,"label":"Rajčatový základ","posId":"ZBR32","price":0,"isExtra":true}]</t>
  </si>
  <si>
    <t>Rony</t>
  </si>
  <si>
    <t>2026-05-04T21:11:32.060+02:00</t>
  </si>
  <si>
    <t>2026-05-04T21:26:53.933+02:00</t>
  </si>
  <si>
    <t>[{"id":"100","note":"","count":1,"label":"Margherita 40cm","posId":"100","price":26900,"isExtra":false},{"id":"K0000","note":"","count":1,"label":"Balné","posId":"K0000","price":2000,"isExtra":true},{"id":"P107","note":"","count":1,"label":"Dip Jalapeňos","posId":"P107","price":2000,"isExtra":false},{"id":"K0000","note":"","count":1,"label":"Balné","posId":"K0000","price":1500,"isExtra":true}]</t>
  </si>
  <si>
    <t>2026-05-04T21:07:24.925+02:00</t>
  </si>
  <si>
    <t>2026-05-04T21:08:24.975+02:00</t>
  </si>
  <si>
    <t>[{"id":"6942755309e364dceebaa2e6","count":1,"label":"Opočno pistáciová","posId":"D109","price":12900,"isExtra":false},{"id":"6942755309e364dceebaa2e8","count":1,"label":"Opočno vanilková","posId":"D108","price":12900,"isExtra":false}]</t>
  </si>
  <si>
    <t>2026-05-04T21:04:04.936+02:00</t>
  </si>
  <si>
    <t>2026-05-04T21:21:35.781+02:00</t>
  </si>
  <si>
    <t>[{"id":"be5c7908-f592-4704-987f-cd7d7281f32e","note":"","count":1,"label":"Comeback 32 cm","posId":"121","price":24900,"isExtra":false},{"id":"18bc733c-71df-4b31-ae11-2ee5b242a454","note":"","count":1,"label":"kuře","posId":"B114","price":3000,"KDSTags":["greenhighlight"],"isExtra":true},{"id":"9113385a-d4b6-407a-b0f4-d904f93de010","note":"","count":1,"label":"Baby špenát &amp; kuře 32 cm","posId":"116","price":24900,"isExtra":false}]</t>
  </si>
  <si>
    <t>2026-05-04T21:03:55.785+02:00</t>
  </si>
  <si>
    <t>2026-05-04T21:17:22.879+02:00</t>
  </si>
  <si>
    <t>2026-05-04T21:02:30.954+02:00</t>
  </si>
  <si>
    <t>2026-05-04T21:23:21.031+02:00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</si>
  <si>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🌶️🌶️","posId":"108","price":30900,"isExtra":false},{"id":"54684827","note":"","count":1,"label":"Balné","posId":"K0000","price":2000,"isExtra":true},{"id":"59555759","note":"","count":1,"label":"Smetanový základ","posId":"ZRS40","price":0,"isExtra":true},{"id":"54684861","note":"","count":1,"label":"okraj mozzarella, bylinky","posId":"A122","price":6500,"isExtra":true}]</t>
  </si>
  <si>
    <t>2026-05-04T21:01:23.433+02:00</t>
  </si>
  <si>
    <t>2026-05-04T21:16:06.919+02:00</t>
  </si>
  <si>
    <t>[{"id":"6942755309e364dceebaa29c","count":1,"label":"Comeback 32cm 🌶️","posId":"121","price":24900,"isExtra":false},{"id":"2f43df7dedb312c2f3c829b9","count":1,"label":"Balné","posId":"K0000","price":1500,"isExtra":true},{"id":"fb29917ce2e90ab392103c23","count":1,"label":"USA těsto","posId":"17","price":1000,"isExtra":true},{"id":"ce6f9717e21b4a79f0b40c10","count":1,"label":"okraj mozzarella, bbq omáčka","posId":"A123","price":5700,"isExtra":true},{"id":"348a7fd696b72b2ee84a2e9c","count":1,"label":"Bez cibule","posId":"X103","price":0,"KDSTags":["redhighlight"],"isExtra":true}]</t>
  </si>
  <si>
    <t>2026-05-04T20:48:22.767+02:00</t>
  </si>
  <si>
    <t>2026-05-04T20:57:43.815+02:00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</si>
  <si>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základ","posId":"ZRS32","price":0,"isExtra":true},{"id":"116","note":"","count":1,"label":"Baby Špenát &amp; kuře 32cm","posId":"116","price":24900,"isExtra":false},{"id":"K0000","note":"","count":1,"label":"Balné","posId":"K0000","price":1500,"isExtra":true}]</t>
  </si>
  <si>
    <t>2026-05-04T20:42:12.325+02:00</t>
  </si>
  <si>
    <t>2026-05-04T20:57:00.222+02:00</t>
  </si>
  <si>
    <t>[{"id":"6942755309e364dceebaa298","count":1,"label":"Quattro Formaggi 32cm","posId":"123","price":24900,"isExtra":false},{"id":"2f43df7dedb312c2f3c829b9","count":1,"label":"Balné","posId":"K0000","price":1500,"isExtra":true},{"id":"13bc34972a864e03558263de","count":1,"label":"bez plněných okrajů","posId":"X1000","price":0,"isExtra":true},{"id":"ba011def84719d4f468514c3","count":1,"label":"Bez gorgonzoly","posId":"X101","price":0,"KDSTags":["redhighlight"],"isExtra":true},{"id":"5329159316727e06e4d822ec","count":1,"label":"Kukuřice","posId":"B115","price":2500,"KDSTags":["greenhighlight"],"isExtra":true},{"id":"6942755309e364dceebaa2e0","count":1,"label":"Dip Jalapeňos","posId":"P107","price":2000,"isExtra":false},{"id":"2f43df7dedb312c2f3c829b9","count":1,"label":"Balné","posId":"K0000","price":1500,"isExtra":true}]</t>
  </si>
  <si>
    <t>Ravi</t>
  </si>
  <si>
    <t>2026-05-04T20:39:46.005+02:00</t>
  </si>
  <si>
    <t>2026-05-04T20:53:35.505+02:00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</si>
  <si>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základ","posId":"ZRB40","price":0,"isExtra":true},{"id":"A118","note":"","count":1,"label":"okraj hotdog, hořčice","posId":"A118","price":6500,"isExtra":true},{"id":"C115","note":"","count":1,"label":"Kukuřice","posId":"C115","price":3500,"KDSTags":["greenhighlight"],"isExtra":true}]</t>
  </si>
  <si>
    <t>Singh</t>
  </si>
  <si>
    <t>2026-05-04T20:29:46.312+02:00</t>
  </si>
  <si>
    <t>2026-05-04T20:38:07.582+02:00</t>
  </si>
  <si>
    <t>2026-05-04T20:27:03.592+02:00</t>
  </si>
  <si>
    <t>2026-05-04T20:33:06.353+02:00</t>
  </si>
  <si>
    <t>2026-05-04T20:50:38.056+02:00</t>
  </si>
  <si>
    <t>2026-05-04T20:27:04.098+02:00</t>
  </si>
  <si>
    <t>[{"id":"6d80fcec-2088-4df1-b35b-3de60046f4e1","note":"","count":1,"label":"Hot &amp; Spicy 32 cm","posId":"146","price":24900,"isExtra":false}]</t>
  </si>
  <si>
    <t>2026-05-04T20:11:03.746+02:00</t>
  </si>
  <si>
    <t>2026-05-04T20:28:58.297+02:00</t>
  </si>
  <si>
    <t>2026-05-04T21:02:57.668+02:00</t>
  </si>
  <si>
    <t>2026-05-04T20:11:04.498+02:00</t>
  </si>
  <si>
    <t>[{"id":"7dc558f4-908c-4dab-b333-a925cc147e51","note":"","count":1,"label":"Comeback 32 cm","posId":"145","price":24900,"isExtra":false},{"id":"b7b9338a-24e1-4e98-abc8-c3dfabd95380","note":"","count":1,"label":"Zeleninová 32 cm","posId":"139","price":24900,"isExtra":false},{"id":"e2500e14-36a7-442f-9e4c-8df3f05db108","note":"","count":1,"label":"pepperoni salám","posId":"B109","price":3000,"KDSTags":["greenhighlight"],"isExtra":true},{"id":"8929f51d-818c-4c09-96c6-0164428500a2","note":"","count":1,"label":"Baby špenát &amp; kuře 32 cm","posId":"140","price":24900,"isExtra":false},{"id":"74be8bc5-6f7d-410f-a8a4-20827df2ad19","note":"","count":1,"label":"olivy","posId":"B112","price":2500,"KDSTags":["greenhighlight"],"isExtra":true}]</t>
  </si>
  <si>
    <t>2026-05-04T19:56:28.454+02:00</t>
  </si>
  <si>
    <t>2026-05-04T20:06:30.199+02:00</t>
  </si>
  <si>
    <t>[{"id":"cd22e00e-e758-4363-9254-340728f271d9","count":1,"label":"Pizza Hawai 18 cm","posId":"126","price":11900,"isExtra":false,"creatorId":"Xv8KpIKddO6v60YmNedcY","isPackging":0,"actualLabel":"Pizza Hawai 18 cm"}]</t>
  </si>
  <si>
    <t>2026-05-04T19:34:03.633+02:00</t>
  </si>
  <si>
    <t>2026-05-04T20:03:12.856+02:00</t>
  </si>
  <si>
    <t>2026-05-04T20:05:56.492+02:00</t>
  </si>
  <si>
    <t>2026-05-04T19:34:04.407+02:00</t>
  </si>
  <si>
    <t>2026-05-04T19:31:59.842+02:00</t>
  </si>
  <si>
    <t>2026-05-04T19:42:18.657+02:00</t>
  </si>
  <si>
    <t>2026-05-04T19:30:33.687+02:00</t>
  </si>
  <si>
    <t>2026-05-04T19:52:16.294+02:00</t>
  </si>
  <si>
    <t>[{"id":"120","note":"","count":1,"label":"Pepperoni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bylinky","posId":"A121","price":5700,"isExtra":true},{"id":"123","note":"","count":1,"label":"Quattro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bylinky","posId":"A121","price":5700,"isExtra":true}]</t>
  </si>
  <si>
    <t>2026-05-04T19:30:02.077+02:00</t>
  </si>
  <si>
    <t>2026-05-04T19:43:54.217+02:00</t>
  </si>
  <si>
    <t>[{"id":"424aec40-766b-4a2f-bcc0-a9d6737ba762","note":"","count":1,"label":"Hawai 32 cm","posId":"114","price":24900,"isExtra":false},{"id":"dd5d901d-3787-43d0-9efe-85e31e1c5def","note":"","count":1,"label":"Pepperoni 32 cm","posId":"120","price":24900,"isExtra":false}]</t>
  </si>
  <si>
    <t>2026-05-04T19:29:57.668+02:00</t>
  </si>
  <si>
    <t>2026-05-04T19:38:41.286+02:00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</si>
  <si>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🌶️","posId":"109","price":30900,"isExtra":false},{"id":"54684827","note":"","count":1,"label":"Balné","posId":"K0000","price":2000,"isExtra":true},{"id":"59555762","note":"","count":1,"label":"BBQ základ","posId":"ZRB40","price":0,"isExtra":true},{"id":"54684861","note":"","count":1,"label":"okraj mozzarella, bylinky","posId":"A122","price":6500,"isExtra":true},{"id":"54684796","note":"","size":"Česnekový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</si>
  <si>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2026-05-04T19:24:57.028+02:00</t>
  </si>
  <si>
    <t>2026-05-04T19:35:36.350+02:00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</si>
  <si>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54684949","note":"","count":1,"label":"Slanina","posId":"C108","price":4000,"KDSTags":["greenhighlight"],"isExtra":true},{"id":"59592164","note":"","size":"Comeback 32cm 🌶️","count":1,"label":"Comeback 32cm 🌶️","posId":"121","price":24900,"isExtra":false},{"id":"54684837","note":"","count":1,"label":"Balné","posId":"K0000","price":1500,"isExtra":true}]</t>
  </si>
  <si>
    <t>2026-05-04T19:23:02.068+02:00</t>
  </si>
  <si>
    <t>2026-05-04T19:32:37.160+02:00</t>
  </si>
  <si>
    <t>[{"id":"f991b551-d418-40dc-886d-2413cfe0e20e","note":"","count":1,"label":"Margherita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bylinky","posId":"A121","price":5700,"isExtra":true},{"id":"1aa4b142-e6d7-4d61-ba94-40298841a888","note":"","count":1,"label":"Quattro Formaggi 32 cm","posId":"123","price":24900,"isExtra":false},{"id":"21fd0686-e8d1-43f1-84c9-d96f5842a3ca","note":"","count":1,"label":"okraj mozzarella, bylinky","posId":"A121","price":5700,"isExtra":true}]</t>
  </si>
  <si>
    <t>2026-05-04T18:58:02.093+02:00</t>
  </si>
  <si>
    <t>2026-05-04T19:18:37.524+02:00</t>
  </si>
  <si>
    <t>2026-05-04T19:52:33.832+02:00</t>
  </si>
  <si>
    <t>2026-05-04T18:58:02.936+02:00</t>
  </si>
  <si>
    <t>[{"id":"1aa4b142-e6d7-4d61-ba94-40298841a888","note":"","count":1,"label":"Quattro Formaggi 32 cm","posId":"123","price":24900,"isExtra":false},{"id":"f932f643-9a56-4a16-90b3-20349063a042","note":"","count":1,"label":"Capricciosa 32 cm","posId":"113","price":24900,"isExtra":false}]</t>
  </si>
  <si>
    <t>2026-05-04T18:57:09.258+02:00</t>
  </si>
  <si>
    <t>2026-05-04T19:06:27.875+02:00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</si>
  <si>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🌶️","posId":"121","price":24900,"isExtra":false},{"id":"54684837","note":"","count":1,"label":"Balné","posId":"K0000","price":1500,"isExtra":true},{"id":"59592174","note":"","count":1,"label":"USA těsto","posId":"17","price":1000,"isExtra":true},{"id":"57179862","note":"","count":1,"label":"BBQ základ","posId":"ZRB32","price":0,"isExtra":true},{"id":"54684902","note":"","count":1,"label":"okraj hotdog, bbq omáčka","posId":"A119","price":5700,"isExtra":true},{"id":"57405766","note":"","size":"Pepsi 1l","count":1,"label":"Pepsi 1l","posId":"N124","price":4900,"isExtra":false},{"id":"54684795","note":"","size":"Pepperoni Rolls 🌶️","count":1,"label":"Pepperoni Rolls 🌶️","posId":"P100","price":8900,"isExtra":false},{"id":"54684837","note":"","count":1,"label":"Balné","posId":"K0000","price":1500,"isExtra":true}]</t>
  </si>
  <si>
    <t>2026-05-04T18:55:31.527+02:00</t>
  </si>
  <si>
    <t>2026-05-04T19:07:07.845+02:00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</si>
  <si>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základ","posId":"ZRB32","price":0,"isExtra":true},{"id":"A119","note":"","count":1,"label":"okraj hotdog, bbq omáčka","posId":"A119","price":5700,"isExtra":true},{"id":"P106","note":"","count":1,"label":"Česnekový dip","posId":"P106","price":2000,"isExtra":false},{"id":"K0000","note":"","count":1,"label":"Balné","posId":"K0000","price":1500,"isExtra":true},{"id":"N126","note":"","count":1,"label":"Mirinda 1l","posId":"N126","price":5900,"isExtra":false}]</t>
  </si>
  <si>
    <t>2026-05-04T18:49:44.596+02:00</t>
  </si>
  <si>
    <t>2026-05-04T18:58:33.640+02:00</t>
  </si>
  <si>
    <t>[{"id":"1627fe35-1cf8-4048-9cd2-2674dcc30dec","count":1,"label":"Pizza Hot &amp; Spicy 40 0,5","posId":"H110","price":15450,"isExtra":false,"creatorId":"RBjStSO-kzbCjJqBHXejF","isPackging":0,"actualLabel":"Pizza Hot &amp; Spicy 40 0,5"},{"id":"41f5d737-a2ad-4e84-9801-29c036697add","count":1,"label":"Pizza Quattro Formaggi 40 0,5","posId":"H111","price":15450,"isExtra":false,"creatorId":"DBLEy6bray61gICNmYPz8","isPackging":0,"actualLabel":"Pizza Quattro Formaggi 40 0,5"},{"id":"2lwz8DLnxAE2XXPjpySDo","count":1,"label":"Bez plněných okrajů","posId":"X1000","price":0,"isExtra":true,"mainItemId":"41f5d737-a2ad-4e84-9801-29c036697add"}]</t>
  </si>
  <si>
    <t>2026-05-04T18:43:49.099+02:00</t>
  </si>
  <si>
    <t>2026-05-04T18:50:57.618+02:00</t>
  </si>
  <si>
    <t>2026-05-04T18:36:18.064+02:00</t>
  </si>
  <si>
    <t>2026-05-04T18:46:33.820+02:00</t>
  </si>
  <si>
    <t>2026-05-04T18:36:18.022+02:00</t>
  </si>
  <si>
    <t>2026-05-04T18:44:57.781+02:00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</si>
  <si>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40cm","posId":"111","price":30900,"isExtra":false},{"id":"54684827","note":"","count":1,"label":"Balné","posId":"K0000","price":2000,"isExtra":true},{"id":"54684957","note":"","count":1,"label":"Pepperoni salám","posId":"C109","price":4000,"KDSTags":["greenhighlight"],"isExtra":true}]</t>
  </si>
  <si>
    <t>2026-05-04T18:23:35.791+02:00</t>
  </si>
  <si>
    <t>2026-05-04T18:40:56.630+02:00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</si>
  <si>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🌶️🌶️","posId":"122","price":24900,"isExtra":false},{"id":"54684837","note":"","count":1,"label":"Balné","posId":"K0000","price":1500,"isExtra":true},{"id":"54684902","note":"","count":1,"label":"okraj hotdog, bbq omáčka","posId":"A119","price":5700,"isExtra":true},{"id":"54684848","note":"","count":1,"label":"Jalapeňos","posId":"B102","price":2500,"KDSTags":["greenhighlight"],"isExtra":true},{"id":"54684760","note":"","size":"Capricciosa 40cm","count":1,"label":"Capricciosa 40cm","posId":"101","price":30900,"isExtra":false},{"id":"54684827","note":"","count":1,"label":"Balné","posId":"K0000","price":2000,"isExtra":true},{"id":"54684921","note":"","count":1,"label":"okraj hotdog, bez omáčky","posId":"A126","price":6500,"isExtra":true},{"id":"54684889","note":"","count":1,"label":"Bez oliv","posId":"X112","price":0,"KDSTags":["redhighlight"],"isExtra":true}]</t>
  </si>
  <si>
    <t>2026-05-04T18:21:50.473+02:00</t>
  </si>
  <si>
    <t>2026-05-04T18:35:01.589+02:00</t>
  </si>
  <si>
    <t>[{"id":"6942755309e364dceebaa2a8","count":1,"label":"Capricciosa 32cm","posId":"113","price":24900,"isExtra":false},{"id":"2f43df7dedb312c2f3c829b9","count":1,"label":"Balné","posId":"K0000","price":1500,"isExtra":true},{"id":"b79674a8749d7a797a90cc5b","count":1,"label":"okraj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</si>
  <si>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2026-05-04T18:19:03.299+02:00</t>
  </si>
  <si>
    <t>2026-05-04T18:35:57.462+02:00</t>
  </si>
  <si>
    <t>[{"id":"49e8d1c4-1e97-4089-9514-2970c15092b6","note":"","count":1,"label":"BBQ Meteor 40 cm","posId":"106","price":30900,"isExtra":false},{"id":"f61b7339-3b20-4583-b2b8-12e48de2876d","note":"","count":1,"label":"změna na Rajčatový základ","posId":"A127","price":0,"isExtra":true},{"id":"10b1ebcf-eda6-410e-81f0-6a9182a548db","note":"","count":1,"label":"Slanina","posId":"C108","price":4000,"KDSTags":["greenhighlight"],"isExtra":true},{"id":"be5c7908-f592-4704-987f-cd7d7281f32e","note":"","count":1,"label":"Comeback 32 cm","posId":"121","price":24900,"isExtra":false},{"id":"a3d62a5d-2e1d-48db-874e-d64becff7059","note":"","count":1,"label":"změna na BBQ základ","posId":"A128","price":0,"isExtra":true}]</t>
  </si>
  <si>
    <t>2026-05-04T17:50:25.608+02:00</t>
  </si>
  <si>
    <t>2026-05-04T17:57:30.447+02:00</t>
  </si>
  <si>
    <t>[{"id":"6942755309e364dceebaa296","count":1,"label":"Margherita 32cm","posId":"112","price":20900,"isExtra":false},{"id":"2f43df7dedb312c2f3c829b9","count":1,"label":"Balné","posId":"K0000","price":1500,"isExtra":true},{"id":"6942755309e364dceebaa2ce","count":1,"label":"Spicy Wings 🌶️","posId":"P101","price":11900,"isExtra":false},{"id":"2f43df7dedb312c2f3c829b9","count":1,"label":"Balné","posId":"K0000","price":1500,"isExtra":true}]</t>
  </si>
  <si>
    <t>2026-05-04T17:39:20.322+02:00</t>
  </si>
  <si>
    <t>2026-05-04T17:45:40.598+02:00</t>
  </si>
  <si>
    <t>[{"id":"6942755309e364dceebaa296","count":1,"label":"Margherita 32cm","posId":"112","price":20900,"isExtra":false},{"id":"2f43df7dedb312c2f3c829b9","count":1,"label":"Balné","posId":"K0000","price":1500,"isExtra":true},{"id":"13bc34972a864e03558263de","count":1,"label":"bez plněných okrajů","posId":"X1000","price":0,"isExtra":true}]</t>
  </si>
  <si>
    <t>2026-05-04T17:36:47.403+02:00</t>
  </si>
  <si>
    <t>2026-05-04T17:37:32.267+02:00</t>
  </si>
  <si>
    <t>[{"id":"1aae8c1b-f7a7-48cb-b109-40c8793f3bbf","count":1,"label":"Pepsi 1l","posId":"N124","price":5900,"isExtra":false,"creatorId":"d_NGEVAJfyQ7YPpL9RC2T","isPackging":0,"actualLabel":"Pepsi 1l"}]</t>
  </si>
  <si>
    <t>2026-05-04T17:29:02.793+02:00</t>
  </si>
  <si>
    <t>2026-05-04T17:35:49.185+02:00</t>
  </si>
  <si>
    <t>2026-05-04T17:19:02.073+02:00</t>
  </si>
  <si>
    <t>2026-05-04T17:37:35.173+02:00</t>
  </si>
  <si>
    <t>[{"id":"63d3d8e2-08ad-42e7-bee2-0e2c8e2248bf","note":"","count":1,"label":"BBQ Texas 40 cm","posId":"107","price":30900,"isExtra":false},{"id":"eae0baf6-2c0e-4081-8ab5-5266bc363ee5","note":"","count":1,"label":"Okraj mozzarella, BBQ omáčka","posId":"A124","price":6500,"isExtra":true},{"id":"a8a24150-ade8-471e-a747-d8c70e961862","note":"","count":1,"label":"BEZ -paprika","posId":"X111","price":0,"KDSTags":["redhighlight"],"isExtra":true}]</t>
  </si>
  <si>
    <t>2026-05-04T17:18:26.797+02:00</t>
  </si>
  <si>
    <t>2026-05-04T17:29:03.481+02:00</t>
  </si>
  <si>
    <t>[{"id":"59592167","note":"","size":"BBQ Meteor 32cm","count":1,"label":"BBQ Meteor 32cm","posId":"118","price":24900,"isExtra":false},{"id":"54684837","note":"","count":1,"label":"Balné","posId":"K0000","price":1500,"isExtra":true},{"id":"59592174","note":"","count":1,"label":"USA těsto","posId":"17","price":1000,"isExtra":true},{"id":"57179859","note":"","count":1,"label":"Rajčatový základ","posId":"ZBR32","price":0,"isExtra":true},{"id":"54684831","note":"","count":1,"label":"bez plněných okrajů","posId":"X1000","price":0,"isExtra":true},{"id":"54684796","note":"","size":"Česnekový dip","count":1,"label":"Česnekový dip","posId":"P106","price":2000,"isExtra":false},{"id":"54684837","note":"","count":1,"label":"Balné","posId":"K0000","price":1500,"isExtra":true},{"id":"54684757","note":"","size":"Baby špenát &amp; kuře 40cm","count":1,"label":"Baby špenát &amp; kuře 40cm","posId":"104","price":30900,"isExtra":false},{"id":"54684827","note":"","count":1,"label":"Balné","posId":"K0000","price":2000,"isExtra":true},{"id":"59555760","note":"","count":1,"label":"Rajčatový základ","posId":"ZSR40","price":0,"isExtra":true},{"id":"54684825","note":"","count":1,"label":"bez plněných okrajů","posId":"X1000","price":0,"isExtra":true}]</t>
  </si>
  <si>
    <t>2026-05-04T17:16:05.158+02:00</t>
  </si>
  <si>
    <t>2026-05-04T17:25:33.218+02:00</t>
  </si>
  <si>
    <t>[{"id":"54684758","note":"","size":"Zeleninová 40cm","count":1,"label":"Zeleninová 40cm","posId":"103","price":30900,"isExtra":false},{"id":"54684827","note":"","count":1,"label":"Balné","posId":"K0000","price":2000,"isExtra":true},{"id":"59555759","note":"","count":1,"label":"Smetanový základ","posId":"ZRS40","price":0,"isExtra":true},{"id":"54684956","note":"","count":1,"label":"Kuře","posId":"C114","price":4000,"KDSTags":["greenhighlight"],"isExtra":true}]</t>
  </si>
  <si>
    <t>2026-05-04T16:58:02.232+02:00</t>
  </si>
  <si>
    <t>2026-05-04T17:26:18.292+02:00</t>
  </si>
  <si>
    <t>[{"id":"3171e692-1adb-4333-8054-b1a7b136b69f","note":"","count":1,"label":"Pepperoni 32 cm","posId":"144","price":24900,"isExtra":false},{"id":"dd5d901d-3787-43d0-9efe-85e31e1c5def","note":"","count":1,"label":"Pepperoni 32 cm","posId":"120","price":24900,"isExtra":false}]</t>
  </si>
  <si>
    <t>2026-05-04T16:46:03.418+02:00</t>
  </si>
  <si>
    <t>2026-05-04T16:59:24.361+02:00</t>
  </si>
  <si>
    <t>[{"id":"be5c7908-f592-4704-987f-cd7d7281f32e","note":"","count":1,"label":"Comeback 32 cm","posId":"121","price":24900,"isExtra":false},{"id":"5972eec0-ca59-4f52-b279-96c9f5c3eb67","note":"","count":1,"label":"BEZ -cibule","posId":"X103","price":0,"KDSTags":["redhighlight"],"isExtra":true},{"id":"f932f643-9a56-4a16-90b3-20349063a042","note":"","count":1,"label":"Capricciosa 32 cm","posId":"113","price":24900,"isExtra":false}]</t>
  </si>
  <si>
    <t>2026-05-04T16:45:03.788+02:00</t>
  </si>
  <si>
    <t>2026-05-04T17:01:28.010+02:00</t>
  </si>
  <si>
    <t>2026-05-04T17:25:34.854+02:00</t>
  </si>
  <si>
    <t>2026-05-04T16:45:04.446+02:00</t>
  </si>
  <si>
    <t>[{"id":"df65c440-9414-439e-8f8e-b4f30f154296","note":"","count":1,"label":"Hawai 40 cm","posId":"102","price":30900,"isExtra":false},{"id":"57c816b2-3e3f-46c2-b126-b09910d79cb0","note":"","count":1,"label":"změna na Smetanový základ","posId":"A129","price":0,"isExtra":true},{"id":"ed9751e1-1886-4b0f-b8dd-d3c6488dfd29","note":"","count":1,"label":"Mozzarella","posId":"C113","price":4000,"KDSTags":["greenhighlight"],"isExtra":true},{"id":"cd609a07-df60-45aa-80ee-74409e6c9fa9","note":"","count":1,"label":"Ananas","posId":"C100","price":3500,"KDSTags":["greenhighlight"],"isExtra":true},{"id":"86843148-4e32-4979-bfd6-d7151207f70f","note":"","count":1,"label":"Šunka","posId":"C106","price":4000,"KDSTags":["greenhighlight"],"isExtra":true},{"id":"0c454cc7-3f38-4dea-9e0e-7220d9ba6ce0","note":"","count":1,"label":"Dip česnekový","posId":"P106","price":2000,"isExtra":false}]</t>
  </si>
  <si>
    <t>2026-05-04T16:31:02.785+02:00</t>
  </si>
  <si>
    <t>2026-05-04T16:45:44.963+02:00</t>
  </si>
  <si>
    <t>2026-05-04T17:01:31.300+02:00</t>
  </si>
  <si>
    <t>2026-05-04T16:31:03.360+02:00</t>
  </si>
  <si>
    <t>[{"id":"5e57993d-26f3-465c-aa35-1e3806b0b477","note":"","count":1,"label":"Hot &amp; Spicy 32 cm","posId":"122","price":24900,"isExtra":false},{"id":"6a406468-94b2-4aab-8b3e-c490dfbbdf08","note":"","count":1,"label":"Hot &amp; Spicy 40 cm","posId":"110","price":30900,"isExtra":false},{"id":"d5c01305-5b81-4931-8ef0-14413da22bab","note":"","count":1,"label":"Kukuřice","posId":"C115","price":3500,"KDSTags":["greenhighlight"],"isExtra":true},{"id":"74b60a0c-fcbc-4171-95e9-291adbfbe523","note":"","count":1,"label":"Cibule","posId":"C103","price":3500,"KDSTags":["greenhighlight"],"isExtra":true},{"id":"0f32557d-3b00-4445-b026-75e05c963906","note":"","count":1,"label":"Jalapeños","posId":"C102","price":3500,"KDSTags":["greenhighlight"],"isExtra":true},{"id":"7fdd6df3-b4af-470d-955c-d1de47ab00a5","note":"","count":1,"label":"Žampiony","posId":"C105","price":3500,"KDSTags":["greenhighlight"],"isExtra":true},{"id":"0c454cc7-3f38-4dea-9e0e-7220d9ba6ce0","note":"","count":2,"label":"Dip česnekový","posId":"P106","price":2000,"isExtra":false},{"id":"9e57b04a-60a4-42b3-b546-f61fd741762c","note":"","count":1,"label":"Quattro Formaggi 18 cm","posId":"135","price":11900,"isExtra":false},{"id":"65f00180-9c8f-4569-8062-acb5d5b8efb2","note":"","count":1,"label":"Pepsi 1l","posId":"N124","price":5900,"isExtra":false},{"id":"248252c5-4f49-43ec-9d7c-c3f582fe912d","note":"","count":1,"label":"Mirinda 1l","posId":"N126","price":5900,"isExtra":false}]</t>
  </si>
  <si>
    <t>2026-05-04T15:49:11.329+02:00</t>
  </si>
  <si>
    <t>2026-05-04T16:01:10.073+02:00</t>
  </si>
  <si>
    <t>2026-05-04T15:46:04.773+02:00</t>
  </si>
  <si>
    <t>2026-05-04T16:02:57.944+02:00</t>
  </si>
  <si>
    <t>[{"id":"7dc558f4-908c-4dab-b333-a925cc147e51","note":"","count":1,"label":"Comeback 32 cm","posId":"145","price":24900,"isExtra":false},{"id":"5972eec0-ca59-4f52-b279-96c9f5c3eb67","note":"","count":1,"label":"BEZ -cibule","posId":"X103","price":0,"KDSTags":["redhighlight"],"isExtra":true},{"id":"0c454cc7-3f38-4dea-9e0e-7220d9ba6ce0","note":"","count":1,"label":"Dip česnekový","posId":"P106","price":2000,"isExtra":false}]</t>
  </si>
  <si>
    <t>Mohit</t>
  </si>
  <si>
    <t>2026-05-04T15:39:56.519+02:00</t>
  </si>
  <si>
    <t>2026-05-04T15:58:27.062+02:00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</si>
  <si>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omáčka","posId":"A124","price":6500,"isExtra":true},{"id":"109","note":"","count":1,"label":"Comeback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základ","posId":"ZRB40","price":0,"isExtra":true},{"id":"A124","note":"","count":1,"label":"okraj mozzarella, bbq omáčka","posId":"A124","price":6500,"isExtra":true},{"id":"N144","note":"","count":1,"label":"Guarana kiwi a jablko","posId":"N144","price":5500,"isExtra":false}]</t>
  </si>
  <si>
    <t>2026-05-04T15:28:02.549+02:00</t>
  </si>
  <si>
    <t>2026-05-04T16:00:06.941+02:00</t>
  </si>
  <si>
    <t>[{"id":"7dc558f4-908c-4dab-b333-a925cc147e51","note":"","count":1,"label":"Comeback 32 cm","posId":"145","price":24900,"isExtra":false},{"id":"a3d62a5d-2e1d-48db-874e-d64becff7059","note":"","count":1,"label":"změna na BBQ základ","posId":"A128","price":0,"isExtra":true}]</t>
  </si>
  <si>
    <t>2026-05-04T15:12:09.340+02:00</t>
  </si>
  <si>
    <t>2026-05-04T15:22:34.102+02:00</t>
  </si>
  <si>
    <t>[{"id":"6942755309e364dceebaa2a0","count":1,"label":"BBQ Texas 32cm","posId":"119","price":24900,"isExtra":false},{"id":"2f43df7dedb312c2f3c829b9","count":1,"label":"Balné","posId":"K0000","price":1500,"isExtra":true},{"id":"fa663af1037263b7615b2b04","count":1,"label":"Šunka","posId":"B106","price":3000,"KDSTags":["greenhighlight"],"isExtra":true},{"id":"2f31c31a40755ef5c17facb5","count":1,"label":"Slanina","posId":"B108","price":3000,"KDSTags":["greenhighlight"],"isExtra":true},{"id":"6942755309e364dceebaa2f2","count":1,"label":"Pepsi 1l","posId":"N124","price":4900,"isExtra":false}]</t>
  </si>
  <si>
    <t>2026-05-04T14:57:44.458+02:00</t>
  </si>
  <si>
    <t>2026-05-04T15:07:23.908+02:00</t>
  </si>
  <si>
    <t>2026-05-04T14:57:44.385+02:00</t>
  </si>
  <si>
    <t>2026-05-04T15:04:58.823+02:00</t>
  </si>
  <si>
    <t>2026-05-04T14:55:03.539+02:00</t>
  </si>
  <si>
    <t>2026-05-04T15:04:56.760+02:00</t>
  </si>
  <si>
    <t>[{"id":"064aaa3f-f841-4426-a259-42b2cf95ff14","note":"","count":1,"label":"Veggieballs 40 cm","posId":"105","price":30900,"isExtra":false}]</t>
  </si>
  <si>
    <t>2026-05-04T14:32:48.276+02:00</t>
  </si>
  <si>
    <t>2026-05-04T14:44:57.805+02:00</t>
  </si>
  <si>
    <t>[{"id":"101","note":"","count":1,"label":"Capricciosa 40cm","posId":"101","price":30900,"isExtra":false},{"id":"K0000","note":"","count":1,"label":"Balné","posId":"K0000","price":2000,"isExtra":true},{"id":"X112","note":"","count":1,"label":"Bez oliv","posId":"X112","price":0,"KDSTags":["redhighlight"],"isExtra":true},{"id":"121","note":"","count":1,"label":"Comeback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těsto","posId":"17","price":1000,"isExtra":true}]</t>
  </si>
  <si>
    <t>2026-05-04T14:00:03.161+02:00</t>
  </si>
  <si>
    <t>2026-05-04T14:11:08.238+02:00</t>
  </si>
  <si>
    <t>2026-05-04T14:22:07.624+02:00</t>
  </si>
  <si>
    <t>2026-05-04T14:00:03.733+02:00</t>
  </si>
  <si>
    <t>[{"id":"63d3d8e2-08ad-42e7-bee2-0e2c8e2248bf","note":"","count":1,"label":"BBQ Texas 40 cm","posId":"107","price":30900,"isExtra":false},{"id":"0c454cc7-3f38-4dea-9e0e-7220d9ba6ce0","note":"","count":1,"label":"Dip česnekový","posId":"P106","price":2000,"isExtra":false}]</t>
  </si>
  <si>
    <t>2026-05-04T13:44:03.655+02:00</t>
  </si>
  <si>
    <t>2026-05-04T13:51:48.333+02:00</t>
  </si>
  <si>
    <t>[{"id":"4aed5471-c8ca-405d-bfd1-1a7601f72348","note":"","count":1,"label":"Quattro Formaggi 32 cm","posId":"147","price":24900,"isExtra":false},{"id":"21fd0686-e8d1-43f1-84c9-d96f5842a3ca","note":"","count":1,"label":"okraj mozzarella, bylinky","posId":"A121","price":5700,"isExtra":true}]</t>
  </si>
  <si>
    <t>2026-05-04T13:15:53.591+02:00</t>
  </si>
  <si>
    <t>2026-05-04T13:43:37.503+02:00</t>
  </si>
  <si>
    <t>[{"id":"54684795","note":"","size":"Pepperoni Rolls 🌶️","count":1,"label":"Pepperoni Rolls 🌶️","posId":"P100","price":8900,"isExtra":false},{"id":"54684837","note":"","count":1,"label":"Balné","posId":"K0000","price":1500,"isExtra":true},{"id":"57423462","note":"","size":"Dip Jalapeňos","count":1,"label":"Dip Jalapeňos","posId":"P107","price":2000,"isExtra":false},{"id":"54684837","note":"","count":1,"label":"Balné","posId":"K0000","price":1500,"isExtra":true},{"id":"59808788","note":"","size":"Jablečno-skořicové rolls","count":1,"label":"Jablečno-skořicové rolls","posId":"18","price":8900,"isExtra":false},{"id":"54684837","note":"","count":1,"label":"Balné","posId":"K0000","price":1500,"isExtra":true},{"id":"54684799","note":"","size":"Choco Rolls","count":1,"label":"Choco Rolls","posId":"chr100","price":8900,"isExtra":false},{"id":"54684837","note":"","count":1,"label":"Balné","posId":"K0000","price":1500,"isExtra":true},{"id":"54684798","note":"","size":"Jalapenos Rolls","count":1,"label":"Jalapenos Rolls","posId":"jpr200","price":8900,"isExtra":false},{"id":"54684837","note":"","count":1,"label":"Balné","posId":"K0000","price":1500,"isExtra":true},{"id":"54684794","note":"","size":"Česnekový chléb 18cm","count":1,"label":"Česnekový chléb 18cm","posId":"P104","price":7900,"isExtra":false},{"id":"54684837","note":"","count":1,"label":"Balné","posId":"K0000","price":1500,"isExtra":true},{"id":"54684752","note":"","size":"Hot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🌶️🌶️","posId":"110","price":30900,"isExtra":false},{"id":"54684827","note":"","count":1,"label":"Balné","posId":"K0000","price":2000,"isExtra":true},{"id":"59555762","note":"","count":1,"label":"BBQ základ","posId":"ZRB40","price":0,"isExtra":true},{"id":"54684891","note":"","count":1,"label":"okraj hotdog, hořčice","posId":"A118","price":6500,"isExtra":true},{"id":"54684930","note":"","count":1,"label":"Kukuřice","posId":"C115","price":3500,"KDSTags":["greenhighlight"],"isExtra":true},{"id":"54684796","note":"","size":"Česnekový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</si>
  <si>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2026-05-04T12:58:29.149+02:00</t>
  </si>
  <si>
    <t>2026-05-04T13:12:14.329+02:00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</si>
  <si>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okrajů","posId":"X1000","price":0,"isExtra":true},{"id":"54684928","note":"","count":1,"label":"Kukuřice","posId":"B115","price":2500,"KDSTags":["greenhighlight"],"isExtra":true},{"id":"59592170","note":"","size":"Capricciosa 32cm","count":1,"label":"Capricciosa 32cm","posId":"113","price":24900,"isExtra":false},{"id":"54684837","note":"","count":1,"label":"Balné","posId":"K0000","price":1500,"isExtra":true},{"id":"57179862","note":"","count":1,"label":"BBQ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okrajů","posId":"X1000","price":0,"isExtra":true},{"id":"54684848","note":"","count":1,"label":"Jalapeňos","posId":"B102","price":2500,"KDSTags":["greenhighlight"],"isExtra":true}]</t>
  </si>
  <si>
    <t>2026-05-04T12:43:02.956+02:00</t>
  </si>
  <si>
    <t>2026-05-04T12:48:19.995+02:00</t>
  </si>
  <si>
    <t>[{"id":"1cf51794-1a5b-4351-b0ef-7965c6576d03","note":"","count":1,"label":"BBQ Meteor 18 cm","posId":"130","price":11900,"isExtra":false},{"id":"0c454cc7-3f38-4dea-9e0e-7220d9ba6ce0","note":"","count":1,"label":"Dip česnekový","posId":"P106","price":2000,"isExtra":false}]</t>
  </si>
  <si>
    <t>2026-05-04T12:28:38.202+02:00</t>
  </si>
  <si>
    <t>2026-05-04T12:44:16.418+02:00</t>
  </si>
  <si>
    <t>[{"id":"6942755309e364dceebaa28c","count":1,"label":"Hawai 40cm","posId":"102","price":30900,"isExtra":false},{"id":"9c3e5446ef3ded7b358f7c2a","count":1,"label":"Balné","posId":"K0000","price":2000,"isExtra":true},{"id":"a643f2457d9ae387f1a87824","count":1,"label":"okraj mozzarella, bbq omáčka","posId":"A124","price":6500,"isExtra":true},{"id":"6942755309e364dceebaa2d8","count":1,"label":"Česnekový dip","posId":"P106","price":2000,"isExtra":false},{"id":"2f43df7dedb312c2f3c829b9","count":1,"label":"Balné","posId":"K0000","price":1500,"isExtra":true},{"id":"6942755309e364dceebaa2d6","count":1,"label":"Pepperoni Rolls 🌶️","posId":"P100","price":8900,"isExtra":false},{"id":"2f43df7dedb312c2f3c829b9","count":1,"label":"Balné","posId":"K0000","price":1500,"isExtra":true}]</t>
  </si>
  <si>
    <t>2026-05-04T12:25:04.085+02:00</t>
  </si>
  <si>
    <t>2026-05-04T12:40:13.028+02:00</t>
  </si>
  <si>
    <t>2026-05-04T12:51:55.827+02:00</t>
  </si>
  <si>
    <t>2026-05-04T12:25:04.995+02:00</t>
  </si>
  <si>
    <t>[{"id":"7dc558f4-908c-4dab-b333-a925cc147e51","note":"","count":1,"label":"Comeback 32 cm","posId":"145","price":24900,"isExtra":false},{"id":"5972eec0-ca59-4f52-b279-96c9f5c3eb67","note":"","count":1,"label":"BEZ -cibule","posId":"X103","price":0,"KDSTags":["redhighlight"],"isExtra":true}]</t>
  </si>
  <si>
    <t>Parpiev</t>
  </si>
  <si>
    <t>2026-05-04T12:12:18.199+02:00</t>
  </si>
  <si>
    <t>2026-05-04T12:23:43.058+02:00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</si>
  <si>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okrajů","posId":"X1000","price":0,"isExtra":true},{"id":"X116","note":"","count":4,"label":"Bez masových kuliček","posId":"X116","price":0,"KDSTags":["redhighlight"],"isExtra":true}]</t>
  </si>
  <si>
    <t>2026-05-04T12:11:53.217+02:00</t>
  </si>
  <si>
    <t>2026-05-04T12:24:11.101+02:00</t>
  </si>
  <si>
    <t>[{"id":"6942755309e364dceebaa2a2","count":1,"label":"BBQ Meteor 32cm","posId":"118","price":24900,"isExtra":false},{"id":"2f43df7dedb312c2f3c829b9","count":1,"label":"Balné","posId":"K0000","price":1500,"isExtra":true},{"id":"9aa65ac5bd9db28d8469481e","count":1,"label":"okraj hotdog, hořčice","posId":"A117","price":5700,"isExtra":true},{"id":"6942755309e364dceebaa2ce","count":1,"label":"Spicy Wings 🌶️","posId":"P101","price":11900,"isExtra":false},{"id":"2f43df7dedb312c2f3c829b9","count":1,"label":"Balné","posId":"K0000","price":1500,"isExtra":true}]</t>
  </si>
  <si>
    <t>2026-05-04T12:07:14.127+02:00</t>
  </si>
  <si>
    <t>2026-05-04T12:34:50.189+02:00</t>
  </si>
  <si>
    <t>[{"id":"6942755309e364dceebaa29a","count":1,"label":"Hot &amp; Spicy 32cm 🌶️🌶️","posId":"122","price":24900,"isExtra":false},{"id":"2f43df7dedb312c2f3c829b9","count":1,"label":"Balné","posId":"K0000","price":1500,"isExtra":true},{"id":"6942755309e364dceebaa29e","count":1,"label":"Pepperoni 32cm 🌶️🌶️","posId":"120","price":24900,"isExtra":false},{"id":"2f43df7dedb312c2f3c829b9","count":1,"label":"Balné","posId":"K0000","price":1500,"isExtra":true},{"id":"6942755309e364dceebaa2a8","count":2,"label":"Capricciosa 32cm","posId":"113","price":24900,"isExtra":false},{"id":"2f43df7dedb312c2f3c829b9","count":2,"label":"Balné","posId":"K0000","price":1500,"isExtra":true}]</t>
  </si>
  <si>
    <t>2026-05-04T12:05:03.223+02:00</t>
  </si>
  <si>
    <t>2026-05-04T12:19:06.750+02:00</t>
  </si>
  <si>
    <t>2026-05-04T12:34:33.660+02:00</t>
  </si>
  <si>
    <t>2026-05-04T12:05:03.998+02:00</t>
  </si>
  <si>
    <t>[{"id":"f932f643-9a56-4a16-90b3-20349063a042","note":"","count":1,"label":"Capricciosa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bylinky","posId":"A121","price":5700,"isExtra":true},{"id":"65f00180-9c8f-4569-8062-acb5d5b8efb2","note":"","count":1,"label":"Pepsi 1l","posId":"N124","price":5900,"isExtra":false}]</t>
  </si>
  <si>
    <t>2026-05-04T12:00:02.727+02:00</t>
  </si>
  <si>
    <t>2026-05-04T12:14:52.900+02:00</t>
  </si>
  <si>
    <t>2026-05-04T12:43:29.764+02:00</t>
  </si>
  <si>
    <t>2026-05-04T12:06:01.713+02:00</t>
  </si>
  <si>
    <t>[{"id":"1aa4b142-e6d7-4d61-ba94-40298841a888","note":"","count":1,"label":"Quattro Formaggi 32 cm","posId":"123","price":24900,"isExtra":false},{"id":"5e57993d-26f3-465c-aa35-1e3806b0b477","note":"","count":1,"label":"Hot &amp; Spicy 32 cm","posId":"122","price":24900,"isExtra":false}]</t>
  </si>
  <si>
    <t>2026-05-04T11:48:53.846+02:00</t>
  </si>
  <si>
    <t>2026-05-04T11:59:07.727+02:00</t>
  </si>
  <si>
    <t>2026-05-04T11:46:13.766+02:00</t>
  </si>
  <si>
    <t>2026-05-04T11:53:38.896+02:00</t>
  </si>
  <si>
    <t>[{"id":"114","note":"","count":1,"label":"Hawai 32cm","posId":"114","price":24900,"isExtra":false},{"id":"K0000","note":"","count":1,"label":"Balné","posId":"K0000","price":1500,"isExtra":true},{"id":"ZRB32","note":"","count":1,"label":"BBQ základ","posId":"ZRB32","price":0,"isExtra":true},{"id":"B101","note":"","count":1,"label":"Gorgonzola","posId":"B101","price":3000,"KDSTags":["greenhighlight"],"isExtra":true},{"id":"N124","note":"","count":1,"label":"Pepsi 1l","posId":"N124","price":4900,"isExtra":false}]</t>
  </si>
  <si>
    <t>2026-05-04T11:42:23.736+02:00</t>
  </si>
  <si>
    <t>2026-05-04T11:50:35.027+02:00</t>
  </si>
  <si>
    <t>2026-05-04T11:39:55.862+02:00</t>
  </si>
  <si>
    <t>2026-05-04T11:47:13.559+02:00</t>
  </si>
  <si>
    <t>[{"id":"90fe26ad-8793-414c-a8fe-fc7624d10755","count":1,"label":"Pizza Špenát kuře 32 cm","posId":"116","price":24900,"isExtra":false,"creatorId":"ce3avxXFvSJjDKJ7SsupX","isPackging":0,"actualLabel":"Pizza Špenát kuře 32 cm"}]</t>
  </si>
  <si>
    <t>2026-05-04T11:32:15.672+02:00</t>
  </si>
  <si>
    <t>2026-05-04T11:38:51.746+02:00</t>
  </si>
  <si>
    <t>[{"id":"6942755309e364dceebaa29e","count":1,"label":"Pepperoni 32cm 🌶️🌶️","posId":"120","price":24900,"isExtra":false},{"id":"2f43df7dedb312c2f3c829b9","count":1,"label":"Balné","posId":"K0000","price":1500,"isExtra":true},{"id":"9b88e1a9c34bea0540c84786","count":1,"label":"BBQ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okrajů","posId":"X1000","price":0,"isExtra":true}]</t>
  </si>
  <si>
    <t>2026-05-04T11:30:02.513+02:00</t>
  </si>
  <si>
    <t>2026-05-04T11:44:41.516+02:00</t>
  </si>
  <si>
    <t>2026-05-04T12:05:18.591+02:00</t>
  </si>
  <si>
    <t>2026-05-04T11:30:03.856+02:00</t>
  </si>
  <si>
    <t>[{"id":"1aa4b142-e6d7-4d61-ba94-40298841a888","note":"","count":1,"label":"Quattro Formaggi 32 cm","posId":"123","price":24900,"isExtra":false},{"id":"21fd0686-e8d1-43f1-84c9-d96f5842a3ca","note":"","count":1,"label":"okraj mozzarella, bylinky","posId":"A121","price":5700,"isExtra":true},{"id":"ac575c49-bae3-4ee1-943f-d9f988468f7f","note":"","count":1,"label":"ananas","posId":"B100","price":2500,"KDSTags":["greenhighlight"],"isExtra":true},{"id":"f125674e-4779-4f62-be7d-0e4b2ee0ac26","note":"","count":1,"label":"cibule","posId":"B103","price":2500,"KDSTags":["greenhighlight"],"isExtra":true},{"id":"e2500e14-36a7-442f-9e4c-8df3f05db108","note":"","count":1,"label":"pepperoni salám","posId":"B109","price":3000,"KDSTags":["greenhighlight"],"isExtra":true},{"id":"0c454cc7-3f38-4dea-9e0e-7220d9ba6ce0","note":"","count":1,"label":"Dip česnekový","posId":"P106","price":2000,"isExtra":false}]</t>
  </si>
  <si>
    <t>2026-05-04T11:22:34.271+02:00</t>
  </si>
  <si>
    <t>2026-05-04T11:32:26.901+02:00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</si>
  <si>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🌶️🌶️","posId":"120","price":24900,"isExtra":false},{"id":"54684837","note":"","count":1,"label":"Balné","posId":"K0000","price":1500,"isExtra":true},{"id":"54684898","note":"","count":1,"label":"okraj hotdog, hořčice","posId":"A117","price":5700,"isExtra":true},{"id":"54684848","note":"","count":1,"label":"Jalapeňos","posId":"B102","price":2500,"KDSTags":["greenhighlight"],"isExtra":true}]</t>
  </si>
  <si>
    <t>2026-05-04T11:21:57.277+02:00</t>
  </si>
  <si>
    <t>2026-05-04T11:35:59.016+02:00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</si>
  <si>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32cm","posId":"123","price":24900,"isExtra":false},{"id":"54684837","note":"","count":1,"label":"Balné","posId":"K0000","price":1500,"isExtra":true},{"id":"59592166","note":"","size":"BBQ Texas 32cm","count":1,"label":"BBQ Texas 32cm","posId":"119","price":24900,"isExtra":false},{"id":"54684837","note":"","count":1,"label":"Balné","posId":"K0000","price":1500,"isExtra":true},{"id":"54684897","note":"","count":1,"label":"Bez papriky","posId":"X111","price":0,"KDSTags":["redhighlight"],"isExtra":true}]</t>
  </si>
  <si>
    <t>2026-05-04T11:14:02.679+02:00</t>
  </si>
  <si>
    <t>2026-05-04T11:37:46.515+02:00</t>
  </si>
  <si>
    <t>2026-05-04T11:50:17.966+02:00</t>
  </si>
  <si>
    <t>2026-05-04T11:14:03.543+02:00</t>
  </si>
  <si>
    <t>[{"id":"b7b9338a-24e1-4e98-abc8-c3dfabd95380","note":"","count":1,"label":"Zeleninová 32 cm","posId":"139","price":24900,"isExtra":false},{"id":"d3fbee6e-254b-46e7-885e-b580d0e6b445","note":"","count":1,"label":"žampiony","posId":"B105","price":2500,"KDSTags":["greenhighlight"],"isExtra":true}]</t>
  </si>
  <si>
    <t>2026-05-10T23:33:57.897+02:00</t>
  </si>
  <si>
    <t>2026-05-10T23:45:48.316+02:00</t>
  </si>
  <si>
    <t>Pizza Comeback Prosek</t>
  </si>
  <si>
    <t>[{"id":"59610965","note":"","size":"Quattro Formaggi 32cm","count":1,"label":"Quattro Formaggi 32cm","posId":"123","price":24900,"isExtra":false},{"id":"57081111","note":"","count":1,"label":"Balné","posId":"K0000","price":1500,"isExtra":true},{"id":"57081140","note":"","count":1,"label":"okraj mozzarella, bylinky","posId":"A121","price":5700,"isExtra":true},{"id":"57081069","note":"","size":"Česnekový dip","count":1,"label":"Česnekový dip","posId":"P106","price":2000,"isExtra":false},{"id":"57081111","note":"","count":1,"label":"Balné","posId":"K0000","price":1500,"isExtra":true}]</t>
  </si>
  <si>
    <t>2026-05-10T23:32:12.383+02:00</t>
  </si>
  <si>
    <t>2026-05-10T23:43:31.116+02:00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</si>
  <si>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okrajů","posId":"X1000","price":0,"isExtra":true},{"id":"C115","note":"","count":1,"label":"Kukuřice","posId":"C115","price":3500,"KDSTags":["greenhighlight"],"isExtra":true}]</t>
  </si>
  <si>
    <t>2026-05-10T23:15:16.746+02:00</t>
  </si>
  <si>
    <t>2026-05-10T23:22:51.194+02:00</t>
  </si>
  <si>
    <t>[{"id":"57081025","note":"","size":"Hot &amp; Spicy 40cm 🌶️🌶️","count":1,"label":"Hot &amp; Spicy 40cm 🌶️🌶️","posId":"110","price":30900,"isExtra":false},{"id":"57081101","note":"","count":1,"label":"Balné","posId":"K0000","price":2000,"isExtra":true},{"id":"59555795","note":"","count":1,"label":"Smetanový základ","posId":"ZRS40","price":0,"isExtra":true},{"id":"57081099","note":"","count":1,"label":"bez plněných okrajů","posId":"X1000","price":0,"isExtra":true},{"id":"57081204","note":"","count":1,"label":"Kukuřice","posId":"C115","price":3500,"KDSTags":["greenhighlight"],"isExtra":true}]</t>
  </si>
  <si>
    <t>2026-05-10T23:06:56.250+02:00</t>
  </si>
  <si>
    <t>2026-05-10T23:19:40.086+02:00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</si>
  <si>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🌶️🌶️","posId":"108","price":30900,"isExtra":false},{"id":"57081101","note":"","count":1,"label":"Balné","posId":"K0000","price":2000,"isExtra":true},{"id":"57081099","note":"","count":1,"label":"bez plněných okrajů","posId":"X1000","price":0,"isExtra":true},{"id":"57081204","note":"","count":1,"label":"Kukuřice","posId":"C115","price":3500,"KDSTags":["greenhighlight"],"isExtra":true},{"id":"57081069","note":"","size":"Česnekový dip","count":1,"label":"Česnekový dip","posId":"P106","price":2000,"isExtra":false},{"id":"57081111","note":"","count":1,"label":"Balné","posId":"K0000","price":1500,"isExtra":true}]</t>
  </si>
  <si>
    <t>2026-05-10T22:20:04.155+02:00</t>
  </si>
  <si>
    <t>2026-05-10T22:37:34.894+02:00</t>
  </si>
  <si>
    <t>2026-05-10T22:57:12.076+02:00</t>
  </si>
  <si>
    <t>2026-05-10T22:27:06.420+02:00</t>
  </si>
  <si>
    <t>[{"id":"ad7c292a-48c9-48db-b64c-0f7f8ebced7f","note":"","count":1,"label":"BBQ Meteor 40 cm","posId":"106","price":30900,"isExtra":false},{"id":"622835b8-8ccd-4776-9f66-ccee484725e6","note":"","count":1,"label":"Okraj Hotdog, hořčice","posId":"A118","price":6500,"isExtra":true},{"id":"d2f79018-1a11-4064-9123-ed7364edf6f6","note":"","count":3,"label":"Guarana Kiwi a jablko 0,5l","posId":"N144","price":5500,"isExtra":false},{"id":"727e80cf-0642-4cd6-b6cf-8af829610cc7","note":"","count":1,"label":"Guarana classic zero 0,5l","posId":"N143","price":5500,"isExtra":false}]</t>
  </si>
  <si>
    <t>2026-05-10T22:13:18.563+02:00</t>
  </si>
  <si>
    <t>2026-05-10T22:29:00.906+02:00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</si>
  <si>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základ","posId":"ZRS40","price":0,"isExtra":true},{"id":"C100","note":"","count":1,"label":"Ananas","posId":"C100","price":3500,"KDSTags":["greenhighlight"],"isExtra":true}]</t>
  </si>
  <si>
    <t>2026-05-10T22:09:45.419+02:00</t>
  </si>
  <si>
    <t>2026-05-10T22:27:46.049+02:00</t>
  </si>
  <si>
    <t>[{"id":"69400db90dc626f6c3c3fc1b","count":1,"label":"Margherita 32cm","posId":"112","price":20900,"isExtra":false},{"id":"47441b8c08c3b985152b12f3","count":1,"label":"Balné","posId":"K0000","price":1500,"isExtra":true},{"id":"e1f43a0ee7f218cf02a7ded7","count":1,"label":"USA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základ","posId":"ZRS32","price":0,"isExtra":true},{"id":"514a4e3d41142c5fd885e816","count":1,"label":"Bez mozzarelly","posId":"X113","price":0,"KDSTags":["redhighlight"],"isExtra":true},{"id":"d9d27ec8b07691907ec63c68","count":1,"label":"Kukuřice","posId":"B115","price":2500,"KDSTags":["greenhighlight"],"isExtra":true},{"id":"ca8714bfd7c8880cd19b3769","count":1,"label":"Pepperoni salám","posId":"B109","price":3000,"KDSTags":["greenhighlight"],"isExtra":true},{"id":"c481b8731cc25d3f293f2dd2","count":1,"label":"Grana padano, pecorino, parmazán","posId":"B130","price":3000,"KDSTags":["greenhighlight"],"isExtra":true},{"id":"69400db90dc626f6c3c3fc1b","count":1,"label":"Margherita 32cm","posId":"112","price":20900,"isExtra":false},{"id":"47441b8c08c3b985152b12f3","count":1,"label":"Balné","posId":"K0000","price":1500,"isExtra":true},{"id":"e1f43a0ee7f218cf02a7ded7","count":1,"label":"USA těsto","posId":"17","price":1000,"isExtra":true},{"id":"e8b9c738ab9602bc599b4f85","count":1,"label":"bez plněných okrajů","posId":"X1000","price":0,"isExtra":true},{"id":"8d051385959433d23669b2b3","count":1,"label":"Jalapeňos","posId":"B102","price":2500,"KDSTags":["greenhighlight"],"isExtra":true},{"id":"ca8714bfd7c8880cd19b3769","count":1,"label":"Pepperoni salám","posId":"B109","price":3000,"KDSTags":["greenhighlight"],"isExtra":true},{"id":"c481b8731cc25d3f293f2dd2","count":1,"label":"Grana padano, pecorino, parmazán","posId":"B130","price":3000,"KDSTags":["greenhighlight"],"isExtra":true},{"id":"69bfb5a1d2b79c5461515a4f","count":1,"label":"Opočno pistáciová","posId":"D109","price":12900,"isExtra":false}]</t>
  </si>
  <si>
    <t>2026-05-10T22:06:45.927+02:00</t>
  </si>
  <si>
    <t>2026-05-10T22:25:40.023+02:00</t>
  </si>
  <si>
    <t>[{"id":"69400db90dc626f6c3c3fc23","count":1,"label":"Pepperoni 32cm 🌶️🌶️","posId":"120","price":24900,"isExtra":false},{"id":"47441b8c08c3b985152b12f3","count":1,"label":"Balné","posId":"K0000","price":1500,"isExtra":true},{"id":"d9d27ec8b07691907ec63c68","count":2,"label":"Kukuřice","posId":"B115","price":2500,"KDSTags":["greenhighlight"],"isExtra":true}]</t>
  </si>
  <si>
    <t>2026-05-10T22:00:42.386+02:00</t>
  </si>
  <si>
    <t>2026-05-10T22:13:05.960+02:00</t>
  </si>
  <si>
    <t>[{"id":"69400db90dc626f6c3c3fc03","count":1,"label":"Quattro Formaggi 40cm","posId":"111","price":30900,"isExtra":false},{"id":"eebdf80d1781a9b444ae21c7","count":1,"label":"Balné","posId":"K0000","price":2000,"isExtra":true},{"id":"d6d74ab42be6062f19191438","count":1,"label":"bez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</si>
  <si>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2026-05-10T21:57:52.188+02:00</t>
  </si>
  <si>
    <t>2026-05-10T22:08:44.243+02:00</t>
  </si>
  <si>
    <t>[{"id":"59610973","note":"","size":"Capricciosa 32cm","count":1,"label":"Capricciosa 32cm","posId":"113","price":24900,"isExtra":false},{"id":"57081111","note":"","count":1,"label":"Balné","posId":"K0000","price":1500,"isExtra":true}]</t>
  </si>
  <si>
    <t>2026-05-10T21:51:06.752+02:00</t>
  </si>
  <si>
    <t>2026-05-10T22:06:04.908+02:00</t>
  </si>
  <si>
    <t>[{"id":"69400db90dc626f6c3c3fc03","count":1,"label":"Quattro Formaggi 40cm","posId":"111","price":30900,"isExtra":false},{"id":"eebdf80d1781a9b444ae21c7","count":1,"label":"Balné","posId":"K0000","price":2000,"isExtra":true},{"id":"6394890c35c4e44631a92475","count":1,"label":"okraj hotdog, bbq omáčka","posId":"A120","price":6500,"isExtra":true},{"id":"69400db90dc626f6c3c3fc5d","count":1,"label":"Česnekový dip","posId":"P106","price":2000,"isExtra":false},{"id":"47441b8c08c3b985152b12f3","count":1,"label":"Balné","posId":"K0000","price":1500,"isExtra":true}]</t>
  </si>
  <si>
    <t>2026-05-10T21:45:06.831+02:00</t>
  </si>
  <si>
    <t>2026-05-10T22:17:11.922+02:00</t>
  </si>
  <si>
    <t>[{"id":"69400db90dc626f6c3c3fc23","count":1,"label":"Pepperoni 32cm 🌶️🌶️","posId":"120","price":24900,"isExtra":false},{"id":"47441b8c08c3b985152b12f3","count":1,"label":"Balné","posId":"K0000","price":1500,"isExtra":true},{"id":"ca8714bfd7c8880cd19b3769","count":1,"label":"Pepperoni salám","posId":"B109","price":3000,"KDSTags":["greenhighlight"],"isExtra":true}]</t>
  </si>
  <si>
    <t>2026-05-10T21:44:04.276+02:00</t>
  </si>
  <si>
    <t>2026-05-10T22:05:06.941+02:00</t>
  </si>
  <si>
    <t>2026-05-10T22:28:09.220+02:00</t>
  </si>
  <si>
    <t>2026-05-10T21:44:37.439+02:00</t>
  </si>
  <si>
    <t>[{"id":"f1315fc0-dfbb-459c-9f31-49d8e60875f4","note":"","count":1,"label":"Pepperoni 40 cm","posId":"108","price":30900,"isExtra":false},{"id":"57c816b2-3e3f-46c2-b126-b09910d79cb0","note":"","count":1,"label":"změna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bylinky","posId":"A122","price":6500,"isExtra":true},{"id":"3a8b6a85-3b5c-4ee4-be2d-261ab8731d6e","note":"","count":2,"label":"Dip česnekový","posId":"P106","price":2000,"isExtra":false}]</t>
  </si>
  <si>
    <t>Rakesh</t>
  </si>
  <si>
    <t>2026-05-10T21:33:38.165+02:00</t>
  </si>
  <si>
    <t>2026-05-10T21:48:18.888+02:00</t>
  </si>
  <si>
    <t>[{"id":"112","note":"","count":1,"label":"Margherita 32cm","posId":"112","price":20900,"isExtra":false},{"id":"K0000","note":"","count":1,"label":"Balné","posId":"K0000","price":1500,"isExtra":true},{"id":"ZRB32","note":"","count":1,"label":"BBQ základ","posId":"ZRB32","price":0,"isExtra":true}]</t>
  </si>
  <si>
    <t>2026-05-10T21:31:54.351+02:00</t>
  </si>
  <si>
    <t>2026-05-10T21:56:51.920+02:00</t>
  </si>
  <si>
    <t>[{"id":"69400db90dc626f6c3c3fc0b","count":1,"label":"BBQ Texas 40cm","posId":"107","price":30900,"isExtra":false},{"id":"eebdf80d1781a9b444ae21c7","count":1,"label":"Balné","posId":"K0000","price":2000,"isExtra":true},{"id":"2c087da3e2685cb4a4b95fed","count":1,"label":"Rajčatový základ","posId":"ZBR40","price":0,"isExtra":true},{"id":"69400db90dc626f6c3c3fc07","count":1,"label":"Comeback 40cm 🌶️","posId":"109","price":30900,"isExtra":false},{"id":"eebdf80d1781a9b444ae21c7","count":1,"label":"Balné","posId":"K0000","price":2000,"isExtra":true},{"id":"7aed135de8f85157643167c9","count":1,"label":"BBQ základ","posId":"ZRB40","price":0,"isExtra":true}]</t>
  </si>
  <si>
    <t>2026-05-10T21:28:53.029+02:00</t>
  </si>
  <si>
    <t>2026-05-10T21:47:09.894+02:00</t>
  </si>
  <si>
    <t>[{"id":"69400db90dc626f6c3c3fc21","count":1,"label":"Comeback 32cm 🌶️","posId":"121","price":24900,"isExtra":false},{"id":"47441b8c08c3b985152b12f3","count":1,"label":"Balné","posId":"K0000","price":1500,"isExtra":true},{"id":"e8b9c738ab9602bc599b4f85","count":1,"label":"bez plněných okrajů","posId":"X1000","price":0,"isExtra":true},{"id":"69400db90dc626f6c3c3fc1f","count":1,"label":"Hot &amp; Spicy 32cm 🌶️🌶️","posId":"122","price":24900,"isExtra":false},{"id":"47441b8c08c3b985152b12f3","count":1,"label":"Balné","posId":"K0000","price":1500,"isExtra":true},{"id":"fb6aa114235c38290216918f","count":1,"label":"okraj hotdog, bbq omáčka","posId":"A119","price":5700,"isExtra":true}]</t>
  </si>
  <si>
    <t>2026-05-10T21:28:52.863+02:00</t>
  </si>
  <si>
    <t>2026-05-10T21:45:23.940+02:00</t>
  </si>
  <si>
    <t>[{"id":"69400db90dc626f6c3c3fc29","count":1,"label":"Zeleninová 32cm","posId":"115","price":24900,"isExtra":false},{"id":"47441b8c08c3b985152b12f3","count":1,"label":"Balné","posId":"K0000","price":1500,"isExtra":true},{"id":"e8b9c738ab9602bc599b4f85","count":1,"label":"bez plněných okrajů","posId":"X1000","price":0,"isExtra":true},{"id":"97f96211a7a8ae34855f18af","count":1,"label":"Bez mozzarelly","posId":"X113","price":0,"KDSTags":["redhighlight"],"isExtra":true},{"id":"d6ae7bb17b8bf6df84febb75","count":1,"label":"Bez cibule","posId":"X103","price":0,"KDSTags":["redhighlight"],"isExtra":true},{"id":"69400db90dc626f6c3c3fc1f","count":1,"label":"Hot &amp; Spicy 32cm 🌶️🌶️","posId":"122","price":24900,"isExtra":false},{"id":"47441b8c08c3b985152b12f3","count":1,"label":"Balné","posId":"K0000","price":1500,"isExtra":true},{"id":"fc47b4db58ea17017d058548","count":1,"label":"okraj mozzarella, bylinky","posId":"A121","price":5700,"isExtra":true},{"id":"9e89d1c83334a3fc51a94001","count":1,"label":"Bez cibule","posId":"X103","price":0,"KDSTags":["redhighlight"],"isExtra":true},{"id":"f3c8450c1d5ac9173d788ac2","count":1,"label":"Žampiony","posId":"B105","price":2500,"KDSTags":["greenhighlight"],"isExtra":true}]</t>
  </si>
  <si>
    <t>2026-05-10T21:26:26.416+02:00</t>
  </si>
  <si>
    <t>2026-05-10T21:35:20.766+02:00</t>
  </si>
  <si>
    <t>2026-05-10T21:19:19.234+02:00</t>
  </si>
  <si>
    <t>2026-05-10T21:29:30.998+02:00</t>
  </si>
  <si>
    <t>[{"id":"69400db90dc626f6c3c3fc09","count":1,"label":"Pepperoni 40cm 🌶️🌶️","posId":"108","price":30900,"isExtra":false},{"id":"eebdf80d1781a9b444ae21c7","count":1,"label":"Balné","posId":"K0000","price":2000,"isExtra":true},{"id":"7aed135de8f85157643167c9","count":1,"label":"BBQ základ","posId":"ZRB40","price":0,"isExtra":true}]</t>
  </si>
  <si>
    <t>2026-05-10T21:04:32.091+02:00</t>
  </si>
  <si>
    <t>2026-05-10T21:22:31.876+02:00</t>
  </si>
  <si>
    <t>[{"id":"59610972","note":"","size":"Hawai 32cm","count":1,"label":"Hawai 32cm","posId":"114","price":24900,"isExtra":false},{"id":"57081111","note":"","count":1,"label":"Balné","posId":"K0000","price":1500,"isExtra":true},{"id":"57081105","note":"","count":1,"label":"bez plněných okrajů","posId":"X1000","price":0,"isExtra":true}]</t>
  </si>
  <si>
    <t>2026-05-10T21:04:32.056+02:00</t>
  </si>
  <si>
    <t>2026-05-10T21:22:28.868+02:00</t>
  </si>
  <si>
    <t>[{"id":"59610964","note":"","size":"Margherita 32cm","count":1,"label":"Margherita 32cm","posId":"112","price":20900,"isExtra":false},{"id":"57081111","note":"","count":1,"label":"Balné","posId":"K0000","price":1500,"isExtra":true},{"id":"59610973","note":"","size":"Capricciosa 32cm","count":1,"label":"Capricciosa 32cm","posId":"113","price":24900,"isExtra":false},{"id":"57081111","note":"","count":1,"label":"Balné","posId":"K0000","price":1500,"isExtra":true},{"id":"57081069","note":"","size":"Česnekový dip","count":2,"label":"Česnekový dip","posId":"P106","price":2000,"isExtra":false},{"id":"57081111","note":"","count":2,"label":"Balné","posId":"K0000","price":1500,"isExtra":true},{"id":"57081070","note":"","size":"BBQ dip","count":1,"label":"BBQ dip","posId":"P105","price":2000,"isExtra":false},{"id":"57081111","note":"","count":1,"label":"Balné","posId":"K0000","price":1500,"isExtra":true},{"id":"59610974","note":"","size":"Baby Špenát &amp; kuře 32cm","count":1,"label":"Baby Špenát &amp; kuře 32cm","posId":"116","price":24900,"isExtra":false},{"id":"57081111","note":"","count":1,"label":"Balné","posId":"K0000","price":1500,"isExtra":true}]</t>
  </si>
  <si>
    <t>2026-05-10T20:52:03.267+02:00</t>
  </si>
  <si>
    <t>2026-05-10T21:02:45.818+02:00</t>
  </si>
  <si>
    <t>[{"id":"e525f614-2c06-459a-8d22-623546aa83fc","note":"","count":1,"label":"BBQ Texas 40 cm","posId":"107","price":30900,"isExtra":false},{"id":"57c816b2-3e3f-46c2-b126-b09910d79cb0","note":"","count":1,"label":"změna na Smetanový základ","posId":"57c816b2-3e3f-46c2-b126-b09910d79cb0","price":0,"isExtra":true},{"id":"eae0baf6-2c0e-4081-8ab5-5266bc363ee5","note":"","count":1,"label":"Okraj mozzarella, BBQ omáčka","posId":"A124","price":6500,"isExtra":true},{"id":"3a8b6a85-3b5c-4ee4-be2d-261ab8731d6e","note":"","count":1,"label":"Dip česnekový","posId":"P106","price":2000,"isExtra":false}]</t>
  </si>
  <si>
    <t>2026-05-10T20:49:04.773+02:00</t>
  </si>
  <si>
    <t>2026-05-10T20:55:34.637+02:00</t>
  </si>
  <si>
    <t>[{"id":"4cd25cb7-e092-43a0-ab38-89c50a7e6a77","note":"","count":1,"label":"Pepperoni 18 cm","posId":"132","price":11900,"isExtra":false}]</t>
  </si>
  <si>
    <t>2026-05-10T20:42:38.511+02:00</t>
  </si>
  <si>
    <t>2026-05-10T20:54:08.776+02:00</t>
  </si>
  <si>
    <t>[{"id":"109","note":"","count":1,"label":"Comeback 40cm 🌶️","posId":"109","price":30900,"isExtra":false},{"id":"K0000","note":"","count":1,"label":"Balné","posId":"K0000","price":2000,"isExtra":true},{"id":"107","note":"","count":1,"label":"BBQ Texas 40cm","posId":"107","price":30900,"isExtra":false},{"id":"K0000","note":"","count":1,"label":"Balné","posId":"K0000","price":2000,"isExtra":true}]</t>
  </si>
  <si>
    <t>2026-05-10T20:36:37.997+02:00</t>
  </si>
  <si>
    <t>2026-05-10T20:50:59.822+02:00</t>
  </si>
  <si>
    <t>[{"id":"105","note":"","count":1,"label":"Veggieballs 40cm 🌶️🌶️","posId":"105","price":30900,"isExtra":false},{"id":"K0000","note":"","count":1,"label":"Balné","posId":"K0000","price":2000,"isExtra":true},{"id":"X1000","note":"","count":1,"label":"bez plněných okrajů","posId":"X1000","price":0,"isExtra":true}]</t>
  </si>
  <si>
    <t>2026-05-10T20:16:04.871+02:00</t>
  </si>
  <si>
    <t>2026-05-10T20:23:43.599+02:00</t>
  </si>
  <si>
    <t>[{"id":"ad7c292a-48c9-48db-b64c-0f7f8ebced7f","note":"","count":1,"label":"BBQ Meteor 40 cm","posId":"106","price":30900,"isExtra":false}]</t>
  </si>
  <si>
    <t>2026-05-10T20:03:31.954+02:00</t>
  </si>
  <si>
    <t>2026-05-10T20:21:16.707+02:00</t>
  </si>
  <si>
    <t>[{"id":"69400db90dc626f6c3c3fc27","count":1,"label":"BBQ Meteor 32cm","posId":"118","price":24900,"isExtra":false},{"id":"47441b8c08c3b985152b12f3","count":1,"label":"Balné","posId":"K0000","price":1500,"isExtra":true},{"id":"e8b9c738ab9602bc599b4f85","count":1,"label":"bez plněných okrajů","posId":"X1000","price":0,"isExtra":true},{"id":"69400db90dc626f6c3c3fc59","count":1,"label":"Česnekový chléb 18cm","posId":"P104","price":7900,"isExtra":false},{"id":"47441b8c08c3b985152b12f3","count":1,"label":"Balné","posId":"K0000","price":1500,"isExtra":true},{"id":"69400db90dc626f6c3c3fc5b","count":1,"label":"Pepperoni Rolls 🌶️","posId":"P100","price":8900,"isExtra":false},{"id":"47441b8c08c3b985152b12f3","count":1,"label":"Balné","posId":"K0000","price":1500,"isExtra":true}]</t>
  </si>
  <si>
    <t>2026-05-10T20:01:03.448+02:00</t>
  </si>
  <si>
    <t>2026-05-10T20:15:26.756+02:00</t>
  </si>
  <si>
    <t>2026-05-10T20:45:03.594+02:00</t>
  </si>
  <si>
    <t>2026-05-10T20:04:37.381+02:00</t>
  </si>
  <si>
    <t>[{"id":"e525f614-2c06-459a-8d22-623546aa83fc","note":"","count":1,"label":"BBQ Texas 40 cm","posId":"107","price":30900,"isExtra":false},{"id":"f61b7339-3b20-4583-b2b8-12e48de2876d","note":"","count":1,"label":"změna na Rajčatový základ","posId":"f61b7339-3b20-4583-b2b8-12e48de2876d","price":0,"isExtra":true},{"id":"86843148-4e32-4979-bfd6-d7151207f70f","note":"","count":1,"label":"Šunka","posId":"C106","price":4000,"KDSTags":["greenhighlight"],"isExtra":true},{"id":"3214bac7-f6a4-460b-92bd-e59397636ecb","note":"","count":1,"label":"BEZ -kuře","posId":"X114","price":0,"KDSTags":["redhighlight"],"isExtra":true}]</t>
  </si>
  <si>
    <t>2026-05-10T19:58:40.856+02:00</t>
  </si>
  <si>
    <t>2026-05-10T20:09:18.443+02:00</t>
  </si>
  <si>
    <t>[{"id":"31c0dfca-6f85-4bc6-9421-409b4483b607","count":1,"label":"Pizza Pepperoni 32","posId":"120","price":24900,"isExtra":false,"creatorId":"yux4Ykln2enbK98Aroc5k","isPackging":0,"actualLabel":"Pizza Pepperoni 32"}]</t>
  </si>
  <si>
    <t>2026-05-10T19:51:00.816+02:00</t>
  </si>
  <si>
    <t>2026-05-10T20:08:19.790+02:00</t>
  </si>
  <si>
    <t>[{"id":"69400db90dc626f6c3c3fc03","count":1,"label":"Quattro Formaggi 40cm","posId":"111","price":30900,"isExtra":false},{"id":"eebdf80d1781a9b444ae21c7","count":1,"label":"Balné","posId":"K0000","price":2000,"isExtra":true},{"id":"4cf46eca02ef054173c87b37","count":1,"label":"okraj mozzarella, bylinky","posId":"A122","price":6500,"isExtra":true},{"id":"69400db90dc626f6c3c3fc5b","count":1,"label":"Pepperoni Rolls 🌶️","posId":"P100","price":8900,"isExtra":false},{"id":"47441b8c08c3b985152b12f3","count":1,"label":"Balné","posId":"K0000","price":1500,"isExtra":true},{"id":"69400db90dc626f6c3c3fc67","count":1,"label":"Jablečno-skořicové rolls","posId":"18","price":8900,"isExtra":false},{"id":"47441b8c08c3b985152b12f3","count":1,"label":"Balné","posId":"K0000","price":1500,"isExtra":true},{"id":"69400db90dc626f6c3c3fc5d","count":4,"label":"Česnekový dip","posId":"P106","price":2000,"isExtra":false},{"id":"47441b8c08c3b985152b12f3","count":4,"label":"Balné","posId":"K0000","price":1500,"isExtra":true}]</t>
  </si>
  <si>
    <t>2026-05-10T19:38:18.486+02:00</t>
  </si>
  <si>
    <t>2026-05-10T19:54:56.625+02:00</t>
  </si>
  <si>
    <t>[{"id":"69400db90dc626f6c3c3fc15","count":1,"label":"Baby špenát &amp; kuře 40cm","posId":"104","price":30900,"isExtra":false},{"id":"eebdf80d1781a9b444ae21c7","count":1,"label":"Balné","posId":"K0000","price":2000,"isExtra":true},{"id":"9ff4d9b76e83206248811670","count":1,"label":"Rajčatový základ","posId":"ZSR40","price":0,"isExtra":true},{"id":"69400db90dc626f6c3c3fc29","count":1,"label":"Zeleninová 32cm","posId":"115","price":24900,"isExtra":false},{"id":"47441b8c08c3b985152b12f3","count":1,"label":"Balné","posId":"K0000","price":1500,"isExtra":true},{"id":"a412b114a164fd326990f8ec","count":1,"label":"Smetanový základ","posId":"ZRS32","price":0,"isExtra":true}]</t>
  </si>
  <si>
    <t>2026-05-10T19:12:51.339+02:00</t>
  </si>
  <si>
    <t>2026-05-10T19:21:36.690+02:00</t>
  </si>
  <si>
    <t>[{"id":"69400db90dc626f6c3c3fc1d","count":1,"label":"Quattro Formaggi 32cm","posId":"123","price":24900,"isExtra":false},{"id":"47441b8c08c3b985152b12f3","count":1,"label":"Balné","posId":"K0000","price":1500,"isExtra":true},{"id":"f3c8450c1d5ac9173d788ac2","count":1,"label":"Žampiony","posId":"B105","price":2500,"KDSTags":["greenhighlight"],"isExtra":true}]</t>
  </si>
  <si>
    <t>2026-05-10T18:54:41.027+02:00</t>
  </si>
  <si>
    <t>2026-05-10T19:17:35.252+02:00</t>
  </si>
  <si>
    <t>[{"id":"69400db90dc626f6c3c3fc09","count":1,"label":"Pepperoni 40cm 🌶️🌶️","posId":"108","price":30900,"isExtra":false},{"id":"eebdf80d1781a9b444ae21c7","count":1,"label":"Balné","posId":"K0000","price":2000,"isExtra":true},{"id":"7e642955a1557f009c642df2","count":1,"label":"okraj hotdog, bez omáčky","posId":"A126","price":6500,"isExtra":true}]</t>
  </si>
  <si>
    <t>2026-05-10T18:46:02.834+02:00</t>
  </si>
  <si>
    <t>2026-05-10T19:13:50.918+02:00</t>
  </si>
  <si>
    <t>2026-05-10T19:39:09.308+02:00</t>
  </si>
  <si>
    <t>2026-05-10T18:48:02.789+02:00</t>
  </si>
  <si>
    <t>[{"id":"35e045f9-bc36-46e9-8142-6579de78a05b","note":"","count":1,"label":"Comeback 32 cm","posId":"121","price":24900,"isExtra":false},{"id":"80cdc162-f69f-4138-b690-77917e93790e","note":"","count":1,"label":"SPICY MENU COMEBACK","posId":"","price":34900,"isExtra":false},{"id":"9bf46c6e-0676-404d-b391-a938544b5eb5","note":"","count":1,"label":"Veggieballs","posId":"Y117","price":0,"isExtra":true},{"id":"741f56e1-4be0-4a48-9425-3dc6aa7f97c3","note":"","count":1,"label":"Italské těsto","posId":"15","price":0,"isExtra":true},{"id":"d52027ab-fcf5-41e6-945a-01e2fd9187a4","note":"","count":1,"label":"okraj Hotdog, hořčice","posId":"A117","price":5700,"isExtra":true},{"id":"38de8e38-e51e-422d-9a89-960ebc505f1b","note":"","count":1,"label":"šunka","posId":"B106","price":3000,"KDSTags":["greenhighlight"],"isExtra":true},{"id":"8caf43fd-6a2c-427b-858a-17f37d37c439","note":"","count":1,"label":"Spicy wings","posId":"P101","price":0,"isExtra":true},{"id":"7b0a83b4-7f6f-4c46-87ee-f352311da876","note":"","count":1,"label":"Pepsi 1l","posId":"N124","price":0,"isExtra":true}]</t>
  </si>
  <si>
    <t>2026-05-10T18:41:02.324+02:00</t>
  </si>
  <si>
    <t>2026-05-10T19:06:39.112+02:00</t>
  </si>
  <si>
    <t>[{"id":"59278382","note":"","size":"Spicy menu Comeback","count":1,"label":"Spicy menu Comeback","posId":"M100","price":34900,"isExtra":false},{"id":"57081159","note":"","count":1,"label":"Comeback","posId":"Y121","price":0,"isExtra":true},{"id":"57081092","note":"","count":1,"label":"Balné","posId":"K0000","price":3000,"isExtra":true},{"id":"57081105","note":"","count":1,"label":"bez plněných okrajů","posId":"X1000","price":0,"isExtra":true},{"id":"57081132","note":"","count":1,"label":"masové kuličky","posId":"P102","price":0,"isExtra":true},{"id":"57405802","note":"","count":1,"label":"Pepsi 1l","posId":"N124","price":0,"isExtra":true},{"id":"65602899","note":"","size":"Opočno vanilková","count":1,"label":"Opočno vanilková","posId":"D108","price":12900,"isExtra":false},{"id":"59809071","note":"","size":"Jablečno-skořicové rolls","count":1,"label":"Jablečno-skořicové rolls","posId":"18","price":8900,"isExtra":false},{"id":"57081111","note":"","count":1,"label":"Balné","posId":"K0000","price":1500,"isExtra":true}]</t>
  </si>
  <si>
    <t>2026-05-10T18:35:03.910+02:00</t>
  </si>
  <si>
    <t>2026-05-10T18:55:35.947+02:00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</si>
  <si>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0b867b16-3995-4b4a-9deb-1c0d8cecf8d6","note":"","count":1,"label":"Pepperoni 32 cm","posId":"120","price":24900,"isExtra":false},{"id":"03ade9ce-5d0f-4499-a6a3-340b58ae4468","note":"","count":1,"label":"Capricciosa 32 cm","posId":"113","price":24900,"isExtra":false}]</t>
  </si>
  <si>
    <t>2026-05-10T18:24:40.399+02:00</t>
  </si>
  <si>
    <t>2026-05-10T18:31:12.930+02:00</t>
  </si>
  <si>
    <t>[{"id":"da5a8aac-e4ba-43e9-aa97-4a4b406352ee","count":1,"label":"Pizza Margherita 32","posId":"112","price":20900,"isExtra":false,"creatorId":"Mr6MUeYz4Ji8tKtsCTnqN","isPackging":0,"actualLabel":"Pizza Margherita 32"}]</t>
  </si>
  <si>
    <t>2026-05-10T18:21:03.971+02:00</t>
  </si>
  <si>
    <t>2026-05-10T18:28:25.714+02:00</t>
  </si>
  <si>
    <t>2026-05-10T18:12:03.068+02:00</t>
  </si>
  <si>
    <t>2026-05-10T18:18:11.698+02:00</t>
  </si>
  <si>
    <t>2026-05-10T18:33:52.928+02:00</t>
  </si>
  <si>
    <t>2026-05-10T18:13:06.787+02:00</t>
  </si>
  <si>
    <t>[{"id":"b23a7ffc-2968-4b23-96c7-647c4d375297","note":"","count":1,"label":"BBQ Meteor 32 cm","posId":"142","price":24900,"isExtra":false},{"id":"3a8b6a85-3b5c-4ee4-be2d-261ab8731d6e","note":"","count":1,"label":"Dip česnekový","posId":"P106","price":2000,"isExtra":false}]</t>
  </si>
  <si>
    <t>2026-05-10T18:05:03.601+02:00</t>
  </si>
  <si>
    <t>2026-05-10T18:25:21.782+02:00</t>
  </si>
  <si>
    <t>2026-05-10T18:02:52.524+02:00</t>
  </si>
  <si>
    <t>2026-05-10T18:16:11.820+02:00</t>
  </si>
  <si>
    <t>[{"id":"da5a8aac-e4ba-43e9-aa97-4a4b406352ee","count":1,"label":"Pizza Margherita 32","posId":"112","price":20900,"isExtra":false,"creatorId":"LSK2jTGzTT0dHvEBdqclD","isPackging":0,"actualLabel":"Pizza Margherita 32"}]</t>
  </si>
  <si>
    <t>Fayzullokhon Fozilkhon Ugli</t>
  </si>
  <si>
    <t>2026-05-10T17:56:01.333+02:00</t>
  </si>
  <si>
    <t>2026-05-10T18:15:28.808+02:00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</si>
  <si>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základ","posId":"ZRS40","price":0,"isExtra":true}]</t>
  </si>
  <si>
    <t>Navdeep</t>
  </si>
  <si>
    <t>2026-05-10T17:53:41.207+02:00</t>
  </si>
  <si>
    <t>2026-05-10T18:12:18.836+02:00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</si>
  <si>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bylinky","posId":"A122","price":6500,"isExtra":true},{"id":"P106","note":"","count":1,"label":"Česnekový dip","posId":"P106","price":2000,"isExtra":false},{"id":"K0000","note":"","count":1,"label":"Balné","posId":"K0000","price":1500,"isExtra":true}]</t>
  </si>
  <si>
    <t>2026-05-10T17:52:55.519+02:00</t>
  </si>
  <si>
    <t>2026-05-10T18:08:52.250+02:00</t>
  </si>
  <si>
    <t>2026-05-10T17:42:05.670+02:00</t>
  </si>
  <si>
    <t>2026-05-10T18:03:34.942+02:00</t>
  </si>
  <si>
    <t>[{"id":"f1315fc0-dfbb-459c-9f31-49d8e60875f4","note":"","count":1,"label":"Pepperoni 40 cm","posId":"108","price":30900,"isExtra":false},{"id":"3a8b6a85-3b5c-4ee4-be2d-261ab8731d6e","note":"","count":2,"label":"Dip česnekový","posId":"P106","price":2000,"isExtra":false}]</t>
  </si>
  <si>
    <t>2026-05-10T17:33:03.900+02:00</t>
  </si>
  <si>
    <t>2026-05-10T17:59:32.135+02:00</t>
  </si>
  <si>
    <t>[{"id":"a4efa812-1470-4ea2-a19d-39843abed3be","note":"","count":1,"label":"Comeback 32 cm","posId":"145","price":24900,"isExtra":false},{"id":"c8019f80-065c-4f09-9e80-65b85dae2ae1","note":"","count":1,"label":"kukuřice","posId":"B115","price":2500,"KDSTags":["greenhighlight"],"isExtra":true},{"id":"169906cc-98ac-4101-a361-79ae530758c3","note":"","count":1,"label":"BEZ -cibule","posId":"X103","price":0,"KDSTags":["redhighlight"],"isExtra":true}]</t>
  </si>
  <si>
    <t>2026-05-10T17:32:03.298+02:00</t>
  </si>
  <si>
    <t>2026-05-10T17:53:24.186+02:00</t>
  </si>
  <si>
    <t>2026-05-10T17:59:25.862+02:00</t>
  </si>
  <si>
    <t>2026-05-10T17:33:20.809+02:00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</si>
  <si>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bylinky","posId":"A122","price":6500,"isExtra":true},{"id":"a62e938c-9a71-490f-818d-7d681b9da334","note":"","count":1,"label":"BEZ -žampiony","posId":"X105","price":0,"KDSTags":["redhighlight"],"isExtra":true},{"id":"3a8b6a85-3b5c-4ee4-be2d-261ab8731d6e","note":"","count":1,"label":"Dip česnekový","posId":"P106","price":2000,"isExtra":false},{"id":"96b5d091-fc97-4d1a-8602-51839892aa23","note":"","count":1,"label":"Dip jalapenos","posId":"P107","price":2000,"isExtra":false}]</t>
  </si>
  <si>
    <t>2026-05-10T17:30:45.732+02:00</t>
  </si>
  <si>
    <t>2026-05-10T18:02:21.968+02:00</t>
  </si>
  <si>
    <t>[{"id":"57081024","note":"","size":"Quattro Formaggi 40cm","count":1,"label":"Quattro Formaggi 40cm","posId":"111","price":30900,"isExtra":false},{"id":"57081101","note":"","count":1,"label":"Balné","posId":"K0000","price":2000,"isExtra":true},{"id":"57081135","note":"","count":1,"label":"okraj mozzarella, bylinky","posId":"A122","price":6500,"isExtra":true},{"id":"57081216","note":"","count":1,"label":"Šunka","posId":"C106","price":4000,"KDSTags":["greenhighlight"],"isExtra":true}]</t>
  </si>
  <si>
    <t>2026-05-10T17:29:03.429+02:00</t>
  </si>
  <si>
    <t>2026-05-10T17:51:38.066+02:00</t>
  </si>
  <si>
    <t>2026-05-10T18:06:50.374+02:00</t>
  </si>
  <si>
    <t>2026-05-10T17:29:58.525+02:00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</si>
  <si>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cm","posId":"121","price":24900,"isExtra":false},{"id":"03ade9ce-5d0f-4499-a6a3-340b58ae4468","note":"","count":1,"label":"Capricciosa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-olivy","posId":"X112","price":0,"KDSTags":["redhighlight"],"isExtra":true}]</t>
  </si>
  <si>
    <t>2026-05-10T17:29:01.264+02:00</t>
  </si>
  <si>
    <t>2026-05-10T17:42:09.146+02:00</t>
  </si>
  <si>
    <t>2026-05-10T17:28:25.626+02:00</t>
  </si>
  <si>
    <t>2026-05-10T17:39:08.020+02:00</t>
  </si>
  <si>
    <t>[{"id":"31cc2dec-1acd-4403-88c1-9561117576d8","count":1,"label":"Pizza Špenát kuře 40 cm","posId":"104","price":30900,"isExtra":false,"creatorId":"pSfhalMiokBTKbWiTgCxt","isPackging":0,"actualLabel":"Pizza Špenát kuře 40 cm"},{"id":"extra_20230331101812_91","count":1,"label":"Žampiony","posId":"C105","price":3500,"KDSTags":["greenhighlight"],"isExtra":true,"mainItemId":"31cc2dec-1acd-4403-88c1-9561117576d8"}]</t>
  </si>
  <si>
    <t>2026-05-10T17:21:20.712+02:00</t>
  </si>
  <si>
    <t>2026-05-10T17:33:04.285+02:00</t>
  </si>
  <si>
    <t>[{"id":"cd7798b9-deb2-4229-a68e-ebefba7ee9e4","count":1,"label":"Pizza Comeback 32","posId":"121","price":24900,"isExtra":false,"creatorId":"eXxZYfG6gGcIv1I6H5lTZ","isPackging":0,"actualLabel":"Pizza Comeback 32"},{"id":"97205e8a-60b5-439e-8af0-7f8def52aeb6","count":1,"label":"Pizza Hawai 32 cm","posId":"114","price":24900,"isExtra":false,"creatorId":"_DrK-ESkERoekFAFrjgeD","isPackging":0,"actualLabel":"Pizza Hawai 32 cm"},{"id":"RjnzJvFGQ7bViwxWS8fAW","count":1,"label":"Bez ananasu","posId":"X100","price":0,"KDSTags":["redhighlight"],"isExtra":true,"mainItemId":"97205e8a-60b5-439e-8af0-7f8def52aeb6"}]</t>
  </si>
  <si>
    <t>2026-05-10T17:20:45.207+02:00</t>
  </si>
  <si>
    <t>2026-05-10T17:33:07.201+02:00</t>
  </si>
  <si>
    <t>[{"id":"69400db90dc626f6c3c3fc1b","count":1,"label":"Margherita 32cm","posId":"112","price":20900,"isExtra":false},{"id":"47441b8c08c3b985152b12f3","count":1,"label":"Balné","posId":"K0000","price":1500,"isExtra":true},{"id":"286dea47175c3f6c57758e95","count":1,"label":"BBQ základ","posId":"ZRB32","price":0,"isExtra":true},{"id":"e8b9c738ab9602bc599b4f85","count":1,"label":"bez plněných okrajů","posId":"X1000","price":0,"isExtra":true}]</t>
  </si>
  <si>
    <t>2026-05-10T16:53:28.888+02:00</t>
  </si>
  <si>
    <t>2026-05-10T17:02:18.910+02:00</t>
  </si>
  <si>
    <t>2026-05-10T16:48:03.372+02:00</t>
  </si>
  <si>
    <t>2026-05-10T16:59:29.964+02:00</t>
  </si>
  <si>
    <t>2026-05-10T17:18:11.407+02:00</t>
  </si>
  <si>
    <t>2026-05-10T16:53:32.983+02:00</t>
  </si>
  <si>
    <t>[{"id":"03dae282-4cd4-4fa2-9169-2178ea3ed325","note":"","count":1,"label":"Quattro Formaggi 40 cm","posId":"111","price":30900,"isExtra":false},{"id":"e8f571e6-dd36-42d7-8826-52c90315986b","note":"","count":1,"label":"Baby špenát &amp; kuře 40 cm","posId":"104","price":30900,"isExtra":false}]</t>
  </si>
  <si>
    <t>2026-05-10T16:37:02.937+02:00</t>
  </si>
  <si>
    <t>2026-05-10T16:52:46.927+02:00</t>
  </si>
  <si>
    <t>2026-05-10T17:17:12.884+02:00</t>
  </si>
  <si>
    <t>2026-05-10T16:43:02.726+02:00</t>
  </si>
  <si>
    <t>[{"id":"d63e9120-8ffe-444c-ba51-6c942a13f4fc","note":"","count":1,"label":"Margherita 40 cm","posId":"100","price":26900,"isExtra":false},{"id":"603b435c-3b64-461f-97f3-c365eb50fd2a","note":"","count":1,"label":"Sweet passion 18 cm","posId":"30","price":11900,"isExtra":false}]</t>
  </si>
  <si>
    <t>2026-05-10T16:36:17.267+02:00</t>
  </si>
  <si>
    <t>2026-05-10T16:50:32.170+02:00</t>
  </si>
  <si>
    <t>[{"id":"69400db90dc626f6c3c3fc03","count":1,"label":"Quattro Formaggi 40cm","posId":"111","price":30900,"isExtra":false},{"id":"eebdf80d1781a9b444ae21c7","count":1,"label":"Balné","posId":"K0000","price":2000,"isExtra":true},{"id":"9ff4d9b76e83206248811670","count":1,"label":"Rajčatový základ","posId":"ZSR40","price":0,"isExtra":true},{"id":"4cf46eca02ef054173c87b37","count":1,"label":"okraj mozzarella, bylinky","posId":"A122","price":6500,"isExtra":true},{"id":"ed303aa59739b42bc08e0f9f","count":1,"label":"Cibule","posId":"C103","price":3500,"KDSTags":["greenhighlight"],"isExtra":true},{"id":"543075768b05694fdb6185c8","count":1,"label":"Kukuřice","posId":"C115","price":3500,"KDSTags":["greenhighlight"],"isExtra":true},{"id":"69400db90dc626f6c3c3fc5d","count":1,"label":"Česnekový dip","posId":"P106","price":2000,"isExtra":false},{"id":"47441b8c08c3b985152b12f3","count":1,"label":"Balné","posId":"K0000","price":1500,"isExtra":true}]</t>
  </si>
  <si>
    <t>2026-05-10T16:27:12.935+02:00</t>
  </si>
  <si>
    <t>2026-05-10T16:44:27.163+02:00</t>
  </si>
  <si>
    <t>[{"id":"69400db90dc626f6c3c3fc1d","count":1,"label":"Quattro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bylinky","posId":"A121","price":5700,"isExtra":true}]</t>
  </si>
  <si>
    <t>2026-05-10T16:01:33.529+02:00</t>
  </si>
  <si>
    <t>2026-05-10T16:45:47.941+02:00</t>
  </si>
  <si>
    <t>[{"id":"f30f2fb2-fb95-4178-8ce0-1adad0595bf2","count":1,"label":"Pizza Margherita 40","posId":"100","price":26900,"isExtra":false,"creatorId":"GmlGOUqg_TSo_OZ9TsTko","isPackging":0,"actualLabel":"Pizza Margherita 40"}]</t>
  </si>
  <si>
    <t>2026-05-10T15:45:50.322+02:00</t>
  </si>
  <si>
    <t>2026-05-10T15:56:42.101+02:00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</si>
  <si>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🌶️","posId":"121","price":24900,"isExtra":false},{"id":"57081111","note":"","count":1,"label":"Balné","posId":"K0000","price":1500,"isExtra":true},{"id":"57081176","note":"","count":1,"label":"okraj hotdog, bbq omáčka","posId":"A119","price":5700,"isExtra":true}]</t>
  </si>
  <si>
    <t>2026-05-10T15:40:49.519+02:00</t>
  </si>
  <si>
    <t>2026-05-10T15:51:13.013+02:00</t>
  </si>
  <si>
    <t>[{"id":"69400db90dc626f6c3c3fc07","count":1,"label":"Comeback 40cm 🌶️","posId":"109","price":30900,"isExtra":false},{"id":"eebdf80d1781a9b444ae21c7","count":1,"label":"Balné","posId":"K0000","price":2000,"isExtra":true}]</t>
  </si>
  <si>
    <t>2026-05-10T15:06:57.299+02:00</t>
  </si>
  <si>
    <t>2026-05-10T15:14:53.905+02:00</t>
  </si>
  <si>
    <t>[{"id":"57405792","note":"","size":"Mirinda 1l","count":1,"label":"Mirinda 1l","posId":"N126","price":5900,"isExtra":false},{"id":"57081030","note":"","size":"Baby špenát &amp; kuře 40cm","count":1,"label":"Baby špenát &amp; kuře 40cm","posId":"104","price":30900,"isExtra":false},{"id":"57081101","note":"","count":1,"label":"Balné","posId":"K0000","price":2000,"isExtra":true}]</t>
  </si>
  <si>
    <t>Biruk Alemayehu</t>
  </si>
  <si>
    <t>2026-05-10T14:44:24.423+02:00</t>
  </si>
  <si>
    <t>2026-05-10T14:49:24.626+02:00</t>
  </si>
  <si>
    <t>[{"id":"112","note":"","count":1,"label":"Margherita 32cm","posId":"112","price":20900,"isExtra":false},{"id":"K0000","note":"","count":1,"label":"Balné","posId":"K0000","price":1500,"isExtra":true},{"id":"ZRS32","note":"","count":1,"label":"Smetanový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okrajů","posId":"X1000","price":0,"isExtra":true}]</t>
  </si>
  <si>
    <t>Stanislav Kačena</t>
  </si>
  <si>
    <t>2026-05-10T14:17:02.923+02:00</t>
  </si>
  <si>
    <t>2026-05-10T14:26:23.517+02:00</t>
  </si>
  <si>
    <t>2026-05-10T14:43:26.168+02:00</t>
  </si>
  <si>
    <t>2026-05-10T14:17:03.892+02:00</t>
  </si>
  <si>
    <t>[{"id":"f1315fc0-dfbb-459c-9f31-49d8e60875f4","note":"","count":1,"label":"Pepperoni 40 cm","posId":"108","price":30900,"isExtra":false},{"id":"57c816b2-3e3f-46c2-b126-b09910d79cb0","note":"","count":1,"label":"změna na Smetanový základ","posId":"57c816b2-3e3f-46c2-b126-b09910d79cb0","price":0,"isExtra":true},{"id":"96b5d091-fc97-4d1a-8602-51839892aa23","note":"","count":1,"label":"Dip jalapenos","posId":"P107","price":2000,"isExtra":false}]</t>
  </si>
  <si>
    <t>2026-05-10T12:55:08.238+02:00</t>
  </si>
  <si>
    <t>2026-05-10T13:08:45.452+02:00</t>
  </si>
  <si>
    <t>[{"id":"69400db90dc626f6c3c3fc1d","count":1,"label":"Quattro Formaggi 32cm","posId":"123","price":24900,"isExtra":false},{"id":"47441b8c08c3b985152b12f3","count":1,"label":"Balné","posId":"K0000","price":1500,"isExtra":true},{"id":"69400db90dc626f6c3c3fc25","count":1,"label":"BBQ Texas 32cm","posId":"119","price":24900,"isExtra":false},{"id":"47441b8c08c3b985152b12f3","count":1,"label":"Balné","posId":"K0000","price":1500,"isExtra":true}]</t>
  </si>
  <si>
    <t>2026-05-10T12:54:38.309+02:00</t>
  </si>
  <si>
    <t>2026-05-10T13:05:11.235+02:00</t>
  </si>
  <si>
    <t>[{"id":"119","note":"","count":1,"label":"BBQ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okrajů","posId":"X1000","price":0,"isExtra":true},{"id":"121","note":"","count":1,"label":"Comeback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okrajů","posId":"X1000","price":0,"isExtra":true}]</t>
  </si>
  <si>
    <t>Erik</t>
  </si>
  <si>
    <t>2026-05-10T12:48:28.125+02:00</t>
  </si>
  <si>
    <t>2026-05-10T13:00:45.462+02:00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</si>
  <si>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okrajů","posId":"X1000","price":0,"isExtra":true},{"id":"116","note":"","count":1,"label":"Baby Špenát &amp; kuře 32cm","posId":"116","price":24900,"isExtra":false},{"id":"K0000","note":"","count":1,"label":"Balné","posId":"K0000","price":1500,"isExtra":true}]</t>
  </si>
  <si>
    <t>2026-05-10T12:19:06.493+02:00</t>
  </si>
  <si>
    <t>2026-05-10T12:39:25.106+02:00</t>
  </si>
  <si>
    <t>[{"id":"59610970","note":"","size":"BBQ Meteor 32cm","count":1,"label":"BBQ Meteor 32cm","posId":"118","price":24900,"isExtra":false},{"id":"57081111","note":"","count":1,"label":"Balné","posId":"K0000","price":1500,"isExtra":true},{"id":"57081105","note":"","count":1,"label":"bez plněných okrajů","posId":"X1000","price":0,"isExtra":true},{"id":"59610974","note":"","size":"Baby Špenát &amp; kuře 32cm","count":1,"label":"Baby Špenát &amp; kuře 32cm","posId":"116","price":24900,"isExtra":false},{"id":"57081111","note":"","count":1,"label":"Balné","posId":"K0000","price":1500,"isExtra":true},{"id":"57081140","note":"","count":1,"label":"okraj mozzarella, bylinky","posId":"A121","price":5700,"isExtra":true}]</t>
  </si>
  <si>
    <t>2026-05-10T12:02:04.001+02:00</t>
  </si>
  <si>
    <t>2026-05-10T12:11:16.898+02:00</t>
  </si>
  <si>
    <t>2026-05-10T12:27:58.761+02:00</t>
  </si>
  <si>
    <t>2026-05-10T12:02:04.579+02:00</t>
  </si>
  <si>
    <t>2026-05-10T11:33:19.738+02:00</t>
  </si>
  <si>
    <t>2026-05-10T11:43:06.833+02:00</t>
  </si>
  <si>
    <t>[{"id":"57081030","note":"","size":"Baby špenát &amp; kuře 40cm","count":1,"label":"Baby špenát &amp; kuře 40cm","posId":"104","price":30900,"isExtra":false},{"id":"57081101","note":"","count":1,"label":"Balné","posId":"K0000","price":2000,"isExtra":true},{"id":"57081135","note":"","count":1,"label":"okraj mozzarella, bylinky","posId":"A122","price":6500,"isExtra":true},{"id":"57081069","note":"","size":"Česnekový dip","count":1,"label":"Česnekový dip","posId":"P106","price":2000,"isExtra":false},{"id":"57081111","note":"","count":1,"label":"Balné","posId":"K0000","price":1500,"isExtra":true}]</t>
  </si>
  <si>
    <t>2026-05-10T11:11:01.068+02:00</t>
  </si>
  <si>
    <t>2026-05-10T11:22:02.760+02:00</t>
  </si>
  <si>
    <t>[{"id":"69400db90dc626f6c3c3fc2f","count":1,"label":"Baby Špenát &amp; kuře 32cm","posId":"116","price":24900,"isExtra":false},{"id":"47441b8c08c3b985152b12f3","count":1,"label":"Balné","posId":"K0000","price":1500,"isExtra":true},{"id":"fc47b4db58ea17017d058548","count":1,"label":"okraj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</si>
  <si>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2026-05-10T01:59:51.635+02:00</t>
  </si>
  <si>
    <t>2026-05-10T02:04:45.984+02:00</t>
  </si>
  <si>
    <t>[{"id":"f30f2fb2-fb95-4178-8ce0-1adad0595bf2","count":1,"label":"Pizza Margherita 40","posId":"100","price":26900,"isExtra":false,"creatorId":"RsgRrsMpKH9uFTgjfbZmL","isPackging":0,"actualLabel":"Pizza Margherita 40"},{"id":"51b6e656-73cd-4dc6-9ae7-5ae6861e6242","count":1,"label":"Dip česnekový","posId":"P106","price":2000,"isExtra":false,"creatorId":"6HDnA5epMZEQguCERZtPz","isPackging":0,"actualLabel":"Dip česnekový"}]</t>
  </si>
  <si>
    <t>2026-05-10T01:21:09.256+02:00</t>
  </si>
  <si>
    <t>2026-05-10T01:30:56.165+02:00</t>
  </si>
  <si>
    <t>[{"id":"69400db90dc626f6c3c3fc09","count":1,"label":"Pepperoni 40cm 🌶️🌶️","posId":"108","price":30900,"isExtra":false},{"id":"eebdf80d1781a9b444ae21c7","count":1,"label":"Balné","posId":"K0000","price":2000,"isExtra":true}]</t>
  </si>
  <si>
    <t>2026-05-10T00:38:18.066+02:00</t>
  </si>
  <si>
    <t>2026-05-10T00:53:46.107+02:00</t>
  </si>
  <si>
    <t>[{"id":"69400db90dc626f6c3c3fc23","count":2,"label":"Pepperoni 32cm 🌶️🌶️","posId":"120","price":24900,"isExtra":false},{"id":"47441b8c08c3b985152b12f3","count":2,"label":"Balné","posId":"K0000","price":1500,"isExtra":true},{"id":"609487bac7d82dff4b246ccc","count":2,"label":"Paprika","posId":"B111","price":2500,"KDSTags":["greenhighlight"],"isExtra":true},{"id":"c954e3b7adc002d55c2e47f3","count":2,"label":"Masové kuličky","posId":"B116","price":5900,"KDSTags":["greenhighlight"],"isExtra":true}]</t>
  </si>
  <si>
    <t>2026-05-10T00:11:03.103+02:00</t>
  </si>
  <si>
    <t>2026-05-10T00:24:05.935+02:00</t>
  </si>
  <si>
    <t>[{"id":"69400db90dc626f6c3c3fc53","count":1,"label":"Spicy Wings 🌶️","posId":"P101","price":11900,"isExtra":false},{"id":"47441b8c08c3b985152b12f3","count":1,"label":"Balné","posId":"K0000","price":1500,"isExtra":true},{"id":"69400db90dc626f6c3c3fc57","count":1,"label":"Pečené brambory","posId":"P103","price":6900,"isExtra":false},{"id":"47441b8c08c3b985152b12f3","count":1,"label":"Balné","posId":"K0000","price":1500,"isExtra":true},{"id":"69bfb5a1d2b79c5461515a4b","count":1,"label":"Opočno čokoládová","posId":"D107","price":12900,"isExtra":false},{"id":"69400db90dc626f6c3c3fc2d","count":1,"label":"Capricciosa 32cm","posId":"113","price":24900,"isExtra":false},{"id":"47441b8c08c3b985152b12f3","count":1,"label":"Balné","posId":"K0000","price":1500,"isExtra":true}]</t>
  </si>
  <si>
    <t>Vlad</t>
  </si>
  <si>
    <t>2026-05-10T00:07:15.598+02:00</t>
  </si>
  <si>
    <t>2026-05-10T00:15:55.849+02:00</t>
  </si>
  <si>
    <t>2026-05-09T23:58:59.776+02:00</t>
  </si>
  <si>
    <t>2026-05-10T00:13:22.648+02:00</t>
  </si>
  <si>
    <t>[{"id":"3d349fca-a560-44e4-966f-e75699784d8e","count":1,"label":"Pizza Comeback 40","posId":"109","price":30900,"isExtra":false,"creatorId":"12J9uOfut4Lbc0yM_zaM7","isPackging":0,"actualLabel":"Pizza Comeback 40"},{"id":"extra_20230331101812_3","count":1,"label":"okraj mozzarella, bylinky","posId":"A122","price":6500,"isExtra":true,"mainItemId":"3d349fca-a560-44e4-966f-e75699784d8e"},{"id":"extra_20230331101812_93","count":1,"label":"Ananas","posId":"C100","price":3500,"KDSTags":["greenhighlight"],"isExtra":true,"mainItemId":"3d349fca-a560-44e4-966f-e75699784d8e"},{"id":"extra_20230331101812_95","count":1,"label":"Cibule","posId":"C103","price":3500,"KDSTags":["greenhighlight"],"isExtra":true,"mainItemId":"3d349fca-a560-44e4-966f-e75699784d8e"}]</t>
  </si>
  <si>
    <t>2026-05-09T23:56:24.743+02:00</t>
  </si>
  <si>
    <t>2026-05-10T00:06:05.800+02:00</t>
  </si>
  <si>
    <t>[{"id":"69400db90dc626f6c3c3fc05","count":1,"label":"Hot &amp; Spicy 40cm 🌶️🌶️","posId":"110","price":30900,"isExtra":false},{"id":"eebdf80d1781a9b444ae21c7","count":1,"label":"Balné","posId":"K0000","price":2000,"isExtra":true}]</t>
  </si>
  <si>
    <t>2026-05-09T23:54:12.877+02:00</t>
  </si>
  <si>
    <t>2026-05-10T00:02:55.785+02:00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</si>
  <si>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okrajů","posId":"X1000","price":0,"isExtra":true},{"id":"P102","note":"","count":1,"label":"Masové kuličky","posId":"P102","price":9900,"isExtra":false},{"id":"K0000","note":"","count":1,"label":"Balné","posId":"K0000","price":1500,"isExtra":true}]</t>
  </si>
  <si>
    <t>2026-05-09T23:48:50.822+02:00</t>
  </si>
  <si>
    <t>2026-05-09T23:55:51.742+02:00</t>
  </si>
  <si>
    <t>[{"id":"69400db90dc626f6c3c3fc01","count":1,"label":"Margherita 40cm","posId":"100","price":26900,"isExtra":false},{"id":"eebdf80d1781a9b444ae21c7","count":1,"label":"Balné","posId":"K0000","price":2000,"isExtra":true}]</t>
  </si>
  <si>
    <t>tomáš</t>
  </si>
  <si>
    <t>2026-05-09T23:27:10.505+02:00</t>
  </si>
  <si>
    <t>2026-05-09T23:38:11.660+02:00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</si>
  <si>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základ","posId":"ZRS40","price":0,"isExtra":true},{"id":"N126","note":"","count":1,"label":"Mirinda 1l","posId":"N126","price":5900,"isExtra":false}]</t>
  </si>
  <si>
    <t>2026-05-09T23:25:04.626+02:00</t>
  </si>
  <si>
    <t>2026-05-09T23:32:59.518+02:00</t>
  </si>
  <si>
    <t>2026-05-09T23:46:38.935+02:00</t>
  </si>
  <si>
    <t>2026-05-09T23:26:18.037+02:00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</si>
  <si>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57c816b2-3e3f-46c2-b126-b09910d79cb0","price":0,"isExtra":true},{"id":"74b60a0c-fcbc-4171-95e9-291adbfbe523","note":"","count":1,"label":"Cibule","posId":"C103","price":3500,"KDSTags":["greenhighlight"],"isExtra":true},{"id":"bd8e2f82-3d11-4ada-88ad-67191c012d18","note":"","count":1,"label":"BEZ -olivy","posId":"X112","price":0,"KDSTags":["redhighlight"],"isExtra":true}]</t>
  </si>
  <si>
    <t>2026-05-09T23:12:29.464+02:00</t>
  </si>
  <si>
    <t>2026-05-09T23:22:39.684+02:00</t>
  </si>
  <si>
    <t>[{"id":"69400db90dc626f6c3c3fc0b","count":1,"label":"BBQ Texas 40cm","posId":"107","price":30900,"isExtra":false},{"id":"eebdf80d1781a9b444ae21c7","count":1,"label":"Balné","posId":"K0000","price":2000,"isExtra":true},{"id":"69400db90dc626f6c3c3fc5b","count":1,"label":"Pepperoni Rolls 🌶️","posId":"P100","price":8900,"isExtra":false},{"id":"47441b8c08c3b985152b12f3","count":1,"label":"Balné","posId":"K0000","price":1500,"isExtra":true}]</t>
  </si>
  <si>
    <t>2026-05-09T23:08:37.305+02:00</t>
  </si>
  <si>
    <t>2026-05-09T23:17:02.852+02:00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</si>
  <si>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🌶️🌶️","posId":"120","price":24900,"isExtra":false},{"id":"57081111","note":"","count":1,"label":"Balné","posId":"K0000","price":1500,"isExtra":true},{"id":"59610976","note":"","count":1,"label":"USA těsto","posId":"17","price":1000,"isExtra":true},{"id":"57081105","note":"","count":1,"label":"bez plněných okrajů","posId":"X1000","price":0,"isExtra":true}]</t>
  </si>
  <si>
    <t>2026-05-09T22:38:35.378+02:00</t>
  </si>
  <si>
    <t>2026-05-09T22:49:15.661+02:00</t>
  </si>
  <si>
    <t>[{"id":"59610974","note":"","size":"Baby Špenát &amp; kuře 32cm","count":1,"label":"Baby Špenát &amp; kuře 32cm","posId":"116","price":24900,"isExtra":false},{"id":"57081111","note":"","count":1,"label":"Balné","posId":"K0000","price":1500,"isExtra":true}]</t>
  </si>
  <si>
    <t>2026-05-09T22:38:10.850+02:00</t>
  </si>
  <si>
    <t>2026-05-09T22:46:26.438+02:00</t>
  </si>
  <si>
    <t>2026-05-09T22:28:56.033+02:00</t>
  </si>
  <si>
    <t>2026-05-09T22:37:28.567+02:00</t>
  </si>
  <si>
    <t>[{"id":"57081028","note":"","size":"BBQ Texas 40cm","count":1,"label":"BBQ Texas 40cm","posId":"107","price":30900,"isExtra":false},{"id":"57081101","note":"","count":1,"label":"Balné","posId":"K0000","price":2000,"isExtra":true}]</t>
  </si>
  <si>
    <t>2026-05-09T22:21:36.147+02:00</t>
  </si>
  <si>
    <t>2026-05-09T22:33:30.603+02:00</t>
  </si>
  <si>
    <t>[{"id":"69400db90dc626f6c3c3fc07","count":1,"label":"Comeback 40cm 🌶️","posId":"109","price":30900,"isExtra":false},{"id":"eebdf80d1781a9b444ae21c7","count":1,"label":"Balné","posId":"K0000","price":2000,"isExtra":true},{"id":"d6d74ab42be6062f19191438","count":1,"label":"bez plněných okrajů","posId":"X1000","price":0,"isExtra":true},{"id":"1471f7dbe6c64fe500393fb2","count":1,"label":"Bez cibule","posId":"X103","price":0,"KDSTags":["redhighlight"],"isExtra":true},{"id":"69400db90dc626f6c3c3fc03","count":1,"label":"Quattro Formaggi 40cm","posId":"111","price":30900,"isExtra":false},{"id":"eebdf80d1781a9b444ae21c7","count":1,"label":"Balné","posId":"K0000","price":2000,"isExtra":true},{"id":"c8988410cf1b9642c10d2f78","count":1,"label":"Špenát s česnekem","posId":"C107","price":3500,"KDSTags":["greenhighlight"],"isExtra":true}]</t>
  </si>
  <si>
    <t>2026-05-09T21:38:47.415+02:00</t>
  </si>
  <si>
    <t>2026-05-09T21:46:33.267+02:00</t>
  </si>
  <si>
    <t>[{"id":"38ba12cb-7e06-4754-8714-03609598fc8f","count":1,"label":"Pizza Hot &amp; Spicy 32","posId":"122","price":24900,"isExtra":false,"creatorId":"fjZk9VejAtgDHKX3UVFZs","isPackging":0,"actualLabel":"Pizza Hot &amp; Spicy 32"}]</t>
  </si>
  <si>
    <t>2026-05-09T21:36:42.940+02:00</t>
  </si>
  <si>
    <t>2026-05-09T21:51:49.508+02:00</t>
  </si>
  <si>
    <t>[{"id":"69400db90dc626f6c3c3fc09","count":1,"label":"Pepperoni 40cm 🌶️🌶️","posId":"108","price":30900,"isExtra":false},{"id":"eebdf80d1781a9b444ae21c7","count":1,"label":"Balné","posId":"K0000","price":2000,"isExtra":true},{"id":"d6d74ab42be6062f19191438","count":1,"label":"bez plněných okrajů","posId":"X1000","price":0,"isExtra":true},{"id":"69400db90dc626f6c3c3fc11","count":1,"label":"Hawai 40cm","posId":"102","price":30900,"isExtra":false},{"id":"eebdf80d1781a9b444ae21c7","count":1,"label":"Balné","posId":"K0000","price":2000,"isExtra":true},{"id":"d6d74ab42be6062f19191438","count":1,"label":"bez plněných okrajů","posId":"X1000","price":0,"isExtra":true},{"id":"69400db90dc626f6c3c3fc13","count":1,"label":"Capricciosa 40cm","posId":"101","price":30900,"isExtra":false},{"id":"eebdf80d1781a9b444ae21c7","count":1,"label":"Balné","posId":"K0000","price":2000,"isExtra":true},{"id":"d6d74ab42be6062f19191438","count":1,"label":"bez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</si>
  <si>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2026-05-09T21:27:04.029+02:00</t>
  </si>
  <si>
    <t>2026-05-09T21:34:53.569+02:00</t>
  </si>
  <si>
    <t>[{"id":"69400db90dc626f6c3c3fc2d","count":1,"label":"Capricciosa 32cm","posId":"113","price":24900,"isExtra":false},{"id":"47441b8c08c3b985152b12f3","count":1,"label":"Balné","posId":"K0000","price":1500,"isExtra":true},{"id":"a412b114a164fd326990f8ec","count":1,"label":"Smetanový základ","posId":"ZRS32","price":0,"isExtra":true}]</t>
  </si>
  <si>
    <t>2026-05-09T21:20:03.499+02:00</t>
  </si>
  <si>
    <t>2026-05-09T21:33:48.534+02:00</t>
  </si>
  <si>
    <t>[{"id":"69400db90dc626f6c3c3fc25","count":1,"label":"BBQ Texas 32cm","posId":"119","price":24900,"isExtra":false},{"id":"47441b8c08c3b985152b12f3","count":1,"label":"Balné","posId":"K0000","price":1500,"isExtra":true},{"id":"69400db90dc626f6c3c3fc23","count":1,"label":"Pepperoni 32cm 🌶️🌶️","posId":"120","price":24900,"isExtra":false},{"id":"47441b8c08c3b985152b12f3","count":1,"label":"Balné","posId":"K0000","price":1500,"isExtra":true}]</t>
  </si>
  <si>
    <t>2026-05-09T21:20:02.931+02:00</t>
  </si>
  <si>
    <t>2026-05-09T21:30:56.664+02:00</t>
  </si>
  <si>
    <t>[{"id":"69400db90dc626f6c3c3fc21","count":1,"label":"Comeback 32cm 🌶️","posId":"121","price":24900,"isExtra":false},{"id":"47441b8c08c3b985152b12f3","count":1,"label":"Balné","posId":"K0000","price":1500,"isExtra":true},{"id":"69400db90dc626f6c3c3fc7b","count":1,"label":"Mirinda 1l","posId":"N126","price":5900,"isExtra":false}]</t>
  </si>
  <si>
    <t>2026-05-09T21:17:03.839+02:00</t>
  </si>
  <si>
    <t>2026-05-09T21:29:11.507+02:00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</si>
  <si>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dip","posId":"P106","price":2000,"isExtra":false},{"id":"K0000","note":"","count":1,"label":"Balné","posId":"K0000","price":1500,"isExtra":true},{"id":"109","note":"","count":1,"label":"Comeback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</si>
  <si>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JAHIR</t>
  </si>
  <si>
    <t>2026-05-09T21:12:59.984+02:00</t>
  </si>
  <si>
    <t>2026-05-09T21:25:12.589+02:00</t>
  </si>
  <si>
    <t>[{"id":"107","note":"","count":1,"label":"BBQ Texas 40cm","posId":"107","price":30900,"isExtra":false},{"id":"K0000","note":"","count":1,"label":"Balné","posId":"K0000","price":2000,"isExtra":true},{"id":"A118","note":"","count":1,"label":"okraj hotdog, hořčice","posId":"A118","price":6500,"isExtra":true},{"id":"109","note":"","count":1,"label":"Comeback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základ","posId":"ZRS40","price":0,"isExtra":true},{"id":"A120","note":"","count":1,"label":"okraj hotdog, bbq omáčka","posId":"A120","price":6500,"isExtra":true}]</t>
  </si>
  <si>
    <t>2026-05-09T20:59:09.640+02:00</t>
  </si>
  <si>
    <t>2026-05-09T21:05:30.445+02:00</t>
  </si>
  <si>
    <t>2026-05-09T20:52:53.717+02:00</t>
  </si>
  <si>
    <t>2026-05-09T21:03:07.090+02:00</t>
  </si>
  <si>
    <t>[{"id":"3d349fca-a560-44e4-966f-e75699784d8e","count":1,"label":"Pizza Comeback 40","posId":"109","price":30900,"isExtra":false,"creatorId":"mE8099bwbisntOmO2aIda","isPackging":0,"actualLabel":"Pizza Comeback 40"}]</t>
  </si>
  <si>
    <t>2026-05-09T20:44:03.465+02:00</t>
  </si>
  <si>
    <t>2026-05-09T20:50:56.024+02:00</t>
  </si>
  <si>
    <t>2026-05-09T21:09:21.298+02:00</t>
  </si>
  <si>
    <t>2026-05-09T20:45:01.217+02:00</t>
  </si>
  <si>
    <t>[{"id":"aef5aaf8-2acf-4f20-91be-c8829f11cd0c","note":"","count":1,"label":"Capricciosa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-olivy","posId":"X112","price":0,"KDSTags":["redhighlight"],"isExtra":true}]</t>
  </si>
  <si>
    <t>2026-05-09T20:38:08.972+02:00</t>
  </si>
  <si>
    <t>2026-05-09T20:47:56.308+02:00</t>
  </si>
  <si>
    <t>[{"id":"57081032","note":"","size":"Hawai 40cm","count":1,"label":"Hawai 40cm","posId":"102","price":30900,"isExtra":false},{"id":"57081101","note":"","count":1,"label":"Balné","posId":"K0000","price":2000,"isExtra":true},{"id":"57081033","note":"","size":"Capricciosa 40cm","count":1,"label":"Capricciosa 40cm","posId":"101","price":30900,"isExtra":false},{"id":"57081101","note":"","count":1,"label":"Balné","posId":"K0000","price":2000,"isExtra":true}]</t>
  </si>
  <si>
    <t>2026-05-09T20:34:26.206+02:00</t>
  </si>
  <si>
    <t>2026-05-09T20:41:22.225+02:00</t>
  </si>
  <si>
    <t>[{"id":"69400db90dc626f6c3c3fc01","count":1,"label":"Margherita 40cm","posId":"100","price":26900,"isExtra":false},{"id":"eebdf80d1781a9b444ae21c7","count":1,"label":"Balné","posId":"K0000","price":2000,"isExtra":true},{"id":"38352f45b2aaeccf01c8fc81","count":1,"label":"Mozzarella","posId":"C113","price":4000,"KDSTags":["greenhighlight"],"isExtra":true}]</t>
  </si>
  <si>
    <t>2026-05-09T20:12:03.729+02:00</t>
  </si>
  <si>
    <t>2026-05-09T20:21:05.043+02:00</t>
  </si>
  <si>
    <t>2026-05-09T20:36:21.063+02:00</t>
  </si>
  <si>
    <t>2026-05-09T20:12:31.887+02:00</t>
  </si>
  <si>
    <t>[{"id":"5b1f2843-926a-4dd1-a5f0-4fddc7b45013","note":"","count":1,"label":"Margherita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cf590a42-3894-4cb1-9be7-6da354b8453d","note":"","count":1,"label":"olivy","posId":"B112","price":2500,"KDSTags":["greenhighlight"],"isExtra":true},{"id":"38de8e38-e51e-422d-9a89-960ebc505f1b","note":"","count":1,"label":"šunka","posId":"B106","price":3000,"KDSTags":["greenhighlight"],"isExtra":true},{"id":"3a8b6a85-3b5c-4ee4-be2d-261ab8731d6e","note":"","count":1,"label":"Dip česnekový","posId":"P106","price":2000,"isExtra":false}]</t>
  </si>
  <si>
    <t>2026-05-09T19:45:33.187+02:00</t>
  </si>
  <si>
    <t>2026-05-09T19:52:35.184+02:00</t>
  </si>
  <si>
    <t>[{"id":"69400db90dc626f6c3c3fc21","count":1,"label":"Comeback 32cm 🌶️","posId":"121","price":24900,"isExtra":false},{"id":"47441b8c08c3b985152b12f3","count":1,"label":"Balné","posId":"K0000","price":1500,"isExtra":true},{"id":"a412b114a164fd326990f8ec","count":1,"label":"Smetanový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okrajů","posId":"X1000","price":0,"isExtra":true},{"id":"70a60a81954245e45fd7e9ab","count":1,"label":"Bez šunky","posId":"X106","price":0,"KDSTags":["redhighlight"],"isExtra":true},{"id":"a8926aeece23511aec4df150","count":1,"label":"Bez salámu","posId":"X109","price":0,"KDSTags":["redhighlight"],"isExtra":true}]</t>
  </si>
  <si>
    <t>2026-05-09T19:29:29.468+02:00</t>
  </si>
  <si>
    <t>2026-05-09T19:37:18.087+02:00</t>
  </si>
  <si>
    <t>[{"id":"113","note":"","count":1,"label":"Capricciosa 32cm","posId":"113","price":24900,"isExtra":false},{"id":"K0000","note":"","count":1,"label":"Balné","posId":"K0000","price":1500,"isExtra":true},{"id":"X1000","note":"","count":1,"label":"bez plněných okrajů","posId":"X1000","price":0,"isExtra":true},{"id":"X112","note":"","count":1,"label":"Bez oliv","posId":"X112","price":0,"KDSTags":["redhighlight"],"isExtra":true}]</t>
  </si>
  <si>
    <t>2026-05-09T19:15:55.287+02:00</t>
  </si>
  <si>
    <t>2026-05-09T19:29:19.981+02:00</t>
  </si>
  <si>
    <t>[{"id":"97c710af-c51c-4fa1-8ff3-1e2aa47a8648","count":1,"label":"Pizza Capricciosa 32","posId":"113","price":24900,"isExtra":false,"creatorId":"nJa48FgjMvYB96rqP4pPL","isPackging":0,"actualLabel":"Pizza Capricciosa 32"},{"id":"97c710af-c51c-4fa1-8ff3-1e2aa47a8648","count":1,"label":"Pizza Capricciosa 32","posId":"113","price":24900,"isExtra":false,"creatorId":"rqgo46xRWduwvTJcr2BXJ","isPackging":0,"actualLabel":"Pizza Capricciosa 32"},{"id":"GYSRqjuX_5GgPnyWxK3RZ","count":1,"label":"Bez oliv","posId":"X112","price":0,"KDSTags":["redhighlight"],"isExtra":true,"mainItemId":"97c710af-c51c-4fa1-8ff3-1e2aa47a8648"},{"id":"a902d94b-4667-4702-ad71-4744adfe8fad","count":1,"label":"Pizza Quattro Formaggi 32","posId":"123","price":24900,"isExtra":false,"creatorId":"YEpd2aAeULTX13CXk7ERP","isPackging":0,"actualLabel":"Pizza Quattro Formaggi 32"}]</t>
  </si>
  <si>
    <t>2026-05-09T18:49:20.139+02:00</t>
  </si>
  <si>
    <t>2026-05-09T18:58:03.986+02:00</t>
  </si>
  <si>
    <t>[{"id":"59610970","note":"","size":"BBQ Meteor 32cm","count":1,"label":"BBQ Meteor 32cm","posId":"118","price":24900,"isExtra":false},{"id":"57081111","note":"","count":1,"label":"Balné","posId":"K0000","price":1500,"isExtra":true},{"id":"57081140","note":"","count":1,"label":"okraj mozzarella, bylinky","posId":"A121","price":5700,"isExtra":true}]</t>
  </si>
  <si>
    <t>2026-05-09T18:47:48.023+02:00</t>
  </si>
  <si>
    <t>2026-05-09T18:54:39.726+02:00</t>
  </si>
  <si>
    <t>[{"id":"59610965","note":"","size":"Quattro Formaggi 32cm","count":1,"label":"Quattro Formaggi 32cm","posId":"123","price":24900,"isExtra":false},{"id":"57081111","note":"","count":1,"label":"Balné","posId":"K0000","price":1500,"isExtra":true},{"id":"57081176","note":"","count":1,"label":"okraj hotdog, bbq omáčka","posId":"A119","price":5700,"isExtra":true},{"id":"57081233","note":"","count":1,"label":"Pepperoni salám","posId":"B109","price":3000,"KDSTags":["greenhighlight"],"isExtra":true}]</t>
  </si>
  <si>
    <t>2026-05-09T18:40:03.788+02:00</t>
  </si>
  <si>
    <t>2026-05-09T18:53:00.631+02:00</t>
  </si>
  <si>
    <t>[{"id":"1fae666b-4102-4ed0-b317-2a07b21ae279","note":"","count":1,"label":"Hot &amp; Spicy 40 cm","posId":"110","price":30900,"isExtra":false},{"id":"169906cc-98ac-4101-a361-79ae530758c3","note":"","count":1,"label":"BEZ -cibule","posId":"X103","price":0,"KDSTags":["redhighlight"],"isExtra":true},{"id":"aef5aaf8-2acf-4f20-91be-c8829f11cd0c","note":"","count":1,"label":"Capricciosa 40 cm","posId":"101","price":30900,"isExtra":false},{"id":"8c704055-e242-493d-b754-bb711e5a6c0b","note":"","count":1,"label":"Hawai 40 cm","posId":"102","price":30900,"isExtra":false},{"id":"d5c01305-5b81-4931-8ef0-14413da22bab","note":"","count":1,"label":"Kukuřice","posId":"C115","price":3500,"KDSTags":["greenhighlight"],"isExtra":true},{"id":"007c7303-045c-4866-882d-38e13564ff34","note":"","count":1,"label":"BEZ -ananas","posId":"X100","price":0,"KDSTags":["redhighlight"],"isExtra":true}]</t>
  </si>
  <si>
    <t>2026-05-09T18:25:02.967+02:00</t>
  </si>
  <si>
    <t>2026-05-09T18:32:33.562+02:00</t>
  </si>
  <si>
    <t>2026-05-09T18:49:21.298+02:00</t>
  </si>
  <si>
    <t>2026-05-09T18:25:34.329+02:00</t>
  </si>
  <si>
    <t>2026-05-09T18:18:04.088+02:00</t>
  </si>
  <si>
    <t>2026-05-09T18:33:16.546+02:00</t>
  </si>
  <si>
    <t>2026-05-09T18:48:33.340+02:00</t>
  </si>
  <si>
    <t>2026-05-09T18:21:54.721+02:00</t>
  </si>
  <si>
    <t>[{"id":"36ea3088-07fd-428f-b871-c4a5ee9cef7b","note":"","count":1,"label":"Comeback 40 cm","posId":"109","price":30900,"isExtra":false},{"id":"52cffa8b-0a47-4e13-b315-64f9374ef0a7","note":"","count":1,"label":"Okraj Hotdog bez omáčky","posId":"A126","price":6500,"isExtra":true},{"id":"ed9751e1-1886-4b0f-b8dd-d3c6488dfd29","note":"","count":1,"label":"Mozzarella","posId":"C113","price":4000,"KDSTags":["greenhighlight"],"isExtra":true},{"id":"169906cc-98ac-4101-a361-79ae530758c3","note":"","count":1,"label":"BEZ -cibule","posId":"X103","price":0,"KDSTags":["redhighlight"],"isExtra":true},{"id":"3a8b6a85-3b5c-4ee4-be2d-261ab8731d6e","note":"","count":1,"label":"Dip česnekový","posId":"P106","price":2000,"isExtra":false}]</t>
  </si>
  <si>
    <t>2026-05-09T18:12:34.934+02:00</t>
  </si>
  <si>
    <t>2026-05-09T18:21:45.567+02:00</t>
  </si>
  <si>
    <t>[{"id":"57081030","note":"","size":"Baby špenát &amp; kuře 40cm","count":1,"label":"Baby špenát &amp; kuře 40cm","posId":"104","price":30900,"isExtra":false},{"id":"57081101","note":"","count":1,"label":"Balné","posId":"K0000","price":2000,"isExtra":true},{"id":"57081135","note":"","count":1,"label":"okraj mozzarella, bylinky","posId":"A122","price":6500,"isExtra":true}]</t>
  </si>
  <si>
    <t>2026-05-09T18:11:03.234+02:00</t>
  </si>
  <si>
    <t>2026-05-09T18:20:25.535+02:00</t>
  </si>
  <si>
    <t>2026-05-09T18:10:14.116+02:00</t>
  </si>
  <si>
    <t>2026-05-09T18:24:54.648+02:00</t>
  </si>
  <si>
    <t>[{"id":"69400db90dc626f6c3c3fc27","count":1,"label":"BBQ Meteor 32cm","posId":"118","price":24900,"isExtra":false},{"id":"47441b8c08c3b985152b12f3","count":1,"label":"Balné","posId":"K0000","price":1500,"isExtra":true},{"id":"e1f43a0ee7f218cf02a7ded7","count":1,"label":"USA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bylinky","posId":"A121","price":5700,"isExtra":true},{"id":"69400db90dc626f6c3c3fc59","count":1,"label":"Česnekový chléb 18cm","posId":"P104","price":7900,"isExtra":false},{"id":"47441b8c08c3b985152b12f3","count":1,"label":"Balné","posId":"K0000","price":1500,"isExtra":true},{"id":"69400db90dc626f6c3c3fc5b","count":1,"label":"Pepperoni Rolls 🌶️","posId":"P100","price":8900,"isExtra":false},{"id":"47441b8c08c3b985152b12f3","count":1,"label":"Balné","posId":"K0000","price":1500,"isExtra":true}]</t>
  </si>
  <si>
    <t>2026-05-09T17:49:02.888+02:00</t>
  </si>
  <si>
    <t>2026-05-09T18:00:13.444+02:00</t>
  </si>
  <si>
    <t>[{"id":"aef5aaf8-2acf-4f20-91be-c8829f11cd0c","note":"","count":1,"label":"Capricciosa 40 cm","posId":"101","price":30900,"isExtra":false},{"id":"d5c01305-5b81-4931-8ef0-14413da22bab","note":"","count":1,"label":"Kukuřice","posId":"C115","price":3500,"KDSTags":["greenhighlight"],"isExtra":true},{"id":"bd8e2f82-3d11-4ada-88ad-67191c012d18","note":"","count":1,"label":"BEZ -olivy","posId":"X112","price":0,"KDSTags":["redhighlight"],"isExtra":true}]</t>
  </si>
  <si>
    <t>2026-05-09T17:35:24.635+02:00</t>
  </si>
  <si>
    <t>2026-05-09T17:50:08.634+02:00</t>
  </si>
  <si>
    <t>[{"id":"69400db90dc626f6c3c3fc09","count":1,"label":"Pepperoni 40cm 🌶️🌶️","posId":"108","price":30900,"isExtra":false},{"id":"eebdf80d1781a9b444ae21c7","count":1,"label":"Balné","posId":"K0000","price":2000,"isExtra":true},{"id":"4cf46eca02ef054173c87b37","count":1,"label":"okraj mozzarella, bylinky","posId":"A122","price":6500,"isExtra":true},{"id":"5295d8572fa8fb0197d02b2f","count":1,"label":"Slanina","posId":"C108","price":4000,"KDSTags":["greenhighlight"],"isExtra":true},{"id":"69400db90dc626f6c3c3fc15","count":1,"label":"Baby špenát &amp; kuře 40cm","posId":"104","price":30900,"isExtra":false},{"id":"eebdf80d1781a9b444ae21c7","count":1,"label":"Balné","posId":"K0000","price":2000,"isExtra":true},{"id":"4cf46eca02ef054173c87b37","count":1,"label":"okraj mozzarella, bylinky","posId":"A122","price":6500,"isExtra":true},{"id":"543075768b05694fdb6185c8","count":2,"label":"Kukuřice","posId":"C115","price":3500,"KDSTags":["greenhighlight"],"isExtra":true},{"id":"69400db90dc626f6c3c3fc53","count":2,"label":"Spicy Wings 🌶️","posId":"P101","price":11900,"isExtra":false},{"id":"47441b8c08c3b985152b12f3","count":2,"label":"Balné","posId":"K0000","price":1500,"isExtra":true},{"id":"69400db90dc626f6c3c3fc55","count":1,"label":"Masové kuličky","posId":"P102","price":9900,"isExtra":false},{"id":"47441b8c08c3b985152b12f3","count":1,"label":"Balné","posId":"K0000","price":1500,"isExtra":true},{"id":"69400db90dc626f6c3c3fc5d","count":2,"label":"Česnekový dip","posId":"P106","price":2000,"isExtra":false},{"id":"47441b8c08c3b985152b12f3","count":2,"label":"Balné","posId":"K0000","price":1500,"isExtra":true},{"id":"69400db90dc626f6c3c3fc87","count":2,"label":"Guarana kiwi a jablko","posId":"N144","price":5500,"isExtra":false}]</t>
  </si>
  <si>
    <t>2026-05-09T17:18:16.392+02:00</t>
  </si>
  <si>
    <t>2026-05-09T17:35:54.621+02:00</t>
  </si>
  <si>
    <t>[{"id":"69400db90dc626f6c3c3fc2d","count":1,"label":"Capricciosa 32cm","posId":"113","price":24900,"isExtra":false},{"id":"47441b8c08c3b985152b12f3","count":1,"label":"Balné","posId":"K0000","price":1500,"isExtra":true},{"id":"69400db90dc626f6c3c3fc03","count":1,"label":"Quattro Formaggi 40cm","posId":"111","price":30900,"isExtra":false},{"id":"eebdf80d1781a9b444ae21c7","count":1,"label":"Balné","posId":"K0000","price":2000,"isExtra":true}]</t>
  </si>
  <si>
    <t>2026-05-09T17:04:09.398+02:00</t>
  </si>
  <si>
    <t>2026-05-09T17:13:01.381+02:00</t>
  </si>
  <si>
    <t>[{"id":"69400db90dc626f6c3c3fc23","count":1,"label":"Pepperoni 32cm 🌶️🌶️","posId":"120","price":24900,"isExtra":false},{"id":"47441b8c08c3b985152b12f3","count":1,"label":"Balné","posId":"K0000","price":1500,"isExtra":true},{"id":"e1f43a0ee7f218cf02a7ded7","count":1,"label":"USA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bylinky","posId":"A121","price":5700,"isExtra":true}]</t>
  </si>
  <si>
    <t>2026-05-09T16:12:53.460+02:00</t>
  </si>
  <si>
    <t>2026-05-09T16:19:15.499+02:00</t>
  </si>
  <si>
    <t>[{"id":"59610973","note":"","size":"Capricciosa 32cm","count":1,"label":"Capricciosa 32cm","posId":"113","price":24900,"isExtra":false},{"id":"57081111","note":"","count":1,"label":"Balné","posId":"K0000","price":1500,"isExtra":true},{"id":"59610976","note":"","count":1,"label":"USA těsto","posId":"17","price":1000,"isExtra":true},{"id":"57094169","note":"","count":1,"label":"Smetanový základ","posId":"ZRS32","price":0,"isExtra":true},{"id":"57405790","note":"","size":"Pepsi 1l","count":1,"label":"Pepsi 1l","posId":"N124","price":5900,"isExtra":false}]</t>
  </si>
  <si>
    <t>2026-05-09T15:23:28.155+02:00</t>
  </si>
  <si>
    <t>2026-05-09T15:31:36.956+02:00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</si>
  <si>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🌶️🌶️","posId":"120","price":24900,"isExtra":false},{"id":"57081111","note":"","count":1,"label":"Balné","posId":"K0000","price":1500,"isExtra":true},{"id":"57081105","note":"","count":1,"label":"bez plněných okrajů","posId":"X1000","price":0,"isExtra":true},{"id":"57081219","note":"","count":1,"label":"Šunka","posId":"B106","price":3000,"KDSTags":["greenhighlight"],"isExtra":true}]</t>
  </si>
  <si>
    <t>2026-05-09T15:08:04.685+02:00</t>
  </si>
  <si>
    <t>2026-05-09T15:23:14.631+02:00</t>
  </si>
  <si>
    <t>2026-05-09T15:50:57.504+02:00</t>
  </si>
  <si>
    <t>2026-05-09T15:08:05.232+02:00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</si>
  <si>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bylinky","posId":"A122","price":6500,"isExtra":true},{"id":"e1ef9526-7c68-483b-a8a1-92bb58ce9f1e","note":"","count":1,"label":"Jalapenos Rolls, 6 ks","posId":"jpr200","price":8900,"isExtra":false},{"id":"26378531-c5c0-43f4-9535-09f267896a62","note":"","count":1,"label":"Spicy Wings","posId":"P101","price":11900,"isExtra":false},{"id":"727e80cf-0642-4cd6-b6cf-8af829610cc7","note":"","count":1,"label":"Guarana classic zero 0,5l","posId":"N143","price":5500,"isExtra":false}]</t>
  </si>
  <si>
    <t>2026-05-09T14:39:27.760+02:00</t>
  </si>
  <si>
    <t>2026-05-09T14:57:45.679+02:00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</si>
  <si>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🌶️","posId":"121","price":24900,"isExtra":false},{"id":"57081111","note":"","count":1,"label":"Balné","posId":"K0000","price":1500,"isExtra":true},{"id":"59610966","note":"","size":"Hot &amp; Spicy 32cm 🌶️🌶️","count":1,"label":"Hot &amp; Spicy 32cm 🌶️🌶️","posId":"122","price":24900,"isExtra":false},{"id":"57081111","note":"","count":1,"label":"Balné","posId":"K0000","price":1500,"isExtra":true},{"id":"59610965","note":"","size":"Quattro Formaggi 32cm","count":1,"label":"Quattro Formaggi 32cm","posId":"123","price":24900,"isExtra":false},{"id":"57081111","note":"","count":1,"label":"Balné","posId":"K0000","price":1500,"isExtra":true}]</t>
  </si>
  <si>
    <t>2026-05-09T14:22:03.949+02:00</t>
  </si>
  <si>
    <t>2026-05-09T14:31:12.483+02:00</t>
  </si>
  <si>
    <t>2026-05-09T14:47:53.636+02:00</t>
  </si>
  <si>
    <t>2026-05-09T14:23:24.392+02:00</t>
  </si>
  <si>
    <t>[{"id":"1da47ebe-2592-435a-b854-8cbe80b56263","note":"","count":1,"label":"Hawai 32 cm","posId":"138","price":24900,"isExtra":false},{"id":"b9414eb5-2809-43b0-9fc8-46fef86c4a8b","note":"","count":1,"label":"Česká zmrzlina z Opočna vanilková","posId":"D108","price":12900,"isExtra":false}]</t>
  </si>
  <si>
    <t>2026-05-09T14:18:51.336+02:00</t>
  </si>
  <si>
    <t>2026-05-09T14:30:32.748+02:00</t>
  </si>
  <si>
    <t>[{"id":"69400db90dc626f6c3c3fc23","count":1,"label":"Pepperoni 32cm 🌶️🌶️","posId":"120","price":24900,"isExtra":false},{"id":"47441b8c08c3b985152b12f3","count":1,"label":"Balné","posId":"K0000","price":1500,"isExtra":true},{"id":"a412b114a164fd326990f8ec","count":1,"label":"Smetanový základ","posId":"ZRS32","price":0,"isExtra":true},{"id":"69400db90dc626f6c3c3fc5d","count":2,"label":"Česnekový dip","posId":"P106","price":2000,"isExtra":false},{"id":"47441b8c08c3b985152b12f3","count":2,"label":"Balné","posId":"K0000","price":1500,"isExtra":true}]</t>
  </si>
  <si>
    <t>2026-05-09T14:05:43.171+02:00</t>
  </si>
  <si>
    <t>2026-05-09T14:18:14.639+02:00</t>
  </si>
  <si>
    <t>[{"id":"69400db90dc626f6c3c3fc03","count":1,"label":"Quattro Formaggi 40cm","posId":"111","price":30900,"isExtra":false},{"id":"eebdf80d1781a9b444ae21c7","count":1,"label":"Balné","posId":"K0000","price":2000,"isExtra":true}]</t>
  </si>
  <si>
    <t>2026-05-09T13:59:02.833+02:00</t>
  </si>
  <si>
    <t>2026-05-09T14:18:30.397+02:00</t>
  </si>
  <si>
    <t>2026-05-09T14:35:41.755+02:00</t>
  </si>
  <si>
    <t>2026-05-09T13:59:03.772+02:00</t>
  </si>
  <si>
    <t>[{"id":"36ea3088-07fd-428f-b871-c4a5ee9cef7b","note":"","count":1,"label":"Comeback 40 cm","posId":"109","price":30900,"isExtra":false},{"id":"5b1f2843-926a-4dd1-a5f0-4fddc7b45013","note":"","count":1,"label":"Margherita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ee394832-8137-440a-84b7-b9e0df42a9ab","note":"","count":1,"label":"Hawai 32 cm","posId":"114","price":24900,"isExtra":false},{"id":"0ea52415-fdb3-497f-b216-7fd5802f2e0f","note":"","count":1,"label":"Quattro Formaggi 32 cm","posId":"123","price":24900,"isExtra":false}]</t>
  </si>
  <si>
    <t>2026-05-09T13:48:41.667+02:00</t>
  </si>
  <si>
    <t>2026-05-09T14:02:19.870+02:00</t>
  </si>
  <si>
    <t>[{"id":"59610972","note":"","size":"Hawai 32cm","count":1,"label":"Hawai 32cm","posId":"114","price":24900,"isExtra":false},{"id":"57081111","note":"","count":1,"label":"Balné","posId":"K0000","price":1500,"isExtra":true},{"id":"59610976","note":"","count":1,"label":"USA těsto","posId":"17","price":1000,"isExtra":true},{"id":"57081140","note":"","count":1,"label":"okraj mozzarella, bylinky","posId":"A121","price":5700,"isExtra":true}]</t>
  </si>
  <si>
    <t>2026-05-09T13:47:30.549+02:00</t>
  </si>
  <si>
    <t>2026-05-09T14:07:51.547+02:00</t>
  </si>
  <si>
    <t>[{"id":"69400db90dc626f6c3c3fc07","count":1,"label":"Comeback 40cm 🌶️","posId":"109","price":30900,"isExtra":false},{"id":"eebdf80d1781a9b444ae21c7","count":1,"label":"Balné","posId":"K0000","price":2000,"isExtra":true},{"id":"1c6f84c289296835ae52ec9a","count":1,"label":"Smetanový základ","posId":"ZRS40","price":0,"isExtra":true},{"id":"a7beb863c2dca2a2172d2d02","count":1,"label":"okraj hotdog, hořčice","posId":"A118","price":6500,"isExtra":true},{"id":"543075768b05694fdb6185c8","count":1,"label":"Kukuřice","posId":"C115","price":3500,"KDSTags":["greenhighlight"],"isExtra":true},{"id":"5295d8572fa8fb0197d02b2f","count":1,"label":"Slanina","posId":"C108","price":4000,"KDSTags":["greenhighlight"],"isExtra":true},{"id":"48004fb5019234ea73e235c2","count":1,"label":"Grana padano, pecorino, parmazán","posId":"C130","price":4000,"KDSTags":["greenhighlight"],"isExtra":true},{"id":"69400db90dc626f6c3c3fc5d","count":1,"label":"Česnekový dip","posId":"P106","price":2000,"isExtra":false},{"id":"47441b8c08c3b985152b12f3","count":1,"label":"Balné","posId":"K0000","price":1500,"isExtra":true},{"id":"69400db90dc626f6c3c3fc77","count":1,"label":"Pepsi 1l","posId":"N124","price":5900,"isExtra":false}]</t>
  </si>
  <si>
    <t>2026-05-09T13:27:04.064+02:00</t>
  </si>
  <si>
    <t>2026-05-09T13:35:13.280+02:00</t>
  </si>
  <si>
    <t>2026-05-09T13:58:40.725+02:00</t>
  </si>
  <si>
    <t>2026-05-09T13:31:38.353+02:00</t>
  </si>
  <si>
    <t>[{"id":"1da47ebe-2592-435a-b854-8cbe80b56263","note":"","count":1,"label":"Hawai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92786627-aa7f-470b-9a46-ca4d5978f1b3","note":"","count":1,"label":"ananas","posId":"B100","price":2500,"KDSTags":["greenhighlight"],"isExtra":true},{"id":"d1e9623b-89c9-4caa-a2ba-cbaafad1a883","note":"","count":1,"label":"slanina","posId":"B108","price":3000,"KDSTags":["greenhighlight"],"isExtra":true},{"id":"38de8e38-e51e-422d-9a89-960ebc505f1b","note":"","count":1,"label":"šunka","posId":"B106","price":3000,"KDSTags":["greenhighlight"],"isExtra":true},{"id":"3a8b6a85-3b5c-4ee4-be2d-261ab8731d6e","note":"","count":2,"label":"Dip česnekový","posId":"P106","price":2000,"isExtra":false}]</t>
  </si>
  <si>
    <t>2026-05-09T13:20:20.686+02:00</t>
  </si>
  <si>
    <t>2026-05-09T13:30:30.634+02:00</t>
  </si>
  <si>
    <t>2026-05-09T12:59:58.631+02:00</t>
  </si>
  <si>
    <t>2026-05-09T13:12:04.475+02:00</t>
  </si>
  <si>
    <t>[{"id":"69400db90dc626f6c3c3fc11","count":1,"label":"Hawai 40cm","posId":"102","price":30900,"isExtra":false},{"id":"eebdf80d1781a9b444ae21c7","count":1,"label":"Balné","posId":"K0000","price":2000,"isExtra":true},{"id":"1c6f84c289296835ae52ec9a","count":1,"label":"Smetanový základ","posId":"ZRS40","price":0,"isExtra":true},{"id":"ed303aa59739b42bc08e0f9f","count":1,"label":"Cibule","posId":"C103","price":3500,"KDSTags":["greenhighlight"],"isExtra":true},{"id":"543075768b05694fdb6185c8","count":1,"label":"Kukuřice","posId":"C115","price":3500,"KDSTags":["greenhighlight"],"isExtra":true},{"id":"69400db90dc626f6c3c3fc5d","count":1,"label":"Česnekový dip","posId":"P106","price":2000,"isExtra":false},{"id":"47441b8c08c3b985152b12f3","count":1,"label":"Balné","posId":"K0000","price":1500,"isExtra":true}]</t>
  </si>
  <si>
    <t>2026-05-09T12:56:57.407+02:00</t>
  </si>
  <si>
    <t>2026-05-09T13:09:32.486+02:00</t>
  </si>
  <si>
    <t>[{"id":"69400db90dc626f6c3c3fc09","count":1,"label":"Pepperoni 40cm 🌶️🌶️","posId":"108","price":30900,"isExtra":false},{"id":"eebdf80d1781a9b444ae21c7","count":1,"label":"Balné","posId":"K0000","price":2000,"isExtra":true},{"id":"69400db90dc626f6c3c3fc5d","count":1,"label":"Česnekový dip","posId":"P106","price":2000,"isExtra":false},{"id":"47441b8c08c3b985152b12f3","count":1,"label":"Balné","posId":"K0000","price":1500,"isExtra":true}]</t>
  </si>
  <si>
    <t>2026-05-09T12:40:19.837+02:00</t>
  </si>
  <si>
    <t>2026-05-09T12:48:38.482+02:00</t>
  </si>
  <si>
    <t>[{"id":"69400db90dc626f6c3c3fc05","count":1,"label":"Hot &amp; Spicy 40cm 🌶️🌶️","posId":"110","price":30900,"isExtra":false},{"id":"eebdf80d1781a9b444ae21c7","count":1,"label":"Balné","posId":"K0000","price":2000,"isExtra":true},{"id":"d6d74ab42be6062f19191438","count":1,"label":"bez plněných okrajů","posId":"X1000","price":0,"isExtra":true},{"id":"543075768b05694fdb6185c8","count":1,"label":"Kukuřice","posId":"C115","price":3500,"KDSTags":["greenhighlight"],"isExtra":true}]</t>
  </si>
  <si>
    <t>2026-05-09T12:16:11.913+02:00</t>
  </si>
  <si>
    <t>2026-05-09T12:26:37.206+02:00</t>
  </si>
  <si>
    <t>[{"id":"97205e8a-60b5-439e-8af0-7f8def52aeb6","count":1,"label":"Pizza Hawai 32 cm","posId":"114","price":24900,"isExtra":false,"creatorId":"10GwaIwvCpE_JwPNxQumR","isPackging":0,"actualLabel":"Pizza Hawai 32 cm"}]</t>
  </si>
  <si>
    <t>2026-05-09T11:59:26.883+02:00</t>
  </si>
  <si>
    <t>2026-05-09T12:10:37.306+02:00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</si>
  <si>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🌶️🌶️","posId":"122","price":24900,"isExtra":false},{"id":"47441b8c08c3b985152b12f3","count":1,"label":"Balné","posId":"K0000","price":1500,"isExtra":true},{"id":"69400db90dc626f6c3c3fc2b","count":1,"label":"Hawai 32cm","posId":"114","price":24900,"isExtra":false},{"id":"47441b8c08c3b985152b12f3","count":1,"label":"Balné","posId":"K0000","price":1500,"isExtra":true}]</t>
  </si>
  <si>
    <t>2026-05-09T11:58:56.863+02:00</t>
  </si>
  <si>
    <t>2026-05-09T12:05:29.252+02:00</t>
  </si>
  <si>
    <t>[{"id":"69400db90dc626f6c3c3fc23","count":1,"label":"Pepperoni 32cm 🌶️🌶️","posId":"120","price":24900,"isExtra":false},{"id":"47441b8c08c3b985152b12f3","count":1,"label":"Balné","posId":"K0000","price":1500,"isExtra":true}]</t>
  </si>
  <si>
    <t>2026-05-09T11:39:02.628+02:00</t>
  </si>
  <si>
    <t>2026-05-09T11:50:44.047+02:00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</si>
  <si>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f315e3ea-4d99-415a-ab21-4d8aa27beec9","note":"","count":1,"label":"Kuře","posId":"C114","price":4000,"KDSTags":["greenhighlight"],"isExtra":true}]</t>
  </si>
  <si>
    <t>2026-05-09T11:27:46.934+02:00</t>
  </si>
  <si>
    <t>2026-05-09T11:37:42.072+02:00</t>
  </si>
  <si>
    <t>2026-05-09T11:08:21.583+02:00</t>
  </si>
  <si>
    <t>2026-05-09T11:16:26.221+02:00</t>
  </si>
  <si>
    <t>[{"id":"102","note":"","count":1,"label":"Hawai 40cm","posId":"102","price":30900,"isExtra":false},{"id":"K0000","note":"","count":1,"label":"Balné","posId":"K0000","price":2000,"isExtra":true},{"id":"C100","note":"","count":1,"label":"Ananas","posId":"C100","price":3500,"KDSTags":["greenhighlight"],"isExtra":true},{"id":"chr100","note":"","count":1,"label":"Choco Rolls","posId":"chr100","price":8900,"isExtra":false},{"id":"K0000","note":"","count":1,"label":"Balné","posId":"K0000","price":1500,"isExtra":true}]</t>
  </si>
  <si>
    <t>2026-05-09T10:43:55.708+02:00</t>
  </si>
  <si>
    <t>2026-05-09T11:29:02.227+02:00</t>
  </si>
  <si>
    <t>[{"id":"69400db90dc626f6c3c3fc01","count":1,"label":"Margherita 40cm","posId":"100","price":26900,"isExtra":false},{"id":"eebdf80d1781a9b444ae21c7","count":1,"label":"Balné","posId":"K0000","price":2000,"isExtra":true},{"id":"0b3c96cbaced3281d8b319c8","count":1,"label":"Žampiony","posId":"C105","price":3500,"KDSTags":["greenhighlight"],"isExtra":true},{"id":"69400db90dc626f6c3c3fc1d","count":1,"label":"Quattro Formaggi 32cm","posId":"123","price":24900,"isExtra":false},{"id":"47441b8c08c3b985152b12f3","count":1,"label":"Balné","posId":"K0000","price":1500,"isExtra":true},{"id":"fc47b4db58ea17017d058548","count":1,"label":"okraj mozzarella, bylinky","posId":"A121","price":5700,"isExtra":true},{"id":"e191f2ad1f21d0a9c7cb8d1a","count":1,"label":"Špenát s česnekem","posId":"B107","price":2500,"KDSTags":["greenhighlight"],"isExtra":true},{"id":"69400db90dc626f6c3c3fc61","count":1,"label":"Jalapenos Rolls","posId":"jpr200","price":8900,"isExtra":false},{"id":"47441b8c08c3b985152b12f3","count":1,"label":"Balné","posId":"K0000","price":1500,"isExtra":true}]</t>
  </si>
  <si>
    <t>2026-05-09T02:44:43.031+02:00</t>
  </si>
  <si>
    <t>2026-05-09T02:57:42.494+02:00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</si>
  <si>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základ","posId":"ZRB40","price":0,"isExtra":true},{"id":"P106","note":"","count":1,"label":"Česnekový dip","posId":"P106","price":2000,"isExtra":false},{"id":"K0000","note":"","count":1,"label":"Balné","posId":"K0000","price":1500,"isExtra":true},{"id":"P100","note":"","count":1,"label":"Pepperoni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</si>
  <si>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2026-05-09T02:30:46.994+02:00</t>
  </si>
  <si>
    <t>2026-05-09T02:39:28.305+02:00</t>
  </si>
  <si>
    <t>[{"id":"M100","note":"","count":1,"label":"Spicy menu Comeback","posId":"M100","price":34900,"isExtra":false},{"id":"K0000","note":"","count":1,"label":"Balné","posId":"K0000","price":3000,"isExtra":true},{"id":"Y120","note":"","count":1,"label":"Pepperoni","posId":"Y120","price":0,"isExtra":true},{"id":"P101","note":"","count":1,"label":"spicy wings 🌶️","posId":"P101","price":0,"isExtra":true},{"id":"N121","note":"","count":1,"label":"Aquilla zelený čaj/citron","posId":"N121","price":0,"isExtra":true},{"id":"P107","note":"","count":1,"label":"Dip Jalapeňos","posId":"P107","price":2000,"isExtra":false},{"id":"K0000","note":"","count":1,"label":"Balné","posId":"K0000","price":1500,"isExtra":true}]</t>
  </si>
  <si>
    <t>Abdurakhmon</t>
  </si>
  <si>
    <t>2026-05-09T02:22:35.018+02:00</t>
  </si>
  <si>
    <t>2026-05-09T02:33:38.330+02:00</t>
  </si>
  <si>
    <t>2026-05-09T02:33:38.329+02:00</t>
  </si>
  <si>
    <t>[{"id":"109","note":"","count":1,"label":"Comeback 40cm 🌶️","posId":"109","price":30900,"isExtra":false},{"id":"K0000","note":"","count":1,"label":"Balné","posId":"K0000","price":2000,"isExtra":true},{"id":"A118","note":"","count":1,"label":"okraj hotdog, hořčice","posId":"A118","price":6500,"isExtra":true},{"id":"C113","note":"","count":1,"label":"Mozzarella","posId":"C113","price":4000,"KDSTags":["greenhighlight"],"isExtra":true}]</t>
  </si>
  <si>
    <t>2026-05-09T02:17:22.389+02:00</t>
  </si>
  <si>
    <t>2026-05-09T02:24:08.303+02:00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</si>
  <si>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🌶️🌶️","posId":"120","price":24900,"isExtra":false},{"id":"57081111","note":"","count":1,"label":"Balné","posId":"K0000","price":1500,"isExtra":true}]</t>
  </si>
  <si>
    <t>2026-05-09T02:03:21.437+02:00</t>
  </si>
  <si>
    <t>2026-05-09T02:13:55.284+02:00</t>
  </si>
  <si>
    <t>[{"id":"57081069","note":"","size":"Česnekový dip","count":2,"label":"Česnekový dip","posId":"P106","price":2000,"isExtra":false},{"id":"57081111","note":"","count":2,"label":"Balné","posId":"K0000","price":1500,"isExtra":true},{"id":"59610972","note":"","size":"Hawai 32cm","count":1,"label":"Hawai 32cm","posId":"114","price":24900,"isExtra":false},{"id":"57081111","note":"","count":1,"label":"Balné","posId":"K0000","price":1500,"isExtra":true},{"id":"59610968","note":"","size":"Pepperoni 32cm 🌶️🌶️","count":1,"label":"Pepperoni 32cm 🌶️🌶️","posId":"120","price":24900,"isExtra":false},{"id":"57081111","note":"","count":1,"label":"Balné","posId":"K0000","price":1500,"isExtra":true}]</t>
  </si>
  <si>
    <t>2026-05-09T01:52:36.040+02:00</t>
  </si>
  <si>
    <t>2026-05-09T02:03:18.256+02:00</t>
  </si>
  <si>
    <t>[{"id":"69400db90dc626f6c3c3fc5d","count":3,"label":"Česnekový dip","posId":"P106","price":2000,"isExtra":false},{"id":"47441b8c08c3b985152b12f3","count":3,"label":"Balné","posId":"K0000","price":1500,"isExtra":true},{"id":"69400db90dc626f6c3c3fc5b","count":1,"label":"Pepperoni Rolls 🌶️","posId":"P100","price":8900,"isExtra":false},{"id":"47441b8c08c3b985152b12f3","count":1,"label":"Balné","posId":"K0000","price":1500,"isExtra":true},{"id":"69400db90dc626f6c3c3fc55","count":1,"label":"Masové kuličky","posId":"P102","price":9900,"isExtra":false},{"id":"47441b8c08c3b985152b12f3","count":1,"label":"Balné","posId":"K0000","price":1500,"isExtra":true},{"id":"69400db90dc626f6c3c3fc2d","count":1,"label":"Capricciosa 32cm","posId":"113","price":24900,"isExtra":false},{"id":"47441b8c08c3b985152b12f3","count":1,"label":"Balné","posId":"K0000","price":1500,"isExtra":true},{"id":"e8b9c738ab9602bc599b4f85","count":1,"label":"bez plněných okrajů","posId":"X1000","price":0,"isExtra":true}]</t>
  </si>
  <si>
    <t>2026-05-09T01:45:40.269+02:00</t>
  </si>
  <si>
    <t>2026-05-09T01:57:27.420+02:00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</si>
  <si>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🌶️","posId":"121","price":24900,"isExtra":false},{"id":"57081111","note":"","count":1,"label":"Balné","posId":"K0000","price":1500,"isExtra":true},{"id":"59278383","note":"bez bbq omacky","size":"Masové kuličky","count":1,"label":"Masové kuličky","posId":"P102","price":9900,"isExtra":false},{"id":"57081111","note":"","count":1,"label":"Balné","posId":"K0000","price":1500,"isExtra":true},{"id":"57081069","note":"","size":"Česnekový dip","count":1,"label":"Česnekový dip","posId":"P106","price":2000,"isExtra":false},{"id":"57081111","note":"","count":1,"label":"Balné","posId":"K0000","price":1500,"isExtra":true}]</t>
  </si>
  <si>
    <t>2026-05-09T01:15:51.673+02:00</t>
  </si>
  <si>
    <t>2026-05-09T01:24:09.165+02:00</t>
  </si>
  <si>
    <t>[{"id":"69400db90dc626f6c3c3fc05","count":1,"label":"Hot &amp; Spicy 40cm 🌶️🌶️","posId":"110","price":30900,"isExtra":false},{"id":"eebdf80d1781a9b444ae21c7","count":1,"label":"Balné","posId":"K0000","price":2000,"isExtra":true},{"id":"1c6f84c289296835ae52ec9a","count":1,"label":"Smetanový základ","posId":"ZRS40","price":0,"isExtra":true}]</t>
  </si>
  <si>
    <t>2026-05-09T01:14:10.923+02:00</t>
  </si>
  <si>
    <t>2026-05-09T01:14:26.785+02:00</t>
  </si>
  <si>
    <t>[{"id":"a551c9c6-cda3-4509-8a90-29de08af704c","count":1,"label":"Poděbradská malinovka 0,5l","posId":"N129","price":4900,"isExtra":false,"creatorId":"nIe33k94Mca84uQd9QZla","isPackging":0,"actualLabel":"Poděbradská malinovka 0,5l"}]</t>
  </si>
  <si>
    <t>2026-05-09T00:54:33.581+02:00</t>
  </si>
  <si>
    <t>2026-05-09T00:54:47.822+02:00</t>
  </si>
  <si>
    <t>[{"id":"9c4c1ddf-cd82-4c07-89d0-ed3e0fb213ef","count":1,"label":"Guarana kiwi a jablko","posId":"N144","price":5500,"isExtra":false,"creatorId":"d4yJF1A_4eqSZBTlw8Jys","isPackging":0,"actualLabel":"Guarana kiwi a jablko"}]</t>
  </si>
  <si>
    <t>2026-05-09T00:41:37.775+02:00</t>
  </si>
  <si>
    <t>2026-05-09T00:49:18.558+02:00</t>
  </si>
  <si>
    <t>[{"id":"69400db90dc626f6c3c3fc21","count":1,"label":"Comeback 32cm 🌶️","posId":"121","price":24900,"isExtra":false},{"id":"47441b8c08c3b985152b12f3","count":1,"label":"Balné","posId":"K0000","price":1500,"isExtra":true}]</t>
  </si>
  <si>
    <t>2026-05-09T00:35:36.317+02:00</t>
  </si>
  <si>
    <t>2026-05-09T00:42:25.045+02:00</t>
  </si>
  <si>
    <t>[{"id":"69400db90dc626f6c3c3fc09","count":1,"label":"Pepperoni 40cm 🌶️🌶️","posId":"108","price":30900,"isExtra":false},{"id":"eebdf80d1781a9b444ae21c7","count":1,"label":"Balné","posId":"K0000","price":2000,"isExtra":true},{"id":"4cf46eca02ef054173c87b37","count":1,"label":"okraj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</si>
  <si>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2026-05-09T00:16:56.479+02:00</t>
  </si>
  <si>
    <t>2026-05-09T00:26:18.037+02:00</t>
  </si>
  <si>
    <t>2026-05-09T00:12:34.515+02:00</t>
  </si>
  <si>
    <t>2026-05-09T00:23:51.936+02:00</t>
  </si>
  <si>
    <t>[{"id":"123","note":"","count":1,"label":"Quattro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těsto","posId":"17","price":1000,"isExtra":true},{"id":"ZSB32","note":"","count":1,"label":"BBQ základ","posId":"ZSB32","price":0,"isExtra":true},{"id":"A117","note":"","count":1,"label":"okraj hotdog, hořčice","posId":"A117","price":5700,"isExtra":true},{"id":"B114","note":"","count":1,"label":"Kuře","posId":"B114","price":3000,"KDSTags":["greenhighlight"],"isExtra":true}]</t>
  </si>
  <si>
    <t>2026-05-08T23:43:06.223+02:00</t>
  </si>
  <si>
    <t>2026-05-08T23:52:22.734+02:00</t>
  </si>
  <si>
    <t>2026-05-08T23:32:40.316+02:00</t>
  </si>
  <si>
    <t>2026-05-08T23:40:40.709+02:00</t>
  </si>
  <si>
    <t>[{"id":"69400db90dc626f6c3c3fc07","count":1,"label":"Comeback 40cm 🌶️","posId":"109","price":30900,"isExtra":false},{"id":"eebdf80d1781a9b444ae21c7","count":1,"label":"Balné","posId":"K0000","price":2000,"isExtra":true},{"id":"d6d74ab42be6062f19191438","count":1,"label":"bez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</si>
  <si>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2026-05-08T23:23:31.197+02:00</t>
  </si>
  <si>
    <t>2026-05-08T23:30:05.641+02:00</t>
  </si>
  <si>
    <t>2026-05-08T22:59:46.482+02:00</t>
  </si>
  <si>
    <t>2026-05-08T23:10:33.453+02:00</t>
  </si>
  <si>
    <t>[{"id":"cd7798b9-deb2-4229-a68e-ebefba7ee9e4","count":1,"label":"Pizza Comeback 32","posId":"121","price":24900,"isExtra":false,"creatorId":"GPBofPFg0YE1CQWE6Ax_8","isPackging":0,"actualLabel":"Pizza Comeback 32"},{"id":"aEhGN0F1eP1ffk52R-6IM","count":1,"label":"okraj mozzarella, bylinky","posId":"A121","price":5700,"isExtra":true,"mainItemId":"cd7798b9-deb2-4229-a68e-ebefba7ee9e4"}]</t>
  </si>
  <si>
    <t>2026-05-08T22:59:34.328+02:00</t>
  </si>
  <si>
    <t>2026-05-08T23:09:39.472+02:00</t>
  </si>
  <si>
    <t>[{"id":"3d349fca-a560-44e4-966f-e75699784d8e","count":1,"label":"Pizza Comeback 40","posId":"109","price":30900,"isExtra":false,"creatorId":"SgNNkh0pyq_RK-DUZlXb7","isPackging":0,"actualLabel":"Pizza Comeback 40"},{"id":"extra_20230331101812_96","count":1,"label":"Kukuřice","posId":"C115","price":3500,"KDSTags":["greenhighlight"],"isExtra":true,"mainItemId":"3d349fca-a560-44e4-966f-e75699784d8e"}]</t>
  </si>
  <si>
    <t>2026-05-08T22:58:57.157+02:00</t>
  </si>
  <si>
    <t>2026-05-08T23:04:29.533+02:00</t>
  </si>
  <si>
    <t>[{"id":"3d349fca-a560-44e4-966f-e75699784d8e","count":1,"label":"Pizza Comeback 40","posId":"109","price":30900,"isExtra":false,"creatorId":"M03o1zlp5GvIFmIc8swRr","isPackging":0,"actualLabel":"Pizza Comeback 40"}]</t>
  </si>
  <si>
    <t>2026-05-08T22:56:30.306+02:00</t>
  </si>
  <si>
    <t>2026-05-08T23:02:52.621+02:00</t>
  </si>
  <si>
    <t>2026-05-08T22:49:04.198+02:00</t>
  </si>
  <si>
    <t>2026-05-08T22:57:41.510+02:00</t>
  </si>
  <si>
    <t>2026-05-08T23:14:40.931+02:00</t>
  </si>
  <si>
    <t>2026-05-08T22:49:14.354+02:00</t>
  </si>
  <si>
    <t>[{"id":"0b867b16-3995-4b4a-9deb-1c0d8cecf8d6","note":"","count":1,"label":"Pepperoni 32 cm","posId":"120","price":24900,"isExtra":false},{"id":"f2ca88ba-7288-4f05-a925-149da2e2137e","note":"","count":1,"label":"okraj Hotdog, BBQ","posId":"A119","price":5700,"isExtra":true},{"id":"bf8dc38b-6c8e-42b6-9da3-3170253a57d4","note":"","count":1,"label":"Hot &amp; Spicy 32 cm","posId":"122","price":24900,"isExtra":false},{"id":"f2ca88ba-7288-4f05-a925-149da2e2137e","note":"","count":1,"label":"okraj Hotdog, BBQ","posId":"A119","price":5700,"isExtra":true}]</t>
  </si>
  <si>
    <t>2026-05-08T22:43:14.482+02:00</t>
  </si>
  <si>
    <t>2026-05-08T22:49:34.696+02:00</t>
  </si>
  <si>
    <t>2026-05-08T22:30:43.155+02:00</t>
  </si>
  <si>
    <t>2026-05-08T22:42:03.786+02:00</t>
  </si>
  <si>
    <t>[{"id":"69400db90dc626f6c3c3fc13","count":1,"label":"Capricciosa 40cm","posId":"101","price":30900,"isExtra":false},{"id":"eebdf80d1781a9b444ae21c7","count":1,"label":"Balné","posId":"K0000","price":2000,"isExtra":true}]</t>
  </si>
  <si>
    <t>2026-05-08T22:21:06.281+02:00</t>
  </si>
  <si>
    <t>2026-05-08T22:21:40.693+02:00</t>
  </si>
  <si>
    <t>[{"id":"7507a487-c26a-4f94-8eb3-363e2592ef8e","count":1,"label":"Pepsi 1l","posId":"N124","price":5900,"isExtra":false,"creatorId":"8lE7bTl7ozwIWojtSBGXr","isPackging":0,"actualLabel":"Pepsi 1l"}]</t>
  </si>
  <si>
    <t>2026-05-08T22:20:33.692+02:00</t>
  </si>
  <si>
    <t>2026-05-08T22:27:39.783+02:00</t>
  </si>
  <si>
    <t>[{"id":"69400db90dc626f6c3c3fc09","count":1,"label":"Pepperoni 40cm 🌶️🌶️","posId":"108","price":30900,"isExtra":false},{"id":"eebdf80d1781a9b444ae21c7","count":1,"label":"Balné","posId":"K0000","price":2000,"isExtra":true},{"id":"1c6f84c289296835ae52ec9a","count":1,"label":"Smetanový základ","posId":"ZRS40","price":0,"isExtra":true}]</t>
  </si>
  <si>
    <t>2026-05-08T22:18:21.348+02:00</t>
  </si>
  <si>
    <t>2026-05-08T22:25:56.724+02:00</t>
  </si>
  <si>
    <t>[{"id":"da5a8aac-e4ba-43e9-aa97-4a4b406352ee","count":1,"label":"Pizza Margherita 32","posId":"112","price":20900,"isExtra":false,"creatorId":"eSQdF4_Mg62qExDHBUIGZ","isPackging":0,"actualLabel":"Pizza Margherita 32"},{"id":"extra_20230331101812_75","count":1,"label":"Kukuřice","posId":"B115","price":2500,"KDSTags":["greenhighlight"],"isExtra":true,"mainItemId":"da5a8aac-e4ba-43e9-aa97-4a4b406352ee"},{"id":"a902d94b-4667-4702-ad71-4744adfe8fad","count":1,"label":"Pizza Quattro Formaggi 32","posId":"123","price":24900,"isExtra":false,"creatorId":"kPZXKUPXNrGq22jQKAOYY","isPackging":0,"actualLabel":"Pizza Quattro Formaggi 32"},{"id":"extra_20230331101812_75","count":1,"label":"Kukuřice","posId":"B115","price":2500,"KDSTags":["greenhighlight"],"isExtra":true,"mainItemId":"a902d94b-4667-4702-ad71-4744adfe8fad"}]</t>
  </si>
  <si>
    <t>Ota</t>
  </si>
  <si>
    <t>2026-05-08T22:04:07.926+02:00</t>
  </si>
  <si>
    <t>2026-05-08T22:14:49.709+02:00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</si>
  <si>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základ","posId":"ZSR32","price":0,"isExtra":true},{"id":"A119","note":"","count":1,"label":"okraj hotdog, bbq omáčka","posId":"A119","price":5700,"isExtra":true},{"id":"B105","note":"","count":1,"label":"Žampiony","posId":"B105","price":2500,"KDSTags":["greenhighlight"],"isExtra":true},{"id":"B108","note":"","count":1,"label":"Slanina","posId":"B108","price":3000,"KDSTags":["greenhighlight"],"isExtra":true}]</t>
  </si>
  <si>
    <t>2026-05-08T21:59:02.847+02:00</t>
  </si>
  <si>
    <t>2026-05-08T22:11:58.350+02:00</t>
  </si>
  <si>
    <t>2026-05-08T22:25:51.852+02:00</t>
  </si>
  <si>
    <t>2026-05-08T21:59:56.677+02:00</t>
  </si>
  <si>
    <t>[{"id":"d63e9120-8ffe-444c-ba51-6c942a13f4fc","note":"","count":1,"label":"Margherita 40 cm","posId":"100","price":26900,"isExtra":false},{"id":"10b1ebcf-eda6-410e-81f0-6a9182a548db","note":"","count":1,"label":"Slanina","posId":"C108","price":4000,"KDSTags":["greenhighlight"],"isExtra":true},{"id":"3a8b6a85-3b5c-4ee4-be2d-261ab8731d6e","note":"","count":1,"label":"Dip česnekový","posId":"P106","price":2000,"isExtra":false}]</t>
  </si>
  <si>
    <t>2026-05-08T21:57:45.882+02:00</t>
  </si>
  <si>
    <t>2026-05-08T22:10:48.434+02:00</t>
  </si>
  <si>
    <t>Hana</t>
  </si>
  <si>
    <t>2026-05-08T21:57:17.872+02:00</t>
  </si>
  <si>
    <t>2026-05-08T22:07:45.523+02:00</t>
  </si>
  <si>
    <t>[{"id":"123","note":"","count":1,"label":"Quattro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základ","posId":"ZSB32","price":0,"isExtra":true},{"id":"A119","note":"","count":1,"label":"okraj hotdog, bbq omáčka","posId":"A119","price":5700,"isExtra":true},{"id":"121","note":"","count":1,"label":"Comeback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základ","posId":"ZRS32","price":0,"isExtra":true},{"id":"A123","note":"","count":1,"label":"okraj mozzarella, bbq omáčka","posId":"A123","price":5700,"isExtra":true}]</t>
  </si>
  <si>
    <t>2026-05-08T21:51:35.956+02:00</t>
  </si>
  <si>
    <t>2026-05-08T22:02:31.671+02:00</t>
  </si>
  <si>
    <t>[{"id":"113","note":"","count":1,"label":"Capricciosa 32cm","posId":"113","price":24900,"isExtra":false},{"id":"K0000","note":"","count":1,"label":"Balné","posId":"K0000","price":1500,"isExtra":true},{"id":"X1000","note":"","count":1,"label":"bez plněných okrajů","posId":"X1000","price":0,"isExtra":true},{"id":"B115","note":"","count":1,"label":"Kukuřice","posId":"B115","price":2500,"KDSTags":["greenhighlight"],"isExtra":true}]</t>
  </si>
  <si>
    <t>2026-05-08T21:47:58.424+02:00</t>
  </si>
  <si>
    <t>2026-05-08T22:00:40.756+02:00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</si>
  <si>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🌶️🌶️","posId":"108","price":30900,"isExtra":false},{"id":"57081101","note":"","count":1,"label":"Balné","posId":"K0000","price":2000,"isExtra":true},{"id":"59555795","note":"","count":1,"label":"Smetanový základ","posId":"ZRS40","price":0,"isExtra":true},{"id":"57081135","note":"","count":1,"label":"okraj mozzarella, bylinky","posId":"A122","price":6500,"isExtra":true},{"id":"57081068","note":"","size":"Pepperoni Rolls 🌶️","count":1,"label":"Pepperoni Rolls 🌶️","posId":"P100","price":8900,"isExtra":false},{"id":"57081111","note":"","count":1,"label":"Balné","posId":"K0000","price":1500,"isExtra":true}]</t>
  </si>
  <si>
    <t>2026-05-08T21:47:07.791+02:00</t>
  </si>
  <si>
    <t>2026-05-08T21:57:57.474+02:00</t>
  </si>
  <si>
    <t>[{"id":"2258641d-2e03-4608-b20f-749a219f4c12","count":1,"label":"Pizza BBQ Texas 32","posId":"119","price":24900,"isExtra":false,"creatorId":"5uZESjsIIB_t4SF1PsV0D","isPackging":0,"actualLabel":"Pizza BBQ Texas 32"},{"id":"T1PbeT0upOTY31aEjufvg","count":1,"label":"Bez slaniny","posId":"X108","price":0,"KDSTags":["redhighlight"],"isExtra":true,"mainItemId":"2258641d-2e03-4608-b20f-749a219f4c12"},{"id":"97c710af-c51c-4fa1-8ff3-1e2aa47a8648","count":1,"label":"Pizza Capricciosa 32","posId":"113","price":24900,"isExtra":false,"creatorId":"kX51gqz2yf1tzE9o931Mk","isPackging":0,"actualLabel":"Pizza Capricciosa 32"},{"id":"Ftfe1QZwY08mXcTtABkcO","count":1,"label":"Bez šunky","posId":"X106","price":0,"KDSTags":["redhighlight"],"isExtra":true,"mainItemId":"97c710af-c51c-4fa1-8ff3-1e2aa47a8648"}]</t>
  </si>
  <si>
    <t>2026-05-08T21:41:37.043+02:00</t>
  </si>
  <si>
    <t>2026-05-08T21:51:14.555+02:00</t>
  </si>
  <si>
    <t>[{"id":"69400db90dc626f6c3c3fc23","count":1,"label":"Pepperoni 32cm 🌶️🌶️","posId":"120","price":24900,"isExtra":false},{"id":"47441b8c08c3b985152b12f3","count":1,"label":"Balné","posId":"K0000","price":1500,"isExtra":true},{"id":"69400db90dc626f6c3c3fc5b","count":1,"label":"Pepperoni Rolls 🌶️","posId":"P100","price":8900,"isExtra":false},{"id":"47441b8c08c3b985152b12f3","count":1,"label":"Balné","posId":"K0000","price":1500,"isExtra":true}]</t>
  </si>
  <si>
    <t>2026-05-08T21:41:09.116+02:00</t>
  </si>
  <si>
    <t>2026-05-08T21:49:48.505+02:00</t>
  </si>
  <si>
    <t>2026-05-08T21:41:03.912+02:00</t>
  </si>
  <si>
    <t>2026-05-08T21:56:45.368+02:00</t>
  </si>
  <si>
    <t>[{"id":"1fae666b-4102-4ed0-b317-2a07b21ae279","note":"","count":1,"label":"Hot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bylinky","posId":"A122","price":6500,"isExtra":true}]</t>
  </si>
  <si>
    <t>2026-05-08T21:40:10.048+02:00</t>
  </si>
  <si>
    <t>2026-05-08T21:48:32.572+02:00</t>
  </si>
  <si>
    <t>[{"id":"69400db90dc626f6c3c3fc09","count":1,"label":"Pepperoni 40cm 🌶️🌶️","posId":"108","price":30900,"isExtra":false},{"id":"eebdf80d1781a9b444ae21c7","count":1,"label":"Balné","posId":"K0000","price":2000,"isExtra":true},{"id":"69400db90dc626f6c3c3fc7b","count":1,"label":"Mirinda 1l","posId":"N126","price":5900,"isExtra":false}]</t>
  </si>
  <si>
    <t>2026-05-08T21:28:22.033+02:00</t>
  </si>
  <si>
    <t>2026-05-08T21:32:26.096+02:00</t>
  </si>
  <si>
    <t>[{"id":"51fde04b-6442-4c64-a9d5-2e7fa275ca33","count":1,"label":"Pizza Hot &amp; Spicy 18","posId":"134","price":11900,"isExtra":false,"creatorId":"CenKch1nShZQFscFEIOSB","isPackging":0,"actualLabel":"Pizza Hot &amp; Spicy 18"}]</t>
  </si>
  <si>
    <t>2026-05-08T21:21:06.425+02:00</t>
  </si>
  <si>
    <t>2026-05-08T21:29:41.093+02:00</t>
  </si>
  <si>
    <t>2026-05-08T21:51:21.958+02:00</t>
  </si>
  <si>
    <t>2026-05-08T21:21:19.132+02:00</t>
  </si>
  <si>
    <t>[{"id":"fcbcf6b6-34c6-4d5f-ac5b-f6ece72e0953","note":"","count":1,"label":"BBQ Meteor 32 cm","posId":"118","price":24900,"isExtra":false},{"id":"f61b7339-3b20-4583-b2b8-12e48de2876d","note":"","count":1,"label":"změna na Rajčatový základ","posId":"f61b7339-3b20-4583-b2b8-12e48de2876d","price":0,"isExtra":true}]</t>
  </si>
  <si>
    <t>2026-05-08T21:20:50.288+02:00</t>
  </si>
  <si>
    <t>2026-05-08T21:29:29.271+02:00</t>
  </si>
  <si>
    <t>[{"id":"102","note":"","count":1,"label":"Hawai 40cm","posId":"102","price":30900,"isExtra":false},{"id":"K0000","note":"","count":1,"label":"Balné","posId":"K0000","price":2000,"isExtra":true},{"id":"C100","note":"","count":1,"label":"Ananas","posId":"C100","price":3500,"KDSTags":["greenhighlight"],"isExtra":true}]</t>
  </si>
  <si>
    <t>2026-05-08T21:18:22.386+02:00</t>
  </si>
  <si>
    <t>2026-05-08T21:22:45.098+02:00</t>
  </si>
  <si>
    <t>[{"id":"9d39facb-927e-41df-970a-8bfedd627640","count":1,"label":"Pizza Capricciosa 18","posId":"125","price":11900,"isExtra":false,"creatorId":"gqMQ4uWNMroJN9W_tqp28","isPackging":0,"actualLabel":"Pizza Capricciosa 18"}]</t>
  </si>
  <si>
    <t>2026-05-08T21:12:07.169+02:00</t>
  </si>
  <si>
    <t>2026-05-08T21:19:14.301+02:00</t>
  </si>
  <si>
    <t>[{"id":"cd7798b9-deb2-4229-a68e-ebefba7ee9e4","count":1,"label":"Pizza Comeback 32","posId":"121","price":24900,"isExtra":false,"creatorId":"sUWPGyzBxrrGuCdiW-jSz","isPackging":0,"actualLabel":"Pizza Comeback 32"}]</t>
  </si>
  <si>
    <t>2026-05-08T21:12:04.105+02:00</t>
  </si>
  <si>
    <t>2026-05-08T21:19:58.052+02:00</t>
  </si>
  <si>
    <t>2026-05-08T21:03:49.470+02:00</t>
  </si>
  <si>
    <t>2026-05-08T21:16:30.327+02:00</t>
  </si>
  <si>
    <t>[{"id":"69400db90dc626f6c3c3fc27","count":1,"label":"BBQ Meteor 32cm","posId":"118","price":24900,"isExtra":false},{"id":"47441b8c08c3b985152b12f3","count":1,"label":"Balné","posId":"K0000","price":1500,"isExtra":true},{"id":"86a8411975d49148029d3c69","count":1,"label":"Smetanový základ","posId":"ZBS32","price":0,"isExtra":true},{"id":"69400db90dc626f6c3c3fc5d","count":1,"label":"Česnekový dip","posId":"P106","price":2000,"isExtra":false},{"id":"47441b8c08c3b985152b12f3","count":1,"label":"Balné","posId":"K0000","price":1500,"isExtra":true},{"id":"69400db90dc626f6c3c3fc79","count":1,"label":"Pepsi zero sugar 1l","posId":"N125","price":5900,"isExtra":false}]</t>
  </si>
  <si>
    <t>2026-05-08T21:02:21.717+02:00</t>
  </si>
  <si>
    <t>2026-05-08T21:11:27.528+02:00</t>
  </si>
  <si>
    <t>[{"id":"69400db90dc626f6c3c3fc21","count":1,"label":"Comeback 32cm 🌶️","posId":"121","price":24900,"isExtra":false},{"id":"47441b8c08c3b985152b12f3","count":1,"label":"Balné","posId":"K0000","price":1500,"isExtra":true},{"id":"a412b114a164fd326990f8ec","count":1,"label":"Smetanový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okrajů","posId":"X1000","price":0,"isExtra":true}]</t>
  </si>
  <si>
    <t>2026-05-08T21:00:51.667+02:00</t>
  </si>
  <si>
    <t>2026-05-08T21:11:17.606+02:00</t>
  </si>
  <si>
    <t>2026-05-08T21:00:03.792+02:00</t>
  </si>
  <si>
    <t>2026-05-08T21:13:53.230+02:00</t>
  </si>
  <si>
    <t>2026-05-08T21:29:43.118+02:00</t>
  </si>
  <si>
    <t>2026-05-08T21:00:17.957+02:00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</si>
  <si>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</si>
  <si>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2026-05-08T20:59:49.747+02:00</t>
  </si>
  <si>
    <t>2026-05-08T21:09:30.234+02:00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</si>
  <si>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základ","posId":"ZRS40","price":0,"isExtra":true},{"id":"A118","note":"","count":1,"label":"okraj hotdog, hořčice","posId":"A118","price":6500,"isExtra":true},{"id":"P106","note":"","count":1,"label":"Česnekový dip","posId":"P106","price":2000,"isExtra":false},{"id":"K0000","note":"","count":1,"label":"Balné","posId":"K0000","price":1500,"isExtra":true},{"id":"D107","note":"","count":1,"label":"Opočno čokoládová","posId":"D107","price":12900,"isExtra":false},{"id":"N125","note":"","count":1,"label":"Pepsi zero sugar 1l","posId":"N125","price":5900,"isExtra":false}]</t>
  </si>
  <si>
    <t>2026-05-08T20:54:55.791+02:00</t>
  </si>
  <si>
    <t>2026-05-08T21:01:36.377+02:00</t>
  </si>
  <si>
    <t>2026-05-08T20:45:04.469+02:00</t>
  </si>
  <si>
    <t>2026-05-08T21:13:01.226+02:00</t>
  </si>
  <si>
    <t>Saffet</t>
  </si>
  <si>
    <t>2026-05-08T20:35:09.837+02:00</t>
  </si>
  <si>
    <t>2026-05-08T20:45:10.053+02:00</t>
  </si>
  <si>
    <t>[{"id":"114","note":"","count":1,"label":"Hawai 32cm","posId":"114","price":24900,"isExtra":false},{"id":"K0000","note":"","count":1,"label":"Balné","posId":"K0000","price":1500,"isExtra":true},{"id":"X100","note":"","count":1,"label":"Bez ananasu","posId":"X100","price":0,"KDSTags":["redhighlight"],"isExtra":true},{"id":"107","note":"","count":1,"label":"BBQ Texas 40cm","posId":"107","price":30900,"isExtra":false},{"id":"K0000","note":"","count":1,"label":"Balné","posId":"K0000","price":2000,"isExtra":true}]</t>
  </si>
  <si>
    <t>Nagyija</t>
  </si>
  <si>
    <t>2026-05-08T20:32:35.079+02:00</t>
  </si>
  <si>
    <t>2026-05-08T20:45:54.115+02:00</t>
  </si>
  <si>
    <t>[{"id":"121","note":"","count":1,"label":"Comeback 32cm 🌶️","posId":"121","price":24900,"isExtra":false},{"id":"K0000","note":"","count":1,"label":"Balné","posId":"K0000","price":1500,"isExtra":true},{"id":"X103","note":"","count":1,"label":"Bez cibule","posId":"X103","price":0,"KDSTags":["redhighlight"],"isExtra":true},{"id":"112","note":"","count":1,"label":"Margherita 32cm","posId":"112","price":20900,"isExtra":false},{"id":"K0000","note":"","count":1,"label":"Balné","posId":"K0000","price":1500,"isExtra":true}]</t>
  </si>
  <si>
    <t>2026-05-08T20:16:13.088+02:00</t>
  </si>
  <si>
    <t>2026-05-08T20:22:34.108+02:00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</si>
  <si>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🌶️🌶️","posId":"108","price":30900,"isExtra":false},{"id":"57081101","note":"","count":1,"label":"Balné","posId":"K0000","price":2000,"isExtra":true},{"id":"57081099","note":"","count":1,"label":"bez plněných okrajů","posId":"X1000","price":0,"isExtra":true},{"id":"57405792","note":"","size":"Mirinda 1l","count":1,"label":"Mirinda 1l","posId":"N126","price":5900,"isExtra":false}]</t>
  </si>
  <si>
    <t>2026-05-08T20:14:21.577+02:00</t>
  </si>
  <si>
    <t>2026-05-08T20:21:42.271+02:00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</si>
  <si>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🌶️🌶️","posId":"108","price":30900,"isExtra":false},{"id":"57081101","note":"","count":1,"label":"Balné","posId":"K0000","price":2000,"isExtra":true}]</t>
  </si>
  <si>
    <t>2026-05-08T20:14:21.538+02:00</t>
  </si>
  <si>
    <t>2026-05-08T20:25:08.188+02:00</t>
  </si>
  <si>
    <t>[{"id":"57081069","note":"","size":"Česnekový dip","count":1,"label":"Česnekový dip","posId":"P106","price":2000,"isExtra":false},{"id":"57081111","note":"","count":1,"label":"Balné","posId":"K0000","price":1500,"isExtra":true},{"id":"59610969","note":"","size":"BBQ Texas 32cm","count":1,"label":"BBQ Texas 32cm","posId":"119","price":24900,"isExtra":false},{"id":"57081111","note":"","count":1,"label":"Balné","posId":"K0000","price":1500,"isExtra":true}]</t>
  </si>
  <si>
    <t>2026-05-08T19:58:47.184+02:00</t>
  </si>
  <si>
    <t>2026-05-08T20:05:17.953+02:00</t>
  </si>
  <si>
    <t>[{"id":"60b32f9b-7064-4917-aed7-67a49f9cad9a","count":1,"label":"Pizza Quattro Formaggi 40","posId":"111","price":30900,"isExtra":false,"creatorId":"irbr8cD4ukT2-o0xyb46M","isPackging":0,"actualLabel":"Pizza Quattro Formaggi 40"}]</t>
  </si>
  <si>
    <t>2026-05-08T19:58:45.109+02:00</t>
  </si>
  <si>
    <t>2026-05-08T20:13:20.020+02:00</t>
  </si>
  <si>
    <t>[{"id":"59610974","note":"","size":"Baby Špenát &amp; kuře 32cm","count":1,"label":"Baby Špenát &amp; kuře 32cm","posId":"116","price":24900,"isExtra":false},{"id":"57081111","note":"","count":1,"label":"Balné","posId":"K0000","price":1500,"isExtra":true},{"id":"59610965","note":"","size":"Quattro Formaggi 32cm","count":1,"label":"Quattro Formaggi 32cm","posId":"123","price":24900,"isExtra":false},{"id":"57081111","note":"","count":1,"label":"Balné","posId":"K0000","price":1500,"isExtra":true},{"id":"59278383","note":"","size":"Masové kuličky","count":1,"label":"Masové kuličky","posId":"P102","price":9900,"isExtra":false},{"id":"57081111","note":"","count":1,"label":"Balné","posId":"K0000","price":1500,"isExtra":true}]</t>
  </si>
  <si>
    <t>Alexandru</t>
  </si>
  <si>
    <t>2026-05-08T19:56:55.700+02:00</t>
  </si>
  <si>
    <t>2026-05-08T20:11:25.039+02:00</t>
  </si>
  <si>
    <t>[{"id":"P106","note":"","count":1,"label":"Česnekový dip","posId":"P106","price":2000,"isExtra":false},{"id":"K0000","note":"","count":1,"label":"Balné","posId":"K0000","price":1500,"isExtra":true},{"id":"P103","note":"","count":1,"label":"Pečené brambory","posId":"P103","price":6900,"isExtra":false},{"id":"K0000","note":"","count":1,"label":"Balné","posId":"K0000","price":1500,"isExtra":true},{"id":"D109","note":"","count":1,"label":"Opočno pistáciová","posId":"D109","price":12900,"isExtra":false},{"id":"111","note":"","count":1,"label":"Quattro Formaggi 40cm","posId":"111","price":30900,"isExtra":false},{"id":"K0000","note":"","count":1,"label":"Balné","posId":"K0000","price":2000,"isExtra":true},{"id":"C106","note":"","count":1,"label":"Šunka","posId":"C106","price":4000,"KDSTags":["greenhighlight"],"isExtra":true},{"id":"C108","note":"","count":1,"label":"Slanina","posId":"C108","price":4000,"KDSTags":["greenhighlight"],"isExtra":true}]</t>
  </si>
  <si>
    <t>2026-05-08T19:55:46.652+02:00</t>
  </si>
  <si>
    <t>2026-05-08T20:03:58.006+02:00</t>
  </si>
  <si>
    <t>[{"id":"c48047a3-b360-4cc6-8231-e37932ddbc84","count":1,"label":"Pizza Comeback 18","posId":"133","price":11900,"isExtra":false,"creatorId":"oj4_GuyjmQuXUytDpwJNS","isPackging":0,"actualLabel":"Pizza Comeback 18"}]</t>
  </si>
  <si>
    <t>2026-05-08T19:55:15.479+02:00</t>
  </si>
  <si>
    <t>2026-05-08T20:06:11.048+02:00</t>
  </si>
  <si>
    <t>[{"id":"57405790","note":"","size":"Pepsi 1l","count":1,"label":"Pepsi 1l","posId":"N124","price":5900,"isExtra":false},{"id":"59610966","note":"","size":"Hot &amp; Spicy 32cm 🌶️🌶️","count":1,"label":"Hot &amp; Spicy 32cm 🌶️🌶️","posId":"122","price":24900,"isExtra":false},{"id":"57081111","note":"","count":1,"label":"Balné","posId":"K0000","price":1500,"isExtra":true}]</t>
  </si>
  <si>
    <t>2026-05-08T19:38:46.845+02:00</t>
  </si>
  <si>
    <t>2026-05-08T19:53:40.021+02:00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</si>
  <si>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🌶️🌶️","posId":"122","price":24900,"isExtra":false},{"id":"47441b8c08c3b985152b12f3","count":1,"label":"Balné","posId":"K0000","price":1500,"isExtra":true},{"id":"286dea47175c3f6c57758e95","count":1,"label":"BBQ základ","posId":"ZRB32","price":0,"isExtra":true},{"id":"f85e8465e5397f7018005171","count":1,"label":"okraj hotdog, hořčice","posId":"A117","price":5700,"isExtra":true}]</t>
  </si>
  <si>
    <t>2026-05-08T19:37:45.397+02:00</t>
  </si>
  <si>
    <t>2026-05-08T19:50:27.873+02:00</t>
  </si>
  <si>
    <t>[{"id":"114","note":"","count":1,"label":"Hawai 32cm","posId":"114","price":24900,"isExtra":false},{"id":"K0000","note":"","count":1,"label":"Balné","posId":"K0000","price":1500,"isExtra":true},{"id":"A121","note":"","count":1,"label":"okraj mozzarella, bylinky","posId":"A121","price":5700,"isExtra":true},{"id":"118","note":"","count":1,"label":"BBQ Meteor 32cm","posId":"118","price":24900,"isExtra":false},{"id":"K0000","note":"","count":1,"label":"Balné","posId":"K0000","price":1500,"isExtra":true},{"id":"ZBS32","note":"","count":1,"label":"Smetanový základ","posId":"ZBS32","price":0,"isExtra":true},{"id":"A121","note":"","count":1,"label":"okraj mozzarella, bylinky","posId":"A121","price":5700,"isExtra":true}]</t>
  </si>
  <si>
    <t>2026-05-08T19:33:45.485+02:00</t>
  </si>
  <si>
    <t>2026-05-08T19:42:21.034+02:00</t>
  </si>
  <si>
    <t>2026-05-08T19:32:45.368+02:00</t>
  </si>
  <si>
    <t>2026-05-08T19:39:38.997+02:00</t>
  </si>
  <si>
    <t>[{"id":"69bfb5a1d2b79c5461515a4d","count":1,"label":"Opočno vanilková","posId":"D108","price":12900,"isExtra":false},{"id":"69400db90dc626f6c3c3fc63","count":1,"label":"Choco Rolls","posId":"chr100","price":8900,"isExtra":false},{"id":"47441b8c08c3b985152b12f3","count":1,"label":"Balné","posId":"K0000","price":1500,"isExtra":true},{"id":"69400db90dc626f6c3c3fc79","count":1,"label":"Pepsi zero sugar 1l","posId":"N125","price":5900,"isExtra":false}]</t>
  </si>
  <si>
    <t>2026-05-08T19:31:56.121+02:00</t>
  </si>
  <si>
    <t>2026-05-08T19:38:35.813+02:00</t>
  </si>
  <si>
    <t>[{"id":"faba40d0-295e-4d0a-bb09-2edf9b61a61a","count":1,"label":"Pizza Hawai 40 cm","posId":"102","price":30900,"isExtra":false,"creatorId":"qJMvLUn0VBqqFYONl049v","isPackging":0,"actualLabel":"Pizza Hawai 40 cm"}]</t>
  </si>
  <si>
    <t>2026-05-08T19:30:03.776+02:00</t>
  </si>
  <si>
    <t>2026-05-08T19:46:45.726+02:00</t>
  </si>
  <si>
    <t>2026-05-08T19:57:29.201+02:00</t>
  </si>
  <si>
    <t>2026-05-08T19:30:49.549+02:00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</si>
  <si>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bylinky","posId":"A122","price":6500,"isExtra":true},{"id":"ed9751e1-1886-4b0f-b8dd-d3c6488dfd29","note":"","count":1,"label":"Mozzarella","posId":"C113","price":4000,"KDSTags":["greenhighlight"],"isExtra":true}]</t>
  </si>
  <si>
    <t>2026-05-08T19:23:27.760+02:00</t>
  </si>
  <si>
    <t>2026-05-08T19:34:24.204+02:00</t>
  </si>
  <si>
    <t>2026-05-08T19:15:35.823+02:00</t>
  </si>
  <si>
    <t>2026-05-08T19:31:08.807+02:00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</si>
  <si>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🌶️🌶️","posId":"108","price":30900,"isExtra":false},{"id":"57081101","note":"","count":1,"label":"Balné","posId":"K0000","price":2000,"isExtra":true},{"id":"59555802","note":"","count":1,"label":"BBQ základ","posId":"ZRB40","price":0,"isExtra":true},{"id":"57405791","note":"","size":"Pepsi zero sugar 1l","count":1,"label":"Pepsi zero sugar 1l","posId":"N125","price":5900,"isExtra":false},{"id":"57081068","note":"","size":"Pepperoni Rolls 🌶️","count":1,"label":"Pepperoni Rolls 🌶️","posId":"P100","price":8900,"isExtra":false},{"id":"57081111","note":"","count":1,"label":"Balné","posId":"K0000","price":1500,"isExtra":true}]</t>
  </si>
  <si>
    <t>2026-05-08T19:14:03.855+02:00</t>
  </si>
  <si>
    <t>2026-05-08T19:29:20.646+02:00</t>
  </si>
  <si>
    <t>2026-05-08T19:45:07.169+02:00</t>
  </si>
  <si>
    <t>2026-05-08T19:14:51.510+02:00</t>
  </si>
  <si>
    <t>[{"id":"35e045f9-bc36-46e9-8142-6579de78a05b","note":"","count":1,"label":"Comeback 32 cm","posId":"121","price":24900,"isExtra":false},{"id":"a3d62a5d-2e1d-48db-874e-d64becff7059","note":"","count":1,"label":"změna na BBQ základ","posId":"a3d62a5d-2e1d-48db-874e-d64becff7059","price":0,"isExtra":true},{"id":"f2ca88ba-7288-4f05-a925-149da2e2137e","note":"","count":1,"label":"okraj Hotdog, BBQ","posId":"A119","price":5700,"isExtra":true},{"id":"35e045f9-bc36-46e9-8142-6579de78a05b","note":"","count":1,"label":"Comeback 32 cm","posId":"121","price":24900,"isExtra":false},{"id":"a3d62a5d-2e1d-48db-874e-d64becff7059","note":"","count":1,"label":"změna na BBQ základ","posId":"a3d62a5d-2e1d-48db-874e-d64becff7059","price":0,"isExtra":true},{"id":"2585f58b-88a9-4cf3-bee9-d0f178b1877c","note":"","count":1,"label":"okraj Hotdog bez omáčky","posId":"A125","price":5700,"isExtra":true}]</t>
  </si>
  <si>
    <t>2026-05-08T19:13:33.643+02:00</t>
  </si>
  <si>
    <t>2026-05-08T19:23:47.341+02:00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</si>
  <si>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🌶️🌶️","posId":"122","price":24900,"isExtra":false},{"id":"47441b8c08c3b985152b12f3","count":1,"label":"Balné","posId":"K0000","price":1500,"isExtra":true},{"id":"69400db90dc626f6c3c3fc23","count":1,"label":"Pepperoni 32cm 🌶️🌶️","posId":"120","price":24900,"isExtra":false},{"id":"47441b8c08c3b985152b12f3","count":1,"label":"Balné","posId":"K0000","price":1500,"isExtra":true},{"id":"69400db90dc626f6c3c3fc25","count":1,"label":"BBQ Texas 32cm","posId":"119","price":24900,"isExtra":false},{"id":"47441b8c08c3b985152b12f3","count":1,"label":"Balné","posId":"K0000","price":1500,"isExtra":true},{"id":"e1f43a0ee7f218cf02a7ded7","count":1,"label":"USA těsto","posId":"17","price":1000,"isExtra":true},{"id":"69400db90dc626f6c3c3fc2f","count":1,"label":"Baby Špenát &amp; kuře 32cm","posId":"116","price":24900,"isExtra":false},{"id":"47441b8c08c3b985152b12f3","count":1,"label":"Balné","posId":"K0000","price":1500,"isExtra":true},{"id":"e1f43a0ee7f218cf02a7ded7","count":1,"label":"USA těsto","posId":"17","price":1000,"isExtra":true}]</t>
  </si>
  <si>
    <t>2026-05-08T19:08:57.790+02:00</t>
  </si>
  <si>
    <t>2026-05-08T19:18:34.843+02:00</t>
  </si>
  <si>
    <t>[{"id":"69400db90dc626f6c3c3fc1d","count":1,"label":"Quattro Formaggi 32cm","posId":"123","price":24900,"isExtra":false},{"id":"47441b8c08c3b985152b12f3","count":1,"label":"Balné","posId":"K0000","price":1500,"isExtra":true},{"id":"58833455b550c0fa8368e3bc","count":1,"label":"okraj hotdog, bez omáčky","posId":"A125","price":5700,"isExtra":true},{"id":"69400db90dc626f6c3c3fc27","count":1,"label":"BBQ Meteor 32cm","posId":"118","price":24900,"isExtra":false},{"id":"47441b8c08c3b985152b12f3","count":1,"label":"Balné","posId":"K0000","price":1500,"isExtra":true}]</t>
  </si>
  <si>
    <t>2026-05-08T19:00:30.258+02:00</t>
  </si>
  <si>
    <t>2026-05-08T19:07:55.056+02:00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</si>
  <si>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🌶️","posId":"121","price":24900,"isExtra":false},{"id":"57081111","note":"","count":1,"label":"Balné","posId":"K0000","price":1500,"isExtra":true},{"id":"57081169","note":"","count":1,"label":"Olivy","posId":"B112","price":2500,"KDSTags":["greenhighlight"],"isExtra":true}]</t>
  </si>
  <si>
    <t>2026-05-08T18:53:04.097+02:00</t>
  </si>
  <si>
    <t>2026-05-08T18:59:26.797+02:00</t>
  </si>
  <si>
    <t>[{"id":"0b867b16-3995-4b4a-9deb-1c0d8cecf8d6","note":"","count":1,"label":"Pepperoni 32 cm","posId":"120","price":24900,"isExtra":false},{"id":"5b1f2843-926a-4dd1-a5f0-4fddc7b45013","note":"","count":1,"label":"Margherita 32 cm","posId":"112","price":20900,"isExtra":false}]</t>
  </si>
  <si>
    <t>2026-05-08T18:48:48.358+02:00</t>
  </si>
  <si>
    <t>2026-05-08T18:57:35.120+02:00</t>
  </si>
  <si>
    <t>[{"id":"69400db90dc626f6c3c3fc03","count":1,"label":"Quattro Formaggi 40cm","posId":"111","price":30900,"isExtra":false},{"id":"eebdf80d1781a9b444ae21c7","count":1,"label":"Balné","posId":"K0000","price":2000,"isExtra":true},{"id":"69400db90dc626f6c3c3fc09","count":1,"label":"Pepperoni 40cm 🌶️🌶️","posId":"108","price":30900,"isExtra":false},{"id":"eebdf80d1781a9b444ae21c7","count":1,"label":"Balné","posId":"K0000","price":2000,"isExtra":true},{"id":"69400db90dc626f6c3c3fc5d","count":2,"label":"Česnekový dip","posId":"P106","price":2000,"isExtra":false},{"id":"47441b8c08c3b985152b12f3","count":2,"label":"Balné","posId":"K0000","price":1500,"isExtra":true}]</t>
  </si>
  <si>
    <t>2026-05-08T18:36:04.318+02:00</t>
  </si>
  <si>
    <t>2026-05-08T18:45:12.213+02:00</t>
  </si>
  <si>
    <t>[{"id":"e8f571e6-dd36-42d7-8826-52c90315986b","note":"","count":1,"label":"Baby špenát &amp; kuře 40 cm","posId":"104","price":30900,"isExtra":false},{"id":"8c704055-e242-493d-b754-bb711e5a6c0b","note":"","count":1,"label":"Hawai 40 cm","posId":"102","price":30900,"isExtra":false}]</t>
  </si>
  <si>
    <t>2026-05-08T18:32:05.426+02:00</t>
  </si>
  <si>
    <t>2026-05-08T18:37:42.996+02:00</t>
  </si>
  <si>
    <t>[{"id":"69400db90dc626f6c3c3fc1b","count":1,"label":"Margherita 32cm","posId":"112","price":20900,"isExtra":false},{"id":"47441b8c08c3b985152b12f3","count":1,"label":"Balné","posId":"K0000","price":1500,"isExtra":true},{"id":"e1f43a0ee7f218cf02a7ded7","count":1,"label":"USA těsto","posId":"17","price":1000,"isExtra":true},{"id":"e8b9c738ab9602bc599b4f85","count":1,"label":"bez plněných okrajů","posId":"X1000","price":0,"isExtra":true},{"id":"d9d27ec8b07691907ec63c68","count":1,"label":"Kukuřice","posId":"B115","price":2500,"KDSTags":["greenhighlight"],"isExtra":true}]</t>
  </si>
  <si>
    <t>2026-05-08T18:16:19.270+02:00</t>
  </si>
  <si>
    <t>2026-05-08T18:25:54.257+02:00</t>
  </si>
  <si>
    <t>[{"id":"122","note":"","count":1,"label":"Hot &amp; Spicy 32cm 🌶️🌶️","posId":"122","price":24900,"isExtra":false},{"id":"K0000","note":"","count":1,"label":"Balné","posId":"K0000","price":1500,"isExtra":true},{"id":"122","note":"","count":1,"label":"Hot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🌶️🌶️","posId":"122","price":24900,"isExtra":false},{"id":"K0000","note":"","count":1,"label":"Balné","posId":"K0000","price":1500,"isExtra":true}]</t>
  </si>
  <si>
    <t>2026-05-08T18:16:16.582+02:00</t>
  </si>
  <si>
    <t>2026-05-08T18:21:53.811+02:00</t>
  </si>
  <si>
    <t>[{"id":"f30f2fb2-fb95-4178-8ce0-1adad0595bf2","count":1,"label":"Pizza Margherita 40","posId":"100","price":26900,"isExtra":false,"creatorId":"rrOHxBVTNVhReUfySivYD","isPackging":0,"actualLabel":"Pizza Margherita 40"},{"id":"extra_20230331101812_99","count":1,"label":"Šunka","posId":"C106","price":4000,"KDSTags":["greenhighlight"],"isExtra":true,"mainItemId":"f30f2fb2-fb95-4178-8ce0-1adad0595bf2"}]</t>
  </si>
  <si>
    <t>2026-05-08T18:08:01.347+02:00</t>
  </si>
  <si>
    <t>2026-05-08T18:19:37.947+02:00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</si>
  <si>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základ","posId":"ZRS40","price":0,"isExtra":true},{"id":"102","note":"","count":1,"label":"Hawai 40cm","posId":"102","price":30900,"isExtra":false},{"id":"K0000","note":"","count":1,"label":"Balné","posId":"K0000","price":2000,"isExtra":true},{"id":"123","note":"","count":1,"label":"Quattro Formaggi 32cm","posId":"123","price":24900,"isExtra":false},{"id":"K0000","note":"","count":1,"label":"Balné","posId":"K0000","price":1500,"isExtra":true}]</t>
  </si>
  <si>
    <t>2026-05-08T18:03:47.181+02:00</t>
  </si>
  <si>
    <t>2026-05-08T18:10:07.945+02:00</t>
  </si>
  <si>
    <t>2026-05-08T17:58:57.388+02:00</t>
  </si>
  <si>
    <t>2026-05-08T18:08:39.006+02:00</t>
  </si>
  <si>
    <t>[{"id":"59610971","note":"","size":"Zeleninová 32cm","count":1,"label":"Zeleninová 32cm","posId":"115","price":24900,"isExtra":false},{"id":"57081111","note":"","count":1,"label":"Balné","posId":"K0000","price":1500,"isExtra":true},{"id":"57094169","note":"","count":1,"label":"Smetanový základ","posId":"ZRS32","price":0,"isExtra":true},{"id":"57081105","note":"","count":1,"label":"bez plněných okrajů","posId":"X1000","price":0,"isExtra":true},{"id":"57081190","note":"","count":1,"label":"Bez oliv","posId":"X112","price":0,"KDSTags":["redhighlight"],"isExtra":true},{"id":"59610969","note":"","size":"BBQ Texas 32cm","count":1,"label":"BBQ Texas 32cm","posId":"119","price":24900,"isExtra":false},{"id":"57081111","note":"","count":1,"label":"Balné","posId":"K0000","price":1500,"isExtra":true},{"id":"57094174","note":"","count":1,"label":"Rajčatový základ","posId":"ZBR32","price":0,"isExtra":true},{"id":"57081105","note":"","count":1,"label":"bez plněných okrajů","posId":"X1000","price":0,"isExtra":true},{"id":"57081122","note":"","count":1,"label":"Jalapeňos","posId":"B102","price":2500,"KDSTags":["greenhighlight"],"isExtra":true}]</t>
  </si>
  <si>
    <t>2026-05-08T17:44:44.054+02:00</t>
  </si>
  <si>
    <t>2026-05-08T17:55:18.611+02:00</t>
  </si>
  <si>
    <t>[{"id":"e28ab87f-b95c-47c6-9c60-ca35c4cef227","count":1,"label":"Pizza Pepperoni 40","posId":"108","price":30900,"isExtra":false,"creatorId":"g7aGFegKmvj2Scge9UWcg","isPackging":0,"actualLabel":"Pizza Pepperoni 40"}]</t>
  </si>
  <si>
    <t>Boris</t>
  </si>
  <si>
    <t>2026-05-08T17:44:19.021+02:00</t>
  </si>
  <si>
    <t>2026-05-08T17:56:16.343+02:00</t>
  </si>
  <si>
    <t>2026-05-08T17:35:58.776+02:00</t>
  </si>
  <si>
    <t>2026-05-08T17:44:27.631+02:00</t>
  </si>
  <si>
    <t>[{"id":"4b4a3c41-e6f7-4559-ba91-d32fecf13e87","count":1,"label":"Pizza Hawai 18 cm","posId":"126","price":11900,"isExtra":false,"creatorId":"Z2GKQ7h_s0oi6Ya1uez6r","isPackging":0,"actualLabel":"Pizza Hawai 18 cm"},{"id":"51fde04b-6442-4c64-a9d5-2e7fa275ca33","count":1,"label":"Pizza Hot &amp; Spicy 18","posId":"134","price":11900,"isExtra":false,"creatorId":"N0GWcfvR3mbrbqHajxnoa","isPackging":0,"actualLabel":"Pizza Hot &amp; Spicy 18"}]</t>
  </si>
  <si>
    <t>Omkar</t>
  </si>
  <si>
    <t>2026-05-08T17:31:47.891+02:00</t>
  </si>
  <si>
    <t>2026-05-08T17:42:25.717+02:00</t>
  </si>
  <si>
    <t>[{"id":"112","note":"","count":1,"label":"Margherita 32cm","posId":"112","price":20900,"isExtra":false},{"id":"K0000","note":"","count":1,"label":"Balné","posId":"K0000","price":1500,"isExtra":true},{"id":"B105","note":"","count":1,"label":"Žampiony","posId":"B105","price":2500,"KDSTags":["greenhighlight"],"isExtra":true},{"id":"B115","note":"","count":1,"label":"Kukuřice","posId":"B115","price":2500,"KDSTags":["greenhighlight"],"isExtra":true},{"id":"B113","note":"","count":1,"label":"Mozzarella","posId":"B113","price":3000,"KDSTags":["greenhighlight"],"isExtra":true},{"id":"112","note":"","count":1,"label":"Margherita 32cm","posId":"112","price":20900,"isExtra":false},{"id":"K0000","note":"","count":1,"label":"Balné","posId":"K0000","price":1500,"isExtra":true},{"id":"B105","note":"","count":1,"label":"Žampiony","posId":"B105","price":2500,"KDSTags":["greenhighlight"],"isExtra":true},{"id":"B115","note":"","count":1,"label":"Kukuřice","posId":"B115","price":2500,"KDSTags":["greenhighlight"],"isExtra":true},{"id":"B108","note":"","count":1,"label":"Slanina","posId":"B108","price":3000,"KDSTags":["greenhighlight"],"isExtra":true}]</t>
  </si>
  <si>
    <t>Volodymyr Vychivskyi</t>
  </si>
  <si>
    <t>2026-05-08T17:31:03.171+02:00</t>
  </si>
  <si>
    <t>2026-05-08T17:52:42.873+02:00</t>
  </si>
  <si>
    <t>2026-05-08T18:15:59.053+02:00</t>
  </si>
  <si>
    <t>2026-05-08T17:31:04.959+02:00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</si>
  <si>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bylinky","posId":"A122","price":6500,"isExtra":true},{"id":"e525f614-2c06-459a-8d22-623546aa83fc","note":"","count":1,"label":"BBQ Texas 40 cm","posId":"107","price":30900,"isExtra":false}]</t>
  </si>
  <si>
    <t>2026-05-08T17:17:37.464+02:00</t>
  </si>
  <si>
    <t>2026-05-08T17:23:05.536+02:00</t>
  </si>
  <si>
    <t>[{"id":"31c0dfca-6f85-4bc6-9421-409b4483b607","count":1,"label":"Pizza Pepperoni 32","posId":"120","price":24900,"isExtra":false,"creatorId":"E3DoK49qdOnTsZfNJIxq9","isPackging":0,"actualLabel":"Pizza Pepperoni 32"}]</t>
  </si>
  <si>
    <t>2026-05-08T17:14:48.672+02:00</t>
  </si>
  <si>
    <t>2026-05-08T17:20:06.614+02:00</t>
  </si>
  <si>
    <t>[{"id":"8cf43086-2f35-4343-92aa-dcd50f5af3a1","count":1,"label":"Pečené brambory","posId":"P103","price":6900,"isExtra":false,"creatorId":"EXLzjU_oiibc3sCqCiZMj","isPackging":0,"actualLabel":"Pečené brambory"}]</t>
  </si>
  <si>
    <t>2026-05-08T17:02:37.571+02:00</t>
  </si>
  <si>
    <t>2026-05-08T17:08:39.430+02:00</t>
  </si>
  <si>
    <t>[{"id":"97c710af-c51c-4fa1-8ff3-1e2aa47a8648","count":1,"label":"Pizza Capricciosa 32","posId":"113","price":24900,"isExtra":false,"creatorId":"LSbC3MPbRj5didmKtYrq9","isPackging":0,"actualLabel":"Pizza Capricciosa 32"},{"id":"ymBOCn5TmdXromQHrpfrr","count":1,"label":"Smetanový základ","posId":"ZRS32","price":0,"isExtra":true,"mainItemId":"97c710af-c51c-4fa1-8ff3-1e2aa47a8648"},{"id":"5f81889f-efd5-46d5-84c1-d11302ff3cb2","count":1,"label":"Aquilla černý čaj a broskev","posId":"N120","price":4900,"isExtra":false,"creatorId":"9CoGA2fMy_yiBV4w59YOD","isPackging":0,"actualLabel":"Aquilla černý čaj a broskev"}]</t>
  </si>
  <si>
    <t>2026-05-08T16:54:49.038+02:00</t>
  </si>
  <si>
    <t>2026-05-08T17:08:46.741+02:00</t>
  </si>
  <si>
    <t>[{"id":"69400db90dc626f6c3c3fc21","count":1,"label":"Comeback 32cm 🌶️","posId":"121","price":24900,"isExtra":false},{"id":"47441b8c08c3b985152b12f3","count":1,"label":"Balné","posId":"K0000","price":1500,"isExtra":true},{"id":"286dea47175c3f6c57758e95","count":1,"label":"BBQ základ","posId":"ZRB32","price":0,"isExtra":true},{"id":"fc47b4db58ea17017d058548","count":1,"label":"okraj mozzarella, bylinky","posId":"A121","price":5700,"isExtra":true}]</t>
  </si>
  <si>
    <t>2026-05-08T16:18:27.159+02:00</t>
  </si>
  <si>
    <t>2026-05-08T16:24:44.471+02:00</t>
  </si>
  <si>
    <t>[{"id":"59610973","note":"","size":"Capricciosa 32cm","count":1,"label":"Capricciosa 32cm","posId":"113","price":24900,"isExtra":false},{"id":"57081111","note":"","count":1,"label":"Balné","posId":"K0000","price":1500,"isExtra":true},{"id":"57081105","note":"","count":1,"label":"bez plněných okrajů","posId":"X1000","price":0,"isExtra":true}]</t>
  </si>
  <si>
    <t>2026-05-08T16:16:41.819+02:00</t>
  </si>
  <si>
    <t>2026-05-08T16:24:00.315+02:00</t>
  </si>
  <si>
    <t>[{"id":"faba40d0-295e-4d0a-bb09-2edf9b61a61a","count":1,"label":"Pizza Hawai 40 cm","posId":"102","price":30900,"isExtra":false,"creatorId":"NeRPSgeQ6zv3FdUS3oVpj","isPackging":0,"actualLabel":"Pizza Hawai 40 cm"},{"id":"extra_20230331101812_98","count":1,"label":"Mozzarella","posId":"C113","price":4000,"KDSTags":["greenhighlight"],"isExtra":true,"mainItemId":"faba40d0-295e-4d0a-bb09-2edf9b61a61a"}]</t>
  </si>
  <si>
    <t>2026-05-08T16:04:00.799+02:00</t>
  </si>
  <si>
    <t>2026-05-08T16:12:59.685+02:00</t>
  </si>
  <si>
    <t>[{"id":"121","note":"","count":1,"label":"Comeback 32cm 🌶️","posId":"121","price":24900,"isExtra":false},{"id":"K0000","note":"","count":1,"label":"Balné","posId":"K0000","price":1500,"isExtra":true},{"id":"X103","note":"","count":1,"label":"Bez cibule","posId":"X103","price":0,"KDSTags":["redhighlight"],"isExtra":true},{"id":"B102","note":"","count":1,"label":"Jalapeňos","posId":"B102","price":2500,"KDSTags":["greenhighlight"],"isExtra":true},{"id":"114","note":"","count":1,"label":"Hawai 32cm","posId":"114","price":24900,"isExtra":false},{"id":"K0000","note":"","count":1,"label":"Balné","posId":"K0000","price":1500,"isExtra":true},{"id":"ZRB32","note":"","count":1,"label":"BBQ základ","posId":"ZRB32","price":0,"isExtra":true},{"id":"P106","note":"","count":1,"label":"Česnekový dip","posId":"P106","price":2000,"isExtra":false},{"id":"K0000","note":"","count":1,"label":"Balné","posId":"K0000","price":1500,"isExtra":true}]</t>
  </si>
  <si>
    <t>2026-05-08T15:52:02.980+02:00</t>
  </si>
  <si>
    <t>2026-05-08T16:05:08.360+02:00</t>
  </si>
  <si>
    <t>[{"id":"e8f571e6-dd36-42d7-8826-52c90315986b","note":"","count":1,"label":"Baby špenát &amp; kuře 40 cm","posId":"104","price":30900,"isExtra":false},{"id":"36ea3088-07fd-428f-b871-c4a5ee9cef7b","note":"","count":1,"label":"Comeback 40 cm","posId":"109","price":30900,"isExtra":false},{"id":"03dae282-4cd4-4fa2-9169-2178ea3ed325","note":"","count":1,"label":"Quattro Formaggi 40 cm","posId":"111","price":30900,"isExtra":false}]</t>
  </si>
  <si>
    <t>2026-05-08T15:42:03.568+02:00</t>
  </si>
  <si>
    <t>2026-05-08T15:48:21.369+02:00</t>
  </si>
  <si>
    <t>2026-05-08T16:05:08.109+02:00</t>
  </si>
  <si>
    <t>2026-05-08T15:42:04.514+02:00</t>
  </si>
  <si>
    <t>2026-05-08T15:40:30.221+02:00</t>
  </si>
  <si>
    <t>2026-05-08T15:46:38.234+02:00</t>
  </si>
  <si>
    <t>[{"id":"60b32f9b-7064-4917-aed7-67a49f9cad9a","count":1,"label":"Pizza Quattro Formaggi 40","posId":"111","price":30900,"isExtra":false,"creatorId":"dlottk74Yu3VZjGjuzi7V","isPackging":0,"actualLabel":"Pizza Quattro Formaggi 40"}]</t>
  </si>
  <si>
    <t>2026-05-08T15:23:38.259+02:00</t>
  </si>
  <si>
    <t>2026-05-08T15:32:04.394+02:00</t>
  </si>
  <si>
    <t>[{"id":"59610965","note":"","size":"Quattro Formaggi 32cm","count":1,"label":"Quattro Formaggi 32cm","posId":"123","price":24900,"isExtra":false},{"id":"57081111","note":"","count":1,"label":"Balné","posId":"K0000","price":1500,"isExtra":true},{"id":"57081105","note":"","count":1,"label":"bez plněných okrajů","posId":"X1000","price":0,"isExtra":true},{"id":"57081069","note":"","size":"Česnekový dip","count":1,"label":"Česnekový dip","posId":"P106","price":2000,"isExtra":false},{"id":"57081111","note":"","count":1,"label":"Balné","posId":"K0000","price":1500,"isExtra":true}]</t>
  </si>
  <si>
    <t>2026-05-08T15:22:06.527+02:00</t>
  </si>
  <si>
    <t>2026-05-08T15:36:37.539+02:00</t>
  </si>
  <si>
    <t>[{"id":"69400db90dc626f6c3c3fc2b","count":1,"label":"Hawai 32cm","posId":"114","price":24900,"isExtra":false},{"id":"47441b8c08c3b985152b12f3","count":1,"label":"Balné","posId":"K0000","price":1500,"isExtra":true},{"id":"fc47b4db58ea17017d058548","count":1,"label":"okraj mozzarella, bylinky","posId":"A121","price":5700,"isExtra":true},{"id":"69400db90dc626f6c3c3fc01","count":1,"label":"Margherita 40cm","posId":"100","price":26900,"isExtra":false},{"id":"eebdf80d1781a9b444ae21c7","count":1,"label":"Balné","posId":"K0000","price":2000,"isExtra":true},{"id":"4cf46eca02ef054173c87b37","count":1,"label":"okraj mozzarella, bylinky","posId":"A122","price":6500,"isExtra":true},{"id":"55b9b8803fa99877debe3112","count":1,"label":"Šunka","posId":"C106","price":4000,"KDSTags":["greenhighlight"],"isExtra":true}]</t>
  </si>
  <si>
    <t>2026-05-08T14:37:06.682+02:00</t>
  </si>
  <si>
    <t>2026-05-08T14:44:18.247+02:00</t>
  </si>
  <si>
    <t>2026-05-08T14:33:34.890+02:00</t>
  </si>
  <si>
    <t>2026-05-08T14:41:48.715+02:00</t>
  </si>
  <si>
    <t>[{"id":"69400db90dc626f6c3c3fc21","count":1,"label":"Comeback 32cm 🌶️","posId":"121","price":24900,"isExtra":false},{"id":"47441b8c08c3b985152b12f3","count":1,"label":"Balné","posId":"K0000","price":1500,"isExtra":true},{"id":"286dea47175c3f6c57758e95","count":1,"label":"BBQ základ","posId":"ZRB32","price":0,"isExtra":true},{"id":"f85e8465e5397f7018005171","count":1,"label":"okraj hotdog, hořčice","posId":"A117","price":5700,"isExtra":true}]</t>
  </si>
  <si>
    <t>2026-05-08T14:24:50.909+02:00</t>
  </si>
  <si>
    <t>2026-05-08T14:34:40.968+02:00</t>
  </si>
  <si>
    <t>[{"id":"97c710af-c51c-4fa1-8ff3-1e2aa47a8648","count":1,"label":"Pizza Capricciosa 32","posId":"113","price":24900,"isExtra":false,"creatorId":"omwHC2wcQ6luITdRiPJFk","isPackging":0,"actualLabel":"Pizza Capricciosa 32"},{"id":"aEhGN0F1eP1ffk52R-6IM","count":1,"label":"okraj mozzarella, bylinky","posId":"A121","price":5700,"isExtra":true,"mainItemId":"97c710af-c51c-4fa1-8ff3-1e2aa47a8648"},{"id":"cd7798b9-deb2-4229-a68e-ebefba7ee9e4","count":1,"label":"Pizza Comeback 32","posId":"121","price":24900,"isExtra":false,"creatorId":"hArd8gzsO_Md214kioITp","isPackging":0,"actualLabel":"Pizza Comeback 32"},{"id":"aEhGN0F1eP1ffk52R-6IM","count":1,"label":"okraj mozzarella, bylinky","posId":"A121","price":5700,"isExtra":true,"mainItemId":"cd7798b9-deb2-4229-a68e-ebefba7ee9e4"}]</t>
  </si>
  <si>
    <t>2026-05-08T14:15:30.698+02:00</t>
  </si>
  <si>
    <t>2026-05-08T14:26:25.106+02:00</t>
  </si>
  <si>
    <t>[{"id":"57081068","note":"","size":"Pepperoni Rolls 🌶️","count":1,"label":"Pepperoni Rolls 🌶️","posId":"P100","price":8900,"isExtra":false},{"id":"57081111","note":"","count":1,"label":"Balné","posId":"K0000","price":1500,"isExtra":true},{"id":"57081069","note":"","size":"Česnekový dip","count":1,"label":"Česnekový dip","posId":"P106","price":2000,"isExtra":false},{"id":"57081111","note":"","count":1,"label":"Balné","posId":"K0000","price":1500,"isExtra":true},{"id":"57405790","note":"","size":"Pepsi 1l","count":1,"label":"Pepsi 1l","posId":"N124","price":5900,"isExtra":false},{"id":"57081027","note":"","size":"Pepperoni 40cm 🌶️🌶️","count":1,"label":"Pepperoni 40cm 🌶️🌶️","posId":"108","price":30900,"isExtra":false},{"id":"57081101","note":"","count":1,"label":"Balné","posId":"K0000","price":2000,"isExtra":true},{"id":"57081099","note":"","count":1,"label":"bez plněných okrajů","posId":"X1000","price":0,"isExtra":true},{"id":"57081204","note":"","count":1,"label":"Kukuřice","posId":"C115","price":3500,"KDSTags":["greenhighlight"],"isExtra":true},{"id":"57081236","note":"","count":1,"label":"Grana padano, pecorino, parmazán","posId":"C130","price":4000,"KDSTags":["greenhighlight"],"isExtra":true}]</t>
  </si>
  <si>
    <t>2026-05-08T14:10:09.710+02:00</t>
  </si>
  <si>
    <t>2026-05-08T14:21:00.199+02:00</t>
  </si>
  <si>
    <t>[{"id":"59610973","note":"","size":"Capricciosa 32cm","count":1,"label":"Capricciosa 32cm","posId":"113","price":24900,"isExtra":false},{"id":"57081111","note":"","count":1,"label":"Balné","posId":"K0000","price":1500,"isExtra":true},{"id":"57081202","note":"","count":1,"label":"Kukuřice","posId":"B115","price":2500,"KDSTags":["greenhighlight"],"isExtra":true},{"id":"57405791","note":"","size":"Pepsi zero sugar 1l","count":2,"label":"Pepsi zero sugar 1l","posId":"N125","price":5900,"isExtra":false},{"id":"59610965","note":"","size":"Quattro Formaggi 32cm","count":1,"label":"Quattro Formaggi 32cm","posId":"123","price":24900,"isExtra":false},{"id":"57081111","note":"","count":1,"label":"Balné","posId":"K0000","price":1500,"isExtra":true},{"id":"57081202","note":"","count":1,"label":"Kukuřice","posId":"B115","price":2500,"KDSTags":["greenhighlight"],"isExtra":true},{"id":"57081222","note":"","count":1,"label":"Slanina","posId":"B108","price":3000,"KDSTags":["greenhighlight"],"isExtra":true}]</t>
  </si>
  <si>
    <t>2026-05-08T14:02:46.451+02:00</t>
  </si>
  <si>
    <t>2026-05-08T14:19:28.379+02:00</t>
  </si>
  <si>
    <t>[{"id":"35b8e55f-3ac8-4a81-99bd-c0e777be363a","count":1,"label":"Pizza Špenát kuře 32 cm","posId":"116","price":24900,"isExtra":false,"creatorId":"fFXhaZ-QoYCxMdosJBO0L","isPackging":0,"actualLabel":"Pizza Špenát kuře 32 cm"},{"id":"aEhGN0F1eP1ffk52R-6IM","count":1,"label":"okraj mozzarella, bylinky","posId":"A121","price":5700,"isExtra":true,"mainItemId":"35b8e55f-3ac8-4a81-99bd-c0e777be363a"},{"id":"9c196f30-3802-451b-980c-d5dc0fceef14","count":1,"label":"Pizza BBQ Meteor 32","posId":"118","price":24900,"isExtra":false,"creatorId":"NiJepJ5Fxdiw6YKJAXO1u","isPackging":0,"actualLabel":"Pizza BBQ Meteor 32"},{"id":"aEhGN0F1eP1ffk52R-6IM","count":1,"label":"okraj mozzarella, bylinky","posId":"A121","price":5700,"isExtra":true,"mainItemId":"9c196f30-3802-451b-980c-d5dc0fceef14"},{"id":"extra_20230331101812_74","count":1,"label":"Cibule","posId":"B103","price":2500,"KDSTags":["greenhighlight"],"isExtra":true,"mainItemId":"9c196f30-3802-451b-980c-d5dc0fceef14"},{"id":"d6c4e432-6077-4319-811f-a641d4172439","count":1,"label":"Dip jalapenos","posId":"P107","price":2000,"isExtra":false,"creatorId":"3qkDkApEr667bwOBA3S5j","isPackging":0,"actualLabel":"Dip jalapenos"},{"id":"51b6e656-73cd-4dc6-9ae7-5ae6861e6242","count":1,"label":"Dip česnekový","posId":"P106","price":2000,"isExtra":false,"creatorId":"NV4CBumcDnEBJQgnf0EZf","isPackging":0,"actualLabel":"Dip česnekový"}]</t>
  </si>
  <si>
    <t>2026-05-08T13:55:37.837+02:00</t>
  </si>
  <si>
    <t>2026-05-08T14:11:53.340+02:00</t>
  </si>
  <si>
    <t>[{"id":"69400db90dc626f6c3c3fc09","count":1,"label":"Pepperoni 40cm 🌶️🌶️","posId":"108","price":30900,"isExtra":false},{"id":"eebdf80d1781a9b444ae21c7","count":1,"label":"Balné","posId":"K0000","price":2000,"isExtra":true},{"id":"09eac7380bce410f36ecd28b","count":1,"label":"okraj mozzarella, bbq omáčka","posId":"A124","price":6500,"isExtra":true},{"id":"af0af3ee558e8ac396404b0a","count":1,"label":"Jalapeňos","posId":"C102","price":3500,"KDSTags":["greenhighlight"],"isExtra":true},{"id":"2f57ee61a14a6733439b95e0","count":1,"label":"Ananas","posId":"C100","price":3500,"KDSTags":["greenhighlight"],"isExtra":true},{"id":"69400db90dc626f6c3c3fc5b","count":1,"label":"Pepperoni Rolls 🌶️","posId":"P100","price":8900,"isExtra":false},{"id":"47441b8c08c3b985152b12f3","count":1,"label":"Balné","posId":"K0000","price":1500,"isExtra":true},{"id":"69400db90dc626f6c3c3fc61","count":1,"label":"Jalapenos Rolls","posId":"jpr200","price":8900,"isExtra":false},{"id":"47441b8c08c3b985152b12f3","count":1,"label":"Balné","posId":"K0000","price":1500,"isExtra":true}]</t>
  </si>
  <si>
    <t>2026-05-08T13:48:03.994+02:00</t>
  </si>
  <si>
    <t>2026-05-08T13:57:51.106+02:00</t>
  </si>
  <si>
    <t>2026-05-08T14:13:45.933+02:00</t>
  </si>
  <si>
    <t>2026-05-08T13:48:05.154+02:00</t>
  </si>
  <si>
    <t>[{"id":"4d0fe7ad-c88a-4a73-8015-c60680489cf8","note":"","count":1,"label":"Baby špenát &amp; kuře 32 cm","posId":"116","price":24900,"isExtra":false},{"id":"0ea52415-fdb3-497f-b216-7fd5802f2e0f","note":"","count":1,"label":"Quattro Formaggi 32 cm","posId":"123","price":24900,"isExtra":false},{"id":"03ade9ce-5d0f-4499-a6a3-340b58ae4468","note":"","count":1,"label":"Capricciosa 32 cm","posId":"113","price":24900,"isExtra":false}]</t>
  </si>
  <si>
    <t>2026-05-08T13:40:25.391+02:00</t>
  </si>
  <si>
    <t>2026-05-08T13:45:43.121+02:00</t>
  </si>
  <si>
    <t>[{"id":"69400db90dc626f6c3c3fc2d","count":1,"label":"Capricciosa 32cm","posId":"113","price":24900,"isExtra":false},{"id":"47441b8c08c3b985152b12f3","count":1,"label":"Balné","posId":"K0000","price":1500,"isExtra":true},{"id":"fc47b4db58ea17017d058548","count":1,"label":"okraj mozzarella, bylinky","posId":"A121","price":5700,"isExtra":true},{"id":"69400db90dc626f6c3c3fc5d","count":1,"label":"Česnekový dip","posId":"P106","price":2000,"isExtra":false},{"id":"47441b8c08c3b985152b12f3","count":1,"label":"Balné","posId":"K0000","price":1500,"isExtra":true}]</t>
  </si>
  <si>
    <t>2026-05-08T13:35:02.064+02:00</t>
  </si>
  <si>
    <t>2026-05-08T13:42:48.955+02:00</t>
  </si>
  <si>
    <t>[{"id":"8cf43086-2f35-4343-92aa-dcd50f5af3a1","count":1,"label":"Pečené brambory","posId":"P103","price":6900,"isExtra":false,"creatorId":"ps20_spCoNsdRpx5puzcC","isPackging":0,"actualLabel":"Pečené brambory"},{"id":"f5361121-785f-4d74-8500-3daceaec3df4","count":1,"label":"Masové kuličky","posId":"P102","price":9900,"isExtra":false,"creatorId":"er7PGaS1SE15XVonal_GE","isPackging":0,"actualLabel":"Masové kuličky"},{"id":"31cc2dec-1acd-4403-88c1-9561117576d8","count":1,"label":"Pizza Špenát kuře 40 cm","posId":"104","price":30900,"isExtra":false,"creatorId":"rWZSLGfzN_2XKGAj-KrIa","isPackging":0,"actualLabel":"Pizza Špenát kuře 40 cm"},{"id":"51b6e656-73cd-4dc6-9ae7-5ae6861e6242","count":1,"label":"Dip česnekový","posId":"P106","price":2000,"isExtra":false,"creatorId":"bObK9-StJiffY-Uc_F_rY","isPackging":0,"actualLabel":"Dip česnekový"}]</t>
  </si>
  <si>
    <t>2026-05-08T13:22:19.191+02:00</t>
  </si>
  <si>
    <t>2026-05-08T13:30:42.194+02:00</t>
  </si>
  <si>
    <t>[{"id":"8b9ce92a-02d5-43b9-b829-08e471365a1c","count":1,"label":"Pizza Hot &amp; Spicy 40","posId":"110","price":30900,"isExtra":false,"creatorId":"Z73stxcVUcmJIK6p60Bmd","isPackging":0,"actualLabel":"Pizza Hot &amp; Spicy 40"}]</t>
  </si>
  <si>
    <t>2026-05-08T13:17:45.944+02:00</t>
  </si>
  <si>
    <t>2026-05-08T13:27:59.970+02:00</t>
  </si>
  <si>
    <t>[{"id":"69400db90dc626f6c3c3fc11","count":1,"label":"Hawai 40cm","posId":"102","price":30900,"isExtra":false},{"id":"eebdf80d1781a9b444ae21c7","count":1,"label":"Balné","posId":"K0000","price":2000,"isExtra":true}]</t>
  </si>
  <si>
    <t>2026-05-08T13:17:02.773+02:00</t>
  </si>
  <si>
    <t>2026-05-08T13:26:06.288+02:00</t>
  </si>
  <si>
    <t>[{"id":"97205e8a-60b5-439e-8af0-7f8def52aeb6","count":1,"label":"Pizza Hawai 32 cm","posId":"114","price":24900,"isExtra":false,"creatorId":"f58jb673jfifT9n4lUG_W","isPackging":0,"actualLabel":"Pizza Hawai 32 cm"},{"id":"35b8e55f-3ac8-4a81-99bd-c0e777be363a","count":1,"label":"Pizza Špenát kuře 32 cm","posId":"116","price":24900,"isExtra":false,"creatorId":"iDdmKpir-oLF8kXoCRJsS","isPackging":0,"actualLabel":"Pizza Špenát kuře 32 cm"}]</t>
  </si>
  <si>
    <t>2026-05-08T12:58:03.632+02:00</t>
  </si>
  <si>
    <t>2026-05-08T13:06:45.023+02:00</t>
  </si>
  <si>
    <t>[{"id":"fcbcf6b6-34c6-4d5f-ac5b-f6ece72e0953","note":"","count":1,"label":"BBQ Meteor 32 cm","posId":"118","price":24900,"isExtra":false},{"id":"21fd0686-e8d1-43f1-84c9-d96f5842a3ca","note":"","count":1,"label":"okraj mozzarella, bylinky","posId":"A121","price":5700,"isExtra":true}]</t>
  </si>
  <si>
    <t>2026-05-08T12:54:12.034+02:00</t>
  </si>
  <si>
    <t>2026-05-08T13:04:44.772+02:00</t>
  </si>
  <si>
    <t>[{"id":"35b8e55f-3ac8-4a81-99bd-c0e777be363a","count":1,"label":"Pizza Špenát kuře 32 cm","posId":"116","price":24900,"isExtra":false,"creatorId":"FVXKKP6xMZIO3hqOfKRCA","isPackging":0,"actualLabel":"Pizza Špenát kuře 32 cm"},{"id":"35b8e55f-3ac8-4a81-99bd-c0e777be363a","count":1,"label":"Pizza Špenát kuře 32 cm","posId":"116","price":24900,"isExtra":false,"creatorId":"Ufn3nrB3LN2zL3IMo0Zx-","isPackging":0,"actualLabel":"Pizza Špenát kuře 32 cm"},{"id":"da5a8aac-e4ba-43e9-aa97-4a4b406352ee","count":1,"label":"Pizza Margherita 32","posId":"112","price":20900,"isExtra":false,"creatorId":"H3y1FYo822z1vtrrndlEL","isPackging":0,"actualLabel":"Pizza Margherita 32"}]</t>
  </si>
  <si>
    <t>2026-05-08T12:17:06.718+02:00</t>
  </si>
  <si>
    <t>2026-05-08T12:31:42.707+02:00</t>
  </si>
  <si>
    <t>[{"id":"aef5aaf8-2acf-4f20-91be-c8829f11cd0c","note":"","count":1,"label":"Capricciosa 40 cm","posId":"101","price":30900,"isExtra":false},{"id":"36ea3088-07fd-428f-b871-c4a5ee9cef7b","note":"","count":1,"label":"Comeback 40 cm","posId":"109","price":30900,"isExtra":false},{"id":"8c704055-e242-493d-b754-bb711e5a6c0b","note":"","count":1,"label":"Hawai 40 cm","posId":"102","price":30900,"isExtra":false},{"id":"86843148-4e32-4979-bfd6-d7151207f70f","note":"","count":1,"label":"Šunka","posId":"C106","price":4000,"KDSTags":["greenhighlight"],"isExtra":true},{"id":"007c7303-045c-4866-882d-38e13564ff34","note":"","count":1,"label":"BEZ -ananas","posId":"X100","price":0,"KDSTags":["redhighlight"],"isExtra":true}]</t>
  </si>
  <si>
    <t>2026-05-08T12:00:53.625+02:00</t>
  </si>
  <si>
    <t>2026-05-08T12:06:25.555+02:00</t>
  </si>
  <si>
    <t>2026-05-08T11:57:15.772+02:00</t>
  </si>
  <si>
    <t>2026-05-08T12:05:05.650+02:00</t>
  </si>
  <si>
    <t>[{"id":"57081025","note":"","size":"Hot &amp; Spicy 40cm 🌶️🌶️","count":2,"label":"Hot &amp; Spicy 40cm 🌶️🌶️","posId":"110","price":30900,"isExtra":false},{"id":"57081101","note":"","count":2,"label":"Balné","posId":"K0000","price":2000,"isExtra":true},{"id":"57081099","note":"","count":2,"label":"bez plněných okrajů","posId":"X1000","price":0,"isExtra":true}]</t>
  </si>
  <si>
    <t>2026-05-08T11:42:03.913+02:00</t>
  </si>
  <si>
    <t>2026-05-08T12:23:02.381+02:00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</si>
  <si>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bylinky","posId":"A122","price":6500,"isExtra":true},{"id":"e12521cc-9391-4513-be27-f090014536cf","note":"","count":1,"label":"BBQ Texas 32 cm","posId":"143","price":24900,"isExtra":false},{"id":"2be8bd8d-b8cf-456a-a9f3-1ae18c5726f9","note":"","count":1,"label":"okraj mozzarella, BBQ omáčka","posId":"A123","price":5700,"isExtra":true},{"id":"3a8b6a85-3b5c-4ee4-be2d-261ab8731d6e","note":"","count":2,"label":"Dip česnekový","posId":"P106","price":2000,"isExtra":false}]</t>
  </si>
  <si>
    <t>2026-05-08T11:37:29.717+02:00</t>
  </si>
  <si>
    <t>2026-05-08T11:44:58.474+02:00</t>
  </si>
  <si>
    <t>[{"id":"cd7798b9-deb2-4229-a68e-ebefba7ee9e4","count":1,"label":"Pizza Comeback 32","posId":"121","price":24900,"isExtra":false,"creatorId":"IGn0cpeMto3DPhPDebmpg","isPackging":0,"actualLabel":"Pizza Comeback 32"}]</t>
  </si>
  <si>
    <t>2026-05-08T11:34:02.808+02:00</t>
  </si>
  <si>
    <t>2026-05-08T12:01:12.796+02:00</t>
  </si>
  <si>
    <t>2026-05-08T12:08:30.738+02:00</t>
  </si>
  <si>
    <t>2026-05-08T11:34:04.063+02:00</t>
  </si>
  <si>
    <t>2026-05-08T11:13:05.219+02:00</t>
  </si>
  <si>
    <t>2026-05-08T11:29:20.959+02:00</t>
  </si>
  <si>
    <t>[{"id":"59555779","note":"","size":"Choco Rolls","count":1,"label":"Choco Rolls","posId":"chr100","price":8900,"isExtra":false},{"id":"57081111","note":"","count":1,"label":"Balné","posId":"K0000","price":1500,"isExtra":true},{"id":"59809071","note":"","size":"Jablečno-skořicové rolls","count":1,"label":"Jablečno-skořicové rolls","posId":"18","price":8900,"isExtra":false},{"id":"57081111","note":"","count":1,"label":"Balné","posId":"K0000","price":1500,"isExtra":true},{"id":"57081023","note":"","size":"Margherita 40cm","count":1,"label":"Margherita 40cm","posId":"100","price":26900,"isExtra":false},{"id":"57081101","note":"","count":1,"label":"Balné","posId":"K0000","price":2000,"isExtra":true},{"id":"57081216","note":"","count":1,"label":"Šunka","posId":"C106","price":4000,"KDSTags":["greenhighlight"],"isExtra":true}]</t>
  </si>
  <si>
    <t>2026-05-08T11:07:31.719+02:00</t>
  </si>
  <si>
    <t>2026-05-08T11:23:34.996+02:00</t>
  </si>
  <si>
    <t>2026-05-08T09:57:09.875+02:00</t>
  </si>
  <si>
    <t>2026-05-08T11:59:17.121+02:00</t>
  </si>
  <si>
    <t>[{"id":"69400db90dc626f6c3c3fc1d","count":1,"label":"Quattro Formaggi 32cm","posId":"123","price":24900,"isExtra":false},{"id":"47441b8c08c3b985152b12f3","count":1,"label":"Balné","posId":"K0000","price":1500,"isExtra":true},{"id":"e0ff6a99ad5c5b3645a1b975","count":1,"label":"BBQ základ","posId":"ZSB32","price":0,"isExtra":true},{"id":"69400db90dc626f6c3c3fc21","count":2,"label":"Comeback 32cm 🌶️","posId":"121","price":24900,"isExtra":false},{"id":"47441b8c08c3b985152b12f3","count":2,"label":"Balné","posId":"K0000","price":1500,"isExtra":true},{"id":"a412b114a164fd326990f8ec","count":2,"label":"Smetanový základ","posId":"ZRS32","price":0,"isExtra":true},{"id":"69400db90dc626f6c3c3fc23","count":2,"label":"Pepperoni 32cm 🌶️🌶️","posId":"120","price":24900,"isExtra":false},{"id":"47441b8c08c3b985152b12f3","count":2,"label":"Balné","posId":"K0000","price":1500,"isExtra":true},{"id":"a412b114a164fd326990f8ec","count":2,"label":"Smetanový základ","posId":"ZRS32","price":0,"isExtra":true},{"id":"69400db90dc626f6c3c3fc2d","count":2,"label":"Capricciosa 32cm","posId":"113","price":24900,"isExtra":false},{"id":"47441b8c08c3b985152b12f3","count":2,"label":"Balné","posId":"K0000","price":1500,"isExtra":true},{"id":"a412b114a164fd326990f8ec","count":2,"label":"Smetanový základ","posId":"ZRS32","price":0,"isExtra":true},{"id":"69400db90dc626f6c3c3fc2b","count":1,"label":"Hawai 32cm","posId":"114","price":24900,"isExtra":false},{"id":"47441b8c08c3b985152b12f3","count":1,"label":"Balné","posId":"K0000","price":1500,"isExtra":true},{"id":"a412b114a164fd326990f8ec","count":1,"label":"Smetanový základ","posId":"ZRS32","price":0,"isExtra":true},{"id":"69400db90dc626f6c3c3fc1f","count":2,"label":"Hot &amp; Spicy 32cm 🌶️🌶️","posId":"122","price":24900,"isExtra":false},{"id":"47441b8c08c3b985152b12f3","count":2,"label":"Balné","posId":"K0000","price":1500,"isExtra":true},{"id":"286dea47175c3f6c57758e95","count":2,"label":"BBQ základ","posId":"ZRB32","price":0,"isExtra":true},{"id":"69400db90dc626f6c3c3fc2f","count":2,"label":"Baby Špenát &amp; kuře 32cm","posId":"116","price":24900,"isExtra":false},{"id":"47441b8c08c3b985152b12f3","count":2,"label":"Balné","posId":"K0000","price":1500,"isExtra":true},{"id":"b93ecc5223a172317d92cda7","count":2,"label":"Rajčatový základ","posId":"ZSR32","price":0,"isExtra":true},{"id":"69400db90dc626f6c3c3fc77","count":3,"label":"Pepsi 1l","posId":"N124","price":5900,"isExtra":false},{"id":"69400db90dc626f6c3c3fc79","count":3,"label":"Pepsi zero sugar 1l","posId":"N125","price":5900,"isExtra":false},{"id":"69400db90dc626f6c3c3fc7b","count":3,"label":"Mirinda 1l","posId":"N126","price":5900,"isExtra":false}]</t>
  </si>
  <si>
    <t>2026-05-08T00:42:03.562+02:00</t>
  </si>
  <si>
    <t>2026-05-08T00:50:41.564+02:00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</si>
  <si>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🌶️","posId":"121","price":24900,"isExtra":false},{"id":"57081111","note":"","count":1,"label":"Balné","posId":"K0000","price":1500,"isExtra":true},{"id":"57081140","note":"","count":1,"label":"okraj mozzarella, bylinky","posId":"A121","price":5700,"isExtra":true},{"id":"57081151","note":"","count":1,"label":"Žampiony","posId":"B105","price":2500,"KDSTags":["greenhighlight"],"isExtra":true},{"id":"57081069","note":"","size":"Česnekový dip","count":1,"label":"Česnekový dip","posId":"P106","price":2000,"isExtra":false},{"id":"57081111","note":"","count":1,"label":"Balné","posId":"K0000","price":1500,"isExtra":true}]</t>
  </si>
  <si>
    <t>Taras</t>
  </si>
  <si>
    <t>2026-05-08T00:40:11.458+02:00</t>
  </si>
  <si>
    <t>2026-05-08T00:49:41.288+02:00</t>
  </si>
  <si>
    <t>[{"id":"104","note":"","count":1,"label":"Baby špenát &amp; kuře 40cm","posId":"104","price":30900,"isExtra":false},{"id":"K0000","note":"","count":1,"label":"Balné","posId":"K0000","price":2000,"isExtra":true},{"id":"A122","note":"","count":1,"label":"okraj mozzarella, bylinky","posId":"A122","price":6500,"isExtra":true}]</t>
  </si>
  <si>
    <t>2026-05-08T00:18:03.442+02:00</t>
  </si>
  <si>
    <t>2026-05-08T00:25:46.683+02:00</t>
  </si>
  <si>
    <t>2026-05-08T01:04:54.976+02:00</t>
  </si>
  <si>
    <t>2026-05-08T00:21:11.372+02:00</t>
  </si>
  <si>
    <t>[{"id":"1da47ebe-2592-435a-b854-8cbe80b56263","note":"","count":1,"label":"Hawai 32 cm","posId":"138","price":24900,"isExtra":false},{"id":"a3d62a5d-2e1d-48db-874e-d64becff7059","note":"","count":1,"label":"změna na BBQ základ","posId":"a3d62a5d-2e1d-48db-874e-d64becff7059","price":0,"isExtra":true},{"id":"2be8bd8d-b8cf-456a-a9f3-1ae18c5726f9","note":"","count":1,"label":"okraj mozzarella, BBQ omáčka","posId":"A123","price":5700,"isExtra":true},{"id":"de56def4-8429-46ca-bf08-8c8eba684591","note":"","count":1,"label":"Dip BBQ","posId":"P105","price":2000,"isExtra":false},{"id":"96b5d091-fc97-4d1a-8602-51839892aa23","note":"","count":1,"label":"Dip jalapenos","posId":"P107","price":2000,"isExtra":false}]</t>
  </si>
  <si>
    <t>2026-05-08T00:14:02.888+02:00</t>
  </si>
  <si>
    <t>2026-05-08T00:22:28.091+02:00</t>
  </si>
  <si>
    <t>[{"id":"69400db90dc626f6c3c3fc15","count":1,"label":"Baby špenát &amp; kuře 40cm","posId":"104","price":30900,"isExtra":false},{"id":"eebdf80d1781a9b444ae21c7","count":1,"label":"Balné","posId":"K0000","price":2000,"isExtra":true}]</t>
  </si>
  <si>
    <t>Yurii</t>
  </si>
  <si>
    <t>2026-05-08T00:12:27.356+02:00</t>
  </si>
  <si>
    <t>2026-05-08T00:20:12.073+02:00</t>
  </si>
  <si>
    <t>[{"id":"P106","note":"","count":2,"label":"Česnekový dip","posId":"P106","price":2000,"isExtra":false},{"id":"K0000","note":"","count":2,"label":"Balné","posId":"K0000","price":1500,"isExtra":true},{"id":"108","note":"","count":1,"label":"Pepperoni 40cm 🌶️🌶️","posId":"108","price":30900,"isExtra":false},{"id":"K0000","note":"","count":1,"label":"Balné","posId":"K0000","price":2000,"isExtra":true}]</t>
  </si>
  <si>
    <t>2026-05-08T00:02:01.643+02:00</t>
  </si>
  <si>
    <t>2026-05-08T00:10:34.458+02:00</t>
  </si>
  <si>
    <t>[{"id":"57081023","note":"","size":"Margherita 40cm","count":1,"label":"Margherita 40cm","posId":"100","price":26900,"isExtra":false},{"id":"57081101","note":"","count":1,"label":"Balné","posId":"K0000","price":2000,"isExtra":true},{"id":"59610965","note":"","size":"Quattro Formaggi 32cm","count":1,"label":"Quattro Formaggi 32cm","posId":"123","price":24900,"isExtra":false},{"id":"57081111","note":"","count":1,"label":"Balné","posId":"K0000","price":1500,"isExtra":true}]</t>
  </si>
  <si>
    <t>2026-05-07T23:56:58.727+02:00</t>
  </si>
  <si>
    <t>2026-05-08T00:08:10.990+02:00</t>
  </si>
  <si>
    <t>2026-05-07T23:56:01.108+02:00</t>
  </si>
  <si>
    <t>2026-05-08T00:08:09.014+02:00</t>
  </si>
  <si>
    <t>[{"id":"57081026","note":"","size":"Comeback 40cm 🌶️","count":1,"label":"Comeback 40cm 🌶️","posId":"109","price":30900,"isExtra":false},{"id":"57081101","note":"","count":1,"label":"Balné","posId":"K0000","price":2000,"isExtra":true}]</t>
  </si>
  <si>
    <t>2026-05-07T23:41:15.692+02:00</t>
  </si>
  <si>
    <t>2026-05-07T23:52:22.977+02:00</t>
  </si>
  <si>
    <t>2026-05-07T23:39:15.522+02:00</t>
  </si>
  <si>
    <t>2026-05-07T23:53:37.890+02:00</t>
  </si>
  <si>
    <t>[{"id":"57405791","note":"","size":"Pepsi zero sugar 1l","count":1,"label":"Pepsi zero sugar 1l","posId":"N125","price":5900,"isExtra":false},{"id":"57081069","note":"","size":"Česnekový dip","count":3,"label":"Česnekový dip","posId":"P106","price":2000,"isExtra":false},{"id":"57081111","note":"","count":3,"label":"Balné","posId":"K0000","price":1500,"isExtra":true},{"id":"57081068","note":"","size":"Pepperoni Rolls 🌶️","count":2,"label":"Pepperoni Rolls 🌶️","posId":"P100","price":8900,"isExtra":false},{"id":"57081111","note":"","count":2,"label":"Balné","posId":"K0000","price":1500,"isExtra":true},{"id":"57081028","note":"","size":"BBQ Texas 40cm","count":1,"label":"BBQ Texas 40cm","posId":"107","price":30900,"isExtra":false},{"id":"57081101","note":"","count":1,"label":"Balné","posId":"K0000","price":2000,"isExtra":true},{"id":"57081135","note":"","count":1,"label":"okraj mozzarella, bylinky","posId":"A122","price":6500,"isExtra":true}]</t>
  </si>
  <si>
    <t>Nuri</t>
  </si>
  <si>
    <t>2026-05-07T23:39:01.188+02:00</t>
  </si>
  <si>
    <t>2026-05-07T23:46:31.030+02:00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</si>
  <si>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základ","posId":"ZRB40","price":0,"isExtra":true},{"id":"102","note":"","count":1,"label":"Hawai 40cm","posId":"102","price":30900,"isExtra":false},{"id":"K0000","note":"","count":1,"label":"Balné","posId":"K0000","price":2000,"isExtra":true}]</t>
  </si>
  <si>
    <t>2026-05-07T23:28:48.252+02:00</t>
  </si>
  <si>
    <t>2026-05-07T23:39:10.657+02:00</t>
  </si>
  <si>
    <t>[{"id":"69400db90dc626f6c3c3fc03","count":1,"label":"Quattro Formaggi 40cm","posId":"111","price":30900,"isExtra":false},{"id":"eebdf80d1781a9b444ae21c7","count":1,"label":"Balné","posId":"K0000","price":2000,"isExtra":true},{"id":"af0af3ee558e8ac396404b0a","count":1,"label":"Jalapeňos","posId":"C102","price":3500,"KDSTags":["greenhighlight"],"isExtra":true},{"id":"5295d8572fa8fb0197d02b2f","count":1,"label":"Slanina","posId":"C108","price":4000,"KDSTags":["greenhighlight"],"isExtra":true},{"id":"69400db90dc626f6c3c3fc5b","count":1,"label":"Pepperoni Rolls 🌶️","posId":"P100","price":8900,"isExtra":false},{"id":"47441b8c08c3b985152b12f3","count":1,"label":"Balné","posId":"K0000","price":1500,"isExtra":true}]</t>
  </si>
  <si>
    <t>Shakhzodbek</t>
  </si>
  <si>
    <t>2026-05-07T23:27:41.259+02:00</t>
  </si>
  <si>
    <t>2026-05-07T23:34:49.737+02:00</t>
  </si>
  <si>
    <t>[{"id":"121","note":"","count":1,"label":"Comeback 32cm 🌶️","posId":"121","price":24900,"isExtra":false},{"id":"K0000","note":"","count":1,"label":"Balné","posId":"K0000","price":1500,"isExtra":true}]</t>
  </si>
  <si>
    <t>2026-05-07T23:21:01.028+02:00</t>
  </si>
  <si>
    <t>2026-05-07T23:33:20.587+02:00</t>
  </si>
  <si>
    <t>[{"id":"928e1a4e-de3f-4c57-bc51-cec44b77bcfd","count":1,"label":"Pizza BBQ Meteor 40","posId":"106","price":30900,"isExtra":false,"creatorId":"fknRAqYwXYCGKbmUFxLLE","isPackging":0,"actualLabel":"Pizza BBQ Meteor 40"}]</t>
  </si>
  <si>
    <t>2026-05-07T23:19:12.359+02:00</t>
  </si>
  <si>
    <t>2026-05-07T23:31:02.038+02:00</t>
  </si>
  <si>
    <t>[{"id":"69400db90dc626f6c3c3fc2b","count":1,"label":"Hawai 32cm","posId":"114","price":24900,"isExtra":false},{"id":"47441b8c08c3b985152b12f3","count":1,"label":"Balné","posId":"K0000","price":1500,"isExtra":true}]</t>
  </si>
  <si>
    <t>2026-05-07T23:18:41.118+02:00</t>
  </si>
  <si>
    <t>2026-05-07T23:27:49.821+02:00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</si>
  <si>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bylinky","posId":"A122","price":6500,"isExtra":true},{"id":"18","note":"","count":1,"label":"Jablečno-skořicové rolls","posId":"18","price":8900,"isExtra":false},{"id":"K0000","note":"","count":1,"label":"Balné","posId":"K0000","price":1500,"isExtra":true}]</t>
  </si>
  <si>
    <t>2026-05-07T23:06:19.439+02:00</t>
  </si>
  <si>
    <t>2026-05-07T23:11:38.901+02:00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</si>
  <si>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základ","posId":"ZBR32","price":0,"isExtra":true},{"id":"N125","note":"","count":1,"label":"Pepsi zero sugar 1l","posId":"N125","price":5900,"isExtra":false}]</t>
  </si>
  <si>
    <t>2026-05-07T23:02:36.910+02:00</t>
  </si>
  <si>
    <t>2026-05-07T23:11:18.944+02:00</t>
  </si>
  <si>
    <t>[{"id":"69400db90dc626f6c3c3fc23","count":1,"label":"Pepperoni 32cm 🌶️🌶️","posId":"120","price":24900,"isExtra":false},{"id":"47441b8c08c3b985152b12f3","count":1,"label":"Balné","posId":"K0000","price":1500,"isExtra":true},{"id":"e1f43a0ee7f218cf02a7ded7","count":1,"label":"USA těsto","posId":"17","price":1000,"isExtra":true},{"id":"f5ea7832d2a713a6e28e48fb","count":1,"label":"Ananas","posId":"B100","price":2500,"KDSTags":["greenhighlight"],"isExtra":true}]</t>
  </si>
  <si>
    <t>Tarek</t>
  </si>
  <si>
    <t>2026-05-07T22:58:43.511+02:00</t>
  </si>
  <si>
    <t>2026-05-07T23:08:43.778+02:00</t>
  </si>
  <si>
    <t>2026-05-07T22:58:05.439+02:00</t>
  </si>
  <si>
    <t>2026-05-07T23:07:24.675+02:00</t>
  </si>
  <si>
    <t>[{"id":"69400db90dc626f6c3c3fc09","count":1,"label":"Pepperoni 40cm 🌶️🌶️","posId":"108","price":30900,"isExtra":false},{"id":"eebdf80d1781a9b444ae21c7","count":1,"label":"Balné","posId":"K0000","price":2000,"isExtra":true},{"id":"543075768b05694fdb6185c8","count":1,"label":"Kukuřice","posId":"C115","price":3500,"KDSTags":["greenhighlight"],"isExtra":true},{"id":"69400db90dc626f6c3c3fc5d","count":1,"label":"Česnekový dip","posId":"P106","price":2000,"isExtra":false},{"id":"47441b8c08c3b985152b12f3","count":1,"label":"Balné","posId":"K0000","price":1500,"isExtra":true}]</t>
  </si>
  <si>
    <t>2026-05-07T22:53:17.900+02:00</t>
  </si>
  <si>
    <t>2026-05-07T23:01:48.837+02:00</t>
  </si>
  <si>
    <t>[{"id":"a902d94b-4667-4702-ad71-4744adfe8fad","count":1,"label":"Pizza Quattro Formaggi 32","posId":"123","price":24900,"isExtra":false,"creatorId":"BQbEM2ARvgTaLY9AYr1BY","isPackging":0,"actualLabel":"Pizza Quattro Formaggi 32"}]</t>
  </si>
  <si>
    <t>2026-05-07T22:46:51.213+02:00</t>
  </si>
  <si>
    <t>2026-05-07T22:53:07.622+02:00</t>
  </si>
  <si>
    <t>[{"id":"120","note":"","count":1,"label":"Pepperoni 32cm 🌶️🌶️","posId":"120","price":24900,"isExtra":false},{"id":"K0000","note":"","count":1,"label":"Balné","posId":"K0000","price":1500,"isExtra":true},{"id":"B102","note":"","count":1,"label":"Jalapeňos","posId":"B102","price":2500,"KDSTags":["greenhighlight"],"isExtra":true},{"id":"N124","note":"","count":1,"label":"Pepsi 1l","posId":"N124","price":5900,"isExtra":false}]</t>
  </si>
  <si>
    <t>2026-05-07T22:24:46.332+02:00</t>
  </si>
  <si>
    <t>2026-05-07T22:31:52.972+02:00</t>
  </si>
  <si>
    <t>[{"id":"69400db90dc626f6c3c3fc27","count":1,"label":"BBQ Meteor 32cm","posId":"118","price":24900,"isExtra":false},{"id":"47441b8c08c3b985152b12f3","count":1,"label":"Balné","posId":"K0000","price":1500,"isExtra":true},{"id":"e1f43a0ee7f218cf02a7ded7","count":1,"label":"USA těsto","posId":"17","price":1000,"isExtra":true},{"id":"69400db90dc626f6c3c3fc5d","count":2,"label":"Česnekový dip","posId":"P106","price":2000,"isExtra":false},{"id":"47441b8c08c3b985152b12f3","count":2,"label":"Balné","posId":"K0000","price":1500,"isExtra":true}]</t>
  </si>
  <si>
    <t>2026-05-07T22:00:34.292+02:00</t>
  </si>
  <si>
    <t>2026-05-07T22:13:59.727+02:00</t>
  </si>
  <si>
    <t>[{"id":"69400db90dc626f6c3c3fc03","count":1,"label":"Quattro Formaggi 40cm","posId":"111","price":30900,"isExtra":false},{"id":"eebdf80d1781a9b444ae21c7","count":1,"label":"Balné","posId":"K0000","price":2000,"isExtra":true},{"id":"4cf46eca02ef054173c87b37","count":1,"label":"okraj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</si>
  <si>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2026-05-07T21:49:16.469+02:00</t>
  </si>
  <si>
    <t>2026-05-07T21:57:06.553+02:00</t>
  </si>
  <si>
    <t>[{"id":"faba40d0-295e-4d0a-bb09-2edf9b61a61a","count":1,"label":"Pizza Hawai 40 cm","posId":"102","price":30900,"isExtra":false,"creatorId":"x6j_5swYoWVyTyneSL4bQ","isPackging":0,"actualLabel":"Pizza Hawai 40 cm"},{"id":"31c0dfca-6f85-4bc6-9421-409b4483b607","count":1,"label":"Pizza Pepperoni 32","posId":"120","price":24900,"isExtra":false,"creatorId":"ojQij8ZpfBnmnVWEMoLqs","isPackging":0,"actualLabel":"Pizza Pepperoni 32"}]</t>
  </si>
  <si>
    <t>2026-05-07T21:44:56.688+02:00</t>
  </si>
  <si>
    <t>2026-05-07T21:55:04.673+02:00</t>
  </si>
  <si>
    <t>2026-05-07T21:26:53.232+02:00</t>
  </si>
  <si>
    <t>2026-05-07T21:32:19.069+02:00</t>
  </si>
  <si>
    <t>[{"id":"122","note":"","count":1,"label":"Hot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těsto","posId":"17","price":1000,"isExtra":true},{"id":"P106","note":"","count":1,"label":"Česnekový dip","posId":"P106","price":2000,"isExtra":false},{"id":"K0000","note":"","count":1,"label":"Balné","posId":"K0000","price":1500,"isExtra":true}]</t>
  </si>
  <si>
    <t>2026-05-07T21:18:42.602+02:00</t>
  </si>
  <si>
    <t>2026-05-07T21:31:14.427+02:00</t>
  </si>
  <si>
    <t>2026-05-07T21:16:11.539+02:00</t>
  </si>
  <si>
    <t>2026-05-07T21:29:03.632+02:00</t>
  </si>
  <si>
    <t>[{"id":"69400db90dc626f6c3c3fc1d","count":1,"label":"Quattro Formaggi 32cm","posId":"123","price":24900,"isExtra":false},{"id":"47441b8c08c3b985152b12f3","count":1,"label":"Balné","posId":"K0000","price":1500,"isExtra":true}]</t>
  </si>
  <si>
    <t>Ural</t>
  </si>
  <si>
    <t>2026-05-07T21:15:32.396+02:00</t>
  </si>
  <si>
    <t>2026-05-07T21:27:09.475+02:00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</si>
  <si>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základ","posId":"ZBR40","price":0,"isExtra":true},{"id":"A118","note":"","count":1,"label":"okraj hotdog, hořčice","posId":"A118","price":6500,"isExtra":true}]</t>
  </si>
  <si>
    <t>2026-05-07T21:08:38.997+02:00</t>
  </si>
  <si>
    <t>2026-05-07T21:23:13.474+02:00</t>
  </si>
  <si>
    <t>[{"id":"69400db90dc626f6c3c3fc07","count":1,"label":"Comeback 40cm 🌶️","posId":"109","price":30900,"isExtra":false},{"id":"eebdf80d1781a9b444ae21c7","count":1,"label":"Balné","posId":"K0000","price":2000,"isExtra":true},{"id":"55b9b8803fa99877debe3112","count":1,"label":"Šunka","posId":"C106","price":4000,"KDSTags":["greenhighlight"],"isExtra":true}]</t>
  </si>
  <si>
    <t>2026-05-07T21:08:10.267+02:00</t>
  </si>
  <si>
    <t>2026-05-07T21:18:01.996+02:00</t>
  </si>
  <si>
    <t>[{"id":"69400db90dc626f6c3c3fc1b","count":1,"label":"Margherita 32cm","posId":"112","price":20900,"isExtra":false},{"id":"47441b8c08c3b985152b12f3","count":1,"label":"Balné","posId":"K0000","price":1500,"isExtra":true},{"id":"69400db90dc626f6c3c3fc5d","count":1,"label":"Česnekový dip","posId":"P106","price":2000,"isExtra":false},{"id":"47441b8c08c3b985152b12f3","count":1,"label":"Balné","posId":"K0000","price":1500,"isExtra":true}]</t>
  </si>
  <si>
    <t>2026-05-07T20:53:05.653+02:00</t>
  </si>
  <si>
    <t>2026-05-07T21:03:59.731+02:00</t>
  </si>
  <si>
    <t>2026-05-07T20:34:52.996+02:00</t>
  </si>
  <si>
    <t>2026-05-07T20:45:19.469+02:00</t>
  </si>
  <si>
    <t>[{"id":"69400db90dc626f6c3c3fc21","count":1,"label":"Comeback 32cm 🌶️","posId":"121","price":24900,"isExtra":false},{"id":"47441b8c08c3b985152b12f3","count":1,"label":"Balné","posId":"K0000","price":1500,"isExtra":true},{"id":"e1f43a0ee7f218cf02a7ded7","count":1,"label":"USA těsto","posId":"17","price":1000,"isExtra":true}]</t>
  </si>
  <si>
    <t>Danylo</t>
  </si>
  <si>
    <t>2026-05-07T20:25:40.364+02:00</t>
  </si>
  <si>
    <t>2026-05-07T20:39:40.984+02:00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</si>
  <si>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okrajů","posId":"X1000","price":0,"isExtra":true},{"id":"N125","note":"","count":1,"label":"Pepsi zero sugar 1l","posId":"N125","price":5900,"isExtra":false}]</t>
  </si>
  <si>
    <t>2026-05-07T20:25:15.210+02:00</t>
  </si>
  <si>
    <t>2026-05-07T20:36:58.347+02:00</t>
  </si>
  <si>
    <t>[{"id":"69400db90dc626f6c3c3fc5d","count":1,"label":"Česnekový dip","posId":"P106","price":2000,"isExtra":false},{"id":"47441b8c08c3b985152b12f3","count":1,"label":"Balné","posId":"K0000","price":1500,"isExtra":true},{"id":"69400db90dc626f6c3c3fc2b","count":1,"label":"Hawai 32cm","posId":"114","price":24900,"isExtra":false},{"id":"47441b8c08c3b985152b12f3","count":1,"label":"Balné","posId":"K0000","price":1500,"isExtra":true},{"id":"69400db90dc626f6c3c3fc2d","count":1,"label":"Capricciosa 32cm","posId":"113","price":24900,"isExtra":false},{"id":"47441b8c08c3b985152b12f3","count":1,"label":"Balné","posId":"K0000","price":1500,"isExtra":true}]</t>
  </si>
  <si>
    <t>2026-05-07T20:14:39.159+02:00</t>
  </si>
  <si>
    <t>2026-05-07T20:25:33.118+02:00</t>
  </si>
  <si>
    <t>2026-05-07T20:12:39.876+02:00</t>
  </si>
  <si>
    <t>2026-05-07T20:22:49.482+02:00</t>
  </si>
  <si>
    <t>[{"id":"69400db90dc626f6c3c3fc23","count":1,"label":"Pepperoni 32cm 🌶️🌶️","posId":"120","price":24900,"isExtra":false},{"id":"47441b8c08c3b985152b12f3","count":1,"label":"Balné","posId":"K0000","price":1500,"isExtra":true},{"id":"e1f43a0ee7f218cf02a7ded7","count":1,"label":"USA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základ","posId":"ZRS32","price":0,"isExtra":true}]</t>
  </si>
  <si>
    <t>2026-05-07T20:08:03.315+02:00</t>
  </si>
  <si>
    <t>2026-05-07T20:33:30.529+02:00</t>
  </si>
  <si>
    <t>2026-05-07T20:50:40.305+02:00</t>
  </si>
  <si>
    <t>2026-05-07T20:08:04.389+02:00</t>
  </si>
  <si>
    <t>[{"id":"f4d7b9ad-ce62-498d-a90b-8016ab1e3604","note":"","count":1,"label":"Quattro Formaggi 32 cm","posId":"147","price":24900,"isExtra":false},{"id":"2f5e6647-81e9-4b87-979a-d1df9153229a","note":"","count":1,"label":"jalapeños","posId":"B102","price":2500,"KDSTags":["greenhighlight"],"isExtra":true},{"id":"3a8b6a85-3b5c-4ee4-be2d-261ab8731d6e","note":"","count":1,"label":"Dip česnekový","posId":"P106","price":2000,"isExtra":false},{"id":"80cdc162-f69f-4138-b690-77917e93790e","note":"","count":1,"label":"SPICY MENU COMEBACK","posId":"","price":34900,"isExtra":false},{"id":"a1ea1398-fde5-4b18-ac4e-39b76f2af733","note":"","count":1,"label":"Zeleninová","posId":"Y115","price":0,"isExtra":true},{"id":"a98eba86-284a-4099-98ed-875f3adb76fa","note":"","count":1,"label":"Americké těsto","posId":"14","price":0,"isExtra":true},{"id":"71cf10b2-b3f9-4147-9f8e-06c032b5c8af","note":"","count":1,"label":"BBQ základ","posId":"71cf10b2-b3f9-4147-9f8e-06c032b5c8af","price":0,"isExtra":true},{"id":"f2ca88ba-7288-4f05-a925-149da2e2137e","note":"","count":1,"label":"okraj Hotdog, BBQ","posId":"A119","price":5700,"isExtra":true},{"id":"8caf43fd-6a2c-427b-858a-17f37d37c439","note":"","count":1,"label":"Spicy wings","posId":"P101","price":0,"isExtra":true},{"id":"72a06c2f-8414-47c9-a46f-dc0b6eae3339","note":"","count":1,"label":"Pepsi zero sugar 1l","posId":"N125","price":0,"isExtra":true}]</t>
  </si>
  <si>
    <t>2026-05-07T20:07:29.938+02:00</t>
  </si>
  <si>
    <t>2026-05-07T20:21:49.311+02:00</t>
  </si>
  <si>
    <t>[{"id":"69400db90dc626f6c3c3fc21","count":1,"label":"Comeback 32cm 🌶️","posId":"121","price":24900,"isExtra":false},{"id":"47441b8c08c3b985152b12f3","count":1,"label":"Balné","posId":"K0000","price":1500,"isExtra":true},{"id":"69400db90dc626f6c3c3fc2f","count":1,"label":"Baby Špenát &amp; kuře 32cm","posId":"116","price":24900,"isExtra":false},{"id":"47441b8c08c3b985152b12f3","count":1,"label":"Balné","posId":"K0000","price":1500,"isExtra":true}]</t>
  </si>
  <si>
    <t>2026-05-07T19:38:07.845+02:00</t>
  </si>
  <si>
    <t>2026-05-07T19:52:48.456+02:00</t>
  </si>
  <si>
    <t>[{"id":"69400db90dc626f6c3c3fc13","count":1,"label":"Capricciosa 40cm","posId":"101","price":30900,"isExtra":false},{"id":"eebdf80d1781a9b444ae21c7","count":1,"label":"Balné","posId":"K0000","price":2000,"isExtra":true},{"id":"69400db90dc626f6c3c3fc05","count":1,"label":"Hot &amp; Spicy 40cm 🌶️🌶️","posId":"110","price":30900,"isExtra":false},{"id":"eebdf80d1781a9b444ae21c7","count":1,"label":"Balné","posId":"K0000","price":2000,"isExtra":true}]</t>
  </si>
  <si>
    <t>2026-05-07T19:21:52.570+02:00</t>
  </si>
  <si>
    <t>2026-05-07T19:45:37.126+02:00</t>
  </si>
  <si>
    <t>[{"id":"69400db90dc626f6c3c3fc01","count":1,"label":"Margherita 40cm","posId":"100","price":26900,"isExtra":false},{"id":"eebdf80d1781a9b444ae21c7","count":1,"label":"Balné","posId":"K0000","price":2000,"isExtra":true},{"id":"55b9b8803fa99877debe3112","count":1,"label":"Šunka","posId":"C106","price":4000,"KDSTags":["greenhighlight"],"isExtra":true},{"id":"69400db90dc626f6c3c3fc03","count":1,"label":"Quattro Formaggi 40cm","posId":"111","price":30900,"isExtra":false},{"id":"eebdf80d1781a9b444ae21c7","count":1,"label":"Balné","posId":"K0000","price":2000,"isExtra":true},{"id":"55b9b8803fa99877debe3112","count":1,"label":"Šunka","posId":"C106","price":4000,"KDSTags":["greenhighlight"],"isExtra":true},{"id":"69400db90dc626f6c3c3fc5d","count":2,"label":"Česnekový dip","posId":"P106","price":2000,"isExtra":false},{"id":"47441b8c08c3b985152b12f3","count":2,"label":"Balné","posId":"K0000","price":1500,"isExtra":true}]</t>
  </si>
  <si>
    <t>2026-05-07T19:18:57.195+02:00</t>
  </si>
  <si>
    <t>2026-05-07T19:41:51.184+02:00</t>
  </si>
  <si>
    <t>[{"id":"69400db90dc626f6c3c3fc21","count":2,"label":"Comeback 32cm 🌶️","posId":"121","price":24900,"isExtra":false},{"id":"47441b8c08c3b985152b12f3","count":2,"label":"Balné","posId":"K0000","price":1500,"isExtra":true},{"id":"d9d27ec8b07691907ec63c68","count":2,"label":"Kukuřice","posId":"B115","price":2500,"KDSTags":["greenhighlight"],"isExtra":true}]</t>
  </si>
  <si>
    <t>2026-05-07T19:12:07.903+02:00</t>
  </si>
  <si>
    <t>2026-05-07T19:32:06.604+02:00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</si>
  <si>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C105","note":"","count":1,"label":"Žampiony","posId":"C105","price":3500,"KDSTags":["greenhighlight"],"isExtra":true},{"id":"C106","note":"","count":1,"label":"Šunka","posId":"C106","price":4000,"KDSTags":["greenhighlight"],"isExtra":true},{"id":"C114","note":"","count":1,"label":"Kuře","posId":"C114","price":4000,"KDSTags":["greenhighlight"],"isExtra":true}]</t>
  </si>
  <si>
    <t>2026-05-07T19:11:22.477+02:00</t>
  </si>
  <si>
    <t>2026-05-07T19:29:09.354+02:00</t>
  </si>
  <si>
    <t>[{"id":"69400db90dc626f6c3c3fc2f","count":1,"label":"Baby Špenát &amp; kuře 32cm","posId":"116","price":24900,"isExtra":false},{"id":"47441b8c08c3b985152b12f3","count":1,"label":"Balné","posId":"K0000","price":1500,"isExtra":true},{"id":"69400db90dc626f6c3c3fc1f","count":1,"label":"Hot &amp; Spicy 32cm 🌶️🌶️","posId":"122","price":24900,"isExtra":false},{"id":"47441b8c08c3b985152b12f3","count":1,"label":"Balné","posId":"K0000","price":1500,"isExtra":true},{"id":"e1f43a0ee7f218cf02a7ded7","count":1,"label":"USA těsto","posId":"17","price":1000,"isExtra":true}]</t>
  </si>
  <si>
    <t>2026-05-07T19:06:18.092+02:00</t>
  </si>
  <si>
    <t>2026-05-07T19:21:53.038+02:00</t>
  </si>
  <si>
    <t>Vláďa</t>
  </si>
  <si>
    <t>2026-05-07T19:02:27.862+02:00</t>
  </si>
  <si>
    <t>2026-05-07T19:21:39.249+02:00</t>
  </si>
  <si>
    <t>[{"id":"120","note":"","count":1,"label":"Pepperoni 32cm 🌶️🌶️","posId":"120","price":24900,"isExtra":false},{"id":"K0000","note":"","count":1,"label":"Balné","posId":"K0000","price":1500,"isExtra":true},{"id":"P106","note":"","count":1,"label":"Česnekový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</si>
  <si>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2026-05-07T19:01:09.139+02:00</t>
  </si>
  <si>
    <t>2026-05-07T19:17:21.167+02:00</t>
  </si>
  <si>
    <t>[{"id":"69400db90dc626f6c3c3fc03","count":1,"label":"Quattro Formaggi 40cm","posId":"111","price":30900,"isExtra":false},{"id":"eebdf80d1781a9b444ae21c7","count":1,"label":"Balné","posId":"K0000","price":2000,"isExtra":true},{"id":"fb9520cde97a4ddfda84dd50","count":1,"label":"BBQ základ","posId":"ZSB49","price":0,"isExtra":true},{"id":"4cf46eca02ef054173c87b37","count":1,"label":"okraj mozzarella, bylinky","posId":"A122","price":6500,"isExtra":true},{"id":"daadd34782c46b0a2cd58d48","count":1,"label":"Kuře","posId":"C114","price":4000,"KDSTags":["greenhighlight"],"isExtra":true}]</t>
  </si>
  <si>
    <t>2026-05-07T19:01:03.579+02:00</t>
  </si>
  <si>
    <t>2026-05-07T19:14:16.422+02:00</t>
  </si>
  <si>
    <t>2026-05-07T19:32:24.201+02:00</t>
  </si>
  <si>
    <t>2026-05-07T19:01:05.356+02:00</t>
  </si>
  <si>
    <t>[{"id":"5b1f2843-926a-4dd1-a5f0-4fddc7b45013","note":"","count":1,"label":"Margherita 32 cm","posId":"112","price":20900,"isExtra":false},{"id":"d1e9623b-89c9-4caa-a2ba-cbaafad1a883","note":"","count":1,"label":"slanina","posId":"B108","price":3000,"KDSTags":["greenhighlight"],"isExtra":true},{"id":"e2500e14-36a7-442f-9e4c-8df3f05db108","note":"","count":1,"label":"pepperoni salám","posId":"B109","price":3000,"KDSTags":["greenhighlight"],"isExtra":true}]</t>
  </si>
  <si>
    <t>2026-05-07T18:55:28.366+02:00</t>
  </si>
  <si>
    <t>2026-05-07T19:07:12.323+02:00</t>
  </si>
  <si>
    <t>[{"id":"59610965","note":"","size":"Quattro Formaggi 32cm","count":1,"label":"Quattro Formaggi 32cm","posId":"123","price":24900,"isExtra":false},{"id":"57081111","note":"","count":1,"label":"Balné","posId":"K0000","price":1500,"isExtra":true},{"id":"57081176","note":"","count":1,"label":"okraj hotdog, bbq omáčka","posId":"A119","price":5700,"isExtra":true},{"id":"57081122","note":"","count":1,"label":"Jalapeňos","posId":"B102","price":2500,"KDSTags":["greenhighlight"],"isExtra":true},{"id":"57081219","note":"","count":1,"label":"Šunka","posId":"B106","price":3000,"KDSTags":["greenhighlight"],"isExtra":true},{"id":"57081229","note":"","count":1,"label":"Kuře","posId":"B114","price":3000,"KDSTags":["greenhighlight"],"isExtra":true},{"id":"57081233","note":"","count":1,"label":"Pepperoni salám","posId":"B109","price":3000,"KDSTags":["greenhighlight"],"isExtra":true},{"id":"57405791","note":"","size":"Pepsi zero sugar 1l","count":1,"label":"Pepsi zero sugar 1l","posId":"N125","price":5900,"isExtra":false}]</t>
  </si>
  <si>
    <t>2026-05-07T18:55:04.557+02:00</t>
  </si>
  <si>
    <t>2026-05-07T19:11:16.013+02:00</t>
  </si>
  <si>
    <t>2026-05-07T18:50:07.577+02:00</t>
  </si>
  <si>
    <t>2026-05-07T19:03:44.140+02:00</t>
  </si>
  <si>
    <t>[{"id":"69400db90dc626f6c3c3fc53","count":2,"label":"Spicy Wings 🌶️","posId":"P101","price":11900,"isExtra":false},{"id":"47441b8c08c3b985152b12f3","count":2,"label":"Balné","posId":"K0000","price":1500,"isExtra":true},{"id":"69400db90dc626f6c3c3fc57","count":1,"label":"Pečené brambory","posId":"P103","price":6900,"isExtra":false},{"id":"47441b8c08c3b985152b12f3","count":1,"label":"Balné","posId":"K0000","price":1500,"isExtra":true}]</t>
  </si>
  <si>
    <t>2026-05-07T18:26:36.639+02:00</t>
  </si>
  <si>
    <t>2026-05-07T18:26:50.405+02:00</t>
  </si>
  <si>
    <t>[{"id":"9c4c1ddf-cd82-4c07-89d0-ed3e0fb213ef","count":1,"label":"Guarana kiwi a jablko","posId":"N144","price":5500,"isExtra":false,"creatorId":"tLc1p5MLLcJuo7SjpOFbq","isPackging":0,"actualLabel":"Guarana kiwi a jablko"}]</t>
  </si>
  <si>
    <t>2026-05-07T18:02:45.773+02:00</t>
  </si>
  <si>
    <t>2026-05-07T18:17:09.383+02:00</t>
  </si>
  <si>
    <t>2026-05-07T18:01:03.971+02:00</t>
  </si>
  <si>
    <t>2026-05-07T18:22:28.251+02:00</t>
  </si>
  <si>
    <t>2026-05-07T18:47:57.853+02:00</t>
  </si>
  <si>
    <t>2026-05-07T18:01:06.186+02:00</t>
  </si>
  <si>
    <t>[{"id":"bf8dc38b-6c8e-42b6-9da3-3170253a57d4","note":"","count":1,"label":"Hot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bylinky","posId":"A121","price":5700,"isExtra":true},{"id":"169906cc-98ac-4101-a361-79ae530758c3","note":"","count":1,"label":"BEZ -cibule","posId":"X103","price":0,"KDSTags":["redhighlight"],"isExtra":true},{"id":"4d0fe7ad-c88a-4a73-8015-c60680489cf8","note":"","count":1,"label":"Baby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bylinky","posId":"A121","price":5700,"isExtra":true},{"id":"7bd52058-f7b0-4320-9d6c-79598e7d9b5f","note":"","count":1,"label":"Hawai 18 cm","posId":"126","price":11900,"isExtra":false},{"id":"1bb5324c-790d-4502-a23d-410116b83c3f","note":"","count":1,"label":"Kuře.","posId":"A114","price":2000,"isExtra":true}]</t>
  </si>
  <si>
    <t>Hunny</t>
  </si>
  <si>
    <t>2026-05-07T17:51:03.533+02:00</t>
  </si>
  <si>
    <t>2026-05-07T17:59:38.121+02:00</t>
  </si>
  <si>
    <t>[{"id":"120","note":"","count":1,"label":"Pepperoni 32cm 🌶️🌶️","posId":"120","price":24900,"isExtra":false},{"id":"K0000","note":"","count":1,"label":"Balné","posId":"K0000","price":1500,"isExtra":true},{"id":"P106","note":"","count":2,"label":"Česnekový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</si>
  <si>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2026-05-07T17:48:26.174+02:00</t>
  </si>
  <si>
    <t>2026-05-07T17:57:54.935+02:00</t>
  </si>
  <si>
    <t>[{"id":"57081069","note":"","size":"Česnekový dip","count":1,"label":"Česnekový dip","posId":"P106","price":2000,"isExtra":false},{"id":"57081111","note":"","count":1,"label":"Balné","posId":"K0000","price":1500,"isExtra":true},{"id":"59610967","note":"","size":"Comeback 32cm 🌶️","count":1,"label":"Comeback 32cm 🌶️","posId":"121","price":24900,"isExtra":false},{"id":"57081111","note":"","count":1,"label":"Balné","posId":"K0000","price":1500,"isExtra":true},{"id":"57094169","note":"","count":1,"label":"Smetanový základ","posId":"ZRS32","price":0,"isExtra":true},{"id":"57081140","note":"","count":1,"label":"okraj mozzarella, bylinky","posId":"A121","price":5700,"isExtra":true},{"id":"57081202","note":"","count":1,"label":"Kukuřice","posId":"B115","price":2500,"KDSTags":["greenhighlight"],"isExtra":true},{"id":"57081208","note":"","count":1,"label":"Špenát s česnekem","posId":"B107","price":2500,"KDSTags":["greenhighlight"],"isExtra":true},{"id":"57081226","note":"","count":1,"label":"Gorgonzola","posId":"B101","price":3000,"KDSTags":["greenhighlight"],"isExtra":true}]</t>
  </si>
  <si>
    <t>2026-05-07T17:40:23.484+02:00</t>
  </si>
  <si>
    <t>2026-05-07T17:52:31.992+02:00</t>
  </si>
  <si>
    <t>[{"id":"109","note":"","count":1,"label":"Comeback 40cm 🌶️","posId":"109","price":30900,"isExtra":false},{"id":"K0000","note":"","count":1,"label":"Balné","posId":"K0000","price":2000,"isExtra":true},{"id":"104","note":"","count":1,"label":"Baby špenát &amp; kuře 40cm","posId":"104","price":30900,"isExtra":false},{"id":"K0000","note":"","count":1,"label":"Balné","posId":"K0000","price":2000,"isExtra":true}]</t>
  </si>
  <si>
    <t>2026-05-07T17:32:03.824+02:00</t>
  </si>
  <si>
    <t>2026-05-07T17:47:30.990+02:00</t>
  </si>
  <si>
    <t>[{"id":"ad7c292a-48c9-48db-b64c-0f7f8ebced7f","note":"","count":1,"label":"BBQ Meteor 40 cm","posId":"106","price":30900,"isExtra":false},{"id":"03dae282-4cd4-4fa2-9169-2178ea3ed325","note":"","count":1,"label":"Quattro Formaggi 40 cm","posId":"111","price":30900,"isExtra":false}]</t>
  </si>
  <si>
    <t>2026-05-07T16:35:03.199+02:00</t>
  </si>
  <si>
    <t>2026-05-07T16:40:29.499+02:00</t>
  </si>
  <si>
    <t>[{"id":"a902d94b-4667-4702-ad71-4744adfe8fad","count":1,"label":"Pizza Quattro Formaggi 32","posId":"123","price":24900,"isExtra":false,"creatorId":"QEjO3YTQnq2TGCLHbYYD1","isPackging":0,"actualLabel":"Pizza Quattro Formaggi 32"}]</t>
  </si>
  <si>
    <t>2026-05-07T16:29:03.129+02:00</t>
  </si>
  <si>
    <t>2026-05-07T16:39:29.484+02:00</t>
  </si>
  <si>
    <t>2026-05-07T17:04:28.028+02:00</t>
  </si>
  <si>
    <t>2026-05-07T16:29:04.093+02:00</t>
  </si>
  <si>
    <t>[{"id":"bf8dc38b-6c8e-42b6-9da3-3170253a57d4","note":"","count":1,"label":"Hot &amp; Spicy 32 cm","posId":"122","price":24900,"isExtra":false},{"id":"4cd25cb7-e092-43a0-ab38-89c50a7e6a77","note":"","count":1,"label":"Pepperoni 18 cm","posId":"132","price":11900,"isExtra":false},{"id":"194f980e-141e-4220-9f1e-0e1e9edc412e","note":"","count":1,"label":"Quattro Formaggi 18 cm","posId":"135","price":11900,"isExtra":false},{"id":"d3eb4d53-930f-46c7-bd43-afdbaaac1bcf","note":"","count":2,"label":"Masové kuličky, 10 ks","posId":"P102","price":9900,"isExtra":false}]</t>
  </si>
  <si>
    <t>2026-05-07T16:26:14.100+02:00</t>
  </si>
  <si>
    <t>2026-05-07T16:34:44.401+02:00</t>
  </si>
  <si>
    <t>[{"id":"69400db90dc626f6c3c3fc23","count":1,"label":"Pepperoni 32cm 🌶️🌶️","posId":"120","price":24900,"isExtra":false},{"id":"47441b8c08c3b985152b12f3","count":1,"label":"Balné","posId":"K0000","price":1500,"isExtra":true},{"id":"a412b114a164fd326990f8ec","count":1,"label":"Smetanový základ","posId":"ZRS32","price":0,"isExtra":true},{"id":"69400db90dc626f6c3c3fc5d","count":1,"label":"Česnekový dip","posId":"P106","price":2000,"isExtra":false},{"id":"47441b8c08c3b985152b12f3","count":1,"label":"Balné","posId":"K0000","price":1500,"isExtra":true}]</t>
  </si>
  <si>
    <t>2026-05-07T15:48:25.286+02:00</t>
  </si>
  <si>
    <t>2026-05-07T15:55:18.439+02:00</t>
  </si>
  <si>
    <t>[{"id":"69400db90dc626f6c3c3fc03","count":1,"label":"Quattro Formaggi 40cm","posId":"111","price":30900,"isExtra":false},{"id":"eebdf80d1781a9b444ae21c7","count":1,"label":"Balné","posId":"K0000","price":2000,"isExtra":true},{"id":"69400db90dc626f6c3c3fc71","count":1,"label":"Aquilla černý čaj a broskev 0,5l","posId":"N120","price":4900,"isExtra":false}]</t>
  </si>
  <si>
    <t>2026-05-07T15:34:05.224+02:00</t>
  </si>
  <si>
    <t>2026-05-07T15:42:38.581+02:00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</si>
  <si>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těsto","posId":"17","price":1000,"isExtra":true},{"id":"B102","note":"","count":1,"label":"Jalapeňos","posId":"B102","price":2500,"KDSTags":["greenhighlight"],"isExtra":true}]</t>
  </si>
  <si>
    <t>2026-05-07T15:28:44.140+02:00</t>
  </si>
  <si>
    <t>2026-05-07T15:35:25.686+02:00</t>
  </si>
  <si>
    <t>[{"id":"69400db90dc626f6c3c3fc57","count":1,"label":"Pečené brambory","posId":"P103","price":6900,"isExtra":false},{"id":"47441b8c08c3b985152b12f3","count":1,"label":"Balné","posId":"K0000","price":1500,"isExtra":true},{"id":"69400db90dc626f6c3c3fc01","count":1,"label":"Margherita 40cm","posId":"100","price":26900,"isExtra":false},{"id":"eebdf80d1781a9b444ae21c7","count":1,"label":"Balné","posId":"K0000","price":2000,"isExtra":true},{"id":"81005e121853e53dec489980","count":1,"label":"Olivy","posId":"C112","price":3500,"KDSTags":["greenhighlight"],"isExtra":true},{"id":"543075768b05694fdb6185c8","count":1,"label":"Kukuřice","posId":"C115","price":3500,"KDSTags":["greenhighlight"],"isExtra":true},{"id":"5295d8572fa8fb0197d02b2f","count":1,"label":"Slanina","posId":"C108","price":4000,"KDSTags":["greenhighlight"],"isExtra":true}]</t>
  </si>
  <si>
    <t>2026-05-07T15:12:03.534+02:00</t>
  </si>
  <si>
    <t>2026-05-07T15:21:35.773+02:00</t>
  </si>
  <si>
    <t>[{"id":"b3008ec8-24a5-4d30-bf46-9133028be7e4","note":"","count":1,"label":"Margherita 32 cm","posId":"136","price":20900,"isExtra":false},{"id":"a3d62a5d-2e1d-48db-874e-d64becff7059","note":"","count":1,"label":"změna na BBQ základ","posId":"a3d62a5d-2e1d-48db-874e-d64becff7059","price":0,"isExtra":true},{"id":"adb25a98-2836-4da5-82f5-82c3fc24d621","note":"","count":1,"label":"grana padano","posId":"B130","price":3000,"KDSTags":["greenhighlight"],"isExtra":true}]</t>
  </si>
  <si>
    <t>Viacheslav</t>
  </si>
  <si>
    <t>2026-05-07T15:03:12.960+02:00</t>
  </si>
  <si>
    <t>2026-05-07T15:20:38.775+02:00</t>
  </si>
  <si>
    <t>[{"id":"P104","note":"","count":1,"label":"Česnekový chléb 18cm","posId":"P104","price":7900,"isExtra":false},{"id":"K0000","note":"","count":1,"label":"Balné","posId":"K0000","price":1500,"isExtra":true},{"id":"P106","note":"","count":1,"label":"Česnekový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🌶️🌶️","posId":"122","price":24900,"isExtra":false},{"id":"K0000","note":"","count":1,"label":"Balné","posId":"K0000","price":1500,"isExtra":true}]</t>
  </si>
  <si>
    <t>2026-05-07T14:40:55.902+02:00</t>
  </si>
  <si>
    <t>2026-05-07T14:50:31.358+02:00</t>
  </si>
  <si>
    <t>[{"id":"69400db90dc626f6c3c3fc1b","count":1,"label":"Margherita 32cm","posId":"112","price":20900,"isExtra":false},{"id":"47441b8c08c3b985152b12f3","count":1,"label":"Balné","posId":"K0000","price":1500,"isExtra":true},{"id":"e1f43a0ee7f218cf02a7ded7","count":1,"label":"USA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,{"id":"1cba3e083b4a0c1e6ec6416b","count":1,"label":"Cibule","posId":"B103","price":2500,"KDSTags":["greenhighlight"],"isExtra":true},{"id":"d9d27ec8b07691907ec63c68","count":1,"label":"Kukuřice","posId":"B115","price":2500,"KDSTags":["greenhighlight"],"isExtra":true},{"id":"69400db90dc626f6c3c3fc2b","count":1,"label":"Hawai 32cm","posId":"114","price":24900,"isExtra":false},{"id":"47441b8c08c3b985152b12f3","count":1,"label":"Balné","posId":"K0000","price":1500,"isExtra":true},{"id":"d9d27ec8b07691907ec63c68","count":1,"label":"Kukuřice","posId":"B115","price":2500,"KDSTags":["greenhighlight"],"isExtra":true},{"id":"4173076b46457d4e4732cebd","count":1,"label":"Kuře","posId":"B114","price":3000,"KDSTags":["greenhighlight"],"isExtra":true}]</t>
  </si>
  <si>
    <t>2026-05-07T14:37:16.918+02:00</t>
  </si>
  <si>
    <t>2026-05-07T14:44:42.308+02:00</t>
  </si>
  <si>
    <t>[{"id":"3ffdf576-89c8-4571-b10b-4e6331fbbb89","count":1,"label":"Pizza Špenát kuře 18 cm","posId":"128","price":11900,"isExtra":false,"creatorId":"bhXEVtGsPuOhs_xxy4QsO","isPackging":0,"actualLabel":"Pizza Špenát kuře 18 cm"}]</t>
  </si>
  <si>
    <t>2026-05-07T14:27:03.518+02:00</t>
  </si>
  <si>
    <t>2026-05-07T14:33:07.010+02:00</t>
  </si>
  <si>
    <t>2026-05-07T14:53:28.465+02:00</t>
  </si>
  <si>
    <t>2026-05-07T14:27:04.282+02:00</t>
  </si>
  <si>
    <t>2026-05-07T14:14:02.593+02:00</t>
  </si>
  <si>
    <t>2026-05-07T14:20:07.119+02:00</t>
  </si>
  <si>
    <t>2026-05-07T14:37:23.565+02:00</t>
  </si>
  <si>
    <t>2026-05-07T14:14:03.767+02:00</t>
  </si>
  <si>
    <t>2026-05-07T14:04:05.109+02:00</t>
  </si>
  <si>
    <t>2026-05-07T14:11:16.345+02:00</t>
  </si>
  <si>
    <t>[{"id":"69400db90dc626f6c3c3fc23","count":1,"label":"Pepperoni 32cm 🌶️🌶️","posId":"120","price":24900,"isExtra":false},{"id":"47441b8c08c3b985152b12f3","count":1,"label":"Balné","posId":"K0000","price":1500,"isExtra":true},{"id":"fc47b4db58ea17017d058548","count":1,"label":"okraj mozzarella, bylinky","posId":"A121","price":5700,"isExtra":true},{"id":"69400db90dc626f6c3c3fc5d","count":1,"label":"Česnekový dip","posId":"P106","price":2000,"isExtra":false},{"id":"47441b8c08c3b985152b12f3","count":1,"label":"Balné","posId":"K0000","price":1500,"isExtra":true}]</t>
  </si>
  <si>
    <t>2026-05-07T13:32:46.562+02:00</t>
  </si>
  <si>
    <t>2026-05-07T13:41:13.223+02:00</t>
  </si>
  <si>
    <t>[{"id":"69400db90dc626f6c3c3fc0d","count":1,"label":"BBQ Meteor 40cm","posId":"106","price":30900,"isExtra":false},{"id":"eebdf80d1781a9b444ae21c7","count":1,"label":"Balné","posId":"K0000","price":2000,"isExtra":true},{"id":"c8c4041ac2719a973e6c56b4","count":1,"label":"Smetanový základ","posId":"ZBS40","price":0,"isExtra":true}]</t>
  </si>
  <si>
    <t>2026-05-07T12:33:03.151+02:00</t>
  </si>
  <si>
    <t>2026-05-07T12:45:26.879+02:00</t>
  </si>
  <si>
    <t>2026-05-07T12:32:03.949+02:00</t>
  </si>
  <si>
    <t>2026-05-07T12:43:27.625+02:00</t>
  </si>
  <si>
    <t>2026-05-07T12:19:34.269+02:00</t>
  </si>
  <si>
    <t>2026-05-07T12:32:54.273+02:00</t>
  </si>
  <si>
    <t>[{"id":"59610964","note":"","size":"Margherita 32cm","count":1,"label":"Margherita 32cm","posId":"112","price":20900,"isExtra":false},{"id":"57081111","note":"","count":1,"label":"Balné","posId":"K0000","price":1500,"isExtra":true},{"id":"57081219","note":"","count":1,"label":"Šunka","posId":"B106","price":3000,"KDSTags":["greenhighlight"],"isExtra":true}]</t>
  </si>
  <si>
    <t>2026-05-07T12:15:37.762+02:00</t>
  </si>
  <si>
    <t>2026-05-07T12:46:13.924+02:00</t>
  </si>
  <si>
    <t>[{"id":"57081024","note":"","size":"Quattro Formaggi 40cm","count":1,"label":"Quattro Formaggi 40cm","posId":"111","price":30900,"isExtra":false},{"id":"57081101","note":"","count":1,"label":"Balné","posId":"K0000","price":2000,"isExtra":true},{"id":"57081027","note":"","size":"Pepperoni 40cm 🌶️🌶️","count":1,"label":"Pepperoni 40cm 🌶️🌶️","posId":"108","price":30900,"isExtra":false},{"id":"57081101","note":"","count":1,"label":"Balné","posId":"K0000","price":2000,"isExtra":true},{"id":"57081204","note":"","count":1,"label":"Kukuřice","posId":"C115","price":3500,"KDSTags":["greenhighlight"],"isExtra":true},{"id":"57081032","note":"","size":"Hawai 40cm","count":1,"label":"Hawai 40cm","posId":"102","price":30900,"isExtra":false},{"id":"57081101","note":"","count":1,"label":"Balné","posId":"K0000","price":2000,"isExtra":true},{"id":"57081026","note":"","size":"Comeback 40cm 🌶️","count":1,"label":"Comeback 40cm 🌶️","posId":"109","price":30900,"isExtra":false},{"id":"57081101","note":"","count":1,"label":"Balné","posId":"K0000","price":2000,"isExtra":true},{"id":"57081023","note":"","size":"Margherita 40cm","count":1,"label":"Margherita 40cm","posId":"100","price":26900,"isExtra":false},{"id":"57081101","note":"","count":1,"label":"Balné","posId":"K0000","price":2000,"isExtra":true},{"id":"59610974","note":"","size":"Baby Špenát &amp; kuře 32cm","count":1,"label":"Baby Špenát &amp; kuře 32cm","posId":"116","price":24900,"isExtra":false},{"id":"57081111","note":"","count":1,"label":"Balné","posId":"K0000","price":1500,"isExtra":true}]</t>
  </si>
  <si>
    <t>2026-05-07T12:15:03.395+02:00</t>
  </si>
  <si>
    <t>2026-05-07T12:31:59.849+02:00</t>
  </si>
  <si>
    <t>[{"id":"57081029","note":"","size":"BBQ Meteor 40cm","count":1,"label":"BBQ Meteor 40cm","posId":"106","price":30900,"isExtra":false},{"id":"57081101","note":"","count":1,"label":"Balné","posId":"K0000","price":2000,"isExtra":true},{"id":"59610967","note":"","size":"Comeback 32cm 🌶️","count":1,"label":"Comeback 32cm 🌶️","posId":"121","price":24900,"isExtra":false},{"id":"57081111","note":"","count":1,"label":"Balné","posId":"K0000","price":1500,"isExtra":true},{"id":"59610976","note":"","count":1,"label":"USA těsto","posId":"17","price":1000,"isExtra":true},{"id":"57081140","note":"","count":1,"label":"okraj mozzarella, bylinky","posId":"A121","price":5700,"isExtra":true},{"id":"57081186","note":"","count":1,"label":"Bez cibule","posId":"X103","price":0,"KDSTags":["redhighlight"],"isExtra":true}]</t>
  </si>
  <si>
    <t>2026-05-07T11:59:22.314+02:00</t>
  </si>
  <si>
    <t>2026-05-07T12:06:04.126+02:00</t>
  </si>
  <si>
    <t>2026-05-07T11:50:05.049+02:00</t>
  </si>
  <si>
    <t>2026-05-07T11:56:24.979+02:00</t>
  </si>
  <si>
    <t>[{"id":"c48047a3-b360-4cc6-8231-e37932ddbc84","count":1,"label":"Pizza Comeback 18","posId":"133","price":11900,"isExtra":false,"creatorId":"Y6J8qjLueirMtz1zCX82d","isPackging":0,"actualLabel":"Pizza Comeback 18"}]</t>
  </si>
  <si>
    <t>2026-05-07T11:48:00.374+02:00</t>
  </si>
  <si>
    <t>2026-05-07T11:48:01.932+02:00</t>
  </si>
  <si>
    <t>[{"id":"2db6fd96-6702-4715-8aee-6c732195c35d","count":1,"label":"Aquilla jemně perlivá","posId":"N141","price":3900,"isExtra":false,"creatorId":"gDX0zfHmbzb_BfLDPVHfl","isPackging":0,"actualLabel":"Aquilla jemně perlivá"}]</t>
  </si>
  <si>
    <t>2026-05-07T00:38:37.930+02:00</t>
  </si>
  <si>
    <t>2026-05-07T00:47:18.884+02:00</t>
  </si>
  <si>
    <t>[{"id":"69400db90dc626f6c3c3fc23","count":1,"label":"Pepperoni 32cm 🌶️🌶️","posId":"120","price":24900,"isExtra":false},{"id":"47441b8c08c3b985152b12f3","count":1,"label":"Balné","posId":"K0000","price":1500,"isExtra":true},{"id":"575f6ef185a4cc82a938d8e7","count":1,"label":"Gorgonzola","posId":"B101","price":3000,"KDSTags":["greenhighlight"],"isExtra":true},{"id":"69400db90dc626f6c3c3fc5d","count":1,"label":"Česnekový dip","posId":"P106","price":2000,"isExtra":false},{"id":"47441b8c08c3b985152b12f3","count":1,"label":"Balné","posId":"K0000","price":1500,"isExtra":true}]</t>
  </si>
  <si>
    <t>2026-05-07T00:38:19.802+02:00</t>
  </si>
  <si>
    <t>2026-05-07T00:47:13.856+02:00</t>
  </si>
  <si>
    <t>[{"id":"18","note":"","count":1,"label":"Jablečno-skořicové rolls","posId":"18","price":8900,"isExtra":false},{"id":"K0000","note":"","count":1,"label":"Balné","posId":"K0000","price":1500,"isExtra":true},{"id":"113","note":"","count":1,"label":"Capricciosa 32cm","posId":"113","price":24900,"isExtra":false},{"id":"K0000","note":"","count":1,"label":"Balné","posId":"K0000","price":1500,"isExtra":true},{"id":"X112","note":"","count":1,"label":"Bez oliv","posId":"X112","price":0,"KDSTags":["redhighlight"],"isExtra":true},{"id":"B115","note":"","count":1,"label":"Kukuřice","posId":"B115","price":2500,"KDSTags":["greenhighlight"],"isExtra":true}]</t>
  </si>
  <si>
    <t>2026-05-07T00:30:39.391+02:00</t>
  </si>
  <si>
    <t>2026-05-07T00:37:30.961+02:00</t>
  </si>
  <si>
    <t>[{"id":"105","note":"","count":1,"label":"Veggieballs 40cm 🌶️🌶️","posId":"105","price":30900,"isExtra":false},{"id":"K0000","note":"","count":1,"label":"Balné","posId":"K0000","price":2000,"isExtra":true},{"id":"ZRB40","note":"","count":1,"label":"BBQ základ","posId":"ZRB40","price":0,"isExtra":true},{"id":"P103","note":"","count":1,"label":"Pečené brambory","posId":"P103","price":6900,"isExtra":false},{"id":"K0000","note":"","count":1,"label":"Balné","posId":"K0000","price":1500,"isExtra":true}]</t>
  </si>
  <si>
    <t>2026-05-07T00:29:31.561+02:00</t>
  </si>
  <si>
    <t>2026-05-07T00:33:39.734+02:00</t>
  </si>
  <si>
    <t>[{"id":"8ec6f735-37fa-471b-9446-6299aa64bedb","count":1,"label":"Pizza Zeleninová 32 cm","posId":"115","price":24900,"isExtra":false,"creatorId":"G3lfdRg36bvdo8C4g6i1Q","isPackging":0,"actualLabel":"Pizza Zeleninová 32 cm"}]</t>
  </si>
  <si>
    <t>2026-05-07T00:23:30.445+02:00</t>
  </si>
  <si>
    <t>2026-05-07T00:32:38.898+02:00</t>
  </si>
  <si>
    <t>[{"id":"69400db90dc626f6c3c3fc2f","count":1,"label":"Baby Špenát &amp; kuře 32cm","posId":"116","price":24900,"isExtra":false},{"id":"47441b8c08c3b985152b12f3","count":1,"label":"Balné","posId":"K0000","price":1500,"isExtra":true},{"id":"fc47b4db58ea17017d058548","count":1,"label":"okraj mozzarella, bylinky","posId":"A121","price":5700,"isExtra":true},{"id":"592b320c6574e69a2f542127","count":1,"label":"Mozzarella","posId":"B113","price":3000,"KDSTags":["greenhighlight"],"isExtra":true},{"id":"9835c69f240a12bb47921f82","count":1,"label":"Šunka","posId":"B106","price":3000,"KDSTags":["greenhighlight"],"isExtra":true},{"id":"69400db90dc626f6c3c3fc5d","count":1,"label":"Česnekový dip","posId":"P106","price":2000,"isExtra":false},{"id":"47441b8c08c3b985152b12f3","count":1,"label":"Balné","posId":"K0000","price":1500,"isExtra":true}]</t>
  </si>
  <si>
    <t>2026-05-07T00:10:57.152+02:00</t>
  </si>
  <si>
    <t>2026-05-07T00:18:16.791+02:00</t>
  </si>
  <si>
    <t>2026-05-07T00:00:50.780+02:00</t>
  </si>
  <si>
    <t>2026-05-07T00:11:54.922+02:00</t>
  </si>
  <si>
    <t>2026-05-06T23:57:50.563+02:00</t>
  </si>
  <si>
    <t>2026-05-07T00:21:21.834+02:00</t>
  </si>
  <si>
    <t>[{"id":"69400db90dc626f6c3c3fc17","count":1,"label":"Veggieballs 40cm 🌶️🌶️","posId":"105","price":30900,"isExtra":false},{"id":"eebdf80d1781a9b444ae21c7","count":1,"label":"Balné","posId":"K0000","price":2000,"isExtra":true},{"id":"09eac7380bce410f36ecd28b","count":1,"label":"okraj mozzarella, bbq omáčka","posId":"A124","price":6500,"isExtra":true},{"id":"69400db90dc626f6c3c3fc1d","count":1,"label":"Quattro Formaggi 32cm","posId":"123","price":24900,"isExtra":false},{"id":"47441b8c08c3b985152b12f3","count":1,"label":"Balné","posId":"K0000","price":1500,"isExtra":true},{"id":"e8b9c738ab9602bc599b4f85","count":1,"label":"bez plněných okrajů","posId":"X1000","price":0,"isExtra":true},{"id":"8d051385959433d23669b2b3","count":1,"label":"Jalapeňos","posId":"B102","price":2500,"KDSTags":["greenhighlight"],"isExtra":true}]</t>
  </si>
  <si>
    <t>2026-05-06T23:47:47.084+02:00</t>
  </si>
  <si>
    <t>2026-05-06T23:57:50.771+02:00</t>
  </si>
  <si>
    <t>[{"id":"69400db90dc626f6c3c3fc27","count":1,"label":"BBQ Meteor 32cm","posId":"118","price":24900,"isExtra":false},{"id":"47441b8c08c3b985152b12f3","count":1,"label":"Balné","posId":"K0000","price":1500,"isExtra":true},{"id":"e1f43a0ee7f218cf02a7ded7","count":1,"label":"USA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bylinky","posId":"A121","price":5700,"isExtra":true},{"id":"69400db90dc626f6c3c3fc5b","count":1,"label":"Pepperoni Rolls 🌶️","posId":"P100","price":8900,"isExtra":false},{"id":"47441b8c08c3b985152b12f3","count":1,"label":"Balné","posId":"K0000","price":1500,"isExtra":true}]</t>
  </si>
  <si>
    <t>2026-05-06T23:44:46.054+02:00</t>
  </si>
  <si>
    <t>2026-05-06T23:54:37.737+02:00</t>
  </si>
  <si>
    <t>[{"id":"69400db90dc626f6c3c3fc23","count":1,"label":"Pepperoni 32cm 🌶️🌶️","posId":"120","price":24900,"isExtra":false},{"id":"47441b8c08c3b985152b12f3","count":1,"label":"Balné","posId":"K0000","price":1500,"isExtra":true},{"id":"0c9bb014491e3d2e03866b85","count":1,"label":"Slanina","posId":"B108","price":3000,"KDSTags":["greenhighlight"],"isExtra":true},{"id":"69400db90dc626f6c3c3fc7b","count":1,"label":"Mirinda 1l","posId":"N126","price":5900,"isExtra":false}]</t>
  </si>
  <si>
    <t>2026-05-06T23:42:15.880+02:00</t>
  </si>
  <si>
    <t>2026-05-06T23:54:35.055+02:00</t>
  </si>
  <si>
    <t>2026-05-06T23:38:12.758+02:00</t>
  </si>
  <si>
    <t>2026-05-06T23:45:38.912+02:00</t>
  </si>
  <si>
    <t>[{"id":"69400db90dc626f6c3c3fc1b","count":1,"label":"Margherita 32cm","posId":"112","price":20900,"isExtra":false},{"id":"47441b8c08c3b985152b12f3","count":1,"label":"Balné","posId":"K0000","price":1500,"isExtra":true}]</t>
  </si>
  <si>
    <t>2026-05-06T23:35:10.381+02:00</t>
  </si>
  <si>
    <t>2026-05-06T23:44:29.977+02:00</t>
  </si>
  <si>
    <t>[{"id":"69400db90dc626f6c3c3fc05","count":1,"label":"Hot &amp; Spicy 40cm 🌶️🌶️","posId":"110","price":30900,"isExtra":false},{"id":"eebdf80d1781a9b444ae21c7","count":1,"label":"Balné","posId":"K0000","price":2000,"isExtra":true},{"id":"69400db90dc626f6c3c3fc57","count":1,"label":"Pečené brambory","posId":"P103","price":6900,"isExtra":false},{"id":"47441b8c08c3b985152b12f3","count":1,"label":"Balné","posId":"K0000","price":1500,"isExtra":true},{"id":"69400db90dc626f6c3c3fc5d","count":1,"label":"Česnekový dip","posId":"P106","price":2000,"isExtra":false},{"id":"47441b8c08c3b985152b12f3","count":1,"label":"Balné","posId":"K0000","price":1500,"isExtra":true}]</t>
  </si>
  <si>
    <t>2026-05-06T23:27:37.609+02:00</t>
  </si>
  <si>
    <t>2026-05-06T23:35:55.936+02:00</t>
  </si>
  <si>
    <t>[{"id":"69400db90dc626f6c3c3fc25","count":1,"label":"BBQ Texas 32cm","posId":"119","price":24900,"isExtra":false},{"id":"47441b8c08c3b985152b12f3","count":1,"label":"Balné","posId":"K0000","price":1500,"isExtra":true},{"id":"69400db90dc626f6c3c3fc55","count":1,"label":"Masové kuličky","posId":"P102","price":9900,"isExtra":false},{"id":"47441b8c08c3b985152b12f3","count":1,"label":"Balné","posId":"K0000","price":1500,"isExtra":true}]</t>
  </si>
  <si>
    <t>2026-05-06T23:20:30.650+02:00</t>
  </si>
  <si>
    <t>2026-05-06T23:30:15.166+02:00</t>
  </si>
  <si>
    <t>[{"id":"69400db90dc626f6c3c3fc23","count":1,"label":"Pepperoni 32cm 🌶️🌶️","posId":"120","price":24900,"isExtra":false},{"id":"47441b8c08c3b985152b12f3","count":1,"label":"Balné","posId":"K0000","price":1500,"isExtra":true},{"id":"e8b9c738ab9602bc599b4f85","count":1,"label":"bez plněných okrajů","posId":"X1000","price":0,"isExtra":true},{"id":"f17b36f5672f3747853c1fd5","count":2,"label":"Bez mozzarelly","posId":"X113","price":0,"KDSTags":["redhighlight"],"isExtra":true},{"id":"9835c69f240a12bb47921f82","count":1,"label":"Šunka","posId":"B106","price":3000,"KDSTags":["greenhighlight"],"isExtra":true},{"id":"ca8714bfd7c8880cd19b3769","count":1,"label":"Pepperoni salám","posId":"B109","price":3000,"KDSTags":["greenhighlight"],"isExtra":true},{"id":"69400db90dc626f6c3c3fc5f","count":1,"label":"BBQ dip","posId":"P105","price":2000,"isExtra":false},{"id":"47441b8c08c3b985152b12f3","count":1,"label":"Balné","posId":"K0000","price":1500,"isExtra":true},{"id":"69400db90dc626f6c3c3fc5d","count":1,"label":"Česnekový dip","posId":"P106","price":2000,"isExtra":false},{"id":"47441b8c08c3b985152b12f3","count":1,"label":"Balné","posId":"K0000","price":1500,"isExtra":true}]</t>
  </si>
  <si>
    <t>2026-05-06T23:06:05.135+02:00</t>
  </si>
  <si>
    <t>2026-05-06T23:15:36.038+02:00</t>
  </si>
  <si>
    <t>[{"id":"0ea52415-fdb3-497f-b216-7fd5802f2e0f","note":"","count":1,"label":"Quattro Formaggi 32 cm","posId":"123","price":24900,"isExtra":false},{"id":"c8019f80-065c-4f09-9e80-65b85dae2ae1","note":"","count":1,"label":"kukuřice","posId":"B115","price":2500,"KDSTags":["greenhighlight"],"isExtra":true}]</t>
  </si>
  <si>
    <t>2026-05-06T22:55:10.941+02:00</t>
  </si>
  <si>
    <t>2026-05-06T23:02:23.716+02:00</t>
  </si>
  <si>
    <t>[{"id":"59610970","note":"","size":"BBQ Meteor 32cm","count":1,"label":"BBQ Meteor 32cm","posId":"118","price":24900,"isExtra":false},{"id":"57081111","note":"","count":1,"label":"Balné","posId":"K0000","price":1500,"isExtra":true},{"id":"59610964","note":"","size":"Margherita 32cm","count":1,"label":"Margherita 32cm","posId":"112","price":20900,"isExtra":false},{"id":"57081111","note":"","count":1,"label":"Balné","posId":"K0000","price":1500,"isExtra":true},{"id":"57405785","note":"","size":"Aquilla černý čaj a broskev 0,5l","count":1,"label":"Aquilla černý čaj a broskev 0,5l","posId":"N120","price":4900,"isExtra":false}]</t>
  </si>
  <si>
    <t>2026-05-06T22:46:49.836+02:00</t>
  </si>
  <si>
    <t>2026-05-06T22:54:26.706+02:00</t>
  </si>
  <si>
    <t>[{"id":"57081034","note":"","size":"Veggieballs 40cm 🌶️🌶️","count":1,"label":"Veggieballs 40cm 🌶️🌶️","posId":"105","price":30900,"isExtra":false},{"id":"57081101","note":"","count":1,"label":"Balné","posId":"K0000","price":2000,"isExtra":true}]</t>
  </si>
  <si>
    <t>2026-05-06T22:45:46.096+02:00</t>
  </si>
  <si>
    <t>2026-05-06T22:50:22.611+02:00</t>
  </si>
  <si>
    <t>[{"id":"57081066","note":"","size":"Pečené brambory","count":1,"label":"Pečené brambory","posId":"P103","price":6900,"isExtra":false},{"id":"57081111","note":"","count":1,"label":"Balné","posId":"K0000","price":1500,"isExtra":true}]</t>
  </si>
  <si>
    <t>2026-05-06T22:42:43.189+02:00</t>
  </si>
  <si>
    <t>2026-05-06T22:49:41.657+02:00</t>
  </si>
  <si>
    <t>[{"id":"57081032","note":"","size":"Hawai 40cm","count":1,"label":"Hawai 40cm","posId":"102","price":30900,"isExtra":false},{"id":"57081101","note":"","count":1,"label":"Balné","posId":"K0000","price":2000,"isExtra":true},{"id":"59555795","note":"","count":1,"label":"Smetanový základ","posId":"ZRS40","price":0,"isExtra":true},{"id":"57081099","note":"","count":1,"label":"bez plněných okrajů","posId":"X1000","price":0,"isExtra":true},{"id":"57081184","note":"","count":1,"label":"Ananas","posId":"C100","price":3500,"KDSTags":["greenhighlight"],"isExtra":true},{"id":"57405790","note":"","size":"Pepsi 1l","count":1,"label":"Pepsi 1l","posId":"N124","price":5900,"isExtra":false}]</t>
  </si>
  <si>
    <t>2026-05-06T22:32:39.113+02:00</t>
  </si>
  <si>
    <t>2026-05-06T22:40:15.724+02:00</t>
  </si>
  <si>
    <t>2026-05-06T22:32:19.563+02:00</t>
  </si>
  <si>
    <t>2026-05-06T22:38:15.652+02:00</t>
  </si>
  <si>
    <t>2026-05-06T22:24:32.267+02:00</t>
  </si>
  <si>
    <t>2026-05-06T22:31:24.655+02:00</t>
  </si>
  <si>
    <t>[{"id":"57081023","note":"","size":"Margherita 40cm","count":1,"label":"Margherita 40cm","posId":"100","price":26900,"isExtra":false},{"id":"57081101","note":"","count":1,"label":"Balné","posId":"K0000","price":2000,"isExtra":true},{"id":"57405790","note":"","size":"Pepsi 1l","count":1,"label":"Pepsi 1l","posId":"N124","price":5900,"isExtra":false}]</t>
  </si>
  <si>
    <t>2026-05-06T22:22:03.371+02:00</t>
  </si>
  <si>
    <t>2026-05-06T22:36:49.572+02:00</t>
  </si>
  <si>
    <t>[{"id":"69400db90dc626f6c3c3fc51","count":1,"label":"Spicy menu Comeback","posId":"M100","price":34900,"isExtra":false},{"id":"aa72f99a4ba15f2df01d6828","count":1,"label":"Balné","posId":"K0000","price":3000,"isExtra":true},{"id":"2091cf08ee8c7ad43659fa38","count":1,"label":"Hawai","posId":"Y114","price":0,"isExtra":true},{"id":"fc47b4db58ea17017d058548","count":1,"label":"okraj mozzarella, bylinky","posId":"A121","price":5700,"isExtra":true},{"id":"11b76056e966dead803932ee","count":1,"label":"spicy wings 🌶️","posId":"P101","price":0,"isExtra":true},{"id":"7ae82320042a358e200fdd7c","count":1,"label":"Mirinda 1l","posId":"N126","price":0,"isExtra":true},{"id":"69400db90dc626f6c3c3fc57","count":1,"label":"Pečené brambory","posId":"P103","price":6900,"isExtra":false},{"id":"47441b8c08c3b985152b12f3","count":1,"label":"Balné","posId":"K0000","price":1500,"isExtra":true}]</t>
  </si>
  <si>
    <t>2026-05-06T22:00:10.078+02:00</t>
  </si>
  <si>
    <t>2026-05-06T22:08:17.545+02:00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</si>
  <si>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🌶️🌶️","posId":"122","price":24900,"isExtra":false},{"id":"47441b8c08c3b985152b12f3","count":1,"label":"Balné","posId":"K0000","price":1500,"isExtra":true},{"id":"69400db90dc626f6c3c3fc1d","count":1,"label":"Quattro Formaggi 32cm","posId":"123","price":24900,"isExtra":false},{"id":"47441b8c08c3b985152b12f3","count":1,"label":"Balné","posId":"K0000","price":1500,"isExtra":true},{"id":"69400db90dc626f6c3c3fc63","count":1,"label":"Choco Rolls","posId":"chr100","price":8900,"isExtra":false},{"id":"47441b8c08c3b985152b12f3","count":1,"label":"Balné","posId":"K0000","price":1500,"isExtra":true}]</t>
  </si>
  <si>
    <t>2026-05-06T21:54:07.008+02:00</t>
  </si>
  <si>
    <t>2026-05-06T22:05:08.435+02:00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</si>
  <si>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🌶️🌶️","posId":"122","price":24900,"isExtra":false},{"id":"47441b8c08c3b985152b12f3","count":1,"label":"Balné","posId":"K0000","price":1500,"isExtra":true},{"id":"69400db90dc626f6c3c3fc63","count":1,"label":"Choco Rolls","posId":"chr100","price":8900,"isExtra":false},{"id":"47441b8c08c3b985152b12f3","count":1,"label":"Balné","posId":"K0000","price":1500,"isExtra":true}]</t>
  </si>
  <si>
    <t>2026-05-06T21:53:07.558+02:00</t>
  </si>
  <si>
    <t>2026-05-06T22:02:58.489+02:00</t>
  </si>
  <si>
    <t>[{"id":"69400db90dc626f6c3c3fc2d","count":1,"label":"Capricciosa 32cm","posId":"113","price":24900,"isExtra":false},{"id":"47441b8c08c3b985152b12f3","count":1,"label":"Balné","posId":"K0000","price":1500,"isExtra":true},{"id":"e1f43a0ee7f218cf02a7ded7","count":1,"label":"USA těsto","posId":"17","price":1000,"isExtra":true},{"id":"286dea47175c3f6c57758e95","count":1,"label":"BBQ základ","posId":"ZRB32","price":0,"isExtra":true},{"id":"bf5b4c4d17a61c9f0216038f","count":1,"label":"okraj mozzarella, bbq omáčka","posId":"A123","price":5700,"isExtra":true},{"id":"3d68a128798074412b96c779","count":1,"label":"Bez oliv","posId":"X112","price":0,"KDSTags":["redhighlight"],"isExtra":true},{"id":"69400db90dc626f6c3c3fc5d","count":1,"label":"Česnekový dip","posId":"P106","price":2000,"isExtra":false},{"id":"47441b8c08c3b985152b12f3","count":1,"label":"Balné","posId":"K0000","price":1500,"isExtra":true}]</t>
  </si>
  <si>
    <t>2026-05-06T21:47:05.142+02:00</t>
  </si>
  <si>
    <t>2026-05-06T21:59:14.213+02:00</t>
  </si>
  <si>
    <t>2026-05-06T22:21:31.068+02:00</t>
  </si>
  <si>
    <t>2026-05-06T21:47:05.555+02:00</t>
  </si>
  <si>
    <t>[{"id":"3a8b6a85-3b5c-4ee4-be2d-261ab8731d6e","note":"","count":1,"label":"Dip česnekový","posId":"P106","price":2000,"isExtra":false},{"id":"359ee68f-359e-4708-988b-1790e467ff73","note":"","count":1,"label":"Jablečno-skořicové rolls, 8ks","posId":"18","price":8900,"isExtra":false},{"id":"f9a8b09a-bed1-496c-b9fc-0dd1ce05cc0c","note":"","count":1,"label":"Veggieballs 40 cm","posId":"105","price":30900,"isExtra":false},{"id":"10b1ebcf-eda6-410e-81f0-6a9182a548db","note":"","count":1,"label":"Slanina","posId":"C108","price":4000,"KDSTags":["greenhighlight"],"isExtra":true},{"id":"8dc41ad9-a5c2-444f-9989-27a8aa38dce4","note":"","count":1,"label":"BEZ -jalapenos","posId":"X102","price":0,"KDSTags":["redhighlight"],"isExtra":true}]</t>
  </si>
  <si>
    <t>2026-05-06T21:44:24.005+02:00</t>
  </si>
  <si>
    <t>2026-05-06T21:51:03.516+02:00</t>
  </si>
  <si>
    <t>[{"id":"57081025","note":"","size":"Hot &amp; Spicy 40cm 🌶️🌶️","count":1,"label":"Hot &amp; Spicy 40cm 🌶️🌶️","posId":"110","price":30900,"isExtra":false},{"id":"57081101","note":"","count":1,"label":"Balné","posId":"K0000","price":2000,"isExtra":true}]</t>
  </si>
  <si>
    <t>2026-05-06T21:43:03.766+02:00</t>
  </si>
  <si>
    <t>2026-05-06T21:55:07.721+02:00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</si>
  <si>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🌶️","posId":"109","price":30900,"isExtra":false},{"id":"57081101","note":"","count":1,"label":"Balné","posId":"K0000","price":2000,"isExtra":true},{"id":"57081099","note":"","count":1,"label":"bez plněných okrajů","posId":"X1000","price":0,"isExtra":true},{"id":"57081032","note":"","size":"Hawai 40cm","count":1,"label":"Hawai 40cm","posId":"102","price":30900,"isExtra":false},{"id":"57081101","note":"","count":1,"label":"Balné","posId":"K0000","price":2000,"isExtra":true},{"id":"57081099","note":"","count":1,"label":"bez plněných okrajů","posId":"X1000","price":0,"isExtra":true}]</t>
  </si>
  <si>
    <t>2026-05-06T21:33:33.682+02:00</t>
  </si>
  <si>
    <t>2026-05-06T21:40:08.422+02:00</t>
  </si>
  <si>
    <t>[{"id":"57405792","note":"","size":"Mirinda 1l","count":1,"label":"Mirinda 1l","posId":"N126","price":5900,"isExtra":false},{"id":"59610967","note":"","size":"Comeback 32cm 🌶️","count":1,"label":"Comeback 32cm 🌶️","posId":"121","price":24900,"isExtra":false},{"id":"57081111","note":"","count":1,"label":"Balné","posId":"K0000","price":1500,"isExtra":true}]</t>
  </si>
  <si>
    <t>2026-05-06T21:23:19.147+02:00</t>
  </si>
  <si>
    <t>2026-05-06T21:33:33.355+02:00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</si>
  <si>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okrajů","posId":"X1000","price":0,"isExtra":true},{"id":"9e89d1c83334a3fc51a94001","count":1,"label":"Bez cibule","posId":"X103","price":0,"KDSTags":["redhighlight"],"isExtra":true},{"id":"69400db90dc626f6c3c3fc5d","count":1,"label":"Česnekový dip","posId":"P106","price":2000,"isExtra":false},{"id":"47441b8c08c3b985152b12f3","count":1,"label":"Balné","posId":"K0000","price":1500,"isExtra":true}]</t>
  </si>
  <si>
    <t>2026-05-06T21:22:48.383+02:00</t>
  </si>
  <si>
    <t>2026-05-06T21:32:13.414+02:00</t>
  </si>
  <si>
    <t>[{"id":"69400db90dc626f6c3c3fc23","count":1,"label":"Pepperoni 32cm 🌶️🌶️","posId":"120","price":24900,"isExtra":false},{"id":"47441b8c08c3b985152b12f3","count":1,"label":"Balné","posId":"K0000","price":1500,"isExtra":true},{"id":"e1f43a0ee7f218cf02a7ded7","count":1,"label":"USA těsto","posId":"17","price":1000,"isExtra":true},{"id":"e8b9c738ab9602bc599b4f85","count":1,"label":"bez plněných okrajů","posId":"X1000","price":0,"isExtra":true}]</t>
  </si>
  <si>
    <t>2026-05-06T21:20:19.300+02:00</t>
  </si>
  <si>
    <t>2026-05-06T21:30:13.351+02:00</t>
  </si>
  <si>
    <t>[{"id":"69400db90dc626f6c3c3fc1f","count":1,"label":"Hot &amp; Spicy 32cm 🌶️🌶️","posId":"122","price":24900,"isExtra":false},{"id":"47441b8c08c3b985152b12f3","count":1,"label":"Balné","posId":"K0000","price":1500,"isExtra":true}]</t>
  </si>
  <si>
    <t>2026-05-06T21:18:38.712+02:00</t>
  </si>
  <si>
    <t>[{"id":"115","note":"","count":1,"label":"Zeleninová 32cm","posId":"115","price":24900,"isExtra":false},{"id":"K0000","note":"","count":1,"label":"Balné","posId":"K0000","price":1500,"isExtra":true}]</t>
  </si>
  <si>
    <t>2026-05-06T21:15:09.022+02:00</t>
  </si>
  <si>
    <t>[{"id":"110","note":"","count":1,"label":"Hot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okrajů","posId":"X1000","price":0,"isExtra":true}]</t>
  </si>
  <si>
    <t>2026-05-06T20:41:00.386+02:00</t>
  </si>
  <si>
    <t>2026-05-06T20:51:11.217+02:00</t>
  </si>
  <si>
    <t>[{"id":"69400db90dc626f6c3c3fc07","count":1,"label":"Comeback 40cm 🌶️","posId":"109","price":30900,"isExtra":false},{"id":"eebdf80d1781a9b444ae21c7","count":1,"label":"Balné","posId":"K0000","price":2000,"isExtra":true},{"id":"a8926aeece23511aec4df150","count":1,"label":"Bez salámu","posId":"X109","price":0,"KDSTags":["redhighlight"],"isExtra":true},{"id":"543075768b05694fdb6185c8","count":1,"label":"Kukuřice","posId":"C115","price":3500,"KDSTags":["greenhighlight"],"isExtra":true}]</t>
  </si>
  <si>
    <t>2026-05-06T20:39:05.518+02:00</t>
  </si>
  <si>
    <t>2026-05-06T20:55:42.396+02:00</t>
  </si>
  <si>
    <t>[{"id":"57081071","note":"","size":"Jalapenos Rolls","count":1,"label":"Jalapenos Rolls","posId":"jpr200","price":8900,"isExtra":false},{"id":"57081111","note":"","count":1,"label":"Balné","posId":"K0000","price":1500,"isExtra":true},{"id":"57081069","note":"","size":"Česnekový dip","count":3,"label":"Česnekový dip","posId":"P106","price":2000,"isExtra":false},{"id":"57081111","note":"","count":3,"label":"Balné","posId":"K0000","price":1500,"isExtra":true},{"id":"57081068","note":"","size":"Pepperoni Rolls 🌶️","count":1,"label":"Pepperoni Rolls 🌶️","posId":"P100","price":8900,"isExtra":false},{"id":"57081111","note":"","count":1,"label":"Balné","posId":"K0000","price":1500,"isExtra":true},{"id":"57081026","note":"","size":"Comeback 40cm 🌶️","count":1,"label":"Comeback 40cm 🌶️","posId":"109","price":30900,"isExtra":false},{"id":"57081101","note":"","count":1,"label":"Balné","posId":"K0000","price":2000,"isExtra":true},{"id":"57081135","note":"","count":1,"label":"okraj mozzarella, bylinky","posId":"A122","price":6500,"isExtra":true}]</t>
  </si>
  <si>
    <t>2026-05-06T20:39:01.256+02:00</t>
  </si>
  <si>
    <t>2026-05-06T20:49:12.313+02:00</t>
  </si>
  <si>
    <t>[{"id":"69400db90dc626f6c3c3fc13","count":1,"label":"Capricciosa 40cm","posId":"101","price":30900,"isExtra":false},{"id":"eebdf80d1781a9b444ae21c7","count":1,"label":"Balné","posId":"K0000","price":2000,"isExtra":true},{"id":"4cf46eca02ef054173c87b37","count":1,"label":"okraj mozzarella, bylinky","posId":"A122","price":6500,"isExtra":true},{"id":"69400db90dc626f6c3c3fc03","count":1,"label":"Quattro Formaggi 40cm","posId":"111","price":30900,"isExtra":false},{"id":"eebdf80d1781a9b444ae21c7","count":1,"label":"Balné","posId":"K0000","price":2000,"isExtra":true},{"id":"4cf46eca02ef054173c87b37","count":1,"label":"okraj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</si>
  <si>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2026-05-06T20:38:28.831+02:00</t>
  </si>
  <si>
    <t>2026-05-06T20:44:42.333+02:00</t>
  </si>
  <si>
    <t>[{"id":"69400db90dc626f6c3c3fc13","count":1,"label":"Capricciosa 40cm","posId":"101","price":30900,"isExtra":false},{"id":"eebdf80d1781a9b444ae21c7","count":1,"label":"Balné","posId":"K0000","price":2000,"isExtra":true},{"id":"7aed135de8f85157643167c9","count":1,"label":"BBQ základ","posId":"ZRB40","price":0,"isExtra":true}]</t>
  </si>
  <si>
    <t>2026-05-06T20:26:09.115+02:00</t>
  </si>
  <si>
    <t>2026-05-06T20:37:32.391+02:00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</si>
  <si>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🌶️","posId":"109","price":30900,"isExtra":false},{"id":"57081101","note":"","count":1,"label":"Balné","posId":"K0000","price":2000,"isExtra":true},{"id":"57081033","note":"","size":"Capricciosa 40cm","count":1,"label":"Capricciosa 40cm","posId":"101","price":30900,"isExtra":false},{"id":"57081101","note":"","count":1,"label":"Balné","posId":"K0000","price":2000,"isExtra":true}]</t>
  </si>
  <si>
    <t>2026-05-06T20:08:41.501+02:00</t>
  </si>
  <si>
    <t>2026-05-06T20:26:06.349+02:00</t>
  </si>
  <si>
    <t>[{"id":"69400db90dc626f6c3c3fc09","count":1,"label":"Pepperoni 40cm 🌶️🌶️","posId":"108","price":30900,"isExtra":false},{"id":"eebdf80d1781a9b444ae21c7","count":1,"label":"Balné","posId":"K0000","price":2000,"isExtra":true},{"id":"69400db90dc626f6c3c3fc13","count":1,"label":"Capricciosa 40cm","posId":"101","price":30900,"isExtra":false},{"id":"eebdf80d1781a9b444ae21c7","count":1,"label":"Balné","posId":"K0000","price":2000,"isExtra":true},{"id":"1c6f84c289296835ae52ec9a","count":1,"label":"Smetanový základ","posId":"ZRS40","price":0,"isExtra":true}]</t>
  </si>
  <si>
    <t>2026-05-06T19:47:20.660+02:00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</si>
  <si>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základ","posId":"ZBR40","price":0,"isExtra":true},{"id":"A120","note":"","count":1,"label":"okraj hotdog, bbq omáčka","posId":"A120","price":6500,"isExtra":true}]</t>
  </si>
  <si>
    <t>2026-05-06T19:43:38.776+02:00</t>
  </si>
  <si>
    <t>2026-05-06T19:38:03.952+02:00</t>
  </si>
  <si>
    <t>2026-05-06T19:57:09.091+02:00</t>
  </si>
  <si>
    <t>[{"id":"2b9f361b-4416-409b-9b50-c5e648e65b24","note":"","count":1,"label":"Zeleninová 40 cm","posId":"103","price":30900,"isExtra":false},{"id":"169906cc-98ac-4101-a361-79ae530758c3","note":"","count":1,"label":"BEZ -cibule","posId":"X103","price":0,"KDSTags":["redhighlight"],"isExtra":true}]</t>
  </si>
  <si>
    <t>2026-05-06T19:32:45.918+02:00</t>
  </si>
  <si>
    <t>2026-05-06T19:54:22.118+02:00</t>
  </si>
  <si>
    <t>[{"id":"59610970","note":"","size":"BBQ Meteor 32cm","count":1,"label":"BBQ Meteor 32cm","posId":"118","price":24900,"isExtra":false},{"id":"57081111","note":"","count":1,"label":"Balné","posId":"K0000","price":1500,"isExtra":true},{"id":"57094168","note":"","count":1,"label":"Smetanový základ","posId":"ZBS32","price":0,"isExtra":true},{"id":"59610974","note":"","size":"Baby Špenát &amp; kuře 32cm","count":1,"label":"Baby Špenát &amp; kuře 32cm","posId":"116","price":24900,"isExtra":false},{"id":"57081111","note":"","count":1,"label":"Balné","posId":"K0000","price":1500,"isExtra":true},{"id":"59278383","note":"","size":"Masové kuličky","count":1,"label":"Masové kuličky","posId":"P102","price":9900,"isExtra":false},{"id":"57081111","note":"","count":1,"label":"Balné","posId":"K0000","price":1500,"isExtra":true},{"id":"57081069","note":"","size":"Česnekový dip","count":2,"label":"Česnekový dip","posId":"P106","price":2000,"isExtra":false},{"id":"57081111","note":"","count":2,"label":"Balné","posId":"K0000","price":1500,"isExtra":true},{"id":"59610967","note":"","size":"Comeback 32cm 🌶️","count":1,"label":"Comeback 32cm 🌶️","posId":"121","price":24900,"isExtra":false},{"id":"57081111","note":"","count":1,"label":"Balné","posId":"K0000","price":1500,"isExtra":true}]</t>
  </si>
  <si>
    <t>Kobilkhon</t>
  </si>
  <si>
    <t>2026-05-06T19:27:40.109+02:00</t>
  </si>
  <si>
    <t>2026-05-06T19:45:58.217+02:00</t>
  </si>
  <si>
    <t>[{"id":"114","note":"","count":1,"label":"Hawai 32cm","posId":"114","price":24900,"isExtra":false},{"id":"K0000","note":"","count":1,"label":"Balné","posId":"K0000","price":1500,"isExtra":true},{"id":"118","note":"","count":1,"label":"BBQ Meteor 32cm","posId":"118","price":24900,"isExtra":false},{"id":"K0000","note":"","count":1,"label":"Balné","posId":"K0000","price":1500,"isExtra":true}]</t>
  </si>
  <si>
    <t>2026-05-06T19:24:03.233+02:00</t>
  </si>
  <si>
    <t>2026-05-06T19:39:14.940+02:00</t>
  </si>
  <si>
    <t>2026-05-06T19:23:50.322+02:00</t>
  </si>
  <si>
    <t>2026-05-06T19:32:22.182+02:00</t>
  </si>
  <si>
    <t>2026-05-06T19:21:47.594+02:00</t>
  </si>
  <si>
    <t>2026-05-06T19:37:14.222+02:00</t>
  </si>
  <si>
    <t>[{"id":"69400db90dc626f6c3c3fc11","count":1,"label":"Hawai 40cm","posId":"102","price":30900,"isExtra":false},{"id":"eebdf80d1781a9b444ae21c7","count":1,"label":"Balné","posId":"K0000","price":2000,"isExtra":true},{"id":"69400db90dc626f6c3c3fc07","count":1,"label":"Comeback 40cm 🌶️","posId":"109","price":30900,"isExtra":false},{"id":"eebdf80d1781a9b444ae21c7","count":1,"label":"Balné","posId":"K0000","price":2000,"isExtra":true}]</t>
  </si>
  <si>
    <t>2026-05-06T19:11:33.406+02:00</t>
  </si>
  <si>
    <t>2026-05-06T19:24:24.163+02:00</t>
  </si>
  <si>
    <t>[{"id":"69400db90dc626f6c3c3fc11","count":1,"label":"Hawai 40cm","posId":"102","price":30900,"isExtra":false},{"id":"eebdf80d1781a9b444ae21c7","count":1,"label":"Balné","posId":"K0000","price":2000,"isExtra":true},{"id":"69400db90dc626f6c3c3fc1b","count":1,"label":"Margherita 32cm","posId":"112","price":20900,"isExtra":false},{"id":"47441b8c08c3b985152b12f3","count":1,"label":"Balné","posId":"K0000","price":1500,"isExtra":true},{"id":"9835c69f240a12bb47921f82","count":1,"label":"Šunka","posId":"B106","price":3000,"KDSTags":["greenhighlight"],"isExtra":true}]</t>
  </si>
  <si>
    <t>2026-05-06T19:03:03.398+02:00</t>
  </si>
  <si>
    <t>2026-05-06T19:29:40.919+02:00</t>
  </si>
  <si>
    <t>2026-05-06T19:44:02.145+02:00</t>
  </si>
  <si>
    <t>2026-05-06T19:03:04.037+02:00</t>
  </si>
  <si>
    <t>[{"id":"ee394832-8137-440a-84b7-b9e0df42a9ab","note":"","count":1,"label":"Hawai 32 cm","posId":"114","price":24900,"isExtra":false},{"id":"2b9f361b-4416-409b-9b50-c5e648e65b24","note":"","count":1,"label":"Zeleninová 40 cm","posId":"103","price":30900,"isExtra":false},{"id":"57c816b2-3e3f-46c2-b126-b09910d79cb0","note":"","count":1,"label":"změna na Smetanový základ","posId":"57c816b2-3e3f-46c2-b126-b09910d79cb0","price":0,"isExtra":true}]</t>
  </si>
  <si>
    <t>2026-05-06T18:54:58.475+02:00</t>
  </si>
  <si>
    <t>2026-05-06T19:02:37.618+02:00</t>
  </si>
  <si>
    <t>2026-05-06T18:49:57.891+02:00</t>
  </si>
  <si>
    <t>2026-05-06T19:01:16.651+02:00</t>
  </si>
  <si>
    <t>[{"id":"69400db90dc626f6c3c3fc07","count":1,"label":"Comeback 40cm 🌶️","posId":"109","price":30900,"isExtra":false},{"id":"eebdf80d1781a9b444ae21c7","count":1,"label":"Balné","posId":"K0000","price":2000,"isExtra":true},{"id":"1c6f84c289296835ae52ec9a","count":1,"label":"Smetanový základ","posId":"ZRS40","price":0,"isExtra":true},{"id":"4cf46eca02ef054173c87b37","count":1,"label":"okraj mozzarella, bylinky","posId":"A122","price":6500,"isExtra":true}]</t>
  </si>
  <si>
    <t>2026-05-06T18:38:20.124+02:00</t>
  </si>
  <si>
    <t>2026-05-06T18:44:21.440+02:00</t>
  </si>
  <si>
    <t>[{"id":"51fde04b-6442-4c64-a9d5-2e7fa275ca33","count":1,"label":"Pizza Hot &amp; Spicy 18","posId":"134","price":11900,"isExtra":false,"creatorId":"Nq6BQS1Zf_yS-4XjIO2NE","isPackging":0,"actualLabel":"Pizza Hot &amp; Spicy 18"}]</t>
  </si>
  <si>
    <t>2026-05-06T18:37:03.533+02:00</t>
  </si>
  <si>
    <t>2026-05-06T18:57:51.368+02:00</t>
  </si>
  <si>
    <t>2026-05-06T19:14:22.686+02:00</t>
  </si>
  <si>
    <t>2026-05-06T18:37:04.054+02:00</t>
  </si>
  <si>
    <t>[{"id":"03dae282-4cd4-4fa2-9169-2178ea3ed325","note":"","count":1,"label":"Quattro Formaggi 40 cm","posId":"111","price":30900,"isExtra":false},{"id":"52cffa8b-0a47-4e13-b315-64f9374ef0a7","note":"","count":1,"label":"Okraj Hotdog bez omáčky","posId":"A126","price":6500,"isExtra":true},{"id":"78a6e98d-57cb-4e2c-9a3c-9d40f7b79583","note":"","count":1,"label":"Gorgonzola","posId":"C101","price":4000,"KDSTags":["greenhighlight"],"isExtra":true}]</t>
  </si>
  <si>
    <t>2026-05-06T18:29:04.040+02:00</t>
  </si>
  <si>
    <t>2026-05-06T18:52:34.359+02:00</t>
  </si>
  <si>
    <t>2026-05-06T19:05:26.863+02:00</t>
  </si>
  <si>
    <t>2026-05-06T18:29:04.638+02:00</t>
  </si>
  <si>
    <t>[{"id":"8c704055-e242-493d-b754-bb711e5a6c0b","note":"","count":1,"label":"Hawai 40 cm","posId":"102","price":30900,"isExtra":false},{"id":"36ea3088-07fd-428f-b871-c4a5ee9cef7b","note":"","count":1,"label":"Comeback 40 cm","posId":"109","price":30900,"isExtra":false},{"id":"1fae666b-4102-4ed0-b317-2a07b21ae279","note":"","count":1,"label":"Hot &amp; Spicy 40 cm","posId":"110","price":30900,"isExtra":false}]</t>
  </si>
  <si>
    <t>Satish</t>
  </si>
  <si>
    <t>2026-05-06T18:16:07.990+02:00</t>
  </si>
  <si>
    <t>2026-05-06T18:25:01.672+02:00</t>
  </si>
  <si>
    <t>[{"id":"100","note":"","count":1,"label":"Margherita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okrajů","posId":"X1000","price":0,"isExtra":true},{"id":"P103","note":"","count":1,"label":"Pečené brambory","posId":"P103","price":6900,"isExtra":false},{"id":"K0000","note":"","count":1,"label":"Balné","posId":"K0000","price":1500,"isExtra":true},{"id":"N131","note":"","count":1,"label":"BIRGO grapefruit 0,5l","posId":"N131","price":4900,"isExtra":false}]</t>
  </si>
  <si>
    <t>2026-05-06T18:10:03.739+02:00</t>
  </si>
  <si>
    <t>2026-05-06T18:17:30.374+02:00</t>
  </si>
  <si>
    <t>2026-05-06T18:29:32.596+02:00</t>
  </si>
  <si>
    <t>2026-05-06T18:10:04.839+02:00</t>
  </si>
  <si>
    <t>2026-05-06T18:00:56.513+02:00</t>
  </si>
  <si>
    <t>2026-05-06T18:09:52.871+02:00</t>
  </si>
  <si>
    <t>[{"id":"69400db90dc626f6c3c3fc25","count":1,"label":"BBQ Texas 32cm","posId":"119","price":24900,"isExtra":false},{"id":"47441b8c08c3b985152b12f3","count":1,"label":"Balné","posId":"K0000","price":1500,"isExtra":true},{"id":"e8b9c738ab9602bc599b4f85","count":1,"label":"bez plněných okrajů","posId":"X1000","price":0,"isExtra":true}]</t>
  </si>
  <si>
    <t>2026-05-06T17:57:38.290+02:00</t>
  </si>
  <si>
    <t>2026-05-06T18:07:28.578+02:00</t>
  </si>
  <si>
    <t>[{"id":"57081024","note":"Poprosím přidat pepperoni salám pouze na 1 polovinu pizzy. Děkuji.","size":"Quattro Formaggi 40cm","count":1,"label":"Quattro Formaggi 40cm","posId":"111","price":30900,"isExtra":false},{"id":"57081101","note":"","count":1,"label":"Balné","posId":"K0000","price":2000,"isExtra":true},{"id":"57081135","note":"","count":1,"label":"okraj mozzarella, bylinky","posId":"A122","price":6500,"isExtra":true},{"id":"57081231","note":"","count":1,"label":"Pepperoni salám","posId":"C109","price":4000,"KDSTags":["greenhighlight"],"isExtra":true},{"id":"57081069","note":"","size":"Česnekový dip","count":1,"label":"Česnekový dip","posId":"P106","price":2000,"isExtra":false},{"id":"57081111","note":"","count":1,"label":"Balné","posId":"K0000","price":1500,"isExtra":true}]</t>
  </si>
  <si>
    <t>2026-05-06T17:51:49.766+02:00</t>
  </si>
  <si>
    <t>2026-05-06T18:02:58.461+02:00</t>
  </si>
  <si>
    <t>2026-05-06T17:47:46.344+02:00</t>
  </si>
  <si>
    <t>2026-05-06T17:55:16.762+02:00</t>
  </si>
  <si>
    <t>[{"id":"69400db90dc626f6c3c3fc11","count":1,"label":"Hawai 40cm","posId":"102","price":30900,"isExtra":false},{"id":"eebdf80d1781a9b444ae21c7","count":1,"label":"Balné","posId":"K0000","price":2000,"isExtra":true},{"id":"69400db90dc626f6c3c3fc5d","count":1,"label":"Česnekový dip","posId":"P106","price":2000,"isExtra":false},{"id":"47441b8c08c3b985152b12f3","count":1,"label":"Balné","posId":"K0000","price":1500,"isExtra":true},{"id":"69400db90dc626f6c3c3fc79","count":1,"label":"Pepsi zero sugar 1l","posId":"N125","price":5900,"isExtra":false}]</t>
  </si>
  <si>
    <t>2026-05-06T17:46:02.529+02:00</t>
  </si>
  <si>
    <t>2026-05-06T18:19:29.425+02:00</t>
  </si>
  <si>
    <t>2026-05-06T18:41:17.520+02:00</t>
  </si>
  <si>
    <t>2026-05-06T17:46:03.009+02:00</t>
  </si>
  <si>
    <t>[{"id":"35e045f9-bc36-46e9-8142-6579de78a05b","note":"","count":1,"label":"Comeback 32 cm","posId":"121","price":24900,"isExtra":false},{"id":"944ada84-4b76-4cec-9248-ebcd083131da","note":"","count":1,"label":"Baby špenát &amp; kuře 32 cm","posId":"140","price":24900,"isExtra":false}]</t>
  </si>
  <si>
    <t>2026-05-06T17:18:53.068+02:00</t>
  </si>
  <si>
    <t>2026-05-06T17:41:44.376+02:00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</si>
  <si>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🌶️🌶️","posId":"122","price":24900,"isExtra":false},{"id":"47441b8c08c3b985152b12f3","count":1,"label":"Balné","posId":"K0000","price":1500,"isExtra":true},{"id":"69400db90dc626f6c3c3fc1d","count":1,"label":"Quattro Formaggi 32cm","posId":"123","price":24900,"isExtra":false},{"id":"47441b8c08c3b985152b12f3","count":1,"label":"Balné","posId":"K0000","price":1500,"isExtra":true},{"id":"69400db90dc626f6c3c3fc5d","count":1,"label":"Česnekový dip","posId":"P106","price":2000,"isExtra":false},{"id":"47441b8c08c3b985152b12f3","count":1,"label":"Balné","posId":"K0000","price":1500,"isExtra":true}]</t>
  </si>
  <si>
    <t>2026-05-06T17:11:39.304+02:00</t>
  </si>
  <si>
    <t>2026-05-06T17:19:58.111+02:00</t>
  </si>
  <si>
    <t>[{"id":"60b32f9b-7064-4917-aed7-67a49f9cad9a","count":1,"label":"Pizza Quattro Formaggi 40","posId":"111","price":30900,"isExtra":false,"creatorId":"VIVy6EtiAhAY68ZPq6t_l","isPackging":0,"actualLabel":"Pizza Quattro Formaggi 40"},{"id":"8b9ce92a-02d5-43b9-b829-08e471365a1c","count":1,"label":"Pizza Hot &amp; Spicy 40","posId":"110","price":30900,"isExtra":false,"creatorId":"fYl38aJiOxT1PYNsPxLyX","isPackging":0,"actualLabel":"Pizza Hot &amp; Spicy 40"}]</t>
  </si>
  <si>
    <t>2026-05-06T16:34:21.344+02:00</t>
  </si>
  <si>
    <t>2026-05-06T16:52:13.259+02:00</t>
  </si>
  <si>
    <t>[{"id":"69400db90dc626f6c3c3fc07","count":1,"label":"Comeback 40cm 🌶️","posId":"109","price":30900,"isExtra":false},{"id":"eebdf80d1781a9b444ae21c7","count":1,"label":"Balné","posId":"K0000","price":2000,"isExtra":true},{"id":"1c6f84c289296835ae52ec9a","count":1,"label":"Smetanový základ","posId":"ZRS40","price":0,"isExtra":true},{"id":"4cf46eca02ef054173c87b37","count":1,"label":"okraj mozzarella, bylinky","posId":"A122","price":6500,"isExtra":true},{"id":"1471f7dbe6c64fe500393fb2","count":1,"label":"Bez cibule","posId":"X103","price":0,"KDSTags":["redhighlight"],"isExtra":true},{"id":"69400db90dc626f6c3c3fc13","count":1,"label":"Capricciosa 40cm","posId":"101","price":30900,"isExtra":false},{"id":"eebdf80d1781a9b444ae21c7","count":1,"label":"Balné","posId":"K0000","price":2000,"isExtra":true},{"id":"6394890c35c4e44631a92475","count":1,"label":"okraj hotdog, bbq omáčka","posId":"A120","price":6500,"isExtra":true},{"id":"3d68a128798074412b96c779","count":1,"label":"Bez oliv","posId":"X112","price":0,"KDSTags":["redhighlight"],"isExtra":true},{"id":"0b3c96cbaced3281d8b319c8","count":1,"label":"Žampiony","posId":"C105","price":3500,"KDSTags":["greenhighlight"],"isExtra":true},{"id":"55b9b8803fa99877debe3112","count":1,"label":"Šunka","posId":"C106","price":4000,"KDSTags":["greenhighlight"],"isExtra":true},{"id":"5295d8572fa8fb0197d02b2f","count":1,"label":"Slanina","posId":"C108","price":4000,"KDSTags":["greenhighlight"],"isExtra":true},{"id":"69400db90dc626f6c3c3fc1d","count":1,"label":"Quattro Formaggi 32cm","posId":"123","price":24900,"isExtra":false},{"id":"47441b8c08c3b985152b12f3","count":1,"label":"Balné","posId":"K0000","price":1500,"isExtra":true},{"id":"fc47b4db58ea17017d058548","count":1,"label":"okraj mozzarella, bylinky","posId":"A121","price":5700,"isExtra":true},{"id":"c481b8731cc25d3f293f2dd2","count":1,"label":"Grana padano, pecorino, parmazán","posId":"B130","price":3000,"KDSTags":["greenhighlight"],"isExtra":true},{"id":"69400db90dc626f6c3c3fc5d","count":1,"label":"Česnekový dip","posId":"P106","price":2000,"isExtra":false},{"id":"47441b8c08c3b985152b12f3","count":1,"label":"Balné","posId":"K0000","price":1500,"isExtra":true}]</t>
  </si>
  <si>
    <t>2026-05-06T16:17:24.279+02:00</t>
  </si>
  <si>
    <t>2026-05-06T16:39:55.301+02:00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</si>
  <si>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🌶️🌶️","posId":"120","price":24900,"isExtra":false},{"id":"57081111","note":"","count":1,"label":"Balné","posId":"K0000","price":1500,"isExtra":true},{"id":"59610976","note":"","count":1,"label":"USA těsto","posId":"17","price":1000,"isExtra":true},{"id":"57081140","note":"","count":1,"label":"okraj mozzarella, bylinky","posId":"A121","price":5700,"isExtra":true},{"id":"57081234","note":"","count":1,"label":"Grana padano, pecorino, parmazán","posId":"B130","price":3000,"KDSTags":["greenhighlight"],"isExtra":true},{"id":"59610972","note":"","size":"Hawai 32cm","count":1,"label":"Hawai 32cm","posId":"114","price":24900,"isExtra":false},{"id":"57081111","note":"","count":1,"label":"Balné","posId":"K0000","price":1500,"isExtra":true},{"id":"59610976","note":"","count":1,"label":"USA těsto","posId":"17","price":1000,"isExtra":true},{"id":"57081140","note":"","count":1,"label":"okraj mozzarella, bylinky","posId":"A121","price":5700,"isExtra":true}]</t>
  </si>
  <si>
    <t>2026-05-06T16:07:02.998+02:00</t>
  </si>
  <si>
    <t>2026-05-06T16:15:04.236+02:00</t>
  </si>
  <si>
    <t>2026-05-06T15:09:29.093+02:00</t>
  </si>
  <si>
    <t>2026-05-06T15:20:34.770+02:00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</si>
  <si>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</si>
  <si>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2026-05-06T14:40:23.597+02:00</t>
  </si>
  <si>
    <t>2026-05-06T14:41:53.513+02:00</t>
  </si>
  <si>
    <t>[{"id":"97c710af-c51c-4fa1-8ff3-1e2aa47a8648","count":1,"label":"Pizza Capricciosa 32","posId":"113","price":24900,"isExtra":false,"creatorId":"I0WgTqlQGi_cs7kfLDAJt","isPackging":0,"actualLabel":"Pizza Capricciosa 32"},{"id":"35b8e55f-3ac8-4a81-99bd-c0e777be363a","count":1,"label":"Pizza Špenát kuře 32 cm","posId":"116","price":24900,"isExtra":false,"creatorId":"NhnKA95Uk4hASagDlprqp","isPackging":0,"actualLabel":"Pizza Špenát kuře 32 cm"}]</t>
  </si>
  <si>
    <t>Andrii</t>
  </si>
  <si>
    <t>2026-05-06T14:03:24.850+02:00</t>
  </si>
  <si>
    <t>2026-05-06T14:14:21.554+02:00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</si>
  <si>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okrajů","posId":"X1000","price":0,"isExtra":true},{"id":"C130","note":"","count":1,"label":"Grana padano, pecorino, parmazán","posId":"C130","price":4000,"KDSTags":["greenhighlight"],"isExtra":true},{"id":"P106","note":"","count":1,"label":"Česnekový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</si>
  <si>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2026-05-06T13:43:37.564+02:00</t>
  </si>
  <si>
    <t>2026-05-06T13:51:38.604+02:00</t>
  </si>
  <si>
    <t>[{"id":"69400db90dc626f6c3c3fc2d","count":1,"label":"Capricciosa 32cm","posId":"113","price":24900,"isExtra":false},{"id":"47441b8c08c3b985152b12f3","count":1,"label":"Balné","posId":"K0000","price":1500,"isExtra":true},{"id":"fb6aa114235c38290216918f","count":1,"label":"okraj hotdog, bbq omáčka","posId":"A119","price":5700,"isExtra":true},{"id":"f5ea7832d2a713a6e28e48fb","count":1,"label":"Ananas","posId":"B100","price":2500,"KDSTags":["greenhighlight"],"isExtra":true}]</t>
  </si>
  <si>
    <t>2026-05-06T12:26:38.271+02:00</t>
  </si>
  <si>
    <t>2026-05-06T16:33:50.450+02:00</t>
  </si>
  <si>
    <t>[{"id":"69400db90dc626f6c3c3fc01","count":1,"label":"Margherita 40cm","posId":"100","price":26900,"isExtra":false},{"id":"eebdf80d1781a9b444ae21c7","count":1,"label":"Balné","posId":"K0000","price":2000,"isExtra":true},{"id":"69400db90dc626f6c3c3fc03","count":1,"label":"Quattro Formaggi 40cm","posId":"111","price":30900,"isExtra":false},{"id":"eebdf80d1781a9b444ae21c7","count":1,"label":"Balné","posId":"K0000","price":2000,"isExtra":true},{"id":"4cf46eca02ef054173c87b37","count":1,"label":"okraj mozzarella, bylinky","posId":"A122","price":6500,"isExtra":true},{"id":"69400db90dc626f6c3c3fc13","count":1,"label":"Capricciosa 40cm","posId":"101","price":30900,"isExtra":false},{"id":"eebdf80d1781a9b444ae21c7","count":1,"label":"Balné","posId":"K0000","price":2000,"isExtra":true},{"id":"69400db90dc626f6c3c3fc07","count":1,"label":"Comeback 40cm 🌶️","posId":"109","price":30900,"isExtra":false},{"id":"eebdf80d1781a9b444ae21c7","count":1,"label":"Balné","posId":"K0000","price":2000,"isExtra":true},{"id":"69400db90dc626f6c3c3fc15","count":1,"label":"Baby špenát &amp; kuře 40cm","posId":"104","price":30900,"isExtra":false},{"id":"eebdf80d1781a9b444ae21c7","count":1,"label":"Balné","posId":"K0000","price":2000,"isExtra":true},{"id":"69400db90dc626f6c3c3fc09","count":1,"label":"Pepperoni 40cm 🌶️🌶️","posId":"108","price":30900,"isExtra":false},{"id":"eebdf80d1781a9b444ae21c7","count":1,"label":"Balné","posId":"K0000","price":2000,"isExtra":true}]</t>
  </si>
  <si>
    <t>2026-05-06T12:20:38.334+02:00</t>
  </si>
  <si>
    <t>2026-05-06T12:27:57.106+02:00</t>
  </si>
  <si>
    <t>[{"id":"108","note":"","count":1,"label":"Pepperoni 40cm 🌶️🌶️","posId":"108","price":30900,"isExtra":false},{"id":"K0000","note":"","count":1,"label":"Balné","posId":"K0000","price":2000,"isExtra":true},{"id":"C112","note":"","count":1,"label":"Olivy","posId":"C112","price":3500,"KDSTags":["greenhighlight"],"isExtra":true}]</t>
  </si>
  <si>
    <t>2026-05-06T11:58:03.367+02:00</t>
  </si>
  <si>
    <t>2026-05-06T12:04:01.909+02:00</t>
  </si>
  <si>
    <t>[{"id":"97205e8a-60b5-439e-8af0-7f8def52aeb6","count":1,"label":"Pizza Hawai 32 cm","posId":"114","price":24900,"isExtra":false,"creatorId":"6ea1pQhGs41LdbbypvLvB","isPackging":0,"actualLabel":"Pizza Hawai 32 cm"}]</t>
  </si>
  <si>
    <t>2026-05-06T11:22:55.432+02:00</t>
  </si>
  <si>
    <t>2026-05-06T11:44:04.158+02:00</t>
  </si>
  <si>
    <t>[{"id":"59610965","note":"","size":"Quattro Formaggi 32cm","count":1,"label":"Quattro Formaggi 32cm","posId":"123","price":24900,"isExtra":false},{"id":"57081111","note":"","count":1,"label":"Balné","posId":"K0000","price":1500,"isExtra":true},{"id":"59610973","note":"","size":"Capricciosa 32cm","count":1,"label":"Capricciosa 32cm","posId":"113","price":24900,"isExtra":false},{"id":"57081111","note":"","count":1,"label":"Balné","posId":"K0000","price":1500,"isExtra":true},{"id":"59610972","note":"","size":"Hawai 32cm","count":1,"label":"Hawai 32cm","posId":"114","price":24900,"isExtra":false},{"id":"57081111","note":"","count":1,"label":"Balné","posId":"K0000","price":1500,"isExtra":true},{"id":"59610973","note":"","size":"Capricciosa 32cm","count":1,"label":"Capricciosa 32cm","posId":"113","price":24900,"isExtra":false},{"id":"57081111","note":"","count":1,"label":"Balné","posId":"K0000","price":1500,"isExtra":true},{"id":"57081144","note":"","count":1,"label":"Bez žampionů","posId":"X105","price":0,"KDSTags":["redhighlight"],"isExtra":true},{"id":"59610973","note":"","size":"Capricciosa 32cm","count":1,"label":"Capricciosa 32cm","posId":"113","price":24900,"isExtra":false},{"id":"57081111","note":"","count":1,"label":"Balné","posId":"K0000","price":1500,"isExtra":true},{"id":"57081144","note":"","count":1,"label":"Bez žampionů","posId":"X105","price":0,"KDSTags":["redhighlight"],"isExtra":true},{"id":"57081163","note":"","count":1,"label":"Bez oliv","posId":"X112","price":0,"KDSTags":["redhighlight"],"isExtra":true}]</t>
  </si>
  <si>
    <t>2026-05-06T11:07:18.010+02:00</t>
  </si>
  <si>
    <t>2026-05-06T11:15:45.861+02:00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</si>
  <si>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🌶️🌶️","posId":"120","price":24900,"isExtra":false},{"id":"57081111","note":"","count":1,"label":"Balné","posId":"K0000","price":1500,"isExtra":true},{"id":"59610976","note":"","count":1,"label":"USA těsto","posId":"17","price":1000,"isExtra":true},{"id":"57094177","note":"","count":1,"label":"BBQ základ","posId":"ZRB32","price":0,"isExtra":true},{"id":"57081105","note":"","count":1,"label":"bez plněných okrajů","posId":"X1000","price":0,"isExtra":true},{"id":"57081122","note":"","count":1,"label":"Jalapeňos","posId":"B102","price":2500,"KDSTags":["greenhighlight"],"isExtra":true},{"id":"57081202","note":"","count":1,"label":"Kukuřice","posId":"B115","price":2500,"KDSTags":["greenhighlight"],"isExtra":true}]</t>
  </si>
  <si>
    <t>2026-05-06T00:41:18.730+02:00</t>
  </si>
  <si>
    <t>2026-05-06T00:48:51.374+02:00</t>
  </si>
  <si>
    <t>[{"id":"59610970","note":"","size":"BBQ Meteor 32cm","count":1,"label":"BBQ Meteor 32cm","posId":"118","price":24900,"isExtra":false},{"id":"57081111","note":"","count":1,"label":"Balné","posId":"K0000","price":1500,"isExtra":true},{"id":"57081105","note":"","count":1,"label":"bez plněných okrajů","posId":"X1000","price":0,"isExtra":true}]</t>
  </si>
  <si>
    <t>2026-05-06T00:07:25.392+02:00</t>
  </si>
  <si>
    <t>2026-05-06T00:22:26.129+02:00</t>
  </si>
  <si>
    <t>[{"id":"107","note":"","count":1,"label":"BBQ Texas 40cm","posId":"107","price":30900,"isExtra":false},{"id":"K0000","note":"","count":1,"label":"Balné","posId":"K0000","price":2000,"isExtra":true},{"id":"X111","note":"","count":1,"label":"Bez papriky","posId":"X111","price":0,"KDSTags":["redhighlight"],"isExtra":true},{"id":"jpr200","note":"","count":1,"label":"Jalapenos Rolls","posId":"jpr200","price":8900,"isExtra":false},{"id":"K0000","note":"","count":1,"label":"Balné","posId":"K0000","price":1500,"isExtra":true},{"id":"P101","note":"","count":1,"label":"Spicy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🌶️","posId":"P101","price":11900,"isExtra":false},{"id":"K0000","note":"","count":1,"label":"Balné","posId":"K0000","price":1500,"isExtra":true},{"id":"N125","note":"","count":1,"label":"Pepsi zero sugar 1l","posId":"N125","price":5900,"isExtra":false}]</t>
  </si>
  <si>
    <t>2026-05-06T00:06:47.499+02:00</t>
  </si>
  <si>
    <t>2026-05-06T00:19:39.223+02:00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</si>
  <si>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základ","posId":"ZSR40","price":0,"isExtra":true},{"id":"C106","note":"","count":1,"label":"Šunka","posId":"C106","price":4000,"KDSTags":["greenhighlight"],"isExtra":true}]</t>
  </si>
  <si>
    <t>2026-05-06T00:03:00.240+02:00</t>
  </si>
  <si>
    <t>2026-05-06T00:16:37.343+02:00</t>
  </si>
  <si>
    <t>2026-05-06T00:00:28.488+02:00</t>
  </si>
  <si>
    <t>2026-05-06T00:12:39.558+02:00</t>
  </si>
  <si>
    <t>[{"id":"69400db90dc626f6c3c3fc17","count":1,"label":"Veggieballs 40cm 🌶️🌶️","posId":"105","price":30900,"isExtra":false},{"id":"eebdf80d1781a9b444ae21c7","count":1,"label":"Balné","posId":"K0000","price":2000,"isExtra":true},{"id":"09eac7380bce410f36ecd28b","count":1,"label":"okraj mozzarella, bbq omáčka","posId":"A124","price":6500,"isExtra":true}]</t>
  </si>
  <si>
    <t>2026-05-05T23:53:27.997+02:00</t>
  </si>
  <si>
    <t>2026-05-06T00:01:45.232+02:00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</si>
  <si>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🌶️🌶️","posId":"122","price":24900,"isExtra":false},{"id":"47441b8c08c3b985152b12f3","count":1,"label":"Balné","posId":"K0000","price":1500,"isExtra":true},{"id":"4ec1ab33148027d21f4d0c32","count":1,"label":"Bez salámu","posId":"X109","price":0,"KDSTags":["redhighlight"],"isExtra":true}]</t>
  </si>
  <si>
    <t>2026-05-05T23:52:07.232+02:00</t>
  </si>
  <si>
    <t>2026-05-06T00:00:59.161+02:00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</si>
  <si>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🌶️🌶️","posId":"120","price":24900,"isExtra":false},{"id":"57081111","note":"","count":1,"label":"Balné","posId":"K0000","price":1500,"isExtra":true},{"id":"57081105","note":"","count":1,"label":"bez plněných okrajů","posId":"X1000","price":0,"isExtra":true}]</t>
  </si>
  <si>
    <t>2026-05-05T23:52:07.229+02:00</t>
  </si>
  <si>
    <t>2026-05-05T23:59:48.135+02:00</t>
  </si>
  <si>
    <t>[{"id":"59610967","note":"","size":"Comeback 32cm 🌶️","count":1,"label":"Comeback 32cm 🌶️","posId":"121","price":24900,"isExtra":false},{"id":"57081111","note":"","count":1,"label":"Balné","posId":"K0000","price":1500,"isExtra":true}]</t>
  </si>
  <si>
    <t>2026-05-05T23:40:04.874+02:00</t>
  </si>
  <si>
    <t>2026-05-05T23:45:46.935+02:00</t>
  </si>
  <si>
    <t>2026-05-05T23:56:45.163+02:00</t>
  </si>
  <si>
    <t>2026-05-05T23:40:06.210+02:00</t>
  </si>
  <si>
    <t>[{"id":"1fae666b-4102-4ed0-b317-2a07b21ae279","note":"","count":1,"label":"Hot &amp; Spicy 40 cm","posId":"110","price":30900,"isExtra":false},{"id":"57c816b2-3e3f-46c2-b126-b09910d79cb0","note":"","count":1,"label":"změna na Smetanový základ","posId":"57c816b2-3e3f-46c2-b126-b09910d79cb0","price":0,"isExtra":true},{"id":"3a8b6a85-3b5c-4ee4-be2d-261ab8731d6e","note":"","count":1,"label":"Dip česnekový","posId":"P106","price":2000,"isExtra":false}]</t>
  </si>
  <si>
    <t>Nodir</t>
  </si>
  <si>
    <t>2026-05-05T23:36:21.254+02:00</t>
  </si>
  <si>
    <t>2026-05-05T23:43:55.308+02:00</t>
  </si>
  <si>
    <t>[{"id":"104","note":"","count":1,"label":"Baby špenát &amp; kuře 40cm","posId":"104","price":30900,"isExtra":false},{"id":"K0000","note":"","count":1,"label":"Balné","posId":"K0000","price":2000,"isExtra":true}]</t>
  </si>
  <si>
    <t>2026-05-05T23:34:24.566+02:00</t>
  </si>
  <si>
    <t>2026-05-05T23:41:09.126+02:00</t>
  </si>
  <si>
    <t>[{"id":"69400db90dc626f6c3c3fc21","count":1,"label":"Comeback 32cm 🌶️","posId":"121","price":24900,"isExtra":false},{"id":"47441b8c08c3b985152b12f3","count":1,"label":"Balné","posId":"K0000","price":1500,"isExtra":true},{"id":"e8b9c738ab9602bc599b4f85","count":1,"label":"bez plněných okrajů","posId":"X1000","price":0,"isExtra":true}]</t>
  </si>
  <si>
    <t>2026-05-05T23:30:47.699+02:00</t>
  </si>
  <si>
    <t>2026-05-05T23:35:30.871+02:00</t>
  </si>
  <si>
    <t>[{"id":"a902d94b-4667-4702-ad71-4744adfe8fad","count":1,"label":"Pizza Quattro Formaggi 32","posId":"123","price":24900,"isExtra":false,"creatorId":"ezIbej6h5gNWVFBAtrW9I","isPackging":0,"actualLabel":"Pizza Quattro Formaggi 32"}]</t>
  </si>
  <si>
    <t>2026-05-05T23:17:53.217+02:00</t>
  </si>
  <si>
    <t>2026-05-05T23:24:16.080+02:00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</si>
  <si>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okrajů","posId":"X1000","price":0,"isExtra":true}]</t>
  </si>
  <si>
    <t>2026-05-05T23:17:14.656+02:00</t>
  </si>
  <si>
    <t>2026-05-05T23:26:14.131+02:00</t>
  </si>
  <si>
    <t>[{"id":"69400db90dc626f6c3c3fc1b","count":1,"label":"Margherita 32cm","posId":"112","price":20900,"isExtra":false},{"id":"47441b8c08c3b985152b12f3","count":1,"label":"Balné","posId":"K0000","price":1500,"isExtra":true},{"id":"69400db90dc626f6c3c3fc1f","count":1,"label":"Hot &amp; Spicy 32cm 🌶️🌶️","posId":"122","price":24900,"isExtra":false},{"id":"47441b8c08c3b985152b12f3","count":1,"label":"Balné","posId":"K0000","price":1500,"isExtra":true},{"id":"69400db90dc626f6c3c3fc79","count":1,"label":"Pepsi zero sugar 1l","posId":"N125","price":5900,"isExtra":false}]</t>
  </si>
  <si>
    <t>2026-05-05T23:12:05.893+02:00</t>
  </si>
  <si>
    <t>2026-05-05T23:18:54.035+02:00</t>
  </si>
  <si>
    <t>[{"id":"57081033","note":"","size":"Capricciosa 40cm","count":1,"label":"Capricciosa 40cm","posId":"101","price":30900,"isExtra":false},{"id":"57081101","note":"","count":1,"label":"Balné","posId":"K0000","price":2000,"isExtra":true},{"id":"57081204","note":"","count":1,"label":"Kukuřice","posId":"C115","price":3500,"KDSTags":["greenhighlight"],"isExtra":true}]</t>
  </si>
  <si>
    <t>2026-05-05T23:09:03.265+02:00</t>
  </si>
  <si>
    <t>2026-05-05T23:17:29.273+02:00</t>
  </si>
  <si>
    <t>[{"id":"57081033","note":"","size":"Capricciosa 40cm","count":1,"label":"Capricciosa 40cm","posId":"101","price":30900,"isExtra":false},{"id":"57081101","note":"","count":1,"label":"Balné","posId":"K0000","price":2000,"isExtra":true},{"id":"59555802","note":"","count":1,"label":"BBQ základ","posId":"ZRB40","price":0,"isExtra":true},{"id":"57081099","note":"","count":1,"label":"bez plněných okrajů","posId":"X1000","price":0,"isExtra":true},{"id":"57081163","note":"","count":1,"label":"Bez oliv","posId":"X112","price":0,"KDSTags":["redhighlight"],"isExtra":true},{"id":"57081204","note":"","count":1,"label":"Kukuřice","posId":"C115","price":3500,"KDSTags":["greenhighlight"],"isExtra":true}]</t>
  </si>
  <si>
    <t>2026-05-05T23:02:32.486+02:00</t>
  </si>
  <si>
    <t>2026-05-05T23:08:40.278+02:00</t>
  </si>
  <si>
    <t>2026-05-05T22:56:01.935+02:00</t>
  </si>
  <si>
    <t>2026-05-05T23:07:20.050+02:00</t>
  </si>
  <si>
    <t>2026-05-05T22:54:30.870+02:00</t>
  </si>
  <si>
    <t>2026-05-05T23:03:37.058+02:00</t>
  </si>
  <si>
    <t>2026-05-05T22:49:15.141+02:00</t>
  </si>
  <si>
    <t>2026-05-05T22:55:35.923+02:00</t>
  </si>
  <si>
    <t>[{"id":"103","note":"","count":1,"label":"Zeleninová 40cm","posId":"103","price":30900,"isExtra":false},{"id":"K0000","note":"","count":1,"label":"Balné","posId":"K0000","price":2000,"isExtra":true},{"id":"P106","note":"","count":1,"label":"Česnekový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</si>
  <si>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2026-05-05T22:47:04.921+02:00</t>
  </si>
  <si>
    <t>2026-05-05T22:55:04.849+02:00</t>
  </si>
  <si>
    <t>[{"id":"4b4a3c41-e6f7-4559-ba91-d32fecf13e87","count":1,"label":"Pizza Hawai 18 cm","posId":"126","price":11900,"isExtra":false,"creatorId":"Owklv2fVvL4Ja-0OSG1by","isPackging":0,"actualLabel":"Pizza Hawai 18 cm"},{"id":"1582d301-bf10-4138-ae7c-8790c6504985","count":1,"label":"Pizza Pepperoni 18","posId":"132","price":11900,"isExtra":false,"creatorId":"zjb116pre5rbYeishxvfr","isPackging":0,"actualLabel":"Pizza Pepperoni 18"},{"id":"hmD57WqhkgROnYM4FzXjj","count":1,"label":"BBQ základ","posId":"ZRB18","price":0,"isExtra":true,"mainItemId":"1582d301-bf10-4138-ae7c-8790c6504985"}]</t>
  </si>
  <si>
    <t>2026-05-05T22:41:30.687+02:00</t>
  </si>
  <si>
    <t>2026-05-05T22:41:44.790+02:00</t>
  </si>
  <si>
    <t>[{"id":"7507a487-c26a-4f94-8eb3-363e2592ef8e","count":1,"label":"Pepsi 1l","posId":"N124","price":5900,"isExtra":false,"creatorId":"xl159h5iGLOiWrThmXQ0N","isPackging":0,"actualLabel":"Pepsi 1l"}]</t>
  </si>
  <si>
    <t>2026-05-05T22:35:51.666+02:00</t>
  </si>
  <si>
    <t>2026-05-05T22:44:04.917+02:00</t>
  </si>
  <si>
    <t>2026-05-05T22:31:48.127+02:00</t>
  </si>
  <si>
    <t>2026-05-05T22:38:34.882+02:00</t>
  </si>
  <si>
    <t>2026-05-05T22:29:03.600+02:00</t>
  </si>
  <si>
    <t>2026-05-05T22:35:35.904+02:00</t>
  </si>
  <si>
    <t>2026-05-05T22:09:39.442+02:00</t>
  </si>
  <si>
    <t>2026-05-05T22:18:31.042+02:00</t>
  </si>
  <si>
    <t>2026-05-05T22:06:10.136+02:00</t>
  </si>
  <si>
    <t>2026-05-05T22:16:56.820+02:00</t>
  </si>
  <si>
    <t>[{"id":"57081024","note":"","size":"Quattro Formaggi 40cm","count":1,"label":"Quattro Formaggi 40cm","posId":"111","price":30900,"isExtra":false},{"id":"57081101","note":"","count":1,"label":"Balné","posId":"K0000","price":2000,"isExtra":true},{"id":"57081135","note":"","count":1,"label":"okraj mozzarella, bylinky","posId":"A122","price":6500,"isExtra":true},{"id":"57081029","note":"","size":"BBQ Meteor 40cm","count":1,"label":"BBQ Meteor 40cm","posId":"106","price":30900,"isExtra":false},{"id":"57081101","note":"","count":1,"label":"Balné","posId":"K0000","price":2000,"isExtra":true},{"id":"59555792","note":"","count":1,"label":"Rajčatový základ","posId":"ZBR40","price":0,"isExtra":true},{"id":"57081135","note":"","count":1,"label":"okraj mozzarella, bylinky","posId":"A122","price":6500,"isExtra":true}]</t>
  </si>
  <si>
    <t>2026-05-05T22:05:00.923+02:00</t>
  </si>
  <si>
    <t>2026-05-05T22:10:25.977+02:00</t>
  </si>
  <si>
    <t>[{"id":"117","note":"","count":1,"label":"Veggieballs 32cm 🌶️🌶️","posId":"117","price":24900,"isExtra":false},{"id":"K0000","note":"","count":1,"label":"Balné","posId":"K0000","price":1500,"isExtra":true},{"id":"ZRB32","note":"","count":1,"label":"BBQ základ","posId":"ZRB32","price":0,"isExtra":true},{"id":"X104","note":"","count":1,"label":"Bez zeleninových kuliček","posId":"X104","price":0,"KDSTags":["redhighlight"],"isExtra":true},{"id":"B114","note":"","count":1,"label":"Kuře","posId":"B114","price":3000,"KDSTags":["greenhighlight"],"isExtra":true}]</t>
  </si>
  <si>
    <t>2026-05-05T22:00:33.546+02:00</t>
  </si>
  <si>
    <t>2026-05-05T22:08:33.146+02:00</t>
  </si>
  <si>
    <t>2026-05-05T21:59:05.920+02:00</t>
  </si>
  <si>
    <t>2026-05-05T22:09:32.963+02:00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</si>
  <si>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🌶️","posId":"109","price":30900,"isExtra":false},{"id":"57081101","note":"","count":1,"label":"Balné","posId":"K0000","price":2000,"isExtra":true},{"id":"57081135","note":"","count":1,"label":"okraj mozzarella, bylinky","posId":"A122","price":6500,"isExtra":true},{"id":"57081145","note":"","count":1,"label":"Bez slaniny","posId":"X108","price":0,"KDSTags":["redhighlight"],"isExtra":true}]</t>
  </si>
  <si>
    <t>Habibur</t>
  </si>
  <si>
    <t>2026-05-05T21:33:54.863+02:00</t>
  </si>
  <si>
    <t>2026-05-05T21:43:47.684+02:00</t>
  </si>
  <si>
    <t>[{"id":"121","note":"","count":1,"label":"Comeback 32cm 🌶️","posId":"121","price":24900,"isExtra":false},{"id":"K0000","note":"","count":1,"label":"Balné","posId":"K0000","price":1500,"isExtra":true},{"id":"119","note":"","count":1,"label":"BBQ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základ","posId":"ZBR32","price":0,"isExtra":true}]</t>
  </si>
  <si>
    <t>2026-05-05T21:23:26.964+02:00</t>
  </si>
  <si>
    <t>2026-05-05T21:32:15.916+02:00</t>
  </si>
  <si>
    <t>2026-05-05T21:20:25.602+02:00</t>
  </si>
  <si>
    <t>2026-05-05T21:26:56.477+02:00</t>
  </si>
  <si>
    <t>[{"id":"e44c009b-f8d9-413d-a7c5-342615cfcb3c","count":1,"label":"Pizza Hot &amp; Spicy 40 0,5","posId":"H110","price":15450,"isExtra":false,"creatorId":"xVgwhrbJJAowIjPM6X3w_","isPackging":0,"actualLabel":"Pizza Hot &amp; Spicy 40 0,5"},{"id":"a5Gkj2FqUAnwgAU4Vmosn","count":1,"label":"Smetanový základ","posId":"ZRS40","price":0,"isExtra":true,"mainItemId":"e44c009b-f8d9-413d-a7c5-342615cfcb3c"},{"id":"2lwz8DLnxAE2XXPjpySDo","count":1,"label":"Bez plněných okrajů","posId":"X1000","price":0,"isExtra":true,"mainItemId":"e44c009b-f8d9-413d-a7c5-342615cfcb3c"},{"id":"6a720e1a-26aa-4556-81f8-d61c4412bce7","count":1,"label":"Pizza BBQ Meteor 40 0,5","posId":"H106","price":15450,"isExtra":false,"creatorId":"pnW50Ru5tYdeuS4XCpotE","isPackging":0,"actualLabel":"Pizza BBQ Meteor 40 0,5"},{"id":"X7mrF5j-AR3Jk8N7fMKaP","count":1,"label":"Smetanový základ","posId":"ZBS40","price":0,"isExtra":true,"mainItemId":"6a720e1a-26aa-4556-81f8-d61c4412bce7"},{"id":"2lwz8DLnxAE2XXPjpySDo","count":1,"label":"Bez plněných okrajů","posId":"X1000","price":0,"isExtra":true,"mainItemId":"6a720e1a-26aa-4556-81f8-d61c4412bce7"}]</t>
  </si>
  <si>
    <t>2026-05-05T21:08:14.775+02:00</t>
  </si>
  <si>
    <t>2026-05-05T21:15:02.854+02:00</t>
  </si>
  <si>
    <t>[{"id":"3d349fca-a560-44e4-966f-e75699784d8e","count":1,"label":"Pizza Comeback 40","posId":"109","price":30900,"isExtra":false,"creatorId":"v9LFO40iKENv4qzgV3sef","isPackging":0,"actualLabel":"Pizza Comeback 40"}]</t>
  </si>
  <si>
    <t>2026-05-05T20:53:27.366+02:00</t>
  </si>
  <si>
    <t>2026-05-05T21:01:41.477+02:00</t>
  </si>
  <si>
    <t>[{"id":"cd7798b9-deb2-4229-a68e-ebefba7ee9e4","count":1,"label":"Pizza Comeback 32","posId":"121","price":24900,"isExtra":false,"creatorId":"3Tu6s5KT4WlRfDwiGyV4D","isPackging":0,"actualLabel":"Pizza Comeback 32"},{"id":"a902d94b-4667-4702-ad71-4744adfe8fad","count":1,"label":"Pizza Quattro Formaggi 32","posId":"123","price":24900,"isExtra":false,"creatorId":"woC8DEBRYdlwcMnmcod1Q","isPackging":0,"actualLabel":"Pizza Quattro Formaggi 32"}]</t>
  </si>
  <si>
    <t>2026-05-05T20:49:23.932+02:00</t>
  </si>
  <si>
    <t>2026-05-05T20:57:58.552+02:00</t>
  </si>
  <si>
    <t>[{"id":"69400db90dc626f6c3c3fc09","count":1,"label":"Pepperoni 40cm 🌶️🌶️","posId":"108","price":30900,"isExtra":false},{"id":"eebdf80d1781a9b444ae21c7","count":1,"label":"Balné","posId":"K0000","price":2000,"isExtra":true},{"id":"69400db90dc626f6c3c3fc77","count":1,"label":"Pepsi 1l","posId":"N124","price":5900,"isExtra":false}]</t>
  </si>
  <si>
    <t>2026-05-05T20:41:55.440+02:00</t>
  </si>
  <si>
    <t>2026-05-05T20:47:45.679+02:00</t>
  </si>
  <si>
    <t>[{"id":"a902d94b-4667-4702-ad71-4744adfe8fad","count":1,"label":"Pizza Quattro Formaggi 32","posId":"123","price":24900,"isExtra":false,"creatorId":"maCi-Dv9zHLav2-t9kMV4","isPackging":0,"actualLabel":"Pizza Quattro Formaggi 32"}]</t>
  </si>
  <si>
    <t>2026-05-05T20:36:22.405+02:00</t>
  </si>
  <si>
    <t>2026-05-05T20:46:05.676+02:00</t>
  </si>
  <si>
    <t>[{"id":"P106","note":"","count":2,"label":"Česnekový dip","posId":"P106","price":2000,"isExtra":false},{"id":"K0000","note":"","count":2,"label":"Balné","posId":"K0000","price":1500,"isExtra":true},{"id":"101","note":"","count":1,"label":"Capricciosa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základ","posId":"ZRB40","price":0,"isExtra":true},{"id":"A124","note":"","count":1,"label":"okraj mozzarella, bbq omáčka","posId":"A124","price":6500,"isExtra":true},{"id":"C105","note":"","count":1,"label":"Žampiony","posId":"C105","price":3500,"KDSTags":["greenhighlight"],"isExtra":true},{"id":"C115","note":"","count":1,"label":"Kukuřice","posId":"C115","price":3500,"KDSTags":["greenhighlight"],"isExtra":true}]</t>
  </si>
  <si>
    <t>2026-05-05T20:20:08.843+02:00</t>
  </si>
  <si>
    <t>2026-05-05T20:28:25.563+02:00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</si>
  <si>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🌶️🌶️","posId":"122","price":24900,"isExtra":false},{"id":"47441b8c08c3b985152b12f3","count":1,"label":"Balné","posId":"K0000","price":1500,"isExtra":true},{"id":"e1f43a0ee7f218cf02a7ded7","count":1,"label":"USA těsto","posId":"17","price":1000,"isExtra":true},{"id":"e8b9c738ab9602bc599b4f85","count":1,"label":"bez plněných okrajů","posId":"X1000","price":0,"isExtra":true}]</t>
  </si>
  <si>
    <t>2026-05-05T20:18:32.569+02:00</t>
  </si>
  <si>
    <t>2026-05-05T20:18:48.326+02:00</t>
  </si>
  <si>
    <t>[{"id":"6afa0291-824d-4332-ae79-e7db50173a14","count":1,"label":"Guarana classic zero","posId":"N143","price":5500,"isExtra":false,"discount":{"type":"absolute","value":35},"creatorId":"Uugnti-M7OWGH5DFBuJ3p","isPackging":0,"actualLabel":"Guarana classic zero"},{"id":"d6c4e432-6077-4319-811f-a641d4172439","count":1,"label":"Dip jalapenos","posId":"P107","price":2000,"isExtra":false,"creatorId":"ele7YjxqBOwgSZUh7Wtrn","isPackging":0,"actualLabel":"Dip jalapenos"},{"id":"d6c4e432-6077-4319-811f-a641d4172439","count":1,"label":"Dip jalapenos","posId":"P107","price":2000,"isExtra":false,"creatorId":"h3kaYPkE-004Zt4pjQ9dw","isPackging":0,"actualLabel":"Dip jalapenos"}]</t>
  </si>
  <si>
    <t>2026-05-05T19:58:37.632+02:00</t>
  </si>
  <si>
    <t>2026-05-05T20:06:41.358+02:00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</si>
  <si>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🌶️🌶️","posId":"120","price":24900,"isExtra":false},{"id":"57081111","note":"","count":1,"label":"Balné","posId":"K0000","price":1500,"isExtra":true},{"id":"59610976","note":"","count":1,"label":"USA těsto","posId":"17","price":1000,"isExtra":true},{"id":"57081140","note":"","count":1,"label":"okraj mozzarella, bylinky","posId":"A121","price":5700,"isExtra":true},{"id":"57081069","note":"","size":"Česnekový dip","count":1,"label":"Česnekový dip","posId":"P106","price":2000,"isExtra":false},{"id":"57081111","note":"","count":1,"label":"Balné","posId":"K0000","price":1500,"isExtra":true}]</t>
  </si>
  <si>
    <t>2026-05-05T19:56:23.793+02:00</t>
  </si>
  <si>
    <t>2026-05-05T20:12:29.577+02:00</t>
  </si>
  <si>
    <t>[{"id":"57081025","note":"","size":"Hot &amp; Spicy 40cm 🌶️🌶️","count":1,"label":"Hot &amp; Spicy 40cm 🌶️🌶️","posId":"110","price":30900,"isExtra":false},{"id":"57081101","note":"","count":1,"label":"Balné","posId":"K0000","price":2000,"isExtra":true},{"id":"59610967","note":"","size":"Comeback 32cm 🌶️","count":1,"label":"Comeback 32cm 🌶️","posId":"121","price":24900,"isExtra":false},{"id":"57081111","note":"","count":1,"label":"Balné","posId":"K0000","price":1500,"isExtra":true},{"id":"59610968","note":"","size":"Pepperoni 32cm 🌶️🌶️","count":1,"label":"Pepperoni 32cm 🌶️🌶️","posId":"120","price":24900,"isExtra":false},{"id":"57081111","note":"","count":1,"label":"Balné","posId":"K0000","price":1500,"isExtra":true},{"id":"57081122","note":"","count":1,"label":"Jalapeňos","posId":"B102","price":2500,"KDSTags":["greenhighlight"],"isExtra":true}]</t>
  </si>
  <si>
    <t>2026-05-05T19:51:04.308+02:00</t>
  </si>
  <si>
    <t>2026-05-05T20:17:35.389+02:00</t>
  </si>
  <si>
    <t>2026-05-05T20:34:46.308+02:00</t>
  </si>
  <si>
    <t>2026-05-05T19:51:05.202+02:00</t>
  </si>
  <si>
    <t>[{"id":"03ade9ce-5d0f-4499-a6a3-340b58ae4468","note":"","count":1,"label":"Capricciosa 32 cm","posId":"113","price":24900,"isExtra":false},{"id":"35e045f9-bc36-46e9-8142-6579de78a05b","note":"","count":1,"label":"Comeback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bylinky","posId":"A121","price":5700,"isExtra":true}]</t>
  </si>
  <si>
    <t>2026-05-05T19:24:38.529+02:00</t>
  </si>
  <si>
    <t>2026-05-05T19:34:32.690+02:00</t>
  </si>
  <si>
    <t>[{"id":"69400db90dc626f6c3c3fc2d","count":1,"label":"Capricciosa 32cm","posId":"113","price":24900,"isExtra":false},{"id":"47441b8c08c3b985152b12f3","count":1,"label":"Balné","posId":"K0000","price":1500,"isExtra":true}]</t>
  </si>
  <si>
    <t>2026-05-05T19:21:43.621+02:00</t>
  </si>
  <si>
    <t>2026-05-05T19:28:44.586+02:00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</si>
  <si>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🌶️","posId":"109","price":30900,"isExtra":false},{"id":"57081101","note":"","count":1,"label":"Balné","posId":"K0000","price":2000,"isExtra":true},{"id":"59610973","note":"","size":"Capricciosa 32cm","count":1,"label":"Capricciosa 32cm","posId":"113","price":24900,"isExtra":false},{"id":"57081111","note":"","count":1,"label":"Balné","posId":"K0000","price":1500,"isExtra":true}]</t>
  </si>
  <si>
    <t>2026-05-05T19:09:03.444+02:00</t>
  </si>
  <si>
    <t>2026-05-05T19:21:37.496+02:00</t>
  </si>
  <si>
    <t>2026-05-05T19:08:31.959+02:00</t>
  </si>
  <si>
    <t>2026-05-05T19:18:37.727+02:00</t>
  </si>
  <si>
    <t>2026-05-05T18:59:19.726+02:00</t>
  </si>
  <si>
    <t>2026-05-05T19:05:45.156+02:00</t>
  </si>
  <si>
    <t>2026-05-05T18:50:45.880+02:00</t>
  </si>
  <si>
    <t>2026-05-05T18:59:04.156+02:00</t>
  </si>
  <si>
    <t>[{"id":"69400db90dc626f6c3c3fc11","count":1,"label":"Hawai 40cm","posId":"102","price":30900,"isExtra":false},{"id":"eebdf80d1781a9b444ae21c7","count":1,"label":"Balné","posId":"K0000","price":2000,"isExtra":true},{"id":"4cf46eca02ef054173c87b37","count":1,"label":"okraj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</si>
  <si>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2026-05-05T18:45:03.143+02:00</t>
  </si>
  <si>
    <t>2026-05-05T18:55:33.919+02:00</t>
  </si>
  <si>
    <t>2026-05-05T19:14:23.396+02:00</t>
  </si>
  <si>
    <t>2026-05-05T18:45:04.491+02:00</t>
  </si>
  <si>
    <t>[{"id":"a851d29a-5134-4946-b96f-7df04ca56ce8","note":"","count":1,"label":"Pepsi zero sugar 1l","posId":"N125","price":5900,"isExtra":false},{"id":"bf8dc38b-6c8e-42b6-9da3-3170253a57d4","note":"","count":1,"label":"Hot &amp; Spicy 32 cm","posId":"122","price":24900,"isExtra":false},{"id":"35e045f9-bc36-46e9-8142-6579de78a05b","note":"","count":1,"label":"Comeback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bylinky","posId":"A121","price":5700,"isExtra":true}]</t>
  </si>
  <si>
    <t>2026-05-05T18:37:08.645+02:00</t>
  </si>
  <si>
    <t>2026-05-05T18:43:34.517+02:00</t>
  </si>
  <si>
    <t>[{"id":"69400db90dc626f6c3c3fc1b","count":1,"label":"Margherita 32cm","posId":"112","price":20900,"isExtra":false},{"id":"47441b8c08c3b985152b12f3","count":1,"label":"Balné","posId":"K0000","price":1500,"isExtra":true},{"id":"d9d27ec8b07691907ec63c68","count":1,"label":"Kukuřice","posId":"B115","price":2500,"KDSTags":["greenhighlight"],"isExtra":true},{"id":"4173076b46457d4e4732cebd","count":1,"label":"Kuře","posId":"B114","price":3000,"KDSTags":["greenhighlight"],"isExtra":true}]</t>
  </si>
  <si>
    <t>Tetiana</t>
  </si>
  <si>
    <t>2026-05-05T18:28:37.949+02:00</t>
  </si>
  <si>
    <t>2026-05-05T18:39:42.101+02:00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</si>
  <si>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základ","posId":"ZRB40","price":0,"isExtra":true},{"id":"A122","note":"","count":1,"label":"okraj mozzarella, bylinky","posId":"A122","price":6500,"isExtra":true},{"id":"X103","note":"","count":1,"label":"Bez cibule","posId":"X103","price":0,"KDSTags":["redhighlight"],"isExtra":true}]</t>
  </si>
  <si>
    <t>2026-05-05T18:24:03.911+02:00</t>
  </si>
  <si>
    <t>2026-05-05T18:32:53.967+02:00</t>
  </si>
  <si>
    <t>[{"id":"d63e9120-8ffe-444c-ba51-6c942a13f4fc","note":"","count":1,"label":"Margherita 40 cm","posId":"100","price":26900,"isExtra":fals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3a8b6a85-3b5c-4ee4-be2d-261ab8731d6e","note":"","count":2,"label":"Dip česnekový","posId":"P106","price":2000,"isExtra":false}]</t>
  </si>
  <si>
    <t>2026-05-05T18:23:25.859+02:00</t>
  </si>
  <si>
    <t>2026-05-05T18:30:46.024+02:00</t>
  </si>
  <si>
    <t>2026-05-05T18:12:04.528+02:00</t>
  </si>
  <si>
    <t>2026-05-05T18:22:21.860+02:00</t>
  </si>
  <si>
    <t>2026-05-05T18:41:58.503+02:00</t>
  </si>
  <si>
    <t>2026-05-05T18:12:05.206+02:00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</si>
  <si>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základ","posId":"f61b7339-3b20-4583-b2b8-12e48de2876d","price":0,"isExtra":true},{"id":"8c704055-e242-493d-b754-bb711e5a6c0b","note":"","count":1,"label":"Hawai 40 cm","posId":"102","price":30900,"isExtra":false},{"id":"57c816b2-3e3f-46c2-b126-b09910d79cb0","note":"","count":1,"label":"změna na Smetanový základ","posId":"57c816b2-3e3f-46c2-b126-b09910d79cb0","price":0,"isExtra":true}]</t>
  </si>
  <si>
    <t>2026-05-05T18:01:08.624+02:00</t>
  </si>
  <si>
    <t>2026-05-05T18:07:50.993+02:00</t>
  </si>
  <si>
    <t>[{"id":"69400db90dc626f6c3c3fc11","count":1,"label":"Hawai 40cm","posId":"102","price":30900,"isExtra":false},{"id":"eebdf80d1781a9b444ae21c7","count":1,"label":"Balné","posId":"K0000","price":2000,"isExtra":true},{"id":"d6d74ab42be6062f19191438","count":1,"label":"bez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</si>
  <si>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2026-05-05T17:59:04.804+02:00</t>
  </si>
  <si>
    <t>2026-05-05T18:06:36.758+02:00</t>
  </si>
  <si>
    <t>2026-05-05T18:27:29.856+02:00</t>
  </si>
  <si>
    <t>2026-05-05T17:59:05.541+02:00</t>
  </si>
  <si>
    <t>[{"id":"35e045f9-bc36-46e9-8142-6579de78a05b","note":"","count":1,"label":"Comeback 32 cm","posId":"121","price":24900,"isExtra":false},{"id":"bf8dc38b-6c8e-42b6-9da3-3170253a57d4","note":"","count":1,"label":"Hot &amp; Spicy 32 cm","posId":"122","price":24900,"isExtra":false}]</t>
  </si>
  <si>
    <t>2026-05-05T17:48:42.181+02:00</t>
  </si>
  <si>
    <t>2026-05-05T17:58:27.692+02:00</t>
  </si>
  <si>
    <t>[{"id":"cb3f1edb-a9ef-46ed-8c99-05b992c1f4a9","count":1,"label":"Pizza Margherita 18","posId":"124","price":11900,"isExtra":false,"creatorId":"LpFkywMPDM3WiUKSaTozV","isPackging":0,"actualLabel":"Pizza Margherita 18"}]</t>
  </si>
  <si>
    <t>2026-05-05T17:33:02.782+02:00</t>
  </si>
  <si>
    <t>2026-05-05T17:42:30.987+02:00</t>
  </si>
  <si>
    <t>[{"id":"59610974","note":"","size":"Baby Špenát &amp; kuře 32cm","count":1,"label":"Baby Špenát &amp; kuře 32cm","posId":"116","price":24900,"isExtra":false},{"id":"57081111","note":"","count":1,"label":"Balné","posId":"K0000","price":1500,"isExtra":true},{"id":"59555805","note":"","count":1,"label":"Rajčatový základ","posId":"ZSR32","price":0,"isExtra":true},{"id":"57081105","note":"","count":1,"label":"bez plněných okrajů","posId":"X1000","price":0,"isExtra":true},{"id":"57081126","note":"","count":1,"label":"Bez kuřete","posId":"X114","price":0,"KDSTags":["redhighlight"],"isExtra":true},{"id":"57081198","note":"","count":1,"label":"Cibule","posId":"B103","price":2500,"KDSTags":["greenhighlight"],"isExtra":true},{"id":"57081222","note":"","count":1,"label":"Slanina","posId":"B108","price":3000,"KDSTags":["greenhighlight"],"isExtra":true}]</t>
  </si>
  <si>
    <t>2026-05-05T17:09:04.096+02:00</t>
  </si>
  <si>
    <t>2026-05-05T17:20:56.434+02:00</t>
  </si>
  <si>
    <t>2026-05-05T17:33:50.238+02:00</t>
  </si>
  <si>
    <t>2026-05-05T17:09:05.189+02:00</t>
  </si>
  <si>
    <t>[{"id":"ad7c292a-48c9-48db-b64c-0f7f8ebced7f","note":"","count":1,"label":"BBQ Meteor 40 cm","posId":"106","price":30900,"isExtra":false},{"id":"f1315fc0-dfbb-459c-9f31-49d8e60875f4","note":"","count":1,"label":"Pepperoni 40 cm","posId":"108","price":30900,"isExtra":false},{"id":"e1ef9526-7c68-483b-a8a1-92bb58ce9f1e","note":"","count":1,"label":"Jalapenos Rolls, 6 ks","posId":"jpr200","price":8900,"isExtra":false},{"id":"c1383a56-9eef-4159-8de6-52ba98917da4","note":"","count":1,"label":"Pepperoni Rolls, 6 ks","posId":"P100","price":8900,"isExtra":false}]</t>
  </si>
  <si>
    <t>2026-05-05T16:20:29.327+02:00</t>
  </si>
  <si>
    <t>2026-05-05T16:32:35.512+02:00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</si>
  <si>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bylinky","posId":"A121","price":5700,"isExtra":true},{"id":"111","note":"","count":1,"label":"Quattro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okrajů","posId":"X1000","price":0,"isExtra":true},{"id":"107","note":"","count":1,"label":"BBQ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základ","posId":"ZBS40","price":0,"isExtra":true},{"id":"X1000","note":"","count":1,"label":"bez plněných okrajů","posId":"X1000","price":0,"isExtra":true},{"id":"118","note":"","count":1,"label":"BBQ Meteor 32cm","posId":"118","price":24900,"isExtra":false},{"id":"K0000","note":"","count":1,"label":"Balné","posId":"K0000","price":1500,"isExtra":true},{"id":"ZBS32","note":"","count":1,"label":"Smetanový základ","posId":"ZBS32","price":0,"isExtra":true},{"id":"A123","note":"","count":1,"label":"okraj mozzarella, bbq omáčka","posId":"A123","price":5700,"isExtra":true}]</t>
  </si>
  <si>
    <t>2026-05-05T16:07:34.544+02:00</t>
  </si>
  <si>
    <t>2026-05-05T16:12:53.241+02:00</t>
  </si>
  <si>
    <t>[{"id":"9c196f30-3802-451b-980c-d5dc0fceef14","count":1,"label":"Pizza BBQ Meteor 32","posId":"118","price":24900,"isExtra":false,"creatorId":"iPYeW3RdGMjKruZEfE1zH","isPackging":0,"actualLabel":"Pizza BBQ Meteor 32"}]</t>
  </si>
  <si>
    <t>2026-05-05T16:05:43.528+02:00</t>
  </si>
  <si>
    <t>2026-05-05T16:14:23.532+02:00</t>
  </si>
  <si>
    <t>[{"id":"57081033","note":"","size":"Capricciosa 40cm","count":1,"label":"Capricciosa 40cm","posId":"101","price":30900,"isExtra":false},{"id":"57081101","note":"","count":1,"label":"Balné","posId":"K0000","price":2000,"isExtra":true},{"id":"59555802","note":"","count":1,"label":"BBQ základ","posId":"ZRB40","price":0,"isExtra":true},{"id":"57081099","note":"","count":1,"label":"bez plněných okrajů","posId":"X1000","price":0,"isExtra":true}]</t>
  </si>
  <si>
    <t>2026-05-05T15:20:18.701+02:00</t>
  </si>
  <si>
    <t>2026-05-05T15:27:06.660+02:00</t>
  </si>
  <si>
    <t>Denis</t>
  </si>
  <si>
    <t>2026-05-05T15:16:15.248+02:00</t>
  </si>
  <si>
    <t>2026-05-05T15:21:49.718+02:00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</si>
  <si>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základ","posId":"ZRS32","price":0,"isExtra":true}]</t>
  </si>
  <si>
    <t>2026-05-05T14:01:42.331+02:00</t>
  </si>
  <si>
    <t>2026-05-05T14:10:15.199+02:00</t>
  </si>
  <si>
    <t>[{"id":"69400db90dc626f6c3c3fc25","count":1,"label":"BBQ Texas 32cm","posId":"119","price":24900,"isExtra":false},{"id":"47441b8c08c3b985152b12f3","count":1,"label":"Balné","posId":"K0000","price":1500,"isExtra":true},{"id":"69400db90dc626f6c3c3fc27","count":1,"label":"BBQ Meteor 32cm","posId":"118","price":24900,"isExtra":false},{"id":"47441b8c08c3b985152b12f3","count":1,"label":"Balné","posId":"K0000","price":1500,"isExtra":true}]</t>
  </si>
  <si>
    <t>2026-05-05T00:36:32.102+02:00</t>
  </si>
  <si>
    <t>2026-05-05T00:44:27.599+02:00</t>
  </si>
  <si>
    <t>2026-05-05T00:30:03.581+02:00</t>
  </si>
  <si>
    <t>2026-05-05T00:37:13.277+02:00</t>
  </si>
  <si>
    <t>2026-05-05T01:09:27.168+02:00</t>
  </si>
  <si>
    <t>2026-05-05T00:30:30.646+02:00</t>
  </si>
  <si>
    <t>[{"id":"03ade9ce-5d0f-4499-a6a3-340b58ae4468","note":"","count":1,"label":"Capricciosa 32 cm","posId":"113","price":24900,"isExtra":false},{"id":"57c816b2-3e3f-46c2-b126-b09910d79cb0","note":"","count":1,"label":"změna na Smetanový základ","posId":"57c816b2-3e3f-46c2-b126-b09910d79cb0","price":0,"isExtra":true},{"id":"8b18781f-3bd0-464d-aa33-9f081ecc1a3a","note":"","count":1,"label":"mozzarella","posId":"B113","price":3000,"KDSTags":["greenhighlight"],"isExtra":true}]</t>
  </si>
  <si>
    <t>2026-05-04T23:58:12.740+02:00</t>
  </si>
  <si>
    <t>2026-05-05T00:04:05.934+02:00</t>
  </si>
  <si>
    <t>2026-05-04T23:42:06.417+02:00</t>
  </si>
  <si>
    <t>2026-05-04T23:51:13.406+02:00</t>
  </si>
  <si>
    <t>[{"id":"69400db90dc626f6c3c3fc0d","count":1,"label":"BBQ Meteor 40cm","posId":"106","price":30900,"isExtra":false},{"id":"eebdf80d1781a9b444ae21c7","count":1,"label":"Balné","posId":"K0000","price":2000,"isExtra":true},{"id":"09eac7380bce410f36ecd28b","count":1,"label":"okraj mozzarella, bbq omáčka","posId":"A124","price":6500,"isExtra":true},{"id":"69400db90dc626f6c3c3fc5d","count":1,"label":"Česnekový dip","posId":"P106","price":2000,"isExtra":false},{"id":"47441b8c08c3b985152b12f3","count":1,"label":"Balné","posId":"K0000","price":1500,"isExtra":true}]</t>
  </si>
  <si>
    <t>2026-05-04T23:39:50.269+02:00</t>
  </si>
  <si>
    <t>2026-05-04T23:40:44.406+02:00</t>
  </si>
  <si>
    <t>[{"id":"49ab3dc2-f556-4d42-94ba-2bd0d4262e2a","count":1,"label":"BIRGO grapefruit 0,5l","posId":"N131","price":4900,"isExtra":false,"creatorId":"OpTxAl0aoX192wgRIIcyc","isPackging":0,"actualLabel":"BIRGO grapefruit 0,5l"}]</t>
  </si>
  <si>
    <t>2026-05-04T23:24:03.220+02:00</t>
  </si>
  <si>
    <t>2026-05-04T23:40:52.426+02:00</t>
  </si>
  <si>
    <t>[{"id":"69400db90dc626f6c3c3fc2b","count":1,"label":"Hawai 32cm","posId":"114","price":24900,"isExtra":false},{"id":"47441b8c08c3b985152b12f3","count":1,"label":"Balné","posId":"K0000","price":1500,"isExtra":true},{"id":"a412b114a164fd326990f8ec","count":1,"label":"Smetanový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okrajů","posId":"X1000","price":0,"isExtra":true},{"id":"69400db90dc626f6c3c3fc2d","count":1,"label":"Capricciosa 32cm","posId":"113","price":24900,"isExtra":false},{"id":"47441b8c08c3b985152b12f3","count":1,"label":"Balné","posId":"K0000","price":1500,"isExtra":true},{"id":"fb6aa114235c38290216918f","count":1,"label":"okraj hotdog, bbq omáčka","posId":"A119","price":5700,"isExtra":true},{"id":"f5ea7832d2a713a6e28e48fb","count":1,"label":"Ananas","posId":"B100","price":2500,"KDSTags":["greenhighlight"],"isExtra":true}]</t>
  </si>
  <si>
    <t>2026-05-04T23:15:28.539+02:00</t>
  </si>
  <si>
    <t>2026-05-04T23:33:29.307+02:00</t>
  </si>
  <si>
    <t>2026-05-04T23:13:09.968+02:00</t>
  </si>
  <si>
    <t>2026-05-04T23:18:22.102+02:00</t>
  </si>
  <si>
    <t>[{"id":"dc21cccd-2b8d-4bcd-937a-49eca5736bf9","count":1,"label":"Opočno vanilková","posId":"D108","price":12900,"isExtra":false,"creatorId":"cCwrgoj_x_2ZnuKWvXFzM","isPackging":0,"actualLabel":"Opočno vanilková"}]</t>
  </si>
  <si>
    <t>2026-05-04T23:11:05.695+02:00</t>
  </si>
  <si>
    <t>2026-05-04T23:30:12.073+02:00</t>
  </si>
  <si>
    <t>2026-05-04T23:46:25.786+02:00</t>
  </si>
  <si>
    <t>2026-05-04T23:11:55.946+02:00</t>
  </si>
  <si>
    <t>[{"id":"7bd52058-f7b0-4320-9d6c-79598e7d9b5f","note":"","count":1,"label":"Hawai 18 cm","posId":"126","price":11900,"isExtra":false},{"id":"57c816b2-3e3f-46c2-b126-b09910d79cb0","note":"","count":1,"label":"změna na Smetanový základ","posId":"57c816b2-3e3f-46c2-b126-b09910d79cb0","price":0,"isExtra":true},{"id":"ea8ba6dd-c20a-4bae-a731-5344afc761eb","note":"","count":1,"label":"Capricciosa 18 cm","posId":"125","price":11900,"isExtra":false},{"id":"57c816b2-3e3f-46c2-b126-b09910d79cb0","note":"","count":1,"label":"změna na Smetanový základ","posId":"57c816b2-3e3f-46c2-b126-b09910d79cb0","price":0,"isExtra":true},{"id":"10a95fda-50ac-4e8b-a092-eba50264ce8d","note":"","count":1,"label":"Comeback 18 cm","posId":"133","price":11900,"isExtra":false},{"id":"57c816b2-3e3f-46c2-b126-b09910d79cb0","note":"","count":1,"label":"změna na Smetanový základ","posId":"57c816b2-3e3f-46c2-b126-b09910d79cb0","price":0,"isExtra":true}]</t>
  </si>
  <si>
    <t>2026-05-04T23:10:53.473+02:00</t>
  </si>
  <si>
    <t>2026-05-04T23:24:37.175+02:00</t>
  </si>
  <si>
    <t>[{"id":"97205e8a-60b5-439e-8af0-7f8def52aeb6","count":1,"label":"Pizza Hawai 32 cm","posId":"114","price":24900,"isExtra":false,"creatorId":"UMsgkQAPGhz6SA10dxPbA","isPackging":0,"actualLabel":"Pizza Hawai 32 cm"},{"id":"extra_20230331101812_77","count":1,"label":"Mozzarella","posId":"B113","price":3000,"KDSTags":["greenhighlight"],"isExtra":true,"mainItemId":"97205e8a-60b5-439e-8af0-7f8def52aeb6"}]</t>
  </si>
  <si>
    <t>2026-05-04T23:07:55.404+02:00</t>
  </si>
  <si>
    <t>2026-05-04T23:22:50.256+02:00</t>
  </si>
  <si>
    <t>[{"id":"69400db90dc626f6c3c3fc09","count":1,"label":"Pepperoni 40cm 🌶️🌶️","posId":"108","price":30900,"isExtra":false},{"id":"eebdf80d1781a9b444ae21c7","count":1,"label":"Balné","posId":"K0000","price":2000,"isExtra":true},{"id":"69400db90dc626f6c3c3fc0d","count":1,"label":"BBQ Meteor 40cm","posId":"106","price":30900,"isExtra":false},{"id":"eebdf80d1781a9b444ae21c7","count":1,"label":"Balné","posId":"K0000","price":2000,"isExtra":true}]</t>
  </si>
  <si>
    <t>2026-05-04T23:00:24.175+02:00</t>
  </si>
  <si>
    <t>2026-05-04T23:13:42.408+02:00</t>
  </si>
  <si>
    <t>[{"id":"69400db90dc626f6c3c3fc09","count":1,"label":"Pepperoni 40cm 🌶️🌶️","posId":"108","price":30900,"isExtra":false},{"id":"eebdf80d1781a9b444ae21c7","count":1,"label":"Balné","posId":"K0000","price":2000,"isExtra":true},{"id":"69400db90dc626f6c3c3fc5d","count":2,"label":"Česnekový dip","posId":"P106","price":2000,"isExtra":false},{"id":"47441b8c08c3b985152b12f3","count":2,"label":"Balné","posId":"K0000","price":1500,"isExtra":true}]</t>
  </si>
  <si>
    <t>2026-05-04T22:49:30.470+02:00</t>
  </si>
  <si>
    <t>2026-05-04T22:55:48.228+02:00</t>
  </si>
  <si>
    <t>[{"id":"123","note":"","count":1,"label":"Quattro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těsto","posId":"17","price":1000,"isExtra":true}]</t>
  </si>
  <si>
    <t>2026-05-04T22:45:13.907+02:00</t>
  </si>
  <si>
    <t>2026-05-04T22:52:45.247+02:00</t>
  </si>
  <si>
    <t>[{"id":"69400db90dc626f6c3c3fc13","count":1,"label":"Capricciosa 40cm","posId":"101","price":30900,"isExtra":false},{"id":"eebdf80d1781a9b444ae21c7","count":1,"label":"Balné","posId":"K0000","price":2000,"isExtra":true},{"id":"d6d74ab42be6062f19191438","count":1,"label":"bez plněných okrajů","posId":"X1000","price":0,"isExtra":true},{"id":"5295d8572fa8fb0197d02b2f","count":1,"label":"Slanina","posId":"C108","price":4000,"KDSTags":["greenhighlight"],"isExtra":true}]</t>
  </si>
  <si>
    <t>2026-05-04T22:29:40.485+02:00</t>
  </si>
  <si>
    <t>2026-05-04T22:41:09.212+02:00</t>
  </si>
  <si>
    <t>2026-05-04T22:21:35.696+02:00</t>
  </si>
  <si>
    <t>2026-05-04T22:37:48.184+02:00</t>
  </si>
  <si>
    <t>[{"id":"69400db90dc626f6c3c3fc23","count":2,"label":"Pepperoni 32cm 🌶️🌶️","posId":"120","price":24900,"isExtra":false},{"id":"47441b8c08c3b985152b12f3","count":2,"label":"Balné","posId":"K0000","price":1500,"isExtra":true},{"id":"609487bac7d82dff4b246ccc","count":2,"label":"Paprika","posId":"B111","price":2500,"KDSTags":["greenhighlight"],"isExtra":true},{"id":"d9d27ec8b07691907ec63c68","count":2,"label":"Kukuřice","posId":"B115","price":2500,"KDSTags":["greenhighlight"],"isExtra":true},{"id":"69400db90dc626f6c3c3fc61","count":1,"label":"Jalapenos Rolls","posId":"jpr200","price":8900,"isExtra":false},{"id":"47441b8c08c3b985152b12f3","count":1,"label":"Balné","posId":"K0000","price":1500,"isExtra":true}]</t>
  </si>
  <si>
    <t>2026-05-04T22:16:22.384+02:00</t>
  </si>
  <si>
    <t>2026-05-04T22:25:06.299+02:00</t>
  </si>
  <si>
    <t>2026-05-04T22:16:02.771+02:00</t>
  </si>
  <si>
    <t>2026-05-04T22:30:28.943+02:00</t>
  </si>
  <si>
    <t>[{"id":"a4efa812-1470-4ea2-a19d-39843abed3be","note":"","count":1,"label":"Comeback 32 cm","posId":"145","price":24900,"isExtra":false},{"id":"a3d62a5d-2e1d-48db-874e-d64becff7059","note":"","count":1,"label":"změna na BBQ základ","posId":"a3d62a5d-2e1d-48db-874e-d64becff7059","price":0,"isExtra":true},{"id":"f2ca88ba-7288-4f05-a925-149da2e2137e","note":"","count":1,"label":"okraj Hotdog, BBQ","posId":"A119","price":5700,"isExtra":true}]</t>
  </si>
  <si>
    <t>2026-05-04T21:52:04.259+02:00</t>
  </si>
  <si>
    <t>2026-05-04T22:05:31.870+02:00</t>
  </si>
  <si>
    <t>[{"id":"f1315fc0-dfbb-459c-9f31-49d8e60875f4","note":"","count":1,"label":"Pepperoni 40 cm","posId":"108","price":30900,"isExtra":false},{"id":"0ea52415-fdb3-497f-b216-7fd5802f2e0f","note":"","count":1,"label":"Quattro Formaggi 32 cm","posId":"123","price":24900,"isExtra":false},{"id":"3a8b6a85-3b5c-4ee4-be2d-261ab8731d6e","note":"","count":1,"label":"Dip česnekový","posId":"P106","price":2000,"isExtra":false}]</t>
  </si>
  <si>
    <t>2026-05-04T21:35:46.203+02:00</t>
  </si>
  <si>
    <t>2026-05-04T21:46:07.224+02:00</t>
  </si>
  <si>
    <t>2026-05-04T21:16:44.672+02:00</t>
  </si>
  <si>
    <t>2026-05-04T21:17:12.705+02:00</t>
  </si>
  <si>
    <t>[{"id":"9c4c1ddf-cd82-4c07-89d0-ed3e0fb213ef","count":1,"label":"Guarana kiwi a jablko","posId":"N144","price":5500,"isExtra":false,"discount":{"type":"absolute","value":35},"creatorId":"s_-h_fODvwyoheJGN8foO","isPackging":0,"actualLabel":"Guarana kiwi a jablko"}]</t>
  </si>
  <si>
    <t>2026-05-04T21:00:03.742+02:00</t>
  </si>
  <si>
    <t>2026-05-04T21:07:17.731+02:00</t>
  </si>
  <si>
    <t>[{"id":"d63e9120-8ffe-444c-ba51-6c942a13f4fc","note":"","count":1,"label":"Margherita 40 cm","posId":"100","price":26900,"isExtra":false},{"id":"3a8b6a85-3b5c-4ee4-be2d-261ab8731d6e","note":"","count":2,"label":"Dip česnekový","posId":"P106","price":2000,"isExtra":false}]</t>
  </si>
  <si>
    <t>2026-05-04T20:46:46.165+02:00</t>
  </si>
  <si>
    <t>2026-05-04T20:58:11.139+02:00</t>
  </si>
  <si>
    <t>[{"id":"69400db90dc626f6c3c3fc1b","count":1,"label":"Margherita 32cm","posId":"112","price":20900,"isExtra":false},{"id":"47441b8c08c3b985152b12f3","count":1,"label":"Balné","posId":"K0000","price":1500,"isExtra":true},{"id":"e1f43a0ee7f218cf02a7ded7","count":1,"label":"USA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,{"id":"592b320c6574e69a2f542127","count":1,"label":"Mozzarella","posId":"B113","price":3000,"KDSTags":["greenhighlight"],"isExtra":true},{"id":"4173076b46457d4e4732cebd","count":1,"label":"Kuře","posId":"B114","price":3000,"KDSTags":["greenhighlight"],"isExtra":true}]</t>
  </si>
  <si>
    <t>2026-05-04T20:43:04.705+02:00</t>
  </si>
  <si>
    <t>2026-05-04T20:53:09.754+02:00</t>
  </si>
  <si>
    <t>2026-05-04T21:15:57.716+02:00</t>
  </si>
  <si>
    <t>2026-05-04T20:45:06.456+02:00</t>
  </si>
  <si>
    <t>[{"id":"ad7c292a-48c9-48db-b64c-0f7f8ebced7f","note":"","count":1,"label":"BBQ Meteor 40 cm","posId":"106","price":30900,"isExtra":false},{"id":"622835b8-8ccd-4776-9f66-ccee484725e6","note":"","count":1,"label":"Okraj Hotdog, hořčice","posId":"A118","price":6500,"isExtra":true},{"id":"78a6e98d-57cb-4e2c-9a3c-9d40f7b79583","note":"","count":1,"label":"Gorgonzola","posId":"C101","price":4000,"KDSTags":["greenhighlight"],"isExtra":true},{"id":"d3eb4d53-930f-46c7-bd43-afdbaaac1bcf","note":"","count":1,"label":"Masové kuličky, 10 ks","posId":"P102","price":9900,"isExtra":false}]</t>
  </si>
  <si>
    <t>2026-05-04T20:27:39.038+02:00</t>
  </si>
  <si>
    <t>2026-05-04T20:36:31.916+02:00</t>
  </si>
  <si>
    <t>[{"id":"14d74183-8108-4914-8e03-e680c274b617","count":1,"label":"Pizza Capricciosa 40","posId":"101","price":30900,"isExtra":false,"creatorId":"FfczaElx2SjawpzdywcUO","isPackging":0,"actualLabel":"Pizza Capricciosa 40"}]</t>
  </si>
  <si>
    <t>2026-05-04T19:37:00.128+02:00</t>
  </si>
  <si>
    <t>2026-05-04T19:41:34.470+02:00</t>
  </si>
  <si>
    <t>[{"id":"69400db90dc626f6c3c3fc1b","count":1,"label":"Margherita 32cm","posId":"112","price":20900,"isExtra":false},{"id":"47441b8c08c3b985152b12f3","count":1,"label":"Balné","posId":"K0000","price":1500,"isExtra":true},{"id":"69400db90dc626f6c3c3fc5d","count":2,"label":"Česnekový dip","posId":"P106","price":2000,"isExtra":false},{"id":"47441b8c08c3b985152b12f3","count":2,"label":"Balné","posId":"K0000","price":1500,"isExtra":true},{"id":"69400db90dc626f6c3c3fc5f","count":2,"label":"BBQ dip","posId":"P105","price":2000,"isExtra":false},{"id":"47441b8c08c3b985152b12f3","count":2,"label":"Balné","posId":"K0000","price":1500,"isExtra":true}]</t>
  </si>
  <si>
    <t>2026-05-04T19:35:32.327+02:00</t>
  </si>
  <si>
    <t>2026-05-04T19:50:02.628+02:00</t>
  </si>
  <si>
    <t>[{"id":"69400db90dc626f6c3c3fc13","count":1,"label":"Capricciosa 40cm","posId":"101","price":30900,"isExtra":false},{"id":"eebdf80d1781a9b444ae21c7","count":1,"label":"Balné","posId":"K0000","price":2000,"isExtra":true},{"id":"1c6f84c289296835ae52ec9a","count":1,"label":"Smetanový základ","posId":"ZRS40","price":0,"isExtra":true},{"id":"4cf46eca02ef054173c87b37","count":1,"label":"okraj mozzarella, bylinky","posId":"A122","price":6500,"isExtra":true}]</t>
  </si>
  <si>
    <t>2026-05-04T19:28:05.166+02:00</t>
  </si>
  <si>
    <t>2026-05-04T19:36:41.101+02:00</t>
  </si>
  <si>
    <t>[{"id":"60b32f9b-7064-4917-aed7-67a49f9cad9a","count":1,"label":"Pizza Quattro Formaggi 40","posId":"111","price":30900,"isExtra":false,"creatorId":"aRHhCJk7YHRreS11rw7le","isPackging":0,"actualLabel":"Pizza Quattro Formaggi 40"},{"id":"51b6e656-73cd-4dc6-9ae7-5ae6861e6242","count":2,"label":"Dip česnekový","posId":"P106","price":2000,"isExtra":false,"creatorId":"BQPsFY8G2vaJhfdlsFjcJ","isPackging":0,"actualLabel":"Dip česnekový"}]</t>
  </si>
  <si>
    <t>2026-05-04T19:26:04.480+02:00</t>
  </si>
  <si>
    <t>2026-05-04T19:33:52.109+02:00</t>
  </si>
  <si>
    <t>[{"id":"1da47ebe-2592-435a-b854-8cbe80b56263","note":"","count":1,"label":"Hawai 32 cm","posId":"138","price":24900,"isExtra":false},{"id":"007c7303-045c-4866-882d-38e13564ff34","note":"","count":1,"label":"BEZ -ananas","posId":"X100","price":0,"KDSTags":["redhighlight"],"isExtra":true}]</t>
  </si>
  <si>
    <t>2026-05-04T18:53:41.300+02:00</t>
  </si>
  <si>
    <t>2026-05-04T19:03:17.665+02:00</t>
  </si>
  <si>
    <t>[{"id":"69400db90dc626f6c3c3fc29","count":1,"label":"Zeleninová 32cm","posId":"115","price":24900,"isExtra":false},{"id":"47441b8c08c3b985152b12f3","count":1,"label":"Balné","posId":"K0000","price":1500,"isExtra":true}]</t>
  </si>
  <si>
    <t>2026-05-04T18:32:37.423+02:00</t>
  </si>
  <si>
    <t>2026-05-04T18:43:14.613+02:00</t>
  </si>
  <si>
    <t>[{"id":"57081029","note":"","size":"BBQ Meteor 40cm","count":1,"label":"BBQ Meteor 40cm","posId":"106","price":30900,"isExtra":false},{"id":"57081101","note":"","count":1,"label":"Balné","posId":"K0000","price":2000,"isExtra":true}]</t>
  </si>
  <si>
    <t>2026-05-04T18:23:41.290+02:00</t>
  </si>
  <si>
    <t>2026-05-04T18:32:15.414+02:00</t>
  </si>
  <si>
    <t>[{"id":"da5a8aac-e4ba-43e9-aa97-4a4b406352ee","count":1,"label":"Pizza Margherita 32","posId":"112","price":20900,"isExtra":false,"creatorId":"1r9IsEex5pKXyp_8I5TW9","isPackging":0,"actualLabel":"Pizza Margherita 32"},{"id":"38ba12cb-7e06-4754-8714-03609598fc8f","count":1,"label":"Pizza Hot &amp; Spicy 32","posId":"122","price":24900,"isExtra":false,"creatorId":"mHrpBzuaTiOIjfZ5G2Vwu","isPackging":0,"actualLabel":"Pizza Hot &amp; Spicy 32"}]</t>
  </si>
  <si>
    <t>2026-05-04T18:14:05.979+02:00</t>
  </si>
  <si>
    <t>2026-05-04T18:20:17.615+02:00</t>
  </si>
  <si>
    <t>[{"id":"57405786","note":"","size":"Aquilla zelený čaj/citron 0,5l","count":1,"label":"Aquilla zelený čaj/citron 0,5l","posId":"N121","price":4900,"isExtra":false},{"id":"59610972","note":"","size":"Hawai 32cm","count":1,"label":"Hawai 32cm","posId":"114","price":24900,"isExtra":false},{"id":"57081111","note":"","count":1,"label":"Balné","posId":"K0000","price":1500,"isExtra":true}]</t>
  </si>
  <si>
    <t>2026-05-04T18:07:39.719+02:00</t>
  </si>
  <si>
    <t>2026-05-04T18:14:54.562+02:00</t>
  </si>
  <si>
    <t>2026-05-04T17:56:04.303+02:00</t>
  </si>
  <si>
    <t>2026-05-04T18:08:29.386+02:00</t>
  </si>
  <si>
    <t>2026-05-04T18:25:21.813+02:00</t>
  </si>
  <si>
    <t>2026-05-04T18:03:14.562+02:00</t>
  </si>
  <si>
    <t>[{"id":"bf8dc38b-6c8e-42b6-9da3-3170253a57d4","note":"","count":1,"label":"Hot &amp; Spicy 32 cm","posId":"122","price":24900,"isExtra":false},{"id":"3a8b6a85-3b5c-4ee4-be2d-261ab8731d6e","note":"","count":1,"label":"Dip česnekový","posId":"P106","price":2000,"isExtra":false},{"id":"03ade9ce-5d0f-4499-a6a3-340b58ae4468","note":"","count":1,"label":"Capricciosa 32 cm","posId":"113","price":24900,"isExtra":false}]</t>
  </si>
  <si>
    <t>2026-05-04T17:21:10.000+02:00</t>
  </si>
  <si>
    <t>2026-05-04T17:24:14.136+02:00</t>
  </si>
  <si>
    <t>[{"id":"9d39facb-927e-41df-970a-8bfedd627640","count":1,"label":"Pizza Capricciosa 18","posId":"125","price":11900,"isExtra":false,"creatorId":"-4m5KnrlKvcai-Mmsx6c-","isPackging":0,"actualLabel":"Pizza Capricciosa 18"}]</t>
  </si>
  <si>
    <t>2026-05-04T17:03:19.899+02:00</t>
  </si>
  <si>
    <t>2026-05-04T17:15:46.218+02:00</t>
  </si>
  <si>
    <t>[{"id":"59278382","note":"","size":"Spicy menu Comeback","count":1,"label":"Spicy menu Comeback","posId":"M100","price":34900,"isExtra":false},{"id":"57081199","note":"","count":1,"label":"Hawai","posId":"Y114","price":0,"isExtra":true},{"id":"57081092","note":"","count":1,"label":"Balné","posId":"K0000","price":3000,"isExtra":true},{"id":"59278385","note":"","count":1,"label":"spicy wings 🌶️","posId":"P101","price":0,"isExtra":true},{"id":"57405802","note":"","count":1,"label":"Pepsi 1l","posId":"N124","price":0,"isExtra":true},{"id":"57094177","note":"","count":1,"label":"BBQ základ","posId":"ZRB32","price":0,"isExtra":true},{"id":"57081176","note":"","count":1,"label":"okraj hotdog, bbq omáčka","posId":"A119","price":5700,"isExtra":true}]</t>
  </si>
  <si>
    <t>2026-05-04T17:02:01.575+02:00</t>
  </si>
  <si>
    <t>2026-05-04T17:11:43.246+02:00</t>
  </si>
  <si>
    <t>[{"id":"57081029","note":"","size":"BBQ Meteor 40cm","count":1,"label":"BBQ Meteor 40cm","posId":"106","price":30900,"isExtra":false},{"id":"57081101","note":"","count":1,"label":"Balné","posId":"K0000","price":2000,"isExtra":true},{"id":"57081135","note":"","count":1,"label":"okraj mozzarella, bylinky","posId":"A122","price":6500,"isExtra":true},{"id":"57081069","note":"","size":"Česnekový dip","count":2,"label":"Česnekový dip","posId":"P106","price":2000,"isExtra":false},{"id":"57081111","note":"","count":2,"label":"Balné","posId":"K0000","price":1500,"isExtra":true},{"id":"57405791","note":"","size":"Pepsi zero sugar 1l","count":1,"label":"Pepsi zero sugar 1l","posId":"N125","price":5900,"isExtra":false},{"id":"57081068","note":"","size":"Pepperoni Rolls 🌶️","count":1,"label":"Pepperoni Rolls 🌶️","posId":"P100","price":8900,"isExtra":false},{"id":"57081111","note":"","count":1,"label":"Balné","posId":"K0000","price":1500,"isExtra":true}]</t>
  </si>
  <si>
    <t>2026-05-04T16:36:42.933+02:00</t>
  </si>
  <si>
    <t>2026-05-04T16:45:22.210+02:00</t>
  </si>
  <si>
    <t>[{"id":"69400db90dc626f6c3c3fc1d","count":1,"label":"Quattro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bylinky","posId":"A121","price":5700,"isExtra":true},{"id":"adc7d53df6ae6022ecf35d4b","count":1,"label":"Bez gorgonzoly","posId":"X101","price":0,"KDSTags":["redhighlight"],"isExtra":true},{"id":"4173076b46457d4e4732cebd","count":1,"label":"Kuře","posId":"B114","price":3000,"KDSTags":["greenhighlight"],"isExtra":true}]</t>
  </si>
  <si>
    <t>2026-05-04T15:05:56.155+02:00</t>
  </si>
  <si>
    <t>2026-05-04T15:12:52.052+02:00</t>
  </si>
  <si>
    <t>[{"id":"59610966","note":"","size":"Hot &amp; Spicy 32cm 🌶️🌶️","count":1,"label":"Hot &amp; Spicy 32cm 🌶️🌶️","posId":"122","price":24900,"isExtra":false},{"id":"57081111","note":"","count":1,"label":"Balné","posId":"K0000","price":1500,"isExtra":true},{"id":"57081105","note":"","count":1,"label":"bez plněných okrajů","posId":"X1000","price":0,"isExtra":true}]</t>
  </si>
  <si>
    <t>2026-05-04T14:43:46.543+02:00</t>
  </si>
  <si>
    <t>2026-05-04T14:50:53.913+02:00</t>
  </si>
  <si>
    <t>[{"id":"123","note":"","count":1,"label":"Quattro Formaggi 32cm","posId":"123","price":24900,"isExtra":false},{"id":"K0000","note":"","count":1,"label":"Balné","posId":"K0000","price":1500,"isExtra":true},{"id":"X1000","note":"","count":1,"label":"bez plněných okrajů","posId":"X1000","price":0,"isExtra":true}]</t>
  </si>
  <si>
    <t>2026-05-04T14:35:49.310+02:00</t>
  </si>
  <si>
    <t>2026-05-04T14:41:28.719+02:00</t>
  </si>
  <si>
    <t>[{"id":"69400db90dc626f6c3c3fc2b","count":1,"label":"Hawai 32cm","posId":"114","price":24900,"isExtra":false},{"id":"47441b8c08c3b985152b12f3","count":1,"label":"Balné","posId":"K0000","price":1500,"isExtra":true},{"id":"e8b9c738ab9602bc599b4f85","count":1,"label":"bez plněných okrajů","posId":"X1000","price":0,"isExtra":true},{"id":"92493bd8b2b1686ca8fec1fe","count":1,"label":"Bez ananasu","posId":"X100","price":0,"KDSTags":["redhighlight"],"isExtra":true}]</t>
  </si>
  <si>
    <t>2026-05-04T13:25:21.102+02:00</t>
  </si>
  <si>
    <t>2026-05-04T13:35:56.872+02:00</t>
  </si>
  <si>
    <t>2026-05-04T13:04:04.021+02:00</t>
  </si>
  <si>
    <t>2026-05-04T13:17:26.462+02:00</t>
  </si>
  <si>
    <t>2026-05-04T12:55:32.335+02:00</t>
  </si>
  <si>
    <t>2026-05-04T13:05:48.294+02:00</t>
  </si>
  <si>
    <t>[{"id":"69400db90dc626f6c3c3fc09","count":1,"label":"Pepperoni 40cm 🌶️🌶️","posId":"108","price":30900,"isExtra":false},{"id":"eebdf80d1781a9b444ae21c7","count":1,"label":"Balné","posId":"K0000","price":2000,"isExtra":true},{"id":"09eac7380bce410f36ecd28b","count":1,"label":"okraj mozzarella, bbq omáčka","posId":"A124","price":6500,"isExtra":true}]</t>
  </si>
  <si>
    <t>2026-05-04T11:33:15.894+02:00</t>
  </si>
  <si>
    <t>2026-05-04T11:39:19.796+02:00</t>
  </si>
  <si>
    <t>2026-05-04T11:18:03.397+02:00</t>
  </si>
  <si>
    <t>2026-05-04T11:38:56.581+02:00</t>
  </si>
  <si>
    <t>2026-05-04T12:38:09.307+02:00</t>
  </si>
  <si>
    <t>2026-05-04T11:45:39.440+02:00</t>
  </si>
  <si>
    <t>[{"id":"80cdc162-f69f-4138-b690-77917e93790e","note":"","count":1,"label":"SPICY MENU COMEBACK","posId":"","price":34900,"isExtra":false},{"id":"19674406-6f74-415e-86b3-5222ea213045","note":"","count":1,"label":"Hawai","posId":"Y114","price":0,"isExtra":true},{"id":"741f56e1-4be0-4a48-9425-3dc6aa7f97c3","note":"","count":1,"label":"Italské těsto","posId":"15","price":0,"isExtra":true},{"id":"3901ddb1-2253-4d68-9f6f-e201beb3810a","note":"","count":1,"label":"Rajčatový základ","posId":"3901ddb1-2253-4d68-9f6f-e201beb3810a","price":0,"isExtra":true},{"id":"8caf43fd-6a2c-427b-858a-17f37d37c439","note":"","count":1,"label":"Spicy wings","posId":"P101","price":0,"isExtra":true},{"id":"7b0a83b4-7f6f-4c46-87ee-f352311da876","note":"","count":1,"label":"Pepsi 1l","posId":"N124","price":0,"isExtra":true},{"id":"0b867b16-3995-4b4a-9deb-1c0d8cecf8d6","note":"","count":1,"label":"Pepperoni 32 cm","posId":"120","price":24900,"isExtra":false},{"id":"f2ca88ba-7288-4f05-a925-149da2e2137e","note":"","count":1,"label":"okraj Hotdog, BBQ","posId":"A119","price":5700,"isExtra":true},{"id":"6e9ef16b-b5cb-40a1-ad72-f28a9276a0f7","note":"","count":1,"label":"kuře","posId":"B114","price":3000,"KDSTags":["greenhighlight"],"isExtra":true},{"id":"359ee68f-359e-4708-988b-1790e467ff73","note":"","count":1,"label":"Jablečno-skořicové rolls, 8ks","posId":"18","price":8900,"isExtra":false}]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</si>
</sst>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&quot;-&quot;mm&quot;-&quot;yyyy"/>
    <numFmt numFmtId="165" formatCode="&quot;/&quot;d&quot;/&quot;myy"/>
    <numFmt numFmtId="166" formatCode="dd.mm.yyyy"/>
    <numFmt numFmtId="167" formatCode="0.0"/>
  </numFmts>
  <fonts count="12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theme="1"/>
      <name val="Arial"/>
      <scheme val="minor"/>
    </font>
    <font/>
    <font>
      <b/>
      <sz val="13.0"/>
      <color theme="1"/>
      <name val="Google Sans Mono"/>
    </font>
    <font>
      <b/>
      <sz val="14.0"/>
      <color theme="1"/>
      <name val="Arial"/>
    </font>
    <font>
      <b/>
      <sz val="21.0"/>
      <color theme="1"/>
      <name val="Arial"/>
    </font>
    <font>
      <b/>
      <color theme="1"/>
      <name val="Arial"/>
      <scheme val="minor"/>
    </font>
    <font>
      <b/>
      <sz val="12.0"/>
      <color theme="1"/>
      <name val="Arial"/>
    </font>
    <font>
      <b/>
      <sz val="11.0"/>
      <color theme="1"/>
      <name val="Arial"/>
    </font>
    <font>
      <sz val="10.0"/>
      <color theme="1"/>
      <name val="Arial"/>
    </font>
    <font>
      <b/>
      <sz val="13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</fills>
  <borders count="21">
    <border/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top style="medium">
        <color rgb="FF000000"/>
      </top>
      <bottom style="thick">
        <color rgb="FF000000"/>
      </bottom>
    </border>
    <border>
      <right style="medium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1" fillId="0" fontId="2" numFmtId="0" xfId="0" applyAlignment="1" applyBorder="1" applyFont="1">
      <alignment horizontal="center" readingOrder="0" vertical="center"/>
    </xf>
    <xf borderId="2" fillId="0" fontId="3" numFmtId="0" xfId="0" applyBorder="1" applyFont="1"/>
    <xf borderId="3" fillId="0" fontId="3" numFmtId="0" xfId="0" applyBorder="1" applyFont="1"/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1" fillId="3" fontId="4" numFmtId="164" xfId="0" applyAlignment="1" applyBorder="1" applyFill="1" applyFont="1" applyNumberFormat="1">
      <alignment horizontal="center" readingOrder="0" shrinkToFit="0" vertical="center" wrapText="0"/>
    </xf>
    <xf borderId="7" fillId="4" fontId="5" numFmtId="0" xfId="0" applyAlignment="1" applyBorder="1" applyFill="1" applyFont="1">
      <alignment horizontal="center" shrinkToFit="0" vertical="top" wrapText="1"/>
    </xf>
    <xf borderId="2" fillId="3" fontId="4" numFmtId="164" xfId="0" applyAlignment="1" applyBorder="1" applyFont="1" applyNumberFormat="1">
      <alignment horizontal="center" readingOrder="0" shrinkToFit="0" vertical="center" wrapText="0"/>
    </xf>
    <xf borderId="8" fillId="0" fontId="3" numFmtId="0" xfId="0" applyBorder="1" applyFont="1"/>
    <xf borderId="1" fillId="5" fontId="6" numFmtId="165" xfId="0" applyAlignment="1" applyBorder="1" applyFill="1" applyFont="1" applyNumberFormat="1">
      <alignment horizontal="center" vertical="center"/>
    </xf>
    <xf borderId="2" fillId="5" fontId="6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9" fillId="0" fontId="7" numFmtId="0" xfId="0" applyAlignment="1" applyBorder="1" applyFont="1">
      <alignment horizontal="center" readingOrder="0" vertical="center"/>
    </xf>
    <xf borderId="10" fillId="0" fontId="7" numFmtId="0" xfId="0" applyAlignment="1" applyBorder="1" applyFont="1">
      <alignment horizontal="center" readingOrder="0" vertical="center"/>
    </xf>
    <xf borderId="11" fillId="0" fontId="7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readingOrder="0" vertical="center"/>
    </xf>
    <xf borderId="13" fillId="6" fontId="8" numFmtId="0" xfId="0" applyAlignment="1" applyBorder="1" applyFill="1" applyFont="1">
      <alignment horizontal="center" vertical="center"/>
    </xf>
    <xf borderId="14" fillId="0" fontId="1" numFmtId="0" xfId="0" applyAlignment="1" applyBorder="1" applyFont="1">
      <alignment horizontal="center" readingOrder="0" vertical="center"/>
    </xf>
    <xf borderId="14" fillId="3" fontId="1" numFmtId="0" xfId="0" applyAlignment="1" applyBorder="1" applyFont="1">
      <alignment horizontal="center" readingOrder="0" vertical="center"/>
    </xf>
    <xf borderId="15" fillId="7" fontId="1" numFmtId="0" xfId="0" applyAlignment="1" applyBorder="1" applyFill="1" applyFont="1">
      <alignment horizontal="center" readingOrder="0" vertical="center"/>
    </xf>
    <xf borderId="16" fillId="3" fontId="1" numFmtId="0" xfId="0" applyAlignment="1" applyBorder="1" applyFont="1">
      <alignment horizontal="center" readingOrder="0" shrinkToFit="0" vertical="center" wrapText="1"/>
    </xf>
    <xf borderId="14" fillId="0" fontId="1" numFmtId="0" xfId="0" applyAlignment="1" applyBorder="1" applyFont="1">
      <alignment horizontal="center" readingOrder="0" vertical="center"/>
    </xf>
    <xf borderId="13" fillId="6" fontId="9" numFmtId="0" xfId="0" applyAlignment="1" applyBorder="1" applyFont="1">
      <alignment horizontal="center" vertical="center"/>
    </xf>
    <xf borderId="13" fillId="6" fontId="9" numFmtId="0" xfId="0" applyAlignment="1" applyBorder="1" applyFont="1">
      <alignment horizontal="center" readingOrder="0" vertical="center"/>
    </xf>
    <xf borderId="13" fillId="6" fontId="10" numFmtId="0" xfId="0" applyAlignment="1" applyBorder="1" applyFont="1">
      <alignment horizontal="center" vertical="center"/>
    </xf>
    <xf borderId="14" fillId="0" fontId="1" numFmtId="0" xfId="0" applyAlignment="1" applyBorder="1" applyFont="1">
      <alignment horizontal="center" vertical="center"/>
    </xf>
    <xf borderId="16" fillId="3" fontId="1" numFmtId="0" xfId="0" applyAlignment="1" applyBorder="1" applyFont="1">
      <alignment horizontal="center" shrinkToFit="0" vertical="center" wrapText="1"/>
    </xf>
    <xf borderId="13" fillId="0" fontId="1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center" readingOrder="0" vertical="center"/>
    </xf>
    <xf borderId="15" fillId="7" fontId="1" numFmtId="1" xfId="0" applyAlignment="1" applyBorder="1" applyFont="1" applyNumberFormat="1">
      <alignment horizontal="center" readingOrder="0" vertical="center"/>
    </xf>
    <xf borderId="18" fillId="3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center"/>
    </xf>
    <xf borderId="16" fillId="3" fontId="1" numFmtId="0" xfId="0" applyAlignment="1" applyBorder="1" applyFont="1">
      <alignment horizontal="center" readingOrder="0" vertical="center"/>
    </xf>
    <xf borderId="16" fillId="3" fontId="1" numFmtId="0" xfId="0" applyAlignment="1" applyBorder="1" applyFont="1">
      <alignment horizontal="center" vertical="center"/>
    </xf>
    <xf borderId="19" fillId="7" fontId="1" numFmtId="1" xfId="0" applyAlignment="1" applyBorder="1" applyFont="1" applyNumberFormat="1">
      <alignment horizontal="center" readingOrder="0" vertical="center"/>
    </xf>
    <xf borderId="15" fillId="7" fontId="1" numFmtId="0" xfId="0" applyBorder="1" applyFont="1"/>
    <xf borderId="20" fillId="7" fontId="1" numFmtId="1" xfId="0" applyAlignment="1" applyBorder="1" applyFont="1" applyNumberFormat="1">
      <alignment horizontal="center" readingOrder="0" vertical="center"/>
    </xf>
    <xf borderId="18" fillId="3" fontId="1" numFmtId="0" xfId="0" applyAlignment="1" applyBorder="1" applyFont="1">
      <alignment horizontal="center" vertical="center"/>
    </xf>
    <xf borderId="18" fillId="3" fontId="1" numFmtId="0" xfId="0" applyAlignment="1" applyBorder="1" applyFont="1">
      <alignment horizontal="center" readingOrder="0" vertical="center"/>
    </xf>
    <xf borderId="2" fillId="3" fontId="4" numFmtId="166" xfId="0" applyAlignment="1" applyBorder="1" applyFont="1" applyNumberFormat="1">
      <alignment horizontal="center" readingOrder="0" shrinkToFit="0" vertical="center" wrapText="0"/>
    </xf>
    <xf borderId="14" fillId="0" fontId="1" numFmtId="1" xfId="0" applyAlignment="1" applyBorder="1" applyFont="1" applyNumberFormat="1">
      <alignment horizontal="center" readingOrder="0" vertical="center"/>
    </xf>
    <xf borderId="14" fillId="0" fontId="1" numFmtId="1" xfId="0" applyAlignment="1" applyBorder="1" applyFont="1" applyNumberFormat="1">
      <alignment horizontal="center" vertical="center"/>
    </xf>
    <xf borderId="0" fillId="0" fontId="1" numFmtId="1" xfId="0" applyAlignment="1" applyFont="1" applyNumberFormat="1">
      <alignment horizontal="center" vertical="center"/>
    </xf>
    <xf borderId="15" fillId="7" fontId="11" numFmtId="167" xfId="0" applyBorder="1" applyFont="1" applyNumberFormat="1"/>
    <xf borderId="20" fillId="7" fontId="1" numFmtId="167" xfId="0" applyAlignment="1" applyBorder="1" applyFont="1" applyNumberFormat="1">
      <alignment horizontal="center" readingOrder="0" vertical="center"/>
    </xf>
    <xf borderId="7" fillId="4" fontId="5" numFmtId="0" xfId="0" applyAlignment="1" applyBorder="1" applyFont="1">
      <alignment horizontal="center" readingOrder="0" shrinkToFit="0" vertical="top" wrapText="1"/>
    </xf>
    <xf borderId="1" fillId="5" fontId="6" numFmtId="0" xfId="0" applyAlignment="1" applyBorder="1" applyFont="1">
      <alignment horizontal="center" readingOrder="0" vertical="center"/>
    </xf>
    <xf borderId="2" fillId="5" fontId="6" numFmtId="0" xfId="0" applyAlignment="1" applyBorder="1" applyFont="1">
      <alignment horizontal="center" readingOrder="0" vertical="center"/>
    </xf>
    <xf borderId="13" fillId="6" fontId="8" numFmtId="0" xfId="0" applyAlignment="1" applyBorder="1" applyFont="1">
      <alignment horizontal="center" readingOrder="0" vertical="center"/>
    </xf>
    <xf borderId="13" fillId="6" fontId="10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7" fontId="1" numFmtId="1" xfId="0" applyAlignment="1" applyFont="1" applyNumberForma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0" fillId="3" fontId="1" numFmtId="0" xfId="0" applyAlignment="1" applyFont="1">
      <alignment horizontal="center" readingOrder="0" shrinkToFit="0" vertical="center" wrapText="1"/>
    </xf>
    <xf borderId="14" fillId="3" fontId="1" numFmtId="0" xfId="0" applyAlignment="1" applyBorder="1" applyFont="1">
      <alignment horizontal="center" vertical="center"/>
    </xf>
    <xf borderId="18" fillId="3" fontId="1" numFmtId="0" xfId="0" applyAlignment="1" applyBorder="1" applyFont="1">
      <alignment horizontal="center" shrinkToFit="0" vertical="center" wrapText="1"/>
    </xf>
    <xf borderId="15" fillId="7" fontId="1" numFmtId="0" xfId="0" applyAlignment="1" applyBorder="1" applyFont="1">
      <alignment readingOrder="0"/>
    </xf>
    <xf borderId="20" fillId="7" fontId="1" numFmtId="0" xfId="0" applyAlignment="1" applyBorder="1" applyFont="1">
      <alignment horizontal="center" readingOrder="0" vertical="center"/>
    </xf>
    <xf borderId="0" fillId="7" fontId="1" numFmtId="0" xfId="0" applyFont="1"/>
    <xf borderId="0" fillId="3" fontId="1" numFmtId="0" xfId="0" applyAlignment="1" applyFont="1">
      <alignment horizontal="center" vertical="center"/>
    </xf>
    <xf borderId="0" fillId="3" fontId="1" numFmtId="0" xfId="0" applyAlignment="1" applyFont="1">
      <alignment horizontal="center" readingOrder="0" vertical="center"/>
    </xf>
    <xf borderId="15" fillId="7" fontId="11" numFmtId="0" xfId="0" applyBorder="1" applyFont="1"/>
    <xf borderId="15" fillId="7" fontId="11" numFmtId="0" xfId="0" applyAlignment="1" applyBorder="1" applyFont="1">
      <alignment readingOrder="0"/>
    </xf>
    <xf borderId="0" fillId="0" fontId="1" numFmtId="1" xfId="0" applyAlignment="1" applyFont="1" applyNumberFormat="1">
      <alignment horizontal="center" readingOrder="0" vertical="center"/>
    </xf>
    <xf borderId="15" fillId="7" fontId="11" numFmtId="167" xfId="0" applyAlignment="1" applyBorder="1" applyFont="1" applyNumberFormat="1">
      <alignment readingOrder="0"/>
    </xf>
    <xf borderId="2" fillId="3" fontId="4" numFmtId="0" xfId="0" applyAlignment="1" applyBorder="1" applyFont="1">
      <alignment horizontal="center" readingOrder="0" shrinkToFit="0" vertical="center" wrapText="0"/>
    </xf>
    <xf borderId="0" fillId="7" fontId="11" numFmtId="167" xfId="0" applyFont="1" applyNumberFormat="1"/>
    <xf borderId="0" fillId="0" fontId="1" numFmtId="20" xfId="0" applyFont="1" applyNumberFormat="1"/>
  </cellXfs>
  <cellStyles count="1">
    <cellStyle xfId="0" name="Normal" builtinId="0"/>
  </cellStyles>
  <dxfs count="2">
    <dxf>
      <font>
        <color rgb="FF0000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24" Type="http://schemas.openxmlformats.org/officeDocument/2006/relationships/worksheet" Target="worksheets/sheet20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1714500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1714500</xdr:colOff>
      <xdr:row>20</xdr:row>
      <xdr:rowOff>66675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0</xdr:row>
      <xdr:rowOff>-9525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0</xdr:row>
      <xdr:rowOff>-9525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19050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76200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idden="1">
      <c r="A2" s="1" t="s">
        <v>16</v>
      </c>
      <c r="B2" s="1" t="s">
        <v>17</v>
      </c>
      <c r="C2" s="1">
        <v>308.0</v>
      </c>
      <c r="D2" s="1">
        <v>0.0</v>
      </c>
      <c r="E2" s="2"/>
      <c r="F2" s="1" t="s">
        <v>18</v>
      </c>
      <c r="G2" s="1" t="s">
        <v>19</v>
      </c>
      <c r="H2" s="1" t="s">
        <v>20</v>
      </c>
      <c r="I2" s="1" t="s">
        <v>21</v>
      </c>
      <c r="J2" s="1" t="s">
        <v>21</v>
      </c>
      <c r="K2" s="2"/>
      <c r="L2" s="1">
        <v>2.0</v>
      </c>
      <c r="M2" s="1"/>
      <c r="N2" s="1">
        <v>7.8826833333333335</v>
      </c>
      <c r="O2" s="1" t="s">
        <v>22</v>
      </c>
      <c r="P2" s="1" t="s">
        <v>23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hidden="1">
      <c r="A3" s="1" t="s">
        <v>24</v>
      </c>
      <c r="B3" s="1" t="s">
        <v>17</v>
      </c>
      <c r="C3" s="3">
        <v>199.0</v>
      </c>
      <c r="D3" s="1">
        <v>50.0</v>
      </c>
      <c r="E3" s="2"/>
      <c r="F3" s="1" t="s">
        <v>18</v>
      </c>
      <c r="G3" s="1" t="s">
        <v>19</v>
      </c>
      <c r="H3" s="1" t="s">
        <v>25</v>
      </c>
      <c r="I3" s="1" t="s">
        <v>26</v>
      </c>
      <c r="J3" s="1" t="s">
        <v>26</v>
      </c>
      <c r="K3" s="2"/>
      <c r="L3" s="1">
        <v>-11.0</v>
      </c>
      <c r="M3" s="1"/>
      <c r="N3" s="1">
        <v>8.012316666666667</v>
      </c>
      <c r="O3" s="1" t="s">
        <v>27</v>
      </c>
      <c r="P3" s="1" t="s">
        <v>28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29</v>
      </c>
      <c r="B4" s="1" t="s">
        <v>17</v>
      </c>
      <c r="C4" s="1">
        <v>264.0</v>
      </c>
      <c r="D4" s="1">
        <v>0.0</v>
      </c>
      <c r="E4" s="2"/>
      <c r="F4" s="1" t="s">
        <v>30</v>
      </c>
      <c r="G4" s="1" t="s">
        <v>31</v>
      </c>
      <c r="H4" s="1" t="s">
        <v>32</v>
      </c>
      <c r="I4" s="1" t="s">
        <v>33</v>
      </c>
      <c r="J4" s="1" t="s">
        <v>33</v>
      </c>
      <c r="K4" s="2"/>
      <c r="L4" s="1">
        <v>-3.0</v>
      </c>
      <c r="M4" s="1"/>
      <c r="N4" s="1">
        <v>11.646383333333333</v>
      </c>
      <c r="O4" s="1" t="s">
        <v>34</v>
      </c>
      <c r="P4" s="1" t="s">
        <v>35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hidden="1">
      <c r="A5" s="1" t="s">
        <v>36</v>
      </c>
      <c r="B5" s="1" t="s">
        <v>17</v>
      </c>
      <c r="C5" s="1">
        <v>264.0</v>
      </c>
      <c r="D5" s="1">
        <v>0.0</v>
      </c>
      <c r="E5" s="1" t="s">
        <v>37</v>
      </c>
      <c r="F5" s="1" t="s">
        <v>30</v>
      </c>
      <c r="G5" s="1" t="s">
        <v>31</v>
      </c>
      <c r="H5" s="1" t="s">
        <v>38</v>
      </c>
      <c r="I5" s="1" t="s">
        <v>39</v>
      </c>
      <c r="J5" s="1" t="s">
        <v>39</v>
      </c>
      <c r="K5" s="2"/>
      <c r="L5" s="1">
        <v>-3.0</v>
      </c>
      <c r="M5" s="1"/>
      <c r="N5" s="1">
        <v>11.090516666666666</v>
      </c>
      <c r="O5" s="1" t="s">
        <v>34</v>
      </c>
      <c r="P5" s="1" t="s">
        <v>40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idden="1">
      <c r="A6" s="1" t="s">
        <v>36</v>
      </c>
      <c r="B6" s="1" t="s">
        <v>17</v>
      </c>
      <c r="C6" s="3">
        <v>264.0</v>
      </c>
      <c r="D6" s="1">
        <v>0.0</v>
      </c>
      <c r="E6" s="1" t="s">
        <v>37</v>
      </c>
      <c r="F6" s="1" t="s">
        <v>30</v>
      </c>
      <c r="G6" s="1" t="s">
        <v>31</v>
      </c>
      <c r="H6" s="1" t="s">
        <v>41</v>
      </c>
      <c r="I6" s="1" t="s">
        <v>42</v>
      </c>
      <c r="J6" s="1" t="s">
        <v>42</v>
      </c>
      <c r="K6" s="2"/>
      <c r="L6" s="1">
        <v>-5.0</v>
      </c>
      <c r="M6" s="1"/>
      <c r="N6" s="1">
        <v>9.545166666666667</v>
      </c>
      <c r="O6" s="1" t="s">
        <v>34</v>
      </c>
      <c r="P6" s="1" t="s">
        <v>40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idden="1">
      <c r="A7" s="1" t="s">
        <v>36</v>
      </c>
      <c r="B7" s="1" t="s">
        <v>17</v>
      </c>
      <c r="C7" s="1">
        <v>224.0</v>
      </c>
      <c r="D7" s="1">
        <v>0.0</v>
      </c>
      <c r="E7" s="1" t="s">
        <v>37</v>
      </c>
      <c r="F7" s="1" t="s">
        <v>30</v>
      </c>
      <c r="G7" s="1" t="s">
        <v>31</v>
      </c>
      <c r="H7" s="1" t="s">
        <v>43</v>
      </c>
      <c r="I7" s="1" t="s">
        <v>44</v>
      </c>
      <c r="J7" s="1" t="s">
        <v>44</v>
      </c>
      <c r="K7" s="2"/>
      <c r="L7" s="1">
        <v>-2.0</v>
      </c>
      <c r="M7" s="1"/>
      <c r="N7" s="1">
        <v>12.4165</v>
      </c>
      <c r="O7" s="1" t="s">
        <v>34</v>
      </c>
      <c r="P7" s="1" t="s">
        <v>45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hidden="1">
      <c r="A8" s="1" t="s">
        <v>29</v>
      </c>
      <c r="B8" s="1" t="s">
        <v>17</v>
      </c>
      <c r="C8" s="1">
        <v>528.0</v>
      </c>
      <c r="D8" s="1">
        <v>0.0</v>
      </c>
      <c r="E8" s="2"/>
      <c r="F8" s="1" t="s">
        <v>30</v>
      </c>
      <c r="G8" s="1" t="s">
        <v>31</v>
      </c>
      <c r="H8" s="1" t="s">
        <v>46</v>
      </c>
      <c r="I8" s="1" t="s">
        <v>47</v>
      </c>
      <c r="J8" s="1" t="s">
        <v>47</v>
      </c>
      <c r="K8" s="2"/>
      <c r="L8" s="1">
        <v>-4.0</v>
      </c>
      <c r="M8" s="1"/>
      <c r="N8" s="1">
        <v>10.850666666666667</v>
      </c>
      <c r="O8" s="1" t="s">
        <v>34</v>
      </c>
      <c r="P8" s="1" t="s">
        <v>48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hidden="1">
      <c r="A9" s="1" t="s">
        <v>29</v>
      </c>
      <c r="B9" s="1" t="s">
        <v>17</v>
      </c>
      <c r="C9" s="1">
        <v>589.0</v>
      </c>
      <c r="D9" s="1">
        <v>0.0</v>
      </c>
      <c r="E9" s="2"/>
      <c r="F9" s="1" t="s">
        <v>30</v>
      </c>
      <c r="G9" s="1" t="s">
        <v>31</v>
      </c>
      <c r="H9" s="1" t="s">
        <v>49</v>
      </c>
      <c r="I9" s="1" t="s">
        <v>50</v>
      </c>
      <c r="J9" s="1" t="s">
        <v>50</v>
      </c>
      <c r="K9" s="2"/>
      <c r="L9" s="1">
        <v>-5.0</v>
      </c>
      <c r="M9" s="1"/>
      <c r="N9" s="1">
        <v>9.49705</v>
      </c>
      <c r="O9" s="1" t="s">
        <v>34</v>
      </c>
      <c r="P9" s="1" t="s">
        <v>51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hidden="1">
      <c r="A10" s="1" t="s">
        <v>16</v>
      </c>
      <c r="B10" s="1" t="s">
        <v>17</v>
      </c>
      <c r="C10" s="1">
        <v>308.0</v>
      </c>
      <c r="D10" s="1">
        <v>0.0</v>
      </c>
      <c r="E10" s="2"/>
      <c r="F10" s="1" t="s">
        <v>18</v>
      </c>
      <c r="G10" s="1" t="s">
        <v>19</v>
      </c>
      <c r="H10" s="1" t="s">
        <v>52</v>
      </c>
      <c r="I10" s="1" t="s">
        <v>53</v>
      </c>
      <c r="J10" s="1" t="s">
        <v>53</v>
      </c>
      <c r="K10" s="2"/>
      <c r="L10" s="1">
        <v>3.0</v>
      </c>
      <c r="M10" s="1"/>
      <c r="N10" s="1">
        <v>8.493483333333334</v>
      </c>
      <c r="O10" s="1" t="s">
        <v>22</v>
      </c>
      <c r="P10" s="1" t="s">
        <v>54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hidden="1">
      <c r="A11" s="1" t="s">
        <v>24</v>
      </c>
      <c r="B11" s="1" t="s">
        <v>17</v>
      </c>
      <c r="C11" s="1">
        <v>263.0</v>
      </c>
      <c r="D11" s="1">
        <v>56.0</v>
      </c>
      <c r="E11" s="2"/>
      <c r="F11" s="1" t="s">
        <v>18</v>
      </c>
      <c r="G11" s="1" t="s">
        <v>31</v>
      </c>
      <c r="H11" s="1" t="s">
        <v>55</v>
      </c>
      <c r="I11" s="1" t="s">
        <v>56</v>
      </c>
      <c r="J11" s="1" t="s">
        <v>56</v>
      </c>
      <c r="K11" s="2"/>
      <c r="L11" s="1">
        <v>-9.0</v>
      </c>
      <c r="M11" s="1"/>
      <c r="N11" s="1">
        <v>8.146333333333333</v>
      </c>
      <c r="O11" s="1" t="s">
        <v>27</v>
      </c>
      <c r="P11" s="1" t="s">
        <v>57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hidden="1">
      <c r="A12" s="1" t="s">
        <v>29</v>
      </c>
      <c r="B12" s="3" t="s">
        <v>17</v>
      </c>
      <c r="C12" s="1">
        <v>417.0</v>
      </c>
      <c r="D12" s="1">
        <v>0.0</v>
      </c>
      <c r="E12" s="2"/>
      <c r="F12" s="1" t="s">
        <v>30</v>
      </c>
      <c r="G12" s="1" t="s">
        <v>31</v>
      </c>
      <c r="H12" s="1" t="s">
        <v>58</v>
      </c>
      <c r="I12" s="1" t="s">
        <v>59</v>
      </c>
      <c r="J12" s="1" t="s">
        <v>59</v>
      </c>
      <c r="K12" s="2"/>
      <c r="L12" s="1">
        <v>-6.0</v>
      </c>
      <c r="M12" s="1"/>
      <c r="N12" s="1">
        <v>8.977766666666666</v>
      </c>
      <c r="O12" s="1" t="s">
        <v>34</v>
      </c>
      <c r="P12" s="1" t="s">
        <v>60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hidden="1">
      <c r="A13" s="1" t="s">
        <v>24</v>
      </c>
      <c r="B13" s="1" t="s">
        <v>17</v>
      </c>
      <c r="C13" s="1">
        <v>329.0</v>
      </c>
      <c r="D13" s="1">
        <v>0.0</v>
      </c>
      <c r="E13" s="1" t="s">
        <v>61</v>
      </c>
      <c r="F13" s="1" t="s">
        <v>62</v>
      </c>
      <c r="G13" s="1" t="s">
        <v>19</v>
      </c>
      <c r="H13" s="1" t="s">
        <v>63</v>
      </c>
      <c r="I13" s="1" t="s">
        <v>64</v>
      </c>
      <c r="J13" s="1" t="s">
        <v>65</v>
      </c>
      <c r="K13" s="1" t="s">
        <v>66</v>
      </c>
      <c r="L13" s="1">
        <v>-14.0</v>
      </c>
      <c r="M13" s="1">
        <v>0.008816666666666667</v>
      </c>
      <c r="N13" s="1">
        <v>10.032383333333334</v>
      </c>
      <c r="O13" s="1" t="s">
        <v>27</v>
      </c>
      <c r="P13" s="1" t="s">
        <v>67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idden="1">
      <c r="A14" s="1" t="s">
        <v>29</v>
      </c>
      <c r="B14" s="1" t="s">
        <v>17</v>
      </c>
      <c r="C14" s="1">
        <v>364.0</v>
      </c>
      <c r="D14" s="1">
        <v>0.0</v>
      </c>
      <c r="E14" s="2"/>
      <c r="F14" s="1" t="s">
        <v>30</v>
      </c>
      <c r="G14" s="1" t="s">
        <v>19</v>
      </c>
      <c r="H14" s="1" t="s">
        <v>68</v>
      </c>
      <c r="I14" s="1" t="s">
        <v>69</v>
      </c>
      <c r="J14" s="1" t="s">
        <v>69</v>
      </c>
      <c r="K14" s="2"/>
      <c r="L14" s="1">
        <v>-5.0</v>
      </c>
      <c r="M14" s="1"/>
      <c r="N14" s="1">
        <v>9.54755</v>
      </c>
      <c r="O14" s="1" t="s">
        <v>34</v>
      </c>
      <c r="P14" s="1" t="s">
        <v>70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hidden="1">
      <c r="A15" s="1" t="s">
        <v>16</v>
      </c>
      <c r="B15" s="1" t="s">
        <v>17</v>
      </c>
      <c r="C15" s="1">
        <v>428.0</v>
      </c>
      <c r="D15" s="1">
        <v>0.0</v>
      </c>
      <c r="E15" s="2"/>
      <c r="F15" s="1" t="s">
        <v>18</v>
      </c>
      <c r="G15" s="1" t="s">
        <v>19</v>
      </c>
      <c r="H15" s="1" t="s">
        <v>71</v>
      </c>
      <c r="I15" s="1" t="s">
        <v>72</v>
      </c>
      <c r="J15" s="1" t="s">
        <v>72</v>
      </c>
      <c r="K15" s="2"/>
      <c r="L15" s="1">
        <v>3.0</v>
      </c>
      <c r="M15" s="1"/>
      <c r="N15" s="1">
        <v>8.92585</v>
      </c>
      <c r="O15" s="1" t="s">
        <v>22</v>
      </c>
      <c r="P15" s="1" t="s">
        <v>73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hidden="1">
      <c r="A16" s="1" t="s">
        <v>29</v>
      </c>
      <c r="B16" s="1" t="s">
        <v>17</v>
      </c>
      <c r="C16" s="3">
        <v>962.0</v>
      </c>
      <c r="D16" s="1">
        <v>0.0</v>
      </c>
      <c r="E16" s="2"/>
      <c r="F16" s="1" t="s">
        <v>30</v>
      </c>
      <c r="G16" s="1" t="s">
        <v>19</v>
      </c>
      <c r="H16" s="1" t="s">
        <v>74</v>
      </c>
      <c r="I16" s="1" t="s">
        <v>75</v>
      </c>
      <c r="J16" s="1" t="s">
        <v>75</v>
      </c>
      <c r="K16" s="2"/>
      <c r="L16" s="1">
        <v>-2.0</v>
      </c>
      <c r="M16" s="1"/>
      <c r="N16" s="1">
        <v>12.8454</v>
      </c>
      <c r="O16" s="1" t="s">
        <v>34</v>
      </c>
      <c r="P16" s="1" t="s">
        <v>76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idden="1">
      <c r="A17" s="1" t="s">
        <v>16</v>
      </c>
      <c r="B17" s="1" t="s">
        <v>17</v>
      </c>
      <c r="C17" s="1">
        <v>368.0</v>
      </c>
      <c r="D17" s="1">
        <v>0.0</v>
      </c>
      <c r="E17" s="2"/>
      <c r="F17" s="1" t="s">
        <v>18</v>
      </c>
      <c r="G17" s="1" t="s">
        <v>19</v>
      </c>
      <c r="H17" s="1" t="s">
        <v>77</v>
      </c>
      <c r="I17" s="1" t="s">
        <v>78</v>
      </c>
      <c r="J17" s="1" t="s">
        <v>78</v>
      </c>
      <c r="K17" s="2"/>
      <c r="L17" s="1">
        <v>9.0</v>
      </c>
      <c r="M17" s="1"/>
      <c r="N17" s="1">
        <v>14.391833333333333</v>
      </c>
      <c r="O17" s="1" t="s">
        <v>22</v>
      </c>
      <c r="P17" s="1" t="s">
        <v>79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idden="1">
      <c r="A18" s="1" t="s">
        <v>16</v>
      </c>
      <c r="B18" s="1" t="s">
        <v>17</v>
      </c>
      <c r="C18" s="1">
        <v>119.0</v>
      </c>
      <c r="D18" s="1">
        <v>0.0</v>
      </c>
      <c r="E18" s="2"/>
      <c r="F18" s="1" t="s">
        <v>18</v>
      </c>
      <c r="G18" s="1" t="s">
        <v>19</v>
      </c>
      <c r="H18" s="1" t="s">
        <v>80</v>
      </c>
      <c r="I18" s="1" t="s">
        <v>81</v>
      </c>
      <c r="J18" s="1" t="s">
        <v>81</v>
      </c>
      <c r="K18" s="2"/>
      <c r="L18" s="1">
        <v>5.0</v>
      </c>
      <c r="M18" s="1"/>
      <c r="N18" s="1">
        <v>10.291366666666667</v>
      </c>
      <c r="O18" s="1" t="s">
        <v>22</v>
      </c>
      <c r="P18" s="1" t="s">
        <v>82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hidden="1">
      <c r="A19" s="1" t="s">
        <v>29</v>
      </c>
      <c r="B19" s="1" t="s">
        <v>17</v>
      </c>
      <c r="C19" s="1">
        <v>587.0</v>
      </c>
      <c r="D19" s="1">
        <v>0.0</v>
      </c>
      <c r="E19" s="2"/>
      <c r="F19" s="1" t="s">
        <v>30</v>
      </c>
      <c r="G19" s="1" t="s">
        <v>19</v>
      </c>
      <c r="H19" s="1" t="s">
        <v>83</v>
      </c>
      <c r="I19" s="1" t="s">
        <v>84</v>
      </c>
      <c r="J19" s="1" t="s">
        <v>84</v>
      </c>
      <c r="K19" s="2"/>
      <c r="L19" s="1">
        <v>0.0</v>
      </c>
      <c r="M19" s="1"/>
      <c r="N19" s="1">
        <v>14.386383333333333</v>
      </c>
      <c r="O19" s="1" t="s">
        <v>34</v>
      </c>
      <c r="P19" s="1" t="s">
        <v>85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idden="1">
      <c r="A20" s="1" t="s">
        <v>16</v>
      </c>
      <c r="B20" s="1" t="s">
        <v>17</v>
      </c>
      <c r="C20" s="1">
        <v>139.0</v>
      </c>
      <c r="D20" s="1">
        <v>0.0</v>
      </c>
      <c r="E20" s="2"/>
      <c r="F20" s="1" t="s">
        <v>18</v>
      </c>
      <c r="G20" s="1" t="s">
        <v>19</v>
      </c>
      <c r="H20" s="1" t="s">
        <v>86</v>
      </c>
      <c r="I20" s="1" t="s">
        <v>87</v>
      </c>
      <c r="J20" s="1" t="s">
        <v>87</v>
      </c>
      <c r="K20" s="2"/>
      <c r="L20" s="1">
        <v>5.0</v>
      </c>
      <c r="M20" s="1"/>
      <c r="N20" s="1">
        <v>10.765083333333333</v>
      </c>
      <c r="O20" s="1" t="s">
        <v>22</v>
      </c>
      <c r="P20" s="1" t="s">
        <v>88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hidden="1">
      <c r="A21" s="1" t="s">
        <v>16</v>
      </c>
      <c r="B21" s="1" t="s">
        <v>17</v>
      </c>
      <c r="C21" s="3">
        <v>384.0</v>
      </c>
      <c r="D21" s="1">
        <v>0.0</v>
      </c>
      <c r="E21" s="2"/>
      <c r="F21" s="1" t="s">
        <v>18</v>
      </c>
      <c r="G21" s="1" t="s">
        <v>19</v>
      </c>
      <c r="H21" s="1" t="s">
        <v>89</v>
      </c>
      <c r="I21" s="1" t="s">
        <v>90</v>
      </c>
      <c r="J21" s="1" t="s">
        <v>90</v>
      </c>
      <c r="K21" s="2"/>
      <c r="L21" s="1">
        <v>6.0</v>
      </c>
      <c r="M21" s="1"/>
      <c r="N21" s="1">
        <v>11.21685</v>
      </c>
      <c r="O21" s="1" t="s">
        <v>22</v>
      </c>
      <c r="P21" s="1" t="s">
        <v>91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hidden="1">
      <c r="A22" s="1" t="s">
        <v>36</v>
      </c>
      <c r="B22" s="1" t="s">
        <v>17</v>
      </c>
      <c r="C22" s="3">
        <v>331.0</v>
      </c>
      <c r="D22" s="1">
        <v>0.0</v>
      </c>
      <c r="E22" s="1" t="s">
        <v>37</v>
      </c>
      <c r="F22" s="1" t="s">
        <v>30</v>
      </c>
      <c r="G22" s="1" t="s">
        <v>31</v>
      </c>
      <c r="H22" s="1" t="s">
        <v>92</v>
      </c>
      <c r="I22" s="1" t="s">
        <v>93</v>
      </c>
      <c r="J22" s="1" t="s">
        <v>93</v>
      </c>
      <c r="K22" s="2"/>
      <c r="L22" s="1">
        <v>-5.0</v>
      </c>
      <c r="M22" s="1"/>
      <c r="N22" s="1">
        <v>9.008483333333333</v>
      </c>
      <c r="O22" s="1" t="s">
        <v>34</v>
      </c>
      <c r="P22" s="1" t="s">
        <v>94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hidden="1">
      <c r="A23" s="1" t="s">
        <v>29</v>
      </c>
      <c r="B23" s="1" t="s">
        <v>17</v>
      </c>
      <c r="C23" s="1">
        <v>329.0</v>
      </c>
      <c r="D23" s="1">
        <v>0.0</v>
      </c>
      <c r="E23" s="2"/>
      <c r="F23" s="1" t="s">
        <v>30</v>
      </c>
      <c r="G23" s="1" t="s">
        <v>31</v>
      </c>
      <c r="H23" s="1" t="s">
        <v>95</v>
      </c>
      <c r="I23" s="1" t="s">
        <v>96</v>
      </c>
      <c r="J23" s="1" t="s">
        <v>96</v>
      </c>
      <c r="K23" s="2"/>
      <c r="L23" s="1">
        <v>-6.0</v>
      </c>
      <c r="M23" s="1"/>
      <c r="N23" s="1">
        <v>8.830866666666667</v>
      </c>
      <c r="O23" s="1" t="s">
        <v>34</v>
      </c>
      <c r="P23" s="1" t="s">
        <v>97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idden="1">
      <c r="A24" s="1" t="s">
        <v>98</v>
      </c>
      <c r="B24" s="1" t="s">
        <v>17</v>
      </c>
      <c r="C24" s="1">
        <v>857.0</v>
      </c>
      <c r="D24" s="1">
        <v>0.0</v>
      </c>
      <c r="E24" s="1" t="s">
        <v>99</v>
      </c>
      <c r="F24" s="1" t="s">
        <v>30</v>
      </c>
      <c r="G24" s="1" t="s">
        <v>31</v>
      </c>
      <c r="H24" s="1" t="s">
        <v>100</v>
      </c>
      <c r="I24" s="1" t="s">
        <v>101</v>
      </c>
      <c r="J24" s="1" t="s">
        <v>101</v>
      </c>
      <c r="K24" s="2"/>
      <c r="L24" s="1">
        <v>-5.0</v>
      </c>
      <c r="M24" s="1"/>
      <c r="N24" s="1">
        <v>11.611583333333334</v>
      </c>
      <c r="O24" s="1" t="s">
        <v>34</v>
      </c>
      <c r="P24" s="1" t="s">
        <v>102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hidden="1">
      <c r="A25" s="1" t="s">
        <v>16</v>
      </c>
      <c r="B25" s="1" t="s">
        <v>17</v>
      </c>
      <c r="C25" s="1">
        <v>618.0</v>
      </c>
      <c r="D25" s="1">
        <v>0.0</v>
      </c>
      <c r="E25" s="2"/>
      <c r="F25" s="1" t="s">
        <v>18</v>
      </c>
      <c r="G25" s="1" t="s">
        <v>19</v>
      </c>
      <c r="H25" s="1" t="s">
        <v>103</v>
      </c>
      <c r="I25" s="1" t="s">
        <v>104</v>
      </c>
      <c r="J25" s="1" t="s">
        <v>104</v>
      </c>
      <c r="K25" s="2"/>
      <c r="L25" s="1">
        <v>5.0</v>
      </c>
      <c r="M25" s="1"/>
      <c r="N25" s="1">
        <v>10.2856</v>
      </c>
      <c r="O25" s="1" t="s">
        <v>22</v>
      </c>
      <c r="P25" s="1" t="s">
        <v>105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idden="1">
      <c r="A26" s="1" t="s">
        <v>98</v>
      </c>
      <c r="B26" s="1" t="s">
        <v>17</v>
      </c>
      <c r="C26" s="3">
        <v>329.0</v>
      </c>
      <c r="D26" s="1">
        <v>0.0</v>
      </c>
      <c r="E26" s="1" t="s">
        <v>106</v>
      </c>
      <c r="F26" s="1" t="s">
        <v>30</v>
      </c>
      <c r="G26" s="1" t="s">
        <v>31</v>
      </c>
      <c r="H26" s="1" t="s">
        <v>107</v>
      </c>
      <c r="I26" s="1" t="s">
        <v>108</v>
      </c>
      <c r="J26" s="1" t="s">
        <v>108</v>
      </c>
      <c r="K26" s="2"/>
      <c r="L26" s="1">
        <v>-5.0</v>
      </c>
      <c r="M26" s="1"/>
      <c r="N26" s="1">
        <v>9.1796</v>
      </c>
      <c r="O26" s="1" t="s">
        <v>34</v>
      </c>
      <c r="P26" s="1" t="s">
        <v>109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idden="1">
      <c r="A27" s="1" t="s">
        <v>36</v>
      </c>
      <c r="B27" s="1" t="s">
        <v>17</v>
      </c>
      <c r="C27" s="1">
        <v>369.0</v>
      </c>
      <c r="D27" s="1">
        <v>0.0</v>
      </c>
      <c r="E27" s="1" t="s">
        <v>37</v>
      </c>
      <c r="F27" s="1" t="s">
        <v>30</v>
      </c>
      <c r="G27" s="1" t="s">
        <v>31</v>
      </c>
      <c r="H27" s="1" t="s">
        <v>110</v>
      </c>
      <c r="I27" s="1" t="s">
        <v>111</v>
      </c>
      <c r="J27" s="1" t="s">
        <v>111</v>
      </c>
      <c r="K27" s="2"/>
      <c r="L27" s="1">
        <v>-6.0</v>
      </c>
      <c r="M27" s="1"/>
      <c r="N27" s="1">
        <v>8.563733333333333</v>
      </c>
      <c r="O27" s="1" t="s">
        <v>34</v>
      </c>
      <c r="P27" s="1" t="s">
        <v>112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idden="1">
      <c r="A28" s="1" t="s">
        <v>16</v>
      </c>
      <c r="B28" s="1" t="s">
        <v>17</v>
      </c>
      <c r="C28" s="3">
        <v>249.0</v>
      </c>
      <c r="D28" s="1">
        <v>0.0</v>
      </c>
      <c r="E28" s="2"/>
      <c r="F28" s="1" t="s">
        <v>18</v>
      </c>
      <c r="G28" s="1" t="s">
        <v>19</v>
      </c>
      <c r="H28" s="1" t="s">
        <v>113</v>
      </c>
      <c r="I28" s="1" t="s">
        <v>114</v>
      </c>
      <c r="J28" s="1" t="s">
        <v>114</v>
      </c>
      <c r="K28" s="2"/>
      <c r="L28" s="1">
        <v>3.0</v>
      </c>
      <c r="M28" s="1"/>
      <c r="N28" s="1">
        <v>8.447166666666666</v>
      </c>
      <c r="O28" s="1" t="s">
        <v>22</v>
      </c>
      <c r="P28" s="1" t="s">
        <v>115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idden="1">
      <c r="A29" s="1" t="s">
        <v>36</v>
      </c>
      <c r="B29" s="1" t="s">
        <v>17</v>
      </c>
      <c r="C29" s="1">
        <v>388.0</v>
      </c>
      <c r="D29" s="1">
        <v>0.0</v>
      </c>
      <c r="E29" s="1" t="s">
        <v>37</v>
      </c>
      <c r="F29" s="1" t="s">
        <v>30</v>
      </c>
      <c r="G29" s="1" t="s">
        <v>31</v>
      </c>
      <c r="H29" s="1" t="s">
        <v>116</v>
      </c>
      <c r="I29" s="1" t="s">
        <v>117</v>
      </c>
      <c r="J29" s="1" t="s">
        <v>117</v>
      </c>
      <c r="K29" s="2"/>
      <c r="L29" s="1">
        <v>-7.0</v>
      </c>
      <c r="M29" s="1"/>
      <c r="N29" s="1">
        <v>7.7979</v>
      </c>
      <c r="O29" s="1" t="s">
        <v>34</v>
      </c>
      <c r="P29" s="1" t="s">
        <v>118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idden="1">
      <c r="A30" s="1" t="s">
        <v>16</v>
      </c>
      <c r="B30" s="3" t="s">
        <v>17</v>
      </c>
      <c r="C30" s="3">
        <v>249.0</v>
      </c>
      <c r="D30" s="1">
        <v>0.0</v>
      </c>
      <c r="E30" s="2"/>
      <c r="F30" s="1" t="s">
        <v>18</v>
      </c>
      <c r="G30" s="1" t="s">
        <v>19</v>
      </c>
      <c r="H30" s="1" t="s">
        <v>119</v>
      </c>
      <c r="I30" s="1" t="s">
        <v>120</v>
      </c>
      <c r="J30" s="1" t="s">
        <v>120</v>
      </c>
      <c r="K30" s="2"/>
      <c r="L30" s="1">
        <v>1.0</v>
      </c>
      <c r="M30" s="1"/>
      <c r="N30" s="1">
        <v>6.349983333333333</v>
      </c>
      <c r="O30" s="1" t="s">
        <v>22</v>
      </c>
      <c r="P30" s="1" t="s">
        <v>121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idden="1">
      <c r="A31" s="1" t="s">
        <v>16</v>
      </c>
      <c r="B31" s="1" t="s">
        <v>17</v>
      </c>
      <c r="C31" s="1">
        <v>309.0</v>
      </c>
      <c r="D31" s="1">
        <v>0.0</v>
      </c>
      <c r="E31" s="2"/>
      <c r="F31" s="1" t="s">
        <v>18</v>
      </c>
      <c r="G31" s="1" t="s">
        <v>19</v>
      </c>
      <c r="H31" s="1" t="s">
        <v>122</v>
      </c>
      <c r="I31" s="1" t="s">
        <v>123</v>
      </c>
      <c r="J31" s="1" t="s">
        <v>123</v>
      </c>
      <c r="K31" s="2"/>
      <c r="L31" s="1">
        <v>5.0</v>
      </c>
      <c r="M31" s="1"/>
      <c r="N31" s="1">
        <v>10.1101</v>
      </c>
      <c r="O31" s="1" t="s">
        <v>22</v>
      </c>
      <c r="P31" s="1" t="s">
        <v>124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hidden="1">
      <c r="A32" s="1" t="s">
        <v>36</v>
      </c>
      <c r="B32" s="1" t="s">
        <v>17</v>
      </c>
      <c r="C32" s="1">
        <v>356.0</v>
      </c>
      <c r="D32" s="1">
        <v>0.0</v>
      </c>
      <c r="E32" s="1" t="s">
        <v>37</v>
      </c>
      <c r="F32" s="1" t="s">
        <v>30</v>
      </c>
      <c r="G32" s="1" t="s">
        <v>31</v>
      </c>
      <c r="H32" s="1" t="s">
        <v>125</v>
      </c>
      <c r="I32" s="1" t="s">
        <v>126</v>
      </c>
      <c r="J32" s="1" t="s">
        <v>126</v>
      </c>
      <c r="K32" s="2"/>
      <c r="L32" s="1">
        <v>-6.0</v>
      </c>
      <c r="M32" s="1"/>
      <c r="N32" s="1">
        <v>8.879183333333334</v>
      </c>
      <c r="O32" s="1" t="s">
        <v>34</v>
      </c>
      <c r="P32" s="1" t="s">
        <v>127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idden="1">
      <c r="A33" s="1" t="s">
        <v>24</v>
      </c>
      <c r="B33" s="1" t="s">
        <v>17</v>
      </c>
      <c r="C33" s="1">
        <v>538.0</v>
      </c>
      <c r="D33" s="1">
        <v>0.0</v>
      </c>
      <c r="E33" s="1" t="s">
        <v>61</v>
      </c>
      <c r="F33" s="1" t="s">
        <v>62</v>
      </c>
      <c r="G33" s="1" t="s">
        <v>31</v>
      </c>
      <c r="H33" s="1" t="s">
        <v>128</v>
      </c>
      <c r="I33" s="1" t="s">
        <v>129</v>
      </c>
      <c r="J33" s="1" t="s">
        <v>130</v>
      </c>
      <c r="K33" s="1" t="s">
        <v>131</v>
      </c>
      <c r="L33" s="1">
        <v>-14.0</v>
      </c>
      <c r="M33" s="1">
        <v>0.012066666666666667</v>
      </c>
      <c r="N33" s="1">
        <v>9.489583333333334</v>
      </c>
      <c r="O33" s="1" t="s">
        <v>27</v>
      </c>
      <c r="P33" s="1" t="s">
        <v>132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idden="1">
      <c r="A34" s="1" t="s">
        <v>29</v>
      </c>
      <c r="B34" s="1" t="s">
        <v>17</v>
      </c>
      <c r="C34" s="1">
        <v>329.0</v>
      </c>
      <c r="D34" s="1">
        <v>0.0</v>
      </c>
      <c r="E34" s="2"/>
      <c r="F34" s="1" t="s">
        <v>30</v>
      </c>
      <c r="G34" s="1" t="s">
        <v>31</v>
      </c>
      <c r="H34" s="1" t="s">
        <v>133</v>
      </c>
      <c r="I34" s="1" t="s">
        <v>134</v>
      </c>
      <c r="J34" s="1" t="s">
        <v>134</v>
      </c>
      <c r="K34" s="2"/>
      <c r="L34" s="1">
        <v>2.0</v>
      </c>
      <c r="M34" s="1"/>
      <c r="N34" s="1">
        <v>17.736066666666666</v>
      </c>
      <c r="O34" s="1" t="s">
        <v>34</v>
      </c>
      <c r="P34" s="1" t="s">
        <v>135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hidden="1">
      <c r="A35" s="1" t="s">
        <v>16</v>
      </c>
      <c r="B35" s="1" t="s">
        <v>17</v>
      </c>
      <c r="C35" s="1">
        <v>98.0</v>
      </c>
      <c r="D35" s="1">
        <v>0.0</v>
      </c>
      <c r="E35" s="2"/>
      <c r="F35" s="1" t="s">
        <v>18</v>
      </c>
      <c r="G35" s="1" t="s">
        <v>19</v>
      </c>
      <c r="H35" s="1" t="s">
        <v>136</v>
      </c>
      <c r="I35" s="1" t="s">
        <v>137</v>
      </c>
      <c r="J35" s="1" t="s">
        <v>137</v>
      </c>
      <c r="K35" s="2"/>
      <c r="L35" s="1">
        <v>-4.0</v>
      </c>
      <c r="M35" s="1"/>
      <c r="N35" s="1">
        <v>0.7389</v>
      </c>
      <c r="O35" s="1" t="s">
        <v>22</v>
      </c>
      <c r="P35" s="1" t="s">
        <v>138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idden="1">
      <c r="A36" s="1" t="s">
        <v>24</v>
      </c>
      <c r="B36" s="1" t="s">
        <v>17</v>
      </c>
      <c r="C36" s="1">
        <v>443.0</v>
      </c>
      <c r="D36" s="1">
        <v>0.0</v>
      </c>
      <c r="E36" s="1" t="s">
        <v>61</v>
      </c>
      <c r="F36" s="1" t="s">
        <v>62</v>
      </c>
      <c r="G36" s="1" t="s">
        <v>31</v>
      </c>
      <c r="H36" s="1" t="s">
        <v>139</v>
      </c>
      <c r="I36" s="1" t="s">
        <v>140</v>
      </c>
      <c r="J36" s="1" t="s">
        <v>141</v>
      </c>
      <c r="K36" s="1" t="s">
        <v>142</v>
      </c>
      <c r="L36" s="1">
        <v>-3.0</v>
      </c>
      <c r="M36" s="1">
        <v>0.010783333333333334</v>
      </c>
      <c r="N36" s="1">
        <v>15.311083333333332</v>
      </c>
      <c r="O36" s="1" t="s">
        <v>27</v>
      </c>
      <c r="P36" s="1" t="s">
        <v>143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hidden="1">
      <c r="A37" s="1" t="s">
        <v>24</v>
      </c>
      <c r="B37" s="1" t="s">
        <v>17</v>
      </c>
      <c r="C37" s="1">
        <v>574.0</v>
      </c>
      <c r="D37" s="1">
        <v>128.0</v>
      </c>
      <c r="E37" s="2"/>
      <c r="F37" s="1" t="s">
        <v>18</v>
      </c>
      <c r="G37" s="1" t="s">
        <v>19</v>
      </c>
      <c r="H37" s="1" t="s">
        <v>144</v>
      </c>
      <c r="I37" s="1" t="s">
        <v>145</v>
      </c>
      <c r="J37" s="1" t="s">
        <v>145</v>
      </c>
      <c r="K37" s="2"/>
      <c r="L37" s="1">
        <v>2.0</v>
      </c>
      <c r="M37" s="1"/>
      <c r="N37" s="1">
        <v>21.287666666666667</v>
      </c>
      <c r="O37" s="1" t="s">
        <v>27</v>
      </c>
      <c r="P37" s="1" t="s">
        <v>146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hidden="1">
      <c r="A38" s="1" t="s">
        <v>24</v>
      </c>
      <c r="B38" s="1" t="s">
        <v>17</v>
      </c>
      <c r="C38" s="3">
        <v>623.0</v>
      </c>
      <c r="D38" s="1">
        <v>0.0</v>
      </c>
      <c r="E38" s="1" t="s">
        <v>61</v>
      </c>
      <c r="F38" s="1" t="s">
        <v>62</v>
      </c>
      <c r="G38" s="1" t="s">
        <v>31</v>
      </c>
      <c r="H38" s="1" t="s">
        <v>147</v>
      </c>
      <c r="I38" s="1" t="s">
        <v>148</v>
      </c>
      <c r="J38" s="1" t="s">
        <v>149</v>
      </c>
      <c r="K38" s="1" t="s">
        <v>150</v>
      </c>
      <c r="L38" s="1">
        <v>-9.0</v>
      </c>
      <c r="M38" s="1">
        <v>0.023933333333333334</v>
      </c>
      <c r="N38" s="1">
        <v>9.600933333333334</v>
      </c>
      <c r="O38" s="1" t="s">
        <v>27</v>
      </c>
      <c r="P38" s="1" t="s">
        <v>151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idden="1">
      <c r="A39" s="1" t="s">
        <v>16</v>
      </c>
      <c r="B39" s="1" t="s">
        <v>17</v>
      </c>
      <c r="C39" s="1">
        <v>249.0</v>
      </c>
      <c r="D39" s="1">
        <v>0.0</v>
      </c>
      <c r="E39" s="2"/>
      <c r="F39" s="1" t="s">
        <v>18</v>
      </c>
      <c r="G39" s="1" t="s">
        <v>19</v>
      </c>
      <c r="H39" s="1" t="s">
        <v>152</v>
      </c>
      <c r="I39" s="1" t="s">
        <v>153</v>
      </c>
      <c r="J39" s="1" t="s">
        <v>153</v>
      </c>
      <c r="K39" s="2"/>
      <c r="L39" s="1">
        <v>15.0</v>
      </c>
      <c r="M39" s="1"/>
      <c r="N39" s="1">
        <v>20.823816666666666</v>
      </c>
      <c r="O39" s="1" t="s">
        <v>22</v>
      </c>
      <c r="P39" s="1" t="s">
        <v>154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idden="1">
      <c r="A40" s="1" t="s">
        <v>24</v>
      </c>
      <c r="B40" s="1" t="s">
        <v>17</v>
      </c>
      <c r="C40" s="1">
        <v>338.0</v>
      </c>
      <c r="D40" s="1">
        <v>0.0</v>
      </c>
      <c r="E40" s="1" t="s">
        <v>61</v>
      </c>
      <c r="F40" s="1" t="s">
        <v>62</v>
      </c>
      <c r="G40" s="1" t="s">
        <v>19</v>
      </c>
      <c r="H40" s="1" t="s">
        <v>155</v>
      </c>
      <c r="I40" s="1" t="s">
        <v>156</v>
      </c>
      <c r="J40" s="1" t="s">
        <v>157</v>
      </c>
      <c r="K40" s="1" t="s">
        <v>158</v>
      </c>
      <c r="L40" s="1">
        <v>12.0</v>
      </c>
      <c r="M40" s="1">
        <v>0.0188</v>
      </c>
      <c r="N40" s="1">
        <v>11.409933333333333</v>
      </c>
      <c r="O40" s="1" t="s">
        <v>27</v>
      </c>
      <c r="P40" s="1" t="s">
        <v>159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idden="1">
      <c r="A41" s="1" t="s">
        <v>36</v>
      </c>
      <c r="B41" s="1" t="s">
        <v>17</v>
      </c>
      <c r="C41" s="1">
        <v>274.0</v>
      </c>
      <c r="D41" s="1">
        <v>0.0</v>
      </c>
      <c r="E41" s="1" t="s">
        <v>37</v>
      </c>
      <c r="F41" s="1" t="s">
        <v>30</v>
      </c>
      <c r="G41" s="1" t="s">
        <v>31</v>
      </c>
      <c r="H41" s="1" t="s">
        <v>160</v>
      </c>
      <c r="I41" s="1" t="s">
        <v>161</v>
      </c>
      <c r="J41" s="1" t="s">
        <v>161</v>
      </c>
      <c r="K41" s="2"/>
      <c r="L41" s="1">
        <v>12.0</v>
      </c>
      <c r="M41" s="1"/>
      <c r="N41" s="1">
        <v>27.413466666666668</v>
      </c>
      <c r="O41" s="1" t="s">
        <v>34</v>
      </c>
      <c r="P41" s="1" t="s">
        <v>162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idden="1">
      <c r="A42" s="1" t="s">
        <v>98</v>
      </c>
      <c r="B42" s="1" t="s">
        <v>17</v>
      </c>
      <c r="C42" s="1">
        <v>788.0</v>
      </c>
      <c r="D42" s="1">
        <v>0.0</v>
      </c>
      <c r="E42" s="1" t="s">
        <v>163</v>
      </c>
      <c r="F42" s="1" t="s">
        <v>30</v>
      </c>
      <c r="G42" s="1" t="s">
        <v>31</v>
      </c>
      <c r="H42" s="1" t="s">
        <v>164</v>
      </c>
      <c r="I42" s="1" t="s">
        <v>165</v>
      </c>
      <c r="J42" s="1" t="s">
        <v>165</v>
      </c>
      <c r="K42" s="2"/>
      <c r="L42" s="1">
        <v>10.0</v>
      </c>
      <c r="M42" s="1"/>
      <c r="N42" s="1">
        <v>25.543683333333334</v>
      </c>
      <c r="O42" s="1" t="s">
        <v>34</v>
      </c>
      <c r="P42" s="1" t="s">
        <v>166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idden="1">
      <c r="A43" s="1" t="s">
        <v>24</v>
      </c>
      <c r="B43" s="1" t="s">
        <v>17</v>
      </c>
      <c r="C43" s="1">
        <v>267.0</v>
      </c>
      <c r="D43" s="1">
        <v>62.0</v>
      </c>
      <c r="E43" s="2"/>
      <c r="F43" s="1" t="s">
        <v>18</v>
      </c>
      <c r="G43" s="1" t="s">
        <v>167</v>
      </c>
      <c r="H43" s="1" t="s">
        <v>168</v>
      </c>
      <c r="I43" s="1" t="s">
        <v>169</v>
      </c>
      <c r="J43" s="1" t="s">
        <v>169</v>
      </c>
      <c r="K43" s="2"/>
      <c r="L43" s="1">
        <v>-7.0</v>
      </c>
      <c r="M43" s="1"/>
      <c r="N43" s="1">
        <v>12.606883333333334</v>
      </c>
      <c r="O43" s="1" t="s">
        <v>27</v>
      </c>
      <c r="P43" s="1" t="s">
        <v>170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idden="1">
      <c r="A44" s="1" t="s">
        <v>16</v>
      </c>
      <c r="B44" s="1" t="s">
        <v>17</v>
      </c>
      <c r="C44" s="1">
        <v>20.0</v>
      </c>
      <c r="D44" s="1">
        <v>35.0</v>
      </c>
      <c r="E44" s="2"/>
      <c r="F44" s="1" t="s">
        <v>18</v>
      </c>
      <c r="G44" s="1" t="s">
        <v>19</v>
      </c>
      <c r="H44" s="1" t="s">
        <v>171</v>
      </c>
      <c r="I44" s="1" t="s">
        <v>172</v>
      </c>
      <c r="J44" s="1" t="s">
        <v>172</v>
      </c>
      <c r="K44" s="2"/>
      <c r="L44" s="1">
        <v>-1.0</v>
      </c>
      <c r="M44" s="1"/>
      <c r="N44" s="1">
        <v>3.0149666666666666</v>
      </c>
      <c r="O44" s="1" t="s">
        <v>22</v>
      </c>
      <c r="P44" s="1" t="s">
        <v>173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idden="1">
      <c r="A45" s="1" t="s">
        <v>36</v>
      </c>
      <c r="B45" s="1" t="s">
        <v>17</v>
      </c>
      <c r="C45" s="3">
        <v>329.0</v>
      </c>
      <c r="D45" s="1">
        <v>0.0</v>
      </c>
      <c r="E45" s="1" t="s">
        <v>37</v>
      </c>
      <c r="F45" s="1" t="s">
        <v>30</v>
      </c>
      <c r="G45" s="1" t="s">
        <v>31</v>
      </c>
      <c r="H45" s="1" t="s">
        <v>174</v>
      </c>
      <c r="I45" s="1" t="s">
        <v>175</v>
      </c>
      <c r="J45" s="1" t="s">
        <v>175</v>
      </c>
      <c r="K45" s="2"/>
      <c r="L45" s="1">
        <v>-6.0</v>
      </c>
      <c r="M45" s="1"/>
      <c r="N45" s="1">
        <v>8.640316666666667</v>
      </c>
      <c r="O45" s="1" t="s">
        <v>34</v>
      </c>
      <c r="P45" s="1" t="s">
        <v>176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idden="1">
      <c r="A46" s="1" t="s">
        <v>29</v>
      </c>
      <c r="B46" s="1" t="s">
        <v>17</v>
      </c>
      <c r="C46" s="3">
        <v>593.0</v>
      </c>
      <c r="D46" s="1">
        <v>0.0</v>
      </c>
      <c r="E46" s="2"/>
      <c r="F46" s="1" t="s">
        <v>30</v>
      </c>
      <c r="G46" s="1" t="s">
        <v>31</v>
      </c>
      <c r="H46" s="1" t="s">
        <v>177</v>
      </c>
      <c r="I46" s="1" t="s">
        <v>178</v>
      </c>
      <c r="J46" s="1" t="s">
        <v>178</v>
      </c>
      <c r="K46" s="2"/>
      <c r="L46" s="1">
        <v>-4.0</v>
      </c>
      <c r="M46" s="1"/>
      <c r="N46" s="1">
        <v>10.723783333333333</v>
      </c>
      <c r="O46" s="1" t="s">
        <v>34</v>
      </c>
      <c r="P46" s="1" t="s">
        <v>179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idden="1">
      <c r="A47" s="1" t="s">
        <v>36</v>
      </c>
      <c r="B47" s="1" t="s">
        <v>17</v>
      </c>
      <c r="C47" s="1">
        <v>329.0</v>
      </c>
      <c r="D47" s="1">
        <v>0.0</v>
      </c>
      <c r="E47" s="1" t="s">
        <v>37</v>
      </c>
      <c r="F47" s="1" t="s">
        <v>30</v>
      </c>
      <c r="G47" s="1" t="s">
        <v>31</v>
      </c>
      <c r="H47" s="1" t="s">
        <v>180</v>
      </c>
      <c r="I47" s="1" t="s">
        <v>181</v>
      </c>
      <c r="J47" s="1" t="s">
        <v>181</v>
      </c>
      <c r="K47" s="2"/>
      <c r="L47" s="1">
        <v>0.0</v>
      </c>
      <c r="M47" s="1"/>
      <c r="N47" s="1">
        <v>15.026883333333334</v>
      </c>
      <c r="O47" s="1" t="s">
        <v>34</v>
      </c>
      <c r="P47" s="1" t="s">
        <v>176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idden="1">
      <c r="A48" s="1" t="s">
        <v>29</v>
      </c>
      <c r="B48" s="1" t="s">
        <v>17</v>
      </c>
      <c r="C48" s="3">
        <v>284.0</v>
      </c>
      <c r="D48" s="1">
        <v>0.0</v>
      </c>
      <c r="E48" s="2"/>
      <c r="F48" s="1" t="s">
        <v>30</v>
      </c>
      <c r="G48" s="1" t="s">
        <v>31</v>
      </c>
      <c r="H48" s="1" t="s">
        <v>182</v>
      </c>
      <c r="I48" s="1" t="s">
        <v>183</v>
      </c>
      <c r="J48" s="1" t="s">
        <v>183</v>
      </c>
      <c r="K48" s="2"/>
      <c r="L48" s="1">
        <v>0.0</v>
      </c>
      <c r="M48" s="1"/>
      <c r="N48" s="1">
        <v>15.417733333333333</v>
      </c>
      <c r="O48" s="1" t="s">
        <v>34</v>
      </c>
      <c r="P48" s="1" t="s">
        <v>184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idden="1">
      <c r="A49" s="1" t="s">
        <v>36</v>
      </c>
      <c r="B49" s="1" t="s">
        <v>17</v>
      </c>
      <c r="C49" s="1">
        <v>528.0</v>
      </c>
      <c r="D49" s="1">
        <v>0.0</v>
      </c>
      <c r="E49" s="1" t="s">
        <v>37</v>
      </c>
      <c r="F49" s="1" t="s">
        <v>30</v>
      </c>
      <c r="G49" s="1" t="s">
        <v>31</v>
      </c>
      <c r="H49" s="1" t="s">
        <v>185</v>
      </c>
      <c r="I49" s="1" t="s">
        <v>186</v>
      </c>
      <c r="J49" s="1" t="s">
        <v>186</v>
      </c>
      <c r="K49" s="2"/>
      <c r="L49" s="1">
        <v>0.0</v>
      </c>
      <c r="M49" s="1"/>
      <c r="N49" s="1">
        <v>14.466183333333333</v>
      </c>
      <c r="O49" s="1" t="s">
        <v>34</v>
      </c>
      <c r="P49" s="1" t="s">
        <v>187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hidden="1">
      <c r="A50" s="1" t="s">
        <v>36</v>
      </c>
      <c r="B50" s="1" t="s">
        <v>17</v>
      </c>
      <c r="C50" s="1">
        <v>299.0</v>
      </c>
      <c r="D50" s="1">
        <v>0.0</v>
      </c>
      <c r="E50" s="1" t="s">
        <v>37</v>
      </c>
      <c r="F50" s="1" t="s">
        <v>30</v>
      </c>
      <c r="G50" s="1" t="s">
        <v>31</v>
      </c>
      <c r="H50" s="1" t="s">
        <v>188</v>
      </c>
      <c r="I50" s="1" t="s">
        <v>189</v>
      </c>
      <c r="J50" s="1" t="s">
        <v>189</v>
      </c>
      <c r="K50" s="2"/>
      <c r="L50" s="1">
        <v>-4.0</v>
      </c>
      <c r="M50" s="1"/>
      <c r="N50" s="1">
        <v>10.8154</v>
      </c>
      <c r="O50" s="1" t="s">
        <v>34</v>
      </c>
      <c r="P50" s="1" t="s">
        <v>190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idden="1">
      <c r="A51" s="1" t="s">
        <v>24</v>
      </c>
      <c r="B51" s="1" t="s">
        <v>17</v>
      </c>
      <c r="C51" s="1">
        <v>398.0</v>
      </c>
      <c r="D51" s="1">
        <v>100.0</v>
      </c>
      <c r="E51" s="2"/>
      <c r="F51" s="1" t="s">
        <v>18</v>
      </c>
      <c r="G51" s="1" t="s">
        <v>167</v>
      </c>
      <c r="H51" s="1" t="s">
        <v>191</v>
      </c>
      <c r="I51" s="1" t="s">
        <v>192</v>
      </c>
      <c r="J51" s="1" t="s">
        <v>192</v>
      </c>
      <c r="K51" s="2"/>
      <c r="L51" s="1">
        <v>-9.0</v>
      </c>
      <c r="M51" s="1"/>
      <c r="N51" s="1">
        <v>10.596383333333334</v>
      </c>
      <c r="O51" s="1" t="s">
        <v>27</v>
      </c>
      <c r="P51" s="1" t="s">
        <v>193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idden="1">
      <c r="A52" s="1" t="s">
        <v>24</v>
      </c>
      <c r="B52" s="1" t="s">
        <v>17</v>
      </c>
      <c r="C52" s="1">
        <v>375.0</v>
      </c>
      <c r="D52" s="1">
        <v>0.0</v>
      </c>
      <c r="E52" s="1" t="s">
        <v>61</v>
      </c>
      <c r="F52" s="1" t="s">
        <v>62</v>
      </c>
      <c r="G52" s="1" t="s">
        <v>31</v>
      </c>
      <c r="H52" s="1" t="s">
        <v>194</v>
      </c>
      <c r="I52" s="1" t="s">
        <v>195</v>
      </c>
      <c r="J52" s="1" t="s">
        <v>196</v>
      </c>
      <c r="K52" s="1" t="s">
        <v>197</v>
      </c>
      <c r="L52" s="1">
        <v>-5.0</v>
      </c>
      <c r="M52" s="1">
        <v>0.021466666666666665</v>
      </c>
      <c r="N52" s="1">
        <v>18.225666666666665</v>
      </c>
      <c r="O52" s="1" t="s">
        <v>27</v>
      </c>
      <c r="P52" s="1" t="s">
        <v>198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idden="1">
      <c r="A53" s="1" t="s">
        <v>24</v>
      </c>
      <c r="B53" s="1" t="s">
        <v>17</v>
      </c>
      <c r="C53" s="1">
        <v>199.0</v>
      </c>
      <c r="D53" s="1">
        <v>50.0</v>
      </c>
      <c r="E53" s="2"/>
      <c r="F53" s="1" t="s">
        <v>18</v>
      </c>
      <c r="G53" s="1" t="s">
        <v>167</v>
      </c>
      <c r="H53" s="1" t="s">
        <v>199</v>
      </c>
      <c r="I53" s="1" t="s">
        <v>200</v>
      </c>
      <c r="J53" s="1" t="s">
        <v>200</v>
      </c>
      <c r="K53" s="2"/>
      <c r="L53" s="1">
        <v>-7.0</v>
      </c>
      <c r="M53" s="1"/>
      <c r="N53" s="1">
        <v>21.92575</v>
      </c>
      <c r="O53" s="1" t="s">
        <v>27</v>
      </c>
      <c r="P53" s="1" t="s">
        <v>201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hidden="1">
      <c r="A54" s="1" t="s">
        <v>24</v>
      </c>
      <c r="B54" s="1" t="s">
        <v>17</v>
      </c>
      <c r="C54" s="1">
        <v>352.0</v>
      </c>
      <c r="D54" s="1">
        <v>146.0</v>
      </c>
      <c r="E54" s="2"/>
      <c r="F54" s="1" t="s">
        <v>18</v>
      </c>
      <c r="G54" s="1" t="s">
        <v>31</v>
      </c>
      <c r="H54" s="1" t="s">
        <v>202</v>
      </c>
      <c r="I54" s="1" t="s">
        <v>203</v>
      </c>
      <c r="J54" s="1" t="s">
        <v>203</v>
      </c>
      <c r="K54" s="2"/>
      <c r="L54" s="1">
        <v>-9.0</v>
      </c>
      <c r="M54" s="1"/>
      <c r="N54" s="1">
        <v>9.930216666666666</v>
      </c>
      <c r="O54" s="1" t="s">
        <v>27</v>
      </c>
      <c r="P54" s="1" t="s">
        <v>204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idden="1">
      <c r="A55" s="1" t="s">
        <v>24</v>
      </c>
      <c r="B55" s="1" t="s">
        <v>17</v>
      </c>
      <c r="C55" s="1">
        <v>349.0</v>
      </c>
      <c r="D55" s="1">
        <v>0.0</v>
      </c>
      <c r="E55" s="1" t="s">
        <v>61</v>
      </c>
      <c r="F55" s="1" t="s">
        <v>62</v>
      </c>
      <c r="G55" s="1" t="s">
        <v>31</v>
      </c>
      <c r="H55" s="1" t="s">
        <v>205</v>
      </c>
      <c r="I55" s="1" t="s">
        <v>206</v>
      </c>
      <c r="J55" s="1" t="s">
        <v>207</v>
      </c>
      <c r="K55" s="1" t="s">
        <v>208</v>
      </c>
      <c r="L55" s="1">
        <v>-4.0</v>
      </c>
      <c r="M55" s="1">
        <v>0.0157</v>
      </c>
      <c r="N55" s="1">
        <v>17.825366666666667</v>
      </c>
      <c r="O55" s="1" t="s">
        <v>27</v>
      </c>
      <c r="P55" s="1" t="s">
        <v>209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hidden="1">
      <c r="A56" s="1" t="s">
        <v>29</v>
      </c>
      <c r="B56" s="1" t="s">
        <v>17</v>
      </c>
      <c r="C56" s="1">
        <v>593.0</v>
      </c>
      <c r="D56" s="1">
        <v>0.0</v>
      </c>
      <c r="E56" s="2"/>
      <c r="F56" s="1" t="s">
        <v>30</v>
      </c>
      <c r="G56" s="1" t="s">
        <v>31</v>
      </c>
      <c r="H56" s="1" t="s">
        <v>210</v>
      </c>
      <c r="I56" s="1" t="s">
        <v>211</v>
      </c>
      <c r="J56" s="1" t="s">
        <v>211</v>
      </c>
      <c r="K56" s="2"/>
      <c r="L56" s="1">
        <v>1.0</v>
      </c>
      <c r="M56" s="1"/>
      <c r="N56" s="1">
        <v>16.9104</v>
      </c>
      <c r="O56" s="1" t="s">
        <v>34</v>
      </c>
      <c r="P56" s="1" t="s">
        <v>212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idden="1">
      <c r="A57" s="1" t="s">
        <v>29</v>
      </c>
      <c r="B57" s="1" t="s">
        <v>17</v>
      </c>
      <c r="C57" s="1">
        <v>786.0</v>
      </c>
      <c r="D57" s="1">
        <v>0.0</v>
      </c>
      <c r="E57" s="2"/>
      <c r="F57" s="1" t="s">
        <v>30</v>
      </c>
      <c r="G57" s="1" t="s">
        <v>31</v>
      </c>
      <c r="H57" s="1" t="s">
        <v>213</v>
      </c>
      <c r="I57" s="1" t="s">
        <v>214</v>
      </c>
      <c r="J57" s="1" t="s">
        <v>214</v>
      </c>
      <c r="K57" s="2"/>
      <c r="L57" s="1">
        <v>5.0</v>
      </c>
      <c r="M57" s="1"/>
      <c r="N57" s="1">
        <v>20.8758</v>
      </c>
      <c r="O57" s="1" t="s">
        <v>34</v>
      </c>
      <c r="P57" s="1" t="s">
        <v>215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idden="1">
      <c r="A58" s="1" t="s">
        <v>36</v>
      </c>
      <c r="B58" s="1" t="s">
        <v>17</v>
      </c>
      <c r="C58" s="3">
        <v>528.0</v>
      </c>
      <c r="D58" s="1">
        <v>0.0</v>
      </c>
      <c r="E58" s="1" t="s">
        <v>37</v>
      </c>
      <c r="F58" s="1" t="s">
        <v>30</v>
      </c>
      <c r="G58" s="1" t="s">
        <v>31</v>
      </c>
      <c r="H58" s="1" t="s">
        <v>216</v>
      </c>
      <c r="I58" s="1" t="s">
        <v>217</v>
      </c>
      <c r="J58" s="1" t="s">
        <v>217</v>
      </c>
      <c r="K58" s="2"/>
      <c r="L58" s="1">
        <v>-1.0</v>
      </c>
      <c r="M58" s="1"/>
      <c r="N58" s="1">
        <v>13.7743</v>
      </c>
      <c r="O58" s="1" t="s">
        <v>34</v>
      </c>
      <c r="P58" s="1" t="s">
        <v>218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hidden="1">
      <c r="A59" s="1" t="s">
        <v>24</v>
      </c>
      <c r="B59" s="1" t="s">
        <v>17</v>
      </c>
      <c r="C59" s="3">
        <v>468.0</v>
      </c>
      <c r="D59" s="1">
        <v>0.0</v>
      </c>
      <c r="E59" s="1" t="s">
        <v>61</v>
      </c>
      <c r="F59" s="1" t="s">
        <v>62</v>
      </c>
      <c r="G59" s="1" t="s">
        <v>31</v>
      </c>
      <c r="H59" s="1" t="s">
        <v>219</v>
      </c>
      <c r="I59" s="1" t="s">
        <v>220</v>
      </c>
      <c r="J59" s="1" t="s">
        <v>221</v>
      </c>
      <c r="K59" s="1" t="s">
        <v>222</v>
      </c>
      <c r="L59" s="1">
        <v>-6.0</v>
      </c>
      <c r="M59" s="1">
        <v>0.013916666666666667</v>
      </c>
      <c r="N59" s="1">
        <v>12.379416666666666</v>
      </c>
      <c r="O59" s="1" t="s">
        <v>27</v>
      </c>
      <c r="P59" s="1" t="s">
        <v>223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hidden="1">
      <c r="A60" s="1" t="s">
        <v>36</v>
      </c>
      <c r="B60" s="1" t="s">
        <v>17</v>
      </c>
      <c r="C60" s="1">
        <v>299.0</v>
      </c>
      <c r="D60" s="1">
        <v>0.0</v>
      </c>
      <c r="E60" s="1" t="s">
        <v>37</v>
      </c>
      <c r="F60" s="1" t="s">
        <v>30</v>
      </c>
      <c r="G60" s="1" t="s">
        <v>31</v>
      </c>
      <c r="H60" s="1" t="s">
        <v>224</v>
      </c>
      <c r="I60" s="1" t="s">
        <v>225</v>
      </c>
      <c r="J60" s="1" t="s">
        <v>225</v>
      </c>
      <c r="K60" s="2"/>
      <c r="L60" s="1">
        <v>-6.0</v>
      </c>
      <c r="M60" s="1"/>
      <c r="N60" s="1">
        <v>8.99855</v>
      </c>
      <c r="O60" s="1" t="s">
        <v>34</v>
      </c>
      <c r="P60" s="1" t="s">
        <v>226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idden="1">
      <c r="A61" s="1" t="s">
        <v>24</v>
      </c>
      <c r="B61" s="1" t="s">
        <v>17</v>
      </c>
      <c r="C61" s="3">
        <v>658.0</v>
      </c>
      <c r="D61" s="1">
        <v>0.0</v>
      </c>
      <c r="E61" s="1" t="s">
        <v>61</v>
      </c>
      <c r="F61" s="1" t="s">
        <v>62</v>
      </c>
      <c r="G61" s="1" t="s">
        <v>31</v>
      </c>
      <c r="H61" s="1" t="s">
        <v>227</v>
      </c>
      <c r="I61" s="1" t="s">
        <v>228</v>
      </c>
      <c r="J61" s="1" t="s">
        <v>229</v>
      </c>
      <c r="K61" s="1" t="s">
        <v>230</v>
      </c>
      <c r="L61" s="1">
        <v>0.0</v>
      </c>
      <c r="M61" s="1">
        <v>0.0391</v>
      </c>
      <c r="N61" s="1">
        <v>11.602766666666666</v>
      </c>
      <c r="O61" s="1" t="s">
        <v>27</v>
      </c>
      <c r="P61" s="1" t="s">
        <v>231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hidden="1">
      <c r="A62" s="1" t="s">
        <v>24</v>
      </c>
      <c r="B62" s="1" t="s">
        <v>17</v>
      </c>
      <c r="C62" s="3">
        <v>394.0</v>
      </c>
      <c r="D62" s="1">
        <v>0.0</v>
      </c>
      <c r="E62" s="1" t="s">
        <v>61</v>
      </c>
      <c r="F62" s="1" t="s">
        <v>62</v>
      </c>
      <c r="G62" s="1" t="s">
        <v>31</v>
      </c>
      <c r="H62" s="1" t="s">
        <v>232</v>
      </c>
      <c r="I62" s="1" t="s">
        <v>233</v>
      </c>
      <c r="J62" s="1" t="s">
        <v>234</v>
      </c>
      <c r="K62" s="1" t="s">
        <v>235</v>
      </c>
      <c r="L62" s="1">
        <v>-7.0</v>
      </c>
      <c r="M62" s="1">
        <v>0.016316666666666667</v>
      </c>
      <c r="N62" s="1">
        <v>10.331883333333334</v>
      </c>
      <c r="O62" s="1" t="s">
        <v>27</v>
      </c>
      <c r="P62" s="1" t="s">
        <v>236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hidden="1">
      <c r="A63" s="1" t="s">
        <v>98</v>
      </c>
      <c r="B63" s="1" t="s">
        <v>17</v>
      </c>
      <c r="C63" s="1">
        <v>642.0</v>
      </c>
      <c r="D63" s="1">
        <v>0.0</v>
      </c>
      <c r="E63" s="1" t="s">
        <v>237</v>
      </c>
      <c r="F63" s="1" t="s">
        <v>30</v>
      </c>
      <c r="G63" s="1" t="s">
        <v>31</v>
      </c>
      <c r="H63" s="1" t="s">
        <v>238</v>
      </c>
      <c r="I63" s="1" t="s">
        <v>239</v>
      </c>
      <c r="J63" s="1" t="s">
        <v>239</v>
      </c>
      <c r="K63" s="2"/>
      <c r="L63" s="1">
        <v>-2.0</v>
      </c>
      <c r="M63" s="1"/>
      <c r="N63" s="1">
        <v>12.476083333333333</v>
      </c>
      <c r="O63" s="1" t="s">
        <v>34</v>
      </c>
      <c r="P63" s="1" t="s">
        <v>240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hidden="1">
      <c r="A64" s="1" t="s">
        <v>36</v>
      </c>
      <c r="B64" s="1" t="s">
        <v>17</v>
      </c>
      <c r="C64" s="1">
        <v>686.0</v>
      </c>
      <c r="D64" s="1">
        <v>0.0</v>
      </c>
      <c r="E64" s="1" t="s">
        <v>37</v>
      </c>
      <c r="F64" s="1" t="s">
        <v>30</v>
      </c>
      <c r="G64" s="1" t="s">
        <v>31</v>
      </c>
      <c r="H64" s="1" t="s">
        <v>241</v>
      </c>
      <c r="I64" s="1" t="s">
        <v>242</v>
      </c>
      <c r="J64" s="1" t="s">
        <v>242</v>
      </c>
      <c r="K64" s="2"/>
      <c r="L64" s="1">
        <v>-4.0</v>
      </c>
      <c r="M64" s="1"/>
      <c r="N64" s="1">
        <v>10.623183333333333</v>
      </c>
      <c r="O64" s="1" t="s">
        <v>34</v>
      </c>
      <c r="P64" s="1" t="s">
        <v>243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idden="1">
      <c r="A65" s="1" t="s">
        <v>24</v>
      </c>
      <c r="B65" s="1" t="s">
        <v>17</v>
      </c>
      <c r="C65" s="1">
        <v>267.0</v>
      </c>
      <c r="D65" s="1">
        <v>62.0</v>
      </c>
      <c r="E65" s="2"/>
      <c r="F65" s="1" t="s">
        <v>18</v>
      </c>
      <c r="G65" s="1" t="s">
        <v>31</v>
      </c>
      <c r="H65" s="1" t="s">
        <v>244</v>
      </c>
      <c r="I65" s="1" t="s">
        <v>245</v>
      </c>
      <c r="J65" s="1" t="s">
        <v>245</v>
      </c>
      <c r="K65" s="2"/>
      <c r="L65" s="1">
        <v>-9.0</v>
      </c>
      <c r="M65" s="1"/>
      <c r="N65" s="1">
        <v>9.272</v>
      </c>
      <c r="O65" s="1" t="s">
        <v>27</v>
      </c>
      <c r="P65" s="1" t="s">
        <v>67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hidden="1">
      <c r="A66" s="1" t="s">
        <v>29</v>
      </c>
      <c r="B66" s="1" t="s">
        <v>17</v>
      </c>
      <c r="C66" s="3">
        <v>464.0</v>
      </c>
      <c r="D66" s="1">
        <v>0.0</v>
      </c>
      <c r="E66" s="2"/>
      <c r="F66" s="1" t="s">
        <v>30</v>
      </c>
      <c r="G66" s="1" t="s">
        <v>31</v>
      </c>
      <c r="H66" s="1" t="s">
        <v>246</v>
      </c>
      <c r="I66" s="1" t="s">
        <v>247</v>
      </c>
      <c r="J66" s="1" t="s">
        <v>247</v>
      </c>
      <c r="K66" s="2"/>
      <c r="L66" s="1">
        <v>0.0</v>
      </c>
      <c r="M66" s="1"/>
      <c r="N66" s="1">
        <v>14.269033333333333</v>
      </c>
      <c r="O66" s="1" t="s">
        <v>34</v>
      </c>
      <c r="P66" s="1" t="s">
        <v>248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idden="1">
      <c r="A67" s="1" t="s">
        <v>29</v>
      </c>
      <c r="B67" s="1" t="s">
        <v>17</v>
      </c>
      <c r="C67" s="1">
        <v>493.0</v>
      </c>
      <c r="D67" s="1">
        <v>0.0</v>
      </c>
      <c r="E67" s="2"/>
      <c r="F67" s="1" t="s">
        <v>30</v>
      </c>
      <c r="G67" s="1" t="s">
        <v>31</v>
      </c>
      <c r="H67" s="1" t="s">
        <v>249</v>
      </c>
      <c r="I67" s="1" t="s">
        <v>250</v>
      </c>
      <c r="J67" s="1" t="s">
        <v>250</v>
      </c>
      <c r="K67" s="2"/>
      <c r="L67" s="1">
        <v>-2.0</v>
      </c>
      <c r="M67" s="1"/>
      <c r="N67" s="1">
        <v>12.913566666666666</v>
      </c>
      <c r="O67" s="1" t="s">
        <v>34</v>
      </c>
      <c r="P67" s="1" t="s">
        <v>251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idden="1">
      <c r="A68" s="1" t="s">
        <v>36</v>
      </c>
      <c r="B68" s="1" t="s">
        <v>17</v>
      </c>
      <c r="C68" s="1">
        <v>351.0</v>
      </c>
      <c r="D68" s="1">
        <v>0.0</v>
      </c>
      <c r="E68" s="1" t="s">
        <v>37</v>
      </c>
      <c r="F68" s="1" t="s">
        <v>30</v>
      </c>
      <c r="G68" s="1" t="s">
        <v>31</v>
      </c>
      <c r="H68" s="1" t="s">
        <v>252</v>
      </c>
      <c r="I68" s="1" t="s">
        <v>253</v>
      </c>
      <c r="J68" s="1" t="s">
        <v>253</v>
      </c>
      <c r="K68" s="2"/>
      <c r="L68" s="1">
        <v>-2.0</v>
      </c>
      <c r="M68" s="1"/>
      <c r="N68" s="1">
        <v>12.06815</v>
      </c>
      <c r="O68" s="1" t="s">
        <v>34</v>
      </c>
      <c r="P68" s="1" t="s">
        <v>254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idden="1">
      <c r="A69" s="1" t="s">
        <v>36</v>
      </c>
      <c r="B69" s="1" t="s">
        <v>17</v>
      </c>
      <c r="C69" s="3">
        <v>434.0</v>
      </c>
      <c r="D69" s="1">
        <v>0.0</v>
      </c>
      <c r="E69" s="1" t="s">
        <v>37</v>
      </c>
      <c r="F69" s="1" t="s">
        <v>30</v>
      </c>
      <c r="G69" s="1" t="s">
        <v>31</v>
      </c>
      <c r="H69" s="1" t="s">
        <v>255</v>
      </c>
      <c r="I69" s="1" t="s">
        <v>256</v>
      </c>
      <c r="J69" s="1" t="s">
        <v>256</v>
      </c>
      <c r="K69" s="2"/>
      <c r="L69" s="1">
        <v>-5.0</v>
      </c>
      <c r="M69" s="1"/>
      <c r="N69" s="1">
        <v>10.0357</v>
      </c>
      <c r="O69" s="1" t="s">
        <v>34</v>
      </c>
      <c r="P69" s="1" t="s">
        <v>257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idden="1">
      <c r="A70" s="1" t="s">
        <v>24</v>
      </c>
      <c r="B70" s="1" t="s">
        <v>17</v>
      </c>
      <c r="C70" s="1">
        <v>577.0</v>
      </c>
      <c r="D70" s="1">
        <v>0.0</v>
      </c>
      <c r="E70" s="1" t="s">
        <v>61</v>
      </c>
      <c r="F70" s="1" t="s">
        <v>62</v>
      </c>
      <c r="G70" s="1" t="s">
        <v>31</v>
      </c>
      <c r="H70" s="1" t="s">
        <v>258</v>
      </c>
      <c r="I70" s="1" t="s">
        <v>259</v>
      </c>
      <c r="J70" s="1" t="s">
        <v>260</v>
      </c>
      <c r="K70" s="1" t="s">
        <v>261</v>
      </c>
      <c r="L70" s="1">
        <v>-11.0</v>
      </c>
      <c r="M70" s="1">
        <v>0.011533333333333333</v>
      </c>
      <c r="N70" s="1">
        <v>16.108833333333333</v>
      </c>
      <c r="O70" s="1" t="s">
        <v>27</v>
      </c>
      <c r="P70" s="1" t="s">
        <v>262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hidden="1">
      <c r="A71" s="1" t="s">
        <v>16</v>
      </c>
      <c r="B71" s="1" t="s">
        <v>17</v>
      </c>
      <c r="C71" s="1">
        <v>309.0</v>
      </c>
      <c r="D71" s="1">
        <v>0.0</v>
      </c>
      <c r="E71" s="2"/>
      <c r="F71" s="1" t="s">
        <v>18</v>
      </c>
      <c r="G71" s="1" t="s">
        <v>19</v>
      </c>
      <c r="H71" s="1" t="s">
        <v>263</v>
      </c>
      <c r="I71" s="1" t="s">
        <v>264</v>
      </c>
      <c r="J71" s="1" t="s">
        <v>264</v>
      </c>
      <c r="K71" s="2"/>
      <c r="L71" s="1">
        <v>4.0</v>
      </c>
      <c r="M71" s="1"/>
      <c r="N71" s="1">
        <v>9.4066</v>
      </c>
      <c r="O71" s="1" t="s">
        <v>22</v>
      </c>
      <c r="P71" s="1" t="s">
        <v>265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idden="1">
      <c r="A72" s="1" t="s">
        <v>29</v>
      </c>
      <c r="B72" s="1" t="s">
        <v>17</v>
      </c>
      <c r="C72" s="1">
        <v>224.0</v>
      </c>
      <c r="D72" s="1">
        <v>0.0</v>
      </c>
      <c r="E72" s="2"/>
      <c r="F72" s="1" t="s">
        <v>30</v>
      </c>
      <c r="G72" s="1" t="s">
        <v>31</v>
      </c>
      <c r="H72" s="1" t="s">
        <v>266</v>
      </c>
      <c r="I72" s="1" t="s">
        <v>267</v>
      </c>
      <c r="J72" s="1" t="s">
        <v>267</v>
      </c>
      <c r="K72" s="2"/>
      <c r="L72" s="1">
        <v>0.0</v>
      </c>
      <c r="M72" s="1"/>
      <c r="N72" s="1">
        <v>14.837816666666667</v>
      </c>
      <c r="O72" s="1" t="s">
        <v>34</v>
      </c>
      <c r="P72" s="1" t="s">
        <v>268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idden="1">
      <c r="A73" s="1" t="s">
        <v>29</v>
      </c>
      <c r="B73" s="1" t="s">
        <v>17</v>
      </c>
      <c r="C73" s="1">
        <v>772.0</v>
      </c>
      <c r="D73" s="1">
        <v>0.0</v>
      </c>
      <c r="E73" s="2"/>
      <c r="F73" s="1" t="s">
        <v>30</v>
      </c>
      <c r="G73" s="1" t="s">
        <v>31</v>
      </c>
      <c r="H73" s="1" t="s">
        <v>269</v>
      </c>
      <c r="I73" s="1" t="s">
        <v>270</v>
      </c>
      <c r="J73" s="1" t="s">
        <v>270</v>
      </c>
      <c r="K73" s="2"/>
      <c r="L73" s="1">
        <v>-2.0</v>
      </c>
      <c r="M73" s="1"/>
      <c r="N73" s="1">
        <v>12.845733333333333</v>
      </c>
      <c r="O73" s="1" t="s">
        <v>34</v>
      </c>
      <c r="P73" s="1" t="s">
        <v>271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idden="1">
      <c r="A74" s="1" t="s">
        <v>24</v>
      </c>
      <c r="B74" s="1" t="s">
        <v>17</v>
      </c>
      <c r="C74" s="3">
        <v>543.0</v>
      </c>
      <c r="D74" s="1">
        <v>24.0</v>
      </c>
      <c r="E74" s="1" t="s">
        <v>61</v>
      </c>
      <c r="F74" s="1" t="s">
        <v>62</v>
      </c>
      <c r="G74" s="1" t="s">
        <v>31</v>
      </c>
      <c r="H74" s="1" t="s">
        <v>272</v>
      </c>
      <c r="I74" s="1" t="s">
        <v>273</v>
      </c>
      <c r="J74" s="1" t="s">
        <v>274</v>
      </c>
      <c r="K74" s="1" t="s">
        <v>275</v>
      </c>
      <c r="L74" s="1">
        <v>-8.0</v>
      </c>
      <c r="M74" s="1">
        <v>0.012716666666666666</v>
      </c>
      <c r="N74" s="1">
        <v>20.058616666666666</v>
      </c>
      <c r="O74" s="1" t="s">
        <v>27</v>
      </c>
      <c r="P74" s="1" t="s">
        <v>276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hidden="1">
      <c r="A75" s="1" t="s">
        <v>29</v>
      </c>
      <c r="B75" s="1" t="s">
        <v>17</v>
      </c>
      <c r="C75" s="1">
        <v>620.0</v>
      </c>
      <c r="D75" s="1">
        <v>0.0</v>
      </c>
      <c r="E75" s="2"/>
      <c r="F75" s="1" t="s">
        <v>30</v>
      </c>
      <c r="G75" s="1" t="s">
        <v>31</v>
      </c>
      <c r="H75" s="1" t="s">
        <v>277</v>
      </c>
      <c r="I75" s="1" t="s">
        <v>278</v>
      </c>
      <c r="J75" s="1" t="s">
        <v>278</v>
      </c>
      <c r="K75" s="2"/>
      <c r="L75" s="1">
        <v>-3.0</v>
      </c>
      <c r="M75" s="1"/>
      <c r="N75" s="1">
        <v>11.05325</v>
      </c>
      <c r="O75" s="1" t="s">
        <v>34</v>
      </c>
      <c r="P75" s="1" t="s">
        <v>279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idden="1">
      <c r="A76" s="1" t="s">
        <v>36</v>
      </c>
      <c r="B76" s="1" t="s">
        <v>17</v>
      </c>
      <c r="C76" s="1">
        <v>356.0</v>
      </c>
      <c r="D76" s="1">
        <v>0.0</v>
      </c>
      <c r="E76" s="1" t="s">
        <v>37</v>
      </c>
      <c r="F76" s="1" t="s">
        <v>30</v>
      </c>
      <c r="G76" s="1" t="s">
        <v>31</v>
      </c>
      <c r="H76" s="1" t="s">
        <v>280</v>
      </c>
      <c r="I76" s="1" t="s">
        <v>281</v>
      </c>
      <c r="J76" s="1" t="s">
        <v>281</v>
      </c>
      <c r="K76" s="2"/>
      <c r="L76" s="1">
        <v>1.0</v>
      </c>
      <c r="M76" s="1"/>
      <c r="N76" s="1">
        <v>16.952783333333333</v>
      </c>
      <c r="O76" s="1" t="s">
        <v>34</v>
      </c>
      <c r="P76" s="1" t="s">
        <v>282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hidden="1">
      <c r="A77" s="1" t="s">
        <v>29</v>
      </c>
      <c r="B77" s="1" t="s">
        <v>17</v>
      </c>
      <c r="C77" s="1">
        <v>924.0</v>
      </c>
      <c r="D77" s="1">
        <v>0.0</v>
      </c>
      <c r="E77" s="2"/>
      <c r="F77" s="1" t="s">
        <v>30</v>
      </c>
      <c r="G77" s="1" t="s">
        <v>31</v>
      </c>
      <c r="H77" s="1" t="s">
        <v>283</v>
      </c>
      <c r="I77" s="1" t="s">
        <v>284</v>
      </c>
      <c r="J77" s="1" t="s">
        <v>284</v>
      </c>
      <c r="K77" s="2"/>
      <c r="L77" s="1">
        <v>4.0</v>
      </c>
      <c r="M77" s="1"/>
      <c r="N77" s="1">
        <v>19.61875</v>
      </c>
      <c r="O77" s="1" t="s">
        <v>34</v>
      </c>
      <c r="P77" s="1" t="s">
        <v>285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hidden="1">
      <c r="A78" s="1" t="s">
        <v>29</v>
      </c>
      <c r="B78" s="1" t="s">
        <v>17</v>
      </c>
      <c r="C78" s="3">
        <v>777.0</v>
      </c>
      <c r="D78" s="1">
        <v>0.0</v>
      </c>
      <c r="E78" s="2"/>
      <c r="F78" s="1" t="s">
        <v>30</v>
      </c>
      <c r="G78" s="1" t="s">
        <v>31</v>
      </c>
      <c r="H78" s="1" t="s">
        <v>286</v>
      </c>
      <c r="I78" s="1" t="s">
        <v>287</v>
      </c>
      <c r="J78" s="1" t="s">
        <v>287</v>
      </c>
      <c r="K78" s="2"/>
      <c r="L78" s="1">
        <v>-2.0</v>
      </c>
      <c r="M78" s="1"/>
      <c r="N78" s="1">
        <v>12.62315</v>
      </c>
      <c r="O78" s="1" t="s">
        <v>34</v>
      </c>
      <c r="P78" s="1" t="s">
        <v>288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idden="1">
      <c r="A79" s="1" t="s">
        <v>24</v>
      </c>
      <c r="B79" s="1" t="s">
        <v>17</v>
      </c>
      <c r="C79" s="1">
        <v>448.0</v>
      </c>
      <c r="D79" s="1">
        <v>0.0</v>
      </c>
      <c r="E79" s="1" t="s">
        <v>61</v>
      </c>
      <c r="F79" s="1" t="s">
        <v>62</v>
      </c>
      <c r="G79" s="1" t="s">
        <v>31</v>
      </c>
      <c r="H79" s="1" t="s">
        <v>289</v>
      </c>
      <c r="I79" s="1" t="s">
        <v>290</v>
      </c>
      <c r="J79" s="1" t="s">
        <v>291</v>
      </c>
      <c r="K79" s="1" t="s">
        <v>292</v>
      </c>
      <c r="L79" s="1">
        <v>-13.0</v>
      </c>
      <c r="M79" s="1">
        <v>0.014783333333333334</v>
      </c>
      <c r="N79" s="1">
        <v>9.484716666666667</v>
      </c>
      <c r="O79" s="1" t="s">
        <v>27</v>
      </c>
      <c r="P79" s="1" t="s">
        <v>293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hidden="1">
      <c r="A80" s="1" t="s">
        <v>24</v>
      </c>
      <c r="B80" s="1" t="s">
        <v>17</v>
      </c>
      <c r="C80" s="3">
        <v>293.0</v>
      </c>
      <c r="D80" s="1">
        <v>16.0</v>
      </c>
      <c r="E80" s="1" t="s">
        <v>61</v>
      </c>
      <c r="F80" s="1" t="s">
        <v>62</v>
      </c>
      <c r="G80" s="1" t="s">
        <v>31</v>
      </c>
      <c r="H80" s="1" t="s">
        <v>294</v>
      </c>
      <c r="I80" s="1" t="s">
        <v>295</v>
      </c>
      <c r="J80" s="1" t="s">
        <v>296</v>
      </c>
      <c r="K80" s="1" t="s">
        <v>297</v>
      </c>
      <c r="L80" s="1">
        <v>-1.0</v>
      </c>
      <c r="M80" s="1">
        <v>0.019733333333333332</v>
      </c>
      <c r="N80" s="1">
        <v>10.517466666666667</v>
      </c>
      <c r="O80" s="1" t="s">
        <v>27</v>
      </c>
      <c r="P80" s="1" t="s">
        <v>298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idden="1">
      <c r="A81" s="1" t="s">
        <v>29</v>
      </c>
      <c r="B81" s="1" t="s">
        <v>17</v>
      </c>
      <c r="C81" s="1">
        <v>902.0</v>
      </c>
      <c r="D81" s="1">
        <v>0.0</v>
      </c>
      <c r="E81" s="2"/>
      <c r="F81" s="1" t="s">
        <v>30</v>
      </c>
      <c r="G81" s="1" t="s">
        <v>31</v>
      </c>
      <c r="H81" s="1" t="s">
        <v>299</v>
      </c>
      <c r="I81" s="1" t="s">
        <v>300</v>
      </c>
      <c r="J81" s="1" t="s">
        <v>300</v>
      </c>
      <c r="K81" s="2"/>
      <c r="L81" s="1">
        <v>0.0</v>
      </c>
      <c r="M81" s="1"/>
      <c r="N81" s="1">
        <v>15.20305</v>
      </c>
      <c r="O81" s="1" t="s">
        <v>34</v>
      </c>
      <c r="P81" s="1" t="s">
        <v>301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idden="1">
      <c r="A82" s="1" t="s">
        <v>29</v>
      </c>
      <c r="B82" s="1" t="s">
        <v>17</v>
      </c>
      <c r="C82" s="1">
        <v>482.0</v>
      </c>
      <c r="D82" s="1">
        <v>0.0</v>
      </c>
      <c r="E82" s="2"/>
      <c r="F82" s="1" t="s">
        <v>30</v>
      </c>
      <c r="G82" s="1" t="s">
        <v>31</v>
      </c>
      <c r="H82" s="1" t="s">
        <v>302</v>
      </c>
      <c r="I82" s="1" t="s">
        <v>303</v>
      </c>
      <c r="J82" s="1" t="s">
        <v>303</v>
      </c>
      <c r="K82" s="2"/>
      <c r="L82" s="1">
        <v>-6.0</v>
      </c>
      <c r="M82" s="1"/>
      <c r="N82" s="1">
        <v>8.84655</v>
      </c>
      <c r="O82" s="1" t="s">
        <v>34</v>
      </c>
      <c r="P82" s="1" t="s">
        <v>304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idden="1">
      <c r="A83" s="1" t="s">
        <v>24</v>
      </c>
      <c r="B83" s="1" t="s">
        <v>17</v>
      </c>
      <c r="C83" s="3">
        <v>380.0</v>
      </c>
      <c r="D83" s="1">
        <v>118.0</v>
      </c>
      <c r="E83" s="2"/>
      <c r="F83" s="1" t="s">
        <v>18</v>
      </c>
      <c r="G83" s="1" t="s">
        <v>31</v>
      </c>
      <c r="H83" s="1" t="s">
        <v>305</v>
      </c>
      <c r="I83" s="1" t="s">
        <v>306</v>
      </c>
      <c r="J83" s="1" t="s">
        <v>306</v>
      </c>
      <c r="K83" s="2"/>
      <c r="L83" s="1">
        <v>-17.0</v>
      </c>
      <c r="M83" s="1"/>
      <c r="N83" s="1">
        <v>10.353966666666667</v>
      </c>
      <c r="O83" s="1" t="s">
        <v>27</v>
      </c>
      <c r="P83" s="1" t="s">
        <v>307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idden="1">
      <c r="A84" s="1" t="s">
        <v>29</v>
      </c>
      <c r="B84" s="1" t="s">
        <v>17</v>
      </c>
      <c r="C84" s="1">
        <v>463.0</v>
      </c>
      <c r="D84" s="1">
        <v>0.0</v>
      </c>
      <c r="E84" s="2"/>
      <c r="F84" s="1" t="s">
        <v>30</v>
      </c>
      <c r="G84" s="1" t="s">
        <v>31</v>
      </c>
      <c r="H84" s="1" t="s">
        <v>308</v>
      </c>
      <c r="I84" s="1" t="s">
        <v>309</v>
      </c>
      <c r="J84" s="1" t="s">
        <v>309</v>
      </c>
      <c r="K84" s="2"/>
      <c r="L84" s="1">
        <v>-4.0</v>
      </c>
      <c r="M84" s="1"/>
      <c r="N84" s="1">
        <v>10.03855</v>
      </c>
      <c r="O84" s="1" t="s">
        <v>34</v>
      </c>
      <c r="P84" s="1" t="s">
        <v>310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idden="1">
      <c r="A85" s="1" t="s">
        <v>24</v>
      </c>
      <c r="B85" s="1" t="s">
        <v>17</v>
      </c>
      <c r="C85" s="1">
        <v>867.0</v>
      </c>
      <c r="D85" s="1">
        <v>0.0</v>
      </c>
      <c r="E85" s="1" t="s">
        <v>61</v>
      </c>
      <c r="F85" s="1" t="s">
        <v>62</v>
      </c>
      <c r="G85" s="1" t="s">
        <v>19</v>
      </c>
      <c r="H85" s="1" t="s">
        <v>311</v>
      </c>
      <c r="I85" s="1" t="s">
        <v>312</v>
      </c>
      <c r="J85" s="1" t="s">
        <v>313</v>
      </c>
      <c r="K85" s="1" t="s">
        <v>314</v>
      </c>
      <c r="L85" s="1">
        <v>-11.0</v>
      </c>
      <c r="M85" s="1">
        <v>0.010866666666666667</v>
      </c>
      <c r="N85" s="1">
        <v>11.852016666666668</v>
      </c>
      <c r="O85" s="1" t="s">
        <v>27</v>
      </c>
      <c r="P85" s="1" t="s">
        <v>315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idden="1">
      <c r="A86" s="1" t="s">
        <v>29</v>
      </c>
      <c r="B86" s="1" t="s">
        <v>17</v>
      </c>
      <c r="C86" s="1">
        <v>731.0</v>
      </c>
      <c r="D86" s="1">
        <v>0.0</v>
      </c>
      <c r="E86" s="2"/>
      <c r="F86" s="1" t="s">
        <v>30</v>
      </c>
      <c r="G86" s="1" t="s">
        <v>31</v>
      </c>
      <c r="H86" s="1" t="s">
        <v>316</v>
      </c>
      <c r="I86" s="1" t="s">
        <v>317</v>
      </c>
      <c r="J86" s="1" t="s">
        <v>317</v>
      </c>
      <c r="K86" s="2"/>
      <c r="L86" s="1">
        <v>-5.0</v>
      </c>
      <c r="M86" s="1"/>
      <c r="N86" s="1">
        <v>9.913716666666666</v>
      </c>
      <c r="O86" s="1" t="s">
        <v>34</v>
      </c>
      <c r="P86" s="1" t="s">
        <v>318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idden="1">
      <c r="A87" s="1" t="s">
        <v>24</v>
      </c>
      <c r="B87" s="1" t="s">
        <v>17</v>
      </c>
      <c r="C87" s="1">
        <v>642.0</v>
      </c>
      <c r="D87" s="1">
        <v>24.0</v>
      </c>
      <c r="E87" s="1" t="s">
        <v>61</v>
      </c>
      <c r="F87" s="1" t="s">
        <v>62</v>
      </c>
      <c r="G87" s="1" t="s">
        <v>31</v>
      </c>
      <c r="H87" s="1" t="s">
        <v>319</v>
      </c>
      <c r="I87" s="1" t="s">
        <v>320</v>
      </c>
      <c r="J87" s="1" t="s">
        <v>321</v>
      </c>
      <c r="K87" s="1" t="s">
        <v>322</v>
      </c>
      <c r="L87" s="1">
        <v>0.0</v>
      </c>
      <c r="M87" s="1">
        <v>0.009566666666666666</v>
      </c>
      <c r="N87" s="1">
        <v>11.295216666666667</v>
      </c>
      <c r="O87" s="1" t="s">
        <v>27</v>
      </c>
      <c r="P87" s="1" t="s">
        <v>323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hidden="1">
      <c r="A88" s="1" t="s">
        <v>24</v>
      </c>
      <c r="B88" s="1" t="s">
        <v>17</v>
      </c>
      <c r="C88" s="3">
        <v>247.0</v>
      </c>
      <c r="D88" s="1">
        <v>62.0</v>
      </c>
      <c r="E88" s="2"/>
      <c r="F88" s="1" t="s">
        <v>18</v>
      </c>
      <c r="G88" s="1" t="s">
        <v>19</v>
      </c>
      <c r="H88" s="1" t="s">
        <v>324</v>
      </c>
      <c r="I88" s="1" t="s">
        <v>325</v>
      </c>
      <c r="J88" s="1" t="s">
        <v>325</v>
      </c>
      <c r="K88" s="2"/>
      <c r="L88" s="1">
        <v>-11.0</v>
      </c>
      <c r="M88" s="1"/>
      <c r="N88" s="1">
        <v>7.990166666666667</v>
      </c>
      <c r="O88" s="1" t="s">
        <v>27</v>
      </c>
      <c r="P88" s="1" t="s">
        <v>326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idden="1">
      <c r="A89" s="1" t="s">
        <v>29</v>
      </c>
      <c r="B89" s="1" t="s">
        <v>17</v>
      </c>
      <c r="C89" s="1">
        <v>391.0</v>
      </c>
      <c r="D89" s="1">
        <v>0.0</v>
      </c>
      <c r="E89" s="2"/>
      <c r="F89" s="1" t="s">
        <v>30</v>
      </c>
      <c r="G89" s="1" t="s">
        <v>31</v>
      </c>
      <c r="H89" s="1" t="s">
        <v>327</v>
      </c>
      <c r="I89" s="1" t="s">
        <v>328</v>
      </c>
      <c r="J89" s="1" t="s">
        <v>328</v>
      </c>
      <c r="K89" s="2"/>
      <c r="L89" s="1">
        <v>-5.0</v>
      </c>
      <c r="M89" s="1"/>
      <c r="N89" s="1">
        <v>9.3751</v>
      </c>
      <c r="O89" s="1" t="s">
        <v>34</v>
      </c>
      <c r="P89" s="1" t="s">
        <v>329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idden="1">
      <c r="A90" s="1" t="s">
        <v>24</v>
      </c>
      <c r="B90" s="1" t="s">
        <v>17</v>
      </c>
      <c r="C90" s="3">
        <v>278.0</v>
      </c>
      <c r="D90" s="1">
        <v>96.0</v>
      </c>
      <c r="E90" s="2"/>
      <c r="F90" s="1" t="s">
        <v>18</v>
      </c>
      <c r="G90" s="1" t="s">
        <v>31</v>
      </c>
      <c r="H90" s="1" t="s">
        <v>330</v>
      </c>
      <c r="I90" s="1" t="s">
        <v>331</v>
      </c>
      <c r="J90" s="1" t="s">
        <v>331</v>
      </c>
      <c r="K90" s="2"/>
      <c r="L90" s="1">
        <v>-9.0</v>
      </c>
      <c r="M90" s="1"/>
      <c r="N90" s="1">
        <v>9.046083333333334</v>
      </c>
      <c r="O90" s="1" t="s">
        <v>27</v>
      </c>
      <c r="P90" s="1" t="s">
        <v>332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idden="1">
      <c r="A91" s="1" t="s">
        <v>24</v>
      </c>
      <c r="B91" s="1" t="s">
        <v>17</v>
      </c>
      <c r="C91" s="3">
        <v>199.0</v>
      </c>
      <c r="D91" s="1">
        <v>50.0</v>
      </c>
      <c r="E91" s="2"/>
      <c r="F91" s="1" t="s">
        <v>18</v>
      </c>
      <c r="G91" s="1" t="s">
        <v>167</v>
      </c>
      <c r="H91" s="1" t="s">
        <v>333</v>
      </c>
      <c r="I91" s="1" t="s">
        <v>334</v>
      </c>
      <c r="J91" s="1" t="s">
        <v>334</v>
      </c>
      <c r="K91" s="2"/>
      <c r="L91" s="1">
        <v>-5.0</v>
      </c>
      <c r="M91" s="1"/>
      <c r="N91" s="1">
        <v>14.007383333333333</v>
      </c>
      <c r="O91" s="1" t="s">
        <v>27</v>
      </c>
      <c r="P91" s="1" t="s">
        <v>335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hidden="1">
      <c r="A92" s="1" t="s">
        <v>36</v>
      </c>
      <c r="B92" s="1" t="s">
        <v>17</v>
      </c>
      <c r="C92" s="1">
        <v>399.0</v>
      </c>
      <c r="D92" s="1">
        <v>0.0</v>
      </c>
      <c r="E92" s="1" t="s">
        <v>37</v>
      </c>
      <c r="F92" s="1" t="s">
        <v>30</v>
      </c>
      <c r="G92" s="1" t="s">
        <v>31</v>
      </c>
      <c r="H92" s="1" t="s">
        <v>336</v>
      </c>
      <c r="I92" s="1" t="s">
        <v>337</v>
      </c>
      <c r="J92" s="1" t="s">
        <v>337</v>
      </c>
      <c r="K92" s="2"/>
      <c r="L92" s="1">
        <v>10.0</v>
      </c>
      <c r="M92" s="1"/>
      <c r="N92" s="1">
        <v>25.782683333333335</v>
      </c>
      <c r="O92" s="1" t="s">
        <v>34</v>
      </c>
      <c r="P92" s="1" t="s">
        <v>338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hidden="1">
      <c r="A93" s="1" t="s">
        <v>36</v>
      </c>
      <c r="B93" s="1" t="s">
        <v>17</v>
      </c>
      <c r="C93" s="1">
        <v>658.0</v>
      </c>
      <c r="D93" s="1">
        <v>0.0</v>
      </c>
      <c r="E93" s="1" t="s">
        <v>37</v>
      </c>
      <c r="F93" s="1" t="s">
        <v>30</v>
      </c>
      <c r="G93" s="1" t="s">
        <v>31</v>
      </c>
      <c r="H93" s="1" t="s">
        <v>339</v>
      </c>
      <c r="I93" s="1" t="s">
        <v>340</v>
      </c>
      <c r="J93" s="1" t="s">
        <v>340</v>
      </c>
      <c r="K93" s="2"/>
      <c r="L93" s="1">
        <v>7.0</v>
      </c>
      <c r="M93" s="1"/>
      <c r="N93" s="1">
        <v>22.881266666666665</v>
      </c>
      <c r="O93" s="1" t="s">
        <v>34</v>
      </c>
      <c r="P93" s="1" t="s">
        <v>341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idden="1">
      <c r="A94" s="1" t="s">
        <v>16</v>
      </c>
      <c r="B94" s="1" t="s">
        <v>17</v>
      </c>
      <c r="C94" s="3">
        <v>309.0</v>
      </c>
      <c r="D94" s="1">
        <v>0.0</v>
      </c>
      <c r="E94" s="2"/>
      <c r="F94" s="1" t="s">
        <v>18</v>
      </c>
      <c r="G94" s="1" t="s">
        <v>19</v>
      </c>
      <c r="H94" s="1" t="s">
        <v>342</v>
      </c>
      <c r="I94" s="1" t="s">
        <v>343</v>
      </c>
      <c r="J94" s="1" t="s">
        <v>343</v>
      </c>
      <c r="K94" s="2"/>
      <c r="L94" s="1">
        <v>4.0</v>
      </c>
      <c r="M94" s="1"/>
      <c r="N94" s="1">
        <v>9.661683333333333</v>
      </c>
      <c r="O94" s="1" t="s">
        <v>22</v>
      </c>
      <c r="P94" s="1" t="s">
        <v>344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idden="1">
      <c r="A95" s="1" t="s">
        <v>36</v>
      </c>
      <c r="B95" s="1" t="s">
        <v>17</v>
      </c>
      <c r="C95" s="1">
        <v>425.0</v>
      </c>
      <c r="D95" s="1">
        <v>0.0</v>
      </c>
      <c r="E95" s="1" t="s">
        <v>37</v>
      </c>
      <c r="F95" s="1" t="s">
        <v>30</v>
      </c>
      <c r="G95" s="1" t="s">
        <v>31</v>
      </c>
      <c r="H95" s="1" t="s">
        <v>345</v>
      </c>
      <c r="I95" s="1" t="s">
        <v>346</v>
      </c>
      <c r="J95" s="1" t="s">
        <v>346</v>
      </c>
      <c r="K95" s="2"/>
      <c r="L95" s="1">
        <v>13.0</v>
      </c>
      <c r="M95" s="1"/>
      <c r="N95" s="1">
        <v>28.0933</v>
      </c>
      <c r="O95" s="1" t="s">
        <v>34</v>
      </c>
      <c r="P95" s="1" t="s">
        <v>347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idden="1">
      <c r="A96" s="1" t="s">
        <v>24</v>
      </c>
      <c r="B96" s="1" t="s">
        <v>17</v>
      </c>
      <c r="C96" s="1">
        <v>274.0</v>
      </c>
      <c r="D96" s="1">
        <v>50.0</v>
      </c>
      <c r="E96" s="2"/>
      <c r="F96" s="1" t="s">
        <v>18</v>
      </c>
      <c r="G96" s="1" t="s">
        <v>167</v>
      </c>
      <c r="H96" s="1" t="s">
        <v>348</v>
      </c>
      <c r="I96" s="1" t="s">
        <v>349</v>
      </c>
      <c r="J96" s="1" t="s">
        <v>349</v>
      </c>
      <c r="K96" s="2"/>
      <c r="L96" s="1">
        <v>-7.0</v>
      </c>
      <c r="M96" s="1"/>
      <c r="N96" s="1">
        <v>12.576216666666667</v>
      </c>
      <c r="O96" s="1" t="s">
        <v>27</v>
      </c>
      <c r="P96" s="1" t="s">
        <v>350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idden="1">
      <c r="A97" s="1" t="s">
        <v>36</v>
      </c>
      <c r="B97" s="1" t="s">
        <v>17</v>
      </c>
      <c r="C97" s="1">
        <v>264.0</v>
      </c>
      <c r="D97" s="1">
        <v>0.0</v>
      </c>
      <c r="E97" s="1" t="s">
        <v>37</v>
      </c>
      <c r="F97" s="1" t="s">
        <v>30</v>
      </c>
      <c r="G97" s="1" t="s">
        <v>31</v>
      </c>
      <c r="H97" s="1" t="s">
        <v>351</v>
      </c>
      <c r="I97" s="1" t="s">
        <v>352</v>
      </c>
      <c r="J97" s="1" t="s">
        <v>352</v>
      </c>
      <c r="K97" s="2"/>
      <c r="L97" s="1">
        <v>0.0</v>
      </c>
      <c r="M97" s="1"/>
      <c r="N97" s="1">
        <v>14.55365</v>
      </c>
      <c r="O97" s="1" t="s">
        <v>34</v>
      </c>
      <c r="P97" s="1" t="s">
        <v>353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idden="1">
      <c r="A98" s="1" t="s">
        <v>29</v>
      </c>
      <c r="B98" s="1" t="s">
        <v>354</v>
      </c>
      <c r="C98" s="3">
        <v>264.0</v>
      </c>
      <c r="D98" s="1">
        <v>0.0</v>
      </c>
      <c r="E98" s="2"/>
      <c r="F98" s="1" t="s">
        <v>30</v>
      </c>
      <c r="G98" s="1" t="s">
        <v>19</v>
      </c>
      <c r="H98" s="1" t="s">
        <v>355</v>
      </c>
      <c r="I98" s="1" t="s">
        <v>356</v>
      </c>
      <c r="J98" s="1" t="s">
        <v>356</v>
      </c>
      <c r="K98" s="2"/>
      <c r="L98" s="1">
        <v>-8.0</v>
      </c>
      <c r="M98" s="1"/>
      <c r="N98" s="1">
        <v>6.893383333333333</v>
      </c>
      <c r="O98" s="1" t="s">
        <v>34</v>
      </c>
      <c r="P98" s="1" t="s">
        <v>35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idden="1">
      <c r="A99" s="1" t="s">
        <v>16</v>
      </c>
      <c r="B99" s="1" t="s">
        <v>17</v>
      </c>
      <c r="C99" s="3">
        <v>20.0</v>
      </c>
      <c r="D99" s="1">
        <v>35.0</v>
      </c>
      <c r="E99" s="2"/>
      <c r="F99" s="1" t="s">
        <v>18</v>
      </c>
      <c r="G99" s="1" t="s">
        <v>19</v>
      </c>
      <c r="H99" s="1" t="s">
        <v>357</v>
      </c>
      <c r="I99" s="1" t="s">
        <v>358</v>
      </c>
      <c r="J99" s="1" t="s">
        <v>358</v>
      </c>
      <c r="K99" s="2"/>
      <c r="L99" s="1">
        <v>-4.0</v>
      </c>
      <c r="M99" s="1"/>
      <c r="N99" s="1">
        <v>0.4535166666666667</v>
      </c>
      <c r="O99" s="1" t="s">
        <v>22</v>
      </c>
      <c r="P99" s="1" t="s">
        <v>359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hidden="1">
      <c r="A100" s="1" t="s">
        <v>98</v>
      </c>
      <c r="B100" s="1" t="s">
        <v>354</v>
      </c>
      <c r="C100" s="1">
        <v>528.0</v>
      </c>
      <c r="D100" s="1">
        <v>0.0</v>
      </c>
      <c r="E100" s="1" t="s">
        <v>360</v>
      </c>
      <c r="F100" s="1" t="s">
        <v>30</v>
      </c>
      <c r="G100" s="1" t="s">
        <v>31</v>
      </c>
      <c r="H100" s="1" t="s">
        <v>361</v>
      </c>
      <c r="I100" s="1" t="s">
        <v>362</v>
      </c>
      <c r="J100" s="1" t="s">
        <v>362</v>
      </c>
      <c r="K100" s="2"/>
      <c r="L100" s="1">
        <v>-3.0</v>
      </c>
      <c r="M100" s="1"/>
      <c r="N100" s="1">
        <v>11.223883333333333</v>
      </c>
      <c r="O100" s="1" t="s">
        <v>34</v>
      </c>
      <c r="P100" s="1" t="s">
        <v>363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idden="1">
      <c r="A101" s="1" t="s">
        <v>98</v>
      </c>
      <c r="B101" s="1" t="s">
        <v>17</v>
      </c>
      <c r="C101" s="1">
        <v>329.0</v>
      </c>
      <c r="D101" s="1">
        <v>0.0</v>
      </c>
      <c r="E101" s="1" t="s">
        <v>364</v>
      </c>
      <c r="F101" s="1" t="s">
        <v>30</v>
      </c>
      <c r="G101" s="1" t="s">
        <v>31</v>
      </c>
      <c r="H101" s="1" t="s">
        <v>365</v>
      </c>
      <c r="I101" s="1" t="s">
        <v>366</v>
      </c>
      <c r="J101" s="1" t="s">
        <v>366</v>
      </c>
      <c r="K101" s="2"/>
      <c r="L101" s="1">
        <v>-1.0</v>
      </c>
      <c r="M101" s="1"/>
      <c r="N101" s="1">
        <v>13.381716666666666</v>
      </c>
      <c r="O101" s="1" t="s">
        <v>34</v>
      </c>
      <c r="P101" s="1" t="s">
        <v>367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idden="1">
      <c r="A102" s="1" t="s">
        <v>24</v>
      </c>
      <c r="B102" s="1" t="s">
        <v>17</v>
      </c>
      <c r="C102" s="1">
        <v>243.0</v>
      </c>
      <c r="D102" s="1">
        <v>61.0</v>
      </c>
      <c r="E102" s="2"/>
      <c r="F102" s="1" t="s">
        <v>18</v>
      </c>
      <c r="G102" s="1" t="s">
        <v>19</v>
      </c>
      <c r="H102" s="1" t="s">
        <v>368</v>
      </c>
      <c r="I102" s="1" t="s">
        <v>369</v>
      </c>
      <c r="J102" s="1" t="s">
        <v>369</v>
      </c>
      <c r="K102" s="2"/>
      <c r="L102" s="1">
        <v>-4.0</v>
      </c>
      <c r="M102" s="1"/>
      <c r="N102" s="1">
        <v>15.071716666666667</v>
      </c>
      <c r="O102" s="1" t="s">
        <v>27</v>
      </c>
      <c r="P102" s="1" t="s">
        <v>370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hidden="1">
      <c r="A103" s="1" t="s">
        <v>16</v>
      </c>
      <c r="B103" s="1" t="s">
        <v>17</v>
      </c>
      <c r="C103" s="3">
        <v>578.0</v>
      </c>
      <c r="D103" s="1">
        <v>0.0</v>
      </c>
      <c r="E103" s="2"/>
      <c r="F103" s="1" t="s">
        <v>18</v>
      </c>
      <c r="G103" s="1" t="s">
        <v>19</v>
      </c>
      <c r="H103" s="1" t="s">
        <v>371</v>
      </c>
      <c r="I103" s="1" t="s">
        <v>372</v>
      </c>
      <c r="J103" s="1" t="s">
        <v>372</v>
      </c>
      <c r="K103" s="2"/>
      <c r="L103" s="1">
        <v>8.0</v>
      </c>
      <c r="M103" s="1"/>
      <c r="N103" s="1">
        <v>13.589983333333333</v>
      </c>
      <c r="O103" s="1" t="s">
        <v>22</v>
      </c>
      <c r="P103" s="1" t="s">
        <v>373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idden="1">
      <c r="A104" s="1" t="s">
        <v>36</v>
      </c>
      <c r="B104" s="1" t="s">
        <v>17</v>
      </c>
      <c r="C104" s="1">
        <v>224.0</v>
      </c>
      <c r="D104" s="1">
        <v>0.0</v>
      </c>
      <c r="E104" s="1" t="s">
        <v>37</v>
      </c>
      <c r="F104" s="1" t="s">
        <v>30</v>
      </c>
      <c r="G104" s="1" t="s">
        <v>31</v>
      </c>
      <c r="H104" s="1" t="s">
        <v>374</v>
      </c>
      <c r="I104" s="1" t="s">
        <v>375</v>
      </c>
      <c r="J104" s="1" t="s">
        <v>375</v>
      </c>
      <c r="K104" s="2"/>
      <c r="L104" s="1">
        <v>-6.0</v>
      </c>
      <c r="M104" s="1"/>
      <c r="N104" s="1">
        <v>8.90355</v>
      </c>
      <c r="O104" s="1" t="s">
        <v>34</v>
      </c>
      <c r="P104" s="1" t="s">
        <v>45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idden="1">
      <c r="A105" s="1" t="s">
        <v>24</v>
      </c>
      <c r="B105" s="1" t="s">
        <v>17</v>
      </c>
      <c r="C105" s="3">
        <v>528.0</v>
      </c>
      <c r="D105" s="1">
        <v>0.0</v>
      </c>
      <c r="E105" s="1" t="s">
        <v>61</v>
      </c>
      <c r="F105" s="1" t="s">
        <v>62</v>
      </c>
      <c r="G105" s="1" t="s">
        <v>31</v>
      </c>
      <c r="H105" s="1" t="s">
        <v>376</v>
      </c>
      <c r="I105" s="1" t="s">
        <v>377</v>
      </c>
      <c r="J105" s="1" t="s">
        <v>378</v>
      </c>
      <c r="K105" s="1" t="s">
        <v>379</v>
      </c>
      <c r="L105" s="1">
        <v>0.0</v>
      </c>
      <c r="M105" s="1">
        <v>0.0141</v>
      </c>
      <c r="N105" s="1">
        <v>22.9638</v>
      </c>
      <c r="O105" s="1" t="s">
        <v>27</v>
      </c>
      <c r="P105" s="1" t="s">
        <v>380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hidden="1">
      <c r="A106" s="1" t="s">
        <v>24</v>
      </c>
      <c r="B106" s="3" t="s">
        <v>17</v>
      </c>
      <c r="C106" s="1">
        <v>378.0</v>
      </c>
      <c r="D106" s="1">
        <v>0.0</v>
      </c>
      <c r="E106" s="1" t="s">
        <v>37</v>
      </c>
      <c r="F106" s="1" t="s">
        <v>62</v>
      </c>
      <c r="G106" s="1" t="s">
        <v>31</v>
      </c>
      <c r="H106" s="1" t="s">
        <v>381</v>
      </c>
      <c r="I106" s="1" t="s">
        <v>382</v>
      </c>
      <c r="J106" s="1" t="s">
        <v>383</v>
      </c>
      <c r="K106" s="1" t="s">
        <v>384</v>
      </c>
      <c r="L106" s="1">
        <v>14.0</v>
      </c>
      <c r="M106" s="1">
        <v>3.604416666666667</v>
      </c>
      <c r="N106" s="1">
        <v>15.4792</v>
      </c>
      <c r="O106" s="1" t="s">
        <v>27</v>
      </c>
      <c r="P106" s="1" t="s">
        <v>385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hidden="1">
      <c r="A107" s="1" t="s">
        <v>29</v>
      </c>
      <c r="B107" s="1" t="s">
        <v>17</v>
      </c>
      <c r="C107" s="1">
        <v>828.0</v>
      </c>
      <c r="D107" s="1">
        <v>0.0</v>
      </c>
      <c r="E107" s="2"/>
      <c r="F107" s="1" t="s">
        <v>30</v>
      </c>
      <c r="G107" s="1" t="s">
        <v>31</v>
      </c>
      <c r="H107" s="1" t="s">
        <v>386</v>
      </c>
      <c r="I107" s="1" t="s">
        <v>387</v>
      </c>
      <c r="J107" s="1" t="s">
        <v>387</v>
      </c>
      <c r="K107" s="2"/>
      <c r="L107" s="1">
        <v>0.0</v>
      </c>
      <c r="M107" s="1"/>
      <c r="N107" s="1">
        <v>14.508966666666666</v>
      </c>
      <c r="O107" s="1" t="s">
        <v>34</v>
      </c>
      <c r="P107" s="1" t="s">
        <v>388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idden="1">
      <c r="A108" s="1" t="s">
        <v>29</v>
      </c>
      <c r="B108" s="1" t="s">
        <v>17</v>
      </c>
      <c r="C108" s="1">
        <v>264.0</v>
      </c>
      <c r="D108" s="1">
        <v>0.0</v>
      </c>
      <c r="E108" s="2"/>
      <c r="F108" s="1" t="s">
        <v>30</v>
      </c>
      <c r="G108" s="1" t="s">
        <v>31</v>
      </c>
      <c r="H108" s="1" t="s">
        <v>389</v>
      </c>
      <c r="I108" s="1" t="s">
        <v>390</v>
      </c>
      <c r="J108" s="1" t="s">
        <v>390</v>
      </c>
      <c r="K108" s="2"/>
      <c r="L108" s="1">
        <v>-7.0</v>
      </c>
      <c r="M108" s="1"/>
      <c r="N108" s="1">
        <v>7.9304</v>
      </c>
      <c r="O108" s="1" t="s">
        <v>34</v>
      </c>
      <c r="P108" s="1" t="s">
        <v>35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idden="1">
      <c r="A109" s="1" t="s">
        <v>16</v>
      </c>
      <c r="B109" s="1" t="s">
        <v>17</v>
      </c>
      <c r="C109" s="1">
        <v>394.0</v>
      </c>
      <c r="D109" s="1">
        <v>0.0</v>
      </c>
      <c r="E109" s="2"/>
      <c r="F109" s="1" t="s">
        <v>18</v>
      </c>
      <c r="G109" s="1" t="s">
        <v>19</v>
      </c>
      <c r="H109" s="1" t="s">
        <v>391</v>
      </c>
      <c r="I109" s="1" t="s">
        <v>392</v>
      </c>
      <c r="J109" s="1" t="s">
        <v>392</v>
      </c>
      <c r="K109" s="2"/>
      <c r="L109" s="1">
        <v>4.0</v>
      </c>
      <c r="M109" s="1"/>
      <c r="N109" s="1">
        <v>9.289683333333333</v>
      </c>
      <c r="O109" s="1" t="s">
        <v>22</v>
      </c>
      <c r="P109" s="1" t="s">
        <v>393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98</v>
      </c>
      <c r="B110" s="3" t="s">
        <v>17</v>
      </c>
      <c r="C110" s="1">
        <v>413.0</v>
      </c>
      <c r="D110" s="1">
        <v>0.0</v>
      </c>
      <c r="E110" s="1" t="s">
        <v>394</v>
      </c>
      <c r="F110" s="1" t="s">
        <v>30</v>
      </c>
      <c r="G110" s="1" t="s">
        <v>31</v>
      </c>
      <c r="H110" s="1" t="s">
        <v>395</v>
      </c>
      <c r="I110" s="1" t="s">
        <v>396</v>
      </c>
      <c r="J110" s="1" t="s">
        <v>396</v>
      </c>
      <c r="K110" s="2"/>
      <c r="L110" s="1">
        <v>2.0</v>
      </c>
      <c r="M110" s="1"/>
      <c r="N110" s="1">
        <v>17.9016</v>
      </c>
      <c r="O110" s="1" t="s">
        <v>34</v>
      </c>
      <c r="P110" s="1" t="s">
        <v>397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idden="1">
      <c r="A111" s="1" t="s">
        <v>24</v>
      </c>
      <c r="B111" s="1" t="s">
        <v>17</v>
      </c>
      <c r="C111" s="1">
        <v>284.0</v>
      </c>
      <c r="D111" s="1">
        <v>0.0</v>
      </c>
      <c r="E111" s="1" t="s">
        <v>61</v>
      </c>
      <c r="F111" s="1" t="s">
        <v>62</v>
      </c>
      <c r="G111" s="1" t="s">
        <v>31</v>
      </c>
      <c r="H111" s="1" t="s">
        <v>398</v>
      </c>
      <c r="I111" s="1" t="s">
        <v>399</v>
      </c>
      <c r="J111" s="1" t="s">
        <v>400</v>
      </c>
      <c r="K111" s="1" t="s">
        <v>401</v>
      </c>
      <c r="L111" s="1">
        <v>-6.0</v>
      </c>
      <c r="M111" s="1">
        <v>0.012366666666666666</v>
      </c>
      <c r="N111" s="1">
        <v>28.9767</v>
      </c>
      <c r="O111" s="1" t="s">
        <v>27</v>
      </c>
      <c r="P111" s="1" t="s">
        <v>402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98</v>
      </c>
      <c r="B112" s="1" t="s">
        <v>17</v>
      </c>
      <c r="C112" s="1">
        <v>733.0</v>
      </c>
      <c r="D112" s="1">
        <v>0.0</v>
      </c>
      <c r="E112" s="1" t="s">
        <v>403</v>
      </c>
      <c r="F112" s="1" t="s">
        <v>30</v>
      </c>
      <c r="G112" s="1" t="s">
        <v>31</v>
      </c>
      <c r="H112" s="1" t="s">
        <v>404</v>
      </c>
      <c r="I112" s="1" t="s">
        <v>405</v>
      </c>
      <c r="J112" s="1" t="s">
        <v>405</v>
      </c>
      <c r="K112" s="2"/>
      <c r="L112" s="1">
        <v>1.0</v>
      </c>
      <c r="M112" s="1"/>
      <c r="N112" s="1">
        <v>16.480533333333334</v>
      </c>
      <c r="O112" s="1" t="s">
        <v>34</v>
      </c>
      <c r="P112" s="1" t="s">
        <v>406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idden="1">
      <c r="A113" s="1" t="s">
        <v>24</v>
      </c>
      <c r="B113" s="1" t="s">
        <v>17</v>
      </c>
      <c r="C113" s="1">
        <v>663.0</v>
      </c>
      <c r="D113" s="1">
        <v>0.0</v>
      </c>
      <c r="E113" s="1" t="s">
        <v>61</v>
      </c>
      <c r="F113" s="1" t="s">
        <v>62</v>
      </c>
      <c r="G113" s="1" t="s">
        <v>31</v>
      </c>
      <c r="H113" s="1" t="s">
        <v>407</v>
      </c>
      <c r="I113" s="1" t="s">
        <v>408</v>
      </c>
      <c r="J113" s="1" t="s">
        <v>409</v>
      </c>
      <c r="K113" s="1" t="s">
        <v>410</v>
      </c>
      <c r="L113" s="1">
        <v>-8.0</v>
      </c>
      <c r="M113" s="1">
        <v>0.0143</v>
      </c>
      <c r="N113" s="1">
        <v>14.413733333333333</v>
      </c>
      <c r="O113" s="1" t="s">
        <v>27</v>
      </c>
      <c r="P113" s="1" t="s">
        <v>411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idden="1">
      <c r="A114" s="1" t="s">
        <v>24</v>
      </c>
      <c r="B114" s="1" t="s">
        <v>17</v>
      </c>
      <c r="C114" s="3">
        <v>110.0</v>
      </c>
      <c r="D114" s="1">
        <v>9.0</v>
      </c>
      <c r="E114" s="2"/>
      <c r="F114" s="1" t="s">
        <v>18</v>
      </c>
      <c r="G114" s="1" t="s">
        <v>31</v>
      </c>
      <c r="H114" s="1" t="s">
        <v>412</v>
      </c>
      <c r="I114" s="1" t="s">
        <v>413</v>
      </c>
      <c r="J114" s="1" t="s">
        <v>413</v>
      </c>
      <c r="K114" s="2"/>
      <c r="L114" s="1">
        <v>-7.0</v>
      </c>
      <c r="M114" s="1"/>
      <c r="N114" s="1">
        <v>11.5321</v>
      </c>
      <c r="O114" s="1" t="s">
        <v>27</v>
      </c>
      <c r="P114" s="1" t="s">
        <v>414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hidden="1">
      <c r="A115" s="1" t="s">
        <v>29</v>
      </c>
      <c r="B115" s="1" t="s">
        <v>17</v>
      </c>
      <c r="C115" s="3">
        <v>963.0</v>
      </c>
      <c r="D115" s="1">
        <v>0.0</v>
      </c>
      <c r="E115" s="2"/>
      <c r="F115" s="1" t="s">
        <v>30</v>
      </c>
      <c r="G115" s="1" t="s">
        <v>31</v>
      </c>
      <c r="H115" s="1" t="s">
        <v>415</v>
      </c>
      <c r="I115" s="1" t="s">
        <v>416</v>
      </c>
      <c r="J115" s="1" t="s">
        <v>416</v>
      </c>
      <c r="K115" s="2"/>
      <c r="L115" s="1">
        <v>6.0</v>
      </c>
      <c r="M115" s="1"/>
      <c r="N115" s="1">
        <v>21.058333333333334</v>
      </c>
      <c r="O115" s="1" t="s">
        <v>34</v>
      </c>
      <c r="P115" s="1" t="s">
        <v>417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idden="1">
      <c r="A116" s="1" t="s">
        <v>24</v>
      </c>
      <c r="B116" s="1" t="s">
        <v>17</v>
      </c>
      <c r="C116" s="3">
        <v>199.0</v>
      </c>
      <c r="D116" s="1">
        <v>50.0</v>
      </c>
      <c r="E116" s="2"/>
      <c r="F116" s="1" t="s">
        <v>18</v>
      </c>
      <c r="G116" s="1" t="s">
        <v>31</v>
      </c>
      <c r="H116" s="1" t="s">
        <v>418</v>
      </c>
      <c r="I116" s="1" t="s">
        <v>419</v>
      </c>
      <c r="J116" s="1" t="s">
        <v>419</v>
      </c>
      <c r="K116" s="2"/>
      <c r="L116" s="1">
        <v>-1.0</v>
      </c>
      <c r="M116" s="1"/>
      <c r="N116" s="1">
        <v>17.58725</v>
      </c>
      <c r="O116" s="1" t="s">
        <v>27</v>
      </c>
      <c r="P116" s="1" t="s">
        <v>335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idden="1">
      <c r="A117" s="1" t="s">
        <v>24</v>
      </c>
      <c r="B117" s="1" t="s">
        <v>17</v>
      </c>
      <c r="C117" s="1">
        <v>462.0</v>
      </c>
      <c r="D117" s="1">
        <v>111.0</v>
      </c>
      <c r="E117" s="2"/>
      <c r="F117" s="1" t="s">
        <v>18</v>
      </c>
      <c r="G117" s="1" t="s">
        <v>167</v>
      </c>
      <c r="H117" s="1" t="s">
        <v>420</v>
      </c>
      <c r="I117" s="1" t="s">
        <v>421</v>
      </c>
      <c r="J117" s="1" t="s">
        <v>421</v>
      </c>
      <c r="K117" s="2"/>
      <c r="L117" s="1">
        <v>-1.0</v>
      </c>
      <c r="M117" s="1"/>
      <c r="N117" s="1">
        <v>17.931283333333333</v>
      </c>
      <c r="O117" s="1" t="s">
        <v>27</v>
      </c>
      <c r="P117" s="1" t="s">
        <v>422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hidden="1">
      <c r="A118" s="1" t="s">
        <v>36</v>
      </c>
      <c r="B118" s="1" t="s">
        <v>17</v>
      </c>
      <c r="C118" s="1">
        <v>394.0</v>
      </c>
      <c r="D118" s="1">
        <v>0.0</v>
      </c>
      <c r="E118" s="1" t="s">
        <v>37</v>
      </c>
      <c r="F118" s="1" t="s">
        <v>30</v>
      </c>
      <c r="G118" s="1" t="s">
        <v>31</v>
      </c>
      <c r="H118" s="1" t="s">
        <v>423</v>
      </c>
      <c r="I118" s="1" t="s">
        <v>424</v>
      </c>
      <c r="J118" s="1" t="s">
        <v>424</v>
      </c>
      <c r="K118" s="2"/>
      <c r="L118" s="1">
        <v>13.0</v>
      </c>
      <c r="M118" s="1"/>
      <c r="N118" s="1">
        <v>28.314333333333334</v>
      </c>
      <c r="O118" s="1" t="s">
        <v>34</v>
      </c>
      <c r="P118" s="1" t="s">
        <v>425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idden="1">
      <c r="A119" s="1" t="s">
        <v>24</v>
      </c>
      <c r="B119" s="1" t="s">
        <v>17</v>
      </c>
      <c r="C119" s="1">
        <v>309.0</v>
      </c>
      <c r="D119" s="1">
        <v>0.0</v>
      </c>
      <c r="E119" s="1" t="s">
        <v>37</v>
      </c>
      <c r="F119" s="1" t="s">
        <v>62</v>
      </c>
      <c r="G119" s="1" t="s">
        <v>31</v>
      </c>
      <c r="H119" s="1" t="s">
        <v>426</v>
      </c>
      <c r="I119" s="1" t="s">
        <v>427</v>
      </c>
      <c r="J119" s="1" t="s">
        <v>428</v>
      </c>
      <c r="K119" s="1" t="s">
        <v>429</v>
      </c>
      <c r="L119" s="1">
        <v>5.0</v>
      </c>
      <c r="M119" s="1">
        <v>8.375166666666667</v>
      </c>
      <c r="N119" s="1">
        <v>26.432516666666668</v>
      </c>
      <c r="O119" s="1" t="s">
        <v>27</v>
      </c>
      <c r="P119" s="1" t="s">
        <v>430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idden="1">
      <c r="A120" s="1" t="s">
        <v>36</v>
      </c>
      <c r="B120" s="1" t="s">
        <v>17</v>
      </c>
      <c r="C120" s="3">
        <v>329.0</v>
      </c>
      <c r="D120" s="1">
        <v>0.0</v>
      </c>
      <c r="E120" s="1" t="s">
        <v>37</v>
      </c>
      <c r="F120" s="1" t="s">
        <v>30</v>
      </c>
      <c r="G120" s="1" t="s">
        <v>31</v>
      </c>
      <c r="H120" s="1" t="s">
        <v>431</v>
      </c>
      <c r="I120" s="1" t="s">
        <v>432</v>
      </c>
      <c r="J120" s="1" t="s">
        <v>432</v>
      </c>
      <c r="K120" s="2"/>
      <c r="L120" s="1">
        <v>11.0</v>
      </c>
      <c r="M120" s="1"/>
      <c r="N120" s="1">
        <v>26.5612</v>
      </c>
      <c r="O120" s="1" t="s">
        <v>34</v>
      </c>
      <c r="P120" s="1" t="s">
        <v>433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hidden="1">
      <c r="A121" s="1" t="s">
        <v>16</v>
      </c>
      <c r="B121" s="1" t="s">
        <v>17</v>
      </c>
      <c r="C121" s="1">
        <v>261.5</v>
      </c>
      <c r="D121" s="1">
        <v>261.5</v>
      </c>
      <c r="E121" s="2"/>
      <c r="F121" s="1" t="s">
        <v>18</v>
      </c>
      <c r="G121" s="1" t="s">
        <v>19</v>
      </c>
      <c r="H121" s="1" t="s">
        <v>434</v>
      </c>
      <c r="I121" s="1" t="s">
        <v>435</v>
      </c>
      <c r="J121" s="1" t="s">
        <v>435</v>
      </c>
      <c r="K121" s="2"/>
      <c r="L121" s="1">
        <v>8.0</v>
      </c>
      <c r="M121" s="1"/>
      <c r="N121" s="1">
        <v>13.9427</v>
      </c>
      <c r="O121" s="1" t="s">
        <v>22</v>
      </c>
      <c r="P121" s="1" t="s">
        <v>436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idden="1">
      <c r="A122" s="1" t="s">
        <v>24</v>
      </c>
      <c r="B122" s="1" t="s">
        <v>17</v>
      </c>
      <c r="C122" s="1">
        <v>1272.0</v>
      </c>
      <c r="D122" s="1">
        <v>35.0</v>
      </c>
      <c r="E122" s="1" t="s">
        <v>37</v>
      </c>
      <c r="F122" s="1" t="s">
        <v>62</v>
      </c>
      <c r="G122" s="1" t="s">
        <v>31</v>
      </c>
      <c r="H122" s="1" t="s">
        <v>437</v>
      </c>
      <c r="I122" s="1" t="s">
        <v>438</v>
      </c>
      <c r="J122" s="1" t="s">
        <v>439</v>
      </c>
      <c r="K122" s="1" t="s">
        <v>440</v>
      </c>
      <c r="L122" s="1">
        <v>14.0</v>
      </c>
      <c r="M122" s="1">
        <v>3.659</v>
      </c>
      <c r="N122" s="1">
        <v>37.647416666666665</v>
      </c>
      <c r="O122" s="1" t="s">
        <v>27</v>
      </c>
      <c r="P122" s="1" t="s">
        <v>441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idden="1">
      <c r="A123" s="1" t="s">
        <v>24</v>
      </c>
      <c r="B123" s="1" t="s">
        <v>17</v>
      </c>
      <c r="C123" s="1">
        <v>494.0</v>
      </c>
      <c r="D123" s="1">
        <v>124.0</v>
      </c>
      <c r="E123" s="2"/>
      <c r="F123" s="1" t="s">
        <v>18</v>
      </c>
      <c r="G123" s="1" t="s">
        <v>167</v>
      </c>
      <c r="H123" s="1" t="s">
        <v>442</v>
      </c>
      <c r="I123" s="1" t="s">
        <v>443</v>
      </c>
      <c r="J123" s="1" t="s">
        <v>443</v>
      </c>
      <c r="K123" s="2"/>
      <c r="L123" s="1">
        <v>-3.0</v>
      </c>
      <c r="M123" s="1"/>
      <c r="N123" s="1">
        <v>30.422</v>
      </c>
      <c r="O123" s="1" t="s">
        <v>27</v>
      </c>
      <c r="P123" s="1" t="s">
        <v>444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idden="1">
      <c r="A124" s="1" t="s">
        <v>24</v>
      </c>
      <c r="B124" s="1" t="s">
        <v>17</v>
      </c>
      <c r="C124" s="1">
        <v>311.0</v>
      </c>
      <c r="D124" s="1">
        <v>306.0</v>
      </c>
      <c r="E124" s="1" t="s">
        <v>37</v>
      </c>
      <c r="F124" s="1" t="s">
        <v>62</v>
      </c>
      <c r="G124" s="1" t="s">
        <v>31</v>
      </c>
      <c r="H124" s="1" t="s">
        <v>445</v>
      </c>
      <c r="I124" s="1" t="s">
        <v>446</v>
      </c>
      <c r="J124" s="1" t="s">
        <v>447</v>
      </c>
      <c r="K124" s="1" t="s">
        <v>448</v>
      </c>
      <c r="L124" s="1">
        <v>13.0</v>
      </c>
      <c r="M124" s="1">
        <v>14.455616666666666</v>
      </c>
      <c r="N124" s="1">
        <v>34.60525</v>
      </c>
      <c r="O124" s="1" t="s">
        <v>27</v>
      </c>
      <c r="P124" s="1" t="s">
        <v>449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idden="1">
      <c r="A125" s="1" t="s">
        <v>24</v>
      </c>
      <c r="B125" s="1" t="s">
        <v>17</v>
      </c>
      <c r="C125" s="1">
        <v>269.0</v>
      </c>
      <c r="D125" s="1">
        <v>0.0</v>
      </c>
      <c r="E125" s="1" t="s">
        <v>61</v>
      </c>
      <c r="F125" s="1" t="s">
        <v>62</v>
      </c>
      <c r="G125" s="1" t="s">
        <v>19</v>
      </c>
      <c r="H125" s="1" t="s">
        <v>450</v>
      </c>
      <c r="I125" s="1" t="s">
        <v>451</v>
      </c>
      <c r="J125" s="1" t="s">
        <v>452</v>
      </c>
      <c r="K125" s="1" t="s">
        <v>453</v>
      </c>
      <c r="L125" s="1">
        <v>3.0</v>
      </c>
      <c r="M125" s="1">
        <v>0.013116666666666667</v>
      </c>
      <c r="N125" s="1">
        <v>26.268583333333332</v>
      </c>
      <c r="O125" s="1" t="s">
        <v>27</v>
      </c>
      <c r="P125" s="1" t="s">
        <v>454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idden="1">
      <c r="A126" s="1" t="s">
        <v>24</v>
      </c>
      <c r="B126" s="1" t="s">
        <v>17</v>
      </c>
      <c r="C126" s="1">
        <v>358.0</v>
      </c>
      <c r="D126" s="1">
        <v>0.0</v>
      </c>
      <c r="E126" s="1" t="s">
        <v>37</v>
      </c>
      <c r="F126" s="1" t="s">
        <v>62</v>
      </c>
      <c r="G126" s="1" t="s">
        <v>19</v>
      </c>
      <c r="H126" s="1" t="s">
        <v>455</v>
      </c>
      <c r="I126" s="1" t="s">
        <v>456</v>
      </c>
      <c r="J126" s="1" t="s">
        <v>457</v>
      </c>
      <c r="K126" s="1" t="s">
        <v>458</v>
      </c>
      <c r="L126" s="1">
        <v>-1.0</v>
      </c>
      <c r="M126" s="1">
        <v>0.8825833333333334</v>
      </c>
      <c r="N126" s="1">
        <v>21.83963333333333</v>
      </c>
      <c r="O126" s="1" t="s">
        <v>27</v>
      </c>
      <c r="P126" s="1" t="s">
        <v>459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hidden="1">
      <c r="A127" s="1" t="s">
        <v>36</v>
      </c>
      <c r="B127" s="1" t="s">
        <v>17</v>
      </c>
      <c r="C127" s="1">
        <v>1046.0</v>
      </c>
      <c r="D127" s="1">
        <v>0.0</v>
      </c>
      <c r="E127" s="1" t="s">
        <v>37</v>
      </c>
      <c r="F127" s="1" t="s">
        <v>30</v>
      </c>
      <c r="G127" s="1" t="s">
        <v>31</v>
      </c>
      <c r="H127" s="1" t="s">
        <v>460</v>
      </c>
      <c r="I127" s="1" t="s">
        <v>461</v>
      </c>
      <c r="J127" s="1" t="s">
        <v>461</v>
      </c>
      <c r="K127" s="2"/>
      <c r="L127" s="1">
        <v>5.0</v>
      </c>
      <c r="M127" s="1"/>
      <c r="N127" s="1">
        <v>20.648033333333334</v>
      </c>
      <c r="O127" s="1" t="s">
        <v>34</v>
      </c>
      <c r="P127" s="1" t="s">
        <v>462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idden="1">
      <c r="A128" s="1" t="s">
        <v>36</v>
      </c>
      <c r="B128" s="1" t="s">
        <v>17</v>
      </c>
      <c r="C128" s="1">
        <v>492.0</v>
      </c>
      <c r="D128" s="1">
        <v>0.0</v>
      </c>
      <c r="E128" s="1" t="s">
        <v>37</v>
      </c>
      <c r="F128" s="1" t="s">
        <v>30</v>
      </c>
      <c r="G128" s="1" t="s">
        <v>31</v>
      </c>
      <c r="H128" s="1" t="s">
        <v>463</v>
      </c>
      <c r="I128" s="1" t="s">
        <v>464</v>
      </c>
      <c r="J128" s="1" t="s">
        <v>464</v>
      </c>
      <c r="K128" s="2"/>
      <c r="L128" s="1">
        <v>-5.0</v>
      </c>
      <c r="M128" s="1"/>
      <c r="N128" s="1">
        <v>9.8457</v>
      </c>
      <c r="O128" s="1" t="s">
        <v>34</v>
      </c>
      <c r="P128" s="1" t="s">
        <v>465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idden="1">
      <c r="A129" s="1" t="s">
        <v>24</v>
      </c>
      <c r="B129" s="1" t="s">
        <v>17</v>
      </c>
      <c r="C129" s="1">
        <v>329.0</v>
      </c>
      <c r="D129" s="1">
        <v>0.0</v>
      </c>
      <c r="E129" s="1" t="s">
        <v>61</v>
      </c>
      <c r="F129" s="1" t="s">
        <v>62</v>
      </c>
      <c r="G129" s="1" t="s">
        <v>31</v>
      </c>
      <c r="H129" s="1" t="s">
        <v>466</v>
      </c>
      <c r="I129" s="1" t="s">
        <v>467</v>
      </c>
      <c r="J129" s="1" t="s">
        <v>468</v>
      </c>
      <c r="K129" s="1" t="s">
        <v>469</v>
      </c>
      <c r="L129" s="1">
        <v>-7.0</v>
      </c>
      <c r="M129" s="1">
        <v>0.008366666666666666</v>
      </c>
      <c r="N129" s="1">
        <v>13.430283333333334</v>
      </c>
      <c r="O129" s="1" t="s">
        <v>27</v>
      </c>
      <c r="P129" s="1" t="s">
        <v>470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idden="1">
      <c r="A130" s="1" t="s">
        <v>29</v>
      </c>
      <c r="B130" s="1" t="s">
        <v>354</v>
      </c>
      <c r="C130" s="3">
        <v>642.0</v>
      </c>
      <c r="D130" s="1">
        <v>0.0</v>
      </c>
      <c r="E130" s="2"/>
      <c r="F130" s="1" t="s">
        <v>30</v>
      </c>
      <c r="G130" s="1" t="s">
        <v>31</v>
      </c>
      <c r="H130" s="1" t="s">
        <v>471</v>
      </c>
      <c r="I130" s="1" t="s">
        <v>472</v>
      </c>
      <c r="J130" s="1" t="s">
        <v>472</v>
      </c>
      <c r="K130" s="2"/>
      <c r="L130" s="1">
        <v>14.0</v>
      </c>
      <c r="M130" s="1"/>
      <c r="N130" s="1">
        <v>29.394983333333332</v>
      </c>
      <c r="O130" s="1" t="s">
        <v>34</v>
      </c>
      <c r="P130" s="1" t="s">
        <v>473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idden="1">
      <c r="A131" s="1" t="s">
        <v>24</v>
      </c>
      <c r="B131" s="1" t="s">
        <v>17</v>
      </c>
      <c r="C131" s="1">
        <v>762.0</v>
      </c>
      <c r="D131" s="1">
        <v>185.0</v>
      </c>
      <c r="E131" s="2"/>
      <c r="F131" s="1" t="s">
        <v>18</v>
      </c>
      <c r="G131" s="1" t="s">
        <v>19</v>
      </c>
      <c r="H131" s="1" t="s">
        <v>474</v>
      </c>
      <c r="I131" s="1" t="s">
        <v>475</v>
      </c>
      <c r="J131" s="1" t="s">
        <v>475</v>
      </c>
      <c r="K131" s="2"/>
      <c r="L131" s="1">
        <v>-14.0</v>
      </c>
      <c r="M131" s="1"/>
      <c r="N131" s="1">
        <v>112.33458333333333</v>
      </c>
      <c r="O131" s="1" t="s">
        <v>27</v>
      </c>
      <c r="P131" s="1" t="s">
        <v>476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hidden="1">
      <c r="A132" s="1" t="s">
        <v>24</v>
      </c>
      <c r="B132" s="1" t="s">
        <v>17</v>
      </c>
      <c r="C132" s="1">
        <v>460.0</v>
      </c>
      <c r="D132" s="1">
        <v>115.0</v>
      </c>
      <c r="E132" s="2"/>
      <c r="F132" s="1" t="s">
        <v>18</v>
      </c>
      <c r="G132" s="1" t="s">
        <v>167</v>
      </c>
      <c r="H132" s="1" t="s">
        <v>477</v>
      </c>
      <c r="I132" s="1" t="s">
        <v>478</v>
      </c>
      <c r="J132" s="1" t="s">
        <v>478</v>
      </c>
      <c r="K132" s="2"/>
      <c r="L132" s="1">
        <v>7.0</v>
      </c>
      <c r="M132" s="1"/>
      <c r="N132" s="1">
        <v>27.005066666666668</v>
      </c>
      <c r="O132" s="1" t="s">
        <v>27</v>
      </c>
      <c r="P132" s="1" t="s">
        <v>479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idden="1">
      <c r="A133" s="1" t="s">
        <v>16</v>
      </c>
      <c r="B133" s="1" t="s">
        <v>17</v>
      </c>
      <c r="C133" s="3">
        <v>1236.0</v>
      </c>
      <c r="D133" s="1">
        <v>0.0</v>
      </c>
      <c r="E133" s="2"/>
      <c r="F133" s="1" t="s">
        <v>18</v>
      </c>
      <c r="G133" s="1" t="s">
        <v>19</v>
      </c>
      <c r="H133" s="1" t="s">
        <v>480</v>
      </c>
      <c r="I133" s="1" t="s">
        <v>481</v>
      </c>
      <c r="J133" s="1" t="s">
        <v>481</v>
      </c>
      <c r="K133" s="2"/>
      <c r="L133" s="1">
        <v>14.0</v>
      </c>
      <c r="M133" s="1"/>
      <c r="N133" s="1">
        <v>19.859216666666665</v>
      </c>
      <c r="O133" s="1" t="s">
        <v>22</v>
      </c>
      <c r="P133" s="1" t="s">
        <v>482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hidden="1">
      <c r="A134" s="1" t="s">
        <v>36</v>
      </c>
      <c r="B134" s="1" t="s">
        <v>17</v>
      </c>
      <c r="C134" s="3">
        <v>329.0</v>
      </c>
      <c r="D134" s="1">
        <v>0.0</v>
      </c>
      <c r="E134" s="1" t="s">
        <v>37</v>
      </c>
      <c r="F134" s="1" t="s">
        <v>30</v>
      </c>
      <c r="G134" s="1" t="s">
        <v>31</v>
      </c>
      <c r="H134" s="1" t="s">
        <v>483</v>
      </c>
      <c r="I134" s="1" t="s">
        <v>484</v>
      </c>
      <c r="J134" s="1" t="s">
        <v>484</v>
      </c>
      <c r="K134" s="2"/>
      <c r="L134" s="1">
        <v>-6.0</v>
      </c>
      <c r="M134" s="1"/>
      <c r="N134" s="1">
        <v>8.598066666666666</v>
      </c>
      <c r="O134" s="1" t="s">
        <v>34</v>
      </c>
      <c r="P134" s="1" t="s">
        <v>485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idden="1">
      <c r="A135" s="1" t="s">
        <v>24</v>
      </c>
      <c r="B135" s="1" t="s">
        <v>17</v>
      </c>
      <c r="C135" s="3">
        <v>398.0</v>
      </c>
      <c r="D135" s="1">
        <v>0.0</v>
      </c>
      <c r="E135" s="1" t="s">
        <v>61</v>
      </c>
      <c r="F135" s="1" t="s">
        <v>62</v>
      </c>
      <c r="G135" s="1" t="s">
        <v>31</v>
      </c>
      <c r="H135" s="1" t="s">
        <v>486</v>
      </c>
      <c r="I135" s="1" t="s">
        <v>487</v>
      </c>
      <c r="J135" s="1" t="s">
        <v>488</v>
      </c>
      <c r="K135" s="1" t="s">
        <v>489</v>
      </c>
      <c r="L135" s="1">
        <v>-3.0</v>
      </c>
      <c r="M135" s="1">
        <v>0.01755</v>
      </c>
      <c r="N135" s="1">
        <v>17.190916666666666</v>
      </c>
      <c r="O135" s="1" t="s">
        <v>27</v>
      </c>
      <c r="P135" s="1" t="s">
        <v>490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idden="1">
      <c r="A136" s="1" t="s">
        <v>24</v>
      </c>
      <c r="B136" s="1" t="s">
        <v>17</v>
      </c>
      <c r="C136" s="1">
        <v>199.0</v>
      </c>
      <c r="D136" s="1">
        <v>50.0</v>
      </c>
      <c r="E136" s="2"/>
      <c r="F136" s="1" t="s">
        <v>18</v>
      </c>
      <c r="G136" s="1" t="s">
        <v>167</v>
      </c>
      <c r="H136" s="1" t="s">
        <v>491</v>
      </c>
      <c r="I136" s="1" t="s">
        <v>492</v>
      </c>
      <c r="J136" s="1" t="s">
        <v>492</v>
      </c>
      <c r="K136" s="2"/>
      <c r="L136" s="1">
        <v>-20.0</v>
      </c>
      <c r="M136" s="1"/>
      <c r="N136" s="1">
        <v>53.73963333333333</v>
      </c>
      <c r="O136" s="1" t="s">
        <v>27</v>
      </c>
      <c r="P136" s="1" t="s">
        <v>28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idden="1">
      <c r="A137" s="1" t="s">
        <v>36</v>
      </c>
      <c r="B137" s="1" t="s">
        <v>17</v>
      </c>
      <c r="C137" s="1">
        <v>329.0</v>
      </c>
      <c r="D137" s="1">
        <v>0.0</v>
      </c>
      <c r="E137" s="1" t="s">
        <v>37</v>
      </c>
      <c r="F137" s="1" t="s">
        <v>30</v>
      </c>
      <c r="G137" s="1" t="s">
        <v>31</v>
      </c>
      <c r="H137" s="1" t="s">
        <v>493</v>
      </c>
      <c r="I137" s="1" t="s">
        <v>494</v>
      </c>
      <c r="J137" s="1" t="s">
        <v>494</v>
      </c>
      <c r="K137" s="2"/>
      <c r="L137" s="1">
        <v>-7.0</v>
      </c>
      <c r="M137" s="1"/>
      <c r="N137" s="1">
        <v>7.0569</v>
      </c>
      <c r="O137" s="1" t="s">
        <v>34</v>
      </c>
      <c r="P137" s="1" t="s">
        <v>176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idden="1">
      <c r="A138" s="1" t="s">
        <v>36</v>
      </c>
      <c r="B138" s="1" t="s">
        <v>17</v>
      </c>
      <c r="C138" s="1">
        <v>351.0</v>
      </c>
      <c r="D138" s="1">
        <v>0.0</v>
      </c>
      <c r="E138" s="1" t="s">
        <v>37</v>
      </c>
      <c r="F138" s="1" t="s">
        <v>30</v>
      </c>
      <c r="G138" s="1" t="s">
        <v>31</v>
      </c>
      <c r="H138" s="1" t="s">
        <v>495</v>
      </c>
      <c r="I138" s="1" t="s">
        <v>496</v>
      </c>
      <c r="J138" s="1" t="s">
        <v>496</v>
      </c>
      <c r="K138" s="2"/>
      <c r="L138" s="1">
        <v>-6.0</v>
      </c>
      <c r="M138" s="1"/>
      <c r="N138" s="1">
        <v>8.01995</v>
      </c>
      <c r="O138" s="1" t="s">
        <v>34</v>
      </c>
      <c r="P138" s="1" t="s">
        <v>497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idden="1">
      <c r="A139" s="1" t="s">
        <v>24</v>
      </c>
      <c r="B139" s="1" t="s">
        <v>17</v>
      </c>
      <c r="C139" s="1">
        <v>247.0</v>
      </c>
      <c r="D139" s="1">
        <v>62.0</v>
      </c>
      <c r="E139" s="2"/>
      <c r="F139" s="1" t="s">
        <v>18</v>
      </c>
      <c r="G139" s="1" t="s">
        <v>19</v>
      </c>
      <c r="H139" s="1" t="s">
        <v>498</v>
      </c>
      <c r="I139" s="1" t="s">
        <v>499</v>
      </c>
      <c r="J139" s="1" t="s">
        <v>500</v>
      </c>
      <c r="K139" s="2"/>
      <c r="L139" s="1">
        <v>318.0</v>
      </c>
      <c r="M139" s="1"/>
      <c r="N139" s="1">
        <v>10.789716666666667</v>
      </c>
      <c r="O139" s="1" t="s">
        <v>27</v>
      </c>
      <c r="P139" s="1" t="s">
        <v>501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hidden="1">
      <c r="A140" s="1" t="s">
        <v>29</v>
      </c>
      <c r="B140" s="1" t="s">
        <v>354</v>
      </c>
      <c r="C140" s="3">
        <v>329.0</v>
      </c>
      <c r="D140" s="1">
        <v>0.0</v>
      </c>
      <c r="E140" s="2"/>
      <c r="F140" s="1" t="s">
        <v>30</v>
      </c>
      <c r="G140" s="1" t="s">
        <v>31</v>
      </c>
      <c r="H140" s="1" t="s">
        <v>502</v>
      </c>
      <c r="I140" s="1" t="s">
        <v>503</v>
      </c>
      <c r="J140" s="1" t="s">
        <v>503</v>
      </c>
      <c r="K140" s="2"/>
      <c r="L140" s="1">
        <v>-6.0</v>
      </c>
      <c r="M140" s="1"/>
      <c r="N140" s="1">
        <v>8.43545</v>
      </c>
      <c r="O140" s="1" t="s">
        <v>34</v>
      </c>
      <c r="P140" s="1" t="s">
        <v>504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29</v>
      </c>
      <c r="B141" s="1" t="s">
        <v>354</v>
      </c>
      <c r="C141" s="1">
        <v>321.0</v>
      </c>
      <c r="D141" s="1">
        <v>0.0</v>
      </c>
      <c r="E141" s="2"/>
      <c r="F141" s="1" t="s">
        <v>30</v>
      </c>
      <c r="G141" s="1" t="s">
        <v>31</v>
      </c>
      <c r="H141" s="1" t="s">
        <v>505</v>
      </c>
      <c r="I141" s="1" t="s">
        <v>506</v>
      </c>
      <c r="J141" s="1" t="s">
        <v>506</v>
      </c>
      <c r="K141" s="2"/>
      <c r="L141" s="1">
        <v>-5.0</v>
      </c>
      <c r="M141" s="1"/>
      <c r="N141" s="1">
        <v>9.559133333333333</v>
      </c>
      <c r="O141" s="1" t="s">
        <v>34</v>
      </c>
      <c r="P141" s="1" t="s">
        <v>507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hidden="1">
      <c r="A142" s="1" t="s">
        <v>24</v>
      </c>
      <c r="B142" s="1" t="s">
        <v>17</v>
      </c>
      <c r="C142" s="1">
        <v>413.0</v>
      </c>
      <c r="D142" s="1">
        <v>0.0</v>
      </c>
      <c r="E142" s="1" t="s">
        <v>37</v>
      </c>
      <c r="F142" s="1" t="s">
        <v>62</v>
      </c>
      <c r="G142" s="1" t="s">
        <v>31</v>
      </c>
      <c r="H142" s="1" t="s">
        <v>508</v>
      </c>
      <c r="I142" s="1" t="s">
        <v>509</v>
      </c>
      <c r="J142" s="1" t="s">
        <v>510</v>
      </c>
      <c r="K142" s="1" t="s">
        <v>511</v>
      </c>
      <c r="L142" s="1">
        <v>-6.0</v>
      </c>
      <c r="M142" s="1">
        <v>1.8677666666666666</v>
      </c>
      <c r="N142" s="1">
        <v>10.3593</v>
      </c>
      <c r="O142" s="1" t="s">
        <v>27</v>
      </c>
      <c r="P142" s="1" t="s">
        <v>512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idden="1">
      <c r="A143" s="1" t="s">
        <v>29</v>
      </c>
      <c r="B143" s="1" t="s">
        <v>17</v>
      </c>
      <c r="C143" s="3">
        <v>528.0</v>
      </c>
      <c r="D143" s="1">
        <v>0.0</v>
      </c>
      <c r="E143" s="2"/>
      <c r="F143" s="1" t="s">
        <v>30</v>
      </c>
      <c r="G143" s="1" t="s">
        <v>19</v>
      </c>
      <c r="H143" s="1" t="s">
        <v>513</v>
      </c>
      <c r="I143" s="1" t="s">
        <v>514</v>
      </c>
      <c r="J143" s="1" t="s">
        <v>514</v>
      </c>
      <c r="K143" s="2"/>
      <c r="L143" s="1">
        <v>-1.0</v>
      </c>
      <c r="M143" s="1"/>
      <c r="N143" s="1">
        <v>13.979366666666667</v>
      </c>
      <c r="O143" s="1" t="s">
        <v>34</v>
      </c>
      <c r="P143" s="1" t="s">
        <v>515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idden="1">
      <c r="A144" s="1" t="s">
        <v>16</v>
      </c>
      <c r="B144" s="1" t="s">
        <v>17</v>
      </c>
      <c r="C144" s="1">
        <v>309.0</v>
      </c>
      <c r="D144" s="1">
        <v>0.0</v>
      </c>
      <c r="E144" s="2"/>
      <c r="F144" s="1" t="s">
        <v>18</v>
      </c>
      <c r="G144" s="1" t="s">
        <v>19</v>
      </c>
      <c r="H144" s="1" t="s">
        <v>516</v>
      </c>
      <c r="I144" s="1" t="s">
        <v>517</v>
      </c>
      <c r="J144" s="1" t="s">
        <v>517</v>
      </c>
      <c r="K144" s="2"/>
      <c r="L144" s="1">
        <v>10.0</v>
      </c>
      <c r="M144" s="1"/>
      <c r="N144" s="1">
        <v>15.116483333333333</v>
      </c>
      <c r="O144" s="1" t="s">
        <v>22</v>
      </c>
      <c r="P144" s="1" t="s">
        <v>518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idden="1">
      <c r="A145" s="1" t="s">
        <v>16</v>
      </c>
      <c r="B145" s="1" t="s">
        <v>17</v>
      </c>
      <c r="C145" s="1">
        <v>249.0</v>
      </c>
      <c r="D145" s="1">
        <v>0.0</v>
      </c>
      <c r="E145" s="2"/>
      <c r="F145" s="1" t="s">
        <v>18</v>
      </c>
      <c r="G145" s="1" t="s">
        <v>19</v>
      </c>
      <c r="H145" s="1" t="s">
        <v>519</v>
      </c>
      <c r="I145" s="1" t="s">
        <v>520</v>
      </c>
      <c r="J145" s="1" t="s">
        <v>520</v>
      </c>
      <c r="K145" s="2"/>
      <c r="L145" s="1">
        <v>8.0</v>
      </c>
      <c r="M145" s="1"/>
      <c r="N145" s="1">
        <v>13.043766666666667</v>
      </c>
      <c r="O145" s="1" t="s">
        <v>22</v>
      </c>
      <c r="P145" s="1" t="s">
        <v>521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idden="1">
      <c r="A146" s="1" t="s">
        <v>29</v>
      </c>
      <c r="B146" s="1" t="s">
        <v>17</v>
      </c>
      <c r="C146" s="3">
        <v>429.0</v>
      </c>
      <c r="D146" s="1">
        <v>0.0</v>
      </c>
      <c r="E146" s="2"/>
      <c r="F146" s="1" t="s">
        <v>30</v>
      </c>
      <c r="G146" s="1" t="s">
        <v>19</v>
      </c>
      <c r="H146" s="1" t="s">
        <v>522</v>
      </c>
      <c r="I146" s="1" t="s">
        <v>523</v>
      </c>
      <c r="J146" s="1" t="s">
        <v>523</v>
      </c>
      <c r="K146" s="2"/>
      <c r="L146" s="1">
        <v>-1.0</v>
      </c>
      <c r="M146" s="1"/>
      <c r="N146" s="1">
        <v>13.0434</v>
      </c>
      <c r="O146" s="1" t="s">
        <v>34</v>
      </c>
      <c r="P146" s="1" t="s">
        <v>524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hidden="1">
      <c r="A147" s="1" t="s">
        <v>36</v>
      </c>
      <c r="B147" s="1" t="s">
        <v>17</v>
      </c>
      <c r="C147" s="1">
        <v>234.0</v>
      </c>
      <c r="D147" s="1">
        <v>0.0</v>
      </c>
      <c r="E147" s="1" t="s">
        <v>37</v>
      </c>
      <c r="F147" s="1" t="s">
        <v>30</v>
      </c>
      <c r="G147" s="1" t="s">
        <v>31</v>
      </c>
      <c r="H147" s="1" t="s">
        <v>525</v>
      </c>
      <c r="I147" s="1" t="s">
        <v>526</v>
      </c>
      <c r="J147" s="1" t="s">
        <v>526</v>
      </c>
      <c r="K147" s="2"/>
      <c r="L147" s="1">
        <v>3.0</v>
      </c>
      <c r="M147" s="1"/>
      <c r="N147" s="1">
        <v>18.3823</v>
      </c>
      <c r="O147" s="1" t="s">
        <v>34</v>
      </c>
      <c r="P147" s="1" t="s">
        <v>527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idden="1">
      <c r="A148" s="1" t="s">
        <v>24</v>
      </c>
      <c r="B148" s="1" t="s">
        <v>17</v>
      </c>
      <c r="C148" s="1">
        <v>219.0</v>
      </c>
      <c r="D148" s="1">
        <v>50.0</v>
      </c>
      <c r="E148" s="2"/>
      <c r="F148" s="1" t="s">
        <v>18</v>
      </c>
      <c r="G148" s="1" t="s">
        <v>19</v>
      </c>
      <c r="H148" s="1" t="s">
        <v>528</v>
      </c>
      <c r="I148" s="1" t="s">
        <v>529</v>
      </c>
      <c r="J148" s="1" t="s">
        <v>529</v>
      </c>
      <c r="K148" s="2"/>
      <c r="L148" s="1">
        <v>-6.0</v>
      </c>
      <c r="M148" s="1"/>
      <c r="N148" s="1">
        <v>12.792983333333334</v>
      </c>
      <c r="O148" s="1" t="s">
        <v>27</v>
      </c>
      <c r="P148" s="1" t="s">
        <v>530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idden="1">
      <c r="A149" s="1" t="s">
        <v>29</v>
      </c>
      <c r="B149" s="1" t="s">
        <v>17</v>
      </c>
      <c r="C149" s="3">
        <v>264.0</v>
      </c>
      <c r="D149" s="1">
        <v>0.0</v>
      </c>
      <c r="E149" s="2"/>
      <c r="F149" s="1" t="s">
        <v>30</v>
      </c>
      <c r="G149" s="1" t="s">
        <v>19</v>
      </c>
      <c r="H149" s="1" t="s">
        <v>531</v>
      </c>
      <c r="I149" s="1" t="s">
        <v>532</v>
      </c>
      <c r="J149" s="1" t="s">
        <v>532</v>
      </c>
      <c r="K149" s="2"/>
      <c r="L149" s="1">
        <v>-4.0</v>
      </c>
      <c r="M149" s="1"/>
      <c r="N149" s="1">
        <v>10.35195</v>
      </c>
      <c r="O149" s="1" t="s">
        <v>34</v>
      </c>
      <c r="P149" s="1" t="s">
        <v>533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idden="1">
      <c r="A150" s="1" t="s">
        <v>29</v>
      </c>
      <c r="B150" s="1" t="s">
        <v>17</v>
      </c>
      <c r="C150" s="3">
        <v>380.0</v>
      </c>
      <c r="D150" s="1">
        <v>0.0</v>
      </c>
      <c r="E150" s="2"/>
      <c r="F150" s="1" t="s">
        <v>30</v>
      </c>
      <c r="G150" s="1" t="s">
        <v>31</v>
      </c>
      <c r="H150" s="1" t="s">
        <v>534</v>
      </c>
      <c r="I150" s="1" t="s">
        <v>535</v>
      </c>
      <c r="J150" s="1" t="s">
        <v>535</v>
      </c>
      <c r="K150" s="2"/>
      <c r="L150" s="1">
        <v>-5.0</v>
      </c>
      <c r="M150" s="1"/>
      <c r="N150" s="1">
        <v>9.247733333333333</v>
      </c>
      <c r="O150" s="1" t="s">
        <v>34</v>
      </c>
      <c r="P150" s="1" t="s">
        <v>536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idden="1">
      <c r="A151" s="1" t="s">
        <v>98</v>
      </c>
      <c r="B151" s="1" t="s">
        <v>17</v>
      </c>
      <c r="C151" s="1">
        <v>329.0</v>
      </c>
      <c r="D151" s="1">
        <v>0.0</v>
      </c>
      <c r="E151" s="1" t="s">
        <v>537</v>
      </c>
      <c r="F151" s="1" t="s">
        <v>30</v>
      </c>
      <c r="G151" s="1" t="s">
        <v>31</v>
      </c>
      <c r="H151" s="1" t="s">
        <v>538</v>
      </c>
      <c r="I151" s="1" t="s">
        <v>539</v>
      </c>
      <c r="J151" s="1" t="s">
        <v>539</v>
      </c>
      <c r="K151" s="2"/>
      <c r="L151" s="1">
        <v>-7.0</v>
      </c>
      <c r="M151" s="1"/>
      <c r="N151" s="1">
        <v>7.9743</v>
      </c>
      <c r="O151" s="1" t="s">
        <v>34</v>
      </c>
      <c r="P151" s="1" t="s">
        <v>540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hidden="1">
      <c r="A152" s="1" t="s">
        <v>36</v>
      </c>
      <c r="B152" s="1" t="s">
        <v>17</v>
      </c>
      <c r="C152" s="3">
        <v>364.0</v>
      </c>
      <c r="D152" s="1">
        <v>0.0</v>
      </c>
      <c r="E152" s="1" t="s">
        <v>37</v>
      </c>
      <c r="F152" s="1" t="s">
        <v>30</v>
      </c>
      <c r="G152" s="1" t="s">
        <v>31</v>
      </c>
      <c r="H152" s="1" t="s">
        <v>541</v>
      </c>
      <c r="I152" s="1" t="s">
        <v>542</v>
      </c>
      <c r="J152" s="1" t="s">
        <v>542</v>
      </c>
      <c r="K152" s="2"/>
      <c r="L152" s="1">
        <v>-2.0</v>
      </c>
      <c r="M152" s="1"/>
      <c r="N152" s="1">
        <v>12.741983333333334</v>
      </c>
      <c r="O152" s="1" t="s">
        <v>34</v>
      </c>
      <c r="P152" s="1" t="s">
        <v>543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idden="1">
      <c r="A153" s="1" t="s">
        <v>29</v>
      </c>
      <c r="B153" s="1" t="s">
        <v>17</v>
      </c>
      <c r="C153" s="1">
        <v>224.0</v>
      </c>
      <c r="D153" s="1">
        <v>0.0</v>
      </c>
      <c r="E153" s="2"/>
      <c r="F153" s="1" t="s">
        <v>30</v>
      </c>
      <c r="G153" s="1" t="s">
        <v>31</v>
      </c>
      <c r="H153" s="1" t="s">
        <v>544</v>
      </c>
      <c r="I153" s="1" t="s">
        <v>545</v>
      </c>
      <c r="J153" s="1" t="s">
        <v>545</v>
      </c>
      <c r="K153" s="2"/>
      <c r="L153" s="1">
        <v>-8.0</v>
      </c>
      <c r="M153" s="1"/>
      <c r="N153" s="1">
        <v>6.6879333333333335</v>
      </c>
      <c r="O153" s="1" t="s">
        <v>34</v>
      </c>
      <c r="P153" s="1" t="s">
        <v>268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idden="1">
      <c r="A154" s="1" t="s">
        <v>29</v>
      </c>
      <c r="B154" s="1" t="s">
        <v>17</v>
      </c>
      <c r="C154" s="1">
        <v>712.0</v>
      </c>
      <c r="D154" s="1">
        <v>0.0</v>
      </c>
      <c r="E154" s="2"/>
      <c r="F154" s="1" t="s">
        <v>30</v>
      </c>
      <c r="G154" s="1" t="s">
        <v>31</v>
      </c>
      <c r="H154" s="1" t="s">
        <v>546</v>
      </c>
      <c r="I154" s="1" t="s">
        <v>547</v>
      </c>
      <c r="J154" s="1" t="s">
        <v>547</v>
      </c>
      <c r="K154" s="2"/>
      <c r="L154" s="1">
        <v>0.0</v>
      </c>
      <c r="M154" s="1"/>
      <c r="N154" s="1">
        <v>15.4959</v>
      </c>
      <c r="O154" s="1" t="s">
        <v>34</v>
      </c>
      <c r="P154" s="1" t="s">
        <v>548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idden="1">
      <c r="A155" s="1" t="s">
        <v>29</v>
      </c>
      <c r="B155" s="1" t="s">
        <v>17</v>
      </c>
      <c r="C155" s="1">
        <v>404.0</v>
      </c>
      <c r="D155" s="1">
        <v>0.0</v>
      </c>
      <c r="E155" s="2"/>
      <c r="F155" s="1" t="s">
        <v>30</v>
      </c>
      <c r="G155" s="1" t="s">
        <v>31</v>
      </c>
      <c r="H155" s="1" t="s">
        <v>549</v>
      </c>
      <c r="I155" s="1" t="s">
        <v>550</v>
      </c>
      <c r="J155" s="1" t="s">
        <v>550</v>
      </c>
      <c r="K155" s="2"/>
      <c r="L155" s="1">
        <v>-4.0</v>
      </c>
      <c r="M155" s="1"/>
      <c r="N155" s="1">
        <v>10.450966666666666</v>
      </c>
      <c r="O155" s="1" t="s">
        <v>34</v>
      </c>
      <c r="P155" s="1" t="s">
        <v>551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idden="1">
      <c r="A156" s="1" t="s">
        <v>16</v>
      </c>
      <c r="B156" s="1" t="s">
        <v>17</v>
      </c>
      <c r="C156" s="1">
        <v>119.0</v>
      </c>
      <c r="D156" s="1">
        <v>0.0</v>
      </c>
      <c r="E156" s="2"/>
      <c r="F156" s="1" t="s">
        <v>18</v>
      </c>
      <c r="G156" s="1" t="s">
        <v>19</v>
      </c>
      <c r="H156" s="1" t="s">
        <v>552</v>
      </c>
      <c r="I156" s="1" t="s">
        <v>553</v>
      </c>
      <c r="J156" s="1" t="s">
        <v>553</v>
      </c>
      <c r="K156" s="2"/>
      <c r="L156" s="1">
        <v>5.0</v>
      </c>
      <c r="M156" s="1"/>
      <c r="N156" s="1">
        <v>10.481566666666666</v>
      </c>
      <c r="O156" s="1" t="s">
        <v>22</v>
      </c>
      <c r="P156" s="1" t="s">
        <v>554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idden="1">
      <c r="A157" s="1" t="s">
        <v>36</v>
      </c>
      <c r="B157" s="1" t="s">
        <v>17</v>
      </c>
      <c r="C157" s="3">
        <v>358.0</v>
      </c>
      <c r="D157" s="1">
        <v>0.0</v>
      </c>
      <c r="E157" s="1" t="s">
        <v>37</v>
      </c>
      <c r="F157" s="1" t="s">
        <v>30</v>
      </c>
      <c r="G157" s="1" t="s">
        <v>31</v>
      </c>
      <c r="H157" s="1" t="s">
        <v>555</v>
      </c>
      <c r="I157" s="1" t="s">
        <v>556</v>
      </c>
      <c r="J157" s="1" t="s">
        <v>556</v>
      </c>
      <c r="K157" s="2"/>
      <c r="L157" s="1">
        <v>-1.0</v>
      </c>
      <c r="M157" s="1"/>
      <c r="N157" s="1">
        <v>13.771383333333333</v>
      </c>
      <c r="O157" s="1" t="s">
        <v>34</v>
      </c>
      <c r="P157" s="1" t="s">
        <v>557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hidden="1">
      <c r="A158" s="1" t="s">
        <v>36</v>
      </c>
      <c r="B158" s="3" t="s">
        <v>17</v>
      </c>
      <c r="C158" s="1">
        <v>578.0</v>
      </c>
      <c r="D158" s="1">
        <v>0.0</v>
      </c>
      <c r="E158" s="1" t="s">
        <v>37</v>
      </c>
      <c r="F158" s="1" t="s">
        <v>30</v>
      </c>
      <c r="G158" s="1" t="s">
        <v>31</v>
      </c>
      <c r="H158" s="1" t="s">
        <v>558</v>
      </c>
      <c r="I158" s="1" t="s">
        <v>559</v>
      </c>
      <c r="J158" s="1" t="s">
        <v>559</v>
      </c>
      <c r="K158" s="2"/>
      <c r="L158" s="1">
        <v>3.0</v>
      </c>
      <c r="M158" s="1"/>
      <c r="N158" s="1">
        <v>18.980383333333332</v>
      </c>
      <c r="O158" s="1" t="s">
        <v>34</v>
      </c>
      <c r="P158" s="1" t="s">
        <v>560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hidden="1">
      <c r="A159" s="1" t="s">
        <v>29</v>
      </c>
      <c r="B159" s="1" t="s">
        <v>17</v>
      </c>
      <c r="C159" s="1">
        <v>329.0</v>
      </c>
      <c r="D159" s="1">
        <v>0.0</v>
      </c>
      <c r="E159" s="2"/>
      <c r="F159" s="1" t="s">
        <v>30</v>
      </c>
      <c r="G159" s="1" t="s">
        <v>19</v>
      </c>
      <c r="H159" s="1" t="s">
        <v>561</v>
      </c>
      <c r="I159" s="1" t="s">
        <v>562</v>
      </c>
      <c r="J159" s="1" t="s">
        <v>562</v>
      </c>
      <c r="K159" s="2"/>
      <c r="L159" s="1">
        <v>-6.0</v>
      </c>
      <c r="M159" s="1"/>
      <c r="N159" s="1">
        <v>8.421933333333333</v>
      </c>
      <c r="O159" s="1" t="s">
        <v>34</v>
      </c>
      <c r="P159" s="1" t="s">
        <v>563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idden="1">
      <c r="A160" s="1" t="s">
        <v>16</v>
      </c>
      <c r="B160" s="1" t="s">
        <v>17</v>
      </c>
      <c r="C160" s="1">
        <v>49.0</v>
      </c>
      <c r="D160" s="1">
        <v>0.0</v>
      </c>
      <c r="E160" s="2"/>
      <c r="F160" s="1" t="s">
        <v>18</v>
      </c>
      <c r="G160" s="1" t="s">
        <v>19</v>
      </c>
      <c r="H160" s="1" t="s">
        <v>564</v>
      </c>
      <c r="I160" s="1" t="s">
        <v>565</v>
      </c>
      <c r="J160" s="1" t="s">
        <v>565</v>
      </c>
      <c r="K160" s="2"/>
      <c r="L160" s="1">
        <v>-1.0</v>
      </c>
      <c r="M160" s="1"/>
      <c r="N160" s="1">
        <v>3.3206</v>
      </c>
      <c r="O160" s="1" t="s">
        <v>22</v>
      </c>
      <c r="P160" s="1" t="s">
        <v>566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hidden="1">
      <c r="A161" s="1" t="s">
        <v>16</v>
      </c>
      <c r="B161" s="1" t="s">
        <v>17</v>
      </c>
      <c r="C161" s="1">
        <v>368.0</v>
      </c>
      <c r="D161" s="1">
        <v>0.0</v>
      </c>
      <c r="E161" s="2"/>
      <c r="F161" s="1" t="s">
        <v>18</v>
      </c>
      <c r="G161" s="1" t="s">
        <v>19</v>
      </c>
      <c r="H161" s="1" t="s">
        <v>567</v>
      </c>
      <c r="I161" s="1" t="s">
        <v>568</v>
      </c>
      <c r="J161" s="1" t="s">
        <v>568</v>
      </c>
      <c r="K161" s="2"/>
      <c r="L161" s="1">
        <v>7.0</v>
      </c>
      <c r="M161" s="1"/>
      <c r="N161" s="1">
        <v>12.947683333333334</v>
      </c>
      <c r="O161" s="1" t="s">
        <v>22</v>
      </c>
      <c r="P161" s="1" t="s">
        <v>569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idden="1">
      <c r="A162" s="1" t="s">
        <v>36</v>
      </c>
      <c r="B162" s="1" t="s">
        <v>17</v>
      </c>
      <c r="C162" s="1">
        <v>707.0</v>
      </c>
      <c r="D162" s="1">
        <v>0.0</v>
      </c>
      <c r="E162" s="1" t="s">
        <v>37</v>
      </c>
      <c r="F162" s="1" t="s">
        <v>30</v>
      </c>
      <c r="G162" s="1" t="s">
        <v>31</v>
      </c>
      <c r="H162" s="1" t="s">
        <v>570</v>
      </c>
      <c r="I162" s="1" t="s">
        <v>571</v>
      </c>
      <c r="J162" s="1" t="s">
        <v>571</v>
      </c>
      <c r="K162" s="2"/>
      <c r="L162" s="1">
        <v>-1.0</v>
      </c>
      <c r="M162" s="1"/>
      <c r="N162" s="1">
        <v>13.434216666666666</v>
      </c>
      <c r="O162" s="1" t="s">
        <v>34</v>
      </c>
      <c r="P162" s="1" t="s">
        <v>572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idden="1">
      <c r="A163" s="1" t="s">
        <v>24</v>
      </c>
      <c r="B163" s="1" t="s">
        <v>17</v>
      </c>
      <c r="C163" s="1">
        <v>412.0</v>
      </c>
      <c r="D163" s="1">
        <v>103.0</v>
      </c>
      <c r="E163" s="2"/>
      <c r="F163" s="1" t="s">
        <v>18</v>
      </c>
      <c r="G163" s="1" t="s">
        <v>19</v>
      </c>
      <c r="H163" s="1" t="s">
        <v>573</v>
      </c>
      <c r="I163" s="1" t="s">
        <v>574</v>
      </c>
      <c r="J163" s="1" t="s">
        <v>574</v>
      </c>
      <c r="K163" s="2"/>
      <c r="L163" s="1">
        <v>-3.0</v>
      </c>
      <c r="M163" s="1"/>
      <c r="N163" s="1">
        <v>15.815066666666667</v>
      </c>
      <c r="O163" s="1" t="s">
        <v>27</v>
      </c>
      <c r="P163" s="1" t="s">
        <v>575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idden="1">
      <c r="A164" s="1" t="s">
        <v>36</v>
      </c>
      <c r="B164" s="1" t="s">
        <v>17</v>
      </c>
      <c r="C164" s="1">
        <v>1087.0</v>
      </c>
      <c r="D164" s="1">
        <v>0.0</v>
      </c>
      <c r="E164" s="1" t="s">
        <v>37</v>
      </c>
      <c r="F164" s="1" t="s">
        <v>30</v>
      </c>
      <c r="G164" s="1" t="s">
        <v>31</v>
      </c>
      <c r="H164" s="1" t="s">
        <v>576</v>
      </c>
      <c r="I164" s="1" t="s">
        <v>577</v>
      </c>
      <c r="J164" s="1" t="s">
        <v>577</v>
      </c>
      <c r="K164" s="2"/>
      <c r="L164" s="1">
        <v>4.0</v>
      </c>
      <c r="M164" s="1"/>
      <c r="N164" s="1">
        <v>19.010933333333334</v>
      </c>
      <c r="O164" s="1" t="s">
        <v>34</v>
      </c>
      <c r="P164" s="1" t="s">
        <v>578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idden="1">
      <c r="A165" s="1" t="s">
        <v>36</v>
      </c>
      <c r="B165" s="1" t="s">
        <v>17</v>
      </c>
      <c r="C165" s="3">
        <v>603.0</v>
      </c>
      <c r="D165" s="1">
        <v>0.0</v>
      </c>
      <c r="E165" s="1" t="s">
        <v>37</v>
      </c>
      <c r="F165" s="1" t="s">
        <v>30</v>
      </c>
      <c r="G165" s="1" t="s">
        <v>31</v>
      </c>
      <c r="H165" s="1" t="s">
        <v>579</v>
      </c>
      <c r="I165" s="1" t="s">
        <v>580</v>
      </c>
      <c r="J165" s="1" t="s">
        <v>580</v>
      </c>
      <c r="K165" s="2"/>
      <c r="L165" s="1">
        <v>0.0</v>
      </c>
      <c r="M165" s="1"/>
      <c r="N165" s="1">
        <v>14.041566666666666</v>
      </c>
      <c r="O165" s="1" t="s">
        <v>34</v>
      </c>
      <c r="P165" s="1" t="s">
        <v>581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idden="1">
      <c r="A166" s="1" t="s">
        <v>24</v>
      </c>
      <c r="B166" s="1" t="s">
        <v>17</v>
      </c>
      <c r="C166" s="1">
        <v>199.0</v>
      </c>
      <c r="D166" s="1">
        <v>50.0</v>
      </c>
      <c r="E166" s="2"/>
      <c r="F166" s="1" t="s">
        <v>18</v>
      </c>
      <c r="G166" s="1" t="s">
        <v>31</v>
      </c>
      <c r="H166" s="1" t="s">
        <v>582</v>
      </c>
      <c r="I166" s="1" t="s">
        <v>583</v>
      </c>
      <c r="J166" s="1" t="s">
        <v>583</v>
      </c>
      <c r="K166" s="2"/>
      <c r="L166" s="1">
        <v>-9.0</v>
      </c>
      <c r="M166" s="1"/>
      <c r="N166" s="1">
        <v>9.41765</v>
      </c>
      <c r="O166" s="1" t="s">
        <v>27</v>
      </c>
      <c r="P166" s="1" t="s">
        <v>584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hidden="1">
      <c r="A167" s="1" t="s">
        <v>24</v>
      </c>
      <c r="B167" s="1" t="s">
        <v>17</v>
      </c>
      <c r="C167" s="1">
        <v>250.0</v>
      </c>
      <c r="D167" s="1">
        <v>0.0</v>
      </c>
      <c r="E167" s="1" t="s">
        <v>61</v>
      </c>
      <c r="F167" s="1" t="s">
        <v>62</v>
      </c>
      <c r="G167" s="1" t="s">
        <v>31</v>
      </c>
      <c r="H167" s="1" t="s">
        <v>585</v>
      </c>
      <c r="I167" s="1" t="s">
        <v>586</v>
      </c>
      <c r="J167" s="1" t="s">
        <v>587</v>
      </c>
      <c r="K167" s="1" t="s">
        <v>588</v>
      </c>
      <c r="L167" s="1">
        <v>7.0</v>
      </c>
      <c r="M167" s="1">
        <v>0.008583333333333333</v>
      </c>
      <c r="N167" s="1">
        <v>11.634783333333333</v>
      </c>
      <c r="O167" s="1" t="s">
        <v>27</v>
      </c>
      <c r="P167" s="1" t="s">
        <v>589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idden="1">
      <c r="A168" s="1" t="s">
        <v>29</v>
      </c>
      <c r="B168" s="1" t="s">
        <v>17</v>
      </c>
      <c r="C168" s="1">
        <v>427.0</v>
      </c>
      <c r="D168" s="1">
        <v>0.0</v>
      </c>
      <c r="E168" s="2"/>
      <c r="F168" s="1" t="s">
        <v>30</v>
      </c>
      <c r="G168" s="1" t="s">
        <v>31</v>
      </c>
      <c r="H168" s="1" t="s">
        <v>590</v>
      </c>
      <c r="I168" s="1" t="s">
        <v>591</v>
      </c>
      <c r="J168" s="1" t="s">
        <v>591</v>
      </c>
      <c r="K168" s="2"/>
      <c r="L168" s="1">
        <v>-4.0</v>
      </c>
      <c r="M168" s="1"/>
      <c r="N168" s="1">
        <v>10.8797</v>
      </c>
      <c r="O168" s="1" t="s">
        <v>34</v>
      </c>
      <c r="P168" s="1" t="s">
        <v>592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idden="1">
      <c r="A169" s="1" t="s">
        <v>36</v>
      </c>
      <c r="B169" s="1" t="s">
        <v>17</v>
      </c>
      <c r="C169" s="3">
        <v>394.0</v>
      </c>
      <c r="D169" s="1">
        <v>0.0</v>
      </c>
      <c r="E169" s="1" t="s">
        <v>37</v>
      </c>
      <c r="F169" s="1" t="s">
        <v>30</v>
      </c>
      <c r="G169" s="1" t="s">
        <v>31</v>
      </c>
      <c r="H169" s="1" t="s">
        <v>593</v>
      </c>
      <c r="I169" s="1" t="s">
        <v>594</v>
      </c>
      <c r="J169" s="1" t="s">
        <v>594</v>
      </c>
      <c r="K169" s="2"/>
      <c r="L169" s="1">
        <v>0.0</v>
      </c>
      <c r="M169" s="1"/>
      <c r="N169" s="1">
        <v>14.6308</v>
      </c>
      <c r="O169" s="1" t="s">
        <v>34</v>
      </c>
      <c r="P169" s="1" t="s">
        <v>595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hidden="1">
      <c r="A170" s="1" t="s">
        <v>24</v>
      </c>
      <c r="B170" s="1" t="s">
        <v>17</v>
      </c>
      <c r="C170" s="1">
        <v>634.0</v>
      </c>
      <c r="D170" s="1">
        <v>0.0</v>
      </c>
      <c r="E170" s="1" t="s">
        <v>61</v>
      </c>
      <c r="F170" s="1" t="s">
        <v>62</v>
      </c>
      <c r="G170" s="1" t="s">
        <v>31</v>
      </c>
      <c r="H170" s="1" t="s">
        <v>596</v>
      </c>
      <c r="I170" s="1" t="s">
        <v>597</v>
      </c>
      <c r="J170" s="1" t="s">
        <v>598</v>
      </c>
      <c r="K170" s="1" t="s">
        <v>599</v>
      </c>
      <c r="L170" s="1">
        <v>-9.0</v>
      </c>
      <c r="M170" s="1">
        <v>0.0124</v>
      </c>
      <c r="N170" s="1">
        <v>14.358116666666668</v>
      </c>
      <c r="O170" s="1" t="s">
        <v>27</v>
      </c>
      <c r="P170" s="1" t="s">
        <v>600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idden="1">
      <c r="A171" s="1" t="s">
        <v>29</v>
      </c>
      <c r="B171" s="1" t="s">
        <v>17</v>
      </c>
      <c r="C171" s="1">
        <v>264.0</v>
      </c>
      <c r="D171" s="1">
        <v>0.0</v>
      </c>
      <c r="E171" s="2"/>
      <c r="F171" s="1" t="s">
        <v>30</v>
      </c>
      <c r="G171" s="1" t="s">
        <v>19</v>
      </c>
      <c r="H171" s="1" t="s">
        <v>601</v>
      </c>
      <c r="I171" s="1" t="s">
        <v>602</v>
      </c>
      <c r="J171" s="1" t="s">
        <v>602</v>
      </c>
      <c r="K171" s="2"/>
      <c r="L171" s="1">
        <v>-8.0</v>
      </c>
      <c r="M171" s="1"/>
      <c r="N171" s="1">
        <v>6.8669</v>
      </c>
      <c r="O171" s="1" t="s">
        <v>34</v>
      </c>
      <c r="P171" s="1" t="s">
        <v>603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idden="1">
      <c r="A172" s="1" t="s">
        <v>98</v>
      </c>
      <c r="B172" s="1" t="s">
        <v>17</v>
      </c>
      <c r="C172" s="1">
        <v>429.0</v>
      </c>
      <c r="D172" s="1">
        <v>0.0</v>
      </c>
      <c r="E172" s="1" t="s">
        <v>604</v>
      </c>
      <c r="F172" s="1" t="s">
        <v>30</v>
      </c>
      <c r="G172" s="1" t="s">
        <v>31</v>
      </c>
      <c r="H172" s="1" t="s">
        <v>605</v>
      </c>
      <c r="I172" s="1" t="s">
        <v>606</v>
      </c>
      <c r="J172" s="1" t="s">
        <v>606</v>
      </c>
      <c r="K172" s="2"/>
      <c r="L172" s="1">
        <v>-5.0</v>
      </c>
      <c r="M172" s="1"/>
      <c r="N172" s="1">
        <v>9.29165</v>
      </c>
      <c r="O172" s="1" t="s">
        <v>34</v>
      </c>
      <c r="P172" s="1" t="s">
        <v>607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hidden="1">
      <c r="A173" s="1" t="s">
        <v>24</v>
      </c>
      <c r="B173" s="1" t="s">
        <v>17</v>
      </c>
      <c r="C173" s="3">
        <v>447.0</v>
      </c>
      <c r="D173" s="1">
        <v>0.0</v>
      </c>
      <c r="E173" s="1" t="s">
        <v>61</v>
      </c>
      <c r="F173" s="1" t="s">
        <v>62</v>
      </c>
      <c r="G173" s="1" t="s">
        <v>31</v>
      </c>
      <c r="H173" s="1" t="s">
        <v>608</v>
      </c>
      <c r="I173" s="1" t="s">
        <v>609</v>
      </c>
      <c r="J173" s="1" t="s">
        <v>610</v>
      </c>
      <c r="K173" s="1" t="s">
        <v>611</v>
      </c>
      <c r="L173" s="1">
        <v>-4.0</v>
      </c>
      <c r="M173" s="1">
        <v>0.0097</v>
      </c>
      <c r="N173" s="1">
        <v>20.2991</v>
      </c>
      <c r="O173" s="1" t="s">
        <v>27</v>
      </c>
      <c r="P173" s="1" t="s">
        <v>612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idden="1">
      <c r="A174" s="1" t="s">
        <v>24</v>
      </c>
      <c r="B174" s="1" t="s">
        <v>17</v>
      </c>
      <c r="C174" s="3">
        <v>199.0</v>
      </c>
      <c r="D174" s="1">
        <v>50.0</v>
      </c>
      <c r="E174" s="2"/>
      <c r="F174" s="1" t="s">
        <v>18</v>
      </c>
      <c r="G174" s="1" t="s">
        <v>31</v>
      </c>
      <c r="H174" s="1" t="s">
        <v>613</v>
      </c>
      <c r="I174" s="1" t="s">
        <v>614</v>
      </c>
      <c r="J174" s="1" t="s">
        <v>614</v>
      </c>
      <c r="K174" s="2"/>
      <c r="L174" s="1">
        <v>-12.0</v>
      </c>
      <c r="M174" s="1"/>
      <c r="N174" s="1">
        <v>6.582316666666666</v>
      </c>
      <c r="O174" s="1" t="s">
        <v>27</v>
      </c>
      <c r="P174" s="1" t="s">
        <v>615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idden="1">
      <c r="A175" s="1" t="s">
        <v>36</v>
      </c>
      <c r="B175" s="1" t="s">
        <v>17</v>
      </c>
      <c r="C175" s="1">
        <v>746.0</v>
      </c>
      <c r="D175" s="1">
        <v>0.0</v>
      </c>
      <c r="E175" s="1" t="s">
        <v>37</v>
      </c>
      <c r="F175" s="1" t="s">
        <v>30</v>
      </c>
      <c r="G175" s="1" t="s">
        <v>31</v>
      </c>
      <c r="H175" s="1" t="s">
        <v>616</v>
      </c>
      <c r="I175" s="1" t="s">
        <v>617</v>
      </c>
      <c r="J175" s="1" t="s">
        <v>617</v>
      </c>
      <c r="K175" s="2"/>
      <c r="L175" s="1">
        <v>-3.0</v>
      </c>
      <c r="M175" s="1"/>
      <c r="N175" s="1">
        <v>11.33645</v>
      </c>
      <c r="O175" s="1" t="s">
        <v>34</v>
      </c>
      <c r="P175" s="1" t="s">
        <v>618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idden="1">
      <c r="A176" s="1" t="s">
        <v>24</v>
      </c>
      <c r="B176" s="1" t="s">
        <v>17</v>
      </c>
      <c r="C176" s="1">
        <v>309.0</v>
      </c>
      <c r="D176" s="1">
        <v>0.0</v>
      </c>
      <c r="E176" s="1" t="s">
        <v>61</v>
      </c>
      <c r="F176" s="1" t="s">
        <v>62</v>
      </c>
      <c r="G176" s="1" t="s">
        <v>31</v>
      </c>
      <c r="H176" s="1" t="s">
        <v>619</v>
      </c>
      <c r="I176" s="1" t="s">
        <v>620</v>
      </c>
      <c r="J176" s="1" t="s">
        <v>621</v>
      </c>
      <c r="K176" s="1" t="s">
        <v>622</v>
      </c>
      <c r="L176" s="1">
        <v>-6.0</v>
      </c>
      <c r="M176" s="1">
        <v>0.010116666666666666</v>
      </c>
      <c r="N176" s="1">
        <v>13.597883333333334</v>
      </c>
      <c r="O176" s="1" t="s">
        <v>27</v>
      </c>
      <c r="P176" s="1" t="s">
        <v>385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idden="1">
      <c r="A177" s="1" t="s">
        <v>29</v>
      </c>
      <c r="B177" s="1" t="s">
        <v>17</v>
      </c>
      <c r="C177" s="1">
        <v>493.0</v>
      </c>
      <c r="D177" s="1">
        <v>0.0</v>
      </c>
      <c r="E177" s="2"/>
      <c r="F177" s="1" t="s">
        <v>30</v>
      </c>
      <c r="G177" s="1" t="s">
        <v>31</v>
      </c>
      <c r="H177" s="1" t="s">
        <v>623</v>
      </c>
      <c r="I177" s="1" t="s">
        <v>624</v>
      </c>
      <c r="J177" s="1" t="s">
        <v>624</v>
      </c>
      <c r="K177" s="2"/>
      <c r="L177" s="1">
        <v>-5.0</v>
      </c>
      <c r="M177" s="1"/>
      <c r="N177" s="1">
        <v>9.850416666666666</v>
      </c>
      <c r="O177" s="1" t="s">
        <v>34</v>
      </c>
      <c r="P177" s="1" t="s">
        <v>625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idden="1">
      <c r="A178" s="1" t="s">
        <v>36</v>
      </c>
      <c r="B178" s="1" t="s">
        <v>17</v>
      </c>
      <c r="C178" s="1">
        <v>264.0</v>
      </c>
      <c r="D178" s="1">
        <v>0.0</v>
      </c>
      <c r="E178" s="1" t="s">
        <v>37</v>
      </c>
      <c r="F178" s="1" t="s">
        <v>30</v>
      </c>
      <c r="G178" s="1" t="s">
        <v>31</v>
      </c>
      <c r="H178" s="1" t="s">
        <v>626</v>
      </c>
      <c r="I178" s="1" t="s">
        <v>627</v>
      </c>
      <c r="J178" s="1" t="s">
        <v>627</v>
      </c>
      <c r="K178" s="2"/>
      <c r="L178" s="1">
        <v>-3.0</v>
      </c>
      <c r="M178" s="1"/>
      <c r="N178" s="1">
        <v>11.292966666666667</v>
      </c>
      <c r="O178" s="1" t="s">
        <v>34</v>
      </c>
      <c r="P178" s="1" t="s">
        <v>40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idden="1">
      <c r="A179" s="1" t="s">
        <v>98</v>
      </c>
      <c r="B179" s="3" t="s">
        <v>17</v>
      </c>
      <c r="C179" s="1">
        <v>394.0</v>
      </c>
      <c r="D179" s="1">
        <v>0.0</v>
      </c>
      <c r="E179" s="1" t="s">
        <v>628</v>
      </c>
      <c r="F179" s="1" t="s">
        <v>30</v>
      </c>
      <c r="G179" s="1" t="s">
        <v>31</v>
      </c>
      <c r="H179" s="1" t="s">
        <v>629</v>
      </c>
      <c r="I179" s="1" t="s">
        <v>630</v>
      </c>
      <c r="J179" s="1" t="s">
        <v>630</v>
      </c>
      <c r="K179" s="2"/>
      <c r="L179" s="1">
        <v>0.0</v>
      </c>
      <c r="M179" s="1"/>
      <c r="N179" s="1">
        <v>14.261916666666666</v>
      </c>
      <c r="O179" s="1" t="s">
        <v>34</v>
      </c>
      <c r="P179" s="1" t="s">
        <v>631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idden="1">
      <c r="A180" s="1" t="s">
        <v>16</v>
      </c>
      <c r="B180" s="1" t="s">
        <v>17</v>
      </c>
      <c r="C180" s="1">
        <v>249.0</v>
      </c>
      <c r="D180" s="1">
        <v>0.0</v>
      </c>
      <c r="E180" s="2"/>
      <c r="F180" s="1" t="s">
        <v>18</v>
      </c>
      <c r="G180" s="1" t="s">
        <v>19</v>
      </c>
      <c r="H180" s="1" t="s">
        <v>632</v>
      </c>
      <c r="I180" s="1" t="s">
        <v>633</v>
      </c>
      <c r="J180" s="1" t="s">
        <v>633</v>
      </c>
      <c r="K180" s="2"/>
      <c r="L180" s="1">
        <v>9.0</v>
      </c>
      <c r="M180" s="1"/>
      <c r="N180" s="1">
        <v>14.5876</v>
      </c>
      <c r="O180" s="1" t="s">
        <v>22</v>
      </c>
      <c r="P180" s="1" t="s">
        <v>634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idden="1">
      <c r="A181" s="1" t="s">
        <v>29</v>
      </c>
      <c r="B181" s="1" t="s">
        <v>17</v>
      </c>
      <c r="C181" s="1">
        <v>299.0</v>
      </c>
      <c r="D181" s="1">
        <v>0.0</v>
      </c>
      <c r="E181" s="2"/>
      <c r="F181" s="1" t="s">
        <v>30</v>
      </c>
      <c r="G181" s="1" t="s">
        <v>31</v>
      </c>
      <c r="H181" s="1" t="s">
        <v>635</v>
      </c>
      <c r="I181" s="1" t="s">
        <v>636</v>
      </c>
      <c r="J181" s="1" t="s">
        <v>636</v>
      </c>
      <c r="K181" s="2"/>
      <c r="L181" s="1">
        <v>0.0</v>
      </c>
      <c r="M181" s="1"/>
      <c r="N181" s="1">
        <v>15.10575</v>
      </c>
      <c r="O181" s="1" t="s">
        <v>34</v>
      </c>
      <c r="P181" s="1" t="s">
        <v>637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idden="1">
      <c r="A182" s="1" t="s">
        <v>36</v>
      </c>
      <c r="B182" s="1" t="s">
        <v>17</v>
      </c>
      <c r="C182" s="1">
        <v>264.0</v>
      </c>
      <c r="D182" s="1">
        <v>0.0</v>
      </c>
      <c r="E182" s="1" t="s">
        <v>37</v>
      </c>
      <c r="F182" s="1" t="s">
        <v>30</v>
      </c>
      <c r="G182" s="1" t="s">
        <v>31</v>
      </c>
      <c r="H182" s="1" t="s">
        <v>638</v>
      </c>
      <c r="I182" s="1" t="s">
        <v>639</v>
      </c>
      <c r="J182" s="1" t="s">
        <v>639</v>
      </c>
      <c r="K182" s="2"/>
      <c r="L182" s="1">
        <v>-2.0</v>
      </c>
      <c r="M182" s="1"/>
      <c r="N182" s="1">
        <v>12.45745</v>
      </c>
      <c r="O182" s="1" t="s">
        <v>34</v>
      </c>
      <c r="P182" s="1" t="s">
        <v>353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idden="1">
      <c r="A183" s="1" t="s">
        <v>24</v>
      </c>
      <c r="B183" s="1" t="s">
        <v>17</v>
      </c>
      <c r="C183" s="1">
        <v>326.0</v>
      </c>
      <c r="D183" s="1">
        <v>0.0</v>
      </c>
      <c r="E183" s="1" t="s">
        <v>61</v>
      </c>
      <c r="F183" s="1" t="s">
        <v>62</v>
      </c>
      <c r="G183" s="1" t="s">
        <v>31</v>
      </c>
      <c r="H183" s="1" t="s">
        <v>640</v>
      </c>
      <c r="I183" s="1" t="s">
        <v>641</v>
      </c>
      <c r="J183" s="1" t="s">
        <v>642</v>
      </c>
      <c r="K183" s="1" t="s">
        <v>643</v>
      </c>
      <c r="L183" s="1">
        <v>-4.0</v>
      </c>
      <c r="M183" s="1">
        <v>0.022833333333333334</v>
      </c>
      <c r="N183" s="1">
        <v>10.6456</v>
      </c>
      <c r="O183" s="1" t="s">
        <v>27</v>
      </c>
      <c r="P183" s="1" t="s">
        <v>644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idden="1">
      <c r="A184" s="1" t="s">
        <v>24</v>
      </c>
      <c r="B184" s="1" t="s">
        <v>17</v>
      </c>
      <c r="C184" s="1">
        <v>378.0</v>
      </c>
      <c r="D184" s="1">
        <v>0.0</v>
      </c>
      <c r="E184" s="1" t="s">
        <v>61</v>
      </c>
      <c r="F184" s="1" t="s">
        <v>62</v>
      </c>
      <c r="G184" s="1" t="s">
        <v>19</v>
      </c>
      <c r="H184" s="1" t="s">
        <v>645</v>
      </c>
      <c r="I184" s="1" t="s">
        <v>646</v>
      </c>
      <c r="J184" s="1" t="s">
        <v>647</v>
      </c>
      <c r="K184" s="1" t="s">
        <v>648</v>
      </c>
      <c r="L184" s="1">
        <v>-3.0</v>
      </c>
      <c r="M184" s="1">
        <v>0.012266666666666667</v>
      </c>
      <c r="N184" s="1">
        <v>16.83355</v>
      </c>
      <c r="O184" s="1" t="s">
        <v>27</v>
      </c>
      <c r="P184" s="1" t="s">
        <v>649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idden="1">
      <c r="A185" s="1" t="s">
        <v>24</v>
      </c>
      <c r="B185" s="1" t="s">
        <v>17</v>
      </c>
      <c r="C185" s="1">
        <v>299.0</v>
      </c>
      <c r="D185" s="1">
        <v>75.0</v>
      </c>
      <c r="E185" s="2"/>
      <c r="F185" s="1" t="s">
        <v>18</v>
      </c>
      <c r="G185" s="1" t="s">
        <v>19</v>
      </c>
      <c r="H185" s="1" t="s">
        <v>650</v>
      </c>
      <c r="I185" s="1" t="s">
        <v>651</v>
      </c>
      <c r="J185" s="1" t="s">
        <v>651</v>
      </c>
      <c r="K185" s="2"/>
      <c r="L185" s="1">
        <v>-13.0</v>
      </c>
      <c r="M185" s="1"/>
      <c r="N185" s="1">
        <v>12.229483333333333</v>
      </c>
      <c r="O185" s="1" t="s">
        <v>27</v>
      </c>
      <c r="P185" s="1" t="s">
        <v>652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idden="1">
      <c r="A186" s="1" t="s">
        <v>24</v>
      </c>
      <c r="B186" s="1" t="s">
        <v>17</v>
      </c>
      <c r="C186" s="1">
        <v>326.0</v>
      </c>
      <c r="D186" s="1">
        <v>62.0</v>
      </c>
      <c r="E186" s="2"/>
      <c r="F186" s="1" t="s">
        <v>18</v>
      </c>
      <c r="G186" s="1" t="s">
        <v>19</v>
      </c>
      <c r="H186" s="1" t="s">
        <v>653</v>
      </c>
      <c r="I186" s="1" t="s">
        <v>654</v>
      </c>
      <c r="J186" s="1" t="s">
        <v>654</v>
      </c>
      <c r="K186" s="2"/>
      <c r="L186" s="1">
        <v>-7.0</v>
      </c>
      <c r="M186" s="1"/>
      <c r="N186" s="1">
        <v>11.434</v>
      </c>
      <c r="O186" s="1" t="s">
        <v>27</v>
      </c>
      <c r="P186" s="1" t="s">
        <v>655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idden="1">
      <c r="A187" s="1" t="s">
        <v>16</v>
      </c>
      <c r="B187" s="1" t="s">
        <v>17</v>
      </c>
      <c r="C187" s="1">
        <v>279.0</v>
      </c>
      <c r="D187" s="1">
        <v>0.0</v>
      </c>
      <c r="E187" s="2"/>
      <c r="F187" s="1" t="s">
        <v>18</v>
      </c>
      <c r="G187" s="1" t="s">
        <v>19</v>
      </c>
      <c r="H187" s="1" t="s">
        <v>656</v>
      </c>
      <c r="I187" s="1" t="s">
        <v>657</v>
      </c>
      <c r="J187" s="1" t="s">
        <v>657</v>
      </c>
      <c r="K187" s="2"/>
      <c r="L187" s="1">
        <v>3.0</v>
      </c>
      <c r="M187" s="1"/>
      <c r="N187" s="1">
        <v>8.83875</v>
      </c>
      <c r="O187" s="1" t="s">
        <v>22</v>
      </c>
      <c r="P187" s="1" t="s">
        <v>658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hidden="1">
      <c r="A188" s="1" t="s">
        <v>36</v>
      </c>
      <c r="B188" s="1" t="s">
        <v>17</v>
      </c>
      <c r="C188" s="1">
        <v>329.0</v>
      </c>
      <c r="D188" s="1">
        <v>0.0</v>
      </c>
      <c r="E188" s="1" t="s">
        <v>37</v>
      </c>
      <c r="F188" s="1" t="s">
        <v>30</v>
      </c>
      <c r="G188" s="1" t="s">
        <v>31</v>
      </c>
      <c r="H188" s="1" t="s">
        <v>659</v>
      </c>
      <c r="I188" s="1" t="s">
        <v>660</v>
      </c>
      <c r="J188" s="1" t="s">
        <v>660</v>
      </c>
      <c r="K188" s="2"/>
      <c r="L188" s="1">
        <v>0.0</v>
      </c>
      <c r="M188" s="1"/>
      <c r="N188" s="1">
        <v>14.666383333333334</v>
      </c>
      <c r="O188" s="1" t="s">
        <v>34</v>
      </c>
      <c r="P188" s="1" t="s">
        <v>661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hidden="1">
      <c r="A189" s="1" t="s">
        <v>98</v>
      </c>
      <c r="B189" s="1" t="s">
        <v>354</v>
      </c>
      <c r="C189" s="1">
        <v>294.0</v>
      </c>
      <c r="D189" s="1">
        <v>0.0</v>
      </c>
      <c r="E189" s="1" t="s">
        <v>662</v>
      </c>
      <c r="F189" s="1" t="s">
        <v>30</v>
      </c>
      <c r="G189" s="1" t="s">
        <v>31</v>
      </c>
      <c r="H189" s="1" t="s">
        <v>663</v>
      </c>
      <c r="I189" s="1" t="s">
        <v>664</v>
      </c>
      <c r="J189" s="1" t="s">
        <v>664</v>
      </c>
      <c r="K189" s="2"/>
      <c r="L189" s="1">
        <v>-4.0</v>
      </c>
      <c r="M189" s="1"/>
      <c r="N189" s="1">
        <v>10.811716666666667</v>
      </c>
      <c r="O189" s="1" t="s">
        <v>34</v>
      </c>
      <c r="P189" s="1" t="s">
        <v>665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idden="1">
      <c r="A190" s="1" t="s">
        <v>36</v>
      </c>
      <c r="B190" s="1" t="s">
        <v>17</v>
      </c>
      <c r="C190" s="1">
        <v>399.0</v>
      </c>
      <c r="D190" s="1">
        <v>0.0</v>
      </c>
      <c r="E190" s="1" t="s">
        <v>37</v>
      </c>
      <c r="F190" s="1" t="s">
        <v>30</v>
      </c>
      <c r="G190" s="1" t="s">
        <v>31</v>
      </c>
      <c r="H190" s="1" t="s">
        <v>666</v>
      </c>
      <c r="I190" s="1" t="s">
        <v>667</v>
      </c>
      <c r="J190" s="1" t="s">
        <v>667</v>
      </c>
      <c r="K190" s="2"/>
      <c r="L190" s="1">
        <v>5.0</v>
      </c>
      <c r="M190" s="1"/>
      <c r="N190" s="1">
        <v>20.3688</v>
      </c>
      <c r="O190" s="1" t="s">
        <v>34</v>
      </c>
      <c r="P190" s="1" t="s">
        <v>668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hidden="1">
      <c r="A191" s="1" t="s">
        <v>24</v>
      </c>
      <c r="B191" s="1" t="s">
        <v>17</v>
      </c>
      <c r="C191" s="1">
        <v>443.0</v>
      </c>
      <c r="D191" s="1">
        <v>0.0</v>
      </c>
      <c r="E191" s="1" t="s">
        <v>61</v>
      </c>
      <c r="F191" s="1" t="s">
        <v>62</v>
      </c>
      <c r="G191" s="1" t="s">
        <v>31</v>
      </c>
      <c r="H191" s="1" t="s">
        <v>669</v>
      </c>
      <c r="I191" s="1" t="s">
        <v>670</v>
      </c>
      <c r="J191" s="1" t="s">
        <v>671</v>
      </c>
      <c r="K191" s="1" t="s">
        <v>672</v>
      </c>
      <c r="L191" s="1">
        <v>1.0</v>
      </c>
      <c r="M191" s="1">
        <v>0.0134</v>
      </c>
      <c r="N191" s="1">
        <v>20.227316666666667</v>
      </c>
      <c r="O191" s="1" t="s">
        <v>27</v>
      </c>
      <c r="P191" s="1" t="s">
        <v>673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idden="1">
      <c r="A192" s="1" t="s">
        <v>36</v>
      </c>
      <c r="B192" s="1" t="s">
        <v>17</v>
      </c>
      <c r="C192" s="1">
        <v>453.0</v>
      </c>
      <c r="D192" s="1">
        <v>0.0</v>
      </c>
      <c r="E192" s="1" t="s">
        <v>37</v>
      </c>
      <c r="F192" s="1" t="s">
        <v>30</v>
      </c>
      <c r="G192" s="1" t="s">
        <v>31</v>
      </c>
      <c r="H192" s="1" t="s">
        <v>674</v>
      </c>
      <c r="I192" s="1" t="s">
        <v>675</v>
      </c>
      <c r="J192" s="1" t="s">
        <v>675</v>
      </c>
      <c r="K192" s="2"/>
      <c r="L192" s="1">
        <v>8.0</v>
      </c>
      <c r="M192" s="1"/>
      <c r="N192" s="1">
        <v>23.646516666666667</v>
      </c>
      <c r="O192" s="1" t="s">
        <v>34</v>
      </c>
      <c r="P192" s="1" t="s">
        <v>676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idden="1">
      <c r="A193" s="1" t="s">
        <v>24</v>
      </c>
      <c r="B193" s="1" t="s">
        <v>17</v>
      </c>
      <c r="C193" s="1">
        <v>278.0</v>
      </c>
      <c r="D193" s="1">
        <v>55.0</v>
      </c>
      <c r="E193" s="2"/>
      <c r="F193" s="1" t="s">
        <v>18</v>
      </c>
      <c r="G193" s="1" t="s">
        <v>19</v>
      </c>
      <c r="H193" s="1" t="s">
        <v>677</v>
      </c>
      <c r="I193" s="1" t="s">
        <v>678</v>
      </c>
      <c r="J193" s="1" t="s">
        <v>678</v>
      </c>
      <c r="K193" s="2"/>
      <c r="L193" s="1">
        <v>163.0</v>
      </c>
      <c r="M193" s="1"/>
      <c r="N193" s="1">
        <v>183.5392</v>
      </c>
      <c r="O193" s="1" t="s">
        <v>27</v>
      </c>
      <c r="P193" s="1" t="s">
        <v>679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hidden="1">
      <c r="A194" s="1" t="s">
        <v>29</v>
      </c>
      <c r="B194" s="1" t="s">
        <v>354</v>
      </c>
      <c r="C194" s="1">
        <v>553.0</v>
      </c>
      <c r="D194" s="1">
        <v>0.0</v>
      </c>
      <c r="E194" s="2"/>
      <c r="F194" s="1" t="s">
        <v>30</v>
      </c>
      <c r="G194" s="1" t="s">
        <v>31</v>
      </c>
      <c r="H194" s="1" t="s">
        <v>680</v>
      </c>
      <c r="I194" s="1" t="s">
        <v>681</v>
      </c>
      <c r="J194" s="1" t="s">
        <v>681</v>
      </c>
      <c r="K194" s="2"/>
      <c r="L194" s="1">
        <v>3.0</v>
      </c>
      <c r="M194" s="1"/>
      <c r="N194" s="1">
        <v>18.073733333333333</v>
      </c>
      <c r="O194" s="1" t="s">
        <v>34</v>
      </c>
      <c r="P194" s="1" t="s">
        <v>682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idden="1">
      <c r="A195" s="1" t="s">
        <v>24</v>
      </c>
      <c r="B195" s="1" t="s">
        <v>17</v>
      </c>
      <c r="C195" s="1">
        <v>553.0</v>
      </c>
      <c r="D195" s="1">
        <v>0.0</v>
      </c>
      <c r="E195" s="1" t="s">
        <v>61</v>
      </c>
      <c r="F195" s="1" t="s">
        <v>62</v>
      </c>
      <c r="G195" s="1" t="s">
        <v>31</v>
      </c>
      <c r="H195" s="1" t="s">
        <v>683</v>
      </c>
      <c r="I195" s="1" t="s">
        <v>684</v>
      </c>
      <c r="J195" s="1" t="s">
        <v>685</v>
      </c>
      <c r="K195" s="1" t="s">
        <v>686</v>
      </c>
      <c r="L195" s="1">
        <v>13.0</v>
      </c>
      <c r="M195" s="1">
        <v>0.014383333333333333</v>
      </c>
      <c r="N195" s="1">
        <v>17.025716666666668</v>
      </c>
      <c r="O195" s="1" t="s">
        <v>27</v>
      </c>
      <c r="P195" s="1" t="s">
        <v>687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hidden="1">
      <c r="A196" s="1" t="s">
        <v>24</v>
      </c>
      <c r="B196" s="1" t="s">
        <v>17</v>
      </c>
      <c r="C196" s="3">
        <v>199.0</v>
      </c>
      <c r="D196" s="1">
        <v>50.0</v>
      </c>
      <c r="E196" s="2"/>
      <c r="F196" s="1" t="s">
        <v>18</v>
      </c>
      <c r="G196" s="1" t="s">
        <v>31</v>
      </c>
      <c r="H196" s="1" t="s">
        <v>688</v>
      </c>
      <c r="I196" s="1" t="s">
        <v>689</v>
      </c>
      <c r="J196" s="1" t="s">
        <v>689</v>
      </c>
      <c r="K196" s="2"/>
      <c r="L196" s="1">
        <v>-8.0</v>
      </c>
      <c r="M196" s="1"/>
      <c r="N196" s="1">
        <v>10.740716666666666</v>
      </c>
      <c r="O196" s="1" t="s">
        <v>27</v>
      </c>
      <c r="P196" s="1" t="s">
        <v>690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idden="1">
      <c r="A197" s="1" t="s">
        <v>36</v>
      </c>
      <c r="B197" s="1" t="s">
        <v>17</v>
      </c>
      <c r="C197" s="3">
        <v>264.0</v>
      </c>
      <c r="D197" s="1">
        <v>0.0</v>
      </c>
      <c r="E197" s="1" t="s">
        <v>37</v>
      </c>
      <c r="F197" s="1" t="s">
        <v>30</v>
      </c>
      <c r="G197" s="1" t="s">
        <v>31</v>
      </c>
      <c r="H197" s="1" t="s">
        <v>691</v>
      </c>
      <c r="I197" s="1" t="s">
        <v>692</v>
      </c>
      <c r="J197" s="1" t="s">
        <v>692</v>
      </c>
      <c r="K197" s="2"/>
      <c r="L197" s="1">
        <v>3.0</v>
      </c>
      <c r="M197" s="1"/>
      <c r="N197" s="1">
        <v>18.711466666666666</v>
      </c>
      <c r="O197" s="1" t="s">
        <v>34</v>
      </c>
      <c r="P197" s="1" t="s">
        <v>353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hidden="1">
      <c r="A198" s="1" t="s">
        <v>36</v>
      </c>
      <c r="B198" s="1" t="s">
        <v>17</v>
      </c>
      <c r="C198" s="1">
        <v>329.0</v>
      </c>
      <c r="D198" s="1">
        <v>0.0</v>
      </c>
      <c r="E198" s="1" t="s">
        <v>37</v>
      </c>
      <c r="F198" s="1" t="s">
        <v>30</v>
      </c>
      <c r="G198" s="1" t="s">
        <v>31</v>
      </c>
      <c r="H198" s="1" t="s">
        <v>693</v>
      </c>
      <c r="I198" s="1" t="s">
        <v>694</v>
      </c>
      <c r="J198" s="1" t="s">
        <v>694</v>
      </c>
      <c r="K198" s="2"/>
      <c r="L198" s="1">
        <v>-1.0</v>
      </c>
      <c r="M198" s="1"/>
      <c r="N198" s="1">
        <v>13.582333333333333</v>
      </c>
      <c r="O198" s="1" t="s">
        <v>34</v>
      </c>
      <c r="P198" s="1" t="s">
        <v>176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idden="1">
      <c r="A199" s="1" t="s">
        <v>98</v>
      </c>
      <c r="B199" s="1" t="s">
        <v>354</v>
      </c>
      <c r="C199" s="1">
        <v>658.0</v>
      </c>
      <c r="D199" s="1">
        <v>0.0</v>
      </c>
      <c r="E199" s="1" t="s">
        <v>695</v>
      </c>
      <c r="F199" s="1" t="s">
        <v>30</v>
      </c>
      <c r="G199" s="1" t="s">
        <v>31</v>
      </c>
      <c r="H199" s="1" t="s">
        <v>696</v>
      </c>
      <c r="I199" s="1" t="s">
        <v>697</v>
      </c>
      <c r="J199" s="1" t="s">
        <v>697</v>
      </c>
      <c r="K199" s="2"/>
      <c r="L199" s="1">
        <v>0.0</v>
      </c>
      <c r="M199" s="1"/>
      <c r="N199" s="1">
        <v>18.163533333333334</v>
      </c>
      <c r="O199" s="1" t="s">
        <v>34</v>
      </c>
      <c r="P199" s="1" t="s">
        <v>698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hidden="1">
      <c r="A200" s="1" t="s">
        <v>36</v>
      </c>
      <c r="B200" s="1" t="s">
        <v>17</v>
      </c>
      <c r="C200" s="1">
        <v>563.0</v>
      </c>
      <c r="D200" s="1">
        <v>0.0</v>
      </c>
      <c r="E200" s="1" t="s">
        <v>37</v>
      </c>
      <c r="F200" s="1" t="s">
        <v>30</v>
      </c>
      <c r="G200" s="1" t="s">
        <v>31</v>
      </c>
      <c r="H200" s="1" t="s">
        <v>699</v>
      </c>
      <c r="I200" s="1" t="s">
        <v>700</v>
      </c>
      <c r="J200" s="1" t="s">
        <v>700</v>
      </c>
      <c r="K200" s="2"/>
      <c r="L200" s="1">
        <v>2.0</v>
      </c>
      <c r="M200" s="1"/>
      <c r="N200" s="1">
        <v>17.283816666666667</v>
      </c>
      <c r="O200" s="1" t="s">
        <v>34</v>
      </c>
      <c r="P200" s="1" t="s">
        <v>701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hidden="1">
      <c r="A201" s="1" t="s">
        <v>24</v>
      </c>
      <c r="B201" s="1" t="s">
        <v>17</v>
      </c>
      <c r="C201" s="1">
        <v>250.0</v>
      </c>
      <c r="D201" s="1">
        <v>0.0</v>
      </c>
      <c r="E201" s="1" t="s">
        <v>37</v>
      </c>
      <c r="F201" s="1" t="s">
        <v>62</v>
      </c>
      <c r="G201" s="1" t="s">
        <v>19</v>
      </c>
      <c r="H201" s="1" t="s">
        <v>702</v>
      </c>
      <c r="I201" s="1" t="s">
        <v>703</v>
      </c>
      <c r="J201" s="1" t="s">
        <v>704</v>
      </c>
      <c r="K201" s="1" t="s">
        <v>705</v>
      </c>
      <c r="L201" s="1">
        <v>29.0</v>
      </c>
      <c r="M201" s="1">
        <v>8.21175</v>
      </c>
      <c r="N201" s="1">
        <v>17.95955</v>
      </c>
      <c r="O201" s="1" t="s">
        <v>27</v>
      </c>
      <c r="P201" s="1" t="s">
        <v>706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hidden="1">
      <c r="A202" s="1" t="s">
        <v>36</v>
      </c>
      <c r="B202" s="1" t="s">
        <v>17</v>
      </c>
      <c r="C202" s="1">
        <v>399.0</v>
      </c>
      <c r="D202" s="1">
        <v>0.0</v>
      </c>
      <c r="E202" s="1" t="s">
        <v>37</v>
      </c>
      <c r="F202" s="1" t="s">
        <v>30</v>
      </c>
      <c r="G202" s="1" t="s">
        <v>31</v>
      </c>
      <c r="H202" s="1" t="s">
        <v>707</v>
      </c>
      <c r="I202" s="1" t="s">
        <v>708</v>
      </c>
      <c r="J202" s="1" t="s">
        <v>708</v>
      </c>
      <c r="K202" s="2"/>
      <c r="L202" s="1">
        <v>5.0</v>
      </c>
      <c r="M202" s="1"/>
      <c r="N202" s="1">
        <v>20.493033333333333</v>
      </c>
      <c r="O202" s="1" t="s">
        <v>34</v>
      </c>
      <c r="P202" s="1" t="s">
        <v>709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idden="1">
      <c r="A203" s="1" t="s">
        <v>29</v>
      </c>
      <c r="B203" s="1" t="s">
        <v>354</v>
      </c>
      <c r="C203" s="1">
        <v>264.0</v>
      </c>
      <c r="D203" s="1">
        <v>0.0</v>
      </c>
      <c r="E203" s="2"/>
      <c r="F203" s="1" t="s">
        <v>30</v>
      </c>
      <c r="G203" s="1" t="s">
        <v>31</v>
      </c>
      <c r="H203" s="1" t="s">
        <v>710</v>
      </c>
      <c r="I203" s="1" t="s">
        <v>711</v>
      </c>
      <c r="J203" s="1" t="s">
        <v>711</v>
      </c>
      <c r="K203" s="2"/>
      <c r="L203" s="1">
        <v>1.0</v>
      </c>
      <c r="M203" s="1"/>
      <c r="N203" s="1">
        <v>16.825583333333334</v>
      </c>
      <c r="O203" s="1" t="s">
        <v>34</v>
      </c>
      <c r="P203" s="1" t="s">
        <v>712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idden="1">
      <c r="A204" s="1" t="s">
        <v>29</v>
      </c>
      <c r="B204" s="1" t="s">
        <v>354</v>
      </c>
      <c r="C204" s="1">
        <v>264.0</v>
      </c>
      <c r="D204" s="1">
        <v>0.0</v>
      </c>
      <c r="E204" s="2"/>
      <c r="F204" s="1" t="s">
        <v>30</v>
      </c>
      <c r="G204" s="1" t="s">
        <v>31</v>
      </c>
      <c r="H204" s="1" t="s">
        <v>713</v>
      </c>
      <c r="I204" s="1" t="s">
        <v>714</v>
      </c>
      <c r="J204" s="1" t="s">
        <v>714</v>
      </c>
      <c r="K204" s="2"/>
      <c r="L204" s="1">
        <v>2.0</v>
      </c>
      <c r="M204" s="1"/>
      <c r="N204" s="1">
        <v>17.031466666666667</v>
      </c>
      <c r="O204" s="1" t="s">
        <v>34</v>
      </c>
      <c r="P204" s="1" t="s">
        <v>715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idden="1">
      <c r="A205" s="1" t="s">
        <v>98</v>
      </c>
      <c r="B205" s="1" t="s">
        <v>354</v>
      </c>
      <c r="C205" s="3">
        <v>264.0</v>
      </c>
      <c r="D205" s="1">
        <v>0.0</v>
      </c>
      <c r="E205" s="1" t="s">
        <v>716</v>
      </c>
      <c r="F205" s="1" t="s">
        <v>30</v>
      </c>
      <c r="G205" s="1" t="s">
        <v>31</v>
      </c>
      <c r="H205" s="1" t="s">
        <v>717</v>
      </c>
      <c r="I205" s="1" t="s">
        <v>718</v>
      </c>
      <c r="J205" s="1" t="s">
        <v>718</v>
      </c>
      <c r="K205" s="2"/>
      <c r="L205" s="1">
        <v>4.0</v>
      </c>
      <c r="M205" s="1"/>
      <c r="N205" s="1">
        <v>19.204733333333333</v>
      </c>
      <c r="O205" s="1" t="s">
        <v>34</v>
      </c>
      <c r="P205" s="1" t="s">
        <v>719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idden="1">
      <c r="A206" s="1" t="s">
        <v>98</v>
      </c>
      <c r="B206" s="1" t="s">
        <v>354</v>
      </c>
      <c r="C206" s="3">
        <v>788.0</v>
      </c>
      <c r="D206" s="1">
        <v>0.0</v>
      </c>
      <c r="E206" s="1" t="s">
        <v>163</v>
      </c>
      <c r="F206" s="1" t="s">
        <v>30</v>
      </c>
      <c r="G206" s="1" t="s">
        <v>31</v>
      </c>
      <c r="H206" s="1" t="s">
        <v>720</v>
      </c>
      <c r="I206" s="1" t="s">
        <v>721</v>
      </c>
      <c r="J206" s="1" t="s">
        <v>721</v>
      </c>
      <c r="K206" s="2"/>
      <c r="L206" s="1">
        <v>7.0</v>
      </c>
      <c r="M206" s="1"/>
      <c r="N206" s="1">
        <v>23.526116666666667</v>
      </c>
      <c r="O206" s="1" t="s">
        <v>34</v>
      </c>
      <c r="P206" s="1" t="s">
        <v>722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idden="1">
      <c r="A207" s="1" t="s">
        <v>29</v>
      </c>
      <c r="B207" s="1" t="s">
        <v>354</v>
      </c>
      <c r="C207" s="3">
        <v>987.0</v>
      </c>
      <c r="D207" s="1">
        <v>0.0</v>
      </c>
      <c r="E207" s="2"/>
      <c r="F207" s="1" t="s">
        <v>30</v>
      </c>
      <c r="G207" s="1" t="s">
        <v>31</v>
      </c>
      <c r="H207" s="1" t="s">
        <v>723</v>
      </c>
      <c r="I207" s="1" t="s">
        <v>724</v>
      </c>
      <c r="J207" s="1" t="s">
        <v>724</v>
      </c>
      <c r="K207" s="2"/>
      <c r="L207" s="1">
        <v>6.0</v>
      </c>
      <c r="M207" s="1"/>
      <c r="N207" s="1">
        <v>21.030066666666666</v>
      </c>
      <c r="O207" s="1" t="s">
        <v>34</v>
      </c>
      <c r="P207" s="1" t="s">
        <v>725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hidden="1">
      <c r="A208" s="1" t="s">
        <v>24</v>
      </c>
      <c r="B208" s="1" t="s">
        <v>17</v>
      </c>
      <c r="C208" s="1">
        <v>397.0</v>
      </c>
      <c r="D208" s="1">
        <v>0.0</v>
      </c>
      <c r="E208" s="1" t="s">
        <v>37</v>
      </c>
      <c r="F208" s="1" t="s">
        <v>62</v>
      </c>
      <c r="G208" s="1" t="s">
        <v>31</v>
      </c>
      <c r="H208" s="1" t="s">
        <v>726</v>
      </c>
      <c r="I208" s="1" t="s">
        <v>727</v>
      </c>
      <c r="J208" s="1" t="s">
        <v>728</v>
      </c>
      <c r="K208" s="1" t="s">
        <v>729</v>
      </c>
      <c r="L208" s="1">
        <v>19.0</v>
      </c>
      <c r="M208" s="1">
        <v>29.500883333333334</v>
      </c>
      <c r="N208" s="1">
        <v>16.1958</v>
      </c>
      <c r="O208" s="1" t="s">
        <v>27</v>
      </c>
      <c r="P208" s="1" t="s">
        <v>730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hidden="1">
      <c r="A209" s="1" t="s">
        <v>24</v>
      </c>
      <c r="B209" s="1" t="s">
        <v>17</v>
      </c>
      <c r="C209" s="1">
        <v>547.0</v>
      </c>
      <c r="D209" s="1">
        <v>0.0</v>
      </c>
      <c r="E209" s="1" t="s">
        <v>37</v>
      </c>
      <c r="F209" s="1" t="s">
        <v>62</v>
      </c>
      <c r="G209" s="1" t="s">
        <v>31</v>
      </c>
      <c r="H209" s="1" t="s">
        <v>731</v>
      </c>
      <c r="I209" s="1" t="s">
        <v>732</v>
      </c>
      <c r="J209" s="1" t="s">
        <v>733</v>
      </c>
      <c r="K209" s="1" t="s">
        <v>734</v>
      </c>
      <c r="L209" s="1">
        <v>21.0</v>
      </c>
      <c r="M209" s="1">
        <v>3.7515666666666667</v>
      </c>
      <c r="N209" s="1">
        <v>25.059583333333332</v>
      </c>
      <c r="O209" s="1" t="s">
        <v>27</v>
      </c>
      <c r="P209" s="1" t="s">
        <v>735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idden="1">
      <c r="A210" s="1" t="s">
        <v>24</v>
      </c>
      <c r="B210" s="1" t="s">
        <v>17</v>
      </c>
      <c r="C210" s="3">
        <v>494.0</v>
      </c>
      <c r="D210" s="1">
        <v>24.0</v>
      </c>
      <c r="E210" s="2"/>
      <c r="F210" s="1" t="s">
        <v>62</v>
      </c>
      <c r="G210" s="1" t="s">
        <v>31</v>
      </c>
      <c r="H210" s="1" t="s">
        <v>736</v>
      </c>
      <c r="I210" s="1" t="s">
        <v>737</v>
      </c>
      <c r="J210" s="1" t="s">
        <v>738</v>
      </c>
      <c r="K210" s="1" t="s">
        <v>739</v>
      </c>
      <c r="L210" s="1">
        <v>3.0</v>
      </c>
      <c r="M210" s="1">
        <v>39.678216666666664</v>
      </c>
      <c r="N210" s="1">
        <v>18.091583333333332</v>
      </c>
      <c r="O210" s="1" t="s">
        <v>27</v>
      </c>
      <c r="P210" s="1" t="s">
        <v>740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idden="1">
      <c r="A211" s="1" t="s">
        <v>98</v>
      </c>
      <c r="B211" s="1" t="s">
        <v>354</v>
      </c>
      <c r="C211" s="1">
        <v>329.0</v>
      </c>
      <c r="D211" s="1">
        <v>0.0</v>
      </c>
      <c r="E211" s="1" t="s">
        <v>741</v>
      </c>
      <c r="F211" s="1" t="s">
        <v>30</v>
      </c>
      <c r="G211" s="1" t="s">
        <v>31</v>
      </c>
      <c r="H211" s="1" t="s">
        <v>742</v>
      </c>
      <c r="I211" s="1" t="s">
        <v>743</v>
      </c>
      <c r="J211" s="1" t="s">
        <v>743</v>
      </c>
      <c r="K211" s="2"/>
      <c r="L211" s="1">
        <v>3.0</v>
      </c>
      <c r="M211" s="1"/>
      <c r="N211" s="1">
        <v>18.770633333333333</v>
      </c>
      <c r="O211" s="1" t="s">
        <v>34</v>
      </c>
      <c r="P211" s="1" t="s">
        <v>744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idden="1">
      <c r="A212" s="1" t="s">
        <v>24</v>
      </c>
      <c r="B212" s="1" t="s">
        <v>17</v>
      </c>
      <c r="C212" s="3">
        <v>558.0</v>
      </c>
      <c r="D212" s="1">
        <v>0.0</v>
      </c>
      <c r="E212" s="1" t="s">
        <v>61</v>
      </c>
      <c r="F212" s="1" t="s">
        <v>62</v>
      </c>
      <c r="G212" s="1" t="s">
        <v>31</v>
      </c>
      <c r="H212" s="1" t="s">
        <v>745</v>
      </c>
      <c r="I212" s="1" t="s">
        <v>746</v>
      </c>
      <c r="J212" s="1" t="s">
        <v>747</v>
      </c>
      <c r="K212" s="1" t="s">
        <v>748</v>
      </c>
      <c r="L212" s="1">
        <v>41.0</v>
      </c>
      <c r="M212" s="1">
        <v>0.0139</v>
      </c>
      <c r="N212" s="1">
        <v>29.8788</v>
      </c>
      <c r="O212" s="1" t="s">
        <v>27</v>
      </c>
      <c r="P212" s="1" t="s">
        <v>749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idden="1">
      <c r="A213" s="1" t="s">
        <v>24</v>
      </c>
      <c r="B213" s="1" t="s">
        <v>17</v>
      </c>
      <c r="C213" s="1">
        <v>394.0</v>
      </c>
      <c r="D213" s="1">
        <v>0.0</v>
      </c>
      <c r="E213" s="2"/>
      <c r="F213" s="1" t="s">
        <v>62</v>
      </c>
      <c r="G213" s="1" t="s">
        <v>31</v>
      </c>
      <c r="H213" s="1" t="s">
        <v>750</v>
      </c>
      <c r="I213" s="1" t="s">
        <v>751</v>
      </c>
      <c r="J213" s="1" t="s">
        <v>752</v>
      </c>
      <c r="K213" s="1" t="s">
        <v>753</v>
      </c>
      <c r="L213" s="1">
        <v>2.0</v>
      </c>
      <c r="M213" s="1">
        <v>47.58578333333333</v>
      </c>
      <c r="N213" s="1">
        <v>20.707566666666665</v>
      </c>
      <c r="O213" s="1" t="s">
        <v>27</v>
      </c>
      <c r="P213" s="1" t="s">
        <v>754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idden="1">
      <c r="A214" s="1" t="s">
        <v>24</v>
      </c>
      <c r="B214" s="1" t="s">
        <v>17</v>
      </c>
      <c r="C214" s="1">
        <v>299.0</v>
      </c>
      <c r="D214" s="1">
        <v>75.0</v>
      </c>
      <c r="E214" s="2"/>
      <c r="F214" s="1" t="s">
        <v>18</v>
      </c>
      <c r="G214" s="1" t="s">
        <v>19</v>
      </c>
      <c r="H214" s="1" t="s">
        <v>755</v>
      </c>
      <c r="I214" s="1" t="s">
        <v>756</v>
      </c>
      <c r="J214" s="1" t="s">
        <v>756</v>
      </c>
      <c r="K214" s="2"/>
      <c r="L214" s="1">
        <v>-5.0</v>
      </c>
      <c r="M214" s="1"/>
      <c r="N214" s="1">
        <v>14.508816666666666</v>
      </c>
      <c r="O214" s="1" t="s">
        <v>27</v>
      </c>
      <c r="P214" s="1" t="s">
        <v>757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idden="1">
      <c r="A215" s="1" t="s">
        <v>29</v>
      </c>
      <c r="B215" s="1" t="s">
        <v>354</v>
      </c>
      <c r="C215" s="1">
        <v>329.0</v>
      </c>
      <c r="D215" s="1">
        <v>0.0</v>
      </c>
      <c r="E215" s="2"/>
      <c r="F215" s="1" t="s">
        <v>30</v>
      </c>
      <c r="G215" s="1" t="s">
        <v>31</v>
      </c>
      <c r="H215" s="1" t="s">
        <v>758</v>
      </c>
      <c r="I215" s="1" t="s">
        <v>759</v>
      </c>
      <c r="J215" s="1" t="s">
        <v>759</v>
      </c>
      <c r="K215" s="2"/>
      <c r="L215" s="1">
        <v>3.0</v>
      </c>
      <c r="M215" s="1"/>
      <c r="N215" s="1">
        <v>18.521733333333334</v>
      </c>
      <c r="O215" s="1" t="s">
        <v>34</v>
      </c>
      <c r="P215" s="1" t="s">
        <v>760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idden="1">
      <c r="A216" s="1" t="s">
        <v>24</v>
      </c>
      <c r="B216" s="1" t="s">
        <v>17</v>
      </c>
      <c r="C216" s="1">
        <v>398.0</v>
      </c>
      <c r="D216" s="1">
        <v>100.0</v>
      </c>
      <c r="E216" s="2"/>
      <c r="F216" s="1" t="s">
        <v>18</v>
      </c>
      <c r="G216" s="1" t="s">
        <v>167</v>
      </c>
      <c r="H216" s="1" t="s">
        <v>761</v>
      </c>
      <c r="I216" s="1" t="s">
        <v>762</v>
      </c>
      <c r="J216" s="1" t="s">
        <v>762</v>
      </c>
      <c r="K216" s="2"/>
      <c r="L216" s="1">
        <v>-12.0</v>
      </c>
      <c r="M216" s="1"/>
      <c r="N216" s="1">
        <v>17.86555</v>
      </c>
      <c r="O216" s="1" t="s">
        <v>27</v>
      </c>
      <c r="P216" s="1" t="s">
        <v>763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hidden="1">
      <c r="A217" s="1" t="s">
        <v>24</v>
      </c>
      <c r="B217" s="1" t="s">
        <v>17</v>
      </c>
      <c r="C217" s="1">
        <v>522.0</v>
      </c>
      <c r="D217" s="1">
        <v>0.0</v>
      </c>
      <c r="E217" s="1" t="s">
        <v>37</v>
      </c>
      <c r="F217" s="1" t="s">
        <v>62</v>
      </c>
      <c r="G217" s="1" t="s">
        <v>31</v>
      </c>
      <c r="H217" s="1" t="s">
        <v>764</v>
      </c>
      <c r="I217" s="1" t="s">
        <v>765</v>
      </c>
      <c r="J217" s="1" t="s">
        <v>766</v>
      </c>
      <c r="K217" s="1" t="s">
        <v>767</v>
      </c>
      <c r="L217" s="1">
        <v>-2.0</v>
      </c>
      <c r="M217" s="1">
        <v>2.29295</v>
      </c>
      <c r="N217" s="1">
        <v>17.1019</v>
      </c>
      <c r="O217" s="1" t="s">
        <v>27</v>
      </c>
      <c r="P217" s="1" t="s">
        <v>768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hidden="1">
      <c r="A218" s="1" t="s">
        <v>24</v>
      </c>
      <c r="B218" s="1" t="s">
        <v>17</v>
      </c>
      <c r="C218" s="3">
        <v>528.0</v>
      </c>
      <c r="D218" s="1">
        <v>0.0</v>
      </c>
      <c r="E218" s="1" t="s">
        <v>37</v>
      </c>
      <c r="F218" s="1" t="s">
        <v>62</v>
      </c>
      <c r="G218" s="1" t="s">
        <v>31</v>
      </c>
      <c r="H218" s="1" t="s">
        <v>769</v>
      </c>
      <c r="I218" s="1" t="s">
        <v>770</v>
      </c>
      <c r="J218" s="1" t="s">
        <v>771</v>
      </c>
      <c r="K218" s="1" t="s">
        <v>772</v>
      </c>
      <c r="L218" s="1">
        <v>1.0</v>
      </c>
      <c r="M218" s="1">
        <v>7.111466666666667</v>
      </c>
      <c r="N218" s="1">
        <v>19.205183333333334</v>
      </c>
      <c r="O218" s="1" t="s">
        <v>27</v>
      </c>
      <c r="P218" s="1" t="s">
        <v>773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hidden="1">
      <c r="A219" s="1" t="s">
        <v>98</v>
      </c>
      <c r="B219" s="1" t="s">
        <v>354</v>
      </c>
      <c r="C219" s="1">
        <v>329.0</v>
      </c>
      <c r="D219" s="1">
        <v>0.0</v>
      </c>
      <c r="E219" s="1" t="s">
        <v>774</v>
      </c>
      <c r="F219" s="1" t="s">
        <v>30</v>
      </c>
      <c r="G219" s="1" t="s">
        <v>31</v>
      </c>
      <c r="H219" s="1" t="s">
        <v>775</v>
      </c>
      <c r="I219" s="1" t="s">
        <v>776</v>
      </c>
      <c r="J219" s="1" t="s">
        <v>776</v>
      </c>
      <c r="K219" s="2"/>
      <c r="L219" s="1">
        <v>4.0</v>
      </c>
      <c r="M219" s="1"/>
      <c r="N219" s="1">
        <v>19.595216666666666</v>
      </c>
      <c r="O219" s="1" t="s">
        <v>34</v>
      </c>
      <c r="P219" s="1" t="s">
        <v>777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idden="1">
      <c r="A220" s="1" t="s">
        <v>29</v>
      </c>
      <c r="B220" s="1" t="s">
        <v>354</v>
      </c>
      <c r="C220" s="1">
        <v>579.0</v>
      </c>
      <c r="D220" s="1">
        <v>0.0</v>
      </c>
      <c r="E220" s="2"/>
      <c r="F220" s="1" t="s">
        <v>30</v>
      </c>
      <c r="G220" s="1" t="s">
        <v>31</v>
      </c>
      <c r="H220" s="1" t="s">
        <v>778</v>
      </c>
      <c r="I220" s="1" t="s">
        <v>779</v>
      </c>
      <c r="J220" s="1" t="s">
        <v>779</v>
      </c>
      <c r="K220" s="2"/>
      <c r="L220" s="1">
        <v>20.0</v>
      </c>
      <c r="M220" s="1"/>
      <c r="N220" s="1">
        <v>35.57445</v>
      </c>
      <c r="O220" s="1" t="s">
        <v>34</v>
      </c>
      <c r="P220" s="1" t="s">
        <v>780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idden="1">
      <c r="A221" s="1" t="s">
        <v>29</v>
      </c>
      <c r="B221" s="1" t="s">
        <v>354</v>
      </c>
      <c r="C221" s="1">
        <v>733.0</v>
      </c>
      <c r="D221" s="1">
        <v>0.0</v>
      </c>
      <c r="E221" s="2"/>
      <c r="F221" s="1" t="s">
        <v>30</v>
      </c>
      <c r="G221" s="1" t="s">
        <v>31</v>
      </c>
      <c r="H221" s="1" t="s">
        <v>781</v>
      </c>
      <c r="I221" s="1" t="s">
        <v>782</v>
      </c>
      <c r="J221" s="1" t="s">
        <v>782</v>
      </c>
      <c r="K221" s="2"/>
      <c r="L221" s="1">
        <v>19.0</v>
      </c>
      <c r="M221" s="1"/>
      <c r="N221" s="1">
        <v>34.02896666666667</v>
      </c>
      <c r="O221" s="1" t="s">
        <v>34</v>
      </c>
      <c r="P221" s="1" t="s">
        <v>783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idden="1">
      <c r="A222" s="1" t="s">
        <v>36</v>
      </c>
      <c r="B222" s="1" t="s">
        <v>17</v>
      </c>
      <c r="C222" s="1">
        <v>882.0</v>
      </c>
      <c r="D222" s="1">
        <v>0.0</v>
      </c>
      <c r="E222" s="1" t="s">
        <v>37</v>
      </c>
      <c r="F222" s="1" t="s">
        <v>30</v>
      </c>
      <c r="G222" s="1" t="s">
        <v>31</v>
      </c>
      <c r="H222" s="1" t="s">
        <v>784</v>
      </c>
      <c r="I222" s="1" t="s">
        <v>785</v>
      </c>
      <c r="J222" s="1" t="s">
        <v>785</v>
      </c>
      <c r="K222" s="2"/>
      <c r="L222" s="1">
        <v>10.0</v>
      </c>
      <c r="M222" s="1"/>
      <c r="N222" s="1">
        <v>25.683033333333334</v>
      </c>
      <c r="O222" s="1" t="s">
        <v>34</v>
      </c>
      <c r="P222" s="1" t="s">
        <v>786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 hidden="1">
      <c r="A223" s="1" t="s">
        <v>24</v>
      </c>
      <c r="B223" s="1" t="s">
        <v>17</v>
      </c>
      <c r="C223" s="1">
        <v>831.0</v>
      </c>
      <c r="D223" s="1">
        <v>0.0</v>
      </c>
      <c r="E223" s="1" t="s">
        <v>61</v>
      </c>
      <c r="F223" s="1" t="s">
        <v>62</v>
      </c>
      <c r="G223" s="1" t="s">
        <v>31</v>
      </c>
      <c r="H223" s="1" t="s">
        <v>787</v>
      </c>
      <c r="I223" s="1" t="s">
        <v>788</v>
      </c>
      <c r="J223" s="1" t="s">
        <v>789</v>
      </c>
      <c r="K223" s="1" t="s">
        <v>790</v>
      </c>
      <c r="L223" s="1">
        <v>13.0</v>
      </c>
      <c r="M223" s="1">
        <v>0.016083333333333335</v>
      </c>
      <c r="N223" s="1">
        <v>24.6072</v>
      </c>
      <c r="O223" s="1" t="s">
        <v>27</v>
      </c>
      <c r="P223" s="1" t="s">
        <v>791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idden="1">
      <c r="A224" s="1" t="s">
        <v>36</v>
      </c>
      <c r="B224" s="1" t="s">
        <v>17</v>
      </c>
      <c r="C224" s="1">
        <v>323.0</v>
      </c>
      <c r="D224" s="1">
        <v>0.0</v>
      </c>
      <c r="E224" s="1" t="s">
        <v>37</v>
      </c>
      <c r="F224" s="1" t="s">
        <v>30</v>
      </c>
      <c r="G224" s="1" t="s">
        <v>31</v>
      </c>
      <c r="H224" s="1" t="s">
        <v>792</v>
      </c>
      <c r="I224" s="1" t="s">
        <v>793</v>
      </c>
      <c r="J224" s="1" t="s">
        <v>793</v>
      </c>
      <c r="K224" s="2"/>
      <c r="L224" s="1">
        <v>8.0</v>
      </c>
      <c r="M224" s="1"/>
      <c r="N224" s="1">
        <v>23.60145</v>
      </c>
      <c r="O224" s="1" t="s">
        <v>34</v>
      </c>
      <c r="P224" s="1" t="s">
        <v>794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 hidden="1">
      <c r="A225" s="1" t="s">
        <v>24</v>
      </c>
      <c r="B225" s="1" t="s">
        <v>17</v>
      </c>
      <c r="C225" s="1">
        <v>199.0</v>
      </c>
      <c r="D225" s="1">
        <v>50.0</v>
      </c>
      <c r="E225" s="2"/>
      <c r="F225" s="1" t="s">
        <v>18</v>
      </c>
      <c r="G225" s="1" t="s">
        <v>167</v>
      </c>
      <c r="H225" s="1" t="s">
        <v>795</v>
      </c>
      <c r="I225" s="1" t="s">
        <v>796</v>
      </c>
      <c r="J225" s="1" t="s">
        <v>796</v>
      </c>
      <c r="K225" s="2"/>
      <c r="L225" s="1">
        <v>-8.0</v>
      </c>
      <c r="M225" s="1"/>
      <c r="N225" s="1">
        <v>10.41005</v>
      </c>
      <c r="O225" s="1" t="s">
        <v>27</v>
      </c>
      <c r="P225" s="1" t="s">
        <v>335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idden="1">
      <c r="A226" s="1" t="s">
        <v>24</v>
      </c>
      <c r="B226" s="1" t="s">
        <v>17</v>
      </c>
      <c r="C226" s="1">
        <v>438.0</v>
      </c>
      <c r="D226" s="1">
        <v>100.0</v>
      </c>
      <c r="E226" s="2"/>
      <c r="F226" s="1" t="s">
        <v>18</v>
      </c>
      <c r="G226" s="1" t="s">
        <v>31</v>
      </c>
      <c r="H226" s="1" t="s">
        <v>797</v>
      </c>
      <c r="I226" s="1" t="s">
        <v>798</v>
      </c>
      <c r="J226" s="1" t="s">
        <v>798</v>
      </c>
      <c r="K226" s="2"/>
      <c r="L226" s="1">
        <v>2.0</v>
      </c>
      <c r="M226" s="1"/>
      <c r="N226" s="1">
        <v>21.693616666666667</v>
      </c>
      <c r="O226" s="1" t="s">
        <v>27</v>
      </c>
      <c r="P226" s="1" t="s">
        <v>799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idden="1">
      <c r="A227" s="1" t="s">
        <v>29</v>
      </c>
      <c r="B227" s="1" t="s">
        <v>354</v>
      </c>
      <c r="C227" s="1">
        <v>264.0</v>
      </c>
      <c r="D227" s="1">
        <v>0.0</v>
      </c>
      <c r="E227" s="2"/>
      <c r="F227" s="1" t="s">
        <v>30</v>
      </c>
      <c r="G227" s="1" t="s">
        <v>31</v>
      </c>
      <c r="H227" s="1" t="s">
        <v>800</v>
      </c>
      <c r="I227" s="1" t="s">
        <v>801</v>
      </c>
      <c r="J227" s="1" t="s">
        <v>801</v>
      </c>
      <c r="K227" s="2"/>
      <c r="L227" s="1">
        <v>4.0</v>
      </c>
      <c r="M227" s="1"/>
      <c r="N227" s="1">
        <v>19.561833333333333</v>
      </c>
      <c r="O227" s="1" t="s">
        <v>34</v>
      </c>
      <c r="P227" s="1" t="s">
        <v>802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idden="1">
      <c r="A228" s="1" t="s">
        <v>24</v>
      </c>
      <c r="B228" s="1" t="s">
        <v>17</v>
      </c>
      <c r="C228" s="3">
        <v>269.0</v>
      </c>
      <c r="D228" s="1">
        <v>0.0</v>
      </c>
      <c r="E228" s="1" t="s">
        <v>61</v>
      </c>
      <c r="F228" s="1" t="s">
        <v>62</v>
      </c>
      <c r="G228" s="1" t="s">
        <v>31</v>
      </c>
      <c r="H228" s="1" t="s">
        <v>803</v>
      </c>
      <c r="I228" s="1" t="s">
        <v>804</v>
      </c>
      <c r="J228" s="1" t="s">
        <v>805</v>
      </c>
      <c r="K228" s="1" t="s">
        <v>806</v>
      </c>
      <c r="L228" s="1">
        <v>-18.0</v>
      </c>
      <c r="M228" s="1">
        <v>0.022983333333333335</v>
      </c>
      <c r="N228" s="1">
        <v>7.62445</v>
      </c>
      <c r="O228" s="1" t="s">
        <v>27</v>
      </c>
      <c r="P228" s="1" t="s">
        <v>807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idden="1">
      <c r="A229" s="1" t="s">
        <v>24</v>
      </c>
      <c r="B229" s="1" t="s">
        <v>17</v>
      </c>
      <c r="C229" s="1">
        <v>1236.0</v>
      </c>
      <c r="D229" s="1">
        <v>0.0</v>
      </c>
      <c r="E229" s="1" t="s">
        <v>61</v>
      </c>
      <c r="F229" s="1" t="s">
        <v>62</v>
      </c>
      <c r="G229" s="1" t="s">
        <v>31</v>
      </c>
      <c r="H229" s="1" t="s">
        <v>808</v>
      </c>
      <c r="I229" s="1" t="s">
        <v>809</v>
      </c>
      <c r="J229" s="1" t="s">
        <v>810</v>
      </c>
      <c r="K229" s="1" t="s">
        <v>811</v>
      </c>
      <c r="L229" s="1">
        <v>19.0</v>
      </c>
      <c r="M229" s="1">
        <v>0.023683333333333334</v>
      </c>
      <c r="N229" s="1">
        <v>39.6793</v>
      </c>
      <c r="O229" s="1" t="s">
        <v>27</v>
      </c>
      <c r="P229" s="1" t="s">
        <v>812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idden="1">
      <c r="A230" s="1" t="s">
        <v>29</v>
      </c>
      <c r="B230" s="1" t="s">
        <v>354</v>
      </c>
      <c r="C230" s="1">
        <v>264.0</v>
      </c>
      <c r="D230" s="1">
        <v>0.0</v>
      </c>
      <c r="E230" s="2"/>
      <c r="F230" s="1" t="s">
        <v>30</v>
      </c>
      <c r="G230" s="1" t="s">
        <v>31</v>
      </c>
      <c r="H230" s="1" t="s">
        <v>813</v>
      </c>
      <c r="I230" s="1" t="s">
        <v>814</v>
      </c>
      <c r="J230" s="1" t="s">
        <v>814</v>
      </c>
      <c r="K230" s="2"/>
      <c r="L230" s="1">
        <v>5.0</v>
      </c>
      <c r="M230" s="1"/>
      <c r="N230" s="1">
        <v>20.408466666666666</v>
      </c>
      <c r="O230" s="1" t="s">
        <v>34</v>
      </c>
      <c r="P230" s="1" t="s">
        <v>815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 hidden="1">
      <c r="A231" s="1" t="s">
        <v>29</v>
      </c>
      <c r="B231" s="1" t="s">
        <v>354</v>
      </c>
      <c r="C231" s="1">
        <v>323.0</v>
      </c>
      <c r="D231" s="1">
        <v>0.0</v>
      </c>
      <c r="E231" s="2"/>
      <c r="F231" s="1" t="s">
        <v>30</v>
      </c>
      <c r="G231" s="1" t="s">
        <v>31</v>
      </c>
      <c r="H231" s="1" t="s">
        <v>816</v>
      </c>
      <c r="I231" s="1" t="s">
        <v>817</v>
      </c>
      <c r="J231" s="1" t="s">
        <v>817</v>
      </c>
      <c r="K231" s="2"/>
      <c r="L231" s="1">
        <v>-3.0</v>
      </c>
      <c r="M231" s="1"/>
      <c r="N231" s="1">
        <v>11.333516666666666</v>
      </c>
      <c r="O231" s="1" t="s">
        <v>34</v>
      </c>
      <c r="P231" s="1" t="s">
        <v>818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 hidden="1">
      <c r="A232" s="1" t="s">
        <v>24</v>
      </c>
      <c r="B232" s="1" t="s">
        <v>17</v>
      </c>
      <c r="C232" s="1">
        <v>247.0</v>
      </c>
      <c r="D232" s="1">
        <v>62.0</v>
      </c>
      <c r="E232" s="2"/>
      <c r="F232" s="1" t="s">
        <v>18</v>
      </c>
      <c r="G232" s="1" t="s">
        <v>31</v>
      </c>
      <c r="H232" s="1" t="s">
        <v>819</v>
      </c>
      <c r="I232" s="1" t="s">
        <v>820</v>
      </c>
      <c r="J232" s="1" t="s">
        <v>820</v>
      </c>
      <c r="K232" s="2"/>
      <c r="L232" s="1">
        <v>-18.0</v>
      </c>
      <c r="M232" s="1"/>
      <c r="N232" s="1">
        <v>9.893666666666666</v>
      </c>
      <c r="O232" s="1" t="s">
        <v>27</v>
      </c>
      <c r="P232" s="1" t="s">
        <v>821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idden="1">
      <c r="A233" s="1" t="s">
        <v>16</v>
      </c>
      <c r="B233" s="1" t="s">
        <v>17</v>
      </c>
      <c r="C233" s="3">
        <v>269.0</v>
      </c>
      <c r="D233" s="1">
        <v>0.0</v>
      </c>
      <c r="E233" s="2"/>
      <c r="F233" s="1" t="s">
        <v>18</v>
      </c>
      <c r="G233" s="1" t="s">
        <v>19</v>
      </c>
      <c r="H233" s="1" t="s">
        <v>822</v>
      </c>
      <c r="I233" s="1" t="s">
        <v>823</v>
      </c>
      <c r="J233" s="1" t="s">
        <v>823</v>
      </c>
      <c r="K233" s="2"/>
      <c r="L233" s="1">
        <v>2.0</v>
      </c>
      <c r="M233" s="1"/>
      <c r="N233" s="1">
        <v>7.928883333333333</v>
      </c>
      <c r="O233" s="1" t="s">
        <v>22</v>
      </c>
      <c r="P233" s="1" t="s">
        <v>824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idden="1">
      <c r="A234" s="1" t="s">
        <v>24</v>
      </c>
      <c r="B234" s="1" t="s">
        <v>17</v>
      </c>
      <c r="C234" s="3">
        <v>263.0</v>
      </c>
      <c r="D234" s="1">
        <v>56.0</v>
      </c>
      <c r="E234" s="2"/>
      <c r="F234" s="1" t="s">
        <v>18</v>
      </c>
      <c r="G234" s="1" t="s">
        <v>31</v>
      </c>
      <c r="H234" s="1" t="s">
        <v>825</v>
      </c>
      <c r="I234" s="1" t="s">
        <v>826</v>
      </c>
      <c r="J234" s="1" t="s">
        <v>826</v>
      </c>
      <c r="K234" s="2"/>
      <c r="L234" s="1">
        <v>-8.0</v>
      </c>
      <c r="M234" s="1"/>
      <c r="N234" s="1">
        <v>11.040266666666666</v>
      </c>
      <c r="O234" s="1" t="s">
        <v>27</v>
      </c>
      <c r="P234" s="1" t="s">
        <v>827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idden="1">
      <c r="A235" s="1" t="s">
        <v>29</v>
      </c>
      <c r="B235" s="1" t="s">
        <v>354</v>
      </c>
      <c r="C235" s="1">
        <v>323.0</v>
      </c>
      <c r="D235" s="1">
        <v>0.0</v>
      </c>
      <c r="E235" s="2"/>
      <c r="F235" s="1" t="s">
        <v>30</v>
      </c>
      <c r="G235" s="1" t="s">
        <v>31</v>
      </c>
      <c r="H235" s="1" t="s">
        <v>828</v>
      </c>
      <c r="I235" s="1" t="s">
        <v>829</v>
      </c>
      <c r="J235" s="1" t="s">
        <v>829</v>
      </c>
      <c r="K235" s="2"/>
      <c r="L235" s="1">
        <v>-1.0</v>
      </c>
      <c r="M235" s="1"/>
      <c r="N235" s="1">
        <v>13.76605</v>
      </c>
      <c r="O235" s="1" t="s">
        <v>34</v>
      </c>
      <c r="P235" s="1" t="s">
        <v>818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idden="1">
      <c r="A236" s="1" t="s">
        <v>24</v>
      </c>
      <c r="B236" s="1" t="s">
        <v>17</v>
      </c>
      <c r="C236" s="1">
        <v>329.0</v>
      </c>
      <c r="D236" s="1">
        <v>0.0</v>
      </c>
      <c r="E236" s="1" t="s">
        <v>61</v>
      </c>
      <c r="F236" s="1" t="s">
        <v>62</v>
      </c>
      <c r="G236" s="1" t="s">
        <v>31</v>
      </c>
      <c r="H236" s="1" t="s">
        <v>830</v>
      </c>
      <c r="I236" s="1" t="s">
        <v>831</v>
      </c>
      <c r="J236" s="1" t="s">
        <v>832</v>
      </c>
      <c r="K236" s="1" t="s">
        <v>833</v>
      </c>
      <c r="L236" s="1">
        <v>0.0</v>
      </c>
      <c r="M236" s="1">
        <v>0.0079</v>
      </c>
      <c r="N236" s="1">
        <v>17.48431666666667</v>
      </c>
      <c r="O236" s="1" t="s">
        <v>27</v>
      </c>
      <c r="P236" s="1" t="s">
        <v>834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idden="1">
      <c r="A237" s="1" t="s">
        <v>36</v>
      </c>
      <c r="B237" s="1" t="s">
        <v>17</v>
      </c>
      <c r="C237" s="3">
        <v>264.0</v>
      </c>
      <c r="D237" s="1">
        <v>0.0</v>
      </c>
      <c r="E237" s="1" t="s">
        <v>37</v>
      </c>
      <c r="F237" s="1" t="s">
        <v>30</v>
      </c>
      <c r="G237" s="1" t="s">
        <v>31</v>
      </c>
      <c r="H237" s="1" t="s">
        <v>835</v>
      </c>
      <c r="I237" s="1" t="s">
        <v>836</v>
      </c>
      <c r="J237" s="1" t="s">
        <v>836</v>
      </c>
      <c r="K237" s="2"/>
      <c r="L237" s="1">
        <v>0.0</v>
      </c>
      <c r="M237" s="1"/>
      <c r="N237" s="1">
        <v>15.071566666666667</v>
      </c>
      <c r="O237" s="1" t="s">
        <v>34</v>
      </c>
      <c r="P237" s="1" t="s">
        <v>837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 hidden="1">
      <c r="A238" s="1" t="s">
        <v>24</v>
      </c>
      <c r="B238" s="1" t="s">
        <v>17</v>
      </c>
      <c r="C238" s="3">
        <v>306.0</v>
      </c>
      <c r="D238" s="1">
        <v>0.0</v>
      </c>
      <c r="E238" s="1" t="s">
        <v>37</v>
      </c>
      <c r="F238" s="1" t="s">
        <v>62</v>
      </c>
      <c r="G238" s="1" t="s">
        <v>31</v>
      </c>
      <c r="H238" s="1" t="s">
        <v>838</v>
      </c>
      <c r="I238" s="1" t="s">
        <v>839</v>
      </c>
      <c r="J238" s="1" t="s">
        <v>840</v>
      </c>
      <c r="K238" s="1" t="s">
        <v>841</v>
      </c>
      <c r="L238" s="1">
        <v>16.0</v>
      </c>
      <c r="M238" s="1">
        <v>56.07306666666667</v>
      </c>
      <c r="N238" s="1">
        <v>66.1544</v>
      </c>
      <c r="O238" s="1" t="s">
        <v>27</v>
      </c>
      <c r="P238" s="1" t="s">
        <v>842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idden="1">
      <c r="A239" s="1" t="s">
        <v>24</v>
      </c>
      <c r="B239" s="1" t="s">
        <v>17</v>
      </c>
      <c r="C239" s="1">
        <v>662.0</v>
      </c>
      <c r="D239" s="1">
        <v>165.0</v>
      </c>
      <c r="E239" s="2"/>
      <c r="F239" s="1" t="s">
        <v>18</v>
      </c>
      <c r="G239" s="1" t="s">
        <v>19</v>
      </c>
      <c r="H239" s="1" t="s">
        <v>843</v>
      </c>
      <c r="I239" s="1" t="s">
        <v>844</v>
      </c>
      <c r="J239" s="1" t="s">
        <v>844</v>
      </c>
      <c r="K239" s="2"/>
      <c r="L239" s="1">
        <v>0.0</v>
      </c>
      <c r="M239" s="1"/>
      <c r="N239" s="1">
        <v>18.29906666666667</v>
      </c>
      <c r="O239" s="1" t="s">
        <v>27</v>
      </c>
      <c r="P239" s="1" t="s">
        <v>845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idden="1">
      <c r="A240" s="1" t="s">
        <v>29</v>
      </c>
      <c r="B240" s="1" t="s">
        <v>354</v>
      </c>
      <c r="C240" s="1">
        <v>1042.0</v>
      </c>
      <c r="D240" s="1">
        <v>0.0</v>
      </c>
      <c r="E240" s="2"/>
      <c r="F240" s="1" t="s">
        <v>30</v>
      </c>
      <c r="G240" s="1" t="s">
        <v>19</v>
      </c>
      <c r="H240" s="1" t="s">
        <v>846</v>
      </c>
      <c r="I240" s="1" t="s">
        <v>847</v>
      </c>
      <c r="J240" s="1" t="s">
        <v>847</v>
      </c>
      <c r="K240" s="2"/>
      <c r="L240" s="1">
        <v>4.0</v>
      </c>
      <c r="M240" s="1"/>
      <c r="N240" s="1">
        <v>19.68895</v>
      </c>
      <c r="O240" s="1" t="s">
        <v>34</v>
      </c>
      <c r="P240" s="1" t="s">
        <v>848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idden="1">
      <c r="A241" s="1" t="s">
        <v>24</v>
      </c>
      <c r="B241" s="1" t="s">
        <v>17</v>
      </c>
      <c r="C241" s="1">
        <v>199.0</v>
      </c>
      <c r="D241" s="1">
        <v>50.0</v>
      </c>
      <c r="E241" s="2"/>
      <c r="F241" s="1" t="s">
        <v>18</v>
      </c>
      <c r="G241" s="1" t="s">
        <v>31</v>
      </c>
      <c r="H241" s="1" t="s">
        <v>849</v>
      </c>
      <c r="I241" s="1" t="s">
        <v>850</v>
      </c>
      <c r="J241" s="1" t="s">
        <v>850</v>
      </c>
      <c r="K241" s="2"/>
      <c r="L241" s="1">
        <v>-4.0</v>
      </c>
      <c r="M241" s="1"/>
      <c r="N241" s="1">
        <v>14.605833333333333</v>
      </c>
      <c r="O241" s="1" t="s">
        <v>27</v>
      </c>
      <c r="P241" s="1" t="s">
        <v>690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idden="1">
      <c r="A242" s="1" t="s">
        <v>29</v>
      </c>
      <c r="B242" s="1" t="s">
        <v>354</v>
      </c>
      <c r="C242" s="1">
        <v>528.0</v>
      </c>
      <c r="D242" s="1">
        <v>0.0</v>
      </c>
      <c r="E242" s="2"/>
      <c r="F242" s="1" t="s">
        <v>30</v>
      </c>
      <c r="G242" s="1" t="s">
        <v>19</v>
      </c>
      <c r="H242" s="1" t="s">
        <v>851</v>
      </c>
      <c r="I242" s="1" t="s">
        <v>852</v>
      </c>
      <c r="J242" s="1" t="s">
        <v>852</v>
      </c>
      <c r="K242" s="2"/>
      <c r="L242" s="1">
        <v>1.0</v>
      </c>
      <c r="M242" s="1"/>
      <c r="N242" s="1">
        <v>16.32705</v>
      </c>
      <c r="O242" s="1" t="s">
        <v>34</v>
      </c>
      <c r="P242" s="1" t="s">
        <v>853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idden="1">
      <c r="A243" s="1" t="s">
        <v>29</v>
      </c>
      <c r="B243" s="1" t="s">
        <v>354</v>
      </c>
      <c r="C243" s="1">
        <v>329.0</v>
      </c>
      <c r="D243" s="1">
        <v>0.0</v>
      </c>
      <c r="E243" s="2"/>
      <c r="F243" s="1" t="s">
        <v>30</v>
      </c>
      <c r="G243" s="1" t="s">
        <v>31</v>
      </c>
      <c r="H243" s="1" t="s">
        <v>854</v>
      </c>
      <c r="I243" s="1" t="s">
        <v>855</v>
      </c>
      <c r="J243" s="1" t="s">
        <v>855</v>
      </c>
      <c r="K243" s="2"/>
      <c r="L243" s="1">
        <v>-4.0</v>
      </c>
      <c r="M243" s="1"/>
      <c r="N243" s="1">
        <v>10.614566666666667</v>
      </c>
      <c r="O243" s="1" t="s">
        <v>34</v>
      </c>
      <c r="P243" s="1" t="s">
        <v>563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idden="1">
      <c r="A244" s="1" t="s">
        <v>36</v>
      </c>
      <c r="B244" s="1" t="s">
        <v>17</v>
      </c>
      <c r="C244" s="3">
        <v>463.0</v>
      </c>
      <c r="D244" s="1">
        <v>0.0</v>
      </c>
      <c r="E244" s="1" t="s">
        <v>37</v>
      </c>
      <c r="F244" s="1" t="s">
        <v>30</v>
      </c>
      <c r="G244" s="1" t="s">
        <v>31</v>
      </c>
      <c r="H244" s="1" t="s">
        <v>856</v>
      </c>
      <c r="I244" s="1" t="s">
        <v>857</v>
      </c>
      <c r="J244" s="1" t="s">
        <v>857</v>
      </c>
      <c r="K244" s="2"/>
      <c r="L244" s="1">
        <v>2.0</v>
      </c>
      <c r="M244" s="1"/>
      <c r="N244" s="1">
        <v>17.9145</v>
      </c>
      <c r="O244" s="1" t="s">
        <v>34</v>
      </c>
      <c r="P244" s="1" t="s">
        <v>858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 hidden="1">
      <c r="A245" s="1" t="s">
        <v>36</v>
      </c>
      <c r="B245" s="1" t="s">
        <v>17</v>
      </c>
      <c r="C245" s="3">
        <v>324.0</v>
      </c>
      <c r="D245" s="1">
        <v>0.0</v>
      </c>
      <c r="E245" s="1" t="s">
        <v>37</v>
      </c>
      <c r="F245" s="1" t="s">
        <v>30</v>
      </c>
      <c r="G245" s="1" t="s">
        <v>31</v>
      </c>
      <c r="H245" s="1" t="s">
        <v>859</v>
      </c>
      <c r="I245" s="1" t="s">
        <v>860</v>
      </c>
      <c r="J245" s="1" t="s">
        <v>860</v>
      </c>
      <c r="K245" s="2"/>
      <c r="L245" s="1">
        <v>-2.0</v>
      </c>
      <c r="M245" s="1"/>
      <c r="N245" s="1">
        <v>12.173916666666667</v>
      </c>
      <c r="O245" s="1" t="s">
        <v>34</v>
      </c>
      <c r="P245" s="1" t="s">
        <v>861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 hidden="1">
      <c r="A246" s="1" t="s">
        <v>24</v>
      </c>
      <c r="B246" s="1" t="s">
        <v>17</v>
      </c>
      <c r="C246" s="1">
        <v>344.0</v>
      </c>
      <c r="D246" s="1">
        <v>0.0</v>
      </c>
      <c r="E246" s="1" t="s">
        <v>61</v>
      </c>
      <c r="F246" s="1" t="s">
        <v>62</v>
      </c>
      <c r="G246" s="1" t="s">
        <v>19</v>
      </c>
      <c r="H246" s="1" t="s">
        <v>862</v>
      </c>
      <c r="I246" s="1" t="s">
        <v>863</v>
      </c>
      <c r="J246" s="1" t="s">
        <v>864</v>
      </c>
      <c r="K246" s="1" t="s">
        <v>865</v>
      </c>
      <c r="L246" s="1">
        <v>1.0</v>
      </c>
      <c r="M246" s="1">
        <v>0.01115</v>
      </c>
      <c r="N246" s="1">
        <v>15.99795</v>
      </c>
      <c r="O246" s="1" t="s">
        <v>27</v>
      </c>
      <c r="P246" s="1" t="s">
        <v>866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 hidden="1">
      <c r="A247" s="1" t="s">
        <v>24</v>
      </c>
      <c r="B247" s="1" t="s">
        <v>17</v>
      </c>
      <c r="C247" s="1">
        <v>458.0</v>
      </c>
      <c r="D247" s="1">
        <v>0.0</v>
      </c>
      <c r="E247" s="1" t="s">
        <v>61</v>
      </c>
      <c r="F247" s="1" t="s">
        <v>62</v>
      </c>
      <c r="G247" s="1" t="s">
        <v>31</v>
      </c>
      <c r="H247" s="1" t="s">
        <v>867</v>
      </c>
      <c r="I247" s="1" t="s">
        <v>868</v>
      </c>
      <c r="J247" s="1" t="s">
        <v>869</v>
      </c>
      <c r="K247" s="1" t="s">
        <v>870</v>
      </c>
      <c r="L247" s="1">
        <v>0.0</v>
      </c>
      <c r="M247" s="1">
        <v>0.017633333333333334</v>
      </c>
      <c r="N247" s="1">
        <v>22.092883333333333</v>
      </c>
      <c r="O247" s="1" t="s">
        <v>27</v>
      </c>
      <c r="P247" s="1" t="s">
        <v>871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idden="1">
      <c r="A248" s="1" t="s">
        <v>24</v>
      </c>
      <c r="B248" s="1" t="s">
        <v>17</v>
      </c>
      <c r="C248" s="1">
        <v>247.0</v>
      </c>
      <c r="D248" s="1">
        <v>62.0</v>
      </c>
      <c r="E248" s="2"/>
      <c r="F248" s="1" t="s">
        <v>18</v>
      </c>
      <c r="G248" s="1" t="s">
        <v>31</v>
      </c>
      <c r="H248" s="1" t="s">
        <v>872</v>
      </c>
      <c r="I248" s="1" t="s">
        <v>873</v>
      </c>
      <c r="J248" s="1" t="s">
        <v>873</v>
      </c>
      <c r="K248" s="2"/>
      <c r="L248" s="1">
        <v>-1.0</v>
      </c>
      <c r="M248" s="1"/>
      <c r="N248" s="1">
        <v>17.596533333333333</v>
      </c>
      <c r="O248" s="1" t="s">
        <v>27</v>
      </c>
      <c r="P248" s="1" t="s">
        <v>874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idden="1">
      <c r="A249" s="1" t="s">
        <v>36</v>
      </c>
      <c r="B249" s="1" t="s">
        <v>17</v>
      </c>
      <c r="C249" s="3">
        <v>513.0</v>
      </c>
      <c r="D249" s="1">
        <v>0.0</v>
      </c>
      <c r="E249" s="1" t="s">
        <v>37</v>
      </c>
      <c r="F249" s="1" t="s">
        <v>30</v>
      </c>
      <c r="G249" s="1" t="s">
        <v>31</v>
      </c>
      <c r="H249" s="1" t="s">
        <v>875</v>
      </c>
      <c r="I249" s="1" t="s">
        <v>876</v>
      </c>
      <c r="J249" s="1" t="s">
        <v>876</v>
      </c>
      <c r="K249" s="2"/>
      <c r="L249" s="1">
        <v>4.0</v>
      </c>
      <c r="M249" s="1"/>
      <c r="N249" s="1">
        <v>19.882283333333334</v>
      </c>
      <c r="O249" s="1" t="s">
        <v>34</v>
      </c>
      <c r="P249" s="1" t="s">
        <v>877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 hidden="1">
      <c r="A250" s="1" t="s">
        <v>36</v>
      </c>
      <c r="B250" s="1" t="s">
        <v>17</v>
      </c>
      <c r="C250" s="1">
        <v>264.0</v>
      </c>
      <c r="D250" s="1">
        <v>0.0</v>
      </c>
      <c r="E250" s="1" t="s">
        <v>37</v>
      </c>
      <c r="F250" s="1" t="s">
        <v>30</v>
      </c>
      <c r="G250" s="1" t="s">
        <v>31</v>
      </c>
      <c r="H250" s="1" t="s">
        <v>878</v>
      </c>
      <c r="I250" s="1" t="s">
        <v>879</v>
      </c>
      <c r="J250" s="1" t="s">
        <v>879</v>
      </c>
      <c r="K250" s="2"/>
      <c r="L250" s="1">
        <v>3.0</v>
      </c>
      <c r="M250" s="1"/>
      <c r="N250" s="1">
        <v>18.012583333333332</v>
      </c>
      <c r="O250" s="1" t="s">
        <v>34</v>
      </c>
      <c r="P250" s="1" t="s">
        <v>880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idden="1">
      <c r="A251" s="1" t="s">
        <v>36</v>
      </c>
      <c r="B251" s="1" t="s">
        <v>17</v>
      </c>
      <c r="C251" s="1">
        <v>1200.0</v>
      </c>
      <c r="D251" s="1">
        <v>0.0</v>
      </c>
      <c r="E251" s="1" t="s">
        <v>37</v>
      </c>
      <c r="F251" s="1" t="s">
        <v>30</v>
      </c>
      <c r="G251" s="1" t="s">
        <v>31</v>
      </c>
      <c r="H251" s="1" t="s">
        <v>881</v>
      </c>
      <c r="I251" s="1" t="s">
        <v>882</v>
      </c>
      <c r="J251" s="1" t="s">
        <v>882</v>
      </c>
      <c r="K251" s="2"/>
      <c r="L251" s="1">
        <v>5.0</v>
      </c>
      <c r="M251" s="1"/>
      <c r="N251" s="1">
        <v>20.134783333333335</v>
      </c>
      <c r="O251" s="1" t="s">
        <v>34</v>
      </c>
      <c r="P251" s="1" t="s">
        <v>883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idden="1">
      <c r="A252" s="1" t="s">
        <v>98</v>
      </c>
      <c r="B252" s="1" t="s">
        <v>354</v>
      </c>
      <c r="C252" s="1">
        <v>364.0</v>
      </c>
      <c r="D252" s="1">
        <v>0.0</v>
      </c>
      <c r="E252" s="1" t="s">
        <v>884</v>
      </c>
      <c r="F252" s="1" t="s">
        <v>30</v>
      </c>
      <c r="G252" s="1" t="s">
        <v>31</v>
      </c>
      <c r="H252" s="1" t="s">
        <v>885</v>
      </c>
      <c r="I252" s="1" t="s">
        <v>886</v>
      </c>
      <c r="J252" s="1" t="s">
        <v>886</v>
      </c>
      <c r="K252" s="2"/>
      <c r="L252" s="1">
        <v>1.0</v>
      </c>
      <c r="M252" s="1"/>
      <c r="N252" s="1">
        <v>16.34505</v>
      </c>
      <c r="O252" s="1" t="s">
        <v>34</v>
      </c>
      <c r="P252" s="1" t="s">
        <v>887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 hidden="1">
      <c r="A253" s="1" t="s">
        <v>24</v>
      </c>
      <c r="B253" s="1" t="s">
        <v>17</v>
      </c>
      <c r="C253" s="1">
        <v>893.0</v>
      </c>
      <c r="D253" s="1">
        <v>0.0</v>
      </c>
      <c r="E253" s="1" t="s">
        <v>37</v>
      </c>
      <c r="F253" s="1" t="s">
        <v>62</v>
      </c>
      <c r="G253" s="1" t="s">
        <v>31</v>
      </c>
      <c r="H253" s="1" t="s">
        <v>888</v>
      </c>
      <c r="I253" s="1" t="s">
        <v>889</v>
      </c>
      <c r="J253" s="1" t="s">
        <v>890</v>
      </c>
      <c r="K253" s="1" t="s">
        <v>891</v>
      </c>
      <c r="L253" s="1">
        <v>0.0</v>
      </c>
      <c r="M253" s="1">
        <v>2.939566666666667</v>
      </c>
      <c r="N253" s="1">
        <v>15.173883333333333</v>
      </c>
      <c r="O253" s="1" t="s">
        <v>27</v>
      </c>
      <c r="P253" s="1" t="s">
        <v>892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 hidden="1">
      <c r="A254" s="1" t="s">
        <v>36</v>
      </c>
      <c r="B254" s="1" t="s">
        <v>17</v>
      </c>
      <c r="C254" s="3">
        <v>264.0</v>
      </c>
      <c r="D254" s="1">
        <v>0.0</v>
      </c>
      <c r="E254" s="1" t="s">
        <v>37</v>
      </c>
      <c r="F254" s="1" t="s">
        <v>30</v>
      </c>
      <c r="G254" s="1" t="s">
        <v>31</v>
      </c>
      <c r="H254" s="1" t="s">
        <v>893</v>
      </c>
      <c r="I254" s="1" t="s">
        <v>894</v>
      </c>
      <c r="J254" s="1" t="s">
        <v>894</v>
      </c>
      <c r="K254" s="2"/>
      <c r="L254" s="1">
        <v>-7.0</v>
      </c>
      <c r="M254" s="1"/>
      <c r="N254" s="1">
        <v>7.6592666666666664</v>
      </c>
      <c r="O254" s="1" t="s">
        <v>34</v>
      </c>
      <c r="P254" s="1" t="s">
        <v>895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 hidden="1">
      <c r="A255" s="1" t="s">
        <v>24</v>
      </c>
      <c r="B255" s="1" t="s">
        <v>17</v>
      </c>
      <c r="C255" s="1">
        <v>355.0</v>
      </c>
      <c r="D255" s="1">
        <v>0.0</v>
      </c>
      <c r="E255" s="1" t="s">
        <v>61</v>
      </c>
      <c r="F255" s="1" t="s">
        <v>62</v>
      </c>
      <c r="G255" s="1" t="s">
        <v>19</v>
      </c>
      <c r="H255" s="1" t="s">
        <v>896</v>
      </c>
      <c r="I255" s="1" t="s">
        <v>897</v>
      </c>
      <c r="J255" s="1" t="s">
        <v>898</v>
      </c>
      <c r="K255" s="1" t="s">
        <v>899</v>
      </c>
      <c r="L255" s="1">
        <v>-14.0</v>
      </c>
      <c r="M255" s="1">
        <v>0.008583333333333333</v>
      </c>
      <c r="N255" s="1">
        <v>12.364216666666668</v>
      </c>
      <c r="O255" s="1" t="s">
        <v>27</v>
      </c>
      <c r="P255" s="1" t="s">
        <v>900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 hidden="1">
      <c r="A256" s="1" t="s">
        <v>24</v>
      </c>
      <c r="B256" s="1" t="s">
        <v>17</v>
      </c>
      <c r="C256" s="3">
        <v>381.0</v>
      </c>
      <c r="D256" s="1">
        <v>17.0</v>
      </c>
      <c r="E256" s="1" t="s">
        <v>61</v>
      </c>
      <c r="F256" s="1" t="s">
        <v>62</v>
      </c>
      <c r="G256" s="1" t="s">
        <v>31</v>
      </c>
      <c r="H256" s="1" t="s">
        <v>901</v>
      </c>
      <c r="I256" s="1" t="s">
        <v>902</v>
      </c>
      <c r="J256" s="1" t="s">
        <v>903</v>
      </c>
      <c r="K256" s="1" t="s">
        <v>904</v>
      </c>
      <c r="L256" s="1">
        <v>3.0</v>
      </c>
      <c r="M256" s="1">
        <v>0.011283333333333333</v>
      </c>
      <c r="N256" s="1">
        <v>12.9009</v>
      </c>
      <c r="O256" s="1" t="s">
        <v>27</v>
      </c>
      <c r="P256" s="1" t="s">
        <v>905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idden="1">
      <c r="A257" s="1" t="s">
        <v>36</v>
      </c>
      <c r="B257" s="1" t="s">
        <v>17</v>
      </c>
      <c r="C257" s="3">
        <v>388.0</v>
      </c>
      <c r="D257" s="1">
        <v>0.0</v>
      </c>
      <c r="E257" s="1" t="s">
        <v>37</v>
      </c>
      <c r="F257" s="1" t="s">
        <v>30</v>
      </c>
      <c r="G257" s="1" t="s">
        <v>31</v>
      </c>
      <c r="H257" s="1" t="s">
        <v>906</v>
      </c>
      <c r="I257" s="1" t="s">
        <v>907</v>
      </c>
      <c r="J257" s="1" t="s">
        <v>907</v>
      </c>
      <c r="K257" s="2"/>
      <c r="L257" s="1">
        <v>-3.0</v>
      </c>
      <c r="M257" s="1"/>
      <c r="N257" s="1">
        <v>11.184316666666666</v>
      </c>
      <c r="O257" s="1" t="s">
        <v>34</v>
      </c>
      <c r="P257" s="1" t="s">
        <v>908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idden="1">
      <c r="A258" s="1" t="s">
        <v>24</v>
      </c>
      <c r="B258" s="1" t="s">
        <v>17</v>
      </c>
      <c r="C258" s="1">
        <v>742.0</v>
      </c>
      <c r="D258" s="1">
        <v>185.0</v>
      </c>
      <c r="E258" s="2"/>
      <c r="F258" s="1" t="s">
        <v>18</v>
      </c>
      <c r="G258" s="1" t="s">
        <v>19</v>
      </c>
      <c r="H258" s="1" t="s">
        <v>909</v>
      </c>
      <c r="I258" s="1" t="s">
        <v>910</v>
      </c>
      <c r="J258" s="1" t="s">
        <v>910</v>
      </c>
      <c r="K258" s="2"/>
      <c r="L258" s="1">
        <v>-7.0</v>
      </c>
      <c r="M258" s="1"/>
      <c r="N258" s="1">
        <v>11.597716666666667</v>
      </c>
      <c r="O258" s="1" t="s">
        <v>27</v>
      </c>
      <c r="P258" s="1" t="s">
        <v>911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idden="1">
      <c r="A259" s="1" t="s">
        <v>36</v>
      </c>
      <c r="B259" s="1" t="s">
        <v>17</v>
      </c>
      <c r="C259" s="1">
        <v>423.0</v>
      </c>
      <c r="D259" s="1">
        <v>0.0</v>
      </c>
      <c r="E259" s="1" t="s">
        <v>37</v>
      </c>
      <c r="F259" s="1" t="s">
        <v>30</v>
      </c>
      <c r="G259" s="1" t="s">
        <v>31</v>
      </c>
      <c r="H259" s="1" t="s">
        <v>912</v>
      </c>
      <c r="I259" s="1" t="s">
        <v>913</v>
      </c>
      <c r="J259" s="1" t="s">
        <v>913</v>
      </c>
      <c r="K259" s="2"/>
      <c r="L259" s="1">
        <v>-6.0</v>
      </c>
      <c r="M259" s="1"/>
      <c r="N259" s="1">
        <v>8.901983333333334</v>
      </c>
      <c r="O259" s="1" t="s">
        <v>34</v>
      </c>
      <c r="P259" s="1" t="s">
        <v>914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 hidden="1">
      <c r="A260" s="1" t="s">
        <v>16</v>
      </c>
      <c r="B260" s="1" t="s">
        <v>17</v>
      </c>
      <c r="C260" s="3">
        <v>249.0</v>
      </c>
      <c r="D260" s="1">
        <v>0.0</v>
      </c>
      <c r="E260" s="2"/>
      <c r="F260" s="1" t="s">
        <v>18</v>
      </c>
      <c r="G260" s="1" t="s">
        <v>19</v>
      </c>
      <c r="H260" s="1" t="s">
        <v>915</v>
      </c>
      <c r="I260" s="1" t="s">
        <v>916</v>
      </c>
      <c r="J260" s="1" t="s">
        <v>916</v>
      </c>
      <c r="K260" s="2"/>
      <c r="L260" s="1">
        <v>5.0</v>
      </c>
      <c r="M260" s="1"/>
      <c r="N260" s="1">
        <v>10.2254</v>
      </c>
      <c r="O260" s="1" t="s">
        <v>22</v>
      </c>
      <c r="P260" s="1" t="s">
        <v>917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 hidden="1">
      <c r="A261" s="1" t="s">
        <v>29</v>
      </c>
      <c r="B261" s="1" t="s">
        <v>354</v>
      </c>
      <c r="C261" s="1">
        <v>264.0</v>
      </c>
      <c r="D261" s="1">
        <v>0.0</v>
      </c>
      <c r="E261" s="2"/>
      <c r="F261" s="1" t="s">
        <v>30</v>
      </c>
      <c r="G261" s="1" t="s">
        <v>31</v>
      </c>
      <c r="H261" s="1" t="s">
        <v>918</v>
      </c>
      <c r="I261" s="1" t="s">
        <v>919</v>
      </c>
      <c r="J261" s="1" t="s">
        <v>919</v>
      </c>
      <c r="K261" s="2"/>
      <c r="L261" s="1">
        <v>-5.0</v>
      </c>
      <c r="M261" s="1"/>
      <c r="N261" s="1">
        <v>9.108766666666666</v>
      </c>
      <c r="O261" s="1" t="s">
        <v>34</v>
      </c>
      <c r="P261" s="1" t="s">
        <v>802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idden="1">
      <c r="A262" s="1" t="s">
        <v>29</v>
      </c>
      <c r="B262" s="1" t="s">
        <v>354</v>
      </c>
      <c r="C262" s="3">
        <v>658.0</v>
      </c>
      <c r="D262" s="1">
        <v>0.0</v>
      </c>
      <c r="E262" s="2"/>
      <c r="F262" s="1" t="s">
        <v>30</v>
      </c>
      <c r="G262" s="1" t="s">
        <v>31</v>
      </c>
      <c r="H262" s="1" t="s">
        <v>920</v>
      </c>
      <c r="I262" s="1" t="s">
        <v>921</v>
      </c>
      <c r="J262" s="1" t="s">
        <v>921</v>
      </c>
      <c r="K262" s="2"/>
      <c r="L262" s="1">
        <v>0.0</v>
      </c>
      <c r="M262" s="1"/>
      <c r="N262" s="1">
        <v>15.093916666666667</v>
      </c>
      <c r="O262" s="1" t="s">
        <v>34</v>
      </c>
      <c r="P262" s="1" t="s">
        <v>922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idden="1">
      <c r="A263" s="1" t="s">
        <v>36</v>
      </c>
      <c r="B263" s="1" t="s">
        <v>17</v>
      </c>
      <c r="C263" s="3">
        <v>429.0</v>
      </c>
      <c r="D263" s="1">
        <v>0.0</v>
      </c>
      <c r="E263" s="1" t="s">
        <v>37</v>
      </c>
      <c r="F263" s="1" t="s">
        <v>30</v>
      </c>
      <c r="G263" s="1" t="s">
        <v>31</v>
      </c>
      <c r="H263" s="1" t="s">
        <v>923</v>
      </c>
      <c r="I263" s="1" t="s">
        <v>924</v>
      </c>
      <c r="J263" s="1" t="s">
        <v>924</v>
      </c>
      <c r="K263" s="2"/>
      <c r="L263" s="1">
        <v>8.0</v>
      </c>
      <c r="M263" s="1"/>
      <c r="N263" s="1">
        <v>23.07745</v>
      </c>
      <c r="O263" s="1" t="s">
        <v>34</v>
      </c>
      <c r="P263" s="1" t="s">
        <v>925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idden="1">
      <c r="A264" s="1" t="s">
        <v>29</v>
      </c>
      <c r="B264" s="1" t="s">
        <v>354</v>
      </c>
      <c r="C264" s="1">
        <v>364.0</v>
      </c>
      <c r="D264" s="1">
        <v>0.0</v>
      </c>
      <c r="E264" s="2"/>
      <c r="F264" s="1" t="s">
        <v>30</v>
      </c>
      <c r="G264" s="1" t="s">
        <v>31</v>
      </c>
      <c r="H264" s="1" t="s">
        <v>926</v>
      </c>
      <c r="I264" s="1" t="s">
        <v>927</v>
      </c>
      <c r="J264" s="1" t="s">
        <v>927</v>
      </c>
      <c r="K264" s="2"/>
      <c r="L264" s="1">
        <v>0.0</v>
      </c>
      <c r="M264" s="1"/>
      <c r="N264" s="1">
        <v>15.070866666666667</v>
      </c>
      <c r="O264" s="1" t="s">
        <v>34</v>
      </c>
      <c r="P264" s="1" t="s">
        <v>928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idden="1">
      <c r="A265" s="1" t="s">
        <v>29</v>
      </c>
      <c r="B265" s="1" t="s">
        <v>354</v>
      </c>
      <c r="C265" s="1">
        <v>658.0</v>
      </c>
      <c r="D265" s="1">
        <v>0.0</v>
      </c>
      <c r="E265" s="2"/>
      <c r="F265" s="1" t="s">
        <v>30</v>
      </c>
      <c r="G265" s="1" t="s">
        <v>31</v>
      </c>
      <c r="H265" s="1" t="s">
        <v>929</v>
      </c>
      <c r="I265" s="1" t="s">
        <v>930</v>
      </c>
      <c r="J265" s="1" t="s">
        <v>930</v>
      </c>
      <c r="K265" s="2"/>
      <c r="L265" s="1">
        <v>0.0</v>
      </c>
      <c r="M265" s="1"/>
      <c r="N265" s="1">
        <v>15.890633333333334</v>
      </c>
      <c r="O265" s="1" t="s">
        <v>34</v>
      </c>
      <c r="P265" s="1" t="s">
        <v>931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 hidden="1">
      <c r="A266" s="1" t="s">
        <v>36</v>
      </c>
      <c r="B266" s="1" t="s">
        <v>17</v>
      </c>
      <c r="C266" s="1">
        <v>313.0</v>
      </c>
      <c r="D266" s="1">
        <v>0.0</v>
      </c>
      <c r="E266" s="1" t="s">
        <v>37</v>
      </c>
      <c r="F266" s="1" t="s">
        <v>30</v>
      </c>
      <c r="G266" s="1" t="s">
        <v>31</v>
      </c>
      <c r="H266" s="1" t="s">
        <v>932</v>
      </c>
      <c r="I266" s="1" t="s">
        <v>933</v>
      </c>
      <c r="J266" s="1" t="s">
        <v>933</v>
      </c>
      <c r="K266" s="2"/>
      <c r="L266" s="1">
        <v>-7.0</v>
      </c>
      <c r="M266" s="1"/>
      <c r="N266" s="1">
        <v>7.76745</v>
      </c>
      <c r="O266" s="1" t="s">
        <v>34</v>
      </c>
      <c r="P266" s="1" t="s">
        <v>934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idden="1">
      <c r="A267" s="1" t="s">
        <v>16</v>
      </c>
      <c r="B267" s="1" t="s">
        <v>17</v>
      </c>
      <c r="C267" s="1">
        <v>20.0</v>
      </c>
      <c r="D267" s="1">
        <v>35.0</v>
      </c>
      <c r="E267" s="2"/>
      <c r="F267" s="1" t="s">
        <v>18</v>
      </c>
      <c r="G267" s="1" t="s">
        <v>19</v>
      </c>
      <c r="H267" s="1" t="s">
        <v>935</v>
      </c>
      <c r="I267" s="1" t="s">
        <v>936</v>
      </c>
      <c r="J267" s="1" t="s">
        <v>936</v>
      </c>
      <c r="K267" s="2"/>
      <c r="L267" s="1">
        <v>-3.0</v>
      </c>
      <c r="M267" s="1"/>
      <c r="N267" s="1">
        <v>1.3818166666666667</v>
      </c>
      <c r="O267" s="1" t="s">
        <v>22</v>
      </c>
      <c r="P267" s="1" t="s">
        <v>937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idden="1">
      <c r="A268" s="1" t="s">
        <v>24</v>
      </c>
      <c r="B268" s="1" t="s">
        <v>17</v>
      </c>
      <c r="C268" s="1">
        <v>399.0</v>
      </c>
      <c r="D268" s="1">
        <v>0.0</v>
      </c>
      <c r="E268" s="1" t="s">
        <v>61</v>
      </c>
      <c r="F268" s="1" t="s">
        <v>62</v>
      </c>
      <c r="G268" s="1" t="s">
        <v>31</v>
      </c>
      <c r="H268" s="1" t="s">
        <v>938</v>
      </c>
      <c r="I268" s="1" t="s">
        <v>939</v>
      </c>
      <c r="J268" s="1" t="s">
        <v>940</v>
      </c>
      <c r="K268" s="1" t="s">
        <v>941</v>
      </c>
      <c r="L268" s="1">
        <v>-11.0</v>
      </c>
      <c r="M268" s="1">
        <v>0.01235</v>
      </c>
      <c r="N268" s="1">
        <v>15.37215</v>
      </c>
      <c r="O268" s="1" t="s">
        <v>27</v>
      </c>
      <c r="P268" s="1" t="s">
        <v>942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idden="1">
      <c r="A269" s="1" t="s">
        <v>16</v>
      </c>
      <c r="B269" s="1" t="s">
        <v>17</v>
      </c>
      <c r="C269" s="1">
        <v>249.0</v>
      </c>
      <c r="D269" s="1">
        <v>0.0</v>
      </c>
      <c r="E269" s="2"/>
      <c r="F269" s="1" t="s">
        <v>18</v>
      </c>
      <c r="G269" s="1" t="s">
        <v>19</v>
      </c>
      <c r="H269" s="1" t="s">
        <v>943</v>
      </c>
      <c r="I269" s="1" t="s">
        <v>944</v>
      </c>
      <c r="J269" s="1" t="s">
        <v>944</v>
      </c>
      <c r="K269" s="2"/>
      <c r="L269" s="1">
        <v>12.0</v>
      </c>
      <c r="M269" s="1"/>
      <c r="N269" s="1">
        <v>17.974233333333334</v>
      </c>
      <c r="O269" s="1" t="s">
        <v>22</v>
      </c>
      <c r="P269" s="1" t="s">
        <v>945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idden="1">
      <c r="A270" s="1" t="s">
        <v>36</v>
      </c>
      <c r="B270" s="1" t="s">
        <v>17</v>
      </c>
      <c r="C270" s="1">
        <v>436.0</v>
      </c>
      <c r="D270" s="1">
        <v>0.0</v>
      </c>
      <c r="E270" s="1" t="s">
        <v>37</v>
      </c>
      <c r="F270" s="1" t="s">
        <v>30</v>
      </c>
      <c r="G270" s="1" t="s">
        <v>31</v>
      </c>
      <c r="H270" s="1" t="s">
        <v>946</v>
      </c>
      <c r="I270" s="1" t="s">
        <v>947</v>
      </c>
      <c r="J270" s="1" t="s">
        <v>947</v>
      </c>
      <c r="K270" s="2"/>
      <c r="L270" s="1">
        <v>7.0</v>
      </c>
      <c r="M270" s="1"/>
      <c r="N270" s="1">
        <v>22.64835</v>
      </c>
      <c r="O270" s="1" t="s">
        <v>34</v>
      </c>
      <c r="P270" s="1" t="s">
        <v>948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 hidden="1">
      <c r="A271" s="1" t="s">
        <v>16</v>
      </c>
      <c r="B271" s="1" t="s">
        <v>17</v>
      </c>
      <c r="C271" s="3">
        <v>2198.0</v>
      </c>
      <c r="D271" s="1">
        <v>0.0</v>
      </c>
      <c r="E271" s="2"/>
      <c r="F271" s="1" t="s">
        <v>18</v>
      </c>
      <c r="G271" s="1" t="s">
        <v>19</v>
      </c>
      <c r="H271" s="1" t="s">
        <v>949</v>
      </c>
      <c r="I271" s="1" t="s">
        <v>950</v>
      </c>
      <c r="J271" s="1" t="s">
        <v>950</v>
      </c>
      <c r="K271" s="2"/>
      <c r="L271" s="1">
        <v>22.0</v>
      </c>
      <c r="M271" s="1"/>
      <c r="N271" s="1">
        <v>27.87315</v>
      </c>
      <c r="O271" s="1" t="s">
        <v>22</v>
      </c>
      <c r="P271" s="1" t="s">
        <v>951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idden="1">
      <c r="A272" s="1" t="s">
        <v>16</v>
      </c>
      <c r="B272" s="1" t="s">
        <v>17</v>
      </c>
      <c r="C272" s="3">
        <v>249.0</v>
      </c>
      <c r="D272" s="1">
        <v>0.0</v>
      </c>
      <c r="E272" s="2"/>
      <c r="F272" s="1" t="s">
        <v>18</v>
      </c>
      <c r="G272" s="1" t="s">
        <v>19</v>
      </c>
      <c r="H272" s="1" t="s">
        <v>952</v>
      </c>
      <c r="I272" s="1" t="s">
        <v>953</v>
      </c>
      <c r="J272" s="1" t="s">
        <v>953</v>
      </c>
      <c r="K272" s="2"/>
      <c r="L272" s="1">
        <v>3.0</v>
      </c>
      <c r="M272" s="1"/>
      <c r="N272" s="1">
        <v>8.98075</v>
      </c>
      <c r="O272" s="1" t="s">
        <v>22</v>
      </c>
      <c r="P272" s="1" t="s">
        <v>954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idden="1">
      <c r="A273" s="1" t="s">
        <v>24</v>
      </c>
      <c r="B273" s="1" t="s">
        <v>17</v>
      </c>
      <c r="C273" s="1">
        <v>328.0</v>
      </c>
      <c r="D273" s="1">
        <v>0.0</v>
      </c>
      <c r="E273" s="1" t="s">
        <v>61</v>
      </c>
      <c r="F273" s="1" t="s">
        <v>62</v>
      </c>
      <c r="G273" s="1" t="s">
        <v>19</v>
      </c>
      <c r="H273" s="1" t="s">
        <v>955</v>
      </c>
      <c r="I273" s="1" t="s">
        <v>956</v>
      </c>
      <c r="J273" s="1" t="s">
        <v>957</v>
      </c>
      <c r="K273" s="1" t="s">
        <v>958</v>
      </c>
      <c r="L273" s="1">
        <v>-3.0</v>
      </c>
      <c r="M273" s="1">
        <v>0.015066666666666667</v>
      </c>
      <c r="N273" s="1">
        <v>20.993983333333333</v>
      </c>
      <c r="O273" s="1" t="s">
        <v>27</v>
      </c>
      <c r="P273" s="1" t="s">
        <v>959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idden="1">
      <c r="A274" s="1" t="s">
        <v>36</v>
      </c>
      <c r="B274" s="1" t="s">
        <v>17</v>
      </c>
      <c r="C274" s="1">
        <v>458.0</v>
      </c>
      <c r="D274" s="1">
        <v>0.0</v>
      </c>
      <c r="E274" s="1" t="s">
        <v>37</v>
      </c>
      <c r="F274" s="1" t="s">
        <v>30</v>
      </c>
      <c r="G274" s="1" t="s">
        <v>31</v>
      </c>
      <c r="H274" s="1" t="s">
        <v>960</v>
      </c>
      <c r="I274" s="1" t="s">
        <v>961</v>
      </c>
      <c r="J274" s="1" t="s">
        <v>961</v>
      </c>
      <c r="K274" s="2"/>
      <c r="L274" s="1">
        <v>-7.0</v>
      </c>
      <c r="M274" s="1"/>
      <c r="N274" s="1">
        <v>7.84595</v>
      </c>
      <c r="O274" s="1" t="s">
        <v>34</v>
      </c>
      <c r="P274" s="1" t="s">
        <v>962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idden="1">
      <c r="A275" s="1" t="s">
        <v>16</v>
      </c>
      <c r="B275" s="1" t="s">
        <v>17</v>
      </c>
      <c r="C275" s="1">
        <v>249.0</v>
      </c>
      <c r="D275" s="1">
        <v>0.0</v>
      </c>
      <c r="E275" s="2"/>
      <c r="F275" s="1" t="s">
        <v>18</v>
      </c>
      <c r="G275" s="1" t="s">
        <v>19</v>
      </c>
      <c r="H275" s="1" t="s">
        <v>963</v>
      </c>
      <c r="I275" s="1" t="s">
        <v>964</v>
      </c>
      <c r="J275" s="1" t="s">
        <v>964</v>
      </c>
      <c r="K275" s="2"/>
      <c r="L275" s="1">
        <v>2.0</v>
      </c>
      <c r="M275" s="1"/>
      <c r="N275" s="1">
        <v>7.46365</v>
      </c>
      <c r="O275" s="1" t="s">
        <v>22</v>
      </c>
      <c r="P275" s="1" t="s">
        <v>965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idden="1">
      <c r="A276" s="1" t="s">
        <v>16</v>
      </c>
      <c r="B276" s="1" t="s">
        <v>17</v>
      </c>
      <c r="C276" s="1">
        <v>498.0</v>
      </c>
      <c r="D276" s="1">
        <v>0.0</v>
      </c>
      <c r="E276" s="2"/>
      <c r="F276" s="1" t="s">
        <v>18</v>
      </c>
      <c r="G276" s="1" t="s">
        <v>19</v>
      </c>
      <c r="H276" s="1" t="s">
        <v>966</v>
      </c>
      <c r="I276" s="1" t="s">
        <v>967</v>
      </c>
      <c r="J276" s="1" t="s">
        <v>967</v>
      </c>
      <c r="K276" s="2"/>
      <c r="L276" s="1">
        <v>3.0</v>
      </c>
      <c r="M276" s="1"/>
      <c r="N276" s="1">
        <v>8.3817</v>
      </c>
      <c r="O276" s="1" t="s">
        <v>22</v>
      </c>
      <c r="P276" s="1" t="s">
        <v>968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idden="1">
      <c r="A277" s="1" t="s">
        <v>24</v>
      </c>
      <c r="B277" s="1" t="s">
        <v>17</v>
      </c>
      <c r="C277" s="1">
        <v>309.0</v>
      </c>
      <c r="D277" s="1">
        <v>0.0</v>
      </c>
      <c r="E277" s="1" t="s">
        <v>37</v>
      </c>
      <c r="F277" s="1" t="s">
        <v>62</v>
      </c>
      <c r="G277" s="1" t="s">
        <v>31</v>
      </c>
      <c r="H277" s="1" t="s">
        <v>969</v>
      </c>
      <c r="I277" s="1" t="s">
        <v>970</v>
      </c>
      <c r="J277" s="1" t="s">
        <v>971</v>
      </c>
      <c r="K277" s="1" t="s">
        <v>972</v>
      </c>
      <c r="L277" s="1">
        <v>-5.0</v>
      </c>
      <c r="M277" s="1">
        <v>1.7182166666666667</v>
      </c>
      <c r="N277" s="1">
        <v>9.351683333333334</v>
      </c>
      <c r="O277" s="1" t="s">
        <v>27</v>
      </c>
      <c r="P277" s="1" t="s">
        <v>298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 hidden="1">
      <c r="A278" s="1" t="s">
        <v>24</v>
      </c>
      <c r="B278" s="1" t="s">
        <v>17</v>
      </c>
      <c r="C278" s="3">
        <v>319.0</v>
      </c>
      <c r="D278" s="1">
        <v>0.0</v>
      </c>
      <c r="E278" s="1" t="s">
        <v>61</v>
      </c>
      <c r="F278" s="1" t="s">
        <v>62</v>
      </c>
      <c r="G278" s="1" t="s">
        <v>31</v>
      </c>
      <c r="H278" s="1" t="s">
        <v>973</v>
      </c>
      <c r="I278" s="1" t="s">
        <v>974</v>
      </c>
      <c r="J278" s="1" t="s">
        <v>975</v>
      </c>
      <c r="K278" s="1" t="s">
        <v>976</v>
      </c>
      <c r="L278" s="1">
        <v>-4.0</v>
      </c>
      <c r="M278" s="1">
        <v>0.01105</v>
      </c>
      <c r="N278" s="1">
        <v>10.989966666666668</v>
      </c>
      <c r="O278" s="1" t="s">
        <v>27</v>
      </c>
      <c r="P278" s="1" t="s">
        <v>977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idden="1">
      <c r="A279" s="1" t="s">
        <v>16</v>
      </c>
      <c r="B279" s="1" t="s">
        <v>17</v>
      </c>
      <c r="C279" s="1">
        <v>0.0</v>
      </c>
      <c r="D279" s="1">
        <v>355.0</v>
      </c>
      <c r="E279" s="1" t="s">
        <v>61</v>
      </c>
      <c r="F279" s="1" t="s">
        <v>62</v>
      </c>
      <c r="G279" s="1" t="s">
        <v>19</v>
      </c>
      <c r="H279" s="1" t="s">
        <v>978</v>
      </c>
      <c r="I279" s="1" t="s">
        <v>979</v>
      </c>
      <c r="J279" s="1" t="s">
        <v>980</v>
      </c>
      <c r="K279" s="1" t="s">
        <v>981</v>
      </c>
      <c r="L279" s="1">
        <v>6.0</v>
      </c>
      <c r="M279" s="1">
        <v>0.014616666666666667</v>
      </c>
      <c r="N279" s="1">
        <v>18.315666666666665</v>
      </c>
      <c r="O279" s="1" t="s">
        <v>22</v>
      </c>
      <c r="P279" s="1" t="s">
        <v>982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idden="1">
      <c r="A280" s="1" t="s">
        <v>98</v>
      </c>
      <c r="B280" s="1" t="s">
        <v>17</v>
      </c>
      <c r="C280" s="1">
        <v>528.0</v>
      </c>
      <c r="D280" s="1">
        <v>0.0</v>
      </c>
      <c r="E280" s="1" t="s">
        <v>983</v>
      </c>
      <c r="F280" s="1" t="s">
        <v>30</v>
      </c>
      <c r="G280" s="1" t="s">
        <v>31</v>
      </c>
      <c r="H280" s="1" t="s">
        <v>984</v>
      </c>
      <c r="I280" s="1" t="s">
        <v>985</v>
      </c>
      <c r="J280" s="1" t="s">
        <v>985</v>
      </c>
      <c r="K280" s="2"/>
      <c r="L280" s="1">
        <v>1.0</v>
      </c>
      <c r="M280" s="1"/>
      <c r="N280" s="1">
        <v>16.6456</v>
      </c>
      <c r="O280" s="1" t="s">
        <v>34</v>
      </c>
      <c r="P280" s="1" t="s">
        <v>986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idden="1">
      <c r="A281" s="1" t="s">
        <v>29</v>
      </c>
      <c r="B281" s="1" t="s">
        <v>17</v>
      </c>
      <c r="C281" s="3">
        <v>731.0</v>
      </c>
      <c r="D281" s="1">
        <v>0.0</v>
      </c>
      <c r="E281" s="2"/>
      <c r="F281" s="1" t="s">
        <v>30</v>
      </c>
      <c r="G281" s="1" t="s">
        <v>31</v>
      </c>
      <c r="H281" s="1" t="s">
        <v>987</v>
      </c>
      <c r="I281" s="1" t="s">
        <v>988</v>
      </c>
      <c r="J281" s="1" t="s">
        <v>988</v>
      </c>
      <c r="K281" s="2"/>
      <c r="L281" s="1">
        <v>-2.0</v>
      </c>
      <c r="M281" s="1"/>
      <c r="N281" s="1">
        <v>12.321866666666667</v>
      </c>
      <c r="O281" s="1" t="s">
        <v>34</v>
      </c>
      <c r="P281" s="1" t="s">
        <v>989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idden="1">
      <c r="A282" s="1" t="s">
        <v>98</v>
      </c>
      <c r="B282" s="1" t="s">
        <v>17</v>
      </c>
      <c r="C282" s="3">
        <v>364.0</v>
      </c>
      <c r="D282" s="1">
        <v>0.0</v>
      </c>
      <c r="E282" s="1" t="s">
        <v>990</v>
      </c>
      <c r="F282" s="1" t="s">
        <v>30</v>
      </c>
      <c r="G282" s="1" t="s">
        <v>31</v>
      </c>
      <c r="H282" s="1" t="s">
        <v>991</v>
      </c>
      <c r="I282" s="1" t="s">
        <v>992</v>
      </c>
      <c r="J282" s="1" t="s">
        <v>992</v>
      </c>
      <c r="K282" s="2"/>
      <c r="L282" s="1">
        <v>-5.0</v>
      </c>
      <c r="M282" s="1"/>
      <c r="N282" s="1">
        <v>9.586266666666667</v>
      </c>
      <c r="O282" s="1" t="s">
        <v>34</v>
      </c>
      <c r="P282" s="1" t="s">
        <v>993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 hidden="1">
      <c r="A283" s="1" t="s">
        <v>98</v>
      </c>
      <c r="B283" s="1" t="s">
        <v>17</v>
      </c>
      <c r="C283" s="1">
        <v>394.0</v>
      </c>
      <c r="D283" s="1">
        <v>0.0</v>
      </c>
      <c r="E283" s="1" t="s">
        <v>994</v>
      </c>
      <c r="F283" s="1" t="s">
        <v>30</v>
      </c>
      <c r="G283" s="1" t="s">
        <v>31</v>
      </c>
      <c r="H283" s="1" t="s">
        <v>995</v>
      </c>
      <c r="I283" s="1" t="s">
        <v>996</v>
      </c>
      <c r="J283" s="1" t="s">
        <v>996</v>
      </c>
      <c r="K283" s="2"/>
      <c r="L283" s="1">
        <v>0.0</v>
      </c>
      <c r="M283" s="1"/>
      <c r="N283" s="1">
        <v>15.475416666666666</v>
      </c>
      <c r="O283" s="1" t="s">
        <v>34</v>
      </c>
      <c r="P283" s="1" t="s">
        <v>997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idden="1">
      <c r="A284" s="1" t="s">
        <v>16</v>
      </c>
      <c r="B284" s="1" t="s">
        <v>17</v>
      </c>
      <c r="C284" s="1">
        <v>55.0</v>
      </c>
      <c r="D284" s="1">
        <v>0.0</v>
      </c>
      <c r="E284" s="2"/>
      <c r="F284" s="1" t="s">
        <v>18</v>
      </c>
      <c r="G284" s="1" t="s">
        <v>19</v>
      </c>
      <c r="H284" s="1" t="s">
        <v>998</v>
      </c>
      <c r="I284" s="1" t="s">
        <v>999</v>
      </c>
      <c r="J284" s="1" t="s">
        <v>999</v>
      </c>
      <c r="K284" s="2"/>
      <c r="L284" s="1">
        <v>1.0</v>
      </c>
      <c r="M284" s="1"/>
      <c r="N284" s="1">
        <v>6.534866666666667</v>
      </c>
      <c r="O284" s="1" t="s">
        <v>22</v>
      </c>
      <c r="P284" s="1" t="s">
        <v>1000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idden="1">
      <c r="A285" s="1" t="s">
        <v>16</v>
      </c>
      <c r="B285" s="1" t="s">
        <v>17</v>
      </c>
      <c r="C285" s="1">
        <v>124.5</v>
      </c>
      <c r="D285" s="1">
        <v>124.5</v>
      </c>
      <c r="E285" s="2"/>
      <c r="F285" s="1" t="s">
        <v>18</v>
      </c>
      <c r="G285" s="1" t="s">
        <v>19</v>
      </c>
      <c r="H285" s="1" t="s">
        <v>1001</v>
      </c>
      <c r="I285" s="1" t="s">
        <v>1002</v>
      </c>
      <c r="J285" s="1" t="s">
        <v>1002</v>
      </c>
      <c r="K285" s="2"/>
      <c r="L285" s="1">
        <v>1.0</v>
      </c>
      <c r="M285" s="1"/>
      <c r="N285" s="1">
        <v>6.664333333333333</v>
      </c>
      <c r="O285" s="1" t="s">
        <v>22</v>
      </c>
      <c r="P285" s="1" t="s">
        <v>1003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idden="1">
      <c r="A286" s="1" t="s">
        <v>16</v>
      </c>
      <c r="B286" s="1" t="s">
        <v>17</v>
      </c>
      <c r="C286" s="1">
        <v>124.5</v>
      </c>
      <c r="D286" s="1">
        <v>124.5</v>
      </c>
      <c r="E286" s="2"/>
      <c r="F286" s="1" t="s">
        <v>18</v>
      </c>
      <c r="G286" s="1" t="s">
        <v>19</v>
      </c>
      <c r="H286" s="1" t="s">
        <v>1004</v>
      </c>
      <c r="I286" s="1" t="s">
        <v>1005</v>
      </c>
      <c r="J286" s="1" t="s">
        <v>1005</v>
      </c>
      <c r="K286" s="2"/>
      <c r="L286" s="1">
        <v>4.0</v>
      </c>
      <c r="M286" s="1"/>
      <c r="N286" s="1">
        <v>10.34305</v>
      </c>
      <c r="O286" s="1" t="s">
        <v>22</v>
      </c>
      <c r="P286" s="1" t="s">
        <v>1006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idden="1">
      <c r="A287" s="1" t="s">
        <v>36</v>
      </c>
      <c r="B287" s="1" t="s">
        <v>17</v>
      </c>
      <c r="C287" s="1">
        <v>264.0</v>
      </c>
      <c r="D287" s="1">
        <v>0.0</v>
      </c>
      <c r="E287" s="1" t="s">
        <v>37</v>
      </c>
      <c r="F287" s="1" t="s">
        <v>30</v>
      </c>
      <c r="G287" s="1" t="s">
        <v>31</v>
      </c>
      <c r="H287" s="1" t="s">
        <v>1007</v>
      </c>
      <c r="I287" s="1" t="s">
        <v>1008</v>
      </c>
      <c r="J287" s="1" t="s">
        <v>1008</v>
      </c>
      <c r="K287" s="2"/>
      <c r="L287" s="1">
        <v>2.0</v>
      </c>
      <c r="M287" s="1"/>
      <c r="N287" s="1">
        <v>17.66245</v>
      </c>
      <c r="O287" s="1" t="s">
        <v>34</v>
      </c>
      <c r="P287" s="1" t="s">
        <v>1009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idden="1">
      <c r="A288" s="1" t="s">
        <v>16</v>
      </c>
      <c r="B288" s="1" t="s">
        <v>17</v>
      </c>
      <c r="C288" s="3">
        <v>249.0</v>
      </c>
      <c r="D288" s="1">
        <v>0.0</v>
      </c>
      <c r="E288" s="2"/>
      <c r="F288" s="1" t="s">
        <v>18</v>
      </c>
      <c r="G288" s="1" t="s">
        <v>19</v>
      </c>
      <c r="H288" s="1" t="s">
        <v>1010</v>
      </c>
      <c r="I288" s="1" t="s">
        <v>1011</v>
      </c>
      <c r="J288" s="1" t="s">
        <v>1011</v>
      </c>
      <c r="K288" s="2"/>
      <c r="L288" s="1">
        <v>4.0</v>
      </c>
      <c r="M288" s="1"/>
      <c r="N288" s="1">
        <v>9.773466666666666</v>
      </c>
      <c r="O288" s="1" t="s">
        <v>22</v>
      </c>
      <c r="P288" s="1" t="s">
        <v>1012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idden="1">
      <c r="A289" s="1" t="s">
        <v>29</v>
      </c>
      <c r="B289" s="1" t="s">
        <v>17</v>
      </c>
      <c r="C289" s="1">
        <v>585.0</v>
      </c>
      <c r="D289" s="1">
        <v>0.0</v>
      </c>
      <c r="E289" s="2"/>
      <c r="F289" s="1" t="s">
        <v>30</v>
      </c>
      <c r="G289" s="1" t="s">
        <v>31</v>
      </c>
      <c r="H289" s="1" t="s">
        <v>1013</v>
      </c>
      <c r="I289" s="1" t="s">
        <v>1014</v>
      </c>
      <c r="J289" s="1" t="s">
        <v>1014</v>
      </c>
      <c r="K289" s="2"/>
      <c r="L289" s="1">
        <v>4.0</v>
      </c>
      <c r="M289" s="1"/>
      <c r="N289" s="1">
        <v>19.948</v>
      </c>
      <c r="O289" s="1" t="s">
        <v>34</v>
      </c>
      <c r="P289" s="1" t="s">
        <v>1015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idden="1">
      <c r="A290" s="1" t="s">
        <v>24</v>
      </c>
      <c r="B290" s="1" t="s">
        <v>17</v>
      </c>
      <c r="C290" s="3">
        <v>299.0</v>
      </c>
      <c r="D290" s="1">
        <v>0.0</v>
      </c>
      <c r="E290" s="1" t="s">
        <v>61</v>
      </c>
      <c r="F290" s="1" t="s">
        <v>62</v>
      </c>
      <c r="G290" s="1" t="s">
        <v>31</v>
      </c>
      <c r="H290" s="1" t="s">
        <v>1016</v>
      </c>
      <c r="I290" s="1" t="s">
        <v>1017</v>
      </c>
      <c r="J290" s="1" t="s">
        <v>1018</v>
      </c>
      <c r="K290" s="1" t="s">
        <v>1019</v>
      </c>
      <c r="L290" s="1">
        <v>3.0</v>
      </c>
      <c r="M290" s="1">
        <v>0.013516666666666666</v>
      </c>
      <c r="N290" s="1">
        <v>29.390966666666667</v>
      </c>
      <c r="O290" s="1" t="s">
        <v>27</v>
      </c>
      <c r="P290" s="1" t="s">
        <v>690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 hidden="1">
      <c r="A291" s="1" t="s">
        <v>16</v>
      </c>
      <c r="B291" s="1" t="s">
        <v>17</v>
      </c>
      <c r="C291" s="3">
        <v>309.0</v>
      </c>
      <c r="D291" s="1">
        <v>0.0</v>
      </c>
      <c r="E291" s="2"/>
      <c r="F291" s="1" t="s">
        <v>18</v>
      </c>
      <c r="G291" s="1" t="s">
        <v>19</v>
      </c>
      <c r="H291" s="1" t="s">
        <v>1020</v>
      </c>
      <c r="I291" s="1" t="s">
        <v>1021</v>
      </c>
      <c r="J291" s="1" t="s">
        <v>1021</v>
      </c>
      <c r="K291" s="2"/>
      <c r="L291" s="1">
        <v>2.0</v>
      </c>
      <c r="M291" s="1"/>
      <c r="N291" s="1">
        <v>7.725716666666667</v>
      </c>
      <c r="O291" s="1" t="s">
        <v>22</v>
      </c>
      <c r="P291" s="1" t="s">
        <v>1022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idden="1">
      <c r="A292" s="1" t="s">
        <v>24</v>
      </c>
      <c r="B292" s="1" t="s">
        <v>17</v>
      </c>
      <c r="C292" s="3">
        <v>710.0</v>
      </c>
      <c r="D292" s="1">
        <v>158.0</v>
      </c>
      <c r="E292" s="2"/>
      <c r="F292" s="1" t="s">
        <v>18</v>
      </c>
      <c r="G292" s="1" t="s">
        <v>167</v>
      </c>
      <c r="H292" s="1" t="s">
        <v>1023</v>
      </c>
      <c r="I292" s="1" t="s">
        <v>1024</v>
      </c>
      <c r="J292" s="1" t="s">
        <v>1024</v>
      </c>
      <c r="K292" s="2"/>
      <c r="L292" s="1">
        <v>-15.0</v>
      </c>
      <c r="M292" s="1"/>
      <c r="N292" s="1">
        <v>36.491233333333334</v>
      </c>
      <c r="O292" s="1" t="s">
        <v>27</v>
      </c>
      <c r="P292" s="1" t="s">
        <v>1025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idden="1">
      <c r="A293" s="1" t="s">
        <v>24</v>
      </c>
      <c r="B293" s="1" t="s">
        <v>17</v>
      </c>
      <c r="C293" s="1">
        <v>280.0</v>
      </c>
      <c r="D293" s="1">
        <v>0.0</v>
      </c>
      <c r="E293" s="1" t="s">
        <v>61</v>
      </c>
      <c r="F293" s="1" t="s">
        <v>62</v>
      </c>
      <c r="G293" s="1" t="s">
        <v>31</v>
      </c>
      <c r="H293" s="1" t="s">
        <v>1026</v>
      </c>
      <c r="I293" s="1" t="s">
        <v>1027</v>
      </c>
      <c r="J293" s="1" t="s">
        <v>1028</v>
      </c>
      <c r="K293" s="1" t="s">
        <v>1029</v>
      </c>
      <c r="L293" s="1">
        <v>-11.0</v>
      </c>
      <c r="M293" s="1">
        <v>0.0073</v>
      </c>
      <c r="N293" s="1">
        <v>10.711733333333333</v>
      </c>
      <c r="O293" s="1" t="s">
        <v>27</v>
      </c>
      <c r="P293" s="1" t="s">
        <v>1030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idden="1">
      <c r="A294" s="1" t="s">
        <v>98</v>
      </c>
      <c r="B294" s="1" t="s">
        <v>354</v>
      </c>
      <c r="C294" s="1">
        <v>264.0</v>
      </c>
      <c r="D294" s="1">
        <v>0.0</v>
      </c>
      <c r="E294" s="1" t="s">
        <v>990</v>
      </c>
      <c r="F294" s="1" t="s">
        <v>30</v>
      </c>
      <c r="G294" s="1" t="s">
        <v>31</v>
      </c>
      <c r="H294" s="1" t="s">
        <v>1031</v>
      </c>
      <c r="I294" s="1" t="s">
        <v>1032</v>
      </c>
      <c r="J294" s="1" t="s">
        <v>1032</v>
      </c>
      <c r="K294" s="2"/>
      <c r="L294" s="1">
        <v>-4.0</v>
      </c>
      <c r="M294" s="1"/>
      <c r="N294" s="1">
        <v>10.1904</v>
      </c>
      <c r="O294" s="1" t="s">
        <v>34</v>
      </c>
      <c r="P294" s="1" t="s">
        <v>1033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idden="1">
      <c r="A295" s="1" t="s">
        <v>24</v>
      </c>
      <c r="B295" s="1" t="s">
        <v>17</v>
      </c>
      <c r="C295" s="1">
        <v>358.0</v>
      </c>
      <c r="D295" s="1">
        <v>0.0</v>
      </c>
      <c r="E295" s="1" t="s">
        <v>37</v>
      </c>
      <c r="F295" s="1" t="s">
        <v>62</v>
      </c>
      <c r="G295" s="1" t="s">
        <v>31</v>
      </c>
      <c r="H295" s="1" t="s">
        <v>1034</v>
      </c>
      <c r="I295" s="1" t="s">
        <v>1035</v>
      </c>
      <c r="J295" s="1" t="s">
        <v>1036</v>
      </c>
      <c r="K295" s="1" t="s">
        <v>1037</v>
      </c>
      <c r="L295" s="1">
        <v>16.0</v>
      </c>
      <c r="M295" s="1">
        <v>18.444033333333334</v>
      </c>
      <c r="N295" s="1">
        <v>30.1692</v>
      </c>
      <c r="O295" s="1" t="s">
        <v>27</v>
      </c>
      <c r="P295" s="1" t="s">
        <v>298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idden="1">
      <c r="A296" s="1" t="s">
        <v>98</v>
      </c>
      <c r="B296" s="1" t="s">
        <v>17</v>
      </c>
      <c r="C296" s="1">
        <v>1316.0</v>
      </c>
      <c r="D296" s="1">
        <v>0.0</v>
      </c>
      <c r="E296" s="1" t="s">
        <v>1038</v>
      </c>
      <c r="F296" s="1" t="s">
        <v>30</v>
      </c>
      <c r="G296" s="1" t="s">
        <v>31</v>
      </c>
      <c r="H296" s="1" t="s">
        <v>1039</v>
      </c>
      <c r="I296" s="1" t="s">
        <v>1040</v>
      </c>
      <c r="J296" s="1" t="s">
        <v>1040</v>
      </c>
      <c r="K296" s="2"/>
      <c r="L296" s="1">
        <v>7.0</v>
      </c>
      <c r="M296" s="1"/>
      <c r="N296" s="1">
        <v>25.38233333333333</v>
      </c>
      <c r="O296" s="1" t="s">
        <v>34</v>
      </c>
      <c r="P296" s="1" t="s">
        <v>1041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idden="1">
      <c r="A297" s="1" t="s">
        <v>24</v>
      </c>
      <c r="B297" s="1" t="s">
        <v>17</v>
      </c>
      <c r="C297" s="1">
        <v>270.0</v>
      </c>
      <c r="D297" s="1">
        <v>0.0</v>
      </c>
      <c r="E297" s="1" t="s">
        <v>61</v>
      </c>
      <c r="F297" s="1" t="s">
        <v>62</v>
      </c>
      <c r="G297" s="1" t="s">
        <v>31</v>
      </c>
      <c r="H297" s="1" t="s">
        <v>1042</v>
      </c>
      <c r="I297" s="1" t="s">
        <v>1043</v>
      </c>
      <c r="J297" s="1" t="s">
        <v>1044</v>
      </c>
      <c r="K297" s="1" t="s">
        <v>1045</v>
      </c>
      <c r="L297" s="1">
        <v>2.0</v>
      </c>
      <c r="M297" s="1">
        <v>0.011166666666666667</v>
      </c>
      <c r="N297" s="1">
        <v>28.2077</v>
      </c>
      <c r="O297" s="1" t="s">
        <v>27</v>
      </c>
      <c r="P297" s="1" t="s">
        <v>1046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idden="1">
      <c r="A298" s="1" t="s">
        <v>16</v>
      </c>
      <c r="B298" s="1" t="s">
        <v>17</v>
      </c>
      <c r="C298" s="1">
        <v>597.0</v>
      </c>
      <c r="D298" s="1">
        <v>0.0</v>
      </c>
      <c r="E298" s="2"/>
      <c r="F298" s="1" t="s">
        <v>18</v>
      </c>
      <c r="G298" s="1" t="s">
        <v>19</v>
      </c>
      <c r="H298" s="1" t="s">
        <v>1047</v>
      </c>
      <c r="I298" s="1" t="s">
        <v>1048</v>
      </c>
      <c r="J298" s="1" t="s">
        <v>1048</v>
      </c>
      <c r="K298" s="2"/>
      <c r="L298" s="1">
        <v>9.0</v>
      </c>
      <c r="M298" s="1"/>
      <c r="N298" s="1">
        <v>14.336316666666667</v>
      </c>
      <c r="O298" s="1" t="s">
        <v>22</v>
      </c>
      <c r="P298" s="1" t="s">
        <v>1049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idden="1">
      <c r="A299" s="1" t="s">
        <v>24</v>
      </c>
      <c r="B299" s="1" t="s">
        <v>17</v>
      </c>
      <c r="C299" s="1">
        <v>219.0</v>
      </c>
      <c r="D299" s="1">
        <v>50.0</v>
      </c>
      <c r="E299" s="2"/>
      <c r="F299" s="1" t="s">
        <v>18</v>
      </c>
      <c r="G299" s="1" t="s">
        <v>167</v>
      </c>
      <c r="H299" s="1" t="s">
        <v>1050</v>
      </c>
      <c r="I299" s="1" t="s">
        <v>1051</v>
      </c>
      <c r="J299" s="1" t="s">
        <v>1051</v>
      </c>
      <c r="K299" s="2"/>
      <c r="L299" s="1">
        <v>-16.0</v>
      </c>
      <c r="M299" s="1"/>
      <c r="N299" s="1">
        <v>10.055266666666666</v>
      </c>
      <c r="O299" s="1" t="s">
        <v>27</v>
      </c>
      <c r="P299" s="1" t="s">
        <v>1052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idden="1">
      <c r="A300" s="1" t="s">
        <v>24</v>
      </c>
      <c r="B300" s="1" t="s">
        <v>17</v>
      </c>
      <c r="C300" s="1">
        <v>805.0</v>
      </c>
      <c r="D300" s="1">
        <v>0.0</v>
      </c>
      <c r="E300" s="1" t="s">
        <v>61</v>
      </c>
      <c r="F300" s="1" t="s">
        <v>62</v>
      </c>
      <c r="G300" s="1" t="s">
        <v>19</v>
      </c>
      <c r="H300" s="1" t="s">
        <v>1053</v>
      </c>
      <c r="I300" s="1" t="s">
        <v>1054</v>
      </c>
      <c r="J300" s="1" t="s">
        <v>1055</v>
      </c>
      <c r="K300" s="1" t="s">
        <v>1056</v>
      </c>
      <c r="L300" s="1">
        <v>0.0</v>
      </c>
      <c r="M300" s="1">
        <v>0.015583333333333333</v>
      </c>
      <c r="N300" s="1">
        <v>21.121266666666667</v>
      </c>
      <c r="O300" s="1" t="s">
        <v>27</v>
      </c>
      <c r="P300" s="1" t="s">
        <v>1057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idden="1">
      <c r="A301" s="1" t="s">
        <v>24</v>
      </c>
      <c r="B301" s="1" t="s">
        <v>17</v>
      </c>
      <c r="C301" s="3">
        <v>260.0</v>
      </c>
      <c r="D301" s="1">
        <v>0.0</v>
      </c>
      <c r="E301" s="1" t="s">
        <v>61</v>
      </c>
      <c r="F301" s="1" t="s">
        <v>62</v>
      </c>
      <c r="G301" s="1" t="s">
        <v>31</v>
      </c>
      <c r="H301" s="1" t="s">
        <v>1058</v>
      </c>
      <c r="I301" s="1" t="s">
        <v>1059</v>
      </c>
      <c r="J301" s="1" t="s">
        <v>1060</v>
      </c>
      <c r="K301" s="1" t="s">
        <v>1061</v>
      </c>
      <c r="L301" s="1">
        <v>-10.0</v>
      </c>
      <c r="M301" s="1">
        <v>0.0115</v>
      </c>
      <c r="N301" s="1">
        <v>18.454883333333335</v>
      </c>
      <c r="O301" s="1" t="s">
        <v>27</v>
      </c>
      <c r="P301" s="1" t="s">
        <v>1046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idden="1">
      <c r="A302" s="1" t="s">
        <v>24</v>
      </c>
      <c r="B302" s="1" t="s">
        <v>17</v>
      </c>
      <c r="C302" s="1">
        <v>438.0</v>
      </c>
      <c r="D302" s="1">
        <v>100.0</v>
      </c>
      <c r="E302" s="2"/>
      <c r="F302" s="1" t="s">
        <v>18</v>
      </c>
      <c r="G302" s="1" t="s">
        <v>167</v>
      </c>
      <c r="H302" s="1" t="s">
        <v>1062</v>
      </c>
      <c r="I302" s="1" t="s">
        <v>1063</v>
      </c>
      <c r="J302" s="1" t="s">
        <v>1063</v>
      </c>
      <c r="K302" s="2"/>
      <c r="L302" s="1">
        <v>-6.0</v>
      </c>
      <c r="M302" s="1"/>
      <c r="N302" s="1">
        <v>13.390083333333333</v>
      </c>
      <c r="O302" s="1" t="s">
        <v>27</v>
      </c>
      <c r="P302" s="1" t="s">
        <v>1064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 hidden="1">
      <c r="A303" s="1" t="s">
        <v>16</v>
      </c>
      <c r="B303" s="1" t="s">
        <v>17</v>
      </c>
      <c r="C303" s="1">
        <v>120.0</v>
      </c>
      <c r="D303" s="1">
        <v>210.0</v>
      </c>
      <c r="E303" s="2"/>
      <c r="F303" s="1" t="s">
        <v>18</v>
      </c>
      <c r="G303" s="1" t="s">
        <v>19</v>
      </c>
      <c r="H303" s="1" t="s">
        <v>1065</v>
      </c>
      <c r="I303" s="1" t="s">
        <v>1066</v>
      </c>
      <c r="J303" s="1" t="s">
        <v>1066</v>
      </c>
      <c r="K303" s="2"/>
      <c r="L303" s="1">
        <v>12.0</v>
      </c>
      <c r="M303" s="1"/>
      <c r="N303" s="1">
        <v>17.663866666666667</v>
      </c>
      <c r="O303" s="1" t="s">
        <v>22</v>
      </c>
      <c r="P303" s="1" t="s">
        <v>1067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idden="1">
      <c r="A304" s="1" t="s">
        <v>29</v>
      </c>
      <c r="B304" s="1" t="s">
        <v>17</v>
      </c>
      <c r="C304" s="1">
        <v>329.0</v>
      </c>
      <c r="D304" s="1">
        <v>0.0</v>
      </c>
      <c r="E304" s="2"/>
      <c r="F304" s="1" t="s">
        <v>30</v>
      </c>
      <c r="G304" s="1" t="s">
        <v>19</v>
      </c>
      <c r="H304" s="1" t="s">
        <v>1068</v>
      </c>
      <c r="I304" s="1" t="s">
        <v>1069</v>
      </c>
      <c r="J304" s="1" t="s">
        <v>1069</v>
      </c>
      <c r="K304" s="2"/>
      <c r="L304" s="1">
        <v>-9.0</v>
      </c>
      <c r="M304" s="1"/>
      <c r="N304" s="1">
        <v>5.956416666666667</v>
      </c>
      <c r="O304" s="1" t="s">
        <v>34</v>
      </c>
      <c r="P304" s="1" t="s">
        <v>1070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idden="1">
      <c r="A305" s="1" t="s">
        <v>29</v>
      </c>
      <c r="B305" s="1" t="s">
        <v>17</v>
      </c>
      <c r="C305" s="1">
        <v>492.0</v>
      </c>
      <c r="D305" s="1">
        <v>0.0</v>
      </c>
      <c r="E305" s="2"/>
      <c r="F305" s="1" t="s">
        <v>30</v>
      </c>
      <c r="G305" s="1" t="s">
        <v>19</v>
      </c>
      <c r="H305" s="1" t="s">
        <v>1071</v>
      </c>
      <c r="I305" s="1" t="s">
        <v>1072</v>
      </c>
      <c r="J305" s="1" t="s">
        <v>1072</v>
      </c>
      <c r="K305" s="2"/>
      <c r="L305" s="1">
        <v>-7.0</v>
      </c>
      <c r="M305" s="1"/>
      <c r="N305" s="1">
        <v>7.1352166666666665</v>
      </c>
      <c r="O305" s="1" t="s">
        <v>34</v>
      </c>
      <c r="P305" s="1" t="s">
        <v>1073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idden="1">
      <c r="A306" s="1" t="s">
        <v>24</v>
      </c>
      <c r="B306" s="1" t="s">
        <v>17</v>
      </c>
      <c r="C306" s="1">
        <v>329.0</v>
      </c>
      <c r="D306" s="1">
        <v>0.0</v>
      </c>
      <c r="E306" s="1" t="s">
        <v>37</v>
      </c>
      <c r="F306" s="1" t="s">
        <v>62</v>
      </c>
      <c r="G306" s="1" t="s">
        <v>31</v>
      </c>
      <c r="H306" s="1" t="s">
        <v>1074</v>
      </c>
      <c r="I306" s="1" t="s">
        <v>1075</v>
      </c>
      <c r="J306" s="1" t="s">
        <v>1076</v>
      </c>
      <c r="K306" s="1" t="s">
        <v>1077</v>
      </c>
      <c r="L306" s="1">
        <v>-8.0</v>
      </c>
      <c r="M306" s="1">
        <v>0.4476333333333333</v>
      </c>
      <c r="N306" s="1">
        <v>6.2005333333333335</v>
      </c>
      <c r="O306" s="1" t="s">
        <v>27</v>
      </c>
      <c r="P306" s="1" t="s">
        <v>1078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idden="1">
      <c r="A307" s="1" t="s">
        <v>36</v>
      </c>
      <c r="B307" s="1" t="s">
        <v>17</v>
      </c>
      <c r="C307" s="1">
        <v>595.0</v>
      </c>
      <c r="D307" s="1">
        <v>0.0</v>
      </c>
      <c r="E307" s="1" t="s">
        <v>37</v>
      </c>
      <c r="F307" s="1" t="s">
        <v>30</v>
      </c>
      <c r="G307" s="1" t="s">
        <v>31</v>
      </c>
      <c r="H307" s="1" t="s">
        <v>1079</v>
      </c>
      <c r="I307" s="1" t="s">
        <v>1080</v>
      </c>
      <c r="J307" s="1" t="s">
        <v>1080</v>
      </c>
      <c r="K307" s="2"/>
      <c r="L307" s="1">
        <v>0.0</v>
      </c>
      <c r="M307" s="1"/>
      <c r="N307" s="1">
        <v>14.1379</v>
      </c>
      <c r="O307" s="1" t="s">
        <v>34</v>
      </c>
      <c r="P307" s="1" t="s">
        <v>1081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idden="1">
      <c r="A308" s="1" t="s">
        <v>24</v>
      </c>
      <c r="B308" s="1" t="s">
        <v>17</v>
      </c>
      <c r="C308" s="3">
        <v>651.0</v>
      </c>
      <c r="D308" s="1">
        <v>0.0</v>
      </c>
      <c r="E308" s="1" t="s">
        <v>37</v>
      </c>
      <c r="F308" s="1" t="s">
        <v>62</v>
      </c>
      <c r="G308" s="1" t="s">
        <v>19</v>
      </c>
      <c r="H308" s="1" t="s">
        <v>1082</v>
      </c>
      <c r="I308" s="1" t="s">
        <v>1083</v>
      </c>
      <c r="J308" s="1" t="s">
        <v>1084</v>
      </c>
      <c r="K308" s="1" t="s">
        <v>1085</v>
      </c>
      <c r="L308" s="1">
        <v>15.0</v>
      </c>
      <c r="M308" s="1">
        <v>0.5749333333333333</v>
      </c>
      <c r="N308" s="1">
        <v>17.898933333333332</v>
      </c>
      <c r="O308" s="1" t="s">
        <v>27</v>
      </c>
      <c r="P308" s="1" t="s">
        <v>1086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idden="1">
      <c r="A309" s="1" t="s">
        <v>29</v>
      </c>
      <c r="B309" s="1" t="s">
        <v>17</v>
      </c>
      <c r="C309" s="3">
        <v>433.0</v>
      </c>
      <c r="D309" s="1">
        <v>0.0</v>
      </c>
      <c r="E309" s="2"/>
      <c r="F309" s="1" t="s">
        <v>30</v>
      </c>
      <c r="G309" s="1" t="s">
        <v>31</v>
      </c>
      <c r="H309" s="1" t="s">
        <v>1087</v>
      </c>
      <c r="I309" s="1" t="s">
        <v>1088</v>
      </c>
      <c r="J309" s="1" t="s">
        <v>1088</v>
      </c>
      <c r="K309" s="2"/>
      <c r="L309" s="1">
        <v>-1.0</v>
      </c>
      <c r="M309" s="1"/>
      <c r="N309" s="1">
        <v>13.81805</v>
      </c>
      <c r="O309" s="1" t="s">
        <v>34</v>
      </c>
      <c r="P309" s="1" t="s">
        <v>1089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idden="1">
      <c r="A310" s="1" t="s">
        <v>24</v>
      </c>
      <c r="B310" s="1" t="s">
        <v>17</v>
      </c>
      <c r="C310" s="1">
        <v>423.0</v>
      </c>
      <c r="D310" s="1">
        <v>0.0</v>
      </c>
      <c r="E310" s="1" t="s">
        <v>37</v>
      </c>
      <c r="F310" s="1" t="s">
        <v>62</v>
      </c>
      <c r="G310" s="1" t="s">
        <v>19</v>
      </c>
      <c r="H310" s="1" t="s">
        <v>1090</v>
      </c>
      <c r="I310" s="1" t="s">
        <v>1091</v>
      </c>
      <c r="J310" s="1" t="s">
        <v>1092</v>
      </c>
      <c r="K310" s="1" t="s">
        <v>1093</v>
      </c>
      <c r="L310" s="1">
        <v>21.0</v>
      </c>
      <c r="M310" s="1">
        <v>0.3611333333333333</v>
      </c>
      <c r="N310" s="1">
        <v>17.48835</v>
      </c>
      <c r="O310" s="1" t="s">
        <v>27</v>
      </c>
      <c r="P310" s="1" t="s">
        <v>1094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 hidden="1">
      <c r="A311" s="1" t="s">
        <v>29</v>
      </c>
      <c r="B311" s="1" t="s">
        <v>17</v>
      </c>
      <c r="C311" s="1">
        <v>1094.0</v>
      </c>
      <c r="D311" s="1">
        <v>0.0</v>
      </c>
      <c r="E311" s="2"/>
      <c r="F311" s="1" t="s">
        <v>30</v>
      </c>
      <c r="G311" s="1" t="s">
        <v>31</v>
      </c>
      <c r="H311" s="1" t="s">
        <v>1095</v>
      </c>
      <c r="I311" s="1" t="s">
        <v>1096</v>
      </c>
      <c r="J311" s="1" t="s">
        <v>1096</v>
      </c>
      <c r="K311" s="2"/>
      <c r="L311" s="1">
        <v>-1.0</v>
      </c>
      <c r="M311" s="1"/>
      <c r="N311" s="1">
        <v>13.31035</v>
      </c>
      <c r="O311" s="1" t="s">
        <v>34</v>
      </c>
      <c r="P311" s="1" t="s">
        <v>1097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 hidden="1">
      <c r="A312" s="1" t="s">
        <v>98</v>
      </c>
      <c r="B312" s="1" t="s">
        <v>17</v>
      </c>
      <c r="C312" s="3">
        <v>329.0</v>
      </c>
      <c r="D312" s="1">
        <v>0.0</v>
      </c>
      <c r="E312" s="1" t="s">
        <v>983</v>
      </c>
      <c r="F312" s="1" t="s">
        <v>30</v>
      </c>
      <c r="G312" s="1" t="s">
        <v>31</v>
      </c>
      <c r="H312" s="1" t="s">
        <v>1098</v>
      </c>
      <c r="I312" s="1" t="s">
        <v>1099</v>
      </c>
      <c r="J312" s="1" t="s">
        <v>1099</v>
      </c>
      <c r="K312" s="2"/>
      <c r="L312" s="1">
        <v>-6.0</v>
      </c>
      <c r="M312" s="1"/>
      <c r="N312" s="1">
        <v>8.406983333333333</v>
      </c>
      <c r="O312" s="1" t="s">
        <v>34</v>
      </c>
      <c r="P312" s="1" t="s">
        <v>1100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 hidden="1">
      <c r="A313" s="1" t="s">
        <v>36</v>
      </c>
      <c r="B313" s="1" t="s">
        <v>17</v>
      </c>
      <c r="C313" s="3">
        <v>254.0</v>
      </c>
      <c r="D313" s="1">
        <v>0.0</v>
      </c>
      <c r="E313" s="1" t="s">
        <v>37</v>
      </c>
      <c r="F313" s="1" t="s">
        <v>30</v>
      </c>
      <c r="G313" s="1" t="s">
        <v>31</v>
      </c>
      <c r="H313" s="1" t="s">
        <v>1101</v>
      </c>
      <c r="I313" s="1" t="s">
        <v>1102</v>
      </c>
      <c r="J313" s="1" t="s">
        <v>1102</v>
      </c>
      <c r="K313" s="2"/>
      <c r="L313" s="1">
        <v>-7.0</v>
      </c>
      <c r="M313" s="1"/>
      <c r="N313" s="1">
        <v>7.183783333333333</v>
      </c>
      <c r="O313" s="1" t="s">
        <v>34</v>
      </c>
      <c r="P313" s="1" t="s">
        <v>1103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idden="1">
      <c r="A314" s="1" t="s">
        <v>36</v>
      </c>
      <c r="B314" s="1" t="s">
        <v>17</v>
      </c>
      <c r="C314" s="1">
        <v>329.0</v>
      </c>
      <c r="D314" s="1">
        <v>0.0</v>
      </c>
      <c r="E314" s="1" t="s">
        <v>37</v>
      </c>
      <c r="F314" s="1" t="s">
        <v>30</v>
      </c>
      <c r="G314" s="1" t="s">
        <v>31</v>
      </c>
      <c r="H314" s="1" t="s">
        <v>1104</v>
      </c>
      <c r="I314" s="1" t="s">
        <v>1105</v>
      </c>
      <c r="J314" s="1" t="s">
        <v>1105</v>
      </c>
      <c r="K314" s="2"/>
      <c r="L314" s="1">
        <v>-6.0</v>
      </c>
      <c r="M314" s="1"/>
      <c r="N314" s="1">
        <v>8.483366666666667</v>
      </c>
      <c r="O314" s="1" t="s">
        <v>34</v>
      </c>
      <c r="P314" s="1" t="s">
        <v>433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idden="1">
      <c r="A315" s="1" t="s">
        <v>29</v>
      </c>
      <c r="B315" s="1" t="s">
        <v>17</v>
      </c>
      <c r="C315" s="3">
        <v>319.0</v>
      </c>
      <c r="D315" s="1">
        <v>0.0</v>
      </c>
      <c r="E315" s="2"/>
      <c r="F315" s="1" t="s">
        <v>30</v>
      </c>
      <c r="G315" s="1" t="s">
        <v>19</v>
      </c>
      <c r="H315" s="1" t="s">
        <v>1106</v>
      </c>
      <c r="I315" s="1" t="s">
        <v>1107</v>
      </c>
      <c r="J315" s="1" t="s">
        <v>1107</v>
      </c>
      <c r="K315" s="2"/>
      <c r="L315" s="1">
        <v>-4.0</v>
      </c>
      <c r="M315" s="1"/>
      <c r="N315" s="1">
        <v>10.577933333333334</v>
      </c>
      <c r="O315" s="1" t="s">
        <v>34</v>
      </c>
      <c r="P315" s="1" t="s">
        <v>1108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 hidden="1">
      <c r="A316" s="1" t="s">
        <v>29</v>
      </c>
      <c r="B316" s="1" t="s">
        <v>17</v>
      </c>
      <c r="C316" s="1">
        <v>319.0</v>
      </c>
      <c r="D316" s="1">
        <v>0.0</v>
      </c>
      <c r="E316" s="2"/>
      <c r="F316" s="1" t="s">
        <v>30</v>
      </c>
      <c r="G316" s="1" t="s">
        <v>19</v>
      </c>
      <c r="H316" s="1" t="s">
        <v>1109</v>
      </c>
      <c r="I316" s="1" t="s">
        <v>1110</v>
      </c>
      <c r="J316" s="1" t="s">
        <v>1110</v>
      </c>
      <c r="K316" s="2"/>
      <c r="L316" s="1">
        <v>-7.0</v>
      </c>
      <c r="M316" s="1"/>
      <c r="N316" s="1">
        <v>7.2092</v>
      </c>
      <c r="O316" s="1" t="s">
        <v>34</v>
      </c>
      <c r="P316" s="1" t="s">
        <v>1111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 hidden="1">
      <c r="A317" s="1" t="s">
        <v>29</v>
      </c>
      <c r="B317" s="1" t="s">
        <v>17</v>
      </c>
      <c r="C317" s="1">
        <v>399.0</v>
      </c>
      <c r="D317" s="1">
        <v>0.0</v>
      </c>
      <c r="E317" s="2"/>
      <c r="F317" s="1" t="s">
        <v>30</v>
      </c>
      <c r="G317" s="1" t="s">
        <v>31</v>
      </c>
      <c r="H317" s="1" t="s">
        <v>1112</v>
      </c>
      <c r="I317" s="1" t="s">
        <v>1113</v>
      </c>
      <c r="J317" s="1" t="s">
        <v>1113</v>
      </c>
      <c r="K317" s="2"/>
      <c r="L317" s="1">
        <v>-8.0</v>
      </c>
      <c r="M317" s="1"/>
      <c r="N317" s="1">
        <v>6.481716666666666</v>
      </c>
      <c r="O317" s="1" t="s">
        <v>34</v>
      </c>
      <c r="P317" s="1" t="s">
        <v>1114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idden="1">
      <c r="A318" s="1" t="s">
        <v>24</v>
      </c>
      <c r="B318" s="1" t="s">
        <v>17</v>
      </c>
      <c r="C318" s="3">
        <v>237.0</v>
      </c>
      <c r="D318" s="1">
        <v>59.0</v>
      </c>
      <c r="E318" s="2"/>
      <c r="F318" s="1" t="s">
        <v>18</v>
      </c>
      <c r="G318" s="1" t="s">
        <v>167</v>
      </c>
      <c r="H318" s="1" t="s">
        <v>1115</v>
      </c>
      <c r="I318" s="1" t="s">
        <v>1116</v>
      </c>
      <c r="J318" s="1" t="s">
        <v>1116</v>
      </c>
      <c r="K318" s="2"/>
      <c r="L318" s="1">
        <v>-10.0</v>
      </c>
      <c r="M318" s="1"/>
      <c r="N318" s="1">
        <v>9.151033333333332</v>
      </c>
      <c r="O318" s="1" t="s">
        <v>27</v>
      </c>
      <c r="P318" s="1" t="s">
        <v>1117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 hidden="1">
      <c r="A319" s="1" t="s">
        <v>24</v>
      </c>
      <c r="B319" s="1" t="s">
        <v>17</v>
      </c>
      <c r="C319" s="3">
        <v>239.0</v>
      </c>
      <c r="D319" s="1">
        <v>55.0</v>
      </c>
      <c r="E319" s="2"/>
      <c r="F319" s="1" t="s">
        <v>18</v>
      </c>
      <c r="G319" s="1" t="s">
        <v>31</v>
      </c>
      <c r="H319" s="1" t="s">
        <v>1118</v>
      </c>
      <c r="I319" s="1" t="s">
        <v>1119</v>
      </c>
      <c r="J319" s="1" t="s">
        <v>1119</v>
      </c>
      <c r="K319" s="2"/>
      <c r="L319" s="1">
        <v>-10.0</v>
      </c>
      <c r="M319" s="1"/>
      <c r="N319" s="1">
        <v>7.917566666666667</v>
      </c>
      <c r="O319" s="1" t="s">
        <v>27</v>
      </c>
      <c r="P319" s="1" t="s">
        <v>1120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idden="1">
      <c r="A320" s="1" t="s">
        <v>98</v>
      </c>
      <c r="B320" s="1" t="s">
        <v>17</v>
      </c>
      <c r="C320" s="3">
        <v>329.0</v>
      </c>
      <c r="D320" s="1">
        <v>0.0</v>
      </c>
      <c r="E320" s="1" t="s">
        <v>1121</v>
      </c>
      <c r="F320" s="1" t="s">
        <v>30</v>
      </c>
      <c r="G320" s="1" t="s">
        <v>31</v>
      </c>
      <c r="H320" s="1" t="s">
        <v>1122</v>
      </c>
      <c r="I320" s="1" t="s">
        <v>1123</v>
      </c>
      <c r="J320" s="1" t="s">
        <v>1123</v>
      </c>
      <c r="K320" s="2"/>
      <c r="L320" s="1">
        <v>-6.0</v>
      </c>
      <c r="M320" s="1"/>
      <c r="N320" s="1">
        <v>8.767133333333334</v>
      </c>
      <c r="O320" s="1" t="s">
        <v>34</v>
      </c>
      <c r="P320" s="1" t="s">
        <v>1124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 hidden="1">
      <c r="A321" s="1" t="s">
        <v>36</v>
      </c>
      <c r="B321" s="1" t="s">
        <v>17</v>
      </c>
      <c r="C321" s="1">
        <v>553.0</v>
      </c>
      <c r="D321" s="1">
        <v>0.0</v>
      </c>
      <c r="E321" s="1" t="s">
        <v>37</v>
      </c>
      <c r="F321" s="1" t="s">
        <v>30</v>
      </c>
      <c r="G321" s="1" t="s">
        <v>31</v>
      </c>
      <c r="H321" s="1" t="s">
        <v>1125</v>
      </c>
      <c r="I321" s="1" t="s">
        <v>1126</v>
      </c>
      <c r="J321" s="1" t="s">
        <v>1126</v>
      </c>
      <c r="K321" s="2"/>
      <c r="L321" s="1">
        <v>-6.0</v>
      </c>
      <c r="M321" s="1"/>
      <c r="N321" s="1">
        <v>8.00555</v>
      </c>
      <c r="O321" s="1" t="s">
        <v>34</v>
      </c>
      <c r="P321" s="1" t="s">
        <v>1127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idden="1">
      <c r="A322" s="1" t="s">
        <v>16</v>
      </c>
      <c r="B322" s="1" t="s">
        <v>17</v>
      </c>
      <c r="C322" s="1">
        <v>498.0</v>
      </c>
      <c r="D322" s="1">
        <v>0.0</v>
      </c>
      <c r="E322" s="2"/>
      <c r="F322" s="1" t="s">
        <v>18</v>
      </c>
      <c r="G322" s="1" t="s">
        <v>19</v>
      </c>
      <c r="H322" s="1" t="s">
        <v>1128</v>
      </c>
      <c r="I322" s="1" t="s">
        <v>1129</v>
      </c>
      <c r="J322" s="1" t="s">
        <v>1129</v>
      </c>
      <c r="K322" s="2"/>
      <c r="L322" s="1">
        <v>3.0</v>
      </c>
      <c r="M322" s="1"/>
      <c r="N322" s="1">
        <v>8.68635</v>
      </c>
      <c r="O322" s="1" t="s">
        <v>22</v>
      </c>
      <c r="P322" s="1" t="s">
        <v>1130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idden="1">
      <c r="A323" s="1" t="s">
        <v>29</v>
      </c>
      <c r="B323" s="1" t="s">
        <v>17</v>
      </c>
      <c r="C323" s="3">
        <v>429.0</v>
      </c>
      <c r="D323" s="1">
        <v>0.0</v>
      </c>
      <c r="E323" s="2"/>
      <c r="F323" s="1" t="s">
        <v>30</v>
      </c>
      <c r="G323" s="1" t="s">
        <v>31</v>
      </c>
      <c r="H323" s="1" t="s">
        <v>1131</v>
      </c>
      <c r="I323" s="1" t="s">
        <v>1132</v>
      </c>
      <c r="J323" s="1" t="s">
        <v>1132</v>
      </c>
      <c r="K323" s="2"/>
      <c r="L323" s="1">
        <v>-6.0</v>
      </c>
      <c r="M323" s="1"/>
      <c r="N323" s="1">
        <v>8.4684</v>
      </c>
      <c r="O323" s="1" t="s">
        <v>34</v>
      </c>
      <c r="P323" s="1" t="s">
        <v>1133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 hidden="1">
      <c r="A324" s="1" t="s">
        <v>24</v>
      </c>
      <c r="B324" s="3" t="s">
        <v>17</v>
      </c>
      <c r="C324" s="1">
        <v>250.0</v>
      </c>
      <c r="D324" s="1">
        <v>0.0</v>
      </c>
      <c r="E324" s="1" t="s">
        <v>37</v>
      </c>
      <c r="F324" s="1" t="s">
        <v>62</v>
      </c>
      <c r="G324" s="1" t="s">
        <v>19</v>
      </c>
      <c r="H324" s="1" t="s">
        <v>1134</v>
      </c>
      <c r="I324" s="1" t="s">
        <v>1135</v>
      </c>
      <c r="J324" s="1" t="s">
        <v>1136</v>
      </c>
      <c r="K324" s="1" t="s">
        <v>1137</v>
      </c>
      <c r="L324" s="1">
        <v>-16.0</v>
      </c>
      <c r="M324" s="1">
        <v>0.3531666666666667</v>
      </c>
      <c r="N324" s="1">
        <v>7.724816666666666</v>
      </c>
      <c r="O324" s="1" t="s">
        <v>27</v>
      </c>
      <c r="P324" s="1" t="s">
        <v>690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idden="1">
      <c r="A325" s="1" t="s">
        <v>36</v>
      </c>
      <c r="B325" s="1" t="s">
        <v>17</v>
      </c>
      <c r="C325" s="1">
        <v>717.0</v>
      </c>
      <c r="D325" s="1">
        <v>0.0</v>
      </c>
      <c r="E325" s="1" t="s">
        <v>37</v>
      </c>
      <c r="F325" s="1" t="s">
        <v>30</v>
      </c>
      <c r="G325" s="1" t="s">
        <v>31</v>
      </c>
      <c r="H325" s="1" t="s">
        <v>1138</v>
      </c>
      <c r="I325" s="1" t="s">
        <v>1139</v>
      </c>
      <c r="J325" s="1" t="s">
        <v>1139</v>
      </c>
      <c r="K325" s="2"/>
      <c r="L325" s="1">
        <v>-4.0</v>
      </c>
      <c r="M325" s="1"/>
      <c r="N325" s="1">
        <v>10.793683333333334</v>
      </c>
      <c r="O325" s="1" t="s">
        <v>34</v>
      </c>
      <c r="P325" s="1" t="s">
        <v>1140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idden="1">
      <c r="A326" s="1" t="s">
        <v>29</v>
      </c>
      <c r="B326" s="1" t="s">
        <v>354</v>
      </c>
      <c r="C326" s="3">
        <v>321.0</v>
      </c>
      <c r="D326" s="1">
        <v>0.0</v>
      </c>
      <c r="E326" s="2"/>
      <c r="F326" s="1" t="s">
        <v>30</v>
      </c>
      <c r="G326" s="1" t="s">
        <v>31</v>
      </c>
      <c r="H326" s="1" t="s">
        <v>1141</v>
      </c>
      <c r="I326" s="1" t="s">
        <v>1142</v>
      </c>
      <c r="J326" s="1" t="s">
        <v>1142</v>
      </c>
      <c r="K326" s="2"/>
      <c r="L326" s="1">
        <v>-2.0</v>
      </c>
      <c r="M326" s="1"/>
      <c r="N326" s="1">
        <v>12.111316666666667</v>
      </c>
      <c r="O326" s="1" t="s">
        <v>34</v>
      </c>
      <c r="P326" s="1" t="s">
        <v>1143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idden="1">
      <c r="A327" s="1" t="s">
        <v>24</v>
      </c>
      <c r="B327" s="1" t="s">
        <v>17</v>
      </c>
      <c r="C327" s="1">
        <v>494.0</v>
      </c>
      <c r="D327" s="1">
        <v>124.0</v>
      </c>
      <c r="E327" s="2"/>
      <c r="F327" s="1" t="s">
        <v>18</v>
      </c>
      <c r="G327" s="1" t="s">
        <v>167</v>
      </c>
      <c r="H327" s="1" t="s">
        <v>1144</v>
      </c>
      <c r="I327" s="1" t="s">
        <v>1145</v>
      </c>
      <c r="J327" s="1" t="s">
        <v>1145</v>
      </c>
      <c r="K327" s="2"/>
      <c r="L327" s="1">
        <v>-8.0</v>
      </c>
      <c r="M327" s="1"/>
      <c r="N327" s="1">
        <v>10.4818</v>
      </c>
      <c r="O327" s="1" t="s">
        <v>27</v>
      </c>
      <c r="P327" s="1" t="s">
        <v>1146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idden="1">
      <c r="A328" s="1" t="s">
        <v>29</v>
      </c>
      <c r="B328" s="1" t="s">
        <v>354</v>
      </c>
      <c r="C328" s="1">
        <v>329.0</v>
      </c>
      <c r="D328" s="1">
        <v>0.0</v>
      </c>
      <c r="E328" s="2"/>
      <c r="F328" s="1" t="s">
        <v>30</v>
      </c>
      <c r="G328" s="1" t="s">
        <v>19</v>
      </c>
      <c r="H328" s="1" t="s">
        <v>1147</v>
      </c>
      <c r="I328" s="1" t="s">
        <v>1148</v>
      </c>
      <c r="J328" s="1" t="s">
        <v>1148</v>
      </c>
      <c r="K328" s="2"/>
      <c r="L328" s="1">
        <v>-3.0</v>
      </c>
      <c r="M328" s="1"/>
      <c r="N328" s="1">
        <v>11.019866666666667</v>
      </c>
      <c r="O328" s="1" t="s">
        <v>34</v>
      </c>
      <c r="P328" s="1" t="s">
        <v>1149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idden="1">
      <c r="A329" s="1" t="s">
        <v>36</v>
      </c>
      <c r="B329" s="1" t="s">
        <v>17</v>
      </c>
      <c r="C329" s="1">
        <v>593.0</v>
      </c>
      <c r="D329" s="1">
        <v>0.0</v>
      </c>
      <c r="E329" s="1" t="s">
        <v>37</v>
      </c>
      <c r="F329" s="1" t="s">
        <v>30</v>
      </c>
      <c r="G329" s="1" t="s">
        <v>31</v>
      </c>
      <c r="H329" s="1" t="s">
        <v>1150</v>
      </c>
      <c r="I329" s="1" t="s">
        <v>1151</v>
      </c>
      <c r="J329" s="1" t="s">
        <v>1151</v>
      </c>
      <c r="K329" s="2"/>
      <c r="L329" s="1">
        <v>-2.0</v>
      </c>
      <c r="M329" s="1"/>
      <c r="N329" s="1">
        <v>12.52165</v>
      </c>
      <c r="O329" s="1" t="s">
        <v>34</v>
      </c>
      <c r="P329" s="1" t="s">
        <v>1152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 hidden="1">
      <c r="A330" s="1" t="s">
        <v>36</v>
      </c>
      <c r="B330" s="1" t="s">
        <v>17</v>
      </c>
      <c r="C330" s="1">
        <v>388.0</v>
      </c>
      <c r="D330" s="1">
        <v>0.0</v>
      </c>
      <c r="E330" s="1" t="s">
        <v>37</v>
      </c>
      <c r="F330" s="1" t="s">
        <v>30</v>
      </c>
      <c r="G330" s="1" t="s">
        <v>31</v>
      </c>
      <c r="H330" s="1" t="s">
        <v>1153</v>
      </c>
      <c r="I330" s="1" t="s">
        <v>1154</v>
      </c>
      <c r="J330" s="1" t="s">
        <v>1154</v>
      </c>
      <c r="K330" s="2"/>
      <c r="L330" s="1">
        <v>0.0</v>
      </c>
      <c r="M330" s="1"/>
      <c r="N330" s="1">
        <v>14.126316666666666</v>
      </c>
      <c r="O330" s="1" t="s">
        <v>34</v>
      </c>
      <c r="P330" s="1" t="s">
        <v>118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idden="1">
      <c r="A331" s="1" t="s">
        <v>36</v>
      </c>
      <c r="B331" s="1" t="s">
        <v>17</v>
      </c>
      <c r="C331" s="3">
        <v>264.0</v>
      </c>
      <c r="D331" s="1">
        <v>0.0</v>
      </c>
      <c r="E331" s="1" t="s">
        <v>37</v>
      </c>
      <c r="F331" s="1" t="s">
        <v>30</v>
      </c>
      <c r="G331" s="1" t="s">
        <v>31</v>
      </c>
      <c r="H331" s="1" t="s">
        <v>1155</v>
      </c>
      <c r="I331" s="1" t="s">
        <v>1156</v>
      </c>
      <c r="J331" s="1" t="s">
        <v>1156</v>
      </c>
      <c r="K331" s="2"/>
      <c r="L331" s="1">
        <v>-6.0</v>
      </c>
      <c r="M331" s="1"/>
      <c r="N331" s="1">
        <v>8.873383333333333</v>
      </c>
      <c r="O331" s="1" t="s">
        <v>34</v>
      </c>
      <c r="P331" s="1" t="s">
        <v>837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 hidden="1">
      <c r="A332" s="1" t="s">
        <v>98</v>
      </c>
      <c r="B332" s="1" t="s">
        <v>354</v>
      </c>
      <c r="C332" s="3">
        <v>394.0</v>
      </c>
      <c r="D332" s="1">
        <v>0.0</v>
      </c>
      <c r="E332" s="1" t="s">
        <v>1157</v>
      </c>
      <c r="F332" s="1" t="s">
        <v>30</v>
      </c>
      <c r="G332" s="1" t="s">
        <v>31</v>
      </c>
      <c r="H332" s="1" t="s">
        <v>1158</v>
      </c>
      <c r="I332" s="1" t="s">
        <v>1159</v>
      </c>
      <c r="J332" s="1" t="s">
        <v>1159</v>
      </c>
      <c r="K332" s="2"/>
      <c r="L332" s="1">
        <v>0.0</v>
      </c>
      <c r="M332" s="1"/>
      <c r="N332" s="1">
        <v>15.411066666666667</v>
      </c>
      <c r="O332" s="1" t="s">
        <v>34</v>
      </c>
      <c r="P332" s="1" t="s">
        <v>1160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idden="1">
      <c r="A333" s="1" t="s">
        <v>98</v>
      </c>
      <c r="B333" s="1" t="s">
        <v>354</v>
      </c>
      <c r="C333" s="3">
        <v>417.0</v>
      </c>
      <c r="D333" s="1">
        <v>0.0</v>
      </c>
      <c r="E333" s="1" t="s">
        <v>1157</v>
      </c>
      <c r="F333" s="1" t="s">
        <v>30</v>
      </c>
      <c r="G333" s="1" t="s">
        <v>31</v>
      </c>
      <c r="H333" s="1" t="s">
        <v>1161</v>
      </c>
      <c r="I333" s="1" t="s">
        <v>1162</v>
      </c>
      <c r="J333" s="1" t="s">
        <v>1162</v>
      </c>
      <c r="K333" s="2"/>
      <c r="L333" s="1">
        <v>-8.0</v>
      </c>
      <c r="M333" s="1"/>
      <c r="N333" s="1">
        <v>6.657983333333333</v>
      </c>
      <c r="O333" s="1" t="s">
        <v>34</v>
      </c>
      <c r="P333" s="1" t="s">
        <v>1163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 hidden="1">
      <c r="A334" s="1" t="s">
        <v>36</v>
      </c>
      <c r="B334" s="1" t="s">
        <v>17</v>
      </c>
      <c r="C334" s="3">
        <v>264.0</v>
      </c>
      <c r="D334" s="1">
        <v>0.0</v>
      </c>
      <c r="E334" s="1" t="s">
        <v>37</v>
      </c>
      <c r="F334" s="1" t="s">
        <v>30</v>
      </c>
      <c r="G334" s="1" t="s">
        <v>31</v>
      </c>
      <c r="H334" s="1" t="s">
        <v>1164</v>
      </c>
      <c r="I334" s="1" t="s">
        <v>1165</v>
      </c>
      <c r="J334" s="1" t="s">
        <v>1165</v>
      </c>
      <c r="K334" s="2"/>
      <c r="L334" s="1">
        <v>-1.0</v>
      </c>
      <c r="M334" s="1"/>
      <c r="N334" s="1">
        <v>13.559666666666667</v>
      </c>
      <c r="O334" s="1" t="s">
        <v>34</v>
      </c>
      <c r="P334" s="1" t="s">
        <v>880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idden="1">
      <c r="A335" s="1" t="s">
        <v>36</v>
      </c>
      <c r="B335" s="1" t="s">
        <v>17</v>
      </c>
      <c r="C335" s="3">
        <v>390.0</v>
      </c>
      <c r="D335" s="1">
        <v>0.0</v>
      </c>
      <c r="E335" s="1" t="s">
        <v>37</v>
      </c>
      <c r="F335" s="1" t="s">
        <v>30</v>
      </c>
      <c r="G335" s="1" t="s">
        <v>31</v>
      </c>
      <c r="H335" s="1" t="s">
        <v>1166</v>
      </c>
      <c r="I335" s="1" t="s">
        <v>1167</v>
      </c>
      <c r="J335" s="1" t="s">
        <v>1167</v>
      </c>
      <c r="K335" s="2"/>
      <c r="L335" s="1">
        <v>-8.0</v>
      </c>
      <c r="M335" s="1"/>
      <c r="N335" s="1">
        <v>6.464333333333333</v>
      </c>
      <c r="O335" s="1" t="s">
        <v>34</v>
      </c>
      <c r="P335" s="1" t="s">
        <v>1168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idden="1">
      <c r="A336" s="1" t="s">
        <v>29</v>
      </c>
      <c r="B336" s="1" t="s">
        <v>354</v>
      </c>
      <c r="C336" s="1">
        <v>264.0</v>
      </c>
      <c r="D336" s="1">
        <v>0.0</v>
      </c>
      <c r="E336" s="2"/>
      <c r="F336" s="1" t="s">
        <v>30</v>
      </c>
      <c r="G336" s="1" t="s">
        <v>31</v>
      </c>
      <c r="H336" s="1" t="s">
        <v>1169</v>
      </c>
      <c r="I336" s="1" t="s">
        <v>1170</v>
      </c>
      <c r="J336" s="1" t="s">
        <v>1170</v>
      </c>
      <c r="K336" s="2"/>
      <c r="L336" s="1">
        <v>-7.0</v>
      </c>
      <c r="M336" s="1"/>
      <c r="N336" s="1">
        <v>7.911933333333334</v>
      </c>
      <c r="O336" s="1" t="s">
        <v>34</v>
      </c>
      <c r="P336" s="1" t="s">
        <v>802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 hidden="1">
      <c r="A337" s="1" t="s">
        <v>24</v>
      </c>
      <c r="B337" s="1" t="s">
        <v>17</v>
      </c>
      <c r="C337" s="3">
        <v>386.0</v>
      </c>
      <c r="D337" s="1">
        <v>92.0</v>
      </c>
      <c r="E337" s="2"/>
      <c r="F337" s="1" t="s">
        <v>18</v>
      </c>
      <c r="G337" s="1" t="s">
        <v>31</v>
      </c>
      <c r="H337" s="1" t="s">
        <v>1171</v>
      </c>
      <c r="I337" s="1" t="s">
        <v>1172</v>
      </c>
      <c r="J337" s="1" t="s">
        <v>1172</v>
      </c>
      <c r="K337" s="2"/>
      <c r="L337" s="1">
        <v>-10.0</v>
      </c>
      <c r="M337" s="1"/>
      <c r="N337" s="1">
        <v>8.251966666666666</v>
      </c>
      <c r="O337" s="1" t="s">
        <v>27</v>
      </c>
      <c r="P337" s="1" t="s">
        <v>1173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idden="1">
      <c r="A338" s="1" t="s">
        <v>24</v>
      </c>
      <c r="B338" s="1" t="s">
        <v>17</v>
      </c>
      <c r="C338" s="1">
        <v>600.0</v>
      </c>
      <c r="D338" s="1">
        <v>18.0</v>
      </c>
      <c r="E338" s="1" t="s">
        <v>37</v>
      </c>
      <c r="F338" s="1" t="s">
        <v>62</v>
      </c>
      <c r="G338" s="1" t="s">
        <v>31</v>
      </c>
      <c r="H338" s="1" t="s">
        <v>1174</v>
      </c>
      <c r="I338" s="1" t="s">
        <v>1175</v>
      </c>
      <c r="J338" s="1" t="s">
        <v>1176</v>
      </c>
      <c r="K338" s="1" t="s">
        <v>1177</v>
      </c>
      <c r="L338" s="1">
        <v>1.0</v>
      </c>
      <c r="M338" s="1">
        <v>0.5917</v>
      </c>
      <c r="N338" s="1">
        <v>18.88645</v>
      </c>
      <c r="O338" s="1" t="s">
        <v>27</v>
      </c>
      <c r="P338" s="1" t="s">
        <v>1178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idden="1">
      <c r="A339" s="1" t="s">
        <v>29</v>
      </c>
      <c r="B339" s="1" t="s">
        <v>354</v>
      </c>
      <c r="C339" s="1">
        <v>329.0</v>
      </c>
      <c r="D339" s="1">
        <v>0.0</v>
      </c>
      <c r="E339" s="2"/>
      <c r="F339" s="1" t="s">
        <v>30</v>
      </c>
      <c r="G339" s="1" t="s">
        <v>31</v>
      </c>
      <c r="H339" s="1" t="s">
        <v>1179</v>
      </c>
      <c r="I339" s="1" t="s">
        <v>1180</v>
      </c>
      <c r="J339" s="1" t="s">
        <v>1180</v>
      </c>
      <c r="K339" s="2"/>
      <c r="L339" s="1">
        <v>5.0</v>
      </c>
      <c r="M339" s="1"/>
      <c r="N339" s="1">
        <v>20.08963333333333</v>
      </c>
      <c r="O339" s="1" t="s">
        <v>34</v>
      </c>
      <c r="P339" s="1" t="s">
        <v>504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 hidden="1">
      <c r="A340" s="1" t="s">
        <v>29</v>
      </c>
      <c r="B340" s="1" t="s">
        <v>354</v>
      </c>
      <c r="C340" s="1">
        <v>329.0</v>
      </c>
      <c r="D340" s="1">
        <v>0.0</v>
      </c>
      <c r="E340" s="2"/>
      <c r="F340" s="1" t="s">
        <v>30</v>
      </c>
      <c r="G340" s="1" t="s">
        <v>31</v>
      </c>
      <c r="H340" s="1" t="s">
        <v>1181</v>
      </c>
      <c r="I340" s="1" t="s">
        <v>1182</v>
      </c>
      <c r="J340" s="1" t="s">
        <v>1182</v>
      </c>
      <c r="K340" s="2"/>
      <c r="L340" s="1">
        <v>4.0</v>
      </c>
      <c r="M340" s="1"/>
      <c r="N340" s="1">
        <v>19.9169</v>
      </c>
      <c r="O340" s="1" t="s">
        <v>34</v>
      </c>
      <c r="P340" s="1" t="s">
        <v>504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idden="1">
      <c r="A341" s="1" t="s">
        <v>98</v>
      </c>
      <c r="B341" s="1" t="s">
        <v>354</v>
      </c>
      <c r="C341" s="3">
        <v>1116.0</v>
      </c>
      <c r="D341" s="1">
        <v>0.0</v>
      </c>
      <c r="E341" s="1" t="s">
        <v>1183</v>
      </c>
      <c r="F341" s="1" t="s">
        <v>30</v>
      </c>
      <c r="G341" s="1" t="s">
        <v>31</v>
      </c>
      <c r="H341" s="1" t="s">
        <v>1184</v>
      </c>
      <c r="I341" s="1" t="s">
        <v>1185</v>
      </c>
      <c r="J341" s="1" t="s">
        <v>1185</v>
      </c>
      <c r="K341" s="2"/>
      <c r="L341" s="1">
        <v>4.0</v>
      </c>
      <c r="M341" s="1"/>
      <c r="N341" s="1">
        <v>20.47995</v>
      </c>
      <c r="O341" s="1" t="s">
        <v>34</v>
      </c>
      <c r="P341" s="1" t="s">
        <v>1186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 hidden="1">
      <c r="A342" s="1" t="s">
        <v>29</v>
      </c>
      <c r="B342" s="1" t="s">
        <v>354</v>
      </c>
      <c r="C342" s="1">
        <v>858.0</v>
      </c>
      <c r="D342" s="1">
        <v>0.0</v>
      </c>
      <c r="E342" s="2"/>
      <c r="F342" s="1" t="s">
        <v>30</v>
      </c>
      <c r="G342" s="1" t="s">
        <v>31</v>
      </c>
      <c r="H342" s="1" t="s">
        <v>1187</v>
      </c>
      <c r="I342" s="1" t="s">
        <v>1188</v>
      </c>
      <c r="J342" s="1" t="s">
        <v>1188</v>
      </c>
      <c r="K342" s="2"/>
      <c r="L342" s="1">
        <v>0.0</v>
      </c>
      <c r="M342" s="1"/>
      <c r="N342" s="1">
        <v>15.046566666666667</v>
      </c>
      <c r="O342" s="1" t="s">
        <v>34</v>
      </c>
      <c r="P342" s="1" t="s">
        <v>1189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idden="1">
      <c r="A343" s="1" t="s">
        <v>24</v>
      </c>
      <c r="B343" s="1" t="s">
        <v>17</v>
      </c>
      <c r="C343" s="1">
        <v>850.0</v>
      </c>
      <c r="D343" s="1">
        <v>0.0</v>
      </c>
      <c r="E343" s="1" t="s">
        <v>37</v>
      </c>
      <c r="F343" s="1" t="s">
        <v>62</v>
      </c>
      <c r="G343" s="1" t="s">
        <v>31</v>
      </c>
      <c r="H343" s="1" t="s">
        <v>1190</v>
      </c>
      <c r="I343" s="1" t="s">
        <v>1191</v>
      </c>
      <c r="J343" s="1" t="s">
        <v>1192</v>
      </c>
      <c r="K343" s="1" t="s">
        <v>1193</v>
      </c>
      <c r="L343" s="1">
        <v>-12.0</v>
      </c>
      <c r="M343" s="1">
        <v>0.5725166666666667</v>
      </c>
      <c r="N343" s="1">
        <v>15.7488</v>
      </c>
      <c r="O343" s="1" t="s">
        <v>27</v>
      </c>
      <c r="P343" s="1" t="s">
        <v>1194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idden="1">
      <c r="A344" s="1" t="s">
        <v>29</v>
      </c>
      <c r="B344" s="3" t="s">
        <v>17</v>
      </c>
      <c r="C344" s="1">
        <v>329.0</v>
      </c>
      <c r="D344" s="1">
        <v>0.0</v>
      </c>
      <c r="E344" s="2"/>
      <c r="F344" s="1" t="s">
        <v>30</v>
      </c>
      <c r="G344" s="1" t="s">
        <v>19</v>
      </c>
      <c r="H344" s="1" t="s">
        <v>1195</v>
      </c>
      <c r="I344" s="1" t="s">
        <v>1196</v>
      </c>
      <c r="J344" s="1" t="s">
        <v>1196</v>
      </c>
      <c r="K344" s="2"/>
      <c r="L344" s="1">
        <v>-2.0</v>
      </c>
      <c r="M344" s="1"/>
      <c r="N344" s="1">
        <v>12.110433333333333</v>
      </c>
      <c r="O344" s="1" t="s">
        <v>34</v>
      </c>
      <c r="P344" s="1" t="s">
        <v>135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idden="1">
      <c r="A345" s="1" t="s">
        <v>29</v>
      </c>
      <c r="B345" s="1" t="s">
        <v>354</v>
      </c>
      <c r="C345" s="1">
        <v>528.0</v>
      </c>
      <c r="D345" s="1">
        <v>0.0</v>
      </c>
      <c r="E345" s="2"/>
      <c r="F345" s="1" t="s">
        <v>30</v>
      </c>
      <c r="G345" s="1" t="s">
        <v>19</v>
      </c>
      <c r="H345" s="1" t="s">
        <v>1197</v>
      </c>
      <c r="I345" s="1" t="s">
        <v>1198</v>
      </c>
      <c r="J345" s="1" t="s">
        <v>1198</v>
      </c>
      <c r="K345" s="2"/>
      <c r="L345" s="1">
        <v>-5.0</v>
      </c>
      <c r="M345" s="1"/>
      <c r="N345" s="1">
        <v>9.3701</v>
      </c>
      <c r="O345" s="1" t="s">
        <v>34</v>
      </c>
      <c r="P345" s="1" t="s">
        <v>1199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idden="1">
      <c r="A346" s="1" t="s">
        <v>24</v>
      </c>
      <c r="B346" s="1" t="s">
        <v>17</v>
      </c>
      <c r="C346" s="1">
        <v>408.0</v>
      </c>
      <c r="D346" s="1">
        <v>0.0</v>
      </c>
      <c r="E346" s="1" t="s">
        <v>37</v>
      </c>
      <c r="F346" s="1" t="s">
        <v>62</v>
      </c>
      <c r="G346" s="1" t="s">
        <v>31</v>
      </c>
      <c r="H346" s="1" t="s">
        <v>1200</v>
      </c>
      <c r="I346" s="1" t="s">
        <v>1201</v>
      </c>
      <c r="J346" s="1" t="s">
        <v>1202</v>
      </c>
      <c r="K346" s="1" t="s">
        <v>1203</v>
      </c>
      <c r="L346" s="1">
        <v>-7.0</v>
      </c>
      <c r="M346" s="1">
        <v>0.96085</v>
      </c>
      <c r="N346" s="1">
        <v>9.262133333333333</v>
      </c>
      <c r="O346" s="1" t="s">
        <v>27</v>
      </c>
      <c r="P346" s="1" t="s">
        <v>1204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idden="1">
      <c r="A347" s="1" t="s">
        <v>29</v>
      </c>
      <c r="B347" s="1" t="s">
        <v>17</v>
      </c>
      <c r="C347" s="1">
        <v>463.0</v>
      </c>
      <c r="D347" s="1">
        <v>0.0</v>
      </c>
      <c r="E347" s="2"/>
      <c r="F347" s="1" t="s">
        <v>30</v>
      </c>
      <c r="G347" s="1" t="s">
        <v>19</v>
      </c>
      <c r="H347" s="1" t="s">
        <v>1205</v>
      </c>
      <c r="I347" s="1" t="s">
        <v>1206</v>
      </c>
      <c r="J347" s="1" t="s">
        <v>1206</v>
      </c>
      <c r="K347" s="2"/>
      <c r="L347" s="1">
        <v>-7.0</v>
      </c>
      <c r="M347" s="1"/>
      <c r="N347" s="1">
        <v>7.9863333333333335</v>
      </c>
      <c r="O347" s="1" t="s">
        <v>34</v>
      </c>
      <c r="P347" s="1" t="s">
        <v>1207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idden="1">
      <c r="A348" s="1" t="s">
        <v>36</v>
      </c>
      <c r="B348" s="1" t="s">
        <v>17</v>
      </c>
      <c r="C348" s="1">
        <v>628.0</v>
      </c>
      <c r="D348" s="1">
        <v>0.0</v>
      </c>
      <c r="E348" s="1" t="s">
        <v>37</v>
      </c>
      <c r="F348" s="1" t="s">
        <v>30</v>
      </c>
      <c r="G348" s="1" t="s">
        <v>31</v>
      </c>
      <c r="H348" s="1" t="s">
        <v>1208</v>
      </c>
      <c r="I348" s="1" t="s">
        <v>1209</v>
      </c>
      <c r="J348" s="1" t="s">
        <v>1209</v>
      </c>
      <c r="K348" s="2"/>
      <c r="L348" s="1">
        <v>-6.0</v>
      </c>
      <c r="M348" s="1"/>
      <c r="N348" s="1">
        <v>8.996266666666667</v>
      </c>
      <c r="O348" s="1" t="s">
        <v>34</v>
      </c>
      <c r="P348" s="1" t="s">
        <v>1210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idden="1">
      <c r="A349" s="1" t="s">
        <v>36</v>
      </c>
      <c r="B349" s="1" t="s">
        <v>17</v>
      </c>
      <c r="C349" s="3">
        <v>264.0</v>
      </c>
      <c r="D349" s="1">
        <v>0.0</v>
      </c>
      <c r="E349" s="1" t="s">
        <v>37</v>
      </c>
      <c r="F349" s="1" t="s">
        <v>30</v>
      </c>
      <c r="G349" s="1" t="s">
        <v>31</v>
      </c>
      <c r="H349" s="1" t="s">
        <v>1211</v>
      </c>
      <c r="I349" s="1" t="s">
        <v>1212</v>
      </c>
      <c r="J349" s="1" t="s">
        <v>1212</v>
      </c>
      <c r="K349" s="2"/>
      <c r="L349" s="1">
        <v>-6.0</v>
      </c>
      <c r="M349" s="1"/>
      <c r="N349" s="1">
        <v>12.68465</v>
      </c>
      <c r="O349" s="1" t="s">
        <v>34</v>
      </c>
      <c r="P349" s="1" t="s">
        <v>40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 hidden="1">
      <c r="A350" s="1" t="s">
        <v>36</v>
      </c>
      <c r="B350" s="1" t="s">
        <v>17</v>
      </c>
      <c r="C350" s="3">
        <v>264.0</v>
      </c>
      <c r="D350" s="1">
        <v>0.0</v>
      </c>
      <c r="E350" s="1" t="s">
        <v>37</v>
      </c>
      <c r="F350" s="1" t="s">
        <v>30</v>
      </c>
      <c r="G350" s="1" t="s">
        <v>31</v>
      </c>
      <c r="H350" s="1" t="s">
        <v>1213</v>
      </c>
      <c r="I350" s="1" t="s">
        <v>1214</v>
      </c>
      <c r="J350" s="1" t="s">
        <v>1214</v>
      </c>
      <c r="K350" s="2"/>
      <c r="L350" s="1">
        <v>-7.0</v>
      </c>
      <c r="M350" s="1"/>
      <c r="N350" s="1">
        <v>7.778983333333334</v>
      </c>
      <c r="O350" s="1" t="s">
        <v>34</v>
      </c>
      <c r="P350" s="1" t="s">
        <v>880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idden="1">
      <c r="A351" s="1" t="s">
        <v>36</v>
      </c>
      <c r="B351" s="1" t="s">
        <v>17</v>
      </c>
      <c r="C351" s="1">
        <v>528.0</v>
      </c>
      <c r="D351" s="1">
        <v>0.0</v>
      </c>
      <c r="E351" s="1" t="s">
        <v>37</v>
      </c>
      <c r="F351" s="1" t="s">
        <v>30</v>
      </c>
      <c r="G351" s="1" t="s">
        <v>31</v>
      </c>
      <c r="H351" s="1" t="s">
        <v>1215</v>
      </c>
      <c r="I351" s="1" t="s">
        <v>1216</v>
      </c>
      <c r="J351" s="1" t="s">
        <v>1216</v>
      </c>
      <c r="K351" s="2"/>
      <c r="L351" s="1">
        <v>-4.0</v>
      </c>
      <c r="M351" s="1"/>
      <c r="N351" s="1">
        <v>10.2196</v>
      </c>
      <c r="O351" s="1" t="s">
        <v>34</v>
      </c>
      <c r="P351" s="1" t="s">
        <v>1217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idden="1">
      <c r="A352" s="1" t="s">
        <v>24</v>
      </c>
      <c r="B352" s="1" t="s">
        <v>17</v>
      </c>
      <c r="C352" s="1">
        <v>309.0</v>
      </c>
      <c r="D352" s="1">
        <v>0.0</v>
      </c>
      <c r="E352" s="1" t="s">
        <v>37</v>
      </c>
      <c r="F352" s="1" t="s">
        <v>62</v>
      </c>
      <c r="G352" s="1" t="s">
        <v>31</v>
      </c>
      <c r="H352" s="1" t="s">
        <v>1218</v>
      </c>
      <c r="I352" s="1" t="s">
        <v>1219</v>
      </c>
      <c r="J352" s="1" t="s">
        <v>1220</v>
      </c>
      <c r="K352" s="1" t="s">
        <v>1221</v>
      </c>
      <c r="L352" s="1">
        <v>-11.0</v>
      </c>
      <c r="M352" s="1">
        <v>1.2006666666666668</v>
      </c>
      <c r="N352" s="1">
        <v>7.3696</v>
      </c>
      <c r="O352" s="1" t="s">
        <v>27</v>
      </c>
      <c r="P352" s="1" t="s">
        <v>1222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idden="1">
      <c r="A353" s="1" t="s">
        <v>29</v>
      </c>
      <c r="B353" s="1" t="s">
        <v>17</v>
      </c>
      <c r="C353" s="1">
        <v>394.0</v>
      </c>
      <c r="D353" s="1">
        <v>0.0</v>
      </c>
      <c r="E353" s="2"/>
      <c r="F353" s="1" t="s">
        <v>30</v>
      </c>
      <c r="G353" s="1" t="s">
        <v>31</v>
      </c>
      <c r="H353" s="1" t="s">
        <v>1223</v>
      </c>
      <c r="I353" s="1" t="s">
        <v>1224</v>
      </c>
      <c r="J353" s="1" t="s">
        <v>1224</v>
      </c>
      <c r="K353" s="2"/>
      <c r="L353" s="1">
        <v>-3.0</v>
      </c>
      <c r="M353" s="1"/>
      <c r="N353" s="1">
        <v>11.591316666666666</v>
      </c>
      <c r="O353" s="1" t="s">
        <v>34</v>
      </c>
      <c r="P353" s="1" t="s">
        <v>1225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idden="1">
      <c r="A354" s="1" t="s">
        <v>98</v>
      </c>
      <c r="B354" s="1" t="s">
        <v>17</v>
      </c>
      <c r="C354" s="1">
        <v>283.0</v>
      </c>
      <c r="D354" s="1">
        <v>0.0</v>
      </c>
      <c r="E354" s="1" t="s">
        <v>1226</v>
      </c>
      <c r="F354" s="1" t="s">
        <v>30</v>
      </c>
      <c r="G354" s="1" t="s">
        <v>31</v>
      </c>
      <c r="H354" s="1" t="s">
        <v>1227</v>
      </c>
      <c r="I354" s="1" t="s">
        <v>1228</v>
      </c>
      <c r="J354" s="1" t="s">
        <v>1228</v>
      </c>
      <c r="K354" s="2"/>
      <c r="L354" s="1">
        <v>-7.0</v>
      </c>
      <c r="M354" s="1"/>
      <c r="N354" s="1">
        <v>7.546383333333333</v>
      </c>
      <c r="O354" s="1" t="s">
        <v>34</v>
      </c>
      <c r="P354" s="1" t="s">
        <v>1229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 hidden="1">
      <c r="A355" s="1" t="s">
        <v>36</v>
      </c>
      <c r="B355" s="1" t="s">
        <v>17</v>
      </c>
      <c r="C355" s="1">
        <v>453.0</v>
      </c>
      <c r="D355" s="1">
        <v>0.0</v>
      </c>
      <c r="E355" s="1" t="s">
        <v>37</v>
      </c>
      <c r="F355" s="1" t="s">
        <v>30</v>
      </c>
      <c r="G355" s="1" t="s">
        <v>31</v>
      </c>
      <c r="H355" s="1" t="s">
        <v>1230</v>
      </c>
      <c r="I355" s="1" t="s">
        <v>1231</v>
      </c>
      <c r="J355" s="1" t="s">
        <v>1231</v>
      </c>
      <c r="K355" s="2"/>
      <c r="L355" s="1">
        <v>-6.0</v>
      </c>
      <c r="M355" s="1"/>
      <c r="N355" s="1">
        <v>8.43865</v>
      </c>
      <c r="O355" s="1" t="s">
        <v>34</v>
      </c>
      <c r="P355" s="1" t="s">
        <v>1232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idden="1">
      <c r="A356" s="1" t="s">
        <v>29</v>
      </c>
      <c r="B356" s="1" t="s">
        <v>17</v>
      </c>
      <c r="C356" s="3">
        <v>264.0</v>
      </c>
      <c r="D356" s="1">
        <v>0.0</v>
      </c>
      <c r="E356" s="2"/>
      <c r="F356" s="1" t="s">
        <v>30</v>
      </c>
      <c r="G356" s="1" t="s">
        <v>31</v>
      </c>
      <c r="H356" s="1" t="s">
        <v>1233</v>
      </c>
      <c r="I356" s="1" t="s">
        <v>1234</v>
      </c>
      <c r="J356" s="1" t="s">
        <v>1234</v>
      </c>
      <c r="K356" s="2"/>
      <c r="L356" s="1">
        <v>0.0</v>
      </c>
      <c r="M356" s="1"/>
      <c r="N356" s="1">
        <v>14.435933333333333</v>
      </c>
      <c r="O356" s="1" t="s">
        <v>34</v>
      </c>
      <c r="P356" s="1" t="s">
        <v>802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idden="1">
      <c r="A357" s="1" t="s">
        <v>29</v>
      </c>
      <c r="B357" s="1" t="s">
        <v>17</v>
      </c>
      <c r="C357" s="1">
        <v>604.0</v>
      </c>
      <c r="D357" s="1">
        <v>0.0</v>
      </c>
      <c r="E357" s="2"/>
      <c r="F357" s="1" t="s">
        <v>30</v>
      </c>
      <c r="G357" s="1" t="s">
        <v>31</v>
      </c>
      <c r="H357" s="1" t="s">
        <v>1235</v>
      </c>
      <c r="I357" s="1" t="s">
        <v>1236</v>
      </c>
      <c r="J357" s="1" t="s">
        <v>1236</v>
      </c>
      <c r="K357" s="2"/>
      <c r="L357" s="1">
        <v>-3.0</v>
      </c>
      <c r="M357" s="1"/>
      <c r="N357" s="1">
        <v>11.771016666666666</v>
      </c>
      <c r="O357" s="1" t="s">
        <v>34</v>
      </c>
      <c r="P357" s="1" t="s">
        <v>1237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idden="1">
      <c r="A358" s="1" t="s">
        <v>29</v>
      </c>
      <c r="B358" s="1" t="s">
        <v>17</v>
      </c>
      <c r="C358" s="1">
        <v>691.0</v>
      </c>
      <c r="D358" s="1">
        <v>0.0</v>
      </c>
      <c r="E358" s="2"/>
      <c r="F358" s="1" t="s">
        <v>30</v>
      </c>
      <c r="G358" s="1" t="s">
        <v>31</v>
      </c>
      <c r="H358" s="1" t="s">
        <v>1238</v>
      </c>
      <c r="I358" s="1" t="s">
        <v>1239</v>
      </c>
      <c r="J358" s="1" t="s">
        <v>1239</v>
      </c>
      <c r="K358" s="2"/>
      <c r="L358" s="1">
        <v>-2.0</v>
      </c>
      <c r="M358" s="1"/>
      <c r="N358" s="1">
        <v>12.073333333333334</v>
      </c>
      <c r="O358" s="1" t="s">
        <v>34</v>
      </c>
      <c r="P358" s="1" t="s">
        <v>1240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 hidden="1">
      <c r="A359" s="1" t="s">
        <v>16</v>
      </c>
      <c r="B359" s="1" t="s">
        <v>17</v>
      </c>
      <c r="C359" s="1">
        <v>249.0</v>
      </c>
      <c r="D359" s="1">
        <v>0.0</v>
      </c>
      <c r="E359" s="2"/>
      <c r="F359" s="1" t="s">
        <v>18</v>
      </c>
      <c r="G359" s="1" t="s">
        <v>19</v>
      </c>
      <c r="H359" s="1" t="s">
        <v>1241</v>
      </c>
      <c r="I359" s="1" t="s">
        <v>1242</v>
      </c>
      <c r="J359" s="1" t="s">
        <v>1242</v>
      </c>
      <c r="K359" s="2"/>
      <c r="L359" s="1">
        <v>1.0</v>
      </c>
      <c r="M359" s="1"/>
      <c r="N359" s="1">
        <v>6.8137</v>
      </c>
      <c r="O359" s="1" t="s">
        <v>22</v>
      </c>
      <c r="P359" s="1" t="s">
        <v>1243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idden="1">
      <c r="A360" s="1" t="s">
        <v>29</v>
      </c>
      <c r="B360" s="1" t="s">
        <v>17</v>
      </c>
      <c r="C360" s="1">
        <v>618.0</v>
      </c>
      <c r="D360" s="1">
        <v>0.0</v>
      </c>
      <c r="E360" s="2"/>
      <c r="F360" s="1" t="s">
        <v>30</v>
      </c>
      <c r="G360" s="1" t="s">
        <v>31</v>
      </c>
      <c r="H360" s="1" t="s">
        <v>1244</v>
      </c>
      <c r="I360" s="1" t="s">
        <v>1245</v>
      </c>
      <c r="J360" s="1" t="s">
        <v>1245</v>
      </c>
      <c r="K360" s="2"/>
      <c r="L360" s="1">
        <v>-2.0</v>
      </c>
      <c r="M360" s="1"/>
      <c r="N360" s="1">
        <v>12.40045</v>
      </c>
      <c r="O360" s="1" t="s">
        <v>34</v>
      </c>
      <c r="P360" s="1" t="s">
        <v>1246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 hidden="1">
      <c r="A361" s="1" t="s">
        <v>24</v>
      </c>
      <c r="B361" s="1" t="s">
        <v>17</v>
      </c>
      <c r="C361" s="3">
        <v>566.0</v>
      </c>
      <c r="D361" s="1">
        <v>137.0</v>
      </c>
      <c r="E361" s="2"/>
      <c r="F361" s="1" t="s">
        <v>18</v>
      </c>
      <c r="G361" s="1" t="s">
        <v>19</v>
      </c>
      <c r="H361" s="1" t="s">
        <v>1247</v>
      </c>
      <c r="I361" s="1" t="s">
        <v>1248</v>
      </c>
      <c r="J361" s="1" t="s">
        <v>1248</v>
      </c>
      <c r="K361" s="2"/>
      <c r="L361" s="1">
        <v>-7.0</v>
      </c>
      <c r="M361" s="1"/>
      <c r="N361" s="1">
        <v>11.5686</v>
      </c>
      <c r="O361" s="1" t="s">
        <v>27</v>
      </c>
      <c r="P361" s="1" t="s">
        <v>1249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idden="1">
      <c r="A362" s="1" t="s">
        <v>24</v>
      </c>
      <c r="B362" s="1" t="s">
        <v>17</v>
      </c>
      <c r="C362" s="1">
        <v>247.0</v>
      </c>
      <c r="D362" s="1">
        <v>62.0</v>
      </c>
      <c r="E362" s="2"/>
      <c r="F362" s="1" t="s">
        <v>18</v>
      </c>
      <c r="G362" s="1" t="s">
        <v>167</v>
      </c>
      <c r="H362" s="1" t="s">
        <v>1250</v>
      </c>
      <c r="I362" s="1" t="s">
        <v>1251</v>
      </c>
      <c r="J362" s="1" t="s">
        <v>1251</v>
      </c>
      <c r="K362" s="2"/>
      <c r="L362" s="1">
        <v>-8.0</v>
      </c>
      <c r="M362" s="1"/>
      <c r="N362" s="1">
        <v>19.653683333333333</v>
      </c>
      <c r="O362" s="1" t="s">
        <v>27</v>
      </c>
      <c r="P362" s="1" t="s">
        <v>1252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 hidden="1">
      <c r="A363" s="1" t="s">
        <v>24</v>
      </c>
      <c r="B363" s="1" t="s">
        <v>17</v>
      </c>
      <c r="C363" s="1">
        <v>247.0</v>
      </c>
      <c r="D363" s="1">
        <v>62.0</v>
      </c>
      <c r="E363" s="2"/>
      <c r="F363" s="1" t="s">
        <v>18</v>
      </c>
      <c r="G363" s="1" t="s">
        <v>167</v>
      </c>
      <c r="H363" s="1" t="s">
        <v>1253</v>
      </c>
      <c r="I363" s="1" t="s">
        <v>1254</v>
      </c>
      <c r="J363" s="1" t="s">
        <v>1254</v>
      </c>
      <c r="K363" s="2"/>
      <c r="L363" s="1">
        <v>-9.0</v>
      </c>
      <c r="M363" s="1"/>
      <c r="N363" s="1">
        <v>9.78535</v>
      </c>
      <c r="O363" s="1" t="s">
        <v>27</v>
      </c>
      <c r="P363" s="1" t="s">
        <v>1255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idden="1">
      <c r="A364" s="1" t="s">
        <v>29</v>
      </c>
      <c r="B364" s="1" t="s">
        <v>17</v>
      </c>
      <c r="C364" s="3">
        <v>329.0</v>
      </c>
      <c r="D364" s="1">
        <v>0.0</v>
      </c>
      <c r="E364" s="2"/>
      <c r="F364" s="1" t="s">
        <v>30</v>
      </c>
      <c r="G364" s="1" t="s">
        <v>31</v>
      </c>
      <c r="H364" s="1" t="s">
        <v>1256</v>
      </c>
      <c r="I364" s="1" t="s">
        <v>1257</v>
      </c>
      <c r="J364" s="1" t="s">
        <v>1257</v>
      </c>
      <c r="K364" s="2"/>
      <c r="L364" s="1">
        <v>-2.0</v>
      </c>
      <c r="M364" s="1"/>
      <c r="N364" s="1">
        <v>12.087883333333334</v>
      </c>
      <c r="O364" s="1" t="s">
        <v>34</v>
      </c>
      <c r="P364" s="1" t="s">
        <v>1070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idden="1">
      <c r="A365" s="1" t="s">
        <v>24</v>
      </c>
      <c r="B365" s="1" t="s">
        <v>17</v>
      </c>
      <c r="C365" s="1">
        <v>279.0</v>
      </c>
      <c r="D365" s="1">
        <v>0.0</v>
      </c>
      <c r="E365" s="1" t="s">
        <v>37</v>
      </c>
      <c r="F365" s="1" t="s">
        <v>62</v>
      </c>
      <c r="G365" s="1" t="s">
        <v>31</v>
      </c>
      <c r="H365" s="1" t="s">
        <v>1258</v>
      </c>
      <c r="I365" s="1" t="s">
        <v>1259</v>
      </c>
      <c r="J365" s="1" t="s">
        <v>1260</v>
      </c>
      <c r="K365" s="1" t="s">
        <v>1261</v>
      </c>
      <c r="L365" s="1">
        <v>-6.0</v>
      </c>
      <c r="M365" s="1">
        <v>0.49938333333333335</v>
      </c>
      <c r="N365" s="1">
        <v>9.550733333333334</v>
      </c>
      <c r="O365" s="1" t="s">
        <v>27</v>
      </c>
      <c r="P365" s="1" t="s">
        <v>1262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 hidden="1">
      <c r="A366" s="1" t="s">
        <v>24</v>
      </c>
      <c r="B366" s="1" t="s">
        <v>17</v>
      </c>
      <c r="C366" s="3">
        <v>515.0</v>
      </c>
      <c r="D366" s="1">
        <v>0.0</v>
      </c>
      <c r="E366" s="1" t="s">
        <v>37</v>
      </c>
      <c r="F366" s="1" t="s">
        <v>62</v>
      </c>
      <c r="G366" s="1" t="s">
        <v>31</v>
      </c>
      <c r="H366" s="1" t="s">
        <v>1263</v>
      </c>
      <c r="I366" s="1" t="s">
        <v>1264</v>
      </c>
      <c r="J366" s="1" t="s">
        <v>1265</v>
      </c>
      <c r="K366" s="1" t="s">
        <v>1266</v>
      </c>
      <c r="L366" s="1">
        <v>7.0</v>
      </c>
      <c r="M366" s="1">
        <v>0.22821666666666668</v>
      </c>
      <c r="N366" s="1">
        <v>15.28705</v>
      </c>
      <c r="O366" s="1" t="s">
        <v>27</v>
      </c>
      <c r="P366" s="1" t="s">
        <v>1267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idden="1">
      <c r="A367" s="1" t="s">
        <v>24</v>
      </c>
      <c r="B367" s="1" t="s">
        <v>17</v>
      </c>
      <c r="C367" s="1">
        <v>359.0</v>
      </c>
      <c r="D367" s="1">
        <v>28.0</v>
      </c>
      <c r="E367" s="1" t="s">
        <v>37</v>
      </c>
      <c r="F367" s="1" t="s">
        <v>62</v>
      </c>
      <c r="G367" s="1" t="s">
        <v>31</v>
      </c>
      <c r="H367" s="1" t="s">
        <v>1268</v>
      </c>
      <c r="I367" s="1" t="s">
        <v>1269</v>
      </c>
      <c r="J367" s="1" t="s">
        <v>1270</v>
      </c>
      <c r="K367" s="1" t="s">
        <v>1271</v>
      </c>
      <c r="L367" s="1">
        <v>3.0</v>
      </c>
      <c r="M367" s="1">
        <v>1.1851833333333333</v>
      </c>
      <c r="N367" s="1">
        <v>11.29995</v>
      </c>
      <c r="O367" s="1" t="s">
        <v>27</v>
      </c>
      <c r="P367" s="1" t="s">
        <v>1272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idden="1">
      <c r="A368" s="1" t="s">
        <v>24</v>
      </c>
      <c r="B368" s="1" t="s">
        <v>17</v>
      </c>
      <c r="C368" s="3">
        <v>494.0</v>
      </c>
      <c r="D368" s="1">
        <v>124.0</v>
      </c>
      <c r="E368" s="2"/>
      <c r="F368" s="1" t="s">
        <v>18</v>
      </c>
      <c r="G368" s="1" t="s">
        <v>19</v>
      </c>
      <c r="H368" s="1" t="s">
        <v>1273</v>
      </c>
      <c r="I368" s="1" t="s">
        <v>1274</v>
      </c>
      <c r="J368" s="1" t="s">
        <v>1274</v>
      </c>
      <c r="K368" s="2"/>
      <c r="L368" s="1">
        <v>-5.0</v>
      </c>
      <c r="M368" s="1"/>
      <c r="N368" s="1">
        <v>14.279566666666666</v>
      </c>
      <c r="O368" s="1" t="s">
        <v>27</v>
      </c>
      <c r="P368" s="1" t="s">
        <v>1275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idden="1">
      <c r="A369" s="1" t="s">
        <v>24</v>
      </c>
      <c r="B369" s="1" t="s">
        <v>17</v>
      </c>
      <c r="C369" s="1">
        <v>498.0</v>
      </c>
      <c r="D369" s="1">
        <v>0.0</v>
      </c>
      <c r="E369" s="1" t="s">
        <v>37</v>
      </c>
      <c r="F369" s="1" t="s">
        <v>62</v>
      </c>
      <c r="G369" s="1" t="s">
        <v>31</v>
      </c>
      <c r="H369" s="1" t="s">
        <v>1276</v>
      </c>
      <c r="I369" s="1" t="s">
        <v>1277</v>
      </c>
      <c r="J369" s="1" t="s">
        <v>1278</v>
      </c>
      <c r="K369" s="1" t="s">
        <v>1279</v>
      </c>
      <c r="L369" s="1">
        <v>13.0</v>
      </c>
      <c r="M369" s="1">
        <v>1.83895</v>
      </c>
      <c r="N369" s="1">
        <v>14.86605</v>
      </c>
      <c r="O369" s="1" t="s">
        <v>27</v>
      </c>
      <c r="P369" s="1" t="s">
        <v>1280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idden="1">
      <c r="A370" s="1" t="s">
        <v>24</v>
      </c>
      <c r="B370" s="1" t="s">
        <v>17</v>
      </c>
      <c r="C370" s="1">
        <v>309.0</v>
      </c>
      <c r="D370" s="1">
        <v>0.0</v>
      </c>
      <c r="E370" s="1" t="s">
        <v>37</v>
      </c>
      <c r="F370" s="1" t="s">
        <v>62</v>
      </c>
      <c r="G370" s="1" t="s">
        <v>31</v>
      </c>
      <c r="H370" s="1" t="s">
        <v>1281</v>
      </c>
      <c r="I370" s="1" t="s">
        <v>1282</v>
      </c>
      <c r="J370" s="1" t="s">
        <v>1283</v>
      </c>
      <c r="K370" s="1" t="s">
        <v>1284</v>
      </c>
      <c r="L370" s="1">
        <v>7.0</v>
      </c>
      <c r="M370" s="1">
        <v>0.9129666666666667</v>
      </c>
      <c r="N370" s="1">
        <v>8.356533333333333</v>
      </c>
      <c r="O370" s="1" t="s">
        <v>27</v>
      </c>
      <c r="P370" s="1" t="s">
        <v>1285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idden="1">
      <c r="A371" s="1" t="s">
        <v>36</v>
      </c>
      <c r="B371" s="1" t="s">
        <v>17</v>
      </c>
      <c r="C371" s="1">
        <v>658.0</v>
      </c>
      <c r="D371" s="1">
        <v>0.0</v>
      </c>
      <c r="E371" s="1" t="s">
        <v>37</v>
      </c>
      <c r="F371" s="1" t="s">
        <v>30</v>
      </c>
      <c r="G371" s="1" t="s">
        <v>31</v>
      </c>
      <c r="H371" s="1" t="s">
        <v>1286</v>
      </c>
      <c r="I371" s="1" t="s">
        <v>1287</v>
      </c>
      <c r="J371" s="1" t="s">
        <v>1287</v>
      </c>
      <c r="K371" s="2"/>
      <c r="L371" s="1">
        <v>-1.0</v>
      </c>
      <c r="M371" s="1"/>
      <c r="N371" s="1">
        <v>13.4492</v>
      </c>
      <c r="O371" s="1" t="s">
        <v>34</v>
      </c>
      <c r="P371" s="1" t="s">
        <v>1288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idden="1">
      <c r="A372" s="1" t="s">
        <v>24</v>
      </c>
      <c r="B372" s="1" t="s">
        <v>17</v>
      </c>
      <c r="C372" s="1">
        <v>438.0</v>
      </c>
      <c r="D372" s="1">
        <v>75.0</v>
      </c>
      <c r="E372" s="2"/>
      <c r="F372" s="1" t="s">
        <v>18</v>
      </c>
      <c r="G372" s="1" t="s">
        <v>167</v>
      </c>
      <c r="H372" s="1" t="s">
        <v>1289</v>
      </c>
      <c r="I372" s="1" t="s">
        <v>1290</v>
      </c>
      <c r="J372" s="1" t="s">
        <v>1290</v>
      </c>
      <c r="K372" s="2"/>
      <c r="L372" s="1">
        <v>-9.0</v>
      </c>
      <c r="M372" s="1"/>
      <c r="N372" s="1">
        <v>9.331183333333334</v>
      </c>
      <c r="O372" s="1" t="s">
        <v>27</v>
      </c>
      <c r="P372" s="1" t="s">
        <v>1291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idden="1">
      <c r="A373" s="1" t="s">
        <v>36</v>
      </c>
      <c r="B373" s="1" t="s">
        <v>17</v>
      </c>
      <c r="C373" s="1">
        <v>429.0</v>
      </c>
      <c r="D373" s="1">
        <v>0.0</v>
      </c>
      <c r="E373" s="1" t="s">
        <v>37</v>
      </c>
      <c r="F373" s="1" t="s">
        <v>30</v>
      </c>
      <c r="G373" s="1" t="s">
        <v>31</v>
      </c>
      <c r="H373" s="1" t="s">
        <v>1292</v>
      </c>
      <c r="I373" s="1" t="s">
        <v>1293</v>
      </c>
      <c r="J373" s="1" t="s">
        <v>1293</v>
      </c>
      <c r="K373" s="2"/>
      <c r="L373" s="1">
        <v>0.0</v>
      </c>
      <c r="M373" s="1"/>
      <c r="N373" s="1">
        <v>14.319966666666666</v>
      </c>
      <c r="O373" s="1" t="s">
        <v>34</v>
      </c>
      <c r="P373" s="1" t="s">
        <v>1294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idden="1">
      <c r="A374" s="1" t="s">
        <v>24</v>
      </c>
      <c r="B374" s="1" t="s">
        <v>17</v>
      </c>
      <c r="C374" s="1">
        <v>394.0</v>
      </c>
      <c r="D374" s="1">
        <v>0.0</v>
      </c>
      <c r="E374" s="1" t="s">
        <v>37</v>
      </c>
      <c r="F374" s="1" t="s">
        <v>62</v>
      </c>
      <c r="G374" s="1" t="s">
        <v>31</v>
      </c>
      <c r="H374" s="1" t="s">
        <v>1295</v>
      </c>
      <c r="I374" s="1" t="s">
        <v>1296</v>
      </c>
      <c r="J374" s="1" t="s">
        <v>1297</v>
      </c>
      <c r="K374" s="1" t="s">
        <v>1298</v>
      </c>
      <c r="L374" s="1">
        <v>-6.0</v>
      </c>
      <c r="M374" s="1">
        <v>0.3402</v>
      </c>
      <c r="N374" s="1">
        <v>12.7963</v>
      </c>
      <c r="O374" s="1" t="s">
        <v>27</v>
      </c>
      <c r="P374" s="1" t="s">
        <v>1299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 hidden="1">
      <c r="A375" s="1" t="s">
        <v>29</v>
      </c>
      <c r="B375" s="1" t="s">
        <v>17</v>
      </c>
      <c r="C375" s="1">
        <v>329.0</v>
      </c>
      <c r="D375" s="1">
        <v>0.0</v>
      </c>
      <c r="E375" s="2"/>
      <c r="F375" s="1" t="s">
        <v>30</v>
      </c>
      <c r="G375" s="1" t="s">
        <v>19</v>
      </c>
      <c r="H375" s="1" t="s">
        <v>1300</v>
      </c>
      <c r="I375" s="1" t="s">
        <v>1301</v>
      </c>
      <c r="J375" s="1" t="s">
        <v>1301</v>
      </c>
      <c r="K375" s="2"/>
      <c r="L375" s="1">
        <v>-5.0</v>
      </c>
      <c r="M375" s="1"/>
      <c r="N375" s="1">
        <v>9.931583333333334</v>
      </c>
      <c r="O375" s="1" t="s">
        <v>34</v>
      </c>
      <c r="P375" s="1" t="s">
        <v>1149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idden="1">
      <c r="A376" s="1" t="s">
        <v>24</v>
      </c>
      <c r="B376" s="1" t="s">
        <v>17</v>
      </c>
      <c r="C376" s="1">
        <v>328.0</v>
      </c>
      <c r="D376" s="1">
        <v>0.0</v>
      </c>
      <c r="E376" s="1" t="s">
        <v>37</v>
      </c>
      <c r="F376" s="1" t="s">
        <v>62</v>
      </c>
      <c r="G376" s="1" t="s">
        <v>31</v>
      </c>
      <c r="H376" s="1" t="s">
        <v>1302</v>
      </c>
      <c r="I376" s="1" t="s">
        <v>1303</v>
      </c>
      <c r="J376" s="1" t="s">
        <v>1304</v>
      </c>
      <c r="K376" s="1" t="s">
        <v>1305</v>
      </c>
      <c r="L376" s="1">
        <v>-11.0</v>
      </c>
      <c r="M376" s="1">
        <v>0.56035</v>
      </c>
      <c r="N376" s="1">
        <v>13.60435</v>
      </c>
      <c r="O376" s="1" t="s">
        <v>27</v>
      </c>
      <c r="P376" s="1" t="s">
        <v>1306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idden="1">
      <c r="A377" s="1" t="s">
        <v>29</v>
      </c>
      <c r="B377" s="1" t="s">
        <v>17</v>
      </c>
      <c r="C377" s="3">
        <v>514.0</v>
      </c>
      <c r="D377" s="1">
        <v>0.0</v>
      </c>
      <c r="E377" s="2"/>
      <c r="F377" s="1" t="s">
        <v>30</v>
      </c>
      <c r="G377" s="1" t="s">
        <v>19</v>
      </c>
      <c r="H377" s="1" t="s">
        <v>1307</v>
      </c>
      <c r="I377" s="1" t="s">
        <v>1308</v>
      </c>
      <c r="J377" s="1" t="s">
        <v>1308</v>
      </c>
      <c r="K377" s="2"/>
      <c r="L377" s="1">
        <v>-5.0</v>
      </c>
      <c r="M377" s="1"/>
      <c r="N377" s="1">
        <v>9.499816666666666</v>
      </c>
      <c r="O377" s="1" t="s">
        <v>34</v>
      </c>
      <c r="P377" s="1" t="s">
        <v>1309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idden="1">
      <c r="A378" s="1" t="s">
        <v>24</v>
      </c>
      <c r="B378" s="1" t="s">
        <v>17</v>
      </c>
      <c r="C378" s="3">
        <v>547.0</v>
      </c>
      <c r="D378" s="1">
        <v>0.0</v>
      </c>
      <c r="E378" s="1" t="s">
        <v>37</v>
      </c>
      <c r="F378" s="1" t="s">
        <v>62</v>
      </c>
      <c r="G378" s="1" t="s">
        <v>31</v>
      </c>
      <c r="H378" s="1" t="s">
        <v>1310</v>
      </c>
      <c r="I378" s="1" t="s">
        <v>1311</v>
      </c>
      <c r="J378" s="1" t="s">
        <v>1312</v>
      </c>
      <c r="K378" s="1" t="s">
        <v>1313</v>
      </c>
      <c r="L378" s="1">
        <v>-3.0</v>
      </c>
      <c r="M378" s="1">
        <v>3.3105166666666666</v>
      </c>
      <c r="N378" s="1">
        <v>11.6312</v>
      </c>
      <c r="O378" s="1" t="s">
        <v>27</v>
      </c>
      <c r="P378" s="1" t="s">
        <v>1314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idden="1">
      <c r="A379" s="1" t="s">
        <v>24</v>
      </c>
      <c r="B379" s="1" t="s">
        <v>17</v>
      </c>
      <c r="C379" s="1">
        <v>487.0</v>
      </c>
      <c r="D379" s="1">
        <v>71.0</v>
      </c>
      <c r="E379" s="1" t="s">
        <v>37</v>
      </c>
      <c r="F379" s="1" t="s">
        <v>62</v>
      </c>
      <c r="G379" s="1" t="s">
        <v>31</v>
      </c>
      <c r="H379" s="1" t="s">
        <v>1315</v>
      </c>
      <c r="I379" s="1" t="s">
        <v>1316</v>
      </c>
      <c r="J379" s="1" t="s">
        <v>1317</v>
      </c>
      <c r="K379" s="1" t="s">
        <v>1318</v>
      </c>
      <c r="L379" s="1">
        <v>14.0</v>
      </c>
      <c r="M379" s="1">
        <v>0.33921666666666667</v>
      </c>
      <c r="N379" s="1">
        <v>16.995233333333335</v>
      </c>
      <c r="O379" s="1" t="s">
        <v>27</v>
      </c>
      <c r="P379" s="1" t="s">
        <v>1319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idden="1">
      <c r="A380" s="1" t="s">
        <v>24</v>
      </c>
      <c r="B380" s="1" t="s">
        <v>17</v>
      </c>
      <c r="C380" s="1">
        <v>600.0</v>
      </c>
      <c r="D380" s="1">
        <v>0.0</v>
      </c>
      <c r="E380" s="1" t="s">
        <v>37</v>
      </c>
      <c r="F380" s="1" t="s">
        <v>62</v>
      </c>
      <c r="G380" s="1" t="s">
        <v>19</v>
      </c>
      <c r="H380" s="1" t="s">
        <v>1320</v>
      </c>
      <c r="I380" s="1" t="s">
        <v>1321</v>
      </c>
      <c r="J380" s="1" t="s">
        <v>1322</v>
      </c>
      <c r="K380" s="1" t="s">
        <v>1323</v>
      </c>
      <c r="L380" s="1">
        <v>2.0</v>
      </c>
      <c r="M380" s="1">
        <v>0.25285</v>
      </c>
      <c r="N380" s="1">
        <v>12.34505</v>
      </c>
      <c r="O380" s="1" t="s">
        <v>27</v>
      </c>
      <c r="P380" s="1" t="s">
        <v>1324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 hidden="1">
      <c r="A381" s="1" t="s">
        <v>24</v>
      </c>
      <c r="B381" s="1" t="s">
        <v>17</v>
      </c>
      <c r="C381" s="1">
        <v>527.0</v>
      </c>
      <c r="D381" s="1">
        <v>0.0</v>
      </c>
      <c r="E381" s="1" t="s">
        <v>37</v>
      </c>
      <c r="F381" s="1" t="s">
        <v>62</v>
      </c>
      <c r="G381" s="1" t="s">
        <v>31</v>
      </c>
      <c r="H381" s="1" t="s">
        <v>1325</v>
      </c>
      <c r="I381" s="1" t="s">
        <v>1326</v>
      </c>
      <c r="J381" s="1" t="s">
        <v>1327</v>
      </c>
      <c r="K381" s="1" t="s">
        <v>1328</v>
      </c>
      <c r="L381" s="1">
        <v>-8.0</v>
      </c>
      <c r="M381" s="1">
        <v>1.1397</v>
      </c>
      <c r="N381" s="1">
        <v>9.766116666666667</v>
      </c>
      <c r="O381" s="1" t="s">
        <v>27</v>
      </c>
      <c r="P381" s="1" t="s">
        <v>1329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idden="1">
      <c r="A382" s="1" t="s">
        <v>24</v>
      </c>
      <c r="B382" s="1" t="s">
        <v>17</v>
      </c>
      <c r="C382" s="1">
        <v>219.0</v>
      </c>
      <c r="D382" s="1">
        <v>55.0</v>
      </c>
      <c r="E382" s="2"/>
      <c r="F382" s="1" t="s">
        <v>18</v>
      </c>
      <c r="G382" s="1" t="s">
        <v>19</v>
      </c>
      <c r="H382" s="1" t="s">
        <v>1330</v>
      </c>
      <c r="I382" s="1" t="s">
        <v>1331</v>
      </c>
      <c r="J382" s="1" t="s">
        <v>1331</v>
      </c>
      <c r="K382" s="2"/>
      <c r="L382" s="1">
        <v>-11.0</v>
      </c>
      <c r="M382" s="1"/>
      <c r="N382" s="1">
        <v>23.440883333333332</v>
      </c>
      <c r="O382" s="1" t="s">
        <v>27</v>
      </c>
      <c r="P382" s="1" t="s">
        <v>1332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idden="1">
      <c r="A383" s="1" t="s">
        <v>36</v>
      </c>
      <c r="B383" s="1" t="s">
        <v>17</v>
      </c>
      <c r="C383" s="1">
        <v>632.0</v>
      </c>
      <c r="D383" s="1">
        <v>0.0</v>
      </c>
      <c r="E383" s="1" t="s">
        <v>37</v>
      </c>
      <c r="F383" s="1" t="s">
        <v>30</v>
      </c>
      <c r="G383" s="1" t="s">
        <v>31</v>
      </c>
      <c r="H383" s="1" t="s">
        <v>1333</v>
      </c>
      <c r="I383" s="1" t="s">
        <v>1334</v>
      </c>
      <c r="J383" s="1" t="s">
        <v>1334</v>
      </c>
      <c r="K383" s="2"/>
      <c r="L383" s="1">
        <v>-5.0</v>
      </c>
      <c r="M383" s="1"/>
      <c r="N383" s="1">
        <v>9.710633333333334</v>
      </c>
      <c r="O383" s="1" t="s">
        <v>34</v>
      </c>
      <c r="P383" s="1" t="s">
        <v>1335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idden="1">
      <c r="A384" s="1" t="s">
        <v>36</v>
      </c>
      <c r="B384" s="1" t="s">
        <v>17</v>
      </c>
      <c r="C384" s="3">
        <v>418.0</v>
      </c>
      <c r="D384" s="1">
        <v>0.0</v>
      </c>
      <c r="E384" s="1" t="s">
        <v>37</v>
      </c>
      <c r="F384" s="1" t="s">
        <v>30</v>
      </c>
      <c r="G384" s="1" t="s">
        <v>31</v>
      </c>
      <c r="H384" s="1" t="s">
        <v>1336</v>
      </c>
      <c r="I384" s="1" t="s">
        <v>1337</v>
      </c>
      <c r="J384" s="1" t="s">
        <v>1337</v>
      </c>
      <c r="K384" s="2"/>
      <c r="L384" s="1">
        <v>-9.0</v>
      </c>
      <c r="M384" s="1"/>
      <c r="N384" s="1">
        <v>5.7336833333333335</v>
      </c>
      <c r="O384" s="1" t="s">
        <v>34</v>
      </c>
      <c r="P384" s="1" t="s">
        <v>1338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 hidden="1">
      <c r="A385" s="1" t="s">
        <v>36</v>
      </c>
      <c r="B385" s="1" t="s">
        <v>17</v>
      </c>
      <c r="C385" s="1">
        <v>683.0</v>
      </c>
      <c r="D385" s="1">
        <v>0.0</v>
      </c>
      <c r="E385" s="1" t="s">
        <v>37</v>
      </c>
      <c r="F385" s="1" t="s">
        <v>30</v>
      </c>
      <c r="G385" s="1" t="s">
        <v>31</v>
      </c>
      <c r="H385" s="1" t="s">
        <v>1339</v>
      </c>
      <c r="I385" s="1" t="s">
        <v>1340</v>
      </c>
      <c r="J385" s="1" t="s">
        <v>1340</v>
      </c>
      <c r="K385" s="2"/>
      <c r="L385" s="1">
        <v>-5.0</v>
      </c>
      <c r="M385" s="1"/>
      <c r="N385" s="1">
        <v>9.104216666666666</v>
      </c>
      <c r="O385" s="1" t="s">
        <v>34</v>
      </c>
      <c r="P385" s="1" t="s">
        <v>1341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idden="1">
      <c r="A386" s="1" t="s">
        <v>24</v>
      </c>
      <c r="B386" s="1" t="s">
        <v>17</v>
      </c>
      <c r="C386" s="1">
        <v>267.0</v>
      </c>
      <c r="D386" s="1">
        <v>62.0</v>
      </c>
      <c r="E386" s="2"/>
      <c r="F386" s="1" t="s">
        <v>18</v>
      </c>
      <c r="G386" s="1" t="s">
        <v>19</v>
      </c>
      <c r="H386" s="1" t="s">
        <v>1342</v>
      </c>
      <c r="I386" s="1" t="s">
        <v>1343</v>
      </c>
      <c r="J386" s="1" t="s">
        <v>1343</v>
      </c>
      <c r="K386" s="2"/>
      <c r="L386" s="1">
        <v>-7.0</v>
      </c>
      <c r="M386" s="1"/>
      <c r="N386" s="1">
        <v>11.963033333333334</v>
      </c>
      <c r="O386" s="1" t="s">
        <v>27</v>
      </c>
      <c r="P386" s="1" t="s">
        <v>170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idden="1">
      <c r="A387" s="1" t="s">
        <v>29</v>
      </c>
      <c r="B387" s="1" t="s">
        <v>354</v>
      </c>
      <c r="C387" s="1">
        <v>833.0</v>
      </c>
      <c r="D387" s="1">
        <v>0.0</v>
      </c>
      <c r="E387" s="2"/>
      <c r="F387" s="1" t="s">
        <v>30</v>
      </c>
      <c r="G387" s="1" t="s">
        <v>31</v>
      </c>
      <c r="H387" s="1" t="s">
        <v>1344</v>
      </c>
      <c r="I387" s="1" t="s">
        <v>1345</v>
      </c>
      <c r="J387" s="1" t="s">
        <v>1345</v>
      </c>
      <c r="K387" s="2"/>
      <c r="L387" s="1">
        <v>-4.0</v>
      </c>
      <c r="M387" s="1"/>
      <c r="N387" s="1">
        <v>10.98615</v>
      </c>
      <c r="O387" s="1" t="s">
        <v>34</v>
      </c>
      <c r="P387" s="1" t="s">
        <v>1346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 hidden="1">
      <c r="A388" s="1" t="s">
        <v>16</v>
      </c>
      <c r="B388" s="1" t="s">
        <v>17</v>
      </c>
      <c r="C388" s="1">
        <v>309.0</v>
      </c>
      <c r="D388" s="1">
        <v>0.0</v>
      </c>
      <c r="E388" s="2"/>
      <c r="F388" s="1" t="s">
        <v>18</v>
      </c>
      <c r="G388" s="1" t="s">
        <v>19</v>
      </c>
      <c r="H388" s="1" t="s">
        <v>1347</v>
      </c>
      <c r="I388" s="1" t="s">
        <v>1348</v>
      </c>
      <c r="J388" s="1" t="s">
        <v>1348</v>
      </c>
      <c r="K388" s="2"/>
      <c r="L388" s="1">
        <v>2.0</v>
      </c>
      <c r="M388" s="1"/>
      <c r="N388" s="1">
        <v>7.975116666666667</v>
      </c>
      <c r="O388" s="1" t="s">
        <v>22</v>
      </c>
      <c r="P388" s="1" t="s">
        <v>1349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idden="1">
      <c r="A389" s="1" t="s">
        <v>29</v>
      </c>
      <c r="B389" s="1" t="s">
        <v>354</v>
      </c>
      <c r="C389" s="1">
        <v>563.0</v>
      </c>
      <c r="D389" s="1">
        <v>0.0</v>
      </c>
      <c r="E389" s="2"/>
      <c r="F389" s="1" t="s">
        <v>30</v>
      </c>
      <c r="G389" s="1" t="s">
        <v>31</v>
      </c>
      <c r="H389" s="1" t="s">
        <v>1350</v>
      </c>
      <c r="I389" s="1" t="s">
        <v>1351</v>
      </c>
      <c r="J389" s="1" t="s">
        <v>1351</v>
      </c>
      <c r="K389" s="2"/>
      <c r="L389" s="1">
        <v>-4.0</v>
      </c>
      <c r="M389" s="1"/>
      <c r="N389" s="1">
        <v>10.223516666666667</v>
      </c>
      <c r="O389" s="1" t="s">
        <v>34</v>
      </c>
      <c r="P389" s="1" t="s">
        <v>1352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idden="1">
      <c r="A390" s="1" t="s">
        <v>16</v>
      </c>
      <c r="B390" s="1" t="s">
        <v>17</v>
      </c>
      <c r="C390" s="1">
        <v>309.0</v>
      </c>
      <c r="D390" s="1">
        <v>0.0</v>
      </c>
      <c r="E390" s="2"/>
      <c r="F390" s="1" t="s">
        <v>18</v>
      </c>
      <c r="G390" s="1" t="s">
        <v>19</v>
      </c>
      <c r="H390" s="1" t="s">
        <v>1353</v>
      </c>
      <c r="I390" s="1" t="s">
        <v>1354</v>
      </c>
      <c r="J390" s="1" t="s">
        <v>1354</v>
      </c>
      <c r="K390" s="2"/>
      <c r="L390" s="1">
        <v>1.0</v>
      </c>
      <c r="M390" s="1"/>
      <c r="N390" s="1">
        <v>6.836016666666667</v>
      </c>
      <c r="O390" s="1" t="s">
        <v>22</v>
      </c>
      <c r="P390" s="1" t="s">
        <v>1355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idden="1">
      <c r="A391" s="1" t="s">
        <v>24</v>
      </c>
      <c r="B391" s="1" t="s">
        <v>17</v>
      </c>
      <c r="C391" s="1">
        <v>418.0</v>
      </c>
      <c r="D391" s="1">
        <v>105.0</v>
      </c>
      <c r="E391" s="2"/>
      <c r="F391" s="1" t="s">
        <v>18</v>
      </c>
      <c r="G391" s="1" t="s">
        <v>167</v>
      </c>
      <c r="H391" s="1" t="s">
        <v>1356</v>
      </c>
      <c r="I391" s="1" t="s">
        <v>1357</v>
      </c>
      <c r="J391" s="1" t="s">
        <v>1357</v>
      </c>
      <c r="K391" s="2"/>
      <c r="L391" s="1">
        <v>-2.0</v>
      </c>
      <c r="M391" s="1"/>
      <c r="N391" s="1">
        <v>16.772883333333333</v>
      </c>
      <c r="O391" s="1" t="s">
        <v>27</v>
      </c>
      <c r="P391" s="1" t="s">
        <v>1358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idden="1">
      <c r="A392" s="1" t="s">
        <v>29</v>
      </c>
      <c r="B392" s="1" t="s">
        <v>354</v>
      </c>
      <c r="C392" s="1">
        <v>585.0</v>
      </c>
      <c r="D392" s="1">
        <v>0.0</v>
      </c>
      <c r="E392" s="2"/>
      <c r="F392" s="1" t="s">
        <v>30</v>
      </c>
      <c r="G392" s="1" t="s">
        <v>31</v>
      </c>
      <c r="H392" s="1" t="s">
        <v>1359</v>
      </c>
      <c r="I392" s="1" t="s">
        <v>1360</v>
      </c>
      <c r="J392" s="1" t="s">
        <v>1360</v>
      </c>
      <c r="K392" s="2"/>
      <c r="L392" s="1">
        <v>-3.0</v>
      </c>
      <c r="M392" s="1"/>
      <c r="N392" s="1">
        <v>11.99725</v>
      </c>
      <c r="O392" s="1" t="s">
        <v>34</v>
      </c>
      <c r="P392" s="1" t="s">
        <v>1361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idden="1">
      <c r="A393" s="1" t="s">
        <v>98</v>
      </c>
      <c r="B393" s="1" t="s">
        <v>354</v>
      </c>
      <c r="C393" s="1">
        <v>658.0</v>
      </c>
      <c r="D393" s="1">
        <v>0.0</v>
      </c>
      <c r="E393" s="1" t="s">
        <v>1362</v>
      </c>
      <c r="F393" s="1" t="s">
        <v>30</v>
      </c>
      <c r="G393" s="1" t="s">
        <v>31</v>
      </c>
      <c r="H393" s="1" t="s">
        <v>1363</v>
      </c>
      <c r="I393" s="1" t="s">
        <v>1364</v>
      </c>
      <c r="J393" s="1" t="s">
        <v>1364</v>
      </c>
      <c r="K393" s="2"/>
      <c r="L393" s="1">
        <v>-2.0</v>
      </c>
      <c r="M393" s="1"/>
      <c r="N393" s="1">
        <v>14.069216666666666</v>
      </c>
      <c r="O393" s="1" t="s">
        <v>34</v>
      </c>
      <c r="P393" s="1" t="s">
        <v>1365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 hidden="1">
      <c r="A394" s="1" t="s">
        <v>98</v>
      </c>
      <c r="B394" s="1" t="s">
        <v>354</v>
      </c>
      <c r="C394" s="1">
        <v>528.0</v>
      </c>
      <c r="D394" s="1">
        <v>0.0</v>
      </c>
      <c r="E394" s="1" t="s">
        <v>994</v>
      </c>
      <c r="F394" s="1" t="s">
        <v>30</v>
      </c>
      <c r="G394" s="1" t="s">
        <v>31</v>
      </c>
      <c r="H394" s="1" t="s">
        <v>1366</v>
      </c>
      <c r="I394" s="1" t="s">
        <v>1367</v>
      </c>
      <c r="J394" s="1" t="s">
        <v>1367</v>
      </c>
      <c r="K394" s="2"/>
      <c r="L394" s="1">
        <v>-3.0</v>
      </c>
      <c r="M394" s="1"/>
      <c r="N394" s="1">
        <v>11.676</v>
      </c>
      <c r="O394" s="1" t="s">
        <v>34</v>
      </c>
      <c r="P394" s="1" t="s">
        <v>1368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 hidden="1">
      <c r="A395" s="1" t="s">
        <v>29</v>
      </c>
      <c r="B395" s="1" t="s">
        <v>354</v>
      </c>
      <c r="C395" s="1">
        <v>299.0</v>
      </c>
      <c r="D395" s="1">
        <v>0.0</v>
      </c>
      <c r="E395" s="2"/>
      <c r="F395" s="1" t="s">
        <v>30</v>
      </c>
      <c r="G395" s="1" t="s">
        <v>31</v>
      </c>
      <c r="H395" s="1" t="s">
        <v>1369</v>
      </c>
      <c r="I395" s="1" t="s">
        <v>1370</v>
      </c>
      <c r="J395" s="1" t="s">
        <v>1370</v>
      </c>
      <c r="K395" s="2"/>
      <c r="L395" s="1">
        <v>-6.0</v>
      </c>
      <c r="M395" s="1"/>
      <c r="N395" s="1">
        <v>8.00385</v>
      </c>
      <c r="O395" s="1" t="s">
        <v>34</v>
      </c>
      <c r="P395" s="1" t="s">
        <v>1371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 hidden="1">
      <c r="A396" s="1" t="s">
        <v>24</v>
      </c>
      <c r="B396" s="1" t="s">
        <v>17</v>
      </c>
      <c r="C396" s="1">
        <v>250.0</v>
      </c>
      <c r="D396" s="1">
        <v>0.0</v>
      </c>
      <c r="E396" s="1" t="s">
        <v>37</v>
      </c>
      <c r="F396" s="1" t="s">
        <v>62</v>
      </c>
      <c r="G396" s="1" t="s">
        <v>31</v>
      </c>
      <c r="H396" s="1" t="s">
        <v>1372</v>
      </c>
      <c r="I396" s="1" t="s">
        <v>1373</v>
      </c>
      <c r="J396" s="1" t="s">
        <v>1374</v>
      </c>
      <c r="K396" s="1" t="s">
        <v>1375</v>
      </c>
      <c r="L396" s="1">
        <v>0.0</v>
      </c>
      <c r="M396" s="1">
        <v>0.4971333333333333</v>
      </c>
      <c r="N396" s="1">
        <v>8.14075</v>
      </c>
      <c r="O396" s="1" t="s">
        <v>27</v>
      </c>
      <c r="P396" s="1" t="s">
        <v>1376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idden="1">
      <c r="A397" s="1" t="s">
        <v>36</v>
      </c>
      <c r="B397" s="1" t="s">
        <v>17</v>
      </c>
      <c r="C397" s="1">
        <v>254.0</v>
      </c>
      <c r="D397" s="1">
        <v>0.0</v>
      </c>
      <c r="E397" s="1" t="s">
        <v>37</v>
      </c>
      <c r="F397" s="1" t="s">
        <v>30</v>
      </c>
      <c r="G397" s="1" t="s">
        <v>31</v>
      </c>
      <c r="H397" s="1" t="s">
        <v>1377</v>
      </c>
      <c r="I397" s="1" t="s">
        <v>1378</v>
      </c>
      <c r="J397" s="1" t="s">
        <v>1378</v>
      </c>
      <c r="K397" s="2"/>
      <c r="L397" s="1">
        <v>-1.0</v>
      </c>
      <c r="M397" s="1"/>
      <c r="N397" s="1">
        <v>34.63211666666667</v>
      </c>
      <c r="O397" s="1" t="s">
        <v>34</v>
      </c>
      <c r="P397" s="1" t="s">
        <v>1379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idden="1">
      <c r="A398" s="1" t="s">
        <v>24</v>
      </c>
      <c r="B398" s="1" t="s">
        <v>17</v>
      </c>
      <c r="C398" s="3">
        <v>309.0</v>
      </c>
      <c r="D398" s="1">
        <v>0.0</v>
      </c>
      <c r="E398" s="1" t="s">
        <v>37</v>
      </c>
      <c r="F398" s="1" t="s">
        <v>62</v>
      </c>
      <c r="G398" s="1" t="s">
        <v>31</v>
      </c>
      <c r="H398" s="1" t="s">
        <v>1380</v>
      </c>
      <c r="I398" s="1" t="s">
        <v>1381</v>
      </c>
      <c r="J398" s="1" t="s">
        <v>1382</v>
      </c>
      <c r="K398" s="1" t="s">
        <v>1383</v>
      </c>
      <c r="L398" s="1">
        <v>-9.0</v>
      </c>
      <c r="M398" s="1">
        <v>0.3017166666666667</v>
      </c>
      <c r="N398" s="1">
        <v>9.059516666666667</v>
      </c>
      <c r="O398" s="1" t="s">
        <v>27</v>
      </c>
      <c r="P398" s="1" t="s">
        <v>1384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idden="1">
      <c r="A399" s="1" t="s">
        <v>24</v>
      </c>
      <c r="B399" s="1" t="s">
        <v>17</v>
      </c>
      <c r="C399" s="1">
        <v>518.0</v>
      </c>
      <c r="D399" s="1">
        <v>0.0</v>
      </c>
      <c r="E399" s="1" t="s">
        <v>37</v>
      </c>
      <c r="F399" s="1" t="s">
        <v>62</v>
      </c>
      <c r="G399" s="1" t="s">
        <v>31</v>
      </c>
      <c r="H399" s="1" t="s">
        <v>1385</v>
      </c>
      <c r="I399" s="1" t="s">
        <v>1386</v>
      </c>
      <c r="J399" s="1" t="s">
        <v>1387</v>
      </c>
      <c r="K399" s="1" t="s">
        <v>1388</v>
      </c>
      <c r="L399" s="1">
        <v>-7.0</v>
      </c>
      <c r="M399" s="1">
        <v>0.41473333333333334</v>
      </c>
      <c r="N399" s="1">
        <v>12.070383333333334</v>
      </c>
      <c r="O399" s="1" t="s">
        <v>27</v>
      </c>
      <c r="P399" s="1" t="s">
        <v>1389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idden="1">
      <c r="A400" s="1" t="s">
        <v>24</v>
      </c>
      <c r="B400" s="3" t="s">
        <v>17</v>
      </c>
      <c r="C400" s="3">
        <v>1086.0</v>
      </c>
      <c r="D400" s="1">
        <v>0.0</v>
      </c>
      <c r="E400" s="1" t="s">
        <v>37</v>
      </c>
      <c r="F400" s="1" t="s">
        <v>62</v>
      </c>
      <c r="G400" s="1" t="s">
        <v>31</v>
      </c>
      <c r="H400" s="1" t="s">
        <v>1390</v>
      </c>
      <c r="I400" s="1" t="s">
        <v>1391</v>
      </c>
      <c r="J400" s="1" t="s">
        <v>1392</v>
      </c>
      <c r="K400" s="1" t="s">
        <v>1393</v>
      </c>
      <c r="L400" s="1">
        <v>-9.0</v>
      </c>
      <c r="M400" s="1">
        <v>0.5325166666666666</v>
      </c>
      <c r="N400" s="1">
        <v>11.743133333333333</v>
      </c>
      <c r="O400" s="1" t="s">
        <v>27</v>
      </c>
      <c r="P400" s="1" t="s">
        <v>1394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idden="1">
      <c r="A401" s="1" t="s">
        <v>16</v>
      </c>
      <c r="B401" s="1" t="s">
        <v>17</v>
      </c>
      <c r="C401" s="1">
        <v>249.0</v>
      </c>
      <c r="D401" s="1">
        <v>0.0</v>
      </c>
      <c r="E401" s="2"/>
      <c r="F401" s="1" t="s">
        <v>18</v>
      </c>
      <c r="G401" s="1" t="s">
        <v>19</v>
      </c>
      <c r="H401" s="1" t="s">
        <v>1395</v>
      </c>
      <c r="I401" s="1" t="s">
        <v>1396</v>
      </c>
      <c r="J401" s="1" t="s">
        <v>1396</v>
      </c>
      <c r="K401" s="2"/>
      <c r="L401" s="1">
        <v>2.0</v>
      </c>
      <c r="M401" s="1"/>
      <c r="N401" s="1">
        <v>7.324866666666667</v>
      </c>
      <c r="O401" s="1" t="s">
        <v>22</v>
      </c>
      <c r="P401" s="1" t="s">
        <v>1397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idden="1">
      <c r="A402" s="1" t="s">
        <v>24</v>
      </c>
      <c r="B402" s="1" t="s">
        <v>17</v>
      </c>
      <c r="C402" s="3">
        <v>247.0</v>
      </c>
      <c r="D402" s="1">
        <v>62.0</v>
      </c>
      <c r="E402" s="2"/>
      <c r="F402" s="1" t="s">
        <v>18</v>
      </c>
      <c r="G402" s="1" t="s">
        <v>19</v>
      </c>
      <c r="H402" s="1" t="s">
        <v>1398</v>
      </c>
      <c r="I402" s="1" t="s">
        <v>1399</v>
      </c>
      <c r="J402" s="1" t="s">
        <v>1399</v>
      </c>
      <c r="K402" s="2"/>
      <c r="L402" s="1">
        <v>-9.0</v>
      </c>
      <c r="M402" s="1"/>
      <c r="N402" s="1">
        <v>9.6929</v>
      </c>
      <c r="O402" s="1" t="s">
        <v>27</v>
      </c>
      <c r="P402" s="1" t="s">
        <v>1400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idden="1">
      <c r="A403" s="1" t="s">
        <v>36</v>
      </c>
      <c r="B403" s="1" t="s">
        <v>17</v>
      </c>
      <c r="C403" s="1">
        <v>264.0</v>
      </c>
      <c r="D403" s="1">
        <v>0.0</v>
      </c>
      <c r="E403" s="1" t="s">
        <v>37</v>
      </c>
      <c r="F403" s="1" t="s">
        <v>30</v>
      </c>
      <c r="G403" s="1" t="s">
        <v>31</v>
      </c>
      <c r="H403" s="1" t="s">
        <v>1401</v>
      </c>
      <c r="I403" s="1" t="s">
        <v>1402</v>
      </c>
      <c r="J403" s="1" t="s">
        <v>1402</v>
      </c>
      <c r="K403" s="2"/>
      <c r="L403" s="1">
        <v>-6.0</v>
      </c>
      <c r="M403" s="1"/>
      <c r="N403" s="1">
        <v>8.1486</v>
      </c>
      <c r="O403" s="1" t="s">
        <v>34</v>
      </c>
      <c r="P403" s="1" t="s">
        <v>353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 hidden="1">
      <c r="A404" s="1" t="s">
        <v>36</v>
      </c>
      <c r="B404" s="1" t="s">
        <v>17</v>
      </c>
      <c r="C404" s="3">
        <v>528.0</v>
      </c>
      <c r="D404" s="1">
        <v>0.0</v>
      </c>
      <c r="E404" s="1" t="s">
        <v>37</v>
      </c>
      <c r="F404" s="1" t="s">
        <v>30</v>
      </c>
      <c r="G404" s="1" t="s">
        <v>31</v>
      </c>
      <c r="H404" s="1" t="s">
        <v>1403</v>
      </c>
      <c r="I404" s="1" t="s">
        <v>1404</v>
      </c>
      <c r="J404" s="1" t="s">
        <v>1404</v>
      </c>
      <c r="K404" s="2"/>
      <c r="L404" s="1">
        <v>-6.0</v>
      </c>
      <c r="M404" s="1"/>
      <c r="N404" s="1">
        <v>8.7668</v>
      </c>
      <c r="O404" s="1" t="s">
        <v>34</v>
      </c>
      <c r="P404" s="1" t="s">
        <v>1405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idden="1">
      <c r="A405" s="1" t="s">
        <v>36</v>
      </c>
      <c r="B405" s="1" t="s">
        <v>17</v>
      </c>
      <c r="C405" s="1">
        <v>264.0</v>
      </c>
      <c r="D405" s="1">
        <v>0.0</v>
      </c>
      <c r="E405" s="1" t="s">
        <v>37</v>
      </c>
      <c r="F405" s="1" t="s">
        <v>30</v>
      </c>
      <c r="G405" s="1" t="s">
        <v>31</v>
      </c>
      <c r="H405" s="1" t="s">
        <v>1406</v>
      </c>
      <c r="I405" s="1" t="s">
        <v>1407</v>
      </c>
      <c r="J405" s="1" t="s">
        <v>1407</v>
      </c>
      <c r="K405" s="2"/>
      <c r="L405" s="1">
        <v>-5.0</v>
      </c>
      <c r="M405" s="1"/>
      <c r="N405" s="1">
        <v>9.904716666666667</v>
      </c>
      <c r="O405" s="1" t="s">
        <v>34</v>
      </c>
      <c r="P405" s="1" t="s">
        <v>40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idden="1">
      <c r="A406" s="1" t="s">
        <v>36</v>
      </c>
      <c r="B406" s="1" t="s">
        <v>17</v>
      </c>
      <c r="C406" s="3">
        <v>329.0</v>
      </c>
      <c r="D406" s="1">
        <v>0.0</v>
      </c>
      <c r="E406" s="1" t="s">
        <v>37</v>
      </c>
      <c r="F406" s="1" t="s">
        <v>30</v>
      </c>
      <c r="G406" s="1" t="s">
        <v>31</v>
      </c>
      <c r="H406" s="1" t="s">
        <v>1408</v>
      </c>
      <c r="I406" s="1" t="s">
        <v>1409</v>
      </c>
      <c r="J406" s="1" t="s">
        <v>1409</v>
      </c>
      <c r="K406" s="2"/>
      <c r="L406" s="1">
        <v>-4.0</v>
      </c>
      <c r="M406" s="1"/>
      <c r="N406" s="1">
        <v>10.245683333333334</v>
      </c>
      <c r="O406" s="1" t="s">
        <v>34</v>
      </c>
      <c r="P406" s="1" t="s">
        <v>1410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idden="1">
      <c r="A407" s="1" t="s">
        <v>29</v>
      </c>
      <c r="B407" s="1" t="s">
        <v>354</v>
      </c>
      <c r="C407" s="1">
        <v>329.0</v>
      </c>
      <c r="D407" s="1">
        <v>0.0</v>
      </c>
      <c r="E407" s="2"/>
      <c r="F407" s="1" t="s">
        <v>30</v>
      </c>
      <c r="G407" s="1" t="s">
        <v>31</v>
      </c>
      <c r="H407" s="1" t="s">
        <v>1411</v>
      </c>
      <c r="I407" s="1" t="s">
        <v>1412</v>
      </c>
      <c r="J407" s="1" t="s">
        <v>1412</v>
      </c>
      <c r="K407" s="2"/>
      <c r="L407" s="1">
        <v>-6.0</v>
      </c>
      <c r="M407" s="1"/>
      <c r="N407" s="1">
        <v>8.6605</v>
      </c>
      <c r="O407" s="1" t="s">
        <v>34</v>
      </c>
      <c r="P407" s="1" t="s">
        <v>1413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idden="1">
      <c r="A408" s="1" t="s">
        <v>36</v>
      </c>
      <c r="B408" s="1" t="s">
        <v>17</v>
      </c>
      <c r="C408" s="3">
        <v>583.0</v>
      </c>
      <c r="D408" s="1">
        <v>0.0</v>
      </c>
      <c r="E408" s="1" t="s">
        <v>37</v>
      </c>
      <c r="F408" s="1" t="s">
        <v>30</v>
      </c>
      <c r="G408" s="1" t="s">
        <v>31</v>
      </c>
      <c r="H408" s="1" t="s">
        <v>1414</v>
      </c>
      <c r="I408" s="1" t="s">
        <v>1415</v>
      </c>
      <c r="J408" s="1" t="s">
        <v>1415</v>
      </c>
      <c r="K408" s="2"/>
      <c r="L408" s="1">
        <v>1.0</v>
      </c>
      <c r="M408" s="1"/>
      <c r="N408" s="1">
        <v>16.479366666666667</v>
      </c>
      <c r="O408" s="1" t="s">
        <v>34</v>
      </c>
      <c r="P408" s="1" t="s">
        <v>1416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idden="1">
      <c r="A409" s="1" t="s">
        <v>24</v>
      </c>
      <c r="B409" s="1" t="s">
        <v>17</v>
      </c>
      <c r="C409" s="3">
        <v>319.0</v>
      </c>
      <c r="D409" s="1">
        <v>0.0</v>
      </c>
      <c r="E409" s="1" t="s">
        <v>37</v>
      </c>
      <c r="F409" s="1" t="s">
        <v>62</v>
      </c>
      <c r="G409" s="1" t="s">
        <v>31</v>
      </c>
      <c r="H409" s="1" t="s">
        <v>1417</v>
      </c>
      <c r="I409" s="1" t="s">
        <v>1418</v>
      </c>
      <c r="J409" s="1" t="s">
        <v>1419</v>
      </c>
      <c r="K409" s="1" t="s">
        <v>1420</v>
      </c>
      <c r="L409" s="1">
        <v>-3.0</v>
      </c>
      <c r="M409" s="1">
        <v>1.2405166666666667</v>
      </c>
      <c r="N409" s="1">
        <v>11.726</v>
      </c>
      <c r="O409" s="1" t="s">
        <v>27</v>
      </c>
      <c r="P409" s="1" t="s">
        <v>430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 hidden="1">
      <c r="A410" s="1" t="s">
        <v>24</v>
      </c>
      <c r="B410" s="1" t="s">
        <v>17</v>
      </c>
      <c r="C410" s="1">
        <v>355.0</v>
      </c>
      <c r="D410" s="1">
        <v>0.0</v>
      </c>
      <c r="E410" s="1" t="s">
        <v>37</v>
      </c>
      <c r="F410" s="1" t="s">
        <v>62</v>
      </c>
      <c r="G410" s="1" t="s">
        <v>31</v>
      </c>
      <c r="H410" s="1" t="s">
        <v>1421</v>
      </c>
      <c r="I410" s="1" t="s">
        <v>1422</v>
      </c>
      <c r="J410" s="1" t="s">
        <v>1423</v>
      </c>
      <c r="K410" s="1" t="s">
        <v>1424</v>
      </c>
      <c r="L410" s="1">
        <v>23.0</v>
      </c>
      <c r="M410" s="1">
        <v>2.61935</v>
      </c>
      <c r="N410" s="1">
        <v>22.706433333333333</v>
      </c>
      <c r="O410" s="1" t="s">
        <v>27</v>
      </c>
      <c r="P410" s="1" t="s">
        <v>1425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 hidden="1">
      <c r="A411" s="1" t="s">
        <v>24</v>
      </c>
      <c r="B411" s="1" t="s">
        <v>17</v>
      </c>
      <c r="C411" s="1">
        <v>380.0</v>
      </c>
      <c r="D411" s="1">
        <v>118.0</v>
      </c>
      <c r="E411" s="2"/>
      <c r="F411" s="1" t="s">
        <v>18</v>
      </c>
      <c r="G411" s="1" t="s">
        <v>167</v>
      </c>
      <c r="H411" s="1" t="s">
        <v>1426</v>
      </c>
      <c r="I411" s="1" t="s">
        <v>1427</v>
      </c>
      <c r="J411" s="1" t="s">
        <v>1427</v>
      </c>
      <c r="K411" s="2"/>
      <c r="L411" s="1">
        <v>-3.0</v>
      </c>
      <c r="M411" s="1"/>
      <c r="N411" s="1">
        <v>15.7308</v>
      </c>
      <c r="O411" s="1" t="s">
        <v>27</v>
      </c>
      <c r="P411" s="1" t="s">
        <v>1428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idden="1">
      <c r="A412" s="1" t="s">
        <v>36</v>
      </c>
      <c r="B412" s="1" t="s">
        <v>17</v>
      </c>
      <c r="C412" s="1">
        <v>368.0</v>
      </c>
      <c r="D412" s="1">
        <v>0.0</v>
      </c>
      <c r="E412" s="1" t="s">
        <v>37</v>
      </c>
      <c r="F412" s="1" t="s">
        <v>30</v>
      </c>
      <c r="G412" s="1" t="s">
        <v>31</v>
      </c>
      <c r="H412" s="1" t="s">
        <v>1429</v>
      </c>
      <c r="I412" s="1" t="s">
        <v>1430</v>
      </c>
      <c r="J412" s="1" t="s">
        <v>1430</v>
      </c>
      <c r="K412" s="2"/>
      <c r="L412" s="1">
        <v>-1.0</v>
      </c>
      <c r="M412" s="1"/>
      <c r="N412" s="1">
        <v>13.981316666666666</v>
      </c>
      <c r="O412" s="1" t="s">
        <v>34</v>
      </c>
      <c r="P412" s="1" t="s">
        <v>1431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 hidden="1">
      <c r="A413" s="1" t="s">
        <v>36</v>
      </c>
      <c r="B413" s="1" t="s">
        <v>17</v>
      </c>
      <c r="C413" s="1">
        <v>399.0</v>
      </c>
      <c r="D413" s="1">
        <v>0.0</v>
      </c>
      <c r="E413" s="1" t="s">
        <v>37</v>
      </c>
      <c r="F413" s="1" t="s">
        <v>30</v>
      </c>
      <c r="G413" s="1" t="s">
        <v>31</v>
      </c>
      <c r="H413" s="1" t="s">
        <v>1432</v>
      </c>
      <c r="I413" s="1" t="s">
        <v>1433</v>
      </c>
      <c r="J413" s="1" t="s">
        <v>1433</v>
      </c>
      <c r="K413" s="2"/>
      <c r="L413" s="1">
        <v>-1.0</v>
      </c>
      <c r="M413" s="1"/>
      <c r="N413" s="1">
        <v>13.545166666666667</v>
      </c>
      <c r="O413" s="1" t="s">
        <v>34</v>
      </c>
      <c r="P413" s="1" t="s">
        <v>1434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idden="1">
      <c r="A414" s="1" t="s">
        <v>98</v>
      </c>
      <c r="B414" s="1" t="s">
        <v>354</v>
      </c>
      <c r="C414" s="1">
        <v>264.0</v>
      </c>
      <c r="D414" s="1">
        <v>0.0</v>
      </c>
      <c r="E414" s="1" t="s">
        <v>1435</v>
      </c>
      <c r="F414" s="1" t="s">
        <v>30</v>
      </c>
      <c r="G414" s="1" t="s">
        <v>31</v>
      </c>
      <c r="H414" s="1" t="s">
        <v>1436</v>
      </c>
      <c r="I414" s="1" t="s">
        <v>1437</v>
      </c>
      <c r="J414" s="1" t="s">
        <v>1437</v>
      </c>
      <c r="K414" s="2"/>
      <c r="L414" s="1">
        <v>-3.0</v>
      </c>
      <c r="M414" s="1"/>
      <c r="N414" s="1">
        <v>11.797633333333334</v>
      </c>
      <c r="O414" s="1" t="s">
        <v>34</v>
      </c>
      <c r="P414" s="1" t="s">
        <v>1438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idden="1">
      <c r="A415" s="1" t="s">
        <v>24</v>
      </c>
      <c r="B415" s="1" t="s">
        <v>17</v>
      </c>
      <c r="C415" s="3">
        <v>555.0</v>
      </c>
      <c r="D415" s="1">
        <v>0.0</v>
      </c>
      <c r="E415" s="1" t="s">
        <v>37</v>
      </c>
      <c r="F415" s="1" t="s">
        <v>62</v>
      </c>
      <c r="G415" s="1" t="s">
        <v>31</v>
      </c>
      <c r="H415" s="1" t="s">
        <v>1439</v>
      </c>
      <c r="I415" s="1" t="s">
        <v>1440</v>
      </c>
      <c r="J415" s="1" t="s">
        <v>1441</v>
      </c>
      <c r="K415" s="1" t="s">
        <v>1442</v>
      </c>
      <c r="L415" s="1">
        <v>11.0</v>
      </c>
      <c r="M415" s="1">
        <v>0.62035</v>
      </c>
      <c r="N415" s="1">
        <v>12.519066666666667</v>
      </c>
      <c r="O415" s="1" t="s">
        <v>27</v>
      </c>
      <c r="P415" s="1" t="s">
        <v>1443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idden="1">
      <c r="A416" s="1" t="s">
        <v>36</v>
      </c>
      <c r="B416" s="1" t="s">
        <v>17</v>
      </c>
      <c r="C416" s="3">
        <v>446.0</v>
      </c>
      <c r="D416" s="1">
        <v>0.0</v>
      </c>
      <c r="E416" s="1" t="s">
        <v>37</v>
      </c>
      <c r="F416" s="1" t="s">
        <v>30</v>
      </c>
      <c r="G416" s="1" t="s">
        <v>31</v>
      </c>
      <c r="H416" s="1" t="s">
        <v>1444</v>
      </c>
      <c r="I416" s="1" t="s">
        <v>1445</v>
      </c>
      <c r="J416" s="1" t="s">
        <v>1445</v>
      </c>
      <c r="K416" s="2"/>
      <c r="L416" s="1">
        <v>2.0</v>
      </c>
      <c r="M416" s="1"/>
      <c r="N416" s="1">
        <v>17.041666666666668</v>
      </c>
      <c r="O416" s="1" t="s">
        <v>34</v>
      </c>
      <c r="P416" s="1" t="s">
        <v>1446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 hidden="1">
      <c r="A417" s="1" t="s">
        <v>36</v>
      </c>
      <c r="B417" s="1" t="s">
        <v>17</v>
      </c>
      <c r="C417" s="1">
        <v>533.0</v>
      </c>
      <c r="D417" s="1">
        <v>0.0</v>
      </c>
      <c r="E417" s="1" t="s">
        <v>37</v>
      </c>
      <c r="F417" s="1" t="s">
        <v>30</v>
      </c>
      <c r="G417" s="1" t="s">
        <v>31</v>
      </c>
      <c r="H417" s="1" t="s">
        <v>1447</v>
      </c>
      <c r="I417" s="1" t="s">
        <v>1448</v>
      </c>
      <c r="J417" s="1" t="s">
        <v>1448</v>
      </c>
      <c r="K417" s="2"/>
      <c r="L417" s="1">
        <v>-3.0</v>
      </c>
      <c r="M417" s="1"/>
      <c r="N417" s="1">
        <v>11.533683333333334</v>
      </c>
      <c r="O417" s="1" t="s">
        <v>34</v>
      </c>
      <c r="P417" s="1" t="s">
        <v>1449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idden="1">
      <c r="A418" s="1" t="s">
        <v>29</v>
      </c>
      <c r="B418" s="1" t="s">
        <v>354</v>
      </c>
      <c r="C418" s="1">
        <v>264.0</v>
      </c>
      <c r="D418" s="1">
        <v>0.0</v>
      </c>
      <c r="E418" s="2"/>
      <c r="F418" s="1" t="s">
        <v>30</v>
      </c>
      <c r="G418" s="1" t="s">
        <v>31</v>
      </c>
      <c r="H418" s="1" t="s">
        <v>1450</v>
      </c>
      <c r="I418" s="1" t="s">
        <v>1451</v>
      </c>
      <c r="J418" s="1" t="s">
        <v>1451</v>
      </c>
      <c r="K418" s="2"/>
      <c r="L418" s="1">
        <v>-6.0</v>
      </c>
      <c r="M418" s="1"/>
      <c r="N418" s="1">
        <v>8.434</v>
      </c>
      <c r="O418" s="1" t="s">
        <v>34</v>
      </c>
      <c r="P418" s="1" t="s">
        <v>533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idden="1">
      <c r="A419" s="1" t="s">
        <v>98</v>
      </c>
      <c r="B419" s="1" t="s">
        <v>354</v>
      </c>
      <c r="C419" s="3">
        <v>732.0</v>
      </c>
      <c r="D419" s="1">
        <v>0.0</v>
      </c>
      <c r="E419" s="1" t="s">
        <v>1435</v>
      </c>
      <c r="F419" s="1" t="s">
        <v>30</v>
      </c>
      <c r="G419" s="1" t="s">
        <v>31</v>
      </c>
      <c r="H419" s="1" t="s">
        <v>1452</v>
      </c>
      <c r="I419" s="1" t="s">
        <v>1453</v>
      </c>
      <c r="J419" s="1" t="s">
        <v>1453</v>
      </c>
      <c r="K419" s="2"/>
      <c r="L419" s="1">
        <v>-6.0</v>
      </c>
      <c r="M419" s="1"/>
      <c r="N419" s="1">
        <v>8.9708</v>
      </c>
      <c r="O419" s="1" t="s">
        <v>34</v>
      </c>
      <c r="P419" s="1" t="s">
        <v>1454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idden="1">
      <c r="A420" s="1" t="s">
        <v>29</v>
      </c>
      <c r="B420" s="1" t="s">
        <v>354</v>
      </c>
      <c r="C420" s="1">
        <v>528.0</v>
      </c>
      <c r="D420" s="1">
        <v>0.0</v>
      </c>
      <c r="E420" s="2"/>
      <c r="F420" s="1" t="s">
        <v>30</v>
      </c>
      <c r="G420" s="1" t="s">
        <v>31</v>
      </c>
      <c r="H420" s="1" t="s">
        <v>1455</v>
      </c>
      <c r="I420" s="1" t="s">
        <v>1456</v>
      </c>
      <c r="J420" s="1" t="s">
        <v>1456</v>
      </c>
      <c r="K420" s="2"/>
      <c r="L420" s="1">
        <v>-4.0</v>
      </c>
      <c r="M420" s="1"/>
      <c r="N420" s="1">
        <v>10.211533333333334</v>
      </c>
      <c r="O420" s="1" t="s">
        <v>34</v>
      </c>
      <c r="P420" s="1" t="s">
        <v>1457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 hidden="1">
      <c r="A421" s="1" t="s">
        <v>36</v>
      </c>
      <c r="B421" s="1" t="s">
        <v>17</v>
      </c>
      <c r="C421" s="3">
        <v>792.0</v>
      </c>
      <c r="D421" s="1">
        <v>0.0</v>
      </c>
      <c r="E421" s="1" t="s">
        <v>37</v>
      </c>
      <c r="F421" s="1" t="s">
        <v>30</v>
      </c>
      <c r="G421" s="1" t="s">
        <v>31</v>
      </c>
      <c r="H421" s="1" t="s">
        <v>1458</v>
      </c>
      <c r="I421" s="1" t="s">
        <v>1459</v>
      </c>
      <c r="J421" s="1" t="s">
        <v>1459</v>
      </c>
      <c r="K421" s="2"/>
      <c r="L421" s="1">
        <v>-2.0</v>
      </c>
      <c r="M421" s="1"/>
      <c r="N421" s="1">
        <v>12.360166666666666</v>
      </c>
      <c r="O421" s="1" t="s">
        <v>34</v>
      </c>
      <c r="P421" s="1" t="s">
        <v>1460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idden="1">
      <c r="A422" s="1" t="s">
        <v>29</v>
      </c>
      <c r="B422" s="1" t="s">
        <v>354</v>
      </c>
      <c r="C422" s="1">
        <v>528.0</v>
      </c>
      <c r="D422" s="1">
        <v>0.0</v>
      </c>
      <c r="E422" s="2"/>
      <c r="F422" s="1" t="s">
        <v>30</v>
      </c>
      <c r="G422" s="1" t="s">
        <v>31</v>
      </c>
      <c r="H422" s="1" t="s">
        <v>1461</v>
      </c>
      <c r="I422" s="1" t="s">
        <v>1462</v>
      </c>
      <c r="J422" s="1" t="s">
        <v>1462</v>
      </c>
      <c r="K422" s="2"/>
      <c r="L422" s="1">
        <v>-5.0</v>
      </c>
      <c r="M422" s="1"/>
      <c r="N422" s="1">
        <v>9.205733333333333</v>
      </c>
      <c r="O422" s="1" t="s">
        <v>34</v>
      </c>
      <c r="P422" s="1" t="s">
        <v>1463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idden="1">
      <c r="A423" s="1" t="s">
        <v>36</v>
      </c>
      <c r="B423" s="1" t="s">
        <v>17</v>
      </c>
      <c r="C423" s="1">
        <v>356.0</v>
      </c>
      <c r="D423" s="1">
        <v>0.0</v>
      </c>
      <c r="E423" s="1" t="s">
        <v>37</v>
      </c>
      <c r="F423" s="1" t="s">
        <v>30</v>
      </c>
      <c r="G423" s="1" t="s">
        <v>31</v>
      </c>
      <c r="H423" s="1" t="s">
        <v>1464</v>
      </c>
      <c r="I423" s="1" t="s">
        <v>1465</v>
      </c>
      <c r="J423" s="1" t="s">
        <v>1465</v>
      </c>
      <c r="K423" s="2"/>
      <c r="L423" s="1">
        <v>-5.0</v>
      </c>
      <c r="M423" s="1"/>
      <c r="N423" s="1">
        <v>9.799433333333333</v>
      </c>
      <c r="O423" s="1" t="s">
        <v>34</v>
      </c>
      <c r="P423" s="1" t="s">
        <v>1466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idden="1">
      <c r="A424" s="1" t="s">
        <v>24</v>
      </c>
      <c r="B424" s="1" t="s">
        <v>17</v>
      </c>
      <c r="C424" s="1">
        <v>307.0</v>
      </c>
      <c r="D424" s="1">
        <v>62.0</v>
      </c>
      <c r="E424" s="2"/>
      <c r="F424" s="1" t="s">
        <v>18</v>
      </c>
      <c r="G424" s="1" t="s">
        <v>19</v>
      </c>
      <c r="H424" s="1" t="s">
        <v>1467</v>
      </c>
      <c r="I424" s="1" t="s">
        <v>1468</v>
      </c>
      <c r="J424" s="1" t="s">
        <v>1468</v>
      </c>
      <c r="K424" s="2"/>
      <c r="L424" s="1">
        <v>-12.0</v>
      </c>
      <c r="M424" s="1"/>
      <c r="N424" s="1">
        <v>6.2784</v>
      </c>
      <c r="O424" s="1" t="s">
        <v>27</v>
      </c>
      <c r="P424" s="1" t="s">
        <v>1469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idden="1">
      <c r="A425" s="1" t="s">
        <v>36</v>
      </c>
      <c r="B425" s="1" t="s">
        <v>17</v>
      </c>
      <c r="C425" s="1">
        <v>329.0</v>
      </c>
      <c r="D425" s="1">
        <v>0.0</v>
      </c>
      <c r="E425" s="1" t="s">
        <v>37</v>
      </c>
      <c r="F425" s="1" t="s">
        <v>30</v>
      </c>
      <c r="G425" s="1" t="s">
        <v>31</v>
      </c>
      <c r="H425" s="1" t="s">
        <v>1470</v>
      </c>
      <c r="I425" s="1" t="s">
        <v>1471</v>
      </c>
      <c r="J425" s="1" t="s">
        <v>1471</v>
      </c>
      <c r="K425" s="2"/>
      <c r="L425" s="1">
        <v>-8.0</v>
      </c>
      <c r="M425" s="1"/>
      <c r="N425" s="1">
        <v>6.04545</v>
      </c>
      <c r="O425" s="1" t="s">
        <v>34</v>
      </c>
      <c r="P425" s="1" t="s">
        <v>433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idden="1">
      <c r="A426" s="1" t="s">
        <v>24</v>
      </c>
      <c r="B426" s="1" t="s">
        <v>17</v>
      </c>
      <c r="C426" s="1">
        <v>247.0</v>
      </c>
      <c r="D426" s="1">
        <v>62.0</v>
      </c>
      <c r="E426" s="2"/>
      <c r="F426" s="1" t="s">
        <v>18</v>
      </c>
      <c r="G426" s="1" t="s">
        <v>31</v>
      </c>
      <c r="H426" s="1" t="s">
        <v>1472</v>
      </c>
      <c r="I426" s="1" t="s">
        <v>1473</v>
      </c>
      <c r="J426" s="1" t="s">
        <v>1473</v>
      </c>
      <c r="K426" s="2"/>
      <c r="L426" s="1">
        <v>-11.0</v>
      </c>
      <c r="M426" s="1"/>
      <c r="N426" s="1">
        <v>7.4332</v>
      </c>
      <c r="O426" s="1" t="s">
        <v>27</v>
      </c>
      <c r="P426" s="1" t="s">
        <v>1474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idden="1">
      <c r="A427" s="1" t="s">
        <v>36</v>
      </c>
      <c r="B427" s="1" t="s">
        <v>17</v>
      </c>
      <c r="C427" s="1">
        <v>857.0</v>
      </c>
      <c r="D427" s="1">
        <v>0.0</v>
      </c>
      <c r="E427" s="1" t="s">
        <v>37</v>
      </c>
      <c r="F427" s="1" t="s">
        <v>30</v>
      </c>
      <c r="G427" s="1" t="s">
        <v>31</v>
      </c>
      <c r="H427" s="1" t="s">
        <v>1475</v>
      </c>
      <c r="I427" s="1" t="s">
        <v>1476</v>
      </c>
      <c r="J427" s="1" t="s">
        <v>1476</v>
      </c>
      <c r="K427" s="2"/>
      <c r="L427" s="1">
        <v>-7.0</v>
      </c>
      <c r="M427" s="1"/>
      <c r="N427" s="1">
        <v>12.305433333333333</v>
      </c>
      <c r="O427" s="1" t="s">
        <v>34</v>
      </c>
      <c r="P427" s="1" t="s">
        <v>1477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idden="1">
      <c r="A428" s="1" t="s">
        <v>24</v>
      </c>
      <c r="B428" s="1" t="s">
        <v>17</v>
      </c>
      <c r="C428" s="1">
        <v>309.0</v>
      </c>
      <c r="D428" s="1">
        <v>0.0</v>
      </c>
      <c r="E428" s="1" t="s">
        <v>61</v>
      </c>
      <c r="F428" s="1" t="s">
        <v>62</v>
      </c>
      <c r="G428" s="1" t="s">
        <v>31</v>
      </c>
      <c r="H428" s="1" t="s">
        <v>1478</v>
      </c>
      <c r="I428" s="1" t="s">
        <v>1479</v>
      </c>
      <c r="J428" s="1" t="s">
        <v>1480</v>
      </c>
      <c r="K428" s="1" t="s">
        <v>1481</v>
      </c>
      <c r="L428" s="1">
        <v>-18.0</v>
      </c>
      <c r="M428" s="1">
        <v>0.0099</v>
      </c>
      <c r="N428" s="1">
        <v>4.337283333333334</v>
      </c>
      <c r="O428" s="1" t="s">
        <v>27</v>
      </c>
      <c r="P428" s="1" t="s">
        <v>821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 hidden="1">
      <c r="A429" s="1" t="s">
        <v>16</v>
      </c>
      <c r="B429" s="1" t="s">
        <v>17</v>
      </c>
      <c r="C429" s="1">
        <v>329.0</v>
      </c>
      <c r="D429" s="1">
        <v>0.0</v>
      </c>
      <c r="E429" s="2"/>
      <c r="F429" s="1" t="s">
        <v>18</v>
      </c>
      <c r="G429" s="1" t="s">
        <v>19</v>
      </c>
      <c r="H429" s="1" t="s">
        <v>1482</v>
      </c>
      <c r="I429" s="1" t="s">
        <v>1483</v>
      </c>
      <c r="J429" s="1" t="s">
        <v>1483</v>
      </c>
      <c r="K429" s="2"/>
      <c r="L429" s="1">
        <v>2.0</v>
      </c>
      <c r="M429" s="1"/>
      <c r="N429" s="1">
        <v>7.88755</v>
      </c>
      <c r="O429" s="1" t="s">
        <v>22</v>
      </c>
      <c r="P429" s="1" t="s">
        <v>1484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idden="1">
      <c r="A430" s="1" t="s">
        <v>24</v>
      </c>
      <c r="B430" s="1" t="s">
        <v>17</v>
      </c>
      <c r="C430" s="1">
        <v>375.0</v>
      </c>
      <c r="D430" s="1">
        <v>0.0</v>
      </c>
      <c r="E430" s="1" t="s">
        <v>61</v>
      </c>
      <c r="F430" s="1" t="s">
        <v>62</v>
      </c>
      <c r="G430" s="1" t="s">
        <v>19</v>
      </c>
      <c r="H430" s="1" t="s">
        <v>1485</v>
      </c>
      <c r="I430" s="1" t="s">
        <v>1486</v>
      </c>
      <c r="J430" s="1" t="s">
        <v>1487</v>
      </c>
      <c r="K430" s="1" t="s">
        <v>1488</v>
      </c>
      <c r="L430" s="1">
        <v>-12.0</v>
      </c>
      <c r="M430" s="1">
        <v>0.015366666666666667</v>
      </c>
      <c r="N430" s="1">
        <v>8.8266</v>
      </c>
      <c r="O430" s="1" t="s">
        <v>27</v>
      </c>
      <c r="P430" s="1" t="s">
        <v>1489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idden="1">
      <c r="A431" s="1" t="s">
        <v>24</v>
      </c>
      <c r="B431" s="1" t="s">
        <v>17</v>
      </c>
      <c r="C431" s="1">
        <v>338.0</v>
      </c>
      <c r="D431" s="1">
        <v>17.0</v>
      </c>
      <c r="E431" s="1" t="s">
        <v>61</v>
      </c>
      <c r="F431" s="1" t="s">
        <v>62</v>
      </c>
      <c r="G431" s="1" t="s">
        <v>31</v>
      </c>
      <c r="H431" s="1" t="s">
        <v>1490</v>
      </c>
      <c r="I431" s="1" t="s">
        <v>1491</v>
      </c>
      <c r="J431" s="1" t="s">
        <v>1492</v>
      </c>
      <c r="K431" s="1" t="s">
        <v>1493</v>
      </c>
      <c r="L431" s="1">
        <v>0.0</v>
      </c>
      <c r="M431" s="1">
        <v>0.011566666666666666</v>
      </c>
      <c r="N431" s="1">
        <v>12.52145</v>
      </c>
      <c r="O431" s="1" t="s">
        <v>27</v>
      </c>
      <c r="P431" s="1" t="s">
        <v>1494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idden="1">
      <c r="A432" s="1" t="s">
        <v>29</v>
      </c>
      <c r="B432" s="1" t="s">
        <v>354</v>
      </c>
      <c r="C432" s="1">
        <v>394.0</v>
      </c>
      <c r="D432" s="1">
        <v>0.0</v>
      </c>
      <c r="E432" s="2"/>
      <c r="F432" s="1" t="s">
        <v>30</v>
      </c>
      <c r="G432" s="1" t="s">
        <v>31</v>
      </c>
      <c r="H432" s="1" t="s">
        <v>1495</v>
      </c>
      <c r="I432" s="1" t="s">
        <v>1496</v>
      </c>
      <c r="J432" s="1" t="s">
        <v>1496</v>
      </c>
      <c r="K432" s="2"/>
      <c r="L432" s="1">
        <v>10.0</v>
      </c>
      <c r="M432" s="1"/>
      <c r="N432" s="1">
        <v>25.699266666666666</v>
      </c>
      <c r="O432" s="1" t="s">
        <v>34</v>
      </c>
      <c r="P432" s="1" t="s">
        <v>1497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 hidden="1">
      <c r="A433" s="1" t="s">
        <v>16</v>
      </c>
      <c r="B433" s="1" t="s">
        <v>17</v>
      </c>
      <c r="C433" s="3">
        <v>364.0</v>
      </c>
      <c r="D433" s="1">
        <v>0.0</v>
      </c>
      <c r="E433" s="2"/>
      <c r="F433" s="1" t="s">
        <v>18</v>
      </c>
      <c r="G433" s="1" t="s">
        <v>19</v>
      </c>
      <c r="H433" s="1" t="s">
        <v>1498</v>
      </c>
      <c r="I433" s="1" t="s">
        <v>1499</v>
      </c>
      <c r="J433" s="1" t="s">
        <v>1499</v>
      </c>
      <c r="K433" s="2"/>
      <c r="L433" s="1">
        <v>4.0</v>
      </c>
      <c r="M433" s="1"/>
      <c r="N433" s="1">
        <v>9.064466666666666</v>
      </c>
      <c r="O433" s="1" t="s">
        <v>22</v>
      </c>
      <c r="P433" s="1" t="s">
        <v>1500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 hidden="1">
      <c r="A434" s="1" t="s">
        <v>16</v>
      </c>
      <c r="B434" s="1" t="s">
        <v>17</v>
      </c>
      <c r="C434" s="1">
        <v>474.0</v>
      </c>
      <c r="D434" s="1">
        <v>0.0</v>
      </c>
      <c r="E434" s="2"/>
      <c r="F434" s="1" t="s">
        <v>18</v>
      </c>
      <c r="G434" s="1" t="s">
        <v>19</v>
      </c>
      <c r="H434" s="1" t="s">
        <v>1501</v>
      </c>
      <c r="I434" s="1" t="s">
        <v>1502</v>
      </c>
      <c r="J434" s="1" t="s">
        <v>1502</v>
      </c>
      <c r="K434" s="2"/>
      <c r="L434" s="1">
        <v>3.0</v>
      </c>
      <c r="M434" s="1"/>
      <c r="N434" s="1">
        <v>8.360183333333334</v>
      </c>
      <c r="O434" s="1" t="s">
        <v>22</v>
      </c>
      <c r="P434" s="1" t="s">
        <v>1503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idden="1">
      <c r="A435" s="1" t="s">
        <v>29</v>
      </c>
      <c r="B435" s="1" t="s">
        <v>354</v>
      </c>
      <c r="C435" s="1">
        <v>319.0</v>
      </c>
      <c r="D435" s="1">
        <v>0.0</v>
      </c>
      <c r="E435" s="2"/>
      <c r="F435" s="1" t="s">
        <v>30</v>
      </c>
      <c r="G435" s="1" t="s">
        <v>31</v>
      </c>
      <c r="H435" s="1" t="s">
        <v>1504</v>
      </c>
      <c r="I435" s="1" t="s">
        <v>1505</v>
      </c>
      <c r="J435" s="1" t="s">
        <v>1505</v>
      </c>
      <c r="K435" s="2"/>
      <c r="L435" s="1">
        <v>-5.0</v>
      </c>
      <c r="M435" s="1"/>
      <c r="N435" s="1">
        <v>9.379866666666667</v>
      </c>
      <c r="O435" s="1" t="s">
        <v>34</v>
      </c>
      <c r="P435" s="1" t="s">
        <v>1506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idden="1">
      <c r="A436" s="1" t="s">
        <v>29</v>
      </c>
      <c r="B436" s="1" t="s">
        <v>354</v>
      </c>
      <c r="C436" s="1">
        <v>259.0</v>
      </c>
      <c r="D436" s="1">
        <v>0.0</v>
      </c>
      <c r="E436" s="2"/>
      <c r="F436" s="1" t="s">
        <v>30</v>
      </c>
      <c r="G436" s="1" t="s">
        <v>31</v>
      </c>
      <c r="H436" s="1" t="s">
        <v>1507</v>
      </c>
      <c r="I436" s="1" t="s">
        <v>1508</v>
      </c>
      <c r="J436" s="1" t="s">
        <v>1508</v>
      </c>
      <c r="K436" s="2"/>
      <c r="L436" s="1">
        <v>-3.0</v>
      </c>
      <c r="M436" s="1"/>
      <c r="N436" s="1">
        <v>11.1627</v>
      </c>
      <c r="O436" s="1" t="s">
        <v>34</v>
      </c>
      <c r="P436" s="1" t="s">
        <v>1509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idden="1">
      <c r="A437" s="1" t="s">
        <v>24</v>
      </c>
      <c r="B437" s="1" t="s">
        <v>17</v>
      </c>
      <c r="C437" s="3">
        <v>445.0</v>
      </c>
      <c r="D437" s="1">
        <v>0.0</v>
      </c>
      <c r="E437" s="1" t="s">
        <v>61</v>
      </c>
      <c r="F437" s="1" t="s">
        <v>62</v>
      </c>
      <c r="G437" s="1" t="s">
        <v>31</v>
      </c>
      <c r="H437" s="1" t="s">
        <v>1510</v>
      </c>
      <c r="I437" s="1" t="s">
        <v>1511</v>
      </c>
      <c r="J437" s="1" t="s">
        <v>1512</v>
      </c>
      <c r="K437" s="1" t="s">
        <v>1513</v>
      </c>
      <c r="L437" s="1">
        <v>-8.0</v>
      </c>
      <c r="M437" s="1">
        <v>0.011133333333333334</v>
      </c>
      <c r="N437" s="1">
        <v>15.180933333333334</v>
      </c>
      <c r="O437" s="1" t="s">
        <v>27</v>
      </c>
      <c r="P437" s="1" t="s">
        <v>1514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idden="1">
      <c r="A438" s="1" t="s">
        <v>24</v>
      </c>
      <c r="B438" s="1" t="s">
        <v>17</v>
      </c>
      <c r="C438" s="1">
        <v>223.0</v>
      </c>
      <c r="D438" s="1">
        <v>56.0</v>
      </c>
      <c r="E438" s="2"/>
      <c r="F438" s="1" t="s">
        <v>18</v>
      </c>
      <c r="G438" s="1" t="s">
        <v>19</v>
      </c>
      <c r="H438" s="1" t="s">
        <v>1515</v>
      </c>
      <c r="I438" s="1" t="s">
        <v>1516</v>
      </c>
      <c r="J438" s="1" t="s">
        <v>1516</v>
      </c>
      <c r="K438" s="2"/>
      <c r="L438" s="1">
        <v>-9.0</v>
      </c>
      <c r="M438" s="1"/>
      <c r="N438" s="1">
        <v>9.900216666666667</v>
      </c>
      <c r="O438" s="1" t="s">
        <v>27</v>
      </c>
      <c r="P438" s="1" t="s">
        <v>1517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idden="1">
      <c r="A439" s="1" t="s">
        <v>29</v>
      </c>
      <c r="B439" s="1" t="s">
        <v>354</v>
      </c>
      <c r="C439" s="3">
        <v>545.0</v>
      </c>
      <c r="D439" s="1">
        <v>0.0</v>
      </c>
      <c r="E439" s="2"/>
      <c r="F439" s="1" t="s">
        <v>30</v>
      </c>
      <c r="G439" s="1" t="s">
        <v>31</v>
      </c>
      <c r="H439" s="1" t="s">
        <v>1518</v>
      </c>
      <c r="I439" s="1" t="s">
        <v>1519</v>
      </c>
      <c r="J439" s="1" t="s">
        <v>1519</v>
      </c>
      <c r="K439" s="2"/>
      <c r="L439" s="1">
        <v>-4.0</v>
      </c>
      <c r="M439" s="1"/>
      <c r="N439" s="1">
        <v>10.407833333333333</v>
      </c>
      <c r="O439" s="1" t="s">
        <v>34</v>
      </c>
      <c r="P439" s="1" t="s">
        <v>1520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 hidden="1">
      <c r="A440" s="1" t="s">
        <v>24</v>
      </c>
      <c r="B440" s="1" t="s">
        <v>17</v>
      </c>
      <c r="C440" s="1">
        <v>250.0</v>
      </c>
      <c r="D440" s="1">
        <v>0.0</v>
      </c>
      <c r="E440" s="1" t="s">
        <v>61</v>
      </c>
      <c r="F440" s="1" t="s">
        <v>62</v>
      </c>
      <c r="G440" s="1" t="s">
        <v>31</v>
      </c>
      <c r="H440" s="1" t="s">
        <v>1521</v>
      </c>
      <c r="I440" s="1" t="s">
        <v>1522</v>
      </c>
      <c r="J440" s="1" t="s">
        <v>1523</v>
      </c>
      <c r="K440" s="1" t="s">
        <v>1524</v>
      </c>
      <c r="L440" s="1">
        <v>-14.0</v>
      </c>
      <c r="M440" s="1">
        <v>0.008416666666666666</v>
      </c>
      <c r="N440" s="1">
        <v>6.4496166666666666</v>
      </c>
      <c r="O440" s="1" t="s">
        <v>27</v>
      </c>
      <c r="P440" s="1" t="s">
        <v>1525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idden="1">
      <c r="A441" s="1" t="s">
        <v>36</v>
      </c>
      <c r="B441" s="1" t="s">
        <v>17</v>
      </c>
      <c r="C441" s="1">
        <v>289.0</v>
      </c>
      <c r="D441" s="1">
        <v>0.0</v>
      </c>
      <c r="E441" s="1" t="s">
        <v>37</v>
      </c>
      <c r="F441" s="1" t="s">
        <v>30</v>
      </c>
      <c r="G441" s="1" t="s">
        <v>31</v>
      </c>
      <c r="H441" s="1" t="s">
        <v>1526</v>
      </c>
      <c r="I441" s="1" t="s">
        <v>1527</v>
      </c>
      <c r="J441" s="1" t="s">
        <v>1527</v>
      </c>
      <c r="K441" s="2"/>
      <c r="L441" s="1">
        <v>-5.0</v>
      </c>
      <c r="M441" s="1"/>
      <c r="N441" s="1">
        <v>9.680483333333333</v>
      </c>
      <c r="O441" s="1" t="s">
        <v>34</v>
      </c>
      <c r="P441" s="1" t="s">
        <v>1528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idden="1">
      <c r="A442" s="1" t="s">
        <v>98</v>
      </c>
      <c r="B442" s="1" t="s">
        <v>17</v>
      </c>
      <c r="C442" s="1">
        <v>364.0</v>
      </c>
      <c r="D442" s="1">
        <v>0.0</v>
      </c>
      <c r="E442" s="1" t="s">
        <v>537</v>
      </c>
      <c r="F442" s="1" t="s">
        <v>30</v>
      </c>
      <c r="G442" s="1" t="s">
        <v>31</v>
      </c>
      <c r="H442" s="1" t="s">
        <v>1529</v>
      </c>
      <c r="I442" s="1" t="s">
        <v>1530</v>
      </c>
      <c r="J442" s="1" t="s">
        <v>1530</v>
      </c>
      <c r="K442" s="2"/>
      <c r="L442" s="1">
        <v>-6.0</v>
      </c>
      <c r="M442" s="1"/>
      <c r="N442" s="1">
        <v>8.738966666666666</v>
      </c>
      <c r="O442" s="1" t="s">
        <v>34</v>
      </c>
      <c r="P442" s="1" t="s">
        <v>1531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idden="1">
      <c r="A443" s="1" t="s">
        <v>29</v>
      </c>
      <c r="B443" s="1" t="s">
        <v>17</v>
      </c>
      <c r="C443" s="1">
        <v>264.0</v>
      </c>
      <c r="D443" s="1">
        <v>0.0</v>
      </c>
      <c r="E443" s="2"/>
      <c r="F443" s="1" t="s">
        <v>30</v>
      </c>
      <c r="G443" s="1" t="s">
        <v>31</v>
      </c>
      <c r="H443" s="1" t="s">
        <v>1532</v>
      </c>
      <c r="I443" s="1" t="s">
        <v>1533</v>
      </c>
      <c r="J443" s="1" t="s">
        <v>1533</v>
      </c>
      <c r="K443" s="2"/>
      <c r="L443" s="1">
        <v>0.0</v>
      </c>
      <c r="M443" s="1"/>
      <c r="N443" s="1">
        <v>15.071483333333333</v>
      </c>
      <c r="O443" s="1" t="s">
        <v>34</v>
      </c>
      <c r="P443" s="1" t="s">
        <v>712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idden="1">
      <c r="A444" s="1" t="s">
        <v>29</v>
      </c>
      <c r="B444" s="1" t="s">
        <v>17</v>
      </c>
      <c r="C444" s="1">
        <v>346.0</v>
      </c>
      <c r="D444" s="1">
        <v>0.0</v>
      </c>
      <c r="E444" s="2"/>
      <c r="F444" s="1" t="s">
        <v>30</v>
      </c>
      <c r="G444" s="1" t="s">
        <v>31</v>
      </c>
      <c r="H444" s="1" t="s">
        <v>1534</v>
      </c>
      <c r="I444" s="1" t="s">
        <v>1535</v>
      </c>
      <c r="J444" s="1" t="s">
        <v>1535</v>
      </c>
      <c r="K444" s="2"/>
      <c r="L444" s="1">
        <v>0.0</v>
      </c>
      <c r="M444" s="1"/>
      <c r="N444" s="1">
        <v>14.9577</v>
      </c>
      <c r="O444" s="1" t="s">
        <v>34</v>
      </c>
      <c r="P444" s="1" t="s">
        <v>1536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idden="1">
      <c r="A445" s="1" t="s">
        <v>36</v>
      </c>
      <c r="B445" s="1" t="s">
        <v>17</v>
      </c>
      <c r="C445" s="1">
        <v>528.0</v>
      </c>
      <c r="D445" s="1">
        <v>0.0</v>
      </c>
      <c r="E445" s="1" t="s">
        <v>37</v>
      </c>
      <c r="F445" s="1" t="s">
        <v>30</v>
      </c>
      <c r="G445" s="1" t="s">
        <v>31</v>
      </c>
      <c r="H445" s="1" t="s">
        <v>1537</v>
      </c>
      <c r="I445" s="1" t="s">
        <v>1538</v>
      </c>
      <c r="J445" s="1" t="s">
        <v>1538</v>
      </c>
      <c r="K445" s="2"/>
      <c r="L445" s="1">
        <v>0.0</v>
      </c>
      <c r="M445" s="1"/>
      <c r="N445" s="1">
        <v>14.732716666666667</v>
      </c>
      <c r="O445" s="1" t="s">
        <v>34</v>
      </c>
      <c r="P445" s="1" t="s">
        <v>1539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29</v>
      </c>
      <c r="B446" s="1" t="s">
        <v>17</v>
      </c>
      <c r="C446" s="1">
        <v>329.0</v>
      </c>
      <c r="D446" s="1">
        <v>0.0</v>
      </c>
      <c r="E446" s="2"/>
      <c r="F446" s="1" t="s">
        <v>30</v>
      </c>
      <c r="G446" s="1" t="s">
        <v>31</v>
      </c>
      <c r="H446" s="1" t="s">
        <v>1540</v>
      </c>
      <c r="I446" s="1" t="s">
        <v>1541</v>
      </c>
      <c r="J446" s="1" t="s">
        <v>1541</v>
      </c>
      <c r="K446" s="2"/>
      <c r="L446" s="1">
        <v>0.0</v>
      </c>
      <c r="M446" s="1"/>
      <c r="N446" s="1">
        <v>14.609133333333334</v>
      </c>
      <c r="O446" s="1" t="s">
        <v>34</v>
      </c>
      <c r="P446" s="1" t="s">
        <v>1542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idden="1">
      <c r="A447" s="1" t="s">
        <v>29</v>
      </c>
      <c r="B447" s="1" t="s">
        <v>17</v>
      </c>
      <c r="C447" s="1">
        <v>399.0</v>
      </c>
      <c r="D447" s="1">
        <v>0.0</v>
      </c>
      <c r="E447" s="2"/>
      <c r="F447" s="1" t="s">
        <v>30</v>
      </c>
      <c r="G447" s="1" t="s">
        <v>19</v>
      </c>
      <c r="H447" s="1" t="s">
        <v>1543</v>
      </c>
      <c r="I447" s="1" t="s">
        <v>1544</v>
      </c>
      <c r="J447" s="1" t="s">
        <v>1544</v>
      </c>
      <c r="K447" s="2"/>
      <c r="L447" s="1">
        <v>-6.0</v>
      </c>
      <c r="M447" s="1"/>
      <c r="N447" s="1">
        <v>8.8572</v>
      </c>
      <c r="O447" s="1" t="s">
        <v>34</v>
      </c>
      <c r="P447" s="1" t="s">
        <v>1545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idden="1">
      <c r="A448" s="1" t="s">
        <v>29</v>
      </c>
      <c r="B448" s="1" t="s">
        <v>17</v>
      </c>
      <c r="C448" s="1">
        <v>517.0</v>
      </c>
      <c r="D448" s="1">
        <v>0.0</v>
      </c>
      <c r="E448" s="2"/>
      <c r="F448" s="1" t="s">
        <v>30</v>
      </c>
      <c r="G448" s="1" t="s">
        <v>31</v>
      </c>
      <c r="H448" s="1" t="s">
        <v>1546</v>
      </c>
      <c r="I448" s="1" t="s">
        <v>1547</v>
      </c>
      <c r="J448" s="1" t="s">
        <v>1547</v>
      </c>
      <c r="K448" s="2"/>
      <c r="L448" s="1">
        <v>-4.0</v>
      </c>
      <c r="M448" s="1"/>
      <c r="N448" s="1">
        <v>10.1422</v>
      </c>
      <c r="O448" s="1" t="s">
        <v>34</v>
      </c>
      <c r="P448" s="1" t="s">
        <v>1548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 hidden="1">
      <c r="A449" s="1" t="s">
        <v>24</v>
      </c>
      <c r="B449" s="1" t="s">
        <v>17</v>
      </c>
      <c r="C449" s="1">
        <v>199.0</v>
      </c>
      <c r="D449" s="1">
        <v>50.0</v>
      </c>
      <c r="E449" s="2"/>
      <c r="F449" s="1" t="s">
        <v>18</v>
      </c>
      <c r="G449" s="1" t="s">
        <v>19</v>
      </c>
      <c r="H449" s="1" t="s">
        <v>1549</v>
      </c>
      <c r="I449" s="1" t="s">
        <v>1550</v>
      </c>
      <c r="J449" s="1" t="s">
        <v>1550</v>
      </c>
      <c r="K449" s="2"/>
      <c r="L449" s="1">
        <v>-7.0</v>
      </c>
      <c r="M449" s="1"/>
      <c r="N449" s="1">
        <v>12.032483333333333</v>
      </c>
      <c r="O449" s="1" t="s">
        <v>27</v>
      </c>
      <c r="P449" s="1" t="s">
        <v>706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idden="1">
      <c r="A450" s="1" t="s">
        <v>36</v>
      </c>
      <c r="B450" s="1" t="s">
        <v>17</v>
      </c>
      <c r="C450" s="1">
        <v>611.0</v>
      </c>
      <c r="D450" s="1">
        <v>0.0</v>
      </c>
      <c r="E450" s="1" t="s">
        <v>37</v>
      </c>
      <c r="F450" s="1" t="s">
        <v>30</v>
      </c>
      <c r="G450" s="1" t="s">
        <v>31</v>
      </c>
      <c r="H450" s="1" t="s">
        <v>1551</v>
      </c>
      <c r="I450" s="1" t="s">
        <v>1552</v>
      </c>
      <c r="J450" s="1" t="s">
        <v>1552</v>
      </c>
      <c r="K450" s="2"/>
      <c r="L450" s="1">
        <v>-3.0</v>
      </c>
      <c r="M450" s="1"/>
      <c r="N450" s="1">
        <v>11.761533333333333</v>
      </c>
      <c r="O450" s="1" t="s">
        <v>34</v>
      </c>
      <c r="P450" s="1" t="s">
        <v>1553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idden="1">
      <c r="A451" s="1" t="s">
        <v>24</v>
      </c>
      <c r="B451" s="1" t="s">
        <v>17</v>
      </c>
      <c r="C451" s="1">
        <v>299.0</v>
      </c>
      <c r="D451" s="1">
        <v>0.0</v>
      </c>
      <c r="E451" s="1" t="s">
        <v>61</v>
      </c>
      <c r="F451" s="1" t="s">
        <v>62</v>
      </c>
      <c r="G451" s="1" t="s">
        <v>31</v>
      </c>
      <c r="H451" s="1" t="s">
        <v>1554</v>
      </c>
      <c r="I451" s="1" t="s">
        <v>1555</v>
      </c>
      <c r="J451" s="1" t="s">
        <v>1556</v>
      </c>
      <c r="K451" s="1" t="s">
        <v>1557</v>
      </c>
      <c r="L451" s="1">
        <v>-18.0</v>
      </c>
      <c r="M451" s="1">
        <v>0.010583333333333333</v>
      </c>
      <c r="N451" s="1">
        <v>7.66095</v>
      </c>
      <c r="O451" s="1" t="s">
        <v>27</v>
      </c>
      <c r="P451" s="1" t="s">
        <v>1558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idden="1">
      <c r="A452" s="1" t="s">
        <v>29</v>
      </c>
      <c r="B452" s="1" t="s">
        <v>17</v>
      </c>
      <c r="C452" s="3">
        <v>264.0</v>
      </c>
      <c r="D452" s="1">
        <v>0.0</v>
      </c>
      <c r="E452" s="2"/>
      <c r="F452" s="1" t="s">
        <v>30</v>
      </c>
      <c r="G452" s="1" t="s">
        <v>31</v>
      </c>
      <c r="H452" s="1" t="s">
        <v>1559</v>
      </c>
      <c r="I452" s="1" t="s">
        <v>1560</v>
      </c>
      <c r="J452" s="1" t="s">
        <v>1560</v>
      </c>
      <c r="K452" s="2"/>
      <c r="L452" s="1">
        <v>-6.0</v>
      </c>
      <c r="M452" s="1"/>
      <c r="N452" s="1">
        <v>8.563366666666667</v>
      </c>
      <c r="O452" s="1" t="s">
        <v>34</v>
      </c>
      <c r="P452" s="1" t="s">
        <v>1561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idden="1">
      <c r="A453" s="1" t="s">
        <v>29</v>
      </c>
      <c r="B453" s="3" t="s">
        <v>17</v>
      </c>
      <c r="C453" s="1">
        <v>289.0</v>
      </c>
      <c r="D453" s="1">
        <v>0.0</v>
      </c>
      <c r="E453" s="2"/>
      <c r="F453" s="1" t="s">
        <v>30</v>
      </c>
      <c r="G453" s="1" t="s">
        <v>31</v>
      </c>
      <c r="H453" s="1" t="s">
        <v>1562</v>
      </c>
      <c r="I453" s="1" t="s">
        <v>1563</v>
      </c>
      <c r="J453" s="1" t="s">
        <v>1563</v>
      </c>
      <c r="K453" s="2"/>
      <c r="L453" s="1">
        <v>-6.0</v>
      </c>
      <c r="M453" s="1"/>
      <c r="N453" s="1">
        <v>8.24995</v>
      </c>
      <c r="O453" s="1" t="s">
        <v>34</v>
      </c>
      <c r="P453" s="1" t="s">
        <v>1564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idden="1">
      <c r="A454" s="1" t="s">
        <v>29</v>
      </c>
      <c r="B454" s="1" t="s">
        <v>17</v>
      </c>
      <c r="C454" s="1">
        <v>658.0</v>
      </c>
      <c r="D454" s="1">
        <v>0.0</v>
      </c>
      <c r="E454" s="2"/>
      <c r="F454" s="1" t="s">
        <v>30</v>
      </c>
      <c r="G454" s="1" t="s">
        <v>31</v>
      </c>
      <c r="H454" s="1" t="s">
        <v>1565</v>
      </c>
      <c r="I454" s="1" t="s">
        <v>1566</v>
      </c>
      <c r="J454" s="1" t="s">
        <v>1566</v>
      </c>
      <c r="K454" s="2"/>
      <c r="L454" s="1">
        <v>-4.0</v>
      </c>
      <c r="M454" s="1"/>
      <c r="N454" s="1">
        <v>10.489233333333333</v>
      </c>
      <c r="O454" s="1" t="s">
        <v>34</v>
      </c>
      <c r="P454" s="1" t="s">
        <v>1567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 hidden="1">
      <c r="A455" s="1" t="s">
        <v>29</v>
      </c>
      <c r="B455" s="1" t="s">
        <v>17</v>
      </c>
      <c r="C455" s="3">
        <v>329.0</v>
      </c>
      <c r="D455" s="1">
        <v>0.0</v>
      </c>
      <c r="E455" s="2"/>
      <c r="F455" s="1" t="s">
        <v>30</v>
      </c>
      <c r="G455" s="1" t="s">
        <v>31</v>
      </c>
      <c r="H455" s="1" t="s">
        <v>1568</v>
      </c>
      <c r="I455" s="1" t="s">
        <v>1569</v>
      </c>
      <c r="J455" s="1" t="s">
        <v>1569</v>
      </c>
      <c r="K455" s="2"/>
      <c r="L455" s="1">
        <v>-8.0</v>
      </c>
      <c r="M455" s="1"/>
      <c r="N455" s="1">
        <v>6.560116666666667</v>
      </c>
      <c r="O455" s="1" t="s">
        <v>34</v>
      </c>
      <c r="P455" s="1" t="s">
        <v>1570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idden="1">
      <c r="A456" s="1" t="s">
        <v>24</v>
      </c>
      <c r="B456" s="1" t="s">
        <v>17</v>
      </c>
      <c r="C456" s="1">
        <v>353.0</v>
      </c>
      <c r="D456" s="1">
        <v>50.0</v>
      </c>
      <c r="E456" s="2"/>
      <c r="F456" s="1" t="s">
        <v>18</v>
      </c>
      <c r="G456" s="1" t="s">
        <v>167</v>
      </c>
      <c r="H456" s="1" t="s">
        <v>1571</v>
      </c>
      <c r="I456" s="1" t="s">
        <v>1572</v>
      </c>
      <c r="J456" s="1" t="s">
        <v>1572</v>
      </c>
      <c r="K456" s="2"/>
      <c r="L456" s="1">
        <v>-11.0</v>
      </c>
      <c r="M456" s="1"/>
      <c r="N456" s="1">
        <v>8.238883333333334</v>
      </c>
      <c r="O456" s="1" t="s">
        <v>27</v>
      </c>
      <c r="P456" s="1" t="s">
        <v>1573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idden="1">
      <c r="A457" s="1" t="s">
        <v>24</v>
      </c>
      <c r="B457" s="1" t="s">
        <v>17</v>
      </c>
      <c r="C457" s="1">
        <v>247.0</v>
      </c>
      <c r="D457" s="1">
        <v>62.0</v>
      </c>
      <c r="E457" s="2"/>
      <c r="F457" s="1" t="s">
        <v>18</v>
      </c>
      <c r="G457" s="1" t="s">
        <v>167</v>
      </c>
      <c r="H457" s="1" t="s">
        <v>1574</v>
      </c>
      <c r="I457" s="1" t="s">
        <v>1575</v>
      </c>
      <c r="J457" s="1" t="s">
        <v>1575</v>
      </c>
      <c r="K457" s="2"/>
      <c r="L457" s="1">
        <v>-9.0</v>
      </c>
      <c r="M457" s="1"/>
      <c r="N457" s="1">
        <v>10.667483333333333</v>
      </c>
      <c r="O457" s="1" t="s">
        <v>27</v>
      </c>
      <c r="P457" s="1" t="s">
        <v>385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idden="1">
      <c r="A458" s="1" t="s">
        <v>16</v>
      </c>
      <c r="B458" s="1" t="s">
        <v>17</v>
      </c>
      <c r="C458" s="1">
        <v>20.0</v>
      </c>
      <c r="D458" s="1">
        <v>35.0</v>
      </c>
      <c r="E458" s="2"/>
      <c r="F458" s="1" t="s">
        <v>18</v>
      </c>
      <c r="G458" s="1" t="s">
        <v>19</v>
      </c>
      <c r="H458" s="1" t="s">
        <v>1576</v>
      </c>
      <c r="I458" s="1" t="s">
        <v>1577</v>
      </c>
      <c r="J458" s="1" t="s">
        <v>1577</v>
      </c>
      <c r="K458" s="2"/>
      <c r="L458" s="1">
        <v>-3.0</v>
      </c>
      <c r="M458" s="1"/>
      <c r="N458" s="1">
        <v>1.67265</v>
      </c>
      <c r="O458" s="1" t="s">
        <v>22</v>
      </c>
      <c r="P458" s="1" t="s">
        <v>1578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 hidden="1">
      <c r="A459" s="1" t="s">
        <v>36</v>
      </c>
      <c r="B459" s="1" t="s">
        <v>17</v>
      </c>
      <c r="C459" s="1">
        <v>299.0</v>
      </c>
      <c r="D459" s="1">
        <v>0.0</v>
      </c>
      <c r="E459" s="1" t="s">
        <v>37</v>
      </c>
      <c r="F459" s="1" t="s">
        <v>30</v>
      </c>
      <c r="G459" s="1" t="s">
        <v>31</v>
      </c>
      <c r="H459" s="1" t="s">
        <v>1579</v>
      </c>
      <c r="I459" s="1" t="s">
        <v>1580</v>
      </c>
      <c r="J459" s="1" t="s">
        <v>1580</v>
      </c>
      <c r="K459" s="2"/>
      <c r="L459" s="1">
        <v>-1.0</v>
      </c>
      <c r="M459" s="1"/>
      <c r="N459" s="1">
        <v>13.465366666666666</v>
      </c>
      <c r="O459" s="1" t="s">
        <v>34</v>
      </c>
      <c r="P459" s="1" t="s">
        <v>1581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idden="1">
      <c r="A460" s="1" t="s">
        <v>24</v>
      </c>
      <c r="B460" s="1" t="s">
        <v>17</v>
      </c>
      <c r="C460" s="1">
        <v>797.0</v>
      </c>
      <c r="D460" s="1">
        <v>199.0</v>
      </c>
      <c r="E460" s="2"/>
      <c r="F460" s="1" t="s">
        <v>18</v>
      </c>
      <c r="G460" s="1" t="s">
        <v>31</v>
      </c>
      <c r="H460" s="1" t="s">
        <v>1582</v>
      </c>
      <c r="I460" s="1" t="s">
        <v>1583</v>
      </c>
      <c r="J460" s="1" t="s">
        <v>1583</v>
      </c>
      <c r="K460" s="2"/>
      <c r="L460" s="1">
        <v>0.0</v>
      </c>
      <c r="M460" s="1"/>
      <c r="N460" s="1">
        <v>18.6797</v>
      </c>
      <c r="O460" s="1" t="s">
        <v>27</v>
      </c>
      <c r="P460" s="1" t="s">
        <v>1584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idden="1">
      <c r="A461" s="1" t="s">
        <v>16</v>
      </c>
      <c r="B461" s="1" t="s">
        <v>17</v>
      </c>
      <c r="C461" s="1">
        <v>309.0</v>
      </c>
      <c r="D461" s="1">
        <v>0.0</v>
      </c>
      <c r="E461" s="2"/>
      <c r="F461" s="1" t="s">
        <v>18</v>
      </c>
      <c r="G461" s="1" t="s">
        <v>19</v>
      </c>
      <c r="H461" s="1" t="s">
        <v>1585</v>
      </c>
      <c r="I461" s="1" t="s">
        <v>1586</v>
      </c>
      <c r="J461" s="1" t="s">
        <v>1586</v>
      </c>
      <c r="K461" s="2"/>
      <c r="L461" s="1">
        <v>11.0</v>
      </c>
      <c r="M461" s="1"/>
      <c r="N461" s="1">
        <v>16.64055</v>
      </c>
      <c r="O461" s="1" t="s">
        <v>22</v>
      </c>
      <c r="P461" s="1" t="s">
        <v>1587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idden="1">
      <c r="A462" s="1" t="s">
        <v>36</v>
      </c>
      <c r="B462" s="1" t="s">
        <v>17</v>
      </c>
      <c r="C462" s="1">
        <v>321.0</v>
      </c>
      <c r="D462" s="1">
        <v>0.0</v>
      </c>
      <c r="E462" s="1" t="s">
        <v>37</v>
      </c>
      <c r="F462" s="1" t="s">
        <v>30</v>
      </c>
      <c r="G462" s="1" t="s">
        <v>31</v>
      </c>
      <c r="H462" s="1" t="s">
        <v>1588</v>
      </c>
      <c r="I462" s="1" t="s">
        <v>1589</v>
      </c>
      <c r="J462" s="1" t="s">
        <v>1589</v>
      </c>
      <c r="K462" s="2"/>
      <c r="L462" s="1">
        <v>0.0</v>
      </c>
      <c r="M462" s="1"/>
      <c r="N462" s="1">
        <v>14.194066666666666</v>
      </c>
      <c r="O462" s="1" t="s">
        <v>34</v>
      </c>
      <c r="P462" s="1" t="s">
        <v>1590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idden="1">
      <c r="A463" s="1" t="s">
        <v>29</v>
      </c>
      <c r="B463" s="1" t="s">
        <v>17</v>
      </c>
      <c r="C463" s="1">
        <v>528.0</v>
      </c>
      <c r="D463" s="1">
        <v>0.0</v>
      </c>
      <c r="E463" s="2"/>
      <c r="F463" s="1" t="s">
        <v>30</v>
      </c>
      <c r="G463" s="1" t="s">
        <v>31</v>
      </c>
      <c r="H463" s="1" t="s">
        <v>1591</v>
      </c>
      <c r="I463" s="1" t="s">
        <v>1592</v>
      </c>
      <c r="J463" s="1" t="s">
        <v>1592</v>
      </c>
      <c r="K463" s="2"/>
      <c r="L463" s="1">
        <v>-3.0</v>
      </c>
      <c r="M463" s="1"/>
      <c r="N463" s="1">
        <v>11.855866666666667</v>
      </c>
      <c r="O463" s="1" t="s">
        <v>34</v>
      </c>
      <c r="P463" s="1" t="s">
        <v>1593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idden="1">
      <c r="A464" s="1" t="s">
        <v>29</v>
      </c>
      <c r="B464" s="1" t="s">
        <v>17</v>
      </c>
      <c r="C464" s="1">
        <v>652.0</v>
      </c>
      <c r="D464" s="1">
        <v>0.0</v>
      </c>
      <c r="E464" s="2"/>
      <c r="F464" s="1" t="s">
        <v>30</v>
      </c>
      <c r="G464" s="1" t="s">
        <v>31</v>
      </c>
      <c r="H464" s="1" t="s">
        <v>1594</v>
      </c>
      <c r="I464" s="1" t="s">
        <v>1595</v>
      </c>
      <c r="J464" s="1" t="s">
        <v>1595</v>
      </c>
      <c r="K464" s="2"/>
      <c r="L464" s="1">
        <v>-5.0</v>
      </c>
      <c r="M464" s="1"/>
      <c r="N464" s="1">
        <v>9.198566666666666</v>
      </c>
      <c r="O464" s="1" t="s">
        <v>34</v>
      </c>
      <c r="P464" s="1" t="s">
        <v>1596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idden="1">
      <c r="A465" s="1" t="s">
        <v>36</v>
      </c>
      <c r="B465" s="1" t="s">
        <v>17</v>
      </c>
      <c r="C465" s="1">
        <v>329.0</v>
      </c>
      <c r="D465" s="1">
        <v>0.0</v>
      </c>
      <c r="E465" s="1" t="s">
        <v>37</v>
      </c>
      <c r="F465" s="1" t="s">
        <v>30</v>
      </c>
      <c r="G465" s="1" t="s">
        <v>31</v>
      </c>
      <c r="H465" s="1" t="s">
        <v>1597</v>
      </c>
      <c r="I465" s="1" t="s">
        <v>1598</v>
      </c>
      <c r="J465" s="1" t="s">
        <v>1598</v>
      </c>
      <c r="K465" s="2"/>
      <c r="L465" s="1">
        <v>-4.0</v>
      </c>
      <c r="M465" s="1"/>
      <c r="N465" s="1">
        <v>10.278716666666666</v>
      </c>
      <c r="O465" s="1" t="s">
        <v>34</v>
      </c>
      <c r="P465" s="1" t="s">
        <v>485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idden="1">
      <c r="A466" s="1" t="s">
        <v>36</v>
      </c>
      <c r="B466" s="1" t="s">
        <v>17</v>
      </c>
      <c r="C466" s="3">
        <v>369.0</v>
      </c>
      <c r="D466" s="1">
        <v>0.0</v>
      </c>
      <c r="E466" s="1" t="s">
        <v>37</v>
      </c>
      <c r="F466" s="1" t="s">
        <v>30</v>
      </c>
      <c r="G466" s="1" t="s">
        <v>31</v>
      </c>
      <c r="H466" s="1" t="s">
        <v>1599</v>
      </c>
      <c r="I466" s="1" t="s">
        <v>1600</v>
      </c>
      <c r="J466" s="1" t="s">
        <v>1600</v>
      </c>
      <c r="K466" s="2"/>
      <c r="L466" s="1">
        <v>-5.0</v>
      </c>
      <c r="M466" s="1"/>
      <c r="N466" s="1">
        <v>9.7386</v>
      </c>
      <c r="O466" s="1" t="s">
        <v>34</v>
      </c>
      <c r="P466" s="1" t="s">
        <v>1601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idden="1">
      <c r="A467" s="1" t="s">
        <v>29</v>
      </c>
      <c r="B467" s="1" t="s">
        <v>17</v>
      </c>
      <c r="C467" s="1">
        <v>224.0</v>
      </c>
      <c r="D467" s="1">
        <v>0.0</v>
      </c>
      <c r="E467" s="2"/>
      <c r="F467" s="1" t="s">
        <v>30</v>
      </c>
      <c r="G467" s="1" t="s">
        <v>31</v>
      </c>
      <c r="H467" s="1" t="s">
        <v>1602</v>
      </c>
      <c r="I467" s="1" t="s">
        <v>1603</v>
      </c>
      <c r="J467" s="1" t="s">
        <v>1603</v>
      </c>
      <c r="K467" s="2"/>
      <c r="L467" s="1">
        <v>-7.0</v>
      </c>
      <c r="M467" s="1"/>
      <c r="N467" s="1">
        <v>7.425783333333333</v>
      </c>
      <c r="O467" s="1" t="s">
        <v>34</v>
      </c>
      <c r="P467" s="1" t="s">
        <v>1604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idden="1">
      <c r="A468" s="1" t="s">
        <v>36</v>
      </c>
      <c r="B468" s="1" t="s">
        <v>17</v>
      </c>
      <c r="C468" s="1">
        <v>264.0</v>
      </c>
      <c r="D468" s="1">
        <v>0.0</v>
      </c>
      <c r="E468" s="1" t="s">
        <v>37</v>
      </c>
      <c r="F468" s="1" t="s">
        <v>30</v>
      </c>
      <c r="G468" s="1" t="s">
        <v>31</v>
      </c>
      <c r="H468" s="1" t="s">
        <v>1605</v>
      </c>
      <c r="I468" s="1" t="s">
        <v>1606</v>
      </c>
      <c r="J468" s="1" t="s">
        <v>1606</v>
      </c>
      <c r="K468" s="2"/>
      <c r="L468" s="1">
        <v>-7.0</v>
      </c>
      <c r="M468" s="1"/>
      <c r="N468" s="1">
        <v>7.335883333333333</v>
      </c>
      <c r="O468" s="1" t="s">
        <v>34</v>
      </c>
      <c r="P468" s="1" t="s">
        <v>353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idden="1">
      <c r="A469" s="1" t="s">
        <v>16</v>
      </c>
      <c r="B469" s="1" t="s">
        <v>17</v>
      </c>
      <c r="C469" s="3">
        <v>306.0</v>
      </c>
      <c r="D469" s="1">
        <v>0.0</v>
      </c>
      <c r="E469" s="2"/>
      <c r="F469" s="1" t="s">
        <v>18</v>
      </c>
      <c r="G469" s="1" t="s">
        <v>19</v>
      </c>
      <c r="H469" s="1" t="s">
        <v>1607</v>
      </c>
      <c r="I469" s="1" t="s">
        <v>1608</v>
      </c>
      <c r="J469" s="1" t="s">
        <v>1608</v>
      </c>
      <c r="K469" s="2"/>
      <c r="L469" s="1">
        <v>2.0</v>
      </c>
      <c r="M469" s="1"/>
      <c r="N469" s="1">
        <v>7.092733333333333</v>
      </c>
      <c r="O469" s="1" t="s">
        <v>22</v>
      </c>
      <c r="P469" s="1" t="s">
        <v>1609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idden="1">
      <c r="A470" s="1" t="s">
        <v>24</v>
      </c>
      <c r="B470" s="1" t="s">
        <v>17</v>
      </c>
      <c r="C470" s="1">
        <v>398.0</v>
      </c>
      <c r="D470" s="1">
        <v>0.0</v>
      </c>
      <c r="E470" s="1" t="s">
        <v>61</v>
      </c>
      <c r="F470" s="1" t="s">
        <v>62</v>
      </c>
      <c r="G470" s="1" t="s">
        <v>19</v>
      </c>
      <c r="H470" s="1" t="s">
        <v>1610</v>
      </c>
      <c r="I470" s="1" t="s">
        <v>1611</v>
      </c>
      <c r="J470" s="1" t="s">
        <v>1612</v>
      </c>
      <c r="K470" s="1" t="s">
        <v>1613</v>
      </c>
      <c r="L470" s="1">
        <v>-16.0</v>
      </c>
      <c r="M470" s="1">
        <v>0.016566666666666667</v>
      </c>
      <c r="N470" s="1">
        <v>7.5373</v>
      </c>
      <c r="O470" s="1" t="s">
        <v>27</v>
      </c>
      <c r="P470" s="1" t="s">
        <v>1614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idden="1">
      <c r="A471" s="1" t="s">
        <v>36</v>
      </c>
      <c r="B471" s="1" t="s">
        <v>17</v>
      </c>
      <c r="C471" s="1">
        <v>329.0</v>
      </c>
      <c r="D471" s="1">
        <v>0.0</v>
      </c>
      <c r="E471" s="1" t="s">
        <v>37</v>
      </c>
      <c r="F471" s="1" t="s">
        <v>30</v>
      </c>
      <c r="G471" s="1" t="s">
        <v>31</v>
      </c>
      <c r="H471" s="1" t="s">
        <v>1615</v>
      </c>
      <c r="I471" s="1" t="s">
        <v>1616</v>
      </c>
      <c r="J471" s="1" t="s">
        <v>1616</v>
      </c>
      <c r="K471" s="2"/>
      <c r="L471" s="1">
        <v>-7.0</v>
      </c>
      <c r="M471" s="1"/>
      <c r="N471" s="1">
        <v>7.5292666666666666</v>
      </c>
      <c r="O471" s="1" t="s">
        <v>34</v>
      </c>
      <c r="P471" s="1" t="s">
        <v>433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idden="1">
      <c r="A472" s="1" t="s">
        <v>36</v>
      </c>
      <c r="B472" s="1" t="s">
        <v>17</v>
      </c>
      <c r="C472" s="3">
        <v>329.0</v>
      </c>
      <c r="D472" s="1">
        <v>0.0</v>
      </c>
      <c r="E472" s="1" t="s">
        <v>37</v>
      </c>
      <c r="F472" s="1" t="s">
        <v>30</v>
      </c>
      <c r="G472" s="1" t="s">
        <v>31</v>
      </c>
      <c r="H472" s="1" t="s">
        <v>1617</v>
      </c>
      <c r="I472" s="1" t="s">
        <v>1618</v>
      </c>
      <c r="J472" s="1" t="s">
        <v>1618</v>
      </c>
      <c r="K472" s="2"/>
      <c r="L472" s="1">
        <v>-3.0</v>
      </c>
      <c r="M472" s="1"/>
      <c r="N472" s="1">
        <v>11.33905</v>
      </c>
      <c r="O472" s="1" t="s">
        <v>34</v>
      </c>
      <c r="P472" s="1" t="s">
        <v>433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idden="1">
      <c r="A473" s="1" t="s">
        <v>24</v>
      </c>
      <c r="B473" s="1" t="s">
        <v>17</v>
      </c>
      <c r="C473" s="1">
        <v>247.0</v>
      </c>
      <c r="D473" s="1">
        <v>62.0</v>
      </c>
      <c r="E473" s="2"/>
      <c r="F473" s="1" t="s">
        <v>18</v>
      </c>
      <c r="G473" s="1" t="s">
        <v>31</v>
      </c>
      <c r="H473" s="1" t="s">
        <v>1619</v>
      </c>
      <c r="I473" s="1" t="s">
        <v>1620</v>
      </c>
      <c r="J473" s="1" t="s">
        <v>1620</v>
      </c>
      <c r="K473" s="2"/>
      <c r="L473" s="1">
        <v>-7.0</v>
      </c>
      <c r="M473" s="1"/>
      <c r="N473" s="1">
        <v>11.946083333333334</v>
      </c>
      <c r="O473" s="1" t="s">
        <v>27</v>
      </c>
      <c r="P473" s="1" t="s">
        <v>1255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idden="1">
      <c r="A474" s="1" t="s">
        <v>29</v>
      </c>
      <c r="B474" s="1" t="s">
        <v>17</v>
      </c>
      <c r="C474" s="3">
        <v>329.0</v>
      </c>
      <c r="D474" s="1">
        <v>0.0</v>
      </c>
      <c r="E474" s="2"/>
      <c r="F474" s="1" t="s">
        <v>30</v>
      </c>
      <c r="G474" s="1" t="s">
        <v>31</v>
      </c>
      <c r="H474" s="1" t="s">
        <v>1621</v>
      </c>
      <c r="I474" s="1" t="s">
        <v>1622</v>
      </c>
      <c r="J474" s="1" t="s">
        <v>1622</v>
      </c>
      <c r="K474" s="2"/>
      <c r="L474" s="1">
        <v>-3.0</v>
      </c>
      <c r="M474" s="1"/>
      <c r="N474" s="1">
        <v>11.9329</v>
      </c>
      <c r="O474" s="1" t="s">
        <v>34</v>
      </c>
      <c r="P474" s="1" t="s">
        <v>1070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 hidden="1">
      <c r="A475" s="1" t="s">
        <v>16</v>
      </c>
      <c r="B475" s="1" t="s">
        <v>17</v>
      </c>
      <c r="C475" s="1">
        <v>649.0</v>
      </c>
      <c r="D475" s="1">
        <v>0.0</v>
      </c>
      <c r="E475" s="2"/>
      <c r="F475" s="1" t="s">
        <v>18</v>
      </c>
      <c r="G475" s="1" t="s">
        <v>19</v>
      </c>
      <c r="H475" s="1" t="s">
        <v>1623</v>
      </c>
      <c r="I475" s="1" t="s">
        <v>1624</v>
      </c>
      <c r="J475" s="1" t="s">
        <v>1624</v>
      </c>
      <c r="K475" s="2"/>
      <c r="L475" s="1">
        <v>3.0</v>
      </c>
      <c r="M475" s="1"/>
      <c r="N475" s="1">
        <v>8.190283333333333</v>
      </c>
      <c r="O475" s="1" t="s">
        <v>22</v>
      </c>
      <c r="P475" s="1" t="s">
        <v>1625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 hidden="1">
      <c r="A476" s="1" t="s">
        <v>24</v>
      </c>
      <c r="B476" s="1" t="s">
        <v>17</v>
      </c>
      <c r="C476" s="3">
        <v>279.0</v>
      </c>
      <c r="D476" s="1">
        <v>70.0</v>
      </c>
      <c r="E476" s="2"/>
      <c r="F476" s="1" t="s">
        <v>18</v>
      </c>
      <c r="G476" s="1" t="s">
        <v>31</v>
      </c>
      <c r="H476" s="1" t="s">
        <v>1626</v>
      </c>
      <c r="I476" s="1" t="s">
        <v>1627</v>
      </c>
      <c r="J476" s="1" t="s">
        <v>1627</v>
      </c>
      <c r="K476" s="2"/>
      <c r="L476" s="1">
        <v>-12.0</v>
      </c>
      <c r="M476" s="1"/>
      <c r="N476" s="1">
        <v>12.930316666666666</v>
      </c>
      <c r="O476" s="1" t="s">
        <v>27</v>
      </c>
      <c r="P476" s="1" t="s">
        <v>1628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idden="1">
      <c r="A477" s="1" t="s">
        <v>24</v>
      </c>
      <c r="B477" s="1" t="s">
        <v>17</v>
      </c>
      <c r="C477" s="1">
        <v>250.0</v>
      </c>
      <c r="D477" s="1">
        <v>0.0</v>
      </c>
      <c r="E477" s="1" t="s">
        <v>61</v>
      </c>
      <c r="F477" s="1" t="s">
        <v>62</v>
      </c>
      <c r="G477" s="1" t="s">
        <v>31</v>
      </c>
      <c r="H477" s="1" t="s">
        <v>1629</v>
      </c>
      <c r="I477" s="1" t="s">
        <v>1630</v>
      </c>
      <c r="J477" s="1" t="s">
        <v>1631</v>
      </c>
      <c r="K477" s="1" t="s">
        <v>1632</v>
      </c>
      <c r="L477" s="1">
        <v>4.0</v>
      </c>
      <c r="M477" s="1">
        <v>0.019</v>
      </c>
      <c r="N477" s="1">
        <v>14.891666666666667</v>
      </c>
      <c r="O477" s="1" t="s">
        <v>27</v>
      </c>
      <c r="P477" s="1" t="s">
        <v>28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idden="1">
      <c r="A478" s="1" t="s">
        <v>29</v>
      </c>
      <c r="B478" s="1" t="s">
        <v>17</v>
      </c>
      <c r="C478" s="1">
        <v>329.0</v>
      </c>
      <c r="D478" s="1">
        <v>0.0</v>
      </c>
      <c r="E478" s="2"/>
      <c r="F478" s="1" t="s">
        <v>30</v>
      </c>
      <c r="G478" s="1" t="s">
        <v>31</v>
      </c>
      <c r="H478" s="1" t="s">
        <v>1633</v>
      </c>
      <c r="I478" s="1" t="s">
        <v>1634</v>
      </c>
      <c r="J478" s="1" t="s">
        <v>1634</v>
      </c>
      <c r="K478" s="2"/>
      <c r="L478" s="1">
        <v>0.0</v>
      </c>
      <c r="M478" s="1"/>
      <c r="N478" s="1">
        <v>15.924083333333334</v>
      </c>
      <c r="O478" s="1" t="s">
        <v>34</v>
      </c>
      <c r="P478" s="1" t="s">
        <v>1635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idden="1">
      <c r="A479" s="1" t="s">
        <v>98</v>
      </c>
      <c r="B479" s="1" t="s">
        <v>17</v>
      </c>
      <c r="C479" s="1">
        <v>593.0</v>
      </c>
      <c r="D479" s="1">
        <v>0.0</v>
      </c>
      <c r="E479" s="1" t="s">
        <v>1636</v>
      </c>
      <c r="F479" s="1" t="s">
        <v>30</v>
      </c>
      <c r="G479" s="1" t="s">
        <v>31</v>
      </c>
      <c r="H479" s="1" t="s">
        <v>1637</v>
      </c>
      <c r="I479" s="1" t="s">
        <v>1638</v>
      </c>
      <c r="J479" s="1" t="s">
        <v>1638</v>
      </c>
      <c r="K479" s="2"/>
      <c r="L479" s="1">
        <v>6.0</v>
      </c>
      <c r="M479" s="1"/>
      <c r="N479" s="1">
        <v>21.949783333333333</v>
      </c>
      <c r="O479" s="1" t="s">
        <v>34</v>
      </c>
      <c r="P479" s="1" t="s">
        <v>1639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idden="1">
      <c r="A480" s="1" t="s">
        <v>16</v>
      </c>
      <c r="B480" s="1" t="s">
        <v>17</v>
      </c>
      <c r="C480" s="1">
        <v>249.0</v>
      </c>
      <c r="D480" s="1">
        <v>0.0</v>
      </c>
      <c r="E480" s="2"/>
      <c r="F480" s="1" t="s">
        <v>18</v>
      </c>
      <c r="G480" s="1" t="s">
        <v>19</v>
      </c>
      <c r="H480" s="1" t="s">
        <v>1640</v>
      </c>
      <c r="I480" s="1" t="s">
        <v>1641</v>
      </c>
      <c r="J480" s="1" t="s">
        <v>1641</v>
      </c>
      <c r="K480" s="2"/>
      <c r="L480" s="1">
        <v>14.0</v>
      </c>
      <c r="M480" s="1"/>
      <c r="N480" s="1">
        <v>19.10415</v>
      </c>
      <c r="O480" s="1" t="s">
        <v>22</v>
      </c>
      <c r="P480" s="1" t="s">
        <v>1642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idden="1">
      <c r="A481" s="1" t="s">
        <v>24</v>
      </c>
      <c r="B481" s="1" t="s">
        <v>17</v>
      </c>
      <c r="C481" s="1">
        <v>319.0</v>
      </c>
      <c r="D481" s="1">
        <v>0.0</v>
      </c>
      <c r="E481" s="1" t="s">
        <v>1643</v>
      </c>
      <c r="F481" s="1" t="s">
        <v>62</v>
      </c>
      <c r="G481" s="1" t="s">
        <v>31</v>
      </c>
      <c r="H481" s="1" t="s">
        <v>1644</v>
      </c>
      <c r="I481" s="1" t="s">
        <v>1645</v>
      </c>
      <c r="J481" s="1" t="s">
        <v>1646</v>
      </c>
      <c r="K481" s="1" t="s">
        <v>1647</v>
      </c>
      <c r="L481" s="1">
        <v>-2.0</v>
      </c>
      <c r="M481" s="1">
        <v>0.023016666666666668</v>
      </c>
      <c r="N481" s="1">
        <v>13.85995</v>
      </c>
      <c r="O481" s="1" t="s">
        <v>27</v>
      </c>
      <c r="P481" s="1" t="s">
        <v>821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idden="1">
      <c r="A482" s="1" t="s">
        <v>24</v>
      </c>
      <c r="B482" s="1" t="s">
        <v>17</v>
      </c>
      <c r="C482" s="1">
        <v>241.0</v>
      </c>
      <c r="D482" s="1">
        <v>9.0</v>
      </c>
      <c r="E482" s="1" t="s">
        <v>1643</v>
      </c>
      <c r="F482" s="1" t="s">
        <v>62</v>
      </c>
      <c r="G482" s="1" t="s">
        <v>31</v>
      </c>
      <c r="H482" s="1" t="s">
        <v>1648</v>
      </c>
      <c r="I482" s="1" t="s">
        <v>1649</v>
      </c>
      <c r="J482" s="1" t="s">
        <v>1650</v>
      </c>
      <c r="K482" s="1" t="s">
        <v>1651</v>
      </c>
      <c r="L482" s="1">
        <v>4.0</v>
      </c>
      <c r="M482" s="1">
        <v>0.027883333333333333</v>
      </c>
      <c r="N482" s="1">
        <v>12.6904</v>
      </c>
      <c r="O482" s="1" t="s">
        <v>27</v>
      </c>
      <c r="P482" s="1" t="s">
        <v>1652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idden="1">
      <c r="A483" s="1" t="s">
        <v>24</v>
      </c>
      <c r="B483" s="1" t="s">
        <v>17</v>
      </c>
      <c r="C483" s="1">
        <v>199.0</v>
      </c>
      <c r="D483" s="1">
        <v>50.0</v>
      </c>
      <c r="E483" s="2"/>
      <c r="F483" s="1" t="s">
        <v>18</v>
      </c>
      <c r="G483" s="1" t="s">
        <v>167</v>
      </c>
      <c r="H483" s="1" t="s">
        <v>1653</v>
      </c>
      <c r="I483" s="1" t="s">
        <v>1654</v>
      </c>
      <c r="J483" s="1" t="s">
        <v>1654</v>
      </c>
      <c r="K483" s="2"/>
      <c r="L483" s="1">
        <v>-9.0</v>
      </c>
      <c r="M483" s="1"/>
      <c r="N483" s="1">
        <v>22.73665</v>
      </c>
      <c r="O483" s="1" t="s">
        <v>27</v>
      </c>
      <c r="P483" s="1" t="s">
        <v>1655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 hidden="1">
      <c r="A484" s="1" t="s">
        <v>24</v>
      </c>
      <c r="B484" s="1" t="s">
        <v>17</v>
      </c>
      <c r="C484" s="1">
        <v>477.0</v>
      </c>
      <c r="D484" s="1">
        <v>0.0</v>
      </c>
      <c r="E484" s="1" t="s">
        <v>37</v>
      </c>
      <c r="F484" s="1" t="s">
        <v>62</v>
      </c>
      <c r="G484" s="1" t="s">
        <v>31</v>
      </c>
      <c r="H484" s="1" t="s">
        <v>1656</v>
      </c>
      <c r="I484" s="1" t="s">
        <v>1657</v>
      </c>
      <c r="J484" s="1" t="s">
        <v>1658</v>
      </c>
      <c r="K484" s="1" t="s">
        <v>1659</v>
      </c>
      <c r="L484" s="1">
        <v>13.0</v>
      </c>
      <c r="M484" s="1">
        <v>0.8944666666666666</v>
      </c>
      <c r="N484" s="1">
        <v>12.132266666666666</v>
      </c>
      <c r="O484" s="1" t="s">
        <v>27</v>
      </c>
      <c r="P484" s="1" t="s">
        <v>1660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 hidden="1">
      <c r="A485" s="1" t="s">
        <v>98</v>
      </c>
      <c r="B485" s="1" t="s">
        <v>17</v>
      </c>
      <c r="C485" s="1">
        <v>329.0</v>
      </c>
      <c r="D485" s="1">
        <v>0.0</v>
      </c>
      <c r="E485" s="1" t="s">
        <v>537</v>
      </c>
      <c r="F485" s="1" t="s">
        <v>30</v>
      </c>
      <c r="G485" s="1" t="s">
        <v>31</v>
      </c>
      <c r="H485" s="1" t="s">
        <v>1661</v>
      </c>
      <c r="I485" s="1" t="s">
        <v>1662</v>
      </c>
      <c r="J485" s="1" t="s">
        <v>1662</v>
      </c>
      <c r="K485" s="2"/>
      <c r="L485" s="1">
        <v>1.0</v>
      </c>
      <c r="M485" s="1"/>
      <c r="N485" s="1">
        <v>16.694233333333333</v>
      </c>
      <c r="O485" s="1" t="s">
        <v>34</v>
      </c>
      <c r="P485" s="1" t="s">
        <v>1663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idden="1">
      <c r="A486" s="1" t="s">
        <v>24</v>
      </c>
      <c r="B486" s="1" t="s">
        <v>17</v>
      </c>
      <c r="C486" s="1">
        <v>1060.0</v>
      </c>
      <c r="D486" s="1">
        <v>14.0</v>
      </c>
      <c r="E486" s="1" t="s">
        <v>61</v>
      </c>
      <c r="F486" s="1" t="s">
        <v>62</v>
      </c>
      <c r="G486" s="1" t="s">
        <v>19</v>
      </c>
      <c r="H486" s="1" t="s">
        <v>1664</v>
      </c>
      <c r="I486" s="1" t="s">
        <v>1665</v>
      </c>
      <c r="J486" s="1" t="s">
        <v>1666</v>
      </c>
      <c r="K486" s="1" t="s">
        <v>1667</v>
      </c>
      <c r="L486" s="1">
        <v>10.0</v>
      </c>
      <c r="M486" s="1">
        <v>0.011466666666666667</v>
      </c>
      <c r="N486" s="1">
        <v>26.430633333333333</v>
      </c>
      <c r="O486" s="1" t="s">
        <v>27</v>
      </c>
      <c r="P486" s="1" t="s">
        <v>1668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idden="1">
      <c r="A487" s="1" t="s">
        <v>24</v>
      </c>
      <c r="B487" s="1" t="s">
        <v>17</v>
      </c>
      <c r="C487" s="1">
        <v>403.0</v>
      </c>
      <c r="D487" s="1">
        <v>100.0</v>
      </c>
      <c r="E487" s="2"/>
      <c r="F487" s="1" t="s">
        <v>18</v>
      </c>
      <c r="G487" s="1" t="s">
        <v>31</v>
      </c>
      <c r="H487" s="1" t="s">
        <v>1669</v>
      </c>
      <c r="I487" s="1" t="s">
        <v>1670</v>
      </c>
      <c r="J487" s="1" t="s">
        <v>1670</v>
      </c>
      <c r="K487" s="2"/>
      <c r="L487" s="1">
        <v>-2.0</v>
      </c>
      <c r="M487" s="1"/>
      <c r="N487" s="1">
        <v>16.906316666666665</v>
      </c>
      <c r="O487" s="1" t="s">
        <v>27</v>
      </c>
      <c r="P487" s="1" t="s">
        <v>1671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 hidden="1">
      <c r="A488" s="1" t="s">
        <v>24</v>
      </c>
      <c r="B488" s="1" t="s">
        <v>17</v>
      </c>
      <c r="C488" s="1">
        <v>655.0</v>
      </c>
      <c r="D488" s="1">
        <v>16.0</v>
      </c>
      <c r="E488" s="1" t="s">
        <v>61</v>
      </c>
      <c r="F488" s="1" t="s">
        <v>62</v>
      </c>
      <c r="G488" s="1" t="s">
        <v>31</v>
      </c>
      <c r="H488" s="1" t="s">
        <v>1672</v>
      </c>
      <c r="I488" s="1" t="s">
        <v>1673</v>
      </c>
      <c r="J488" s="1" t="s">
        <v>1674</v>
      </c>
      <c r="K488" s="1" t="s">
        <v>1675</v>
      </c>
      <c r="L488" s="1">
        <v>-5.0</v>
      </c>
      <c r="M488" s="1">
        <v>0.014066666666666667</v>
      </c>
      <c r="N488" s="1">
        <v>17.177266666666668</v>
      </c>
      <c r="O488" s="1" t="s">
        <v>27</v>
      </c>
      <c r="P488" s="1" t="s">
        <v>1676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idden="1">
      <c r="A489" s="1" t="s">
        <v>98</v>
      </c>
      <c r="B489" s="1" t="s">
        <v>17</v>
      </c>
      <c r="C489" s="1">
        <v>538.0</v>
      </c>
      <c r="D489" s="1">
        <v>0.0</v>
      </c>
      <c r="E489" s="1" t="s">
        <v>662</v>
      </c>
      <c r="F489" s="1" t="s">
        <v>30</v>
      </c>
      <c r="G489" s="1" t="s">
        <v>31</v>
      </c>
      <c r="H489" s="1" t="s">
        <v>1677</v>
      </c>
      <c r="I489" s="1" t="s">
        <v>1678</v>
      </c>
      <c r="J489" s="1" t="s">
        <v>1678</v>
      </c>
      <c r="K489" s="2"/>
      <c r="L489" s="1">
        <v>8.0</v>
      </c>
      <c r="M489" s="1"/>
      <c r="N489" s="1">
        <v>23.084416666666666</v>
      </c>
      <c r="O489" s="1" t="s">
        <v>34</v>
      </c>
      <c r="P489" s="1" t="s">
        <v>1679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 hidden="1">
      <c r="A490" s="1" t="s">
        <v>29</v>
      </c>
      <c r="B490" s="1" t="s">
        <v>17</v>
      </c>
      <c r="C490" s="1">
        <v>545.0</v>
      </c>
      <c r="D490" s="1">
        <v>0.0</v>
      </c>
      <c r="E490" s="2"/>
      <c r="F490" s="1" t="s">
        <v>30</v>
      </c>
      <c r="G490" s="1" t="s">
        <v>31</v>
      </c>
      <c r="H490" s="1" t="s">
        <v>1680</v>
      </c>
      <c r="I490" s="1" t="s">
        <v>1681</v>
      </c>
      <c r="J490" s="1" t="s">
        <v>1681</v>
      </c>
      <c r="K490" s="2"/>
      <c r="L490" s="1">
        <v>4.0</v>
      </c>
      <c r="M490" s="1"/>
      <c r="N490" s="1">
        <v>19.3135</v>
      </c>
      <c r="O490" s="1" t="s">
        <v>34</v>
      </c>
      <c r="P490" s="1" t="s">
        <v>1682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idden="1">
      <c r="A491" s="1" t="s">
        <v>36</v>
      </c>
      <c r="B491" s="1" t="s">
        <v>17</v>
      </c>
      <c r="C491" s="1">
        <v>329.0</v>
      </c>
      <c r="D491" s="1">
        <v>0.0</v>
      </c>
      <c r="E491" s="1" t="s">
        <v>37</v>
      </c>
      <c r="F491" s="1" t="s">
        <v>30</v>
      </c>
      <c r="G491" s="1" t="s">
        <v>31</v>
      </c>
      <c r="H491" s="1" t="s">
        <v>1683</v>
      </c>
      <c r="I491" s="1" t="s">
        <v>1684</v>
      </c>
      <c r="J491" s="1" t="s">
        <v>1684</v>
      </c>
      <c r="K491" s="2"/>
      <c r="L491" s="1">
        <v>2.0</v>
      </c>
      <c r="M491" s="1"/>
      <c r="N491" s="1">
        <v>17.692416666666666</v>
      </c>
      <c r="O491" s="1" t="s">
        <v>34</v>
      </c>
      <c r="P491" s="1" t="s">
        <v>1685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idden="1">
      <c r="A492" s="1" t="s">
        <v>24</v>
      </c>
      <c r="B492" s="1" t="s">
        <v>17</v>
      </c>
      <c r="C492" s="1">
        <v>797.0</v>
      </c>
      <c r="D492" s="1">
        <v>199.0</v>
      </c>
      <c r="E492" s="2"/>
      <c r="F492" s="1" t="s">
        <v>18</v>
      </c>
      <c r="G492" s="1" t="s">
        <v>19</v>
      </c>
      <c r="H492" s="1" t="s">
        <v>1686</v>
      </c>
      <c r="I492" s="1" t="s">
        <v>1687</v>
      </c>
      <c r="J492" s="1" t="s">
        <v>1687</v>
      </c>
      <c r="K492" s="2"/>
      <c r="L492" s="1">
        <v>0.0</v>
      </c>
      <c r="M492" s="1"/>
      <c r="N492" s="1">
        <v>19.220366666666667</v>
      </c>
      <c r="O492" s="1" t="s">
        <v>27</v>
      </c>
      <c r="P492" s="1" t="s">
        <v>1688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idden="1">
      <c r="A493" s="1" t="s">
        <v>16</v>
      </c>
      <c r="B493" s="1" t="s">
        <v>17</v>
      </c>
      <c r="C493" s="1">
        <v>153.0</v>
      </c>
      <c r="D493" s="1">
        <v>153.0</v>
      </c>
      <c r="E493" s="2"/>
      <c r="F493" s="1" t="s">
        <v>18</v>
      </c>
      <c r="G493" s="1" t="s">
        <v>19</v>
      </c>
      <c r="H493" s="1" t="s">
        <v>1689</v>
      </c>
      <c r="I493" s="1" t="s">
        <v>1690</v>
      </c>
      <c r="J493" s="1" t="s">
        <v>1690</v>
      </c>
      <c r="K493" s="2"/>
      <c r="L493" s="1">
        <v>8.0</v>
      </c>
      <c r="M493" s="1"/>
      <c r="N493" s="1">
        <v>13.31165</v>
      </c>
      <c r="O493" s="1" t="s">
        <v>22</v>
      </c>
      <c r="P493" s="1" t="s">
        <v>1691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 hidden="1">
      <c r="A494" s="1" t="s">
        <v>24</v>
      </c>
      <c r="B494" s="1" t="s">
        <v>17</v>
      </c>
      <c r="C494" s="1">
        <v>882.0</v>
      </c>
      <c r="D494" s="1">
        <v>0.0</v>
      </c>
      <c r="E494" s="1" t="s">
        <v>61</v>
      </c>
      <c r="F494" s="1" t="s">
        <v>62</v>
      </c>
      <c r="G494" s="1" t="s">
        <v>31</v>
      </c>
      <c r="H494" s="1" t="s">
        <v>1692</v>
      </c>
      <c r="I494" s="1" t="s">
        <v>1693</v>
      </c>
      <c r="J494" s="1" t="s">
        <v>1694</v>
      </c>
      <c r="K494" s="1" t="s">
        <v>1695</v>
      </c>
      <c r="L494" s="1">
        <v>11.0</v>
      </c>
      <c r="M494" s="1">
        <v>0.03721666666666667</v>
      </c>
      <c r="N494" s="1">
        <v>15.582433333333332</v>
      </c>
      <c r="O494" s="1" t="s">
        <v>27</v>
      </c>
      <c r="P494" s="1" t="s">
        <v>1696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idden="1">
      <c r="A495" s="1" t="s">
        <v>36</v>
      </c>
      <c r="B495" s="1" t="s">
        <v>17</v>
      </c>
      <c r="C495" s="1">
        <v>388.0</v>
      </c>
      <c r="D495" s="1">
        <v>0.0</v>
      </c>
      <c r="E495" s="1" t="s">
        <v>37</v>
      </c>
      <c r="F495" s="1" t="s">
        <v>30</v>
      </c>
      <c r="G495" s="1" t="s">
        <v>31</v>
      </c>
      <c r="H495" s="1" t="s">
        <v>1697</v>
      </c>
      <c r="I495" s="1" t="s">
        <v>1698</v>
      </c>
      <c r="J495" s="1" t="s">
        <v>1698</v>
      </c>
      <c r="K495" s="2"/>
      <c r="L495" s="1">
        <v>-2.0</v>
      </c>
      <c r="M495" s="1"/>
      <c r="N495" s="1">
        <v>12.997733333333333</v>
      </c>
      <c r="O495" s="1" t="s">
        <v>34</v>
      </c>
      <c r="P495" s="1" t="s">
        <v>1699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 hidden="1">
      <c r="A496" s="1" t="s">
        <v>29</v>
      </c>
      <c r="B496" s="1" t="s">
        <v>17</v>
      </c>
      <c r="C496" s="3">
        <v>528.0</v>
      </c>
      <c r="D496" s="1">
        <v>0.0</v>
      </c>
      <c r="E496" s="2"/>
      <c r="F496" s="1" t="s">
        <v>30</v>
      </c>
      <c r="G496" s="1" t="s">
        <v>31</v>
      </c>
      <c r="H496" s="1" t="s">
        <v>1700</v>
      </c>
      <c r="I496" s="1" t="s">
        <v>1701</v>
      </c>
      <c r="J496" s="1" t="s">
        <v>1701</v>
      </c>
      <c r="K496" s="2"/>
      <c r="L496" s="1">
        <v>-2.0</v>
      </c>
      <c r="M496" s="1"/>
      <c r="N496" s="1">
        <v>12.337216666666666</v>
      </c>
      <c r="O496" s="1" t="s">
        <v>34</v>
      </c>
      <c r="P496" s="1" t="s">
        <v>1702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idden="1">
      <c r="A497" s="1" t="s">
        <v>24</v>
      </c>
      <c r="B497" s="1" t="s">
        <v>17</v>
      </c>
      <c r="C497" s="1">
        <v>522.0</v>
      </c>
      <c r="D497" s="1">
        <v>131.0</v>
      </c>
      <c r="E497" s="2"/>
      <c r="F497" s="1" t="s">
        <v>18</v>
      </c>
      <c r="G497" s="1" t="s">
        <v>167</v>
      </c>
      <c r="H497" s="1" t="s">
        <v>1703</v>
      </c>
      <c r="I497" s="1" t="s">
        <v>1704</v>
      </c>
      <c r="J497" s="1" t="s">
        <v>1704</v>
      </c>
      <c r="K497" s="2"/>
      <c r="L497" s="1">
        <v>-9.0</v>
      </c>
      <c r="M497" s="1"/>
      <c r="N497" s="1">
        <v>10.144866666666667</v>
      </c>
      <c r="O497" s="1" t="s">
        <v>27</v>
      </c>
      <c r="P497" s="1" t="s">
        <v>1705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 hidden="1">
      <c r="A498" s="1" t="s">
        <v>16</v>
      </c>
      <c r="B498" s="1" t="s">
        <v>17</v>
      </c>
      <c r="C498" s="1">
        <v>374.0</v>
      </c>
      <c r="D498" s="1">
        <v>0.0</v>
      </c>
      <c r="E498" s="2"/>
      <c r="F498" s="1" t="s">
        <v>18</v>
      </c>
      <c r="G498" s="1" t="s">
        <v>19</v>
      </c>
      <c r="H498" s="1" t="s">
        <v>1706</v>
      </c>
      <c r="I498" s="1" t="s">
        <v>1707</v>
      </c>
      <c r="J498" s="1" t="s">
        <v>1707</v>
      </c>
      <c r="K498" s="2"/>
      <c r="L498" s="1">
        <v>9.0</v>
      </c>
      <c r="M498" s="1"/>
      <c r="N498" s="1">
        <v>14.047766666666666</v>
      </c>
      <c r="O498" s="1" t="s">
        <v>22</v>
      </c>
      <c r="P498" s="1" t="s">
        <v>1708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idden="1">
      <c r="A499" s="1" t="s">
        <v>24</v>
      </c>
      <c r="B499" s="1" t="s">
        <v>17</v>
      </c>
      <c r="C499" s="1">
        <v>518.0</v>
      </c>
      <c r="D499" s="1">
        <v>0.0</v>
      </c>
      <c r="E499" s="1" t="s">
        <v>61</v>
      </c>
      <c r="F499" s="1" t="s">
        <v>62</v>
      </c>
      <c r="G499" s="1" t="s">
        <v>19</v>
      </c>
      <c r="H499" s="1" t="s">
        <v>1709</v>
      </c>
      <c r="I499" s="1" t="s">
        <v>1710</v>
      </c>
      <c r="J499" s="1" t="s">
        <v>1711</v>
      </c>
      <c r="K499" s="1" t="s">
        <v>1712</v>
      </c>
      <c r="L499" s="1">
        <v>9.0</v>
      </c>
      <c r="M499" s="1">
        <v>0.02178333333333333</v>
      </c>
      <c r="N499" s="1">
        <v>18.82196666666667</v>
      </c>
      <c r="O499" s="1" t="s">
        <v>27</v>
      </c>
      <c r="P499" s="1" t="s">
        <v>1713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idden="1">
      <c r="A500" s="1" t="s">
        <v>24</v>
      </c>
      <c r="B500" s="1" t="s">
        <v>17</v>
      </c>
      <c r="C500" s="1">
        <v>247.0</v>
      </c>
      <c r="D500" s="1">
        <v>62.0</v>
      </c>
      <c r="E500" s="2"/>
      <c r="F500" s="1" t="s">
        <v>18</v>
      </c>
      <c r="G500" s="1" t="s">
        <v>31</v>
      </c>
      <c r="H500" s="1" t="s">
        <v>1714</v>
      </c>
      <c r="I500" s="1" t="s">
        <v>1715</v>
      </c>
      <c r="J500" s="1" t="s">
        <v>1715</v>
      </c>
      <c r="K500" s="2"/>
      <c r="L500" s="1">
        <v>-8.0</v>
      </c>
      <c r="M500" s="1"/>
      <c r="N500" s="1">
        <v>9.84205</v>
      </c>
      <c r="O500" s="1" t="s">
        <v>27</v>
      </c>
      <c r="P500" s="1" t="s">
        <v>1400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idden="1">
      <c r="A501" s="1" t="s">
        <v>24</v>
      </c>
      <c r="B501" s="1" t="s">
        <v>17</v>
      </c>
      <c r="C501" s="1">
        <v>374.0</v>
      </c>
      <c r="D501" s="1">
        <v>0.0</v>
      </c>
      <c r="E501" s="1" t="s">
        <v>61</v>
      </c>
      <c r="F501" s="1" t="s">
        <v>62</v>
      </c>
      <c r="G501" s="1" t="s">
        <v>31</v>
      </c>
      <c r="H501" s="1" t="s">
        <v>1716</v>
      </c>
      <c r="I501" s="1" t="s">
        <v>1717</v>
      </c>
      <c r="J501" s="1" t="s">
        <v>1718</v>
      </c>
      <c r="K501" s="1" t="s">
        <v>1719</v>
      </c>
      <c r="L501" s="1">
        <v>4.0</v>
      </c>
      <c r="M501" s="1">
        <v>0.018116666666666666</v>
      </c>
      <c r="N501" s="1">
        <v>20.1028</v>
      </c>
      <c r="O501" s="1" t="s">
        <v>27</v>
      </c>
      <c r="P501" s="1" t="s">
        <v>1094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idden="1">
      <c r="A502" s="1" t="s">
        <v>16</v>
      </c>
      <c r="B502" s="1" t="s">
        <v>17</v>
      </c>
      <c r="C502" s="1">
        <v>124.5</v>
      </c>
      <c r="D502" s="1">
        <v>124.5</v>
      </c>
      <c r="E502" s="2"/>
      <c r="F502" s="1" t="s">
        <v>18</v>
      </c>
      <c r="G502" s="1" t="s">
        <v>19</v>
      </c>
      <c r="H502" s="1" t="s">
        <v>1720</v>
      </c>
      <c r="I502" s="1" t="s">
        <v>1721</v>
      </c>
      <c r="J502" s="1" t="s">
        <v>1721</v>
      </c>
      <c r="K502" s="2"/>
      <c r="L502" s="1">
        <v>1.0</v>
      </c>
      <c r="M502" s="1"/>
      <c r="N502" s="1">
        <v>6.15625</v>
      </c>
      <c r="O502" s="1" t="s">
        <v>22</v>
      </c>
      <c r="P502" s="1" t="s">
        <v>1722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idden="1">
      <c r="A503" s="1" t="s">
        <v>24</v>
      </c>
      <c r="B503" s="1" t="s">
        <v>17</v>
      </c>
      <c r="C503" s="1">
        <v>460.0</v>
      </c>
      <c r="D503" s="1">
        <v>16.0</v>
      </c>
      <c r="E503" s="1" t="s">
        <v>61</v>
      </c>
      <c r="F503" s="1" t="s">
        <v>62</v>
      </c>
      <c r="G503" s="1" t="s">
        <v>31</v>
      </c>
      <c r="H503" s="1" t="s">
        <v>1723</v>
      </c>
      <c r="I503" s="1" t="s">
        <v>1724</v>
      </c>
      <c r="J503" s="1" t="s">
        <v>1725</v>
      </c>
      <c r="K503" s="1" t="s">
        <v>1726</v>
      </c>
      <c r="L503" s="1">
        <v>-15.0</v>
      </c>
      <c r="M503" s="1">
        <v>0.015933333333333334</v>
      </c>
      <c r="N503" s="1">
        <v>8.069</v>
      </c>
      <c r="O503" s="1" t="s">
        <v>27</v>
      </c>
      <c r="P503" s="1" t="s">
        <v>1727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 hidden="1">
      <c r="A504" s="1" t="s">
        <v>16</v>
      </c>
      <c r="B504" s="1" t="s">
        <v>17</v>
      </c>
      <c r="C504" s="3">
        <v>124.5</v>
      </c>
      <c r="D504" s="1">
        <v>124.5</v>
      </c>
      <c r="E504" s="2"/>
      <c r="F504" s="1" t="s">
        <v>18</v>
      </c>
      <c r="G504" s="1" t="s">
        <v>19</v>
      </c>
      <c r="H504" s="1" t="s">
        <v>1728</v>
      </c>
      <c r="I504" s="1" t="s">
        <v>1729</v>
      </c>
      <c r="J504" s="1" t="s">
        <v>1729</v>
      </c>
      <c r="K504" s="2"/>
      <c r="L504" s="1">
        <v>2.0</v>
      </c>
      <c r="M504" s="1"/>
      <c r="N504" s="1">
        <v>7.209933333333334</v>
      </c>
      <c r="O504" s="1" t="s">
        <v>22</v>
      </c>
      <c r="P504" s="1" t="s">
        <v>1730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 hidden="1">
      <c r="A505" s="1" t="s">
        <v>29</v>
      </c>
      <c r="B505" s="1" t="s">
        <v>17</v>
      </c>
      <c r="C505" s="3">
        <v>329.0</v>
      </c>
      <c r="D505" s="1">
        <v>0.0</v>
      </c>
      <c r="E505" s="2"/>
      <c r="F505" s="1" t="s">
        <v>30</v>
      </c>
      <c r="G505" s="1" t="s">
        <v>31</v>
      </c>
      <c r="H505" s="1" t="s">
        <v>1731</v>
      </c>
      <c r="I505" s="1" t="s">
        <v>1732</v>
      </c>
      <c r="J505" s="1" t="s">
        <v>1732</v>
      </c>
      <c r="K505" s="2"/>
      <c r="L505" s="1">
        <v>-1.0</v>
      </c>
      <c r="M505" s="1"/>
      <c r="N505" s="1">
        <v>13.160016666666667</v>
      </c>
      <c r="O505" s="1" t="s">
        <v>34</v>
      </c>
      <c r="P505" s="1" t="s">
        <v>1070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 hidden="1">
      <c r="A506" s="1" t="s">
        <v>29</v>
      </c>
      <c r="B506" s="1" t="s">
        <v>17</v>
      </c>
      <c r="C506" s="1">
        <v>264.0</v>
      </c>
      <c r="D506" s="1">
        <v>0.0</v>
      </c>
      <c r="E506" s="2"/>
      <c r="F506" s="1" t="s">
        <v>30</v>
      </c>
      <c r="G506" s="1" t="s">
        <v>31</v>
      </c>
      <c r="H506" s="1" t="s">
        <v>1733</v>
      </c>
      <c r="I506" s="1" t="s">
        <v>1734</v>
      </c>
      <c r="J506" s="1" t="s">
        <v>1734</v>
      </c>
      <c r="K506" s="2"/>
      <c r="L506" s="1">
        <v>-9.0</v>
      </c>
      <c r="M506" s="1"/>
      <c r="N506" s="1">
        <v>5.810333333333333</v>
      </c>
      <c r="O506" s="1" t="s">
        <v>34</v>
      </c>
      <c r="P506" s="1" t="s">
        <v>1561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 hidden="1">
      <c r="A507" s="1" t="s">
        <v>24</v>
      </c>
      <c r="B507" s="1" t="s">
        <v>17</v>
      </c>
      <c r="C507" s="3">
        <v>190.0</v>
      </c>
      <c r="D507" s="1">
        <v>59.0</v>
      </c>
      <c r="E507" s="2"/>
      <c r="F507" s="1" t="s">
        <v>18</v>
      </c>
      <c r="G507" s="1" t="s">
        <v>31</v>
      </c>
      <c r="H507" s="1" t="s">
        <v>1735</v>
      </c>
      <c r="I507" s="1" t="s">
        <v>1736</v>
      </c>
      <c r="J507" s="1" t="s">
        <v>1736</v>
      </c>
      <c r="K507" s="2"/>
      <c r="L507" s="1">
        <v>-10.0</v>
      </c>
      <c r="M507" s="1"/>
      <c r="N507" s="1">
        <v>12.127666666666666</v>
      </c>
      <c r="O507" s="1" t="s">
        <v>27</v>
      </c>
      <c r="P507" s="1" t="s">
        <v>201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idden="1">
      <c r="A508" s="1" t="s">
        <v>16</v>
      </c>
      <c r="B508" s="1" t="s">
        <v>17</v>
      </c>
      <c r="C508" s="1">
        <v>498.0</v>
      </c>
      <c r="D508" s="1">
        <v>0.0</v>
      </c>
      <c r="E508" s="2"/>
      <c r="F508" s="1" t="s">
        <v>18</v>
      </c>
      <c r="G508" s="1" t="s">
        <v>19</v>
      </c>
      <c r="H508" s="1" t="s">
        <v>1737</v>
      </c>
      <c r="I508" s="1" t="s">
        <v>1738</v>
      </c>
      <c r="J508" s="1" t="s">
        <v>1738</v>
      </c>
      <c r="K508" s="2"/>
      <c r="L508" s="1">
        <v>5.0</v>
      </c>
      <c r="M508" s="1"/>
      <c r="N508" s="1">
        <v>10.713116666666666</v>
      </c>
      <c r="O508" s="1" t="s">
        <v>22</v>
      </c>
      <c r="P508" s="1" t="s">
        <v>1739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idden="1">
      <c r="A509" s="1" t="s">
        <v>16</v>
      </c>
      <c r="B509" s="1" t="s">
        <v>17</v>
      </c>
      <c r="C509" s="3">
        <v>368.0</v>
      </c>
      <c r="D509" s="1">
        <v>0.0</v>
      </c>
      <c r="E509" s="2"/>
      <c r="F509" s="1" t="s">
        <v>18</v>
      </c>
      <c r="G509" s="1" t="s">
        <v>19</v>
      </c>
      <c r="H509" s="1" t="s">
        <v>1740</v>
      </c>
      <c r="I509" s="1" t="s">
        <v>1741</v>
      </c>
      <c r="J509" s="1" t="s">
        <v>1741</v>
      </c>
      <c r="K509" s="2"/>
      <c r="L509" s="1">
        <v>4.0</v>
      </c>
      <c r="M509" s="1"/>
      <c r="N509" s="1">
        <v>9.340216666666667</v>
      </c>
      <c r="O509" s="1" t="s">
        <v>22</v>
      </c>
      <c r="P509" s="1" t="s">
        <v>1742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idden="1">
      <c r="A510" s="1" t="s">
        <v>24</v>
      </c>
      <c r="B510" s="1" t="s">
        <v>17</v>
      </c>
      <c r="C510" s="1">
        <v>566.0</v>
      </c>
      <c r="D510" s="1">
        <v>141.0</v>
      </c>
      <c r="E510" s="2"/>
      <c r="F510" s="1" t="s">
        <v>18</v>
      </c>
      <c r="G510" s="1" t="s">
        <v>167</v>
      </c>
      <c r="H510" s="1" t="s">
        <v>1743</v>
      </c>
      <c r="I510" s="1" t="s">
        <v>1744</v>
      </c>
      <c r="J510" s="1" t="s">
        <v>1744</v>
      </c>
      <c r="K510" s="2"/>
      <c r="L510" s="1">
        <v>0.0</v>
      </c>
      <c r="M510" s="1"/>
      <c r="N510" s="1">
        <v>46.151916666666665</v>
      </c>
      <c r="O510" s="1" t="s">
        <v>27</v>
      </c>
      <c r="P510" s="1" t="s">
        <v>1745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 hidden="1">
      <c r="A511" s="1" t="s">
        <v>29</v>
      </c>
      <c r="B511" s="1" t="s">
        <v>17</v>
      </c>
      <c r="C511" s="1">
        <v>329.0</v>
      </c>
      <c r="D511" s="1">
        <v>0.0</v>
      </c>
      <c r="E511" s="2"/>
      <c r="F511" s="1" t="s">
        <v>30</v>
      </c>
      <c r="G511" s="1" t="s">
        <v>31</v>
      </c>
      <c r="H511" s="1" t="s">
        <v>1746</v>
      </c>
      <c r="I511" s="1" t="s">
        <v>1747</v>
      </c>
      <c r="J511" s="1" t="s">
        <v>1747</v>
      </c>
      <c r="K511" s="2"/>
      <c r="L511" s="1">
        <v>10.0</v>
      </c>
      <c r="M511" s="1"/>
      <c r="N511" s="1">
        <v>20.069783333333334</v>
      </c>
      <c r="O511" s="1" t="s">
        <v>34</v>
      </c>
      <c r="P511" s="1" t="s">
        <v>1748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 hidden="1">
      <c r="A512" s="1" t="s">
        <v>24</v>
      </c>
      <c r="B512" s="1" t="s">
        <v>1749</v>
      </c>
      <c r="C512" s="3">
        <v>566.0</v>
      </c>
      <c r="D512" s="1">
        <v>141.0</v>
      </c>
      <c r="E512" s="2"/>
      <c r="F512" s="1" t="s">
        <v>18</v>
      </c>
      <c r="G512" s="1" t="s">
        <v>19</v>
      </c>
      <c r="H512" s="1" t="s">
        <v>1750</v>
      </c>
      <c r="I512" s="2"/>
      <c r="J512" s="2"/>
      <c r="K512" s="2"/>
      <c r="L512" s="1">
        <v>0.0</v>
      </c>
      <c r="M512" s="1"/>
      <c r="N512" s="2"/>
      <c r="O512" s="1" t="s">
        <v>27</v>
      </c>
      <c r="P512" s="1" t="s">
        <v>1745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 hidden="1">
      <c r="A513" s="1" t="s">
        <v>24</v>
      </c>
      <c r="B513" s="1" t="s">
        <v>17</v>
      </c>
      <c r="C513" s="3">
        <v>518.0</v>
      </c>
      <c r="D513" s="1">
        <v>0.0</v>
      </c>
      <c r="E513" s="1" t="s">
        <v>61</v>
      </c>
      <c r="F513" s="1" t="s">
        <v>62</v>
      </c>
      <c r="G513" s="1" t="s">
        <v>31</v>
      </c>
      <c r="H513" s="1" t="s">
        <v>1751</v>
      </c>
      <c r="I513" s="1" t="s">
        <v>1752</v>
      </c>
      <c r="J513" s="1" t="s">
        <v>1753</v>
      </c>
      <c r="K513" s="1" t="s">
        <v>1754</v>
      </c>
      <c r="L513" s="1">
        <v>-7.0</v>
      </c>
      <c r="M513" s="1">
        <v>0.015216666666666667</v>
      </c>
      <c r="N513" s="1">
        <v>67.51078333333334</v>
      </c>
      <c r="O513" s="1" t="s">
        <v>27</v>
      </c>
      <c r="P513" s="1" t="s">
        <v>1755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 hidden="1">
      <c r="A514" s="1" t="s">
        <v>36</v>
      </c>
      <c r="B514" s="1" t="s">
        <v>17</v>
      </c>
      <c r="C514" s="3">
        <v>658.0</v>
      </c>
      <c r="D514" s="1">
        <v>0.0</v>
      </c>
      <c r="E514" s="1" t="s">
        <v>37</v>
      </c>
      <c r="F514" s="1" t="s">
        <v>30</v>
      </c>
      <c r="G514" s="1" t="s">
        <v>31</v>
      </c>
      <c r="H514" s="1" t="s">
        <v>1756</v>
      </c>
      <c r="I514" s="1" t="s">
        <v>1757</v>
      </c>
      <c r="J514" s="1" t="s">
        <v>1757</v>
      </c>
      <c r="K514" s="2"/>
      <c r="L514" s="1">
        <v>0.0</v>
      </c>
      <c r="M514" s="1"/>
      <c r="N514" s="1">
        <v>613.6809</v>
      </c>
      <c r="O514" s="1" t="s">
        <v>34</v>
      </c>
      <c r="P514" s="1" t="s">
        <v>1758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idden="1">
      <c r="A515" s="1" t="s">
        <v>36</v>
      </c>
      <c r="B515" s="1" t="s">
        <v>17</v>
      </c>
      <c r="C515" s="1">
        <v>259.0</v>
      </c>
      <c r="D515" s="1">
        <v>0.0</v>
      </c>
      <c r="E515" s="1" t="s">
        <v>37</v>
      </c>
      <c r="F515" s="1" t="s">
        <v>30</v>
      </c>
      <c r="G515" s="1" t="s">
        <v>31</v>
      </c>
      <c r="H515" s="1" t="s">
        <v>1759</v>
      </c>
      <c r="I515" s="1" t="s">
        <v>1760</v>
      </c>
      <c r="J515" s="1" t="s">
        <v>1760</v>
      </c>
      <c r="K515" s="2"/>
      <c r="L515" s="1">
        <v>-7.0</v>
      </c>
      <c r="M515" s="1"/>
      <c r="N515" s="1">
        <v>7.110633333333333</v>
      </c>
      <c r="O515" s="1" t="s">
        <v>34</v>
      </c>
      <c r="P515" s="1" t="s">
        <v>1761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idden="1">
      <c r="A516" s="1" t="s">
        <v>24</v>
      </c>
      <c r="B516" s="1" t="s">
        <v>17</v>
      </c>
      <c r="C516" s="1">
        <v>378.0</v>
      </c>
      <c r="D516" s="1">
        <v>0.0</v>
      </c>
      <c r="E516" s="1" t="s">
        <v>61</v>
      </c>
      <c r="F516" s="1" t="s">
        <v>62</v>
      </c>
      <c r="G516" s="1" t="s">
        <v>31</v>
      </c>
      <c r="H516" s="1" t="s">
        <v>1762</v>
      </c>
      <c r="I516" s="1" t="s">
        <v>1763</v>
      </c>
      <c r="J516" s="1" t="s">
        <v>1764</v>
      </c>
      <c r="K516" s="1" t="s">
        <v>1765</v>
      </c>
      <c r="L516" s="1">
        <v>-14.0</v>
      </c>
      <c r="M516" s="1">
        <v>0.013133333333333334</v>
      </c>
      <c r="N516" s="1">
        <v>13.497866666666667</v>
      </c>
      <c r="O516" s="1" t="s">
        <v>27</v>
      </c>
      <c r="P516" s="1" t="s">
        <v>1766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idden="1">
      <c r="A517" s="1" t="s">
        <v>29</v>
      </c>
      <c r="B517" s="3" t="s">
        <v>17</v>
      </c>
      <c r="C517" s="3">
        <v>321.0</v>
      </c>
      <c r="D517" s="1">
        <v>0.0</v>
      </c>
      <c r="E517" s="2"/>
      <c r="F517" s="1" t="s">
        <v>30</v>
      </c>
      <c r="G517" s="1" t="s">
        <v>31</v>
      </c>
      <c r="H517" s="1" t="s">
        <v>1767</v>
      </c>
      <c r="I517" s="1" t="s">
        <v>1768</v>
      </c>
      <c r="J517" s="1" t="s">
        <v>1768</v>
      </c>
      <c r="K517" s="2"/>
      <c r="L517" s="1">
        <v>-1.0</v>
      </c>
      <c r="M517" s="1"/>
      <c r="N517" s="1">
        <v>13.712316666666666</v>
      </c>
      <c r="O517" s="1" t="s">
        <v>34</v>
      </c>
      <c r="P517" s="1" t="s">
        <v>1143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 hidden="1">
      <c r="A518" s="1" t="s">
        <v>29</v>
      </c>
      <c r="B518" s="1" t="s">
        <v>17</v>
      </c>
      <c r="C518" s="1">
        <v>749.0</v>
      </c>
      <c r="D518" s="1">
        <v>0.0</v>
      </c>
      <c r="E518" s="2"/>
      <c r="F518" s="1" t="s">
        <v>30</v>
      </c>
      <c r="G518" s="1" t="s">
        <v>19</v>
      </c>
      <c r="H518" s="1" t="s">
        <v>1769</v>
      </c>
      <c r="I518" s="1" t="s">
        <v>1770</v>
      </c>
      <c r="J518" s="1" t="s">
        <v>1770</v>
      </c>
      <c r="K518" s="2"/>
      <c r="L518" s="1">
        <v>-2.0</v>
      </c>
      <c r="M518" s="1"/>
      <c r="N518" s="1">
        <v>12.361583333333334</v>
      </c>
      <c r="O518" s="1" t="s">
        <v>34</v>
      </c>
      <c r="P518" s="1" t="s">
        <v>1771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idden="1">
      <c r="A519" s="1" t="s">
        <v>36</v>
      </c>
      <c r="B519" s="1" t="s">
        <v>17</v>
      </c>
      <c r="C519" s="1">
        <v>368.0</v>
      </c>
      <c r="D519" s="1">
        <v>0.0</v>
      </c>
      <c r="E519" s="1" t="s">
        <v>37</v>
      </c>
      <c r="F519" s="1" t="s">
        <v>30</v>
      </c>
      <c r="G519" s="1" t="s">
        <v>31</v>
      </c>
      <c r="H519" s="1" t="s">
        <v>1772</v>
      </c>
      <c r="I519" s="1" t="s">
        <v>1773</v>
      </c>
      <c r="J519" s="1" t="s">
        <v>1773</v>
      </c>
      <c r="K519" s="2"/>
      <c r="L519" s="1">
        <v>-4.0</v>
      </c>
      <c r="M519" s="1"/>
      <c r="N519" s="1">
        <v>10.887666666666666</v>
      </c>
      <c r="O519" s="1" t="s">
        <v>34</v>
      </c>
      <c r="P519" s="1" t="s">
        <v>1774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idden="1">
      <c r="A520" s="1" t="s">
        <v>24</v>
      </c>
      <c r="B520" s="1" t="s">
        <v>17</v>
      </c>
      <c r="C520" s="1">
        <v>378.0</v>
      </c>
      <c r="D520" s="1">
        <v>0.0</v>
      </c>
      <c r="E520" s="1" t="s">
        <v>61</v>
      </c>
      <c r="F520" s="1" t="s">
        <v>62</v>
      </c>
      <c r="G520" s="1" t="s">
        <v>31</v>
      </c>
      <c r="H520" s="1" t="s">
        <v>1775</v>
      </c>
      <c r="I520" s="1" t="s">
        <v>1776</v>
      </c>
      <c r="J520" s="1" t="s">
        <v>1777</v>
      </c>
      <c r="K520" s="1" t="s">
        <v>1778</v>
      </c>
      <c r="L520" s="1">
        <v>-13.0</v>
      </c>
      <c r="M520" s="1">
        <v>0.009816666666666666</v>
      </c>
      <c r="N520" s="1">
        <v>8.050416666666667</v>
      </c>
      <c r="O520" s="1" t="s">
        <v>27</v>
      </c>
      <c r="P520" s="1" t="s">
        <v>1779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idden="1">
      <c r="A521" s="1" t="s">
        <v>29</v>
      </c>
      <c r="B521" s="1" t="s">
        <v>17</v>
      </c>
      <c r="C521" s="1">
        <v>448.0</v>
      </c>
      <c r="D521" s="1">
        <v>0.0</v>
      </c>
      <c r="E521" s="2"/>
      <c r="F521" s="1" t="s">
        <v>30</v>
      </c>
      <c r="G521" s="1" t="s">
        <v>31</v>
      </c>
      <c r="H521" s="1" t="s">
        <v>1780</v>
      </c>
      <c r="I521" s="1" t="s">
        <v>1781</v>
      </c>
      <c r="J521" s="1" t="s">
        <v>1781</v>
      </c>
      <c r="K521" s="2"/>
      <c r="L521" s="1">
        <v>0.0</v>
      </c>
      <c r="M521" s="1"/>
      <c r="N521" s="1">
        <v>15.95265</v>
      </c>
      <c r="O521" s="1" t="s">
        <v>34</v>
      </c>
      <c r="P521" s="1" t="s">
        <v>1782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 hidden="1">
      <c r="A522" s="1" t="s">
        <v>29</v>
      </c>
      <c r="B522" s="1" t="s">
        <v>17</v>
      </c>
      <c r="C522" s="1">
        <v>264.0</v>
      </c>
      <c r="D522" s="1">
        <v>0.0</v>
      </c>
      <c r="E522" s="2"/>
      <c r="F522" s="1" t="s">
        <v>30</v>
      </c>
      <c r="G522" s="1" t="s">
        <v>31</v>
      </c>
      <c r="H522" s="1" t="s">
        <v>1783</v>
      </c>
      <c r="I522" s="1" t="s">
        <v>1784</v>
      </c>
      <c r="J522" s="1" t="s">
        <v>1784</v>
      </c>
      <c r="K522" s="2"/>
      <c r="L522" s="1">
        <v>1.0</v>
      </c>
      <c r="M522" s="1"/>
      <c r="N522" s="1">
        <v>16.882916666666667</v>
      </c>
      <c r="O522" s="1" t="s">
        <v>34</v>
      </c>
      <c r="P522" s="1" t="s">
        <v>1785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 hidden="1">
      <c r="A523" s="1" t="s">
        <v>29</v>
      </c>
      <c r="B523" s="1" t="s">
        <v>17</v>
      </c>
      <c r="C523" s="1">
        <v>498.0</v>
      </c>
      <c r="D523" s="1">
        <v>0.0</v>
      </c>
      <c r="E523" s="2"/>
      <c r="F523" s="1" t="s">
        <v>30</v>
      </c>
      <c r="G523" s="1" t="s">
        <v>31</v>
      </c>
      <c r="H523" s="1" t="s">
        <v>1786</v>
      </c>
      <c r="I523" s="1" t="s">
        <v>1787</v>
      </c>
      <c r="J523" s="1" t="s">
        <v>1787</v>
      </c>
      <c r="K523" s="2"/>
      <c r="L523" s="1">
        <v>2.0</v>
      </c>
      <c r="M523" s="1"/>
      <c r="N523" s="1">
        <v>17.244933333333332</v>
      </c>
      <c r="O523" s="1" t="s">
        <v>34</v>
      </c>
      <c r="P523" s="1" t="s">
        <v>1788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idden="1">
      <c r="A524" s="1" t="s">
        <v>98</v>
      </c>
      <c r="B524" s="1" t="s">
        <v>17</v>
      </c>
      <c r="C524" s="1">
        <v>398.0</v>
      </c>
      <c r="D524" s="1">
        <v>0.0</v>
      </c>
      <c r="E524" s="1" t="s">
        <v>741</v>
      </c>
      <c r="F524" s="1" t="s">
        <v>30</v>
      </c>
      <c r="G524" s="1" t="s">
        <v>31</v>
      </c>
      <c r="H524" s="1" t="s">
        <v>1789</v>
      </c>
      <c r="I524" s="1" t="s">
        <v>1790</v>
      </c>
      <c r="J524" s="1" t="s">
        <v>1790</v>
      </c>
      <c r="K524" s="2"/>
      <c r="L524" s="1">
        <v>1.0</v>
      </c>
      <c r="M524" s="1"/>
      <c r="N524" s="1">
        <v>16.790566666666667</v>
      </c>
      <c r="O524" s="1" t="s">
        <v>34</v>
      </c>
      <c r="P524" s="1" t="s">
        <v>1791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 hidden="1">
      <c r="A525" s="1" t="s">
        <v>29</v>
      </c>
      <c r="B525" s="1" t="s">
        <v>17</v>
      </c>
      <c r="C525" s="3">
        <v>458.0</v>
      </c>
      <c r="D525" s="1">
        <v>0.0</v>
      </c>
      <c r="E525" s="2"/>
      <c r="F525" s="1" t="s">
        <v>30</v>
      </c>
      <c r="G525" s="1" t="s">
        <v>31</v>
      </c>
      <c r="H525" s="1" t="s">
        <v>1792</v>
      </c>
      <c r="I525" s="1" t="s">
        <v>1793</v>
      </c>
      <c r="J525" s="1" t="s">
        <v>1793</v>
      </c>
      <c r="K525" s="2"/>
      <c r="L525" s="1">
        <v>0.0</v>
      </c>
      <c r="M525" s="1"/>
      <c r="N525" s="1">
        <v>15.571433333333333</v>
      </c>
      <c r="O525" s="1" t="s">
        <v>34</v>
      </c>
      <c r="P525" s="1" t="s">
        <v>1794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idden="1">
      <c r="A526" s="1" t="s">
        <v>24</v>
      </c>
      <c r="B526" s="1" t="s">
        <v>17</v>
      </c>
      <c r="C526" s="1">
        <v>299.0</v>
      </c>
      <c r="D526" s="1">
        <v>0.0</v>
      </c>
      <c r="E526" s="1" t="s">
        <v>61</v>
      </c>
      <c r="F526" s="1" t="s">
        <v>62</v>
      </c>
      <c r="G526" s="1" t="s">
        <v>31</v>
      </c>
      <c r="H526" s="1" t="s">
        <v>1795</v>
      </c>
      <c r="I526" s="1" t="s">
        <v>1796</v>
      </c>
      <c r="J526" s="1" t="s">
        <v>1797</v>
      </c>
      <c r="K526" s="1" t="s">
        <v>1798</v>
      </c>
      <c r="L526" s="1">
        <v>-4.0</v>
      </c>
      <c r="M526" s="1">
        <v>0.021316666666666668</v>
      </c>
      <c r="N526" s="1">
        <v>25.101116666666666</v>
      </c>
      <c r="O526" s="1" t="s">
        <v>27</v>
      </c>
      <c r="P526" s="1" t="s">
        <v>1652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idden="1">
      <c r="A527" s="1" t="s">
        <v>36</v>
      </c>
      <c r="B527" s="1" t="s">
        <v>17</v>
      </c>
      <c r="C527" s="1">
        <v>552.0</v>
      </c>
      <c r="D527" s="1">
        <v>0.0</v>
      </c>
      <c r="E527" s="1" t="s">
        <v>37</v>
      </c>
      <c r="F527" s="1" t="s">
        <v>30</v>
      </c>
      <c r="G527" s="1" t="s">
        <v>31</v>
      </c>
      <c r="H527" s="1" t="s">
        <v>1799</v>
      </c>
      <c r="I527" s="1" t="s">
        <v>1800</v>
      </c>
      <c r="J527" s="1" t="s">
        <v>1800</v>
      </c>
      <c r="K527" s="2"/>
      <c r="L527" s="1">
        <v>-2.0</v>
      </c>
      <c r="M527" s="1"/>
      <c r="N527" s="1">
        <v>12.213916666666666</v>
      </c>
      <c r="O527" s="1" t="s">
        <v>34</v>
      </c>
      <c r="P527" s="1" t="s">
        <v>1801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idden="1">
      <c r="A528" s="1" t="s">
        <v>36</v>
      </c>
      <c r="B528" s="1" t="s">
        <v>17</v>
      </c>
      <c r="C528" s="1">
        <v>353.0</v>
      </c>
      <c r="D528" s="1">
        <v>0.0</v>
      </c>
      <c r="E528" s="1" t="s">
        <v>37</v>
      </c>
      <c r="F528" s="1" t="s">
        <v>30</v>
      </c>
      <c r="G528" s="1" t="s">
        <v>31</v>
      </c>
      <c r="H528" s="1" t="s">
        <v>1802</v>
      </c>
      <c r="I528" s="1" t="s">
        <v>1803</v>
      </c>
      <c r="J528" s="1" t="s">
        <v>1803</v>
      </c>
      <c r="K528" s="2"/>
      <c r="L528" s="1">
        <v>-1.0</v>
      </c>
      <c r="M528" s="1"/>
      <c r="N528" s="1">
        <v>13.374033333333333</v>
      </c>
      <c r="O528" s="1" t="s">
        <v>34</v>
      </c>
      <c r="P528" s="1" t="s">
        <v>1804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idden="1">
      <c r="A529" s="1" t="s">
        <v>29</v>
      </c>
      <c r="B529" s="1" t="s">
        <v>17</v>
      </c>
      <c r="C529" s="1">
        <v>563.0</v>
      </c>
      <c r="D529" s="1">
        <v>0.0</v>
      </c>
      <c r="E529" s="2"/>
      <c r="F529" s="1" t="s">
        <v>30</v>
      </c>
      <c r="G529" s="1" t="s">
        <v>31</v>
      </c>
      <c r="H529" s="1" t="s">
        <v>1805</v>
      </c>
      <c r="I529" s="1" t="s">
        <v>1806</v>
      </c>
      <c r="J529" s="1" t="s">
        <v>1806</v>
      </c>
      <c r="K529" s="2"/>
      <c r="L529" s="1">
        <v>-1.0</v>
      </c>
      <c r="M529" s="1"/>
      <c r="N529" s="1">
        <v>13.531</v>
      </c>
      <c r="O529" s="1" t="s">
        <v>34</v>
      </c>
      <c r="P529" s="1" t="s">
        <v>1807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 hidden="1">
      <c r="A530" s="1" t="s">
        <v>24</v>
      </c>
      <c r="B530" s="1" t="s">
        <v>17</v>
      </c>
      <c r="C530" s="1">
        <v>241.0</v>
      </c>
      <c r="D530" s="1">
        <v>65.0</v>
      </c>
      <c r="E530" s="2"/>
      <c r="F530" s="1" t="s">
        <v>18</v>
      </c>
      <c r="G530" s="1" t="s">
        <v>31</v>
      </c>
      <c r="H530" s="1" t="s">
        <v>1808</v>
      </c>
      <c r="I530" s="1" t="s">
        <v>1809</v>
      </c>
      <c r="J530" s="1" t="s">
        <v>1809</v>
      </c>
      <c r="K530" s="2"/>
      <c r="L530" s="1">
        <v>-2.0</v>
      </c>
      <c r="M530" s="1"/>
      <c r="N530" s="1">
        <v>12.692033333333333</v>
      </c>
      <c r="O530" s="1" t="s">
        <v>27</v>
      </c>
      <c r="P530" s="1" t="s">
        <v>1810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idden="1">
      <c r="A531" s="1" t="s">
        <v>98</v>
      </c>
      <c r="B531" s="1" t="s">
        <v>17</v>
      </c>
      <c r="C531" s="1">
        <v>822.0</v>
      </c>
      <c r="D531" s="1">
        <v>0.0</v>
      </c>
      <c r="E531" s="1" t="s">
        <v>1362</v>
      </c>
      <c r="F531" s="1" t="s">
        <v>30</v>
      </c>
      <c r="G531" s="1" t="s">
        <v>31</v>
      </c>
      <c r="H531" s="1" t="s">
        <v>1811</v>
      </c>
      <c r="I531" s="1" t="s">
        <v>1812</v>
      </c>
      <c r="J531" s="1" t="s">
        <v>1812</v>
      </c>
      <c r="K531" s="2"/>
      <c r="L531" s="1">
        <v>-1.0</v>
      </c>
      <c r="M531" s="1"/>
      <c r="N531" s="1">
        <v>13.476516666666667</v>
      </c>
      <c r="O531" s="1" t="s">
        <v>34</v>
      </c>
      <c r="P531" s="1" t="s">
        <v>1813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idden="1">
      <c r="A532" s="1" t="s">
        <v>36</v>
      </c>
      <c r="B532" s="1" t="s">
        <v>17</v>
      </c>
      <c r="C532" s="1">
        <v>379.0</v>
      </c>
      <c r="D532" s="1">
        <v>0.0</v>
      </c>
      <c r="E532" s="1" t="s">
        <v>37</v>
      </c>
      <c r="F532" s="1" t="s">
        <v>30</v>
      </c>
      <c r="G532" s="1" t="s">
        <v>31</v>
      </c>
      <c r="H532" s="1" t="s">
        <v>1814</v>
      </c>
      <c r="I532" s="1" t="s">
        <v>1815</v>
      </c>
      <c r="J532" s="1" t="s">
        <v>1815</v>
      </c>
      <c r="K532" s="2"/>
      <c r="L532" s="1">
        <v>-4.0</v>
      </c>
      <c r="M532" s="1"/>
      <c r="N532" s="1">
        <v>10.337616666666667</v>
      </c>
      <c r="O532" s="1" t="s">
        <v>34</v>
      </c>
      <c r="P532" s="1" t="s">
        <v>1816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 hidden="1">
      <c r="A533" s="1" t="s">
        <v>36</v>
      </c>
      <c r="B533" s="1" t="s">
        <v>17</v>
      </c>
      <c r="C533" s="1">
        <v>264.0</v>
      </c>
      <c r="D533" s="1">
        <v>0.0</v>
      </c>
      <c r="E533" s="1" t="s">
        <v>37</v>
      </c>
      <c r="F533" s="1" t="s">
        <v>30</v>
      </c>
      <c r="G533" s="1" t="s">
        <v>31</v>
      </c>
      <c r="H533" s="1" t="s">
        <v>1817</v>
      </c>
      <c r="I533" s="1" t="s">
        <v>1818</v>
      </c>
      <c r="J533" s="1" t="s">
        <v>1818</v>
      </c>
      <c r="K533" s="2"/>
      <c r="L533" s="1">
        <v>-4.0</v>
      </c>
      <c r="M533" s="1"/>
      <c r="N533" s="1">
        <v>10.9074</v>
      </c>
      <c r="O533" s="1" t="s">
        <v>34</v>
      </c>
      <c r="P533" s="1" t="s">
        <v>40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 hidden="1">
      <c r="A534" s="1" t="s">
        <v>36</v>
      </c>
      <c r="B534" s="1" t="s">
        <v>17</v>
      </c>
      <c r="C534" s="1">
        <v>224.0</v>
      </c>
      <c r="D534" s="1">
        <v>0.0</v>
      </c>
      <c r="E534" s="1" t="s">
        <v>37</v>
      </c>
      <c r="F534" s="1" t="s">
        <v>30</v>
      </c>
      <c r="G534" s="1" t="s">
        <v>31</v>
      </c>
      <c r="H534" s="1" t="s">
        <v>1819</v>
      </c>
      <c r="I534" s="1" t="s">
        <v>1820</v>
      </c>
      <c r="J534" s="1" t="s">
        <v>1820</v>
      </c>
      <c r="K534" s="2"/>
      <c r="L534" s="1">
        <v>-4.0</v>
      </c>
      <c r="M534" s="1"/>
      <c r="N534" s="1">
        <v>10.63005</v>
      </c>
      <c r="O534" s="1" t="s">
        <v>34</v>
      </c>
      <c r="P534" s="1" t="s">
        <v>45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36</v>
      </c>
      <c r="B535" s="1" t="s">
        <v>17</v>
      </c>
      <c r="C535" s="1">
        <v>264.0</v>
      </c>
      <c r="D535" s="1">
        <v>0.0</v>
      </c>
      <c r="E535" s="1" t="s">
        <v>37</v>
      </c>
      <c r="F535" s="1" t="s">
        <v>30</v>
      </c>
      <c r="G535" s="1" t="s">
        <v>31</v>
      </c>
      <c r="H535" s="1" t="s">
        <v>1821</v>
      </c>
      <c r="I535" s="1" t="s">
        <v>1822</v>
      </c>
      <c r="J535" s="1" t="s">
        <v>1822</v>
      </c>
      <c r="K535" s="2"/>
      <c r="L535" s="1">
        <v>-1.0</v>
      </c>
      <c r="M535" s="1"/>
      <c r="N535" s="1">
        <v>13.1656</v>
      </c>
      <c r="O535" s="1" t="s">
        <v>34</v>
      </c>
      <c r="P535" s="1" t="s">
        <v>1823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24</v>
      </c>
      <c r="B536" s="1" t="s">
        <v>17</v>
      </c>
      <c r="C536" s="1">
        <v>299.0</v>
      </c>
      <c r="D536" s="1">
        <v>0.0</v>
      </c>
      <c r="E536" s="1" t="s">
        <v>61</v>
      </c>
      <c r="F536" s="1" t="s">
        <v>62</v>
      </c>
      <c r="G536" s="1" t="s">
        <v>31</v>
      </c>
      <c r="H536" s="1" t="s">
        <v>1824</v>
      </c>
      <c r="I536" s="1" t="s">
        <v>1825</v>
      </c>
      <c r="J536" s="1" t="s">
        <v>1826</v>
      </c>
      <c r="K536" s="1" t="s">
        <v>1827</v>
      </c>
      <c r="L536" s="1">
        <v>-4.0</v>
      </c>
      <c r="M536" s="1">
        <v>0.03266666666666666</v>
      </c>
      <c r="N536" s="1">
        <v>23.12335</v>
      </c>
      <c r="O536" s="1" t="s">
        <v>27</v>
      </c>
      <c r="P536" s="1" t="s">
        <v>1828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 hidden="1">
      <c r="A537" s="1" t="s">
        <v>24</v>
      </c>
      <c r="B537" s="1" t="s">
        <v>17</v>
      </c>
      <c r="C537" s="1">
        <v>366.0</v>
      </c>
      <c r="D537" s="1">
        <v>92.0</v>
      </c>
      <c r="E537" s="2"/>
      <c r="F537" s="1" t="s">
        <v>18</v>
      </c>
      <c r="G537" s="1" t="s">
        <v>167</v>
      </c>
      <c r="H537" s="1" t="s">
        <v>1829</v>
      </c>
      <c r="I537" s="1" t="s">
        <v>1830</v>
      </c>
      <c r="J537" s="1" t="s">
        <v>1830</v>
      </c>
      <c r="K537" s="2"/>
      <c r="L537" s="1">
        <v>-13.0</v>
      </c>
      <c r="M537" s="1"/>
      <c r="N537" s="1">
        <v>6.049383333333333</v>
      </c>
      <c r="O537" s="1" t="s">
        <v>27</v>
      </c>
      <c r="P537" s="1" t="s">
        <v>1831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idden="1">
      <c r="A538" s="1" t="s">
        <v>98</v>
      </c>
      <c r="B538" s="1" t="s">
        <v>17</v>
      </c>
      <c r="C538" s="1">
        <v>329.0</v>
      </c>
      <c r="D538" s="1">
        <v>0.0</v>
      </c>
      <c r="E538" s="1" t="s">
        <v>1832</v>
      </c>
      <c r="F538" s="1" t="s">
        <v>30</v>
      </c>
      <c r="G538" s="1" t="s">
        <v>31</v>
      </c>
      <c r="H538" s="1" t="s">
        <v>1833</v>
      </c>
      <c r="I538" s="1" t="s">
        <v>1834</v>
      </c>
      <c r="J538" s="1" t="s">
        <v>1834</v>
      </c>
      <c r="K538" s="2"/>
      <c r="L538" s="1">
        <v>-5.0</v>
      </c>
      <c r="M538" s="1"/>
      <c r="N538" s="1">
        <v>9.397533333333334</v>
      </c>
      <c r="O538" s="1" t="s">
        <v>34</v>
      </c>
      <c r="P538" s="1" t="s">
        <v>777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 hidden="1">
      <c r="A539" s="1" t="s">
        <v>36</v>
      </c>
      <c r="B539" s="1" t="s">
        <v>17</v>
      </c>
      <c r="C539" s="1">
        <v>321.0</v>
      </c>
      <c r="D539" s="1">
        <v>0.0</v>
      </c>
      <c r="E539" s="1" t="s">
        <v>37</v>
      </c>
      <c r="F539" s="1" t="s">
        <v>30</v>
      </c>
      <c r="G539" s="1" t="s">
        <v>31</v>
      </c>
      <c r="H539" s="1" t="s">
        <v>1835</v>
      </c>
      <c r="I539" s="1" t="s">
        <v>1836</v>
      </c>
      <c r="J539" s="1" t="s">
        <v>1836</v>
      </c>
      <c r="K539" s="2"/>
      <c r="L539" s="1">
        <v>-5.0</v>
      </c>
      <c r="M539" s="1"/>
      <c r="N539" s="1">
        <v>9.8924</v>
      </c>
      <c r="O539" s="1" t="s">
        <v>34</v>
      </c>
      <c r="P539" s="1" t="s">
        <v>1837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idden="1">
      <c r="A540" s="1" t="s">
        <v>24</v>
      </c>
      <c r="B540" s="1" t="s">
        <v>17</v>
      </c>
      <c r="C540" s="1">
        <v>317.0</v>
      </c>
      <c r="D540" s="1">
        <v>0.0</v>
      </c>
      <c r="E540" s="1" t="s">
        <v>61</v>
      </c>
      <c r="F540" s="1" t="s">
        <v>62</v>
      </c>
      <c r="G540" s="1" t="s">
        <v>31</v>
      </c>
      <c r="H540" s="1" t="s">
        <v>1838</v>
      </c>
      <c r="I540" s="1" t="s">
        <v>1839</v>
      </c>
      <c r="J540" s="1" t="s">
        <v>1840</v>
      </c>
      <c r="K540" s="1" t="s">
        <v>1841</v>
      </c>
      <c r="L540" s="1">
        <v>-10.0</v>
      </c>
      <c r="M540" s="1">
        <v>0.016566666666666667</v>
      </c>
      <c r="N540" s="1">
        <v>13.008366666666667</v>
      </c>
      <c r="O540" s="1" t="s">
        <v>27</v>
      </c>
      <c r="P540" s="1" t="s">
        <v>1842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idden="1">
      <c r="A541" s="1" t="s">
        <v>24</v>
      </c>
      <c r="B541" s="3" t="s">
        <v>17</v>
      </c>
      <c r="C541" s="3">
        <v>453.0</v>
      </c>
      <c r="D541" s="1">
        <v>0.0</v>
      </c>
      <c r="E541" s="1" t="s">
        <v>61</v>
      </c>
      <c r="F541" s="1" t="s">
        <v>62</v>
      </c>
      <c r="G541" s="1" t="s">
        <v>19</v>
      </c>
      <c r="H541" s="1" t="s">
        <v>1843</v>
      </c>
      <c r="I541" s="1" t="s">
        <v>1844</v>
      </c>
      <c r="J541" s="1" t="s">
        <v>1845</v>
      </c>
      <c r="K541" s="1" t="s">
        <v>1846</v>
      </c>
      <c r="L541" s="1">
        <v>-3.0</v>
      </c>
      <c r="M541" s="1">
        <v>0.025433333333333332</v>
      </c>
      <c r="N541" s="1">
        <v>14.6421</v>
      </c>
      <c r="O541" s="1" t="s">
        <v>27</v>
      </c>
      <c r="P541" s="1" t="s">
        <v>1847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idden="1">
      <c r="A542" s="1" t="s">
        <v>29</v>
      </c>
      <c r="B542" s="1" t="s">
        <v>17</v>
      </c>
      <c r="C542" s="3">
        <v>388.0</v>
      </c>
      <c r="D542" s="1">
        <v>0.0</v>
      </c>
      <c r="E542" s="2"/>
      <c r="F542" s="1" t="s">
        <v>30</v>
      </c>
      <c r="G542" s="1" t="s">
        <v>31</v>
      </c>
      <c r="H542" s="1" t="s">
        <v>1848</v>
      </c>
      <c r="I542" s="1" t="s">
        <v>1849</v>
      </c>
      <c r="J542" s="1" t="s">
        <v>1849</v>
      </c>
      <c r="K542" s="2"/>
      <c r="L542" s="1">
        <v>0.0</v>
      </c>
      <c r="M542" s="1"/>
      <c r="N542" s="1">
        <v>14.1329</v>
      </c>
      <c r="O542" s="1" t="s">
        <v>34</v>
      </c>
      <c r="P542" s="1" t="s">
        <v>1850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idden="1">
      <c r="A543" s="1" t="s">
        <v>29</v>
      </c>
      <c r="B543" s="1" t="s">
        <v>17</v>
      </c>
      <c r="C543" s="1">
        <v>776.0</v>
      </c>
      <c r="D543" s="1">
        <v>0.0</v>
      </c>
      <c r="E543" s="2"/>
      <c r="F543" s="1" t="s">
        <v>30</v>
      </c>
      <c r="G543" s="1" t="s">
        <v>31</v>
      </c>
      <c r="H543" s="1" t="s">
        <v>1851</v>
      </c>
      <c r="I543" s="1" t="s">
        <v>1852</v>
      </c>
      <c r="J543" s="1" t="s">
        <v>1852</v>
      </c>
      <c r="K543" s="2"/>
      <c r="L543" s="1">
        <v>-1.0</v>
      </c>
      <c r="M543" s="1"/>
      <c r="N543" s="1">
        <v>13.831183333333334</v>
      </c>
      <c r="O543" s="1" t="s">
        <v>34</v>
      </c>
      <c r="P543" s="1" t="s">
        <v>1853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 hidden="1">
      <c r="A544" s="1" t="s">
        <v>98</v>
      </c>
      <c r="B544" s="1" t="s">
        <v>17</v>
      </c>
      <c r="C544" s="1">
        <v>329.0</v>
      </c>
      <c r="D544" s="1">
        <v>0.0</v>
      </c>
      <c r="E544" s="1" t="s">
        <v>1362</v>
      </c>
      <c r="F544" s="1" t="s">
        <v>30</v>
      </c>
      <c r="G544" s="1" t="s">
        <v>31</v>
      </c>
      <c r="H544" s="1" t="s">
        <v>1854</v>
      </c>
      <c r="I544" s="1" t="s">
        <v>1855</v>
      </c>
      <c r="J544" s="1" t="s">
        <v>1855</v>
      </c>
      <c r="K544" s="2"/>
      <c r="L544" s="1">
        <v>0.0</v>
      </c>
      <c r="M544" s="1"/>
      <c r="N544" s="1">
        <v>14.401833333333334</v>
      </c>
      <c r="O544" s="1" t="s">
        <v>34</v>
      </c>
      <c r="P544" s="1" t="s">
        <v>1100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idden="1">
      <c r="A545" s="1" t="s">
        <v>29</v>
      </c>
      <c r="B545" s="1" t="s">
        <v>17</v>
      </c>
      <c r="C545" s="1">
        <v>434.0</v>
      </c>
      <c r="D545" s="1">
        <v>0.0</v>
      </c>
      <c r="E545" s="2"/>
      <c r="F545" s="1" t="s">
        <v>30</v>
      </c>
      <c r="G545" s="1" t="s">
        <v>31</v>
      </c>
      <c r="H545" s="1" t="s">
        <v>1856</v>
      </c>
      <c r="I545" s="1" t="s">
        <v>1857</v>
      </c>
      <c r="J545" s="1" t="s">
        <v>1857</v>
      </c>
      <c r="K545" s="2"/>
      <c r="L545" s="1">
        <v>2.0</v>
      </c>
      <c r="M545" s="1"/>
      <c r="N545" s="1">
        <v>17.638833333333334</v>
      </c>
      <c r="O545" s="1" t="s">
        <v>34</v>
      </c>
      <c r="P545" s="1" t="s">
        <v>1858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idden="1">
      <c r="A546" s="1" t="s">
        <v>24</v>
      </c>
      <c r="B546" s="1" t="s">
        <v>17</v>
      </c>
      <c r="C546" s="1">
        <v>386.0</v>
      </c>
      <c r="D546" s="1">
        <v>92.0</v>
      </c>
      <c r="E546" s="2"/>
      <c r="F546" s="1" t="s">
        <v>18</v>
      </c>
      <c r="G546" s="1" t="s">
        <v>31</v>
      </c>
      <c r="H546" s="1" t="s">
        <v>1859</v>
      </c>
      <c r="I546" s="1" t="s">
        <v>1860</v>
      </c>
      <c r="J546" s="1" t="s">
        <v>1860</v>
      </c>
      <c r="K546" s="2"/>
      <c r="L546" s="1">
        <v>-1.0</v>
      </c>
      <c r="M546" s="1"/>
      <c r="N546" s="1">
        <v>17.54435</v>
      </c>
      <c r="O546" s="1" t="s">
        <v>27</v>
      </c>
      <c r="P546" s="1" t="s">
        <v>1861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 hidden="1">
      <c r="A547" s="1" t="s">
        <v>36</v>
      </c>
      <c r="B547" s="1" t="s">
        <v>17</v>
      </c>
      <c r="C547" s="1">
        <v>752.0</v>
      </c>
      <c r="D547" s="1">
        <v>0.0</v>
      </c>
      <c r="E547" s="1" t="s">
        <v>37</v>
      </c>
      <c r="F547" s="1" t="s">
        <v>30</v>
      </c>
      <c r="G547" s="1" t="s">
        <v>31</v>
      </c>
      <c r="H547" s="1" t="s">
        <v>1862</v>
      </c>
      <c r="I547" s="1" t="s">
        <v>1863</v>
      </c>
      <c r="J547" s="1" t="s">
        <v>1863</v>
      </c>
      <c r="K547" s="2"/>
      <c r="L547" s="1">
        <v>1.0</v>
      </c>
      <c r="M547" s="1"/>
      <c r="N547" s="1">
        <v>16.749033333333333</v>
      </c>
      <c r="O547" s="1" t="s">
        <v>34</v>
      </c>
      <c r="P547" s="1" t="s">
        <v>1864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idden="1">
      <c r="A548" s="1" t="s">
        <v>98</v>
      </c>
      <c r="B548" s="1" t="s">
        <v>17</v>
      </c>
      <c r="C548" s="3">
        <v>399.0</v>
      </c>
      <c r="D548" s="1">
        <v>0.0</v>
      </c>
      <c r="E548" s="1" t="s">
        <v>1865</v>
      </c>
      <c r="F548" s="1" t="s">
        <v>30</v>
      </c>
      <c r="G548" s="1" t="s">
        <v>31</v>
      </c>
      <c r="H548" s="1" t="s">
        <v>1866</v>
      </c>
      <c r="I548" s="1" t="s">
        <v>1867</v>
      </c>
      <c r="J548" s="1" t="s">
        <v>1867</v>
      </c>
      <c r="K548" s="2"/>
      <c r="L548" s="1">
        <v>-2.0</v>
      </c>
      <c r="M548" s="1"/>
      <c r="N548" s="1">
        <v>12.506616666666666</v>
      </c>
      <c r="O548" s="1" t="s">
        <v>34</v>
      </c>
      <c r="P548" s="1" t="s">
        <v>1868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idden="1">
      <c r="A549" s="1" t="s">
        <v>29</v>
      </c>
      <c r="B549" s="1" t="s">
        <v>354</v>
      </c>
      <c r="C549" s="1">
        <v>274.0</v>
      </c>
      <c r="D549" s="1">
        <v>0.0</v>
      </c>
      <c r="E549" s="2"/>
      <c r="F549" s="1" t="s">
        <v>30</v>
      </c>
      <c r="G549" s="1" t="s">
        <v>31</v>
      </c>
      <c r="H549" s="1" t="s">
        <v>1869</v>
      </c>
      <c r="I549" s="1" t="s">
        <v>1870</v>
      </c>
      <c r="J549" s="1" t="s">
        <v>1870</v>
      </c>
      <c r="K549" s="2"/>
      <c r="L549" s="1">
        <v>-3.0</v>
      </c>
      <c r="M549" s="1"/>
      <c r="N549" s="1">
        <v>11.07425</v>
      </c>
      <c r="O549" s="1" t="s">
        <v>34</v>
      </c>
      <c r="P549" s="1" t="s">
        <v>1871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idden="1">
      <c r="A550" s="1" t="s">
        <v>29</v>
      </c>
      <c r="B550" s="1" t="s">
        <v>354</v>
      </c>
      <c r="C550" s="1">
        <v>314.0</v>
      </c>
      <c r="D550" s="1">
        <v>0.0</v>
      </c>
      <c r="E550" s="2"/>
      <c r="F550" s="1" t="s">
        <v>30</v>
      </c>
      <c r="G550" s="1" t="s">
        <v>31</v>
      </c>
      <c r="H550" s="1" t="s">
        <v>1872</v>
      </c>
      <c r="I550" s="1" t="s">
        <v>1873</v>
      </c>
      <c r="J550" s="1" t="s">
        <v>1873</v>
      </c>
      <c r="K550" s="2"/>
      <c r="L550" s="1">
        <v>-5.0</v>
      </c>
      <c r="M550" s="1"/>
      <c r="N550" s="1">
        <v>9.81195</v>
      </c>
      <c r="O550" s="1" t="s">
        <v>34</v>
      </c>
      <c r="P550" s="1" t="s">
        <v>1874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idden="1">
      <c r="A551" s="1" t="s">
        <v>98</v>
      </c>
      <c r="B551" s="1" t="s">
        <v>354</v>
      </c>
      <c r="C551" s="1">
        <v>274.0</v>
      </c>
      <c r="D551" s="1">
        <v>0.0</v>
      </c>
      <c r="E551" s="1" t="s">
        <v>1875</v>
      </c>
      <c r="F551" s="1" t="s">
        <v>30</v>
      </c>
      <c r="G551" s="1" t="s">
        <v>31</v>
      </c>
      <c r="H551" s="1" t="s">
        <v>1876</v>
      </c>
      <c r="I551" s="1" t="s">
        <v>1877</v>
      </c>
      <c r="J551" s="1" t="s">
        <v>1877</v>
      </c>
      <c r="K551" s="2"/>
      <c r="L551" s="1">
        <v>-4.0</v>
      </c>
      <c r="M551" s="1"/>
      <c r="N551" s="1">
        <v>10.620383333333333</v>
      </c>
      <c r="O551" s="1" t="s">
        <v>34</v>
      </c>
      <c r="P551" s="1" t="s">
        <v>1878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 hidden="1">
      <c r="A552" s="1" t="s">
        <v>16</v>
      </c>
      <c r="B552" s="1" t="s">
        <v>17</v>
      </c>
      <c r="C552" s="1">
        <v>309.0</v>
      </c>
      <c r="D552" s="1">
        <v>0.0</v>
      </c>
      <c r="E552" s="2"/>
      <c r="F552" s="1" t="s">
        <v>18</v>
      </c>
      <c r="G552" s="1" t="s">
        <v>19</v>
      </c>
      <c r="H552" s="1" t="s">
        <v>1879</v>
      </c>
      <c r="I552" s="1" t="s">
        <v>1880</v>
      </c>
      <c r="J552" s="1" t="s">
        <v>1880</v>
      </c>
      <c r="K552" s="2"/>
      <c r="L552" s="1">
        <v>5.0</v>
      </c>
      <c r="M552" s="1"/>
      <c r="N552" s="1">
        <v>10.459683333333333</v>
      </c>
      <c r="O552" s="1" t="s">
        <v>22</v>
      </c>
      <c r="P552" s="1" t="s">
        <v>1881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 hidden="1">
      <c r="A553" s="1" t="s">
        <v>36</v>
      </c>
      <c r="B553" s="1" t="s">
        <v>17</v>
      </c>
      <c r="C553" s="1">
        <v>404.0</v>
      </c>
      <c r="D553" s="1">
        <v>0.0</v>
      </c>
      <c r="E553" s="1" t="s">
        <v>37</v>
      </c>
      <c r="F553" s="1" t="s">
        <v>30</v>
      </c>
      <c r="G553" s="1" t="s">
        <v>31</v>
      </c>
      <c r="H553" s="1" t="s">
        <v>1882</v>
      </c>
      <c r="I553" s="1" t="s">
        <v>1883</v>
      </c>
      <c r="J553" s="1" t="s">
        <v>1883</v>
      </c>
      <c r="K553" s="2"/>
      <c r="L553" s="1">
        <v>-4.0</v>
      </c>
      <c r="M553" s="1"/>
      <c r="N553" s="1">
        <v>10.281066666666666</v>
      </c>
      <c r="O553" s="1" t="s">
        <v>34</v>
      </c>
      <c r="P553" s="1" t="s">
        <v>1884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idden="1">
      <c r="A554" s="1" t="s">
        <v>24</v>
      </c>
      <c r="B554" s="1" t="s">
        <v>17</v>
      </c>
      <c r="C554" s="1">
        <v>374.0</v>
      </c>
      <c r="D554" s="1">
        <v>0.0</v>
      </c>
      <c r="E554" s="1" t="s">
        <v>61</v>
      </c>
      <c r="F554" s="1" t="s">
        <v>62</v>
      </c>
      <c r="G554" s="1" t="s">
        <v>19</v>
      </c>
      <c r="H554" s="1" t="s">
        <v>1885</v>
      </c>
      <c r="I554" s="1" t="s">
        <v>1886</v>
      </c>
      <c r="J554" s="1" t="s">
        <v>1887</v>
      </c>
      <c r="K554" s="1" t="s">
        <v>1888</v>
      </c>
      <c r="L554" s="1">
        <v>-9.0</v>
      </c>
      <c r="M554" s="1">
        <v>0.0323</v>
      </c>
      <c r="N554" s="1">
        <v>15.6122</v>
      </c>
      <c r="O554" s="1" t="s">
        <v>27</v>
      </c>
      <c r="P554" s="1" t="s">
        <v>1889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idden="1">
      <c r="A555" s="1" t="s">
        <v>98</v>
      </c>
      <c r="B555" s="1" t="s">
        <v>354</v>
      </c>
      <c r="C555" s="1">
        <v>642.0</v>
      </c>
      <c r="D555" s="1">
        <v>0.0</v>
      </c>
      <c r="E555" s="1" t="s">
        <v>1890</v>
      </c>
      <c r="F555" s="1" t="s">
        <v>30</v>
      </c>
      <c r="G555" s="1" t="s">
        <v>31</v>
      </c>
      <c r="H555" s="1" t="s">
        <v>1891</v>
      </c>
      <c r="I555" s="1" t="s">
        <v>1892</v>
      </c>
      <c r="J555" s="1" t="s">
        <v>1892</v>
      </c>
      <c r="K555" s="2"/>
      <c r="L555" s="1">
        <v>-3.0</v>
      </c>
      <c r="M555" s="1"/>
      <c r="N555" s="1">
        <v>11.531933333333333</v>
      </c>
      <c r="O555" s="1" t="s">
        <v>34</v>
      </c>
      <c r="P555" s="1" t="s">
        <v>1893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 hidden="1">
      <c r="A556" s="1" t="s">
        <v>29</v>
      </c>
      <c r="B556" s="1" t="s">
        <v>354</v>
      </c>
      <c r="C556" s="1">
        <v>264.0</v>
      </c>
      <c r="D556" s="1">
        <v>0.0</v>
      </c>
      <c r="E556" s="2"/>
      <c r="F556" s="1" t="s">
        <v>30</v>
      </c>
      <c r="G556" s="1" t="s">
        <v>31</v>
      </c>
      <c r="H556" s="1" t="s">
        <v>1894</v>
      </c>
      <c r="I556" s="1" t="s">
        <v>1895</v>
      </c>
      <c r="J556" s="1" t="s">
        <v>1895</v>
      </c>
      <c r="K556" s="2"/>
      <c r="L556" s="1">
        <v>-6.0</v>
      </c>
      <c r="M556" s="1"/>
      <c r="N556" s="1">
        <v>8.857133333333334</v>
      </c>
      <c r="O556" s="1" t="s">
        <v>34</v>
      </c>
      <c r="P556" s="1" t="s">
        <v>712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idden="1">
      <c r="A557" s="1" t="s">
        <v>24</v>
      </c>
      <c r="B557" s="1" t="s">
        <v>17</v>
      </c>
      <c r="C557" s="3">
        <v>199.0</v>
      </c>
      <c r="D557" s="1">
        <v>50.0</v>
      </c>
      <c r="E557" s="2"/>
      <c r="F557" s="1" t="s">
        <v>18</v>
      </c>
      <c r="G557" s="1" t="s">
        <v>31</v>
      </c>
      <c r="H557" s="1" t="s">
        <v>1896</v>
      </c>
      <c r="I557" s="1" t="s">
        <v>1897</v>
      </c>
      <c r="J557" s="1" t="s">
        <v>1897</v>
      </c>
      <c r="K557" s="2"/>
      <c r="L557" s="1">
        <v>-10.0</v>
      </c>
      <c r="M557" s="1"/>
      <c r="N557" s="1">
        <v>9.452833333333333</v>
      </c>
      <c r="O557" s="1" t="s">
        <v>27</v>
      </c>
      <c r="P557" s="1" t="s">
        <v>1898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idden="1">
      <c r="A558" s="1" t="s">
        <v>24</v>
      </c>
      <c r="B558" s="1" t="s">
        <v>17</v>
      </c>
      <c r="C558" s="1">
        <v>428.0</v>
      </c>
      <c r="D558" s="1">
        <v>100.0</v>
      </c>
      <c r="E558" s="2"/>
      <c r="F558" s="1" t="s">
        <v>18</v>
      </c>
      <c r="G558" s="1" t="s">
        <v>31</v>
      </c>
      <c r="H558" s="1" t="s">
        <v>1899</v>
      </c>
      <c r="I558" s="1" t="s">
        <v>1900</v>
      </c>
      <c r="J558" s="1" t="s">
        <v>1900</v>
      </c>
      <c r="K558" s="2"/>
      <c r="L558" s="1">
        <v>-8.0</v>
      </c>
      <c r="M558" s="1"/>
      <c r="N558" s="1">
        <v>10.81525</v>
      </c>
      <c r="O558" s="1" t="s">
        <v>27</v>
      </c>
      <c r="P558" s="1" t="s">
        <v>1901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idden="1">
      <c r="A559" s="1" t="s">
        <v>24</v>
      </c>
      <c r="B559" s="1" t="s">
        <v>17</v>
      </c>
      <c r="C559" s="1">
        <v>267.0</v>
      </c>
      <c r="D559" s="1">
        <v>62.0</v>
      </c>
      <c r="E559" s="2"/>
      <c r="F559" s="1" t="s">
        <v>18</v>
      </c>
      <c r="G559" s="1" t="s">
        <v>167</v>
      </c>
      <c r="H559" s="1" t="s">
        <v>1902</v>
      </c>
      <c r="I559" s="1" t="s">
        <v>1903</v>
      </c>
      <c r="J559" s="1" t="s">
        <v>1903</v>
      </c>
      <c r="K559" s="2"/>
      <c r="L559" s="1">
        <v>-5.0</v>
      </c>
      <c r="M559" s="1"/>
      <c r="N559" s="1">
        <v>14.221</v>
      </c>
      <c r="O559" s="1" t="s">
        <v>27</v>
      </c>
      <c r="P559" s="1" t="s">
        <v>834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idden="1">
      <c r="A560" s="1" t="s">
        <v>29</v>
      </c>
      <c r="B560" s="1" t="s">
        <v>354</v>
      </c>
      <c r="C560" s="1">
        <v>658.0</v>
      </c>
      <c r="D560" s="1">
        <v>0.0</v>
      </c>
      <c r="E560" s="2"/>
      <c r="F560" s="1" t="s">
        <v>30</v>
      </c>
      <c r="G560" s="1" t="s">
        <v>31</v>
      </c>
      <c r="H560" s="1" t="s">
        <v>1904</v>
      </c>
      <c r="I560" s="1" t="s">
        <v>1905</v>
      </c>
      <c r="J560" s="1" t="s">
        <v>1905</v>
      </c>
      <c r="K560" s="2"/>
      <c r="L560" s="1">
        <v>0.0</v>
      </c>
      <c r="M560" s="1"/>
      <c r="N560" s="1">
        <v>15.3437</v>
      </c>
      <c r="O560" s="1" t="s">
        <v>34</v>
      </c>
      <c r="P560" s="1" t="s">
        <v>1906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idden="1">
      <c r="A561" s="1" t="s">
        <v>24</v>
      </c>
      <c r="B561" s="1" t="s">
        <v>17</v>
      </c>
      <c r="C561" s="1">
        <v>408.0</v>
      </c>
      <c r="D561" s="1">
        <v>0.0</v>
      </c>
      <c r="E561" s="1" t="s">
        <v>61</v>
      </c>
      <c r="F561" s="1" t="s">
        <v>62</v>
      </c>
      <c r="G561" s="1" t="s">
        <v>31</v>
      </c>
      <c r="H561" s="1" t="s">
        <v>1907</v>
      </c>
      <c r="I561" s="1" t="s">
        <v>1908</v>
      </c>
      <c r="J561" s="1" t="s">
        <v>1909</v>
      </c>
      <c r="K561" s="1" t="s">
        <v>1910</v>
      </c>
      <c r="L561" s="1">
        <v>-7.0</v>
      </c>
      <c r="M561" s="1">
        <v>0.023866666666666668</v>
      </c>
      <c r="N561" s="1">
        <v>10.989916666666666</v>
      </c>
      <c r="O561" s="1" t="s">
        <v>27</v>
      </c>
      <c r="P561" s="1" t="s">
        <v>1911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idden="1">
      <c r="A562" s="1" t="s">
        <v>36</v>
      </c>
      <c r="B562" s="1" t="s">
        <v>17</v>
      </c>
      <c r="C562" s="1">
        <v>1310.0</v>
      </c>
      <c r="D562" s="1">
        <v>0.0</v>
      </c>
      <c r="E562" s="1" t="s">
        <v>37</v>
      </c>
      <c r="F562" s="1" t="s">
        <v>30</v>
      </c>
      <c r="G562" s="1" t="s">
        <v>31</v>
      </c>
      <c r="H562" s="1" t="s">
        <v>1912</v>
      </c>
      <c r="I562" s="1" t="s">
        <v>1913</v>
      </c>
      <c r="J562" s="1" t="s">
        <v>1913</v>
      </c>
      <c r="K562" s="2"/>
      <c r="L562" s="1">
        <v>3.0</v>
      </c>
      <c r="M562" s="1"/>
      <c r="N562" s="1">
        <v>18.6626</v>
      </c>
      <c r="O562" s="1" t="s">
        <v>34</v>
      </c>
      <c r="P562" s="1" t="s">
        <v>1914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 hidden="1">
      <c r="A563" s="1" t="s">
        <v>29</v>
      </c>
      <c r="B563" s="1" t="s">
        <v>354</v>
      </c>
      <c r="C563" s="1">
        <v>380.0</v>
      </c>
      <c r="D563" s="1">
        <v>0.0</v>
      </c>
      <c r="E563" s="2"/>
      <c r="F563" s="1" t="s">
        <v>30</v>
      </c>
      <c r="G563" s="1" t="s">
        <v>31</v>
      </c>
      <c r="H563" s="1" t="s">
        <v>1915</v>
      </c>
      <c r="I563" s="1" t="s">
        <v>1916</v>
      </c>
      <c r="J563" s="1" t="s">
        <v>1916</v>
      </c>
      <c r="K563" s="2"/>
      <c r="L563" s="1">
        <v>-4.0</v>
      </c>
      <c r="M563" s="1"/>
      <c r="N563" s="1">
        <v>10.8759</v>
      </c>
      <c r="O563" s="1" t="s">
        <v>34</v>
      </c>
      <c r="P563" s="1" t="s">
        <v>1917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idden="1">
      <c r="A564" s="1" t="s">
        <v>36</v>
      </c>
      <c r="B564" s="1" t="s">
        <v>17</v>
      </c>
      <c r="C564" s="1">
        <v>321.0</v>
      </c>
      <c r="D564" s="1">
        <v>0.0</v>
      </c>
      <c r="E564" s="1" t="s">
        <v>37</v>
      </c>
      <c r="F564" s="1" t="s">
        <v>30</v>
      </c>
      <c r="G564" s="1" t="s">
        <v>31</v>
      </c>
      <c r="H564" s="1" t="s">
        <v>1918</v>
      </c>
      <c r="I564" s="1" t="s">
        <v>1919</v>
      </c>
      <c r="J564" s="1" t="s">
        <v>1919</v>
      </c>
      <c r="K564" s="2"/>
      <c r="L564" s="1">
        <v>-6.0</v>
      </c>
      <c r="M564" s="1"/>
      <c r="N564" s="1">
        <v>8.340883333333334</v>
      </c>
      <c r="O564" s="1" t="s">
        <v>34</v>
      </c>
      <c r="P564" s="1" t="s">
        <v>1920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idden="1">
      <c r="A565" s="1" t="s">
        <v>24</v>
      </c>
      <c r="B565" s="1" t="s">
        <v>17</v>
      </c>
      <c r="C565" s="1">
        <v>538.0</v>
      </c>
      <c r="D565" s="1">
        <v>0.0</v>
      </c>
      <c r="E565" s="1" t="s">
        <v>61</v>
      </c>
      <c r="F565" s="1" t="s">
        <v>62</v>
      </c>
      <c r="G565" s="1" t="s">
        <v>31</v>
      </c>
      <c r="H565" s="1" t="s">
        <v>1921</v>
      </c>
      <c r="I565" s="1" t="s">
        <v>1922</v>
      </c>
      <c r="J565" s="1" t="s">
        <v>1923</v>
      </c>
      <c r="K565" s="1" t="s">
        <v>1924</v>
      </c>
      <c r="L565" s="1">
        <v>-3.0</v>
      </c>
      <c r="M565" s="1">
        <v>0.022433333333333333</v>
      </c>
      <c r="N565" s="1">
        <v>21.821533333333335</v>
      </c>
      <c r="O565" s="1" t="s">
        <v>27</v>
      </c>
      <c r="P565" s="1" t="s">
        <v>1925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idden="1">
      <c r="A566" s="1" t="s">
        <v>36</v>
      </c>
      <c r="B566" s="1" t="s">
        <v>17</v>
      </c>
      <c r="C566" s="1">
        <v>289.0</v>
      </c>
      <c r="D566" s="1">
        <v>0.0</v>
      </c>
      <c r="E566" s="1" t="s">
        <v>37</v>
      </c>
      <c r="F566" s="1" t="s">
        <v>30</v>
      </c>
      <c r="G566" s="1" t="s">
        <v>31</v>
      </c>
      <c r="H566" s="1" t="s">
        <v>1926</v>
      </c>
      <c r="I566" s="1" t="s">
        <v>1927</v>
      </c>
      <c r="J566" s="1" t="s">
        <v>1927</v>
      </c>
      <c r="K566" s="2"/>
      <c r="L566" s="1">
        <v>-1.0</v>
      </c>
      <c r="M566" s="1"/>
      <c r="N566" s="1">
        <v>13.65095</v>
      </c>
      <c r="O566" s="1" t="s">
        <v>34</v>
      </c>
      <c r="P566" s="1" t="s">
        <v>1928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 hidden="1">
      <c r="A567" s="1" t="s">
        <v>29</v>
      </c>
      <c r="B567" s="1" t="s">
        <v>354</v>
      </c>
      <c r="C567" s="1">
        <v>658.0</v>
      </c>
      <c r="D567" s="1">
        <v>0.0</v>
      </c>
      <c r="E567" s="2"/>
      <c r="F567" s="1" t="s">
        <v>30</v>
      </c>
      <c r="G567" s="1" t="s">
        <v>31</v>
      </c>
      <c r="H567" s="1" t="s">
        <v>1929</v>
      </c>
      <c r="I567" s="1" t="s">
        <v>1930</v>
      </c>
      <c r="J567" s="1" t="s">
        <v>1930</v>
      </c>
      <c r="K567" s="2"/>
      <c r="L567" s="1">
        <v>2.0</v>
      </c>
      <c r="M567" s="1"/>
      <c r="N567" s="1">
        <v>17.528816666666668</v>
      </c>
      <c r="O567" s="1" t="s">
        <v>34</v>
      </c>
      <c r="P567" s="1" t="s">
        <v>1906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idden="1">
      <c r="A568" s="1" t="s">
        <v>36</v>
      </c>
      <c r="B568" s="1" t="s">
        <v>17</v>
      </c>
      <c r="C568" s="1">
        <v>264.0</v>
      </c>
      <c r="D568" s="1">
        <v>0.0</v>
      </c>
      <c r="E568" s="1" t="s">
        <v>37</v>
      </c>
      <c r="F568" s="1" t="s">
        <v>30</v>
      </c>
      <c r="G568" s="1" t="s">
        <v>31</v>
      </c>
      <c r="H568" s="1" t="s">
        <v>1931</v>
      </c>
      <c r="I568" s="1" t="s">
        <v>1932</v>
      </c>
      <c r="J568" s="1" t="s">
        <v>1932</v>
      </c>
      <c r="K568" s="2"/>
      <c r="L568" s="1">
        <v>1.0</v>
      </c>
      <c r="M568" s="1"/>
      <c r="N568" s="1">
        <v>16.218533333333333</v>
      </c>
      <c r="O568" s="1" t="s">
        <v>34</v>
      </c>
      <c r="P568" s="1" t="s">
        <v>40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24</v>
      </c>
      <c r="B569" s="1" t="s">
        <v>17</v>
      </c>
      <c r="C569" s="1">
        <v>418.0</v>
      </c>
      <c r="D569" s="1">
        <v>105.0</v>
      </c>
      <c r="E569" s="2"/>
      <c r="F569" s="1" t="s">
        <v>18</v>
      </c>
      <c r="G569" s="1" t="s">
        <v>167</v>
      </c>
      <c r="H569" s="1" t="s">
        <v>1933</v>
      </c>
      <c r="I569" s="1" t="s">
        <v>1934</v>
      </c>
      <c r="J569" s="1" t="s">
        <v>1934</v>
      </c>
      <c r="K569" s="2"/>
      <c r="L569" s="1">
        <v>-1.0</v>
      </c>
      <c r="M569" s="1"/>
      <c r="N569" s="1">
        <v>17.35755</v>
      </c>
      <c r="O569" s="1" t="s">
        <v>27</v>
      </c>
      <c r="P569" s="1" t="s">
        <v>1935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 hidden="1">
      <c r="A570" s="1" t="s">
        <v>29</v>
      </c>
      <c r="B570" s="1" t="s">
        <v>354</v>
      </c>
      <c r="C570" s="1">
        <v>425.0</v>
      </c>
      <c r="D570" s="1">
        <v>0.0</v>
      </c>
      <c r="E570" s="2"/>
      <c r="F570" s="1" t="s">
        <v>30</v>
      </c>
      <c r="G570" s="1" t="s">
        <v>31</v>
      </c>
      <c r="H570" s="1" t="s">
        <v>1936</v>
      </c>
      <c r="I570" s="1" t="s">
        <v>1937</v>
      </c>
      <c r="J570" s="1" t="s">
        <v>1937</v>
      </c>
      <c r="K570" s="2"/>
      <c r="L570" s="1">
        <v>0.0</v>
      </c>
      <c r="M570" s="1"/>
      <c r="N570" s="1">
        <v>14.7061</v>
      </c>
      <c r="O570" s="1" t="s">
        <v>34</v>
      </c>
      <c r="P570" s="1" t="s">
        <v>1938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idden="1">
      <c r="A571" s="1" t="s">
        <v>36</v>
      </c>
      <c r="B571" s="1" t="s">
        <v>17</v>
      </c>
      <c r="C571" s="1">
        <v>712.0</v>
      </c>
      <c r="D571" s="1">
        <v>0.0</v>
      </c>
      <c r="E571" s="1" t="s">
        <v>37</v>
      </c>
      <c r="F571" s="1" t="s">
        <v>30</v>
      </c>
      <c r="G571" s="1" t="s">
        <v>31</v>
      </c>
      <c r="H571" s="1" t="s">
        <v>1939</v>
      </c>
      <c r="I571" s="1" t="s">
        <v>1940</v>
      </c>
      <c r="J571" s="1" t="s">
        <v>1940</v>
      </c>
      <c r="K571" s="2"/>
      <c r="L571" s="1">
        <v>-1.0</v>
      </c>
      <c r="M571" s="1"/>
      <c r="N571" s="1">
        <v>13.582366666666667</v>
      </c>
      <c r="O571" s="1" t="s">
        <v>34</v>
      </c>
      <c r="P571" s="1" t="s">
        <v>1941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 hidden="1">
      <c r="A572" s="1" t="s">
        <v>24</v>
      </c>
      <c r="B572" s="1" t="s">
        <v>17</v>
      </c>
      <c r="C572" s="1">
        <v>523.0</v>
      </c>
      <c r="D572" s="1">
        <v>0.0</v>
      </c>
      <c r="E572" s="1" t="s">
        <v>61</v>
      </c>
      <c r="F572" s="1" t="s">
        <v>62</v>
      </c>
      <c r="G572" s="1" t="s">
        <v>31</v>
      </c>
      <c r="H572" s="1" t="s">
        <v>1942</v>
      </c>
      <c r="I572" s="1" t="s">
        <v>1943</v>
      </c>
      <c r="J572" s="1" t="s">
        <v>1944</v>
      </c>
      <c r="K572" s="1" t="s">
        <v>1945</v>
      </c>
      <c r="L572" s="1">
        <v>0.0</v>
      </c>
      <c r="M572" s="1">
        <v>0.01425</v>
      </c>
      <c r="N572" s="1">
        <v>11.694866666666666</v>
      </c>
      <c r="O572" s="1" t="s">
        <v>27</v>
      </c>
      <c r="P572" s="1" t="s">
        <v>1946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idden="1">
      <c r="A573" s="1" t="s">
        <v>24</v>
      </c>
      <c r="B573" s="1" t="s">
        <v>17</v>
      </c>
      <c r="C573" s="1">
        <v>199.0</v>
      </c>
      <c r="D573" s="1">
        <v>50.0</v>
      </c>
      <c r="E573" s="2"/>
      <c r="F573" s="1" t="s">
        <v>18</v>
      </c>
      <c r="G573" s="1" t="s">
        <v>19</v>
      </c>
      <c r="H573" s="1" t="s">
        <v>1947</v>
      </c>
      <c r="I573" s="1" t="s">
        <v>1948</v>
      </c>
      <c r="J573" s="1" t="s">
        <v>1948</v>
      </c>
      <c r="K573" s="2"/>
      <c r="L573" s="1">
        <v>-7.0</v>
      </c>
      <c r="M573" s="1"/>
      <c r="N573" s="1">
        <v>11.514366666666668</v>
      </c>
      <c r="O573" s="1" t="s">
        <v>27</v>
      </c>
      <c r="P573" s="1" t="s">
        <v>1949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idden="1">
      <c r="A574" s="1" t="s">
        <v>29</v>
      </c>
      <c r="B574" s="1" t="s">
        <v>354</v>
      </c>
      <c r="C574" s="1">
        <v>274.0</v>
      </c>
      <c r="D574" s="1">
        <v>0.0</v>
      </c>
      <c r="E574" s="2"/>
      <c r="F574" s="1" t="s">
        <v>30</v>
      </c>
      <c r="G574" s="1" t="s">
        <v>31</v>
      </c>
      <c r="H574" s="1" t="s">
        <v>1950</v>
      </c>
      <c r="I574" s="1" t="s">
        <v>1951</v>
      </c>
      <c r="J574" s="1" t="s">
        <v>1951</v>
      </c>
      <c r="K574" s="2"/>
      <c r="L574" s="1">
        <v>-7.0</v>
      </c>
      <c r="M574" s="1"/>
      <c r="N574" s="1">
        <v>7.988883333333333</v>
      </c>
      <c r="O574" s="1" t="s">
        <v>34</v>
      </c>
      <c r="P574" s="1" t="s">
        <v>1952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 hidden="1">
      <c r="A575" s="1" t="s">
        <v>24</v>
      </c>
      <c r="B575" s="1" t="s">
        <v>17</v>
      </c>
      <c r="C575" s="1">
        <v>1300.0</v>
      </c>
      <c r="D575" s="1">
        <v>0.0</v>
      </c>
      <c r="E575" s="1" t="s">
        <v>61</v>
      </c>
      <c r="F575" s="1" t="s">
        <v>62</v>
      </c>
      <c r="G575" s="1" t="s">
        <v>31</v>
      </c>
      <c r="H575" s="1" t="s">
        <v>1953</v>
      </c>
      <c r="I575" s="1" t="s">
        <v>1954</v>
      </c>
      <c r="J575" s="1" t="s">
        <v>1955</v>
      </c>
      <c r="K575" s="1" t="s">
        <v>1956</v>
      </c>
      <c r="L575" s="1">
        <v>3.0</v>
      </c>
      <c r="M575" s="1">
        <v>0.03305</v>
      </c>
      <c r="N575" s="1">
        <v>17.781666666666666</v>
      </c>
      <c r="O575" s="1" t="s">
        <v>27</v>
      </c>
      <c r="P575" s="1" t="s">
        <v>1957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 hidden="1">
      <c r="A576" s="1" t="s">
        <v>24</v>
      </c>
      <c r="B576" s="1" t="s">
        <v>17</v>
      </c>
      <c r="C576" s="1">
        <v>359.0</v>
      </c>
      <c r="D576" s="1">
        <v>0.0</v>
      </c>
      <c r="E576" s="1" t="s">
        <v>61</v>
      </c>
      <c r="F576" s="1" t="s">
        <v>62</v>
      </c>
      <c r="G576" s="1" t="s">
        <v>31</v>
      </c>
      <c r="H576" s="1" t="s">
        <v>1958</v>
      </c>
      <c r="I576" s="1" t="s">
        <v>1959</v>
      </c>
      <c r="J576" s="1" t="s">
        <v>1960</v>
      </c>
      <c r="K576" s="1" t="s">
        <v>1961</v>
      </c>
      <c r="L576" s="1">
        <v>-5.0</v>
      </c>
      <c r="M576" s="1">
        <v>0.03495</v>
      </c>
      <c r="N576" s="1">
        <v>9.524333333333333</v>
      </c>
      <c r="O576" s="1" t="s">
        <v>27</v>
      </c>
      <c r="P576" s="1" t="s">
        <v>1962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idden="1">
      <c r="A577" s="1" t="s">
        <v>29</v>
      </c>
      <c r="B577" s="1" t="s">
        <v>354</v>
      </c>
      <c r="C577" s="1">
        <v>274.0</v>
      </c>
      <c r="D577" s="1">
        <v>0.0</v>
      </c>
      <c r="E577" s="2"/>
      <c r="F577" s="1" t="s">
        <v>30</v>
      </c>
      <c r="G577" s="1" t="s">
        <v>31</v>
      </c>
      <c r="H577" s="1" t="s">
        <v>1963</v>
      </c>
      <c r="I577" s="1" t="s">
        <v>1964</v>
      </c>
      <c r="J577" s="1" t="s">
        <v>1964</v>
      </c>
      <c r="K577" s="2"/>
      <c r="L577" s="1">
        <v>-3.0</v>
      </c>
      <c r="M577" s="1"/>
      <c r="N577" s="1">
        <v>11.307966666666667</v>
      </c>
      <c r="O577" s="1" t="s">
        <v>34</v>
      </c>
      <c r="P577" s="1" t="s">
        <v>1965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 hidden="1">
      <c r="A578" s="1" t="s">
        <v>24</v>
      </c>
      <c r="B578" s="1" t="s">
        <v>17</v>
      </c>
      <c r="C578" s="1">
        <v>290.0</v>
      </c>
      <c r="D578" s="1">
        <v>17.0</v>
      </c>
      <c r="E578" s="1" t="s">
        <v>37</v>
      </c>
      <c r="F578" s="1" t="s">
        <v>62</v>
      </c>
      <c r="G578" s="1" t="s">
        <v>31</v>
      </c>
      <c r="H578" s="1" t="s">
        <v>1966</v>
      </c>
      <c r="I578" s="1" t="s">
        <v>1967</v>
      </c>
      <c r="J578" s="1" t="s">
        <v>1968</v>
      </c>
      <c r="K578" s="1" t="s">
        <v>1969</v>
      </c>
      <c r="L578" s="1">
        <v>12.0</v>
      </c>
      <c r="M578" s="1">
        <v>3.906616666666667</v>
      </c>
      <c r="N578" s="1">
        <v>11.909366666666667</v>
      </c>
      <c r="O578" s="1" t="s">
        <v>27</v>
      </c>
      <c r="P578" s="1" t="s">
        <v>690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idden="1">
      <c r="A579" s="1" t="s">
        <v>24</v>
      </c>
      <c r="B579" s="1" t="s">
        <v>17</v>
      </c>
      <c r="C579" s="1">
        <v>377.0</v>
      </c>
      <c r="D579" s="1">
        <v>0.0</v>
      </c>
      <c r="E579" s="1" t="s">
        <v>61</v>
      </c>
      <c r="F579" s="1" t="s">
        <v>62</v>
      </c>
      <c r="G579" s="1" t="s">
        <v>31</v>
      </c>
      <c r="H579" s="1" t="s">
        <v>1970</v>
      </c>
      <c r="I579" s="1" t="s">
        <v>1971</v>
      </c>
      <c r="J579" s="1" t="s">
        <v>1972</v>
      </c>
      <c r="K579" s="1" t="s">
        <v>1973</v>
      </c>
      <c r="L579" s="1">
        <v>-5.0</v>
      </c>
      <c r="M579" s="1">
        <v>0.018883333333333332</v>
      </c>
      <c r="N579" s="1">
        <v>12.661566666666667</v>
      </c>
      <c r="O579" s="1" t="s">
        <v>27</v>
      </c>
      <c r="P579" s="1" t="s">
        <v>1974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idden="1">
      <c r="A580" s="1" t="s">
        <v>36</v>
      </c>
      <c r="B580" s="1" t="s">
        <v>17</v>
      </c>
      <c r="C580" s="1">
        <v>429.0</v>
      </c>
      <c r="D580" s="1">
        <v>0.0</v>
      </c>
      <c r="E580" s="1" t="s">
        <v>37</v>
      </c>
      <c r="F580" s="1" t="s">
        <v>30</v>
      </c>
      <c r="G580" s="1" t="s">
        <v>31</v>
      </c>
      <c r="H580" s="1" t="s">
        <v>1975</v>
      </c>
      <c r="I580" s="1" t="s">
        <v>1976</v>
      </c>
      <c r="J580" s="1" t="s">
        <v>1976</v>
      </c>
      <c r="K580" s="2"/>
      <c r="L580" s="1">
        <v>-3.0</v>
      </c>
      <c r="M580" s="1"/>
      <c r="N580" s="1">
        <v>11.37795</v>
      </c>
      <c r="O580" s="1" t="s">
        <v>34</v>
      </c>
      <c r="P580" s="1" t="s">
        <v>1977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idden="1">
      <c r="A581" s="1" t="s">
        <v>36</v>
      </c>
      <c r="B581" s="1" t="s">
        <v>17</v>
      </c>
      <c r="C581" s="1">
        <v>329.0</v>
      </c>
      <c r="D581" s="1">
        <v>0.0</v>
      </c>
      <c r="E581" s="1" t="s">
        <v>37</v>
      </c>
      <c r="F581" s="1" t="s">
        <v>30</v>
      </c>
      <c r="G581" s="1" t="s">
        <v>31</v>
      </c>
      <c r="H581" s="1" t="s">
        <v>1978</v>
      </c>
      <c r="I581" s="1" t="s">
        <v>1979</v>
      </c>
      <c r="J581" s="1" t="s">
        <v>1979</v>
      </c>
      <c r="K581" s="2"/>
      <c r="L581" s="1">
        <v>0.0</v>
      </c>
      <c r="M581" s="1"/>
      <c r="N581" s="1">
        <v>15.87195</v>
      </c>
      <c r="O581" s="1" t="s">
        <v>34</v>
      </c>
      <c r="P581" s="1" t="s">
        <v>485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 hidden="1">
      <c r="A582" s="1" t="s">
        <v>36</v>
      </c>
      <c r="B582" s="1" t="s">
        <v>17</v>
      </c>
      <c r="C582" s="1">
        <v>583.0</v>
      </c>
      <c r="D582" s="1">
        <v>0.0</v>
      </c>
      <c r="E582" s="1" t="s">
        <v>37</v>
      </c>
      <c r="F582" s="1" t="s">
        <v>30</v>
      </c>
      <c r="G582" s="1" t="s">
        <v>31</v>
      </c>
      <c r="H582" s="1" t="s">
        <v>1980</v>
      </c>
      <c r="I582" s="1" t="s">
        <v>1981</v>
      </c>
      <c r="J582" s="1" t="s">
        <v>1981</v>
      </c>
      <c r="K582" s="2"/>
      <c r="L582" s="1">
        <v>2.0</v>
      </c>
      <c r="M582" s="1"/>
      <c r="N582" s="1">
        <v>17.654583333333335</v>
      </c>
      <c r="O582" s="1" t="s">
        <v>34</v>
      </c>
      <c r="P582" s="1" t="s">
        <v>1982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 hidden="1">
      <c r="A583" s="1" t="s">
        <v>98</v>
      </c>
      <c r="B583" s="1" t="s">
        <v>354</v>
      </c>
      <c r="C583" s="1">
        <v>528.0</v>
      </c>
      <c r="D583" s="1">
        <v>0.0</v>
      </c>
      <c r="E583" s="1" t="s">
        <v>1983</v>
      </c>
      <c r="F583" s="1" t="s">
        <v>30</v>
      </c>
      <c r="G583" s="1" t="s">
        <v>31</v>
      </c>
      <c r="H583" s="1" t="s">
        <v>1984</v>
      </c>
      <c r="I583" s="1" t="s">
        <v>1985</v>
      </c>
      <c r="J583" s="1" t="s">
        <v>1985</v>
      </c>
      <c r="K583" s="2"/>
      <c r="L583" s="1">
        <v>0.0</v>
      </c>
      <c r="M583" s="1"/>
      <c r="N583" s="1">
        <v>14.375233333333334</v>
      </c>
      <c r="O583" s="1" t="s">
        <v>34</v>
      </c>
      <c r="P583" s="1" t="s">
        <v>1986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 hidden="1">
      <c r="A584" s="1" t="s">
        <v>29</v>
      </c>
      <c r="B584" s="1" t="s">
        <v>354</v>
      </c>
      <c r="C584" s="1">
        <v>329.0</v>
      </c>
      <c r="D584" s="1">
        <v>0.0</v>
      </c>
      <c r="E584" s="2"/>
      <c r="F584" s="1" t="s">
        <v>30</v>
      </c>
      <c r="G584" s="1" t="s">
        <v>31</v>
      </c>
      <c r="H584" s="1" t="s">
        <v>1987</v>
      </c>
      <c r="I584" s="1" t="s">
        <v>1988</v>
      </c>
      <c r="J584" s="1" t="s">
        <v>1988</v>
      </c>
      <c r="K584" s="2"/>
      <c r="L584" s="1">
        <v>-2.0</v>
      </c>
      <c r="M584" s="1"/>
      <c r="N584" s="1">
        <v>12.247566666666666</v>
      </c>
      <c r="O584" s="1" t="s">
        <v>34</v>
      </c>
      <c r="P584" s="1" t="s">
        <v>1989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 hidden="1">
      <c r="A585" s="1" t="s">
        <v>36</v>
      </c>
      <c r="B585" s="1" t="s">
        <v>17</v>
      </c>
      <c r="C585" s="1">
        <v>324.0</v>
      </c>
      <c r="D585" s="1">
        <v>0.0</v>
      </c>
      <c r="E585" s="1" t="s">
        <v>37</v>
      </c>
      <c r="F585" s="1" t="s">
        <v>30</v>
      </c>
      <c r="G585" s="1" t="s">
        <v>31</v>
      </c>
      <c r="H585" s="1" t="s">
        <v>1990</v>
      </c>
      <c r="I585" s="1" t="s">
        <v>1991</v>
      </c>
      <c r="J585" s="1" t="s">
        <v>1991</v>
      </c>
      <c r="K585" s="2"/>
      <c r="L585" s="1">
        <v>-4.0</v>
      </c>
      <c r="M585" s="1"/>
      <c r="N585" s="1">
        <v>10.775566666666666</v>
      </c>
      <c r="O585" s="1" t="s">
        <v>34</v>
      </c>
      <c r="P585" s="1" t="s">
        <v>1992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 hidden="1">
      <c r="A586" s="1" t="s">
        <v>29</v>
      </c>
      <c r="B586" s="1" t="s">
        <v>354</v>
      </c>
      <c r="C586" s="1">
        <v>447.0</v>
      </c>
      <c r="D586" s="1">
        <v>0.0</v>
      </c>
      <c r="E586" s="2"/>
      <c r="F586" s="1" t="s">
        <v>30</v>
      </c>
      <c r="G586" s="1" t="s">
        <v>31</v>
      </c>
      <c r="H586" s="1" t="s">
        <v>1993</v>
      </c>
      <c r="I586" s="1" t="s">
        <v>1994</v>
      </c>
      <c r="J586" s="1" t="s">
        <v>1994</v>
      </c>
      <c r="K586" s="2"/>
      <c r="L586" s="1">
        <v>-4.0</v>
      </c>
      <c r="M586" s="1"/>
      <c r="N586" s="1">
        <v>10.317233333333334</v>
      </c>
      <c r="O586" s="1" t="s">
        <v>34</v>
      </c>
      <c r="P586" s="1" t="s">
        <v>1995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 hidden="1">
      <c r="A587" s="1" t="s">
        <v>36</v>
      </c>
      <c r="B587" s="1" t="s">
        <v>17</v>
      </c>
      <c r="C587" s="3">
        <v>732.0</v>
      </c>
      <c r="D587" s="1">
        <v>0.0</v>
      </c>
      <c r="E587" s="1" t="s">
        <v>37</v>
      </c>
      <c r="F587" s="1" t="s">
        <v>30</v>
      </c>
      <c r="G587" s="1" t="s">
        <v>31</v>
      </c>
      <c r="H587" s="1" t="s">
        <v>1996</v>
      </c>
      <c r="I587" s="1" t="s">
        <v>1997</v>
      </c>
      <c r="J587" s="1" t="s">
        <v>1997</v>
      </c>
      <c r="K587" s="2"/>
      <c r="L587" s="1">
        <v>2.0</v>
      </c>
      <c r="M587" s="1"/>
      <c r="N587" s="1">
        <v>17.8822</v>
      </c>
      <c r="O587" s="1" t="s">
        <v>34</v>
      </c>
      <c r="P587" s="1" t="s">
        <v>1998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 hidden="1">
      <c r="A588" s="1" t="s">
        <v>16</v>
      </c>
      <c r="B588" s="1" t="s">
        <v>17</v>
      </c>
      <c r="C588" s="1">
        <v>309.0</v>
      </c>
      <c r="D588" s="1">
        <v>0.0</v>
      </c>
      <c r="E588" s="2"/>
      <c r="F588" s="1" t="s">
        <v>18</v>
      </c>
      <c r="G588" s="1" t="s">
        <v>19</v>
      </c>
      <c r="H588" s="1" t="s">
        <v>1999</v>
      </c>
      <c r="I588" s="1" t="s">
        <v>2000</v>
      </c>
      <c r="J588" s="1" t="s">
        <v>2000</v>
      </c>
      <c r="K588" s="2"/>
      <c r="L588" s="1">
        <v>9.0</v>
      </c>
      <c r="M588" s="1"/>
      <c r="N588" s="1">
        <v>14.677483333333333</v>
      </c>
      <c r="O588" s="1" t="s">
        <v>22</v>
      </c>
      <c r="P588" s="1" t="s">
        <v>2001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idden="1">
      <c r="A589" s="1" t="s">
        <v>24</v>
      </c>
      <c r="B589" s="1" t="s">
        <v>17</v>
      </c>
      <c r="C589" s="1">
        <v>247.0</v>
      </c>
      <c r="D589" s="1">
        <v>62.0</v>
      </c>
      <c r="E589" s="2"/>
      <c r="F589" s="1" t="s">
        <v>18</v>
      </c>
      <c r="G589" s="1" t="s">
        <v>31</v>
      </c>
      <c r="H589" s="1" t="s">
        <v>2002</v>
      </c>
      <c r="I589" s="1" t="s">
        <v>2003</v>
      </c>
      <c r="J589" s="1" t="s">
        <v>2003</v>
      </c>
      <c r="K589" s="2"/>
      <c r="L589" s="1">
        <v>-6.0</v>
      </c>
      <c r="M589" s="1"/>
      <c r="N589" s="1">
        <v>13.24275</v>
      </c>
      <c r="O589" s="1" t="s">
        <v>27</v>
      </c>
      <c r="P589" s="1" t="s">
        <v>298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idden="1">
      <c r="A590" s="1" t="s">
        <v>29</v>
      </c>
      <c r="B590" s="1" t="s">
        <v>354</v>
      </c>
      <c r="C590" s="1">
        <v>658.0</v>
      </c>
      <c r="D590" s="1">
        <v>0.0</v>
      </c>
      <c r="E590" s="2"/>
      <c r="F590" s="1" t="s">
        <v>30</v>
      </c>
      <c r="G590" s="1" t="s">
        <v>19</v>
      </c>
      <c r="H590" s="1" t="s">
        <v>2004</v>
      </c>
      <c r="I590" s="1" t="s">
        <v>2005</v>
      </c>
      <c r="J590" s="1" t="s">
        <v>2005</v>
      </c>
      <c r="K590" s="2"/>
      <c r="L590" s="1">
        <v>1.0</v>
      </c>
      <c r="M590" s="1"/>
      <c r="N590" s="1">
        <v>16.567933333333333</v>
      </c>
      <c r="O590" s="1" t="s">
        <v>34</v>
      </c>
      <c r="P590" s="1" t="s">
        <v>2006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 hidden="1">
      <c r="A591" s="1" t="s">
        <v>29</v>
      </c>
      <c r="B591" s="1" t="s">
        <v>354</v>
      </c>
      <c r="C591" s="1">
        <v>658.0</v>
      </c>
      <c r="D591" s="1">
        <v>0.0</v>
      </c>
      <c r="E591" s="2"/>
      <c r="F591" s="1" t="s">
        <v>30</v>
      </c>
      <c r="G591" s="1" t="s">
        <v>31</v>
      </c>
      <c r="H591" s="1" t="s">
        <v>2007</v>
      </c>
      <c r="I591" s="1" t="s">
        <v>2008</v>
      </c>
      <c r="J591" s="1" t="s">
        <v>2008</v>
      </c>
      <c r="K591" s="2"/>
      <c r="L591" s="1">
        <v>3.0</v>
      </c>
      <c r="M591" s="1"/>
      <c r="N591" s="1">
        <v>18.0218</v>
      </c>
      <c r="O591" s="1" t="s">
        <v>34</v>
      </c>
      <c r="P591" s="1" t="s">
        <v>2009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idden="1">
      <c r="A592" s="1" t="s">
        <v>16</v>
      </c>
      <c r="B592" s="1" t="s">
        <v>17</v>
      </c>
      <c r="C592" s="1">
        <v>0.0</v>
      </c>
      <c r="D592" s="1">
        <v>797.0</v>
      </c>
      <c r="E592" s="1" t="s">
        <v>61</v>
      </c>
      <c r="F592" s="1" t="s">
        <v>62</v>
      </c>
      <c r="G592" s="1" t="s">
        <v>19</v>
      </c>
      <c r="H592" s="1" t="s">
        <v>2010</v>
      </c>
      <c r="I592" s="1" t="s">
        <v>2011</v>
      </c>
      <c r="J592" s="1" t="s">
        <v>2012</v>
      </c>
      <c r="K592" s="1" t="s">
        <v>2013</v>
      </c>
      <c r="L592" s="1">
        <v>-3.0</v>
      </c>
      <c r="M592" s="1">
        <v>0.13365</v>
      </c>
      <c r="N592" s="1">
        <v>8.394866666666667</v>
      </c>
      <c r="O592" s="1" t="s">
        <v>22</v>
      </c>
      <c r="P592" s="1" t="s">
        <v>2014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idden="1">
      <c r="A593" s="1" t="s">
        <v>29</v>
      </c>
      <c r="B593" s="1" t="s">
        <v>354</v>
      </c>
      <c r="C593" s="1">
        <v>719.0</v>
      </c>
      <c r="D593" s="1">
        <v>0.0</v>
      </c>
      <c r="E593" s="2"/>
      <c r="F593" s="1" t="s">
        <v>30</v>
      </c>
      <c r="G593" s="1" t="s">
        <v>31</v>
      </c>
      <c r="H593" s="1" t="s">
        <v>2015</v>
      </c>
      <c r="I593" s="1" t="s">
        <v>2016</v>
      </c>
      <c r="J593" s="1" t="s">
        <v>2016</v>
      </c>
      <c r="K593" s="2"/>
      <c r="L593" s="1">
        <v>0.0</v>
      </c>
      <c r="M593" s="1"/>
      <c r="N593" s="1">
        <v>15.130416666666667</v>
      </c>
      <c r="O593" s="1" t="s">
        <v>34</v>
      </c>
      <c r="P593" s="1" t="s">
        <v>2017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 hidden="1">
      <c r="A594" s="1" t="s">
        <v>29</v>
      </c>
      <c r="B594" s="1" t="s">
        <v>354</v>
      </c>
      <c r="C594" s="3">
        <v>528.0</v>
      </c>
      <c r="D594" s="1">
        <v>0.0</v>
      </c>
      <c r="E594" s="2"/>
      <c r="F594" s="1" t="s">
        <v>30</v>
      </c>
      <c r="G594" s="1" t="s">
        <v>31</v>
      </c>
      <c r="H594" s="1" t="s">
        <v>2018</v>
      </c>
      <c r="I594" s="1" t="s">
        <v>2019</v>
      </c>
      <c r="J594" s="1" t="s">
        <v>2019</v>
      </c>
      <c r="K594" s="2"/>
      <c r="L594" s="1">
        <v>0.0</v>
      </c>
      <c r="M594" s="1"/>
      <c r="N594" s="1">
        <v>14.274383333333333</v>
      </c>
      <c r="O594" s="1" t="s">
        <v>34</v>
      </c>
      <c r="P594" s="1" t="s">
        <v>2020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idden="1">
      <c r="A595" s="1" t="s">
        <v>24</v>
      </c>
      <c r="B595" s="1" t="s">
        <v>17</v>
      </c>
      <c r="C595" s="1">
        <v>1276.0</v>
      </c>
      <c r="D595" s="1">
        <v>0.0</v>
      </c>
      <c r="E595" s="1" t="s">
        <v>61</v>
      </c>
      <c r="F595" s="1" t="s">
        <v>62</v>
      </c>
      <c r="G595" s="1" t="s">
        <v>31</v>
      </c>
      <c r="H595" s="1" t="s">
        <v>2021</v>
      </c>
      <c r="I595" s="1" t="s">
        <v>2022</v>
      </c>
      <c r="J595" s="1" t="s">
        <v>2023</v>
      </c>
      <c r="K595" s="1" t="s">
        <v>2024</v>
      </c>
      <c r="L595" s="1">
        <v>-1.0</v>
      </c>
      <c r="M595" s="1">
        <v>0.01905</v>
      </c>
      <c r="N595" s="1">
        <v>18.02415</v>
      </c>
      <c r="O595" s="1" t="s">
        <v>27</v>
      </c>
      <c r="P595" s="1" t="s">
        <v>2025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idden="1">
      <c r="A596" s="1" t="s">
        <v>36</v>
      </c>
      <c r="B596" s="1" t="s">
        <v>17</v>
      </c>
      <c r="C596" s="1">
        <v>957.0</v>
      </c>
      <c r="D596" s="1">
        <v>0.0</v>
      </c>
      <c r="E596" s="1" t="s">
        <v>37</v>
      </c>
      <c r="F596" s="1" t="s">
        <v>30</v>
      </c>
      <c r="G596" s="1" t="s">
        <v>31</v>
      </c>
      <c r="H596" s="1" t="s">
        <v>2026</v>
      </c>
      <c r="I596" s="1" t="s">
        <v>2027</v>
      </c>
      <c r="J596" s="1" t="s">
        <v>2027</v>
      </c>
      <c r="K596" s="2"/>
      <c r="L596" s="1">
        <v>-3.0</v>
      </c>
      <c r="M596" s="1"/>
      <c r="N596" s="1">
        <v>11.223083333333333</v>
      </c>
      <c r="O596" s="1" t="s">
        <v>34</v>
      </c>
      <c r="P596" s="1" t="s">
        <v>2028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 hidden="1">
      <c r="A597" s="1" t="s">
        <v>24</v>
      </c>
      <c r="B597" s="1" t="s">
        <v>17</v>
      </c>
      <c r="C597" s="1">
        <v>633.0</v>
      </c>
      <c r="D597" s="1">
        <v>0.0</v>
      </c>
      <c r="E597" s="1" t="s">
        <v>37</v>
      </c>
      <c r="F597" s="1" t="s">
        <v>62</v>
      </c>
      <c r="G597" s="1" t="s">
        <v>31</v>
      </c>
      <c r="H597" s="1" t="s">
        <v>2029</v>
      </c>
      <c r="I597" s="1" t="s">
        <v>2030</v>
      </c>
      <c r="J597" s="1" t="s">
        <v>2031</v>
      </c>
      <c r="K597" s="1" t="s">
        <v>2032</v>
      </c>
      <c r="L597" s="1">
        <v>0.0</v>
      </c>
      <c r="M597" s="1">
        <v>2.3404166666666666</v>
      </c>
      <c r="N597" s="1">
        <v>13.5229</v>
      </c>
      <c r="O597" s="1" t="s">
        <v>27</v>
      </c>
      <c r="P597" s="1" t="s">
        <v>2033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idden="1">
      <c r="A598" s="1" t="s">
        <v>24</v>
      </c>
      <c r="B598" s="1" t="s">
        <v>17</v>
      </c>
      <c r="C598" s="1">
        <v>618.0</v>
      </c>
      <c r="D598" s="1">
        <v>0.0</v>
      </c>
      <c r="E598" s="1" t="s">
        <v>61</v>
      </c>
      <c r="F598" s="1" t="s">
        <v>62</v>
      </c>
      <c r="G598" s="1" t="s">
        <v>19</v>
      </c>
      <c r="H598" s="1" t="s">
        <v>2034</v>
      </c>
      <c r="I598" s="1" t="s">
        <v>2035</v>
      </c>
      <c r="J598" s="1" t="s">
        <v>2036</v>
      </c>
      <c r="K598" s="1" t="s">
        <v>2037</v>
      </c>
      <c r="L598" s="1">
        <v>-5.0</v>
      </c>
      <c r="M598" s="1">
        <v>0.03601666666666667</v>
      </c>
      <c r="N598" s="1">
        <v>12.1347</v>
      </c>
      <c r="O598" s="1" t="s">
        <v>27</v>
      </c>
      <c r="P598" s="1" t="s">
        <v>2038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 hidden="1">
      <c r="A599" s="1" t="s">
        <v>36</v>
      </c>
      <c r="B599" s="1" t="s">
        <v>17</v>
      </c>
      <c r="C599" s="1">
        <v>1022.0</v>
      </c>
      <c r="D599" s="1">
        <v>0.0</v>
      </c>
      <c r="E599" s="1" t="s">
        <v>37</v>
      </c>
      <c r="F599" s="1" t="s">
        <v>30</v>
      </c>
      <c r="G599" s="1" t="s">
        <v>31</v>
      </c>
      <c r="H599" s="1" t="s">
        <v>2039</v>
      </c>
      <c r="I599" s="1" t="s">
        <v>2040</v>
      </c>
      <c r="J599" s="1" t="s">
        <v>2040</v>
      </c>
      <c r="K599" s="2"/>
      <c r="L599" s="1">
        <v>4.0</v>
      </c>
      <c r="M599" s="1"/>
      <c r="N599" s="1">
        <v>19.5303</v>
      </c>
      <c r="O599" s="1" t="s">
        <v>34</v>
      </c>
      <c r="P599" s="1" t="s">
        <v>2041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idden="1">
      <c r="A600" s="1" t="s">
        <v>24</v>
      </c>
      <c r="B600" s="1" t="s">
        <v>17</v>
      </c>
      <c r="C600" s="1">
        <v>568.8</v>
      </c>
      <c r="D600" s="1">
        <v>63.2</v>
      </c>
      <c r="E600" s="1" t="s">
        <v>37</v>
      </c>
      <c r="F600" s="1" t="s">
        <v>62</v>
      </c>
      <c r="G600" s="1" t="s">
        <v>31</v>
      </c>
      <c r="H600" s="1" t="s">
        <v>2042</v>
      </c>
      <c r="I600" s="1" t="s">
        <v>2043</v>
      </c>
      <c r="J600" s="1" t="s">
        <v>2044</v>
      </c>
      <c r="K600" s="1" t="s">
        <v>2045</v>
      </c>
      <c r="L600" s="1">
        <v>2.0</v>
      </c>
      <c r="M600" s="1">
        <v>6.623783333333333</v>
      </c>
      <c r="N600" s="1">
        <v>18.934683333333332</v>
      </c>
      <c r="O600" s="1" t="s">
        <v>27</v>
      </c>
      <c r="P600" s="1" t="s">
        <v>2046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idden="1">
      <c r="A601" s="1" t="s">
        <v>24</v>
      </c>
      <c r="B601" s="1" t="s">
        <v>17</v>
      </c>
      <c r="C601" s="1">
        <v>768.0</v>
      </c>
      <c r="D601" s="1">
        <v>0.0</v>
      </c>
      <c r="E601" s="1" t="s">
        <v>37</v>
      </c>
      <c r="F601" s="1" t="s">
        <v>62</v>
      </c>
      <c r="G601" s="1" t="s">
        <v>31</v>
      </c>
      <c r="H601" s="1" t="s">
        <v>2047</v>
      </c>
      <c r="I601" s="1" t="s">
        <v>2048</v>
      </c>
      <c r="J601" s="1" t="s">
        <v>2049</v>
      </c>
      <c r="K601" s="1" t="s">
        <v>2050</v>
      </c>
      <c r="L601" s="1">
        <v>0.0</v>
      </c>
      <c r="M601" s="1">
        <v>2.1878333333333333</v>
      </c>
      <c r="N601" s="1">
        <v>16.48635</v>
      </c>
      <c r="O601" s="1" t="s">
        <v>27</v>
      </c>
      <c r="P601" s="1" t="s">
        <v>2051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idden="1">
      <c r="A602" s="1" t="s">
        <v>24</v>
      </c>
      <c r="B602" s="1" t="s">
        <v>17</v>
      </c>
      <c r="C602" s="1">
        <v>516.0</v>
      </c>
      <c r="D602" s="1">
        <v>0.0</v>
      </c>
      <c r="E602" s="1" t="s">
        <v>61</v>
      </c>
      <c r="F602" s="1" t="s">
        <v>62</v>
      </c>
      <c r="G602" s="1" t="s">
        <v>31</v>
      </c>
      <c r="H602" s="1" t="s">
        <v>2052</v>
      </c>
      <c r="I602" s="1" t="s">
        <v>2053</v>
      </c>
      <c r="J602" s="1" t="s">
        <v>2054</v>
      </c>
      <c r="K602" s="1" t="s">
        <v>2055</v>
      </c>
      <c r="L602" s="1">
        <v>6.0</v>
      </c>
      <c r="M602" s="1">
        <v>0.027083333333333334</v>
      </c>
      <c r="N602" s="1">
        <v>10.050966666666667</v>
      </c>
      <c r="O602" s="1" t="s">
        <v>27</v>
      </c>
      <c r="P602" s="1" t="s">
        <v>2056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idden="1">
      <c r="A603" s="1" t="s">
        <v>29</v>
      </c>
      <c r="B603" s="1" t="s">
        <v>354</v>
      </c>
      <c r="C603" s="1">
        <v>304.0</v>
      </c>
      <c r="D603" s="1">
        <v>0.0</v>
      </c>
      <c r="E603" s="2"/>
      <c r="F603" s="1" t="s">
        <v>30</v>
      </c>
      <c r="G603" s="1" t="s">
        <v>19</v>
      </c>
      <c r="H603" s="1" t="s">
        <v>2057</v>
      </c>
      <c r="I603" s="1" t="s">
        <v>2058</v>
      </c>
      <c r="J603" s="1" t="s">
        <v>2058</v>
      </c>
      <c r="K603" s="2"/>
      <c r="L603" s="1">
        <v>0.0</v>
      </c>
      <c r="M603" s="1"/>
      <c r="N603" s="1">
        <v>15.6454</v>
      </c>
      <c r="O603" s="1" t="s">
        <v>34</v>
      </c>
      <c r="P603" s="1" t="s">
        <v>2059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idden="1">
      <c r="A604" s="1" t="s">
        <v>29</v>
      </c>
      <c r="B604" s="1" t="s">
        <v>354</v>
      </c>
      <c r="C604" s="1">
        <v>364.0</v>
      </c>
      <c r="D604" s="1">
        <v>0.0</v>
      </c>
      <c r="E604" s="2"/>
      <c r="F604" s="1" t="s">
        <v>30</v>
      </c>
      <c r="G604" s="1" t="s">
        <v>31</v>
      </c>
      <c r="H604" s="1" t="s">
        <v>2060</v>
      </c>
      <c r="I604" s="1" t="s">
        <v>2061</v>
      </c>
      <c r="J604" s="1" t="s">
        <v>2061</v>
      </c>
      <c r="K604" s="2"/>
      <c r="L604" s="1">
        <v>-2.0</v>
      </c>
      <c r="M604" s="1"/>
      <c r="N604" s="1">
        <v>12.2108</v>
      </c>
      <c r="O604" s="1" t="s">
        <v>34</v>
      </c>
      <c r="P604" s="1" t="s">
        <v>2062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 hidden="1">
      <c r="A605" s="1" t="s">
        <v>24</v>
      </c>
      <c r="B605" s="1" t="s">
        <v>17</v>
      </c>
      <c r="C605" s="1">
        <v>199.0</v>
      </c>
      <c r="D605" s="1">
        <v>50.0</v>
      </c>
      <c r="E605" s="2"/>
      <c r="F605" s="1" t="s">
        <v>18</v>
      </c>
      <c r="G605" s="1" t="s">
        <v>167</v>
      </c>
      <c r="H605" s="1" t="s">
        <v>2063</v>
      </c>
      <c r="I605" s="1" t="s">
        <v>2064</v>
      </c>
      <c r="J605" s="1" t="s">
        <v>2064</v>
      </c>
      <c r="K605" s="2"/>
      <c r="L605" s="1">
        <v>-12.0</v>
      </c>
      <c r="M605" s="1"/>
      <c r="N605" s="1">
        <v>30.841266666666666</v>
      </c>
      <c r="O605" s="1" t="s">
        <v>27</v>
      </c>
      <c r="P605" s="1" t="s">
        <v>2065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idden="1">
      <c r="A606" s="1" t="s">
        <v>24</v>
      </c>
      <c r="B606" s="1" t="s">
        <v>17</v>
      </c>
      <c r="C606" s="1">
        <v>672.0</v>
      </c>
      <c r="D606" s="1">
        <v>0.0</v>
      </c>
      <c r="E606" s="1" t="s">
        <v>61</v>
      </c>
      <c r="F606" s="1" t="s">
        <v>62</v>
      </c>
      <c r="G606" s="1" t="s">
        <v>31</v>
      </c>
      <c r="H606" s="1" t="s">
        <v>2066</v>
      </c>
      <c r="I606" s="1" t="s">
        <v>2067</v>
      </c>
      <c r="J606" s="1" t="s">
        <v>2068</v>
      </c>
      <c r="K606" s="1" t="s">
        <v>2069</v>
      </c>
      <c r="L606" s="1">
        <v>9.0</v>
      </c>
      <c r="M606" s="1">
        <v>0.019216666666666667</v>
      </c>
      <c r="N606" s="1">
        <v>19.850416666666668</v>
      </c>
      <c r="O606" s="1" t="s">
        <v>27</v>
      </c>
      <c r="P606" s="1" t="s">
        <v>2070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idden="1">
      <c r="A607" s="1" t="s">
        <v>16</v>
      </c>
      <c r="B607" s="1" t="s">
        <v>17</v>
      </c>
      <c r="C607" s="3">
        <v>249.0</v>
      </c>
      <c r="D607" s="1">
        <v>0.0</v>
      </c>
      <c r="E607" s="2"/>
      <c r="F607" s="1" t="s">
        <v>18</v>
      </c>
      <c r="G607" s="1" t="s">
        <v>19</v>
      </c>
      <c r="H607" s="1" t="s">
        <v>2071</v>
      </c>
      <c r="I607" s="1" t="s">
        <v>2072</v>
      </c>
      <c r="J607" s="1" t="s">
        <v>2072</v>
      </c>
      <c r="K607" s="2"/>
      <c r="L607" s="1">
        <v>5.0</v>
      </c>
      <c r="M607" s="1"/>
      <c r="N607" s="1">
        <v>10.268833333333333</v>
      </c>
      <c r="O607" s="1" t="s">
        <v>22</v>
      </c>
      <c r="P607" s="1" t="s">
        <v>2073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idden="1">
      <c r="A608" s="1" t="s">
        <v>24</v>
      </c>
      <c r="B608" s="1" t="s">
        <v>17</v>
      </c>
      <c r="C608" s="3">
        <v>309.0</v>
      </c>
      <c r="D608" s="1">
        <v>0.0</v>
      </c>
      <c r="E608" s="1" t="s">
        <v>61</v>
      </c>
      <c r="F608" s="1" t="s">
        <v>62</v>
      </c>
      <c r="G608" s="1" t="s">
        <v>31</v>
      </c>
      <c r="H608" s="1" t="s">
        <v>2074</v>
      </c>
      <c r="I608" s="1" t="s">
        <v>2075</v>
      </c>
      <c r="J608" s="1" t="s">
        <v>2076</v>
      </c>
      <c r="K608" s="1" t="s">
        <v>2077</v>
      </c>
      <c r="L608" s="1">
        <v>-7.0</v>
      </c>
      <c r="M608" s="1">
        <v>0.02815</v>
      </c>
      <c r="N608" s="1">
        <v>15.431616666666667</v>
      </c>
      <c r="O608" s="1" t="s">
        <v>27</v>
      </c>
      <c r="P608" s="1" t="s">
        <v>298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idden="1">
      <c r="A609" s="1" t="s">
        <v>24</v>
      </c>
      <c r="B609" s="1" t="s">
        <v>17</v>
      </c>
      <c r="C609" s="1">
        <v>247.0</v>
      </c>
      <c r="D609" s="1">
        <v>62.0</v>
      </c>
      <c r="E609" s="2"/>
      <c r="F609" s="1" t="s">
        <v>18</v>
      </c>
      <c r="G609" s="1" t="s">
        <v>167</v>
      </c>
      <c r="H609" s="1" t="s">
        <v>2078</v>
      </c>
      <c r="I609" s="1" t="s">
        <v>2079</v>
      </c>
      <c r="J609" s="1" t="s">
        <v>2079</v>
      </c>
      <c r="K609" s="2"/>
      <c r="L609" s="1">
        <v>-8.0</v>
      </c>
      <c r="M609" s="1"/>
      <c r="N609" s="1">
        <v>10.901233333333334</v>
      </c>
      <c r="O609" s="1" t="s">
        <v>27</v>
      </c>
      <c r="P609" s="1" t="s">
        <v>2080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idden="1">
      <c r="A610" s="1" t="s">
        <v>29</v>
      </c>
      <c r="B610" s="1" t="s">
        <v>354</v>
      </c>
      <c r="C610" s="1">
        <v>528.0</v>
      </c>
      <c r="D610" s="1">
        <v>0.0</v>
      </c>
      <c r="E610" s="2"/>
      <c r="F610" s="1" t="s">
        <v>30</v>
      </c>
      <c r="G610" s="1" t="s">
        <v>31</v>
      </c>
      <c r="H610" s="1" t="s">
        <v>2081</v>
      </c>
      <c r="I610" s="1" t="s">
        <v>2082</v>
      </c>
      <c r="J610" s="1" t="s">
        <v>2082</v>
      </c>
      <c r="K610" s="2"/>
      <c r="L610" s="1">
        <v>-1.0</v>
      </c>
      <c r="M610" s="1"/>
      <c r="N610" s="1">
        <v>13.660366666666667</v>
      </c>
      <c r="O610" s="1" t="s">
        <v>34</v>
      </c>
      <c r="P610" s="1" t="s">
        <v>2083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 hidden="1">
      <c r="A611" s="1" t="s">
        <v>29</v>
      </c>
      <c r="B611" s="1" t="s">
        <v>354</v>
      </c>
      <c r="C611" s="1">
        <v>478.0</v>
      </c>
      <c r="D611" s="1">
        <v>0.0</v>
      </c>
      <c r="E611" s="2"/>
      <c r="F611" s="1" t="s">
        <v>30</v>
      </c>
      <c r="G611" s="1" t="s">
        <v>31</v>
      </c>
      <c r="H611" s="1" t="s">
        <v>2084</v>
      </c>
      <c r="I611" s="1" t="s">
        <v>2085</v>
      </c>
      <c r="J611" s="1" t="s">
        <v>2085</v>
      </c>
      <c r="K611" s="2"/>
      <c r="L611" s="1">
        <v>-3.0</v>
      </c>
      <c r="M611" s="1"/>
      <c r="N611" s="1">
        <v>11.685383333333334</v>
      </c>
      <c r="O611" s="1" t="s">
        <v>34</v>
      </c>
      <c r="P611" s="1" t="s">
        <v>2086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 hidden="1">
      <c r="A612" s="1" t="s">
        <v>36</v>
      </c>
      <c r="B612" s="1" t="s">
        <v>17</v>
      </c>
      <c r="C612" s="3">
        <v>731.0</v>
      </c>
      <c r="D612" s="1">
        <v>0.0</v>
      </c>
      <c r="E612" s="1" t="s">
        <v>37</v>
      </c>
      <c r="F612" s="1" t="s">
        <v>30</v>
      </c>
      <c r="G612" s="1" t="s">
        <v>31</v>
      </c>
      <c r="H612" s="1" t="s">
        <v>2087</v>
      </c>
      <c r="I612" s="1" t="s">
        <v>2088</v>
      </c>
      <c r="J612" s="1" t="s">
        <v>2088</v>
      </c>
      <c r="K612" s="2"/>
      <c r="L612" s="1">
        <v>-2.0</v>
      </c>
      <c r="M612" s="1"/>
      <c r="N612" s="1">
        <v>12.29125</v>
      </c>
      <c r="O612" s="1" t="s">
        <v>34</v>
      </c>
      <c r="P612" s="1" t="s">
        <v>2089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idden="1">
      <c r="A613" s="1" t="s">
        <v>16</v>
      </c>
      <c r="B613" s="1" t="s">
        <v>17</v>
      </c>
      <c r="C613" s="3">
        <v>249.0</v>
      </c>
      <c r="D613" s="1">
        <v>0.0</v>
      </c>
      <c r="E613" s="2"/>
      <c r="F613" s="1" t="s">
        <v>18</v>
      </c>
      <c r="G613" s="1" t="s">
        <v>19</v>
      </c>
      <c r="H613" s="1" t="s">
        <v>2090</v>
      </c>
      <c r="I613" s="1" t="s">
        <v>2091</v>
      </c>
      <c r="J613" s="1" t="s">
        <v>2091</v>
      </c>
      <c r="K613" s="2"/>
      <c r="L613" s="1">
        <v>2.0</v>
      </c>
      <c r="M613" s="1"/>
      <c r="N613" s="1">
        <v>7.1824666666666666</v>
      </c>
      <c r="O613" s="1" t="s">
        <v>22</v>
      </c>
      <c r="P613" s="1" t="s">
        <v>2092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idden="1">
      <c r="A614" s="1" t="s">
        <v>36</v>
      </c>
      <c r="B614" s="1" t="s">
        <v>17</v>
      </c>
      <c r="C614" s="1">
        <v>264.0</v>
      </c>
      <c r="D614" s="1">
        <v>0.0</v>
      </c>
      <c r="E614" s="1" t="s">
        <v>37</v>
      </c>
      <c r="F614" s="1" t="s">
        <v>30</v>
      </c>
      <c r="G614" s="1" t="s">
        <v>31</v>
      </c>
      <c r="H614" s="1" t="s">
        <v>2093</v>
      </c>
      <c r="I614" s="1" t="s">
        <v>2094</v>
      </c>
      <c r="J614" s="1" t="s">
        <v>2094</v>
      </c>
      <c r="K614" s="2"/>
      <c r="L614" s="1">
        <v>-5.0</v>
      </c>
      <c r="M614" s="1"/>
      <c r="N614" s="1">
        <v>9.17025</v>
      </c>
      <c r="O614" s="1" t="s">
        <v>34</v>
      </c>
      <c r="P614" s="1" t="s">
        <v>880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idden="1">
      <c r="A615" s="1" t="s">
        <v>24</v>
      </c>
      <c r="B615" s="1" t="s">
        <v>17</v>
      </c>
      <c r="C615" s="3">
        <v>247.0</v>
      </c>
      <c r="D615" s="1">
        <v>62.0</v>
      </c>
      <c r="E615" s="2"/>
      <c r="F615" s="1" t="s">
        <v>18</v>
      </c>
      <c r="G615" s="1" t="s">
        <v>19</v>
      </c>
      <c r="H615" s="1" t="s">
        <v>2095</v>
      </c>
      <c r="I615" s="1" t="s">
        <v>2096</v>
      </c>
      <c r="J615" s="1" t="s">
        <v>2096</v>
      </c>
      <c r="K615" s="2"/>
      <c r="L615" s="1">
        <v>-5.0</v>
      </c>
      <c r="M615" s="1"/>
      <c r="N615" s="1">
        <v>14.030016666666667</v>
      </c>
      <c r="O615" s="1" t="s">
        <v>27</v>
      </c>
      <c r="P615" s="1" t="s">
        <v>1222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idden="1">
      <c r="A616" s="1" t="s">
        <v>98</v>
      </c>
      <c r="B616" s="1" t="s">
        <v>354</v>
      </c>
      <c r="C616" s="1">
        <v>658.0</v>
      </c>
      <c r="D616" s="1">
        <v>0.0</v>
      </c>
      <c r="E616" s="1" t="s">
        <v>2097</v>
      </c>
      <c r="F616" s="1" t="s">
        <v>30</v>
      </c>
      <c r="G616" s="1" t="s">
        <v>31</v>
      </c>
      <c r="H616" s="1" t="s">
        <v>2098</v>
      </c>
      <c r="I616" s="1" t="s">
        <v>2099</v>
      </c>
      <c r="J616" s="1" t="s">
        <v>2099</v>
      </c>
      <c r="K616" s="2"/>
      <c r="L616" s="1">
        <v>-1.0</v>
      </c>
      <c r="M616" s="1"/>
      <c r="N616" s="1">
        <v>13.147233333333334</v>
      </c>
      <c r="O616" s="1" t="s">
        <v>34</v>
      </c>
      <c r="P616" s="1" t="s">
        <v>2100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idden="1">
      <c r="A617" s="1" t="s">
        <v>29</v>
      </c>
      <c r="B617" s="1" t="s">
        <v>354</v>
      </c>
      <c r="C617" s="3">
        <v>329.0</v>
      </c>
      <c r="D617" s="1">
        <v>0.0</v>
      </c>
      <c r="E617" s="2"/>
      <c r="F617" s="1" t="s">
        <v>30</v>
      </c>
      <c r="G617" s="1" t="s">
        <v>31</v>
      </c>
      <c r="H617" s="1" t="s">
        <v>2101</v>
      </c>
      <c r="I617" s="1" t="s">
        <v>2102</v>
      </c>
      <c r="J617" s="1" t="s">
        <v>2102</v>
      </c>
      <c r="K617" s="2"/>
      <c r="L617" s="1">
        <v>-5.0</v>
      </c>
      <c r="M617" s="1"/>
      <c r="N617" s="1">
        <v>9.076183333333333</v>
      </c>
      <c r="O617" s="1" t="s">
        <v>34</v>
      </c>
      <c r="P617" s="1" t="s">
        <v>135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idden="1">
      <c r="A618" s="1" t="s">
        <v>24</v>
      </c>
      <c r="B618" s="1" t="s">
        <v>17</v>
      </c>
      <c r="C618" s="1">
        <v>354.0</v>
      </c>
      <c r="D618" s="1">
        <v>17.0</v>
      </c>
      <c r="E618" s="1" t="s">
        <v>61</v>
      </c>
      <c r="F618" s="1" t="s">
        <v>62</v>
      </c>
      <c r="G618" s="1" t="s">
        <v>31</v>
      </c>
      <c r="H618" s="1" t="s">
        <v>2103</v>
      </c>
      <c r="I618" s="1" t="s">
        <v>2104</v>
      </c>
      <c r="J618" s="1" t="s">
        <v>2105</v>
      </c>
      <c r="K618" s="1" t="s">
        <v>2106</v>
      </c>
      <c r="L618" s="1">
        <v>-6.0</v>
      </c>
      <c r="M618" s="1">
        <v>0.012883333333333333</v>
      </c>
      <c r="N618" s="1">
        <v>48.75181666666667</v>
      </c>
      <c r="O618" s="1" t="s">
        <v>27</v>
      </c>
      <c r="P618" s="1" t="s">
        <v>2107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 hidden="1">
      <c r="A619" s="1" t="s">
        <v>29</v>
      </c>
      <c r="B619" s="1" t="s">
        <v>354</v>
      </c>
      <c r="C619" s="1">
        <v>264.0</v>
      </c>
      <c r="D619" s="1">
        <v>0.0</v>
      </c>
      <c r="E619" s="2"/>
      <c r="F619" s="1" t="s">
        <v>30</v>
      </c>
      <c r="G619" s="1" t="s">
        <v>31</v>
      </c>
      <c r="H619" s="1" t="s">
        <v>2108</v>
      </c>
      <c r="I619" s="1" t="s">
        <v>2109</v>
      </c>
      <c r="J619" s="1" t="s">
        <v>2109</v>
      </c>
      <c r="K619" s="2"/>
      <c r="L619" s="1">
        <v>0.0</v>
      </c>
      <c r="M619" s="1"/>
      <c r="N619" s="1">
        <v>16.00026666666667</v>
      </c>
      <c r="O619" s="1" t="s">
        <v>34</v>
      </c>
      <c r="P619" s="1" t="s">
        <v>1785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 hidden="1">
      <c r="A620" s="1" t="s">
        <v>24</v>
      </c>
      <c r="B620" s="1" t="s">
        <v>17</v>
      </c>
      <c r="C620" s="1">
        <v>378.0</v>
      </c>
      <c r="D620" s="1">
        <v>0.0</v>
      </c>
      <c r="E620" s="1" t="s">
        <v>61</v>
      </c>
      <c r="F620" s="1" t="s">
        <v>62</v>
      </c>
      <c r="G620" s="1" t="s">
        <v>31</v>
      </c>
      <c r="H620" s="1" t="s">
        <v>2110</v>
      </c>
      <c r="I620" s="1" t="s">
        <v>2111</v>
      </c>
      <c r="J620" s="1" t="s">
        <v>2112</v>
      </c>
      <c r="K620" s="1" t="s">
        <v>2113</v>
      </c>
      <c r="L620" s="1">
        <v>-6.0</v>
      </c>
      <c r="M620" s="1">
        <v>0.016466666666666668</v>
      </c>
      <c r="N620" s="1">
        <v>19.764966666666666</v>
      </c>
      <c r="O620" s="1" t="s">
        <v>27</v>
      </c>
      <c r="P620" s="1" t="s">
        <v>2114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 hidden="1">
      <c r="A621" s="1" t="s">
        <v>98</v>
      </c>
      <c r="B621" s="1" t="s">
        <v>354</v>
      </c>
      <c r="C621" s="1">
        <v>264.0</v>
      </c>
      <c r="D621" s="1">
        <v>0.0</v>
      </c>
      <c r="E621" s="1" t="s">
        <v>1983</v>
      </c>
      <c r="F621" s="1" t="s">
        <v>30</v>
      </c>
      <c r="G621" s="1" t="s">
        <v>31</v>
      </c>
      <c r="H621" s="1" t="s">
        <v>2115</v>
      </c>
      <c r="I621" s="1" t="s">
        <v>2116</v>
      </c>
      <c r="J621" s="1" t="s">
        <v>2116</v>
      </c>
      <c r="K621" s="2"/>
      <c r="L621" s="1">
        <v>2.0</v>
      </c>
      <c r="M621" s="1"/>
      <c r="N621" s="1">
        <v>17.04925</v>
      </c>
      <c r="O621" s="1" t="s">
        <v>34</v>
      </c>
      <c r="P621" s="1" t="s">
        <v>2117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 hidden="1">
      <c r="A622" s="1" t="s">
        <v>16</v>
      </c>
      <c r="B622" s="1" t="s">
        <v>17</v>
      </c>
      <c r="C622" s="1">
        <v>309.0</v>
      </c>
      <c r="D622" s="1">
        <v>0.0</v>
      </c>
      <c r="E622" s="2"/>
      <c r="F622" s="1" t="s">
        <v>18</v>
      </c>
      <c r="G622" s="1" t="s">
        <v>19</v>
      </c>
      <c r="H622" s="1" t="s">
        <v>2118</v>
      </c>
      <c r="I622" s="1" t="s">
        <v>2119</v>
      </c>
      <c r="J622" s="1" t="s">
        <v>2119</v>
      </c>
      <c r="K622" s="2"/>
      <c r="L622" s="1">
        <v>6.0</v>
      </c>
      <c r="M622" s="1"/>
      <c r="N622" s="1">
        <v>11.529266666666667</v>
      </c>
      <c r="O622" s="1" t="s">
        <v>22</v>
      </c>
      <c r="P622" s="1" t="s">
        <v>2120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idden="1">
      <c r="A623" s="1" t="s">
        <v>29</v>
      </c>
      <c r="B623" s="1" t="s">
        <v>354</v>
      </c>
      <c r="C623" s="1">
        <v>974.0</v>
      </c>
      <c r="D623" s="1">
        <v>0.0</v>
      </c>
      <c r="E623" s="2"/>
      <c r="F623" s="1" t="s">
        <v>30</v>
      </c>
      <c r="G623" s="1" t="s">
        <v>31</v>
      </c>
      <c r="H623" s="1" t="s">
        <v>2121</v>
      </c>
      <c r="I623" s="1" t="s">
        <v>2122</v>
      </c>
      <c r="J623" s="1" t="s">
        <v>2122</v>
      </c>
      <c r="K623" s="2"/>
      <c r="L623" s="1">
        <v>1.0</v>
      </c>
      <c r="M623" s="1"/>
      <c r="N623" s="1">
        <v>16.9967</v>
      </c>
      <c r="O623" s="1" t="s">
        <v>34</v>
      </c>
      <c r="P623" s="1" t="s">
        <v>2123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idden="1">
      <c r="A624" s="1" t="s">
        <v>16</v>
      </c>
      <c r="B624" s="1" t="s">
        <v>17</v>
      </c>
      <c r="C624" s="1">
        <v>49.0</v>
      </c>
      <c r="D624" s="1">
        <v>0.0</v>
      </c>
      <c r="E624" s="2"/>
      <c r="F624" s="1" t="s">
        <v>18</v>
      </c>
      <c r="G624" s="1" t="s">
        <v>19</v>
      </c>
      <c r="H624" s="1" t="s">
        <v>2124</v>
      </c>
      <c r="I624" s="1" t="s">
        <v>2125</v>
      </c>
      <c r="J624" s="1" t="s">
        <v>2125</v>
      </c>
      <c r="K624" s="2"/>
      <c r="L624" s="1">
        <v>4.0</v>
      </c>
      <c r="M624" s="1"/>
      <c r="N624" s="1">
        <v>9.481016666666667</v>
      </c>
      <c r="O624" s="1" t="s">
        <v>22</v>
      </c>
      <c r="P624" s="1" t="s">
        <v>2126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 hidden="1">
      <c r="A625" s="1" t="s">
        <v>24</v>
      </c>
      <c r="B625" s="1" t="s">
        <v>17</v>
      </c>
      <c r="C625" s="1">
        <v>188.0</v>
      </c>
      <c r="D625" s="1">
        <v>0.0</v>
      </c>
      <c r="E625" s="2"/>
      <c r="F625" s="1" t="s">
        <v>18</v>
      </c>
      <c r="G625" s="1" t="s">
        <v>167</v>
      </c>
      <c r="H625" s="1" t="s">
        <v>2127</v>
      </c>
      <c r="I625" s="1" t="s">
        <v>2128</v>
      </c>
      <c r="J625" s="1" t="s">
        <v>2129</v>
      </c>
      <c r="K625" s="2"/>
      <c r="L625" s="1">
        <v>-11.0</v>
      </c>
      <c r="M625" s="1"/>
      <c r="N625" s="1">
        <v>8.60445</v>
      </c>
      <c r="O625" s="1" t="s">
        <v>27</v>
      </c>
      <c r="P625" s="1" t="s">
        <v>2130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idden="1">
      <c r="A626" s="1" t="s">
        <v>24</v>
      </c>
      <c r="B626" s="1" t="s">
        <v>17</v>
      </c>
      <c r="C626" s="1">
        <v>612.0</v>
      </c>
      <c r="D626" s="1">
        <v>0.0</v>
      </c>
      <c r="E626" s="1" t="s">
        <v>1643</v>
      </c>
      <c r="F626" s="1" t="s">
        <v>62</v>
      </c>
      <c r="G626" s="1" t="s">
        <v>31</v>
      </c>
      <c r="H626" s="1" t="s">
        <v>2131</v>
      </c>
      <c r="I626" s="1" t="s">
        <v>2132</v>
      </c>
      <c r="J626" s="1" t="s">
        <v>2133</v>
      </c>
      <c r="K626" s="1" t="s">
        <v>2134</v>
      </c>
      <c r="L626" s="1">
        <v>-3.0</v>
      </c>
      <c r="M626" s="1">
        <v>0.013083333333333334</v>
      </c>
      <c r="N626" s="1">
        <v>15.842116666666668</v>
      </c>
      <c r="O626" s="1" t="s">
        <v>27</v>
      </c>
      <c r="P626" s="1" t="s">
        <v>2135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 hidden="1">
      <c r="A627" s="1" t="s">
        <v>16</v>
      </c>
      <c r="B627" s="1" t="s">
        <v>17</v>
      </c>
      <c r="C627" s="1">
        <v>119.0</v>
      </c>
      <c r="D627" s="1">
        <v>0.0</v>
      </c>
      <c r="E627" s="2"/>
      <c r="F627" s="1" t="s">
        <v>18</v>
      </c>
      <c r="G627" s="1" t="s">
        <v>19</v>
      </c>
      <c r="H627" s="1" t="s">
        <v>2136</v>
      </c>
      <c r="I627" s="1" t="s">
        <v>2137</v>
      </c>
      <c r="J627" s="1" t="s">
        <v>2137</v>
      </c>
      <c r="K627" s="2"/>
      <c r="L627" s="1">
        <v>2.0</v>
      </c>
      <c r="M627" s="1"/>
      <c r="N627" s="1">
        <v>7.7809</v>
      </c>
      <c r="O627" s="1" t="s">
        <v>22</v>
      </c>
      <c r="P627" s="1" t="s">
        <v>2138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idden="1">
      <c r="A628" s="1" t="s">
        <v>24</v>
      </c>
      <c r="B628" s="1" t="s">
        <v>17</v>
      </c>
      <c r="C628" s="1">
        <v>383.0</v>
      </c>
      <c r="D628" s="1">
        <v>0.0</v>
      </c>
      <c r="E628" s="1" t="s">
        <v>37</v>
      </c>
      <c r="F628" s="1" t="s">
        <v>62</v>
      </c>
      <c r="G628" s="1" t="s">
        <v>31</v>
      </c>
      <c r="H628" s="1" t="s">
        <v>2139</v>
      </c>
      <c r="I628" s="1" t="s">
        <v>2140</v>
      </c>
      <c r="J628" s="1" t="s">
        <v>2141</v>
      </c>
      <c r="K628" s="1" t="s">
        <v>2142</v>
      </c>
      <c r="L628" s="1">
        <v>-15.0</v>
      </c>
      <c r="M628" s="1">
        <v>1.0872833333333334</v>
      </c>
      <c r="N628" s="1">
        <v>8.74205</v>
      </c>
      <c r="O628" s="1" t="s">
        <v>27</v>
      </c>
      <c r="P628" s="1" t="s">
        <v>2143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idden="1">
      <c r="A629" s="1" t="s">
        <v>98</v>
      </c>
      <c r="B629" s="1" t="s">
        <v>354</v>
      </c>
      <c r="C629" s="3">
        <v>321.0</v>
      </c>
      <c r="D629" s="1">
        <v>0.0</v>
      </c>
      <c r="E629" s="1" t="s">
        <v>1890</v>
      </c>
      <c r="F629" s="1" t="s">
        <v>30</v>
      </c>
      <c r="G629" s="1" t="s">
        <v>31</v>
      </c>
      <c r="H629" s="1" t="s">
        <v>2144</v>
      </c>
      <c r="I629" s="1" t="s">
        <v>2145</v>
      </c>
      <c r="J629" s="1" t="s">
        <v>2145</v>
      </c>
      <c r="K629" s="2"/>
      <c r="L629" s="1">
        <v>-3.0</v>
      </c>
      <c r="M629" s="1"/>
      <c r="N629" s="1">
        <v>11.38765</v>
      </c>
      <c r="O629" s="1" t="s">
        <v>34</v>
      </c>
      <c r="P629" s="1" t="s">
        <v>2146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idden="1">
      <c r="A630" s="1" t="s">
        <v>24</v>
      </c>
      <c r="B630" s="1" t="s">
        <v>17</v>
      </c>
      <c r="C630" s="1">
        <v>726.0</v>
      </c>
      <c r="D630" s="1">
        <v>0.0</v>
      </c>
      <c r="E630" s="1" t="s">
        <v>1643</v>
      </c>
      <c r="F630" s="1" t="s">
        <v>62</v>
      </c>
      <c r="G630" s="1" t="s">
        <v>31</v>
      </c>
      <c r="H630" s="1" t="s">
        <v>2147</v>
      </c>
      <c r="I630" s="1" t="s">
        <v>2148</v>
      </c>
      <c r="J630" s="1" t="s">
        <v>2149</v>
      </c>
      <c r="K630" s="1" t="s">
        <v>2150</v>
      </c>
      <c r="L630" s="1">
        <v>-12.0</v>
      </c>
      <c r="M630" s="1">
        <v>0.014566666666666667</v>
      </c>
      <c r="N630" s="1">
        <v>10.405433333333333</v>
      </c>
      <c r="O630" s="1" t="s">
        <v>27</v>
      </c>
      <c r="P630" s="1" t="s">
        <v>2151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 hidden="1">
      <c r="A631" s="1" t="s">
        <v>36</v>
      </c>
      <c r="B631" s="1" t="s">
        <v>17</v>
      </c>
      <c r="C631" s="1">
        <v>329.0</v>
      </c>
      <c r="D631" s="1">
        <v>0.0</v>
      </c>
      <c r="E631" s="1" t="s">
        <v>37</v>
      </c>
      <c r="F631" s="1" t="s">
        <v>30</v>
      </c>
      <c r="G631" s="1" t="s">
        <v>31</v>
      </c>
      <c r="H631" s="1" t="s">
        <v>2152</v>
      </c>
      <c r="I631" s="1" t="s">
        <v>2153</v>
      </c>
      <c r="J631" s="1" t="s">
        <v>2153</v>
      </c>
      <c r="K631" s="2"/>
      <c r="L631" s="1">
        <v>-8.0</v>
      </c>
      <c r="M631" s="1"/>
      <c r="N631" s="1">
        <v>6.49805</v>
      </c>
      <c r="O631" s="1" t="s">
        <v>34</v>
      </c>
      <c r="P631" s="1" t="s">
        <v>1685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idden="1">
      <c r="A632" s="1" t="s">
        <v>29</v>
      </c>
      <c r="B632" s="1" t="s">
        <v>354</v>
      </c>
      <c r="C632" s="1">
        <v>264.0</v>
      </c>
      <c r="D632" s="1">
        <v>0.0</v>
      </c>
      <c r="E632" s="2"/>
      <c r="F632" s="1" t="s">
        <v>30</v>
      </c>
      <c r="G632" s="1" t="s">
        <v>31</v>
      </c>
      <c r="H632" s="1" t="s">
        <v>2154</v>
      </c>
      <c r="I632" s="1" t="s">
        <v>2155</v>
      </c>
      <c r="J632" s="1" t="s">
        <v>2155</v>
      </c>
      <c r="K632" s="2"/>
      <c r="L632" s="1">
        <v>-7.0</v>
      </c>
      <c r="M632" s="1"/>
      <c r="N632" s="1">
        <v>7.594783333333333</v>
      </c>
      <c r="O632" s="1" t="s">
        <v>34</v>
      </c>
      <c r="P632" s="1" t="s">
        <v>802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 hidden="1">
      <c r="A633" s="1" t="s">
        <v>24</v>
      </c>
      <c r="B633" s="1" t="s">
        <v>17</v>
      </c>
      <c r="C633" s="1">
        <v>302.0</v>
      </c>
      <c r="D633" s="1">
        <v>61.0</v>
      </c>
      <c r="E633" s="2"/>
      <c r="F633" s="1" t="s">
        <v>18</v>
      </c>
      <c r="G633" s="1" t="s">
        <v>19</v>
      </c>
      <c r="H633" s="1" t="s">
        <v>2156</v>
      </c>
      <c r="I633" s="1" t="s">
        <v>2157</v>
      </c>
      <c r="J633" s="1" t="s">
        <v>2157</v>
      </c>
      <c r="K633" s="2"/>
      <c r="L633" s="1">
        <v>-4.0</v>
      </c>
      <c r="M633" s="1"/>
      <c r="N633" s="1">
        <v>14.60915</v>
      </c>
      <c r="O633" s="1" t="s">
        <v>27</v>
      </c>
      <c r="P633" s="1" t="s">
        <v>2158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idden="1">
      <c r="A634" s="1" t="s">
        <v>36</v>
      </c>
      <c r="B634" s="1" t="s">
        <v>17</v>
      </c>
      <c r="C634" s="1">
        <v>1226.0</v>
      </c>
      <c r="D634" s="1">
        <v>0.0</v>
      </c>
      <c r="E634" s="1" t="s">
        <v>37</v>
      </c>
      <c r="F634" s="1" t="s">
        <v>30</v>
      </c>
      <c r="G634" s="1" t="s">
        <v>31</v>
      </c>
      <c r="H634" s="1" t="s">
        <v>2159</v>
      </c>
      <c r="I634" s="1" t="s">
        <v>2160</v>
      </c>
      <c r="J634" s="1" t="s">
        <v>2160</v>
      </c>
      <c r="K634" s="2"/>
      <c r="L634" s="1">
        <v>5.0</v>
      </c>
      <c r="M634" s="1"/>
      <c r="N634" s="1">
        <v>20.223433333333332</v>
      </c>
      <c r="O634" s="1" t="s">
        <v>34</v>
      </c>
      <c r="P634" s="1" t="s">
        <v>2161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idden="1">
      <c r="A635" s="1" t="s">
        <v>36</v>
      </c>
      <c r="B635" s="1" t="s">
        <v>17</v>
      </c>
      <c r="C635" s="1">
        <v>233.0</v>
      </c>
      <c r="D635" s="1">
        <v>0.0</v>
      </c>
      <c r="E635" s="1" t="s">
        <v>37</v>
      </c>
      <c r="F635" s="1" t="s">
        <v>30</v>
      </c>
      <c r="G635" s="1" t="s">
        <v>31</v>
      </c>
      <c r="H635" s="1" t="s">
        <v>2162</v>
      </c>
      <c r="I635" s="1" t="s">
        <v>2163</v>
      </c>
      <c r="J635" s="1" t="s">
        <v>2163</v>
      </c>
      <c r="K635" s="2"/>
      <c r="L635" s="1">
        <v>7.0</v>
      </c>
      <c r="M635" s="1"/>
      <c r="N635" s="1">
        <v>22.396833333333333</v>
      </c>
      <c r="O635" s="1" t="s">
        <v>34</v>
      </c>
      <c r="P635" s="1" t="s">
        <v>2164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idden="1">
      <c r="A636" s="1" t="s">
        <v>16</v>
      </c>
      <c r="B636" s="1" t="s">
        <v>17</v>
      </c>
      <c r="C636" s="1">
        <v>498.0</v>
      </c>
      <c r="D636" s="1">
        <v>0.0</v>
      </c>
      <c r="E636" s="2"/>
      <c r="F636" s="1" t="s">
        <v>18</v>
      </c>
      <c r="G636" s="1" t="s">
        <v>19</v>
      </c>
      <c r="H636" s="1" t="s">
        <v>2165</v>
      </c>
      <c r="I636" s="1" t="s">
        <v>2166</v>
      </c>
      <c r="J636" s="1" t="s">
        <v>2166</v>
      </c>
      <c r="K636" s="2"/>
      <c r="L636" s="1">
        <v>7.0</v>
      </c>
      <c r="M636" s="1"/>
      <c r="N636" s="1">
        <v>12.642933333333334</v>
      </c>
      <c r="O636" s="1" t="s">
        <v>22</v>
      </c>
      <c r="P636" s="1" t="s">
        <v>2167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 hidden="1">
      <c r="A637" s="1" t="s">
        <v>29</v>
      </c>
      <c r="B637" s="1" t="s">
        <v>354</v>
      </c>
      <c r="C637" s="1">
        <v>558.0</v>
      </c>
      <c r="D637" s="1">
        <v>0.0</v>
      </c>
      <c r="E637" s="2"/>
      <c r="F637" s="1" t="s">
        <v>30</v>
      </c>
      <c r="G637" s="1" t="s">
        <v>31</v>
      </c>
      <c r="H637" s="1" t="s">
        <v>2168</v>
      </c>
      <c r="I637" s="1" t="s">
        <v>2169</v>
      </c>
      <c r="J637" s="1" t="s">
        <v>2169</v>
      </c>
      <c r="K637" s="2"/>
      <c r="L637" s="1">
        <v>-3.0</v>
      </c>
      <c r="M637" s="1"/>
      <c r="N637" s="1">
        <v>11.589116666666667</v>
      </c>
      <c r="O637" s="1" t="s">
        <v>34</v>
      </c>
      <c r="P637" s="1" t="s">
        <v>2170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idden="1">
      <c r="A638" s="1" t="s">
        <v>36</v>
      </c>
      <c r="B638" s="1" t="s">
        <v>17</v>
      </c>
      <c r="C638" s="1">
        <v>264.0</v>
      </c>
      <c r="D638" s="1">
        <v>0.0</v>
      </c>
      <c r="E638" s="1" t="s">
        <v>37</v>
      </c>
      <c r="F638" s="1" t="s">
        <v>30</v>
      </c>
      <c r="G638" s="1" t="s">
        <v>31</v>
      </c>
      <c r="H638" s="1" t="s">
        <v>2171</v>
      </c>
      <c r="I638" s="1" t="s">
        <v>2172</v>
      </c>
      <c r="J638" s="1" t="s">
        <v>2172</v>
      </c>
      <c r="K638" s="2"/>
      <c r="L638" s="1">
        <v>-8.0</v>
      </c>
      <c r="M638" s="1"/>
      <c r="N638" s="1">
        <v>6.99465</v>
      </c>
      <c r="O638" s="1" t="s">
        <v>34</v>
      </c>
      <c r="P638" s="1" t="s">
        <v>880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 hidden="1">
      <c r="A639" s="1" t="s">
        <v>16</v>
      </c>
      <c r="B639" s="1" t="s">
        <v>17</v>
      </c>
      <c r="C639" s="3">
        <v>119.0</v>
      </c>
      <c r="D639" s="1">
        <v>0.0</v>
      </c>
      <c r="E639" s="2"/>
      <c r="F639" s="1" t="s">
        <v>18</v>
      </c>
      <c r="G639" s="1" t="s">
        <v>19</v>
      </c>
      <c r="H639" s="1" t="s">
        <v>2173</v>
      </c>
      <c r="I639" s="1" t="s">
        <v>2174</v>
      </c>
      <c r="J639" s="1" t="s">
        <v>2174</v>
      </c>
      <c r="K639" s="2"/>
      <c r="L639" s="1">
        <v>3.0</v>
      </c>
      <c r="M639" s="1"/>
      <c r="N639" s="1">
        <v>8.772533333333334</v>
      </c>
      <c r="O639" s="1" t="s">
        <v>22</v>
      </c>
      <c r="P639" s="1" t="s">
        <v>2175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idden="1">
      <c r="A640" s="1" t="s">
        <v>24</v>
      </c>
      <c r="B640" s="1" t="s">
        <v>17</v>
      </c>
      <c r="C640" s="1">
        <v>200.0</v>
      </c>
      <c r="D640" s="1">
        <v>79.0</v>
      </c>
      <c r="E640" s="2"/>
      <c r="F640" s="1" t="s">
        <v>18</v>
      </c>
      <c r="G640" s="1" t="s">
        <v>167</v>
      </c>
      <c r="H640" s="1" t="s">
        <v>2176</v>
      </c>
      <c r="I640" s="1" t="s">
        <v>2177</v>
      </c>
      <c r="J640" s="1" t="s">
        <v>2177</v>
      </c>
      <c r="K640" s="2"/>
      <c r="L640" s="1">
        <v>-12.0</v>
      </c>
      <c r="M640" s="1"/>
      <c r="N640" s="1">
        <v>6.531366666666667</v>
      </c>
      <c r="O640" s="1" t="s">
        <v>27</v>
      </c>
      <c r="P640" s="1" t="s">
        <v>2178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idden="1">
      <c r="A641" s="1" t="s">
        <v>24</v>
      </c>
      <c r="B641" s="1" t="s">
        <v>17</v>
      </c>
      <c r="C641" s="3">
        <v>279.0</v>
      </c>
      <c r="D641" s="1">
        <v>70.0</v>
      </c>
      <c r="E641" s="2"/>
      <c r="F641" s="1" t="s">
        <v>18</v>
      </c>
      <c r="G641" s="1" t="s">
        <v>167</v>
      </c>
      <c r="H641" s="1" t="s">
        <v>2179</v>
      </c>
      <c r="I641" s="1" t="s">
        <v>2180</v>
      </c>
      <c r="J641" s="1" t="s">
        <v>2180</v>
      </c>
      <c r="K641" s="2"/>
      <c r="L641" s="1">
        <v>-4.0</v>
      </c>
      <c r="M641" s="1"/>
      <c r="N641" s="1">
        <v>14.687616666666667</v>
      </c>
      <c r="O641" s="1" t="s">
        <v>27</v>
      </c>
      <c r="P641" s="1" t="s">
        <v>2181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 hidden="1">
      <c r="A642" s="1" t="s">
        <v>24</v>
      </c>
      <c r="B642" s="1" t="s">
        <v>17</v>
      </c>
      <c r="C642" s="1">
        <v>309.0</v>
      </c>
      <c r="D642" s="1">
        <v>0.0</v>
      </c>
      <c r="E642" s="1" t="s">
        <v>1643</v>
      </c>
      <c r="F642" s="1" t="s">
        <v>62</v>
      </c>
      <c r="G642" s="1" t="s">
        <v>19</v>
      </c>
      <c r="H642" s="1" t="s">
        <v>2182</v>
      </c>
      <c r="I642" s="1" t="s">
        <v>2183</v>
      </c>
      <c r="J642" s="1" t="s">
        <v>2184</v>
      </c>
      <c r="K642" s="1" t="s">
        <v>2185</v>
      </c>
      <c r="L642" s="1">
        <v>0.0</v>
      </c>
      <c r="M642" s="1">
        <v>0.019133333333333332</v>
      </c>
      <c r="N642" s="1">
        <v>9.435083333333333</v>
      </c>
      <c r="O642" s="1" t="s">
        <v>27</v>
      </c>
      <c r="P642" s="1" t="s">
        <v>298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 hidden="1">
      <c r="A643" s="1" t="s">
        <v>24</v>
      </c>
      <c r="B643" s="1" t="s">
        <v>17</v>
      </c>
      <c r="C643" s="3">
        <v>522.0</v>
      </c>
      <c r="D643" s="1">
        <v>26.0</v>
      </c>
      <c r="E643" s="1" t="s">
        <v>37</v>
      </c>
      <c r="F643" s="1" t="s">
        <v>62</v>
      </c>
      <c r="G643" s="1" t="s">
        <v>31</v>
      </c>
      <c r="H643" s="1" t="s">
        <v>2186</v>
      </c>
      <c r="I643" s="1" t="s">
        <v>2187</v>
      </c>
      <c r="J643" s="1" t="s">
        <v>2188</v>
      </c>
      <c r="K643" s="1" t="s">
        <v>2189</v>
      </c>
      <c r="L643" s="1">
        <v>-2.0</v>
      </c>
      <c r="M643" s="1">
        <v>10.290383333333333</v>
      </c>
      <c r="N643" s="1">
        <v>15.7277</v>
      </c>
      <c r="O643" s="1" t="s">
        <v>27</v>
      </c>
      <c r="P643" s="1" t="s">
        <v>2190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 hidden="1">
      <c r="A644" s="1" t="s">
        <v>24</v>
      </c>
      <c r="B644" s="1" t="s">
        <v>17</v>
      </c>
      <c r="C644" s="1">
        <v>199.0</v>
      </c>
      <c r="D644" s="1">
        <v>50.0</v>
      </c>
      <c r="E644" s="2"/>
      <c r="F644" s="1" t="s">
        <v>18</v>
      </c>
      <c r="G644" s="1" t="s">
        <v>31</v>
      </c>
      <c r="H644" s="1" t="s">
        <v>2191</v>
      </c>
      <c r="I644" s="1" t="s">
        <v>2192</v>
      </c>
      <c r="J644" s="1" t="s">
        <v>2192</v>
      </c>
      <c r="K644" s="2"/>
      <c r="L644" s="1">
        <v>-10.0</v>
      </c>
      <c r="M644" s="1"/>
      <c r="N644" s="1">
        <v>9.02075</v>
      </c>
      <c r="O644" s="1" t="s">
        <v>27</v>
      </c>
      <c r="P644" s="1" t="s">
        <v>2193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 hidden="1">
      <c r="A645" s="1" t="s">
        <v>98</v>
      </c>
      <c r="B645" s="1" t="s">
        <v>17</v>
      </c>
      <c r="C645" s="3">
        <v>602.0</v>
      </c>
      <c r="D645" s="1">
        <v>0.0</v>
      </c>
      <c r="E645" s="1" t="s">
        <v>537</v>
      </c>
      <c r="F645" s="1" t="s">
        <v>30</v>
      </c>
      <c r="G645" s="1" t="s">
        <v>31</v>
      </c>
      <c r="H645" s="1" t="s">
        <v>2194</v>
      </c>
      <c r="I645" s="1" t="s">
        <v>2195</v>
      </c>
      <c r="J645" s="1" t="s">
        <v>2195</v>
      </c>
      <c r="K645" s="2"/>
      <c r="L645" s="1">
        <v>-4.0</v>
      </c>
      <c r="M645" s="1"/>
      <c r="N645" s="1">
        <v>10.315283333333333</v>
      </c>
      <c r="O645" s="1" t="s">
        <v>34</v>
      </c>
      <c r="P645" s="1" t="s">
        <v>2196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 hidden="1">
      <c r="A646" s="1" t="s">
        <v>24</v>
      </c>
      <c r="B646" s="1" t="s">
        <v>17</v>
      </c>
      <c r="C646" s="3">
        <v>512.0</v>
      </c>
      <c r="D646" s="1">
        <v>123.0</v>
      </c>
      <c r="E646" s="2"/>
      <c r="F646" s="1" t="s">
        <v>18</v>
      </c>
      <c r="G646" s="1" t="s">
        <v>31</v>
      </c>
      <c r="H646" s="1" t="s">
        <v>2197</v>
      </c>
      <c r="I646" s="1" t="s">
        <v>2198</v>
      </c>
      <c r="J646" s="1" t="s">
        <v>2198</v>
      </c>
      <c r="K646" s="2"/>
      <c r="L646" s="1">
        <v>-8.0</v>
      </c>
      <c r="M646" s="1"/>
      <c r="N646" s="1">
        <v>10.039666666666667</v>
      </c>
      <c r="O646" s="1" t="s">
        <v>27</v>
      </c>
      <c r="P646" s="1" t="s">
        <v>2199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idden="1">
      <c r="A647" s="1" t="s">
        <v>16</v>
      </c>
      <c r="B647" s="1" t="s">
        <v>17</v>
      </c>
      <c r="C647" s="1">
        <v>119.0</v>
      </c>
      <c r="D647" s="1">
        <v>0.0</v>
      </c>
      <c r="E647" s="2"/>
      <c r="F647" s="1" t="s">
        <v>18</v>
      </c>
      <c r="G647" s="1" t="s">
        <v>19</v>
      </c>
      <c r="H647" s="1" t="s">
        <v>2200</v>
      </c>
      <c r="I647" s="1" t="s">
        <v>2201</v>
      </c>
      <c r="J647" s="1" t="s">
        <v>2201</v>
      </c>
      <c r="K647" s="2"/>
      <c r="L647" s="1">
        <v>0.0</v>
      </c>
      <c r="M647" s="1"/>
      <c r="N647" s="1">
        <v>5.999516666666667</v>
      </c>
      <c r="O647" s="1" t="s">
        <v>22</v>
      </c>
      <c r="P647" s="1" t="s">
        <v>2202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 hidden="1">
      <c r="A648" s="1" t="s">
        <v>24</v>
      </c>
      <c r="B648" s="1" t="s">
        <v>17</v>
      </c>
      <c r="C648" s="1">
        <v>329.0</v>
      </c>
      <c r="D648" s="1">
        <v>0.0</v>
      </c>
      <c r="E648" s="1" t="s">
        <v>1643</v>
      </c>
      <c r="F648" s="1" t="s">
        <v>62</v>
      </c>
      <c r="G648" s="1" t="s">
        <v>19</v>
      </c>
      <c r="H648" s="1" t="s">
        <v>2203</v>
      </c>
      <c r="I648" s="1" t="s">
        <v>2204</v>
      </c>
      <c r="J648" s="1" t="s">
        <v>2205</v>
      </c>
      <c r="K648" s="1" t="s">
        <v>2206</v>
      </c>
      <c r="L648" s="1">
        <v>-14.0</v>
      </c>
      <c r="M648" s="1">
        <v>0.017616666666666666</v>
      </c>
      <c r="N648" s="1">
        <v>8.657483333333333</v>
      </c>
      <c r="O648" s="1" t="s">
        <v>27</v>
      </c>
      <c r="P648" s="1" t="s">
        <v>2207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idden="1">
      <c r="A649" s="1" t="s">
        <v>29</v>
      </c>
      <c r="B649" s="1" t="s">
        <v>17</v>
      </c>
      <c r="C649" s="1">
        <v>608.0</v>
      </c>
      <c r="D649" s="1">
        <v>0.0</v>
      </c>
      <c r="E649" s="2"/>
      <c r="F649" s="1" t="s">
        <v>30</v>
      </c>
      <c r="G649" s="1" t="s">
        <v>19</v>
      </c>
      <c r="H649" s="1" t="s">
        <v>2208</v>
      </c>
      <c r="I649" s="1" t="s">
        <v>2209</v>
      </c>
      <c r="J649" s="1" t="s">
        <v>2209</v>
      </c>
      <c r="K649" s="2"/>
      <c r="L649" s="1">
        <v>-2.0</v>
      </c>
      <c r="M649" s="1"/>
      <c r="N649" s="1">
        <v>12.041083333333333</v>
      </c>
      <c r="O649" s="1" t="s">
        <v>34</v>
      </c>
      <c r="P649" s="1" t="s">
        <v>2210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idden="1">
      <c r="A650" s="1" t="s">
        <v>24</v>
      </c>
      <c r="B650" s="1" t="s">
        <v>17</v>
      </c>
      <c r="C650" s="1">
        <v>566.0</v>
      </c>
      <c r="D650" s="1">
        <v>141.0</v>
      </c>
      <c r="E650" s="2"/>
      <c r="F650" s="1" t="s">
        <v>18</v>
      </c>
      <c r="G650" s="1" t="s">
        <v>19</v>
      </c>
      <c r="H650" s="1" t="s">
        <v>2211</v>
      </c>
      <c r="I650" s="1" t="s">
        <v>2212</v>
      </c>
      <c r="J650" s="1" t="s">
        <v>2212</v>
      </c>
      <c r="K650" s="2"/>
      <c r="L650" s="1">
        <v>-7.0</v>
      </c>
      <c r="M650" s="1"/>
      <c r="N650" s="1">
        <v>84.93973333333334</v>
      </c>
      <c r="O650" s="1" t="s">
        <v>27</v>
      </c>
      <c r="P650" s="1" t="s">
        <v>2213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idden="1">
      <c r="A651" s="1" t="s">
        <v>16</v>
      </c>
      <c r="B651" s="1" t="s">
        <v>17</v>
      </c>
      <c r="C651" s="1">
        <v>249.0</v>
      </c>
      <c r="D651" s="1">
        <v>0.0</v>
      </c>
      <c r="E651" s="2"/>
      <c r="F651" s="1" t="s">
        <v>18</v>
      </c>
      <c r="G651" s="1" t="s">
        <v>19</v>
      </c>
      <c r="H651" s="1" t="s">
        <v>2214</v>
      </c>
      <c r="I651" s="1" t="s">
        <v>2215</v>
      </c>
      <c r="J651" s="1" t="s">
        <v>2215</v>
      </c>
      <c r="K651" s="2"/>
      <c r="L651" s="1">
        <v>2.0</v>
      </c>
      <c r="M651" s="1"/>
      <c r="N651" s="1">
        <v>7.076716666666667</v>
      </c>
      <c r="O651" s="1" t="s">
        <v>22</v>
      </c>
      <c r="P651" s="1" t="s">
        <v>2216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16</v>
      </c>
      <c r="B652" s="1" t="s">
        <v>17</v>
      </c>
      <c r="C652" s="1">
        <v>49.0</v>
      </c>
      <c r="D652" s="1">
        <v>0.0</v>
      </c>
      <c r="E652" s="2"/>
      <c r="F652" s="1" t="s">
        <v>18</v>
      </c>
      <c r="G652" s="1" t="s">
        <v>19</v>
      </c>
      <c r="H652" s="1" t="s">
        <v>2217</v>
      </c>
      <c r="I652" s="1" t="s">
        <v>2218</v>
      </c>
      <c r="J652" s="1" t="s">
        <v>2218</v>
      </c>
      <c r="K652" s="2"/>
      <c r="L652" s="1">
        <v>-4.0</v>
      </c>
      <c r="M652" s="1"/>
      <c r="N652" s="1">
        <v>0.26438333333333336</v>
      </c>
      <c r="O652" s="1" t="s">
        <v>22</v>
      </c>
      <c r="P652" s="1" t="s">
        <v>2219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 hidden="1">
      <c r="A653" s="1" t="s">
        <v>24</v>
      </c>
      <c r="B653" s="1" t="s">
        <v>17</v>
      </c>
      <c r="C653" s="3">
        <v>267.0</v>
      </c>
      <c r="D653" s="1">
        <v>62.0</v>
      </c>
      <c r="E653" s="2"/>
      <c r="F653" s="1" t="s">
        <v>18</v>
      </c>
      <c r="G653" s="1" t="s">
        <v>167</v>
      </c>
      <c r="H653" s="1" t="s">
        <v>2220</v>
      </c>
      <c r="I653" s="1" t="s">
        <v>2221</v>
      </c>
      <c r="J653" s="1" t="s">
        <v>2221</v>
      </c>
      <c r="K653" s="2"/>
      <c r="L653" s="1">
        <v>-10.0</v>
      </c>
      <c r="M653" s="1"/>
      <c r="N653" s="1">
        <v>9.214733333333333</v>
      </c>
      <c r="O653" s="1" t="s">
        <v>27</v>
      </c>
      <c r="P653" s="1" t="s">
        <v>2222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idden="1">
      <c r="A654" s="1" t="s">
        <v>24</v>
      </c>
      <c r="B654" s="1" t="s">
        <v>17</v>
      </c>
      <c r="C654" s="1">
        <v>314.0</v>
      </c>
      <c r="D654" s="1">
        <v>0.0</v>
      </c>
      <c r="E654" s="1" t="s">
        <v>1643</v>
      </c>
      <c r="F654" s="1" t="s">
        <v>62</v>
      </c>
      <c r="G654" s="1" t="s">
        <v>31</v>
      </c>
      <c r="H654" s="1" t="s">
        <v>2223</v>
      </c>
      <c r="I654" s="1" t="s">
        <v>2224</v>
      </c>
      <c r="J654" s="1" t="s">
        <v>2225</v>
      </c>
      <c r="K654" s="1" t="s">
        <v>2226</v>
      </c>
      <c r="L654" s="1">
        <v>-14.0</v>
      </c>
      <c r="M654" s="1">
        <v>0.011333333333333334</v>
      </c>
      <c r="N654" s="1">
        <v>8.147683333333333</v>
      </c>
      <c r="O654" s="1" t="s">
        <v>27</v>
      </c>
      <c r="P654" s="1" t="s">
        <v>2227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 hidden="1">
      <c r="A655" s="1" t="s">
        <v>24</v>
      </c>
      <c r="B655" s="1" t="s">
        <v>17</v>
      </c>
      <c r="C655" s="3">
        <v>703.0</v>
      </c>
      <c r="D655" s="1">
        <v>0.0</v>
      </c>
      <c r="E655" s="1" t="s">
        <v>1643</v>
      </c>
      <c r="F655" s="1" t="s">
        <v>62</v>
      </c>
      <c r="G655" s="1" t="s">
        <v>31</v>
      </c>
      <c r="H655" s="1" t="s">
        <v>2228</v>
      </c>
      <c r="I655" s="1" t="s">
        <v>2229</v>
      </c>
      <c r="J655" s="1" t="s">
        <v>2230</v>
      </c>
      <c r="K655" s="1" t="s">
        <v>2231</v>
      </c>
      <c r="L655" s="1">
        <v>-7.0</v>
      </c>
      <c r="M655" s="1">
        <v>0.026683333333333333</v>
      </c>
      <c r="N655" s="1">
        <v>12.087783333333334</v>
      </c>
      <c r="O655" s="1" t="s">
        <v>27</v>
      </c>
      <c r="P655" s="1" t="s">
        <v>2232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24</v>
      </c>
      <c r="B656" s="1" t="s">
        <v>17</v>
      </c>
      <c r="C656" s="1">
        <v>943.0</v>
      </c>
      <c r="D656" s="1">
        <v>0.0</v>
      </c>
      <c r="E656" s="1" t="s">
        <v>61</v>
      </c>
      <c r="F656" s="1" t="s">
        <v>62</v>
      </c>
      <c r="G656" s="1" t="s">
        <v>31</v>
      </c>
      <c r="H656" s="1" t="s">
        <v>2233</v>
      </c>
      <c r="I656" s="1" t="s">
        <v>2234</v>
      </c>
      <c r="J656" s="1" t="s">
        <v>2235</v>
      </c>
      <c r="K656" s="1" t="s">
        <v>2236</v>
      </c>
      <c r="L656" s="1">
        <v>-1.0</v>
      </c>
      <c r="M656" s="1">
        <v>0.010866666666666667</v>
      </c>
      <c r="N656" s="1">
        <v>19.8564</v>
      </c>
      <c r="O656" s="1" t="s">
        <v>27</v>
      </c>
      <c r="P656" s="1" t="s">
        <v>2237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idden="1">
      <c r="A657" s="1" t="s">
        <v>16</v>
      </c>
      <c r="B657" s="1" t="s">
        <v>17</v>
      </c>
      <c r="C657" s="1">
        <v>119.0</v>
      </c>
      <c r="D657" s="1">
        <v>0.0</v>
      </c>
      <c r="E657" s="2"/>
      <c r="F657" s="1" t="s">
        <v>18</v>
      </c>
      <c r="G657" s="1" t="s">
        <v>19</v>
      </c>
      <c r="H657" s="1" t="s">
        <v>2238</v>
      </c>
      <c r="I657" s="1" t="s">
        <v>2239</v>
      </c>
      <c r="J657" s="1" t="s">
        <v>2239</v>
      </c>
      <c r="K657" s="2"/>
      <c r="L657" s="1">
        <v>1.0</v>
      </c>
      <c r="M657" s="1"/>
      <c r="N657" s="1">
        <v>6.95095</v>
      </c>
      <c r="O657" s="1" t="s">
        <v>22</v>
      </c>
      <c r="P657" s="1" t="s">
        <v>2240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idden="1">
      <c r="A658" s="1" t="s">
        <v>16</v>
      </c>
      <c r="B658" s="1" t="s">
        <v>17</v>
      </c>
      <c r="C658" s="3">
        <v>259.0</v>
      </c>
      <c r="D658" s="1">
        <v>0.0</v>
      </c>
      <c r="E658" s="2"/>
      <c r="F658" s="1" t="s">
        <v>18</v>
      </c>
      <c r="G658" s="1" t="s">
        <v>19</v>
      </c>
      <c r="H658" s="1" t="s">
        <v>2241</v>
      </c>
      <c r="I658" s="1" t="s">
        <v>2242</v>
      </c>
      <c r="J658" s="1" t="s">
        <v>2242</v>
      </c>
      <c r="K658" s="2"/>
      <c r="L658" s="1">
        <v>5.0</v>
      </c>
      <c r="M658" s="1"/>
      <c r="N658" s="1">
        <v>10.367</v>
      </c>
      <c r="O658" s="1" t="s">
        <v>22</v>
      </c>
      <c r="P658" s="1" t="s">
        <v>2243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 hidden="1">
      <c r="A659" s="1" t="s">
        <v>29</v>
      </c>
      <c r="B659" s="1" t="s">
        <v>17</v>
      </c>
      <c r="C659" s="1">
        <v>429.0</v>
      </c>
      <c r="D659" s="1">
        <v>0.0</v>
      </c>
      <c r="E659" s="2"/>
      <c r="F659" s="1" t="s">
        <v>30</v>
      </c>
      <c r="G659" s="1" t="s">
        <v>31</v>
      </c>
      <c r="H659" s="1" t="s">
        <v>2244</v>
      </c>
      <c r="I659" s="1" t="s">
        <v>2245</v>
      </c>
      <c r="J659" s="1" t="s">
        <v>2245</v>
      </c>
      <c r="K659" s="2"/>
      <c r="L659" s="1">
        <v>1.0</v>
      </c>
      <c r="M659" s="1"/>
      <c r="N659" s="1">
        <v>16.910733333333333</v>
      </c>
      <c r="O659" s="1" t="s">
        <v>34</v>
      </c>
      <c r="P659" s="1" t="s">
        <v>2246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 hidden="1">
      <c r="A660" s="1" t="s">
        <v>16</v>
      </c>
      <c r="B660" s="1" t="s">
        <v>17</v>
      </c>
      <c r="C660" s="1">
        <v>803.0</v>
      </c>
      <c r="D660" s="1">
        <v>0.0</v>
      </c>
      <c r="E660" s="2"/>
      <c r="F660" s="1" t="s">
        <v>18</v>
      </c>
      <c r="G660" s="1" t="s">
        <v>19</v>
      </c>
      <c r="H660" s="1" t="s">
        <v>2247</v>
      </c>
      <c r="I660" s="1" t="s">
        <v>2248</v>
      </c>
      <c r="J660" s="1" t="s">
        <v>2248</v>
      </c>
      <c r="K660" s="2"/>
      <c r="L660" s="1">
        <v>10.0</v>
      </c>
      <c r="M660" s="1"/>
      <c r="N660" s="1">
        <v>15.122616666666667</v>
      </c>
      <c r="O660" s="1" t="s">
        <v>22</v>
      </c>
      <c r="P660" s="1" t="s">
        <v>2249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idden="1">
      <c r="A661" s="1" t="s">
        <v>36</v>
      </c>
      <c r="B661" s="1" t="s">
        <v>17</v>
      </c>
      <c r="C661" s="1">
        <v>658.0</v>
      </c>
      <c r="D661" s="1">
        <v>0.0</v>
      </c>
      <c r="E661" s="1" t="s">
        <v>37</v>
      </c>
      <c r="F661" s="1" t="s">
        <v>30</v>
      </c>
      <c r="G661" s="1" t="s">
        <v>31</v>
      </c>
      <c r="H661" s="1" t="s">
        <v>2250</v>
      </c>
      <c r="I661" s="1" t="s">
        <v>2251</v>
      </c>
      <c r="J661" s="1" t="s">
        <v>2251</v>
      </c>
      <c r="K661" s="2"/>
      <c r="L661" s="1">
        <v>1.0</v>
      </c>
      <c r="M661" s="1"/>
      <c r="N661" s="1">
        <v>16.6608</v>
      </c>
      <c r="O661" s="1" t="s">
        <v>34</v>
      </c>
      <c r="P661" s="1" t="s">
        <v>2252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 hidden="1">
      <c r="A662" s="1" t="s">
        <v>29</v>
      </c>
      <c r="B662" s="1" t="s">
        <v>17</v>
      </c>
      <c r="C662" s="1">
        <v>329.0</v>
      </c>
      <c r="D662" s="1">
        <v>0.0</v>
      </c>
      <c r="E662" s="2"/>
      <c r="F662" s="1" t="s">
        <v>30</v>
      </c>
      <c r="G662" s="1" t="s">
        <v>19</v>
      </c>
      <c r="H662" s="1" t="s">
        <v>2253</v>
      </c>
      <c r="I662" s="1" t="s">
        <v>2254</v>
      </c>
      <c r="J662" s="1" t="s">
        <v>2254</v>
      </c>
      <c r="K662" s="2"/>
      <c r="L662" s="1">
        <v>-3.0</v>
      </c>
      <c r="M662" s="1"/>
      <c r="N662" s="1">
        <v>11.602766666666666</v>
      </c>
      <c r="O662" s="1" t="s">
        <v>34</v>
      </c>
      <c r="P662" s="1" t="s">
        <v>1070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 hidden="1">
      <c r="A663" s="1" t="s">
        <v>16</v>
      </c>
      <c r="B663" s="1" t="s">
        <v>17</v>
      </c>
      <c r="C663" s="1">
        <v>238.0</v>
      </c>
      <c r="D663" s="1">
        <v>0.0</v>
      </c>
      <c r="E663" s="2"/>
      <c r="F663" s="1" t="s">
        <v>18</v>
      </c>
      <c r="G663" s="1" t="s">
        <v>19</v>
      </c>
      <c r="H663" s="1" t="s">
        <v>2255</v>
      </c>
      <c r="I663" s="1" t="s">
        <v>2256</v>
      </c>
      <c r="J663" s="1" t="s">
        <v>2256</v>
      </c>
      <c r="K663" s="2"/>
      <c r="L663" s="1">
        <v>14.0</v>
      </c>
      <c r="M663" s="1"/>
      <c r="N663" s="1">
        <v>19.41955</v>
      </c>
      <c r="O663" s="1" t="s">
        <v>22</v>
      </c>
      <c r="P663" s="1" t="s">
        <v>2257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idden="1">
      <c r="A664" s="1" t="s">
        <v>24</v>
      </c>
      <c r="B664" s="1" t="s">
        <v>17</v>
      </c>
      <c r="C664" s="1">
        <v>328.0</v>
      </c>
      <c r="D664" s="1">
        <v>0.0</v>
      </c>
      <c r="E664" s="1" t="s">
        <v>1643</v>
      </c>
      <c r="F664" s="1" t="s">
        <v>62</v>
      </c>
      <c r="G664" s="1" t="s">
        <v>31</v>
      </c>
      <c r="H664" s="1" t="s">
        <v>2258</v>
      </c>
      <c r="I664" s="1" t="s">
        <v>2259</v>
      </c>
      <c r="J664" s="1" t="s">
        <v>2260</v>
      </c>
      <c r="K664" s="1" t="s">
        <v>2261</v>
      </c>
      <c r="L664" s="1">
        <v>3.0</v>
      </c>
      <c r="M664" s="1">
        <v>0.0147</v>
      </c>
      <c r="N664" s="1">
        <v>28.5404</v>
      </c>
      <c r="O664" s="1" t="s">
        <v>27</v>
      </c>
      <c r="P664" s="1" t="s">
        <v>2262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idden="1">
      <c r="A665" s="1" t="s">
        <v>24</v>
      </c>
      <c r="B665" s="1" t="s">
        <v>17</v>
      </c>
      <c r="C665" s="1">
        <v>299.0</v>
      </c>
      <c r="D665" s="1">
        <v>0.0</v>
      </c>
      <c r="E665" s="1" t="s">
        <v>61</v>
      </c>
      <c r="F665" s="1" t="s">
        <v>62</v>
      </c>
      <c r="G665" s="1" t="s">
        <v>19</v>
      </c>
      <c r="H665" s="1" t="s">
        <v>2263</v>
      </c>
      <c r="I665" s="1" t="s">
        <v>2264</v>
      </c>
      <c r="J665" s="1" t="s">
        <v>2265</v>
      </c>
      <c r="K665" s="1" t="s">
        <v>2266</v>
      </c>
      <c r="L665" s="1">
        <v>13.0</v>
      </c>
      <c r="M665" s="1">
        <v>0.01175</v>
      </c>
      <c r="N665" s="1">
        <v>25.62675</v>
      </c>
      <c r="O665" s="1" t="s">
        <v>27</v>
      </c>
      <c r="P665" s="1" t="s">
        <v>28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 hidden="1">
      <c r="A666" s="1" t="s">
        <v>24</v>
      </c>
      <c r="B666" s="1" t="s">
        <v>17</v>
      </c>
      <c r="C666" s="1">
        <v>398.0</v>
      </c>
      <c r="D666" s="1">
        <v>100.0</v>
      </c>
      <c r="E666" s="2"/>
      <c r="F666" s="1" t="s">
        <v>18</v>
      </c>
      <c r="G666" s="1" t="s">
        <v>167</v>
      </c>
      <c r="H666" s="1" t="s">
        <v>2267</v>
      </c>
      <c r="I666" s="1" t="s">
        <v>2268</v>
      </c>
      <c r="J666" s="1" t="s">
        <v>2268</v>
      </c>
      <c r="K666" s="2"/>
      <c r="L666" s="1">
        <v>2.0</v>
      </c>
      <c r="M666" s="1"/>
      <c r="N666" s="1">
        <v>21.435716666666668</v>
      </c>
      <c r="O666" s="1" t="s">
        <v>27</v>
      </c>
      <c r="P666" s="1" t="s">
        <v>2269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idden="1">
      <c r="A667" s="1" t="s">
        <v>36</v>
      </c>
      <c r="B667" s="1" t="s">
        <v>17</v>
      </c>
      <c r="C667" s="3">
        <v>528.0</v>
      </c>
      <c r="D667" s="1">
        <v>0.0</v>
      </c>
      <c r="E667" s="1" t="s">
        <v>37</v>
      </c>
      <c r="F667" s="1" t="s">
        <v>30</v>
      </c>
      <c r="G667" s="1" t="s">
        <v>31</v>
      </c>
      <c r="H667" s="1" t="s">
        <v>2270</v>
      </c>
      <c r="I667" s="1" t="s">
        <v>2271</v>
      </c>
      <c r="J667" s="1" t="s">
        <v>2271</v>
      </c>
      <c r="K667" s="2"/>
      <c r="L667" s="1">
        <v>15.0</v>
      </c>
      <c r="M667" s="1"/>
      <c r="N667" s="1">
        <v>30.51865</v>
      </c>
      <c r="O667" s="1" t="s">
        <v>34</v>
      </c>
      <c r="P667" s="1" t="s">
        <v>2272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 hidden="1">
      <c r="A668" s="1" t="s">
        <v>24</v>
      </c>
      <c r="B668" s="1" t="s">
        <v>17</v>
      </c>
      <c r="C668" s="1">
        <v>374.0</v>
      </c>
      <c r="D668" s="1">
        <v>0.0</v>
      </c>
      <c r="E668" s="1" t="s">
        <v>1643</v>
      </c>
      <c r="F668" s="1" t="s">
        <v>62</v>
      </c>
      <c r="G668" s="1" t="s">
        <v>31</v>
      </c>
      <c r="H668" s="1" t="s">
        <v>2273</v>
      </c>
      <c r="I668" s="1" t="s">
        <v>2274</v>
      </c>
      <c r="J668" s="1" t="s">
        <v>2275</v>
      </c>
      <c r="K668" s="1" t="s">
        <v>2276</v>
      </c>
      <c r="L668" s="1">
        <v>9.0</v>
      </c>
      <c r="M668" s="1">
        <v>0.009266666666666666</v>
      </c>
      <c r="N668" s="1">
        <v>18.008583333333334</v>
      </c>
      <c r="O668" s="1" t="s">
        <v>27</v>
      </c>
      <c r="P668" s="1" t="s">
        <v>2277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idden="1">
      <c r="A669" s="1" t="s">
        <v>29</v>
      </c>
      <c r="B669" s="1" t="s">
        <v>17</v>
      </c>
      <c r="C669" s="1">
        <v>394.0</v>
      </c>
      <c r="D669" s="1">
        <v>0.0</v>
      </c>
      <c r="E669" s="2"/>
      <c r="F669" s="1" t="s">
        <v>30</v>
      </c>
      <c r="G669" s="1" t="s">
        <v>19</v>
      </c>
      <c r="H669" s="1" t="s">
        <v>2278</v>
      </c>
      <c r="I669" s="1" t="s">
        <v>2279</v>
      </c>
      <c r="J669" s="1" t="s">
        <v>2279</v>
      </c>
      <c r="K669" s="2"/>
      <c r="L669" s="1">
        <v>15.0</v>
      </c>
      <c r="M669" s="1"/>
      <c r="N669" s="1">
        <v>30.476033333333334</v>
      </c>
      <c r="O669" s="1" t="s">
        <v>34</v>
      </c>
      <c r="P669" s="1" t="s">
        <v>2280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 hidden="1">
      <c r="A670" s="1" t="s">
        <v>29</v>
      </c>
      <c r="B670" s="1" t="s">
        <v>17</v>
      </c>
      <c r="C670" s="1">
        <v>515.0</v>
      </c>
      <c r="D670" s="1">
        <v>0.0</v>
      </c>
      <c r="E670" s="2"/>
      <c r="F670" s="1" t="s">
        <v>30</v>
      </c>
      <c r="G670" s="1" t="s">
        <v>31</v>
      </c>
      <c r="H670" s="1" t="s">
        <v>2281</v>
      </c>
      <c r="I670" s="1" t="s">
        <v>2282</v>
      </c>
      <c r="J670" s="1" t="s">
        <v>2282</v>
      </c>
      <c r="K670" s="2"/>
      <c r="L670" s="1">
        <v>7.0</v>
      </c>
      <c r="M670" s="1"/>
      <c r="N670" s="1">
        <v>22.6926</v>
      </c>
      <c r="O670" s="1" t="s">
        <v>34</v>
      </c>
      <c r="P670" s="1" t="s">
        <v>2283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idden="1">
      <c r="A671" s="1" t="s">
        <v>36</v>
      </c>
      <c r="B671" s="1" t="s">
        <v>17</v>
      </c>
      <c r="C671" s="1">
        <v>329.0</v>
      </c>
      <c r="D671" s="1">
        <v>0.0</v>
      </c>
      <c r="E671" s="1" t="s">
        <v>37</v>
      </c>
      <c r="F671" s="1" t="s">
        <v>30</v>
      </c>
      <c r="G671" s="1" t="s">
        <v>31</v>
      </c>
      <c r="H671" s="1" t="s">
        <v>2284</v>
      </c>
      <c r="I671" s="1" t="s">
        <v>2285</v>
      </c>
      <c r="J671" s="1" t="s">
        <v>2285</v>
      </c>
      <c r="K671" s="2"/>
      <c r="L671" s="1">
        <v>1.0</v>
      </c>
      <c r="M671" s="1"/>
      <c r="N671" s="1">
        <v>16.75965</v>
      </c>
      <c r="O671" s="1" t="s">
        <v>34</v>
      </c>
      <c r="P671" s="1" t="s">
        <v>2286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idden="1">
      <c r="A672" s="1" t="s">
        <v>24</v>
      </c>
      <c r="B672" s="1" t="s">
        <v>17</v>
      </c>
      <c r="C672" s="1">
        <v>648.0</v>
      </c>
      <c r="D672" s="1">
        <v>0.0</v>
      </c>
      <c r="E672" s="1" t="s">
        <v>61</v>
      </c>
      <c r="F672" s="1" t="s">
        <v>62</v>
      </c>
      <c r="G672" s="1" t="s">
        <v>31</v>
      </c>
      <c r="H672" s="1" t="s">
        <v>2287</v>
      </c>
      <c r="I672" s="1" t="s">
        <v>2288</v>
      </c>
      <c r="J672" s="1" t="s">
        <v>2289</v>
      </c>
      <c r="K672" s="1" t="s">
        <v>2290</v>
      </c>
      <c r="L672" s="1">
        <v>0.0</v>
      </c>
      <c r="M672" s="1">
        <v>0.01155</v>
      </c>
      <c r="N672" s="1">
        <v>16.493466666666666</v>
      </c>
      <c r="O672" s="1" t="s">
        <v>27</v>
      </c>
      <c r="P672" s="1" t="s">
        <v>2291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 hidden="1">
      <c r="A673" s="1" t="s">
        <v>24</v>
      </c>
      <c r="B673" s="1" t="s">
        <v>17</v>
      </c>
      <c r="C673" s="1">
        <v>159.0</v>
      </c>
      <c r="D673" s="1">
        <v>50.0</v>
      </c>
      <c r="E673" s="2"/>
      <c r="F673" s="1" t="s">
        <v>18</v>
      </c>
      <c r="G673" s="1" t="s">
        <v>167</v>
      </c>
      <c r="H673" s="1" t="s">
        <v>2292</v>
      </c>
      <c r="I673" s="1" t="s">
        <v>2293</v>
      </c>
      <c r="J673" s="1" t="s">
        <v>2293</v>
      </c>
      <c r="K673" s="2"/>
      <c r="L673" s="1">
        <v>-7.0</v>
      </c>
      <c r="M673" s="1"/>
      <c r="N673" s="1">
        <v>11.79035</v>
      </c>
      <c r="O673" s="1" t="s">
        <v>27</v>
      </c>
      <c r="P673" s="1" t="s">
        <v>2294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idden="1">
      <c r="A674" s="1" t="s">
        <v>24</v>
      </c>
      <c r="B674" s="1" t="s">
        <v>17</v>
      </c>
      <c r="C674" s="1">
        <v>331.0</v>
      </c>
      <c r="D674" s="1">
        <v>244.0</v>
      </c>
      <c r="E674" s="1" t="s">
        <v>61</v>
      </c>
      <c r="F674" s="1" t="s">
        <v>62</v>
      </c>
      <c r="G674" s="1" t="s">
        <v>31</v>
      </c>
      <c r="H674" s="1" t="s">
        <v>2295</v>
      </c>
      <c r="I674" s="1" t="s">
        <v>2296</v>
      </c>
      <c r="J674" s="1" t="s">
        <v>2297</v>
      </c>
      <c r="K674" s="1" t="s">
        <v>2298</v>
      </c>
      <c r="L674" s="1">
        <v>9.0</v>
      </c>
      <c r="M674" s="1">
        <v>0.01385</v>
      </c>
      <c r="N674" s="1">
        <v>14.640916666666667</v>
      </c>
      <c r="O674" s="1" t="s">
        <v>27</v>
      </c>
      <c r="P674" s="1" t="s">
        <v>2299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idden="1">
      <c r="A675" s="1" t="s">
        <v>24</v>
      </c>
      <c r="B675" s="1" t="s">
        <v>17</v>
      </c>
      <c r="C675" s="3">
        <v>425.0</v>
      </c>
      <c r="D675" s="1">
        <v>0.0</v>
      </c>
      <c r="E675" s="1" t="s">
        <v>61</v>
      </c>
      <c r="F675" s="1" t="s">
        <v>62</v>
      </c>
      <c r="G675" s="1" t="s">
        <v>31</v>
      </c>
      <c r="H675" s="1" t="s">
        <v>2300</v>
      </c>
      <c r="I675" s="1" t="s">
        <v>2301</v>
      </c>
      <c r="J675" s="1" t="s">
        <v>2302</v>
      </c>
      <c r="K675" s="1" t="s">
        <v>2303</v>
      </c>
      <c r="L675" s="1">
        <v>5.0</v>
      </c>
      <c r="M675" s="1">
        <v>0.009433333333333334</v>
      </c>
      <c r="N675" s="1">
        <v>11.57645</v>
      </c>
      <c r="O675" s="1" t="s">
        <v>27</v>
      </c>
      <c r="P675" s="1" t="s">
        <v>2304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 hidden="1">
      <c r="A676" s="1" t="s">
        <v>24</v>
      </c>
      <c r="B676" s="1" t="s">
        <v>17</v>
      </c>
      <c r="C676" s="1">
        <v>324.0</v>
      </c>
      <c r="D676" s="1">
        <v>33.0</v>
      </c>
      <c r="E676" s="1" t="s">
        <v>61</v>
      </c>
      <c r="F676" s="1" t="s">
        <v>62</v>
      </c>
      <c r="G676" s="1" t="s">
        <v>31</v>
      </c>
      <c r="H676" s="1" t="s">
        <v>2305</v>
      </c>
      <c r="I676" s="1" t="s">
        <v>2306</v>
      </c>
      <c r="J676" s="1" t="s">
        <v>2307</v>
      </c>
      <c r="K676" s="1" t="s">
        <v>2308</v>
      </c>
      <c r="L676" s="1">
        <v>1.0</v>
      </c>
      <c r="M676" s="1">
        <v>0.011416666666666667</v>
      </c>
      <c r="N676" s="1">
        <v>64.80303333333333</v>
      </c>
      <c r="O676" s="1" t="s">
        <v>27</v>
      </c>
      <c r="P676" s="1" t="s">
        <v>2309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idden="1">
      <c r="A677" s="1" t="s">
        <v>24</v>
      </c>
      <c r="B677" s="1" t="s">
        <v>17</v>
      </c>
      <c r="C677" s="1">
        <v>269.0</v>
      </c>
      <c r="D677" s="1">
        <v>0.0</v>
      </c>
      <c r="E677" s="1" t="s">
        <v>1643</v>
      </c>
      <c r="F677" s="1" t="s">
        <v>62</v>
      </c>
      <c r="G677" s="1" t="s">
        <v>31</v>
      </c>
      <c r="H677" s="1" t="s">
        <v>2310</v>
      </c>
      <c r="I677" s="1" t="s">
        <v>2311</v>
      </c>
      <c r="J677" s="1" t="s">
        <v>2312</v>
      </c>
      <c r="K677" s="1" t="s">
        <v>2313</v>
      </c>
      <c r="L677" s="1">
        <v>-3.0</v>
      </c>
      <c r="M677" s="1">
        <v>0.010666666666666666</v>
      </c>
      <c r="N677" s="1">
        <v>11.45455</v>
      </c>
      <c r="O677" s="1" t="s">
        <v>27</v>
      </c>
      <c r="P677" s="1" t="s">
        <v>2314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 hidden="1">
      <c r="A678" s="1" t="s">
        <v>24</v>
      </c>
      <c r="B678" s="1" t="s">
        <v>17</v>
      </c>
      <c r="C678" s="1">
        <v>747.0</v>
      </c>
      <c r="D678" s="1">
        <v>0.0</v>
      </c>
      <c r="E678" s="1" t="s">
        <v>1643</v>
      </c>
      <c r="F678" s="1" t="s">
        <v>62</v>
      </c>
      <c r="G678" s="1" t="s">
        <v>31</v>
      </c>
      <c r="H678" s="1" t="s">
        <v>2315</v>
      </c>
      <c r="I678" s="1" t="s">
        <v>2316</v>
      </c>
      <c r="J678" s="1" t="s">
        <v>2317</v>
      </c>
      <c r="K678" s="1" t="s">
        <v>2318</v>
      </c>
      <c r="L678" s="1">
        <v>12.0</v>
      </c>
      <c r="M678" s="1">
        <v>0.009666666666666667</v>
      </c>
      <c r="N678" s="1">
        <v>13.183116666666667</v>
      </c>
      <c r="O678" s="1" t="s">
        <v>27</v>
      </c>
      <c r="P678" s="1" t="s">
        <v>2319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 hidden="1">
      <c r="A679" s="1" t="s">
        <v>36</v>
      </c>
      <c r="B679" s="1" t="s">
        <v>17</v>
      </c>
      <c r="C679" s="1">
        <v>299.0</v>
      </c>
      <c r="D679" s="1">
        <v>0.0</v>
      </c>
      <c r="E679" s="1" t="s">
        <v>37</v>
      </c>
      <c r="F679" s="1" t="s">
        <v>30</v>
      </c>
      <c r="G679" s="1" t="s">
        <v>31</v>
      </c>
      <c r="H679" s="1" t="s">
        <v>2320</v>
      </c>
      <c r="I679" s="1" t="s">
        <v>2321</v>
      </c>
      <c r="J679" s="1" t="s">
        <v>2321</v>
      </c>
      <c r="K679" s="2"/>
      <c r="L679" s="1">
        <v>-3.0</v>
      </c>
      <c r="M679" s="1"/>
      <c r="N679" s="1">
        <v>11.395883333333334</v>
      </c>
      <c r="O679" s="1" t="s">
        <v>34</v>
      </c>
      <c r="P679" s="1" t="s">
        <v>2322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idden="1">
      <c r="A680" s="1" t="s">
        <v>24</v>
      </c>
      <c r="B680" s="1" t="s">
        <v>17</v>
      </c>
      <c r="C680" s="1">
        <v>555.0</v>
      </c>
      <c r="D680" s="1">
        <v>0.0</v>
      </c>
      <c r="E680" s="1" t="s">
        <v>1643</v>
      </c>
      <c r="F680" s="1" t="s">
        <v>62</v>
      </c>
      <c r="G680" s="1" t="s">
        <v>31</v>
      </c>
      <c r="H680" s="1" t="s">
        <v>2323</v>
      </c>
      <c r="I680" s="1" t="s">
        <v>2324</v>
      </c>
      <c r="J680" s="1" t="s">
        <v>2325</v>
      </c>
      <c r="K680" s="1" t="s">
        <v>2326</v>
      </c>
      <c r="L680" s="1">
        <v>-4.0</v>
      </c>
      <c r="M680" s="1">
        <v>0.016233333333333332</v>
      </c>
      <c r="N680" s="1">
        <v>12.777483333333333</v>
      </c>
      <c r="O680" s="1" t="s">
        <v>27</v>
      </c>
      <c r="P680" s="1" t="s">
        <v>2327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idden="1">
      <c r="A681" s="1" t="s">
        <v>36</v>
      </c>
      <c r="B681" s="1" t="s">
        <v>17</v>
      </c>
      <c r="C681" s="1">
        <v>264.0</v>
      </c>
      <c r="D681" s="1">
        <v>0.0</v>
      </c>
      <c r="E681" s="1" t="s">
        <v>37</v>
      </c>
      <c r="F681" s="1" t="s">
        <v>30</v>
      </c>
      <c r="G681" s="1" t="s">
        <v>31</v>
      </c>
      <c r="H681" s="1" t="s">
        <v>2328</v>
      </c>
      <c r="I681" s="1" t="s">
        <v>2329</v>
      </c>
      <c r="J681" s="1" t="s">
        <v>2329</v>
      </c>
      <c r="K681" s="2"/>
      <c r="L681" s="1">
        <v>-3.0</v>
      </c>
      <c r="M681" s="1"/>
      <c r="N681" s="1">
        <v>11.837233333333334</v>
      </c>
      <c r="O681" s="1" t="s">
        <v>34</v>
      </c>
      <c r="P681" s="1" t="s">
        <v>837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idden="1">
      <c r="A682" s="1" t="s">
        <v>24</v>
      </c>
      <c r="B682" s="1" t="s">
        <v>17</v>
      </c>
      <c r="C682" s="1">
        <v>247.0</v>
      </c>
      <c r="D682" s="1">
        <v>62.0</v>
      </c>
      <c r="E682" s="2"/>
      <c r="F682" s="1" t="s">
        <v>18</v>
      </c>
      <c r="G682" s="1" t="s">
        <v>167</v>
      </c>
      <c r="H682" s="1" t="s">
        <v>2330</v>
      </c>
      <c r="I682" s="1" t="s">
        <v>2331</v>
      </c>
      <c r="J682" s="1" t="s">
        <v>2331</v>
      </c>
      <c r="K682" s="2"/>
      <c r="L682" s="1">
        <v>-9.0</v>
      </c>
      <c r="M682" s="1"/>
      <c r="N682" s="1">
        <v>78.88811666666666</v>
      </c>
      <c r="O682" s="1" t="s">
        <v>27</v>
      </c>
      <c r="P682" s="1" t="s">
        <v>821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 hidden="1">
      <c r="A683" s="1" t="s">
        <v>98</v>
      </c>
      <c r="B683" s="1" t="s">
        <v>17</v>
      </c>
      <c r="C683" s="1">
        <v>423.0</v>
      </c>
      <c r="D683" s="1">
        <v>0.0</v>
      </c>
      <c r="E683" s="1" t="s">
        <v>2332</v>
      </c>
      <c r="F683" s="1" t="s">
        <v>30</v>
      </c>
      <c r="G683" s="1" t="s">
        <v>31</v>
      </c>
      <c r="H683" s="1" t="s">
        <v>2333</v>
      </c>
      <c r="I683" s="1" t="s">
        <v>2334</v>
      </c>
      <c r="J683" s="1" t="s">
        <v>2334</v>
      </c>
      <c r="K683" s="2"/>
      <c r="L683" s="1">
        <v>-7.0</v>
      </c>
      <c r="M683" s="1"/>
      <c r="N683" s="1">
        <v>7.165516666666667</v>
      </c>
      <c r="O683" s="1" t="s">
        <v>34</v>
      </c>
      <c r="P683" s="1" t="s">
        <v>2335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 hidden="1">
      <c r="A684" s="1" t="s">
        <v>36</v>
      </c>
      <c r="B684" s="1" t="s">
        <v>17</v>
      </c>
      <c r="C684" s="3">
        <v>373.0</v>
      </c>
      <c r="D684" s="1">
        <v>0.0</v>
      </c>
      <c r="E684" s="1" t="s">
        <v>37</v>
      </c>
      <c r="F684" s="1" t="s">
        <v>30</v>
      </c>
      <c r="G684" s="1" t="s">
        <v>31</v>
      </c>
      <c r="H684" s="1" t="s">
        <v>2336</v>
      </c>
      <c r="I684" s="1" t="s">
        <v>2337</v>
      </c>
      <c r="J684" s="1" t="s">
        <v>2337</v>
      </c>
      <c r="K684" s="2"/>
      <c r="L684" s="1">
        <v>-3.0</v>
      </c>
      <c r="M684" s="1"/>
      <c r="N684" s="1">
        <v>11.984833333333333</v>
      </c>
      <c r="O684" s="1" t="s">
        <v>34</v>
      </c>
      <c r="P684" s="1" t="s">
        <v>2338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 hidden="1">
      <c r="A685" s="1" t="s">
        <v>24</v>
      </c>
      <c r="B685" s="1" t="s">
        <v>17</v>
      </c>
      <c r="C685" s="3">
        <v>329.0</v>
      </c>
      <c r="D685" s="1">
        <v>0.0</v>
      </c>
      <c r="E685" s="1" t="s">
        <v>2339</v>
      </c>
      <c r="F685" s="1" t="s">
        <v>62</v>
      </c>
      <c r="G685" s="1" t="s">
        <v>31</v>
      </c>
      <c r="H685" s="1" t="s">
        <v>2340</v>
      </c>
      <c r="I685" s="1" t="s">
        <v>2341</v>
      </c>
      <c r="J685" s="1" t="s">
        <v>2342</v>
      </c>
      <c r="K685" s="1" t="s">
        <v>2343</v>
      </c>
      <c r="L685" s="1">
        <v>-6.0</v>
      </c>
      <c r="M685" s="1">
        <v>0.0094</v>
      </c>
      <c r="N685" s="1">
        <v>12.005916666666666</v>
      </c>
      <c r="O685" s="1" t="s">
        <v>27</v>
      </c>
      <c r="P685" s="1" t="s">
        <v>2344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idden="1">
      <c r="A686" s="1" t="s">
        <v>29</v>
      </c>
      <c r="B686" s="1" t="s">
        <v>17</v>
      </c>
      <c r="C686" s="1">
        <v>329.0</v>
      </c>
      <c r="D686" s="1">
        <v>0.0</v>
      </c>
      <c r="E686" s="2"/>
      <c r="F686" s="1" t="s">
        <v>30</v>
      </c>
      <c r="G686" s="1" t="s">
        <v>31</v>
      </c>
      <c r="H686" s="1" t="s">
        <v>2345</v>
      </c>
      <c r="I686" s="1" t="s">
        <v>2346</v>
      </c>
      <c r="J686" s="1" t="s">
        <v>2346</v>
      </c>
      <c r="K686" s="2"/>
      <c r="L686" s="1">
        <v>0.0</v>
      </c>
      <c r="M686" s="1"/>
      <c r="N686" s="1">
        <v>15.477733333333333</v>
      </c>
      <c r="O686" s="1" t="s">
        <v>34</v>
      </c>
      <c r="P686" s="1" t="s">
        <v>135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idden="1">
      <c r="A687" s="1" t="s">
        <v>36</v>
      </c>
      <c r="B687" s="1" t="s">
        <v>17</v>
      </c>
      <c r="C687" s="1">
        <v>264.0</v>
      </c>
      <c r="D687" s="1">
        <v>0.0</v>
      </c>
      <c r="E687" s="1" t="s">
        <v>37</v>
      </c>
      <c r="F687" s="1" t="s">
        <v>30</v>
      </c>
      <c r="G687" s="1" t="s">
        <v>31</v>
      </c>
      <c r="H687" s="1" t="s">
        <v>2347</v>
      </c>
      <c r="I687" s="1" t="s">
        <v>2348</v>
      </c>
      <c r="J687" s="1" t="s">
        <v>2348</v>
      </c>
      <c r="K687" s="2"/>
      <c r="L687" s="1">
        <v>-4.0</v>
      </c>
      <c r="M687" s="1"/>
      <c r="N687" s="1">
        <v>10.8904</v>
      </c>
      <c r="O687" s="1" t="s">
        <v>34</v>
      </c>
      <c r="P687" s="1" t="s">
        <v>2349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idden="1">
      <c r="A688" s="1" t="s">
        <v>36</v>
      </c>
      <c r="B688" s="1" t="s">
        <v>17</v>
      </c>
      <c r="C688" s="1">
        <v>739.0</v>
      </c>
      <c r="D688" s="1">
        <v>0.0</v>
      </c>
      <c r="E688" s="1" t="s">
        <v>37</v>
      </c>
      <c r="F688" s="1" t="s">
        <v>30</v>
      </c>
      <c r="G688" s="1" t="s">
        <v>31</v>
      </c>
      <c r="H688" s="1" t="s">
        <v>2350</v>
      </c>
      <c r="I688" s="1" t="s">
        <v>2351</v>
      </c>
      <c r="J688" s="1" t="s">
        <v>2351</v>
      </c>
      <c r="K688" s="2"/>
      <c r="L688" s="1">
        <v>0.0</v>
      </c>
      <c r="M688" s="1"/>
      <c r="N688" s="1">
        <v>14.324233333333334</v>
      </c>
      <c r="O688" s="1" t="s">
        <v>34</v>
      </c>
      <c r="P688" s="1" t="s">
        <v>2352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idden="1">
      <c r="A689" s="1" t="s">
        <v>36</v>
      </c>
      <c r="B689" s="1" t="s">
        <v>17</v>
      </c>
      <c r="C689" s="1">
        <v>323.0</v>
      </c>
      <c r="D689" s="1">
        <v>0.0</v>
      </c>
      <c r="E689" s="1" t="s">
        <v>37</v>
      </c>
      <c r="F689" s="1" t="s">
        <v>30</v>
      </c>
      <c r="G689" s="1" t="s">
        <v>31</v>
      </c>
      <c r="H689" s="1" t="s">
        <v>2353</v>
      </c>
      <c r="I689" s="1" t="s">
        <v>2354</v>
      </c>
      <c r="J689" s="1" t="s">
        <v>2354</v>
      </c>
      <c r="K689" s="2"/>
      <c r="L689" s="1">
        <v>-5.0</v>
      </c>
      <c r="M689" s="1"/>
      <c r="N689" s="1">
        <v>9.473683333333334</v>
      </c>
      <c r="O689" s="1" t="s">
        <v>34</v>
      </c>
      <c r="P689" s="1" t="s">
        <v>2355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 hidden="1">
      <c r="A690" s="1" t="s">
        <v>29</v>
      </c>
      <c r="B690" s="1" t="s">
        <v>17</v>
      </c>
      <c r="C690" s="3">
        <v>294.0</v>
      </c>
      <c r="D690" s="1">
        <v>0.0</v>
      </c>
      <c r="E690" s="2"/>
      <c r="F690" s="1" t="s">
        <v>30</v>
      </c>
      <c r="G690" s="1" t="s">
        <v>31</v>
      </c>
      <c r="H690" s="1" t="s">
        <v>2356</v>
      </c>
      <c r="I690" s="1" t="s">
        <v>2357</v>
      </c>
      <c r="J690" s="1" t="s">
        <v>2357</v>
      </c>
      <c r="K690" s="2"/>
      <c r="L690" s="1">
        <v>-2.0</v>
      </c>
      <c r="M690" s="1"/>
      <c r="N690" s="1">
        <v>12.711666666666666</v>
      </c>
      <c r="O690" s="1" t="s">
        <v>34</v>
      </c>
      <c r="P690" s="1" t="s">
        <v>2358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 hidden="1">
      <c r="A691" s="1" t="s">
        <v>36</v>
      </c>
      <c r="B691" s="1" t="s">
        <v>17</v>
      </c>
      <c r="C691" s="3">
        <v>323.0</v>
      </c>
      <c r="D691" s="1">
        <v>0.0</v>
      </c>
      <c r="E691" s="1" t="s">
        <v>37</v>
      </c>
      <c r="F691" s="1" t="s">
        <v>30</v>
      </c>
      <c r="G691" s="1" t="s">
        <v>31</v>
      </c>
      <c r="H691" s="1" t="s">
        <v>2359</v>
      </c>
      <c r="I691" s="1" t="s">
        <v>2360</v>
      </c>
      <c r="J691" s="1" t="s">
        <v>2360</v>
      </c>
      <c r="K691" s="2"/>
      <c r="L691" s="1">
        <v>-8.0</v>
      </c>
      <c r="M691" s="1"/>
      <c r="N691" s="1">
        <v>6.2629</v>
      </c>
      <c r="O691" s="1" t="s">
        <v>34</v>
      </c>
      <c r="P691" s="1" t="s">
        <v>2361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 hidden="1">
      <c r="A692" s="1" t="s">
        <v>36</v>
      </c>
      <c r="B692" s="1" t="s">
        <v>17</v>
      </c>
      <c r="C692" s="3">
        <v>429.0</v>
      </c>
      <c r="D692" s="1">
        <v>0.0</v>
      </c>
      <c r="E692" s="1" t="s">
        <v>37</v>
      </c>
      <c r="F692" s="1" t="s">
        <v>30</v>
      </c>
      <c r="G692" s="1" t="s">
        <v>31</v>
      </c>
      <c r="H692" s="1" t="s">
        <v>2362</v>
      </c>
      <c r="I692" s="1" t="s">
        <v>2363</v>
      </c>
      <c r="J692" s="1" t="s">
        <v>2363</v>
      </c>
      <c r="K692" s="2"/>
      <c r="L692" s="1">
        <v>-6.0</v>
      </c>
      <c r="M692" s="1"/>
      <c r="N692" s="1">
        <v>8.215166666666667</v>
      </c>
      <c r="O692" s="1" t="s">
        <v>34</v>
      </c>
      <c r="P692" s="1" t="s">
        <v>2364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 hidden="1">
      <c r="A693" s="1" t="s">
        <v>36</v>
      </c>
      <c r="B693" s="1" t="s">
        <v>17</v>
      </c>
      <c r="C693" s="3">
        <v>264.0</v>
      </c>
      <c r="D693" s="1">
        <v>0.0</v>
      </c>
      <c r="E693" s="1" t="s">
        <v>37</v>
      </c>
      <c r="F693" s="1" t="s">
        <v>30</v>
      </c>
      <c r="G693" s="1" t="s">
        <v>31</v>
      </c>
      <c r="H693" s="1" t="s">
        <v>2365</v>
      </c>
      <c r="I693" s="1" t="s">
        <v>2366</v>
      </c>
      <c r="J693" s="1" t="s">
        <v>2366</v>
      </c>
      <c r="K693" s="2"/>
      <c r="L693" s="1">
        <v>-6.0</v>
      </c>
      <c r="M693" s="1"/>
      <c r="N693" s="1">
        <v>8.867183333333333</v>
      </c>
      <c r="O693" s="1" t="s">
        <v>34</v>
      </c>
      <c r="P693" s="1" t="s">
        <v>2367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 hidden="1">
      <c r="A694" s="1" t="s">
        <v>36</v>
      </c>
      <c r="B694" s="1" t="s">
        <v>17</v>
      </c>
      <c r="C694" s="1">
        <v>329.0</v>
      </c>
      <c r="D694" s="1">
        <v>0.0</v>
      </c>
      <c r="E694" s="1" t="s">
        <v>37</v>
      </c>
      <c r="F694" s="1" t="s">
        <v>30</v>
      </c>
      <c r="G694" s="1" t="s">
        <v>31</v>
      </c>
      <c r="H694" s="1" t="s">
        <v>2368</v>
      </c>
      <c r="I694" s="1" t="s">
        <v>2369</v>
      </c>
      <c r="J694" s="1" t="s">
        <v>2369</v>
      </c>
      <c r="K694" s="2"/>
      <c r="L694" s="1">
        <v>-8.0</v>
      </c>
      <c r="M694" s="1"/>
      <c r="N694" s="1">
        <v>6.162433333333333</v>
      </c>
      <c r="O694" s="1" t="s">
        <v>34</v>
      </c>
      <c r="P694" s="1" t="s">
        <v>2370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 hidden="1">
      <c r="A695" s="1" t="s">
        <v>36</v>
      </c>
      <c r="B695" s="1" t="s">
        <v>17</v>
      </c>
      <c r="C695" s="1">
        <v>321.0</v>
      </c>
      <c r="D695" s="1">
        <v>0.0</v>
      </c>
      <c r="E695" s="1" t="s">
        <v>37</v>
      </c>
      <c r="F695" s="1" t="s">
        <v>30</v>
      </c>
      <c r="G695" s="1" t="s">
        <v>31</v>
      </c>
      <c r="H695" s="1" t="s">
        <v>2371</v>
      </c>
      <c r="I695" s="1" t="s">
        <v>2372</v>
      </c>
      <c r="J695" s="1" t="s">
        <v>2372</v>
      </c>
      <c r="K695" s="2"/>
      <c r="L695" s="1">
        <v>-7.0</v>
      </c>
      <c r="M695" s="1"/>
      <c r="N695" s="1">
        <v>7.3182</v>
      </c>
      <c r="O695" s="1" t="s">
        <v>34</v>
      </c>
      <c r="P695" s="1" t="s">
        <v>2373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 hidden="1">
      <c r="A696" s="1" t="s">
        <v>98</v>
      </c>
      <c r="B696" s="1" t="s">
        <v>17</v>
      </c>
      <c r="C696" s="1">
        <v>389.0</v>
      </c>
      <c r="D696" s="1">
        <v>0.0</v>
      </c>
      <c r="E696" s="1" t="s">
        <v>364</v>
      </c>
      <c r="F696" s="1" t="s">
        <v>30</v>
      </c>
      <c r="G696" s="1" t="s">
        <v>31</v>
      </c>
      <c r="H696" s="1" t="s">
        <v>2374</v>
      </c>
      <c r="I696" s="1" t="s">
        <v>2375</v>
      </c>
      <c r="J696" s="1" t="s">
        <v>2375</v>
      </c>
      <c r="K696" s="2"/>
      <c r="L696" s="1">
        <v>-6.0</v>
      </c>
      <c r="M696" s="1"/>
      <c r="N696" s="1">
        <v>8.474466666666666</v>
      </c>
      <c r="O696" s="1" t="s">
        <v>34</v>
      </c>
      <c r="P696" s="1" t="s">
        <v>2376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 hidden="1">
      <c r="A697" s="1" t="s">
        <v>98</v>
      </c>
      <c r="B697" s="1" t="s">
        <v>17</v>
      </c>
      <c r="C697" s="1">
        <v>254.0</v>
      </c>
      <c r="D697" s="1">
        <v>0.0</v>
      </c>
      <c r="E697" s="1" t="s">
        <v>2377</v>
      </c>
      <c r="F697" s="1" t="s">
        <v>30</v>
      </c>
      <c r="G697" s="1" t="s">
        <v>31</v>
      </c>
      <c r="H697" s="1" t="s">
        <v>2378</v>
      </c>
      <c r="I697" s="1" t="s">
        <v>2379</v>
      </c>
      <c r="J697" s="1" t="s">
        <v>2379</v>
      </c>
      <c r="K697" s="2"/>
      <c r="L697" s="1">
        <v>1.0</v>
      </c>
      <c r="M697" s="1"/>
      <c r="N697" s="1">
        <v>16.659466666666667</v>
      </c>
      <c r="O697" s="1" t="s">
        <v>34</v>
      </c>
      <c r="P697" s="1" t="s">
        <v>2380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 hidden="1">
      <c r="A698" s="1" t="s">
        <v>24</v>
      </c>
      <c r="B698" s="1" t="s">
        <v>17</v>
      </c>
      <c r="C698" s="3">
        <v>147.0</v>
      </c>
      <c r="D698" s="1">
        <v>102.0</v>
      </c>
      <c r="E698" s="2"/>
      <c r="F698" s="1" t="s">
        <v>18</v>
      </c>
      <c r="G698" s="1" t="s">
        <v>31</v>
      </c>
      <c r="H698" s="1" t="s">
        <v>2381</v>
      </c>
      <c r="I698" s="1" t="s">
        <v>2382</v>
      </c>
      <c r="J698" s="1" t="s">
        <v>2382</v>
      </c>
      <c r="K698" s="2"/>
      <c r="L698" s="1">
        <v>-4.0</v>
      </c>
      <c r="M698" s="1"/>
      <c r="N698" s="1">
        <v>14.97765</v>
      </c>
      <c r="O698" s="1" t="s">
        <v>27</v>
      </c>
      <c r="P698" s="1" t="s">
        <v>584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 hidden="1">
      <c r="A699" s="1" t="s">
        <v>36</v>
      </c>
      <c r="B699" s="1" t="s">
        <v>17</v>
      </c>
      <c r="C699" s="1">
        <v>264.0</v>
      </c>
      <c r="D699" s="1">
        <v>0.0</v>
      </c>
      <c r="E699" s="1" t="s">
        <v>37</v>
      </c>
      <c r="F699" s="1" t="s">
        <v>30</v>
      </c>
      <c r="G699" s="1" t="s">
        <v>31</v>
      </c>
      <c r="H699" s="1" t="s">
        <v>2383</v>
      </c>
      <c r="I699" s="1" t="s">
        <v>2384</v>
      </c>
      <c r="J699" s="1" t="s">
        <v>2384</v>
      </c>
      <c r="K699" s="2"/>
      <c r="L699" s="1">
        <v>0.0</v>
      </c>
      <c r="M699" s="1"/>
      <c r="N699" s="1">
        <v>15.03765</v>
      </c>
      <c r="O699" s="1" t="s">
        <v>34</v>
      </c>
      <c r="P699" s="1" t="s">
        <v>40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 hidden="1">
      <c r="A700" s="1" t="s">
        <v>98</v>
      </c>
      <c r="B700" s="1" t="s">
        <v>17</v>
      </c>
      <c r="C700" s="1">
        <v>329.0</v>
      </c>
      <c r="D700" s="1">
        <v>0.0</v>
      </c>
      <c r="E700" s="1" t="s">
        <v>1362</v>
      </c>
      <c r="F700" s="1" t="s">
        <v>30</v>
      </c>
      <c r="G700" s="1" t="s">
        <v>31</v>
      </c>
      <c r="H700" s="1" t="s">
        <v>2385</v>
      </c>
      <c r="I700" s="1" t="s">
        <v>2386</v>
      </c>
      <c r="J700" s="1" t="s">
        <v>2386</v>
      </c>
      <c r="K700" s="2"/>
      <c r="L700" s="1">
        <v>-2.0</v>
      </c>
      <c r="M700" s="1"/>
      <c r="N700" s="1">
        <v>12.947166666666666</v>
      </c>
      <c r="O700" s="1" t="s">
        <v>34</v>
      </c>
      <c r="P700" s="1" t="s">
        <v>2387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 hidden="1">
      <c r="A701" s="1" t="s">
        <v>98</v>
      </c>
      <c r="B701" s="1" t="s">
        <v>17</v>
      </c>
      <c r="C701" s="1">
        <v>264.0</v>
      </c>
      <c r="D701" s="1">
        <v>0.0</v>
      </c>
      <c r="E701" s="1" t="s">
        <v>1362</v>
      </c>
      <c r="F701" s="1" t="s">
        <v>30</v>
      </c>
      <c r="G701" s="1" t="s">
        <v>31</v>
      </c>
      <c r="H701" s="1" t="s">
        <v>2388</v>
      </c>
      <c r="I701" s="1" t="s">
        <v>2389</v>
      </c>
      <c r="J701" s="1" t="s">
        <v>2389</v>
      </c>
      <c r="K701" s="2"/>
      <c r="L701" s="1">
        <v>-3.0</v>
      </c>
      <c r="M701" s="1"/>
      <c r="N701" s="1">
        <v>11.793733333333334</v>
      </c>
      <c r="O701" s="1" t="s">
        <v>34</v>
      </c>
      <c r="P701" s="1" t="s">
        <v>2390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 hidden="1">
      <c r="A702" s="1" t="s">
        <v>24</v>
      </c>
      <c r="B702" s="1" t="s">
        <v>17</v>
      </c>
      <c r="C702" s="1">
        <v>299.0</v>
      </c>
      <c r="D702" s="1">
        <v>0.0</v>
      </c>
      <c r="E702" s="1" t="s">
        <v>2339</v>
      </c>
      <c r="F702" s="1" t="s">
        <v>62</v>
      </c>
      <c r="G702" s="1" t="s">
        <v>31</v>
      </c>
      <c r="H702" s="1" t="s">
        <v>2391</v>
      </c>
      <c r="I702" s="1" t="s">
        <v>2392</v>
      </c>
      <c r="J702" s="1" t="s">
        <v>2393</v>
      </c>
      <c r="K702" s="1" t="s">
        <v>2394</v>
      </c>
      <c r="L702" s="1">
        <v>0.0</v>
      </c>
      <c r="M702" s="1">
        <v>0.010833333333333334</v>
      </c>
      <c r="N702" s="1">
        <v>20.959416666666666</v>
      </c>
      <c r="O702" s="1" t="s">
        <v>27</v>
      </c>
      <c r="P702" s="1" t="s">
        <v>2395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 hidden="1">
      <c r="A703" s="1" t="s">
        <v>36</v>
      </c>
      <c r="B703" s="1" t="s">
        <v>17</v>
      </c>
      <c r="C703" s="3">
        <v>1297.0</v>
      </c>
      <c r="D703" s="1">
        <v>0.0</v>
      </c>
      <c r="E703" s="1" t="s">
        <v>37</v>
      </c>
      <c r="F703" s="1" t="s">
        <v>30</v>
      </c>
      <c r="G703" s="1" t="s">
        <v>31</v>
      </c>
      <c r="H703" s="1" t="s">
        <v>2396</v>
      </c>
      <c r="I703" s="1" t="s">
        <v>2397</v>
      </c>
      <c r="J703" s="1" t="s">
        <v>2397</v>
      </c>
      <c r="K703" s="2"/>
      <c r="L703" s="1">
        <v>-1.0</v>
      </c>
      <c r="M703" s="1"/>
      <c r="N703" s="1">
        <v>13.4637</v>
      </c>
      <c r="O703" s="1" t="s">
        <v>34</v>
      </c>
      <c r="P703" s="1" t="s">
        <v>2398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 hidden="1">
      <c r="A704" s="1" t="s">
        <v>24</v>
      </c>
      <c r="B704" s="1" t="s">
        <v>17</v>
      </c>
      <c r="C704" s="1">
        <v>250.0</v>
      </c>
      <c r="D704" s="1">
        <v>0.0</v>
      </c>
      <c r="E704" s="1" t="s">
        <v>2339</v>
      </c>
      <c r="F704" s="1" t="s">
        <v>62</v>
      </c>
      <c r="G704" s="1" t="s">
        <v>31</v>
      </c>
      <c r="H704" s="1" t="s">
        <v>2399</v>
      </c>
      <c r="I704" s="1" t="s">
        <v>2400</v>
      </c>
      <c r="J704" s="1" t="s">
        <v>2401</v>
      </c>
      <c r="K704" s="1" t="s">
        <v>2402</v>
      </c>
      <c r="L704" s="1">
        <v>-6.0</v>
      </c>
      <c r="M704" s="1">
        <v>0.00975</v>
      </c>
      <c r="N704" s="1">
        <v>60.231116666666665</v>
      </c>
      <c r="O704" s="1" t="s">
        <v>27</v>
      </c>
      <c r="P704" s="1" t="s">
        <v>2403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 hidden="1">
      <c r="A705" s="1" t="s">
        <v>29</v>
      </c>
      <c r="B705" s="3" t="s">
        <v>17</v>
      </c>
      <c r="C705" s="1">
        <v>321.0</v>
      </c>
      <c r="D705" s="1">
        <v>0.0</v>
      </c>
      <c r="E705" s="2"/>
      <c r="F705" s="1" t="s">
        <v>30</v>
      </c>
      <c r="G705" s="1" t="s">
        <v>31</v>
      </c>
      <c r="H705" s="1" t="s">
        <v>2404</v>
      </c>
      <c r="I705" s="1" t="s">
        <v>2405</v>
      </c>
      <c r="J705" s="1" t="s">
        <v>2405</v>
      </c>
      <c r="K705" s="2"/>
      <c r="L705" s="1">
        <v>-6.0</v>
      </c>
      <c r="M705" s="1"/>
      <c r="N705" s="1">
        <v>8.225266666666666</v>
      </c>
      <c r="O705" s="1" t="s">
        <v>34</v>
      </c>
      <c r="P705" s="1" t="s">
        <v>1143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 hidden="1">
      <c r="A706" s="1" t="s">
        <v>29</v>
      </c>
      <c r="B706" s="1" t="s">
        <v>17</v>
      </c>
      <c r="C706" s="1">
        <v>1211.0</v>
      </c>
      <c r="D706" s="1">
        <v>0.0</v>
      </c>
      <c r="E706" s="2"/>
      <c r="F706" s="1" t="s">
        <v>30</v>
      </c>
      <c r="G706" s="1" t="s">
        <v>31</v>
      </c>
      <c r="H706" s="1" t="s">
        <v>2406</v>
      </c>
      <c r="I706" s="1" t="s">
        <v>2407</v>
      </c>
      <c r="J706" s="1" t="s">
        <v>2407</v>
      </c>
      <c r="K706" s="2"/>
      <c r="L706" s="1">
        <v>0.0</v>
      </c>
      <c r="M706" s="1"/>
      <c r="N706" s="1">
        <v>15.004616666666667</v>
      </c>
      <c r="O706" s="1" t="s">
        <v>34</v>
      </c>
      <c r="P706" s="1" t="s">
        <v>2408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 hidden="1">
      <c r="A707" s="1" t="s">
        <v>98</v>
      </c>
      <c r="B707" s="1" t="s">
        <v>1749</v>
      </c>
      <c r="C707" s="1">
        <v>329.0</v>
      </c>
      <c r="D707" s="1">
        <v>0.0</v>
      </c>
      <c r="E707" s="2"/>
      <c r="F707" s="1" t="s">
        <v>30</v>
      </c>
      <c r="G707" s="1" t="s">
        <v>31</v>
      </c>
      <c r="H707" s="1" t="s">
        <v>2409</v>
      </c>
      <c r="I707" s="2"/>
      <c r="J707" s="2"/>
      <c r="K707" s="2"/>
      <c r="L707" s="1">
        <v>0.0</v>
      </c>
      <c r="M707" s="1"/>
      <c r="N707" s="2"/>
      <c r="O707" s="1" t="s">
        <v>34</v>
      </c>
      <c r="P707" s="1" t="s">
        <v>1124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 hidden="1">
      <c r="A708" s="1" t="s">
        <v>98</v>
      </c>
      <c r="B708" s="1" t="s">
        <v>17</v>
      </c>
      <c r="C708" s="3">
        <v>329.0</v>
      </c>
      <c r="D708" s="1">
        <v>0.0</v>
      </c>
      <c r="E708" s="2"/>
      <c r="F708" s="1" t="s">
        <v>18</v>
      </c>
      <c r="G708" s="1" t="s">
        <v>31</v>
      </c>
      <c r="H708" s="1" t="s">
        <v>2410</v>
      </c>
      <c r="I708" s="1" t="s">
        <v>2411</v>
      </c>
      <c r="J708" s="1" t="s">
        <v>2411</v>
      </c>
      <c r="K708" s="2"/>
      <c r="L708" s="1">
        <v>-6.0</v>
      </c>
      <c r="M708" s="1"/>
      <c r="N708" s="1">
        <v>8.884433333333334</v>
      </c>
      <c r="O708" s="1" t="s">
        <v>34</v>
      </c>
      <c r="P708" s="1" t="s">
        <v>2387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 hidden="1">
      <c r="A709" s="1" t="s">
        <v>24</v>
      </c>
      <c r="B709" s="1" t="s">
        <v>17</v>
      </c>
      <c r="C709" s="1">
        <v>890.0</v>
      </c>
      <c r="D709" s="1">
        <v>0.0</v>
      </c>
      <c r="E709" s="1" t="s">
        <v>2412</v>
      </c>
      <c r="F709" s="1" t="s">
        <v>62</v>
      </c>
      <c r="G709" s="1" t="s">
        <v>31</v>
      </c>
      <c r="H709" s="1" t="s">
        <v>2413</v>
      </c>
      <c r="I709" s="1" t="s">
        <v>2414</v>
      </c>
      <c r="J709" s="1" t="s">
        <v>2415</v>
      </c>
      <c r="K709" s="1" t="s">
        <v>2416</v>
      </c>
      <c r="L709" s="1">
        <v>-12.0</v>
      </c>
      <c r="M709" s="1">
        <v>0.01295</v>
      </c>
      <c r="N709" s="1">
        <v>14.687766666666667</v>
      </c>
      <c r="O709" s="1" t="s">
        <v>27</v>
      </c>
      <c r="P709" s="1" t="s">
        <v>2417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 hidden="1">
      <c r="A710" s="1" t="s">
        <v>29</v>
      </c>
      <c r="B710" s="1" t="s">
        <v>17</v>
      </c>
      <c r="C710" s="1">
        <v>329.0</v>
      </c>
      <c r="D710" s="1">
        <v>0.0</v>
      </c>
      <c r="E710" s="2"/>
      <c r="F710" s="1" t="s">
        <v>30</v>
      </c>
      <c r="G710" s="1" t="s">
        <v>31</v>
      </c>
      <c r="H710" s="1" t="s">
        <v>2418</v>
      </c>
      <c r="I710" s="1" t="s">
        <v>2419</v>
      </c>
      <c r="J710" s="1" t="s">
        <v>2419</v>
      </c>
      <c r="K710" s="2"/>
      <c r="L710" s="1">
        <v>-4.0</v>
      </c>
      <c r="M710" s="1"/>
      <c r="N710" s="1">
        <v>10.354383333333333</v>
      </c>
      <c r="O710" s="1" t="s">
        <v>34</v>
      </c>
      <c r="P710" s="1" t="s">
        <v>2420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 hidden="1">
      <c r="A711" s="1" t="s">
        <v>24</v>
      </c>
      <c r="B711" s="1" t="s">
        <v>17</v>
      </c>
      <c r="C711" s="1">
        <v>199.0</v>
      </c>
      <c r="D711" s="1">
        <v>50.0</v>
      </c>
      <c r="E711" s="2"/>
      <c r="F711" s="1" t="s">
        <v>18</v>
      </c>
      <c r="G711" s="1" t="s">
        <v>167</v>
      </c>
      <c r="H711" s="1" t="s">
        <v>2421</v>
      </c>
      <c r="I711" s="1" t="s">
        <v>2422</v>
      </c>
      <c r="J711" s="1" t="s">
        <v>2422</v>
      </c>
      <c r="K711" s="2"/>
      <c r="L711" s="1">
        <v>-9.0</v>
      </c>
      <c r="M711" s="1"/>
      <c r="N711" s="1">
        <v>10.7356</v>
      </c>
      <c r="O711" s="1" t="s">
        <v>27</v>
      </c>
      <c r="P711" s="1" t="s">
        <v>2423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 hidden="1">
      <c r="A712" s="1" t="s">
        <v>24</v>
      </c>
      <c r="B712" s="1" t="s">
        <v>17</v>
      </c>
      <c r="C712" s="1">
        <v>190.0</v>
      </c>
      <c r="D712" s="1">
        <v>59.0</v>
      </c>
      <c r="E712" s="2"/>
      <c r="F712" s="1" t="s">
        <v>18</v>
      </c>
      <c r="G712" s="1" t="s">
        <v>31</v>
      </c>
      <c r="H712" s="1" t="s">
        <v>2424</v>
      </c>
      <c r="I712" s="1" t="s">
        <v>2425</v>
      </c>
      <c r="J712" s="1" t="s">
        <v>2425</v>
      </c>
      <c r="K712" s="2"/>
      <c r="L712" s="1">
        <v>-8.0</v>
      </c>
      <c r="M712" s="1"/>
      <c r="N712" s="1">
        <v>9.819283333333333</v>
      </c>
      <c r="O712" s="1" t="s">
        <v>27</v>
      </c>
      <c r="P712" s="1" t="s">
        <v>28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 hidden="1">
      <c r="A713" s="1" t="s">
        <v>16</v>
      </c>
      <c r="B713" s="1" t="s">
        <v>17</v>
      </c>
      <c r="C713" s="1">
        <v>118.0</v>
      </c>
      <c r="D713" s="1">
        <v>0.0</v>
      </c>
      <c r="E713" s="2"/>
      <c r="F713" s="1" t="s">
        <v>18</v>
      </c>
      <c r="G713" s="1" t="s">
        <v>19</v>
      </c>
      <c r="H713" s="1" t="s">
        <v>2426</v>
      </c>
      <c r="I713" s="1" t="s">
        <v>2427</v>
      </c>
      <c r="J713" s="1" t="s">
        <v>2427</v>
      </c>
      <c r="K713" s="2"/>
      <c r="L713" s="1">
        <v>-4.0</v>
      </c>
      <c r="M713" s="1"/>
      <c r="N713" s="1">
        <v>0.45676666666666665</v>
      </c>
      <c r="O713" s="1" t="s">
        <v>22</v>
      </c>
      <c r="P713" s="1" t="s">
        <v>2428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 hidden="1">
      <c r="A714" s="1" t="s">
        <v>24</v>
      </c>
      <c r="B714" s="1" t="s">
        <v>17</v>
      </c>
      <c r="C714" s="1">
        <v>219.0</v>
      </c>
      <c r="D714" s="1">
        <v>50.0</v>
      </c>
      <c r="E714" s="2"/>
      <c r="F714" s="1" t="s">
        <v>18</v>
      </c>
      <c r="G714" s="1" t="s">
        <v>19</v>
      </c>
      <c r="H714" s="1" t="s">
        <v>2429</v>
      </c>
      <c r="I714" s="1" t="s">
        <v>2430</v>
      </c>
      <c r="J714" s="1" t="s">
        <v>2430</v>
      </c>
      <c r="K714" s="2"/>
      <c r="L714" s="1">
        <v>-10.0</v>
      </c>
      <c r="M714" s="1"/>
      <c r="N714" s="1">
        <v>8.94165</v>
      </c>
      <c r="O714" s="1" t="s">
        <v>27</v>
      </c>
      <c r="P714" s="1" t="s">
        <v>2431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 hidden="1">
      <c r="A715" s="1" t="s">
        <v>29</v>
      </c>
      <c r="B715" s="1" t="s">
        <v>17</v>
      </c>
      <c r="C715" s="1">
        <v>329.0</v>
      </c>
      <c r="D715" s="1">
        <v>0.0</v>
      </c>
      <c r="E715" s="2"/>
      <c r="F715" s="1" t="s">
        <v>30</v>
      </c>
      <c r="G715" s="1" t="s">
        <v>31</v>
      </c>
      <c r="H715" s="1" t="s">
        <v>2432</v>
      </c>
      <c r="I715" s="1" t="s">
        <v>2433</v>
      </c>
      <c r="J715" s="1" t="s">
        <v>2433</v>
      </c>
      <c r="K715" s="2"/>
      <c r="L715" s="1">
        <v>-4.0</v>
      </c>
      <c r="M715" s="1"/>
      <c r="N715" s="1">
        <v>10.558266666666666</v>
      </c>
      <c r="O715" s="1" t="s">
        <v>34</v>
      </c>
      <c r="P715" s="1" t="s">
        <v>2434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 hidden="1">
      <c r="A716" s="1" t="s">
        <v>24</v>
      </c>
      <c r="B716" s="1" t="s">
        <v>17</v>
      </c>
      <c r="C716" s="1">
        <v>250.0</v>
      </c>
      <c r="D716" s="1">
        <v>0.0</v>
      </c>
      <c r="E716" s="1" t="s">
        <v>2339</v>
      </c>
      <c r="F716" s="1" t="s">
        <v>62</v>
      </c>
      <c r="G716" s="1" t="s">
        <v>31</v>
      </c>
      <c r="H716" s="1" t="s">
        <v>2435</v>
      </c>
      <c r="I716" s="1" t="s">
        <v>2436</v>
      </c>
      <c r="J716" s="1" t="s">
        <v>2437</v>
      </c>
      <c r="K716" s="1" t="s">
        <v>2438</v>
      </c>
      <c r="L716" s="1">
        <v>0.0</v>
      </c>
      <c r="M716" s="1">
        <v>0.007516666666666666</v>
      </c>
      <c r="N716" s="1">
        <v>12.551216666666667</v>
      </c>
      <c r="O716" s="1" t="s">
        <v>27</v>
      </c>
      <c r="P716" s="1" t="s">
        <v>690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 hidden="1">
      <c r="A717" s="1" t="s">
        <v>36</v>
      </c>
      <c r="B717" s="1" t="s">
        <v>17</v>
      </c>
      <c r="C717" s="1">
        <v>379.0</v>
      </c>
      <c r="D717" s="1">
        <v>0.0</v>
      </c>
      <c r="E717" s="1" t="s">
        <v>37</v>
      </c>
      <c r="F717" s="1" t="s">
        <v>30</v>
      </c>
      <c r="G717" s="1" t="s">
        <v>31</v>
      </c>
      <c r="H717" s="1" t="s">
        <v>2439</v>
      </c>
      <c r="I717" s="1" t="s">
        <v>2440</v>
      </c>
      <c r="J717" s="1" t="s">
        <v>2440</v>
      </c>
      <c r="K717" s="2"/>
      <c r="L717" s="1">
        <v>1.0</v>
      </c>
      <c r="M717" s="1"/>
      <c r="N717" s="1">
        <v>16.67878333333333</v>
      </c>
      <c r="O717" s="1" t="s">
        <v>34</v>
      </c>
      <c r="P717" s="1" t="s">
        <v>2441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 hidden="1">
      <c r="A718" s="1" t="s">
        <v>24</v>
      </c>
      <c r="B718" s="1" t="s">
        <v>17</v>
      </c>
      <c r="C718" s="1">
        <v>214.0</v>
      </c>
      <c r="D718" s="1">
        <v>0.0</v>
      </c>
      <c r="E718" s="2"/>
      <c r="F718" s="1" t="s">
        <v>18</v>
      </c>
      <c r="G718" s="1" t="s">
        <v>31</v>
      </c>
      <c r="H718" s="1" t="s">
        <v>2442</v>
      </c>
      <c r="I718" s="1" t="s">
        <v>2443</v>
      </c>
      <c r="J718" s="1" t="s">
        <v>2443</v>
      </c>
      <c r="K718" s="2"/>
      <c r="L718" s="1">
        <v>-2.0</v>
      </c>
      <c r="M718" s="1"/>
      <c r="N718" s="1">
        <v>15.257466666666666</v>
      </c>
      <c r="O718" s="1" t="s">
        <v>27</v>
      </c>
      <c r="P718" s="1" t="s">
        <v>2444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 hidden="1">
      <c r="A719" s="1" t="s">
        <v>16</v>
      </c>
      <c r="B719" s="1" t="s">
        <v>17</v>
      </c>
      <c r="C719" s="1">
        <v>249.0</v>
      </c>
      <c r="D719" s="1">
        <v>0.0</v>
      </c>
      <c r="E719" s="2"/>
      <c r="F719" s="1" t="s">
        <v>18</v>
      </c>
      <c r="G719" s="1" t="s">
        <v>19</v>
      </c>
      <c r="H719" s="1" t="s">
        <v>2445</v>
      </c>
      <c r="I719" s="1" t="s">
        <v>2446</v>
      </c>
      <c r="J719" s="1" t="s">
        <v>2446</v>
      </c>
      <c r="K719" s="2"/>
      <c r="L719" s="1">
        <v>9.0</v>
      </c>
      <c r="M719" s="1"/>
      <c r="N719" s="1">
        <v>14.211316666666667</v>
      </c>
      <c r="O719" s="1" t="s">
        <v>22</v>
      </c>
      <c r="P719" s="1" t="s">
        <v>2447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 hidden="1">
      <c r="A720" s="1" t="s">
        <v>36</v>
      </c>
      <c r="B720" s="1" t="s">
        <v>17</v>
      </c>
      <c r="C720" s="1">
        <v>329.0</v>
      </c>
      <c r="D720" s="1">
        <v>0.0</v>
      </c>
      <c r="E720" s="1" t="s">
        <v>37</v>
      </c>
      <c r="F720" s="1" t="s">
        <v>30</v>
      </c>
      <c r="G720" s="1" t="s">
        <v>31</v>
      </c>
      <c r="H720" s="1" t="s">
        <v>2448</v>
      </c>
      <c r="I720" s="1" t="s">
        <v>2449</v>
      </c>
      <c r="J720" s="1" t="s">
        <v>2449</v>
      </c>
      <c r="K720" s="2"/>
      <c r="L720" s="1">
        <v>-1.0</v>
      </c>
      <c r="M720" s="1"/>
      <c r="N720" s="1">
        <v>13.694116666666666</v>
      </c>
      <c r="O720" s="1" t="s">
        <v>34</v>
      </c>
      <c r="P720" s="1" t="s">
        <v>2450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 hidden="1">
      <c r="A721" s="1" t="s">
        <v>29</v>
      </c>
      <c r="B721" s="1" t="s">
        <v>17</v>
      </c>
      <c r="C721" s="1">
        <v>329.0</v>
      </c>
      <c r="D721" s="1">
        <v>0.0</v>
      </c>
      <c r="E721" s="2"/>
      <c r="F721" s="1" t="s">
        <v>30</v>
      </c>
      <c r="G721" s="1" t="s">
        <v>19</v>
      </c>
      <c r="H721" s="1" t="s">
        <v>2451</v>
      </c>
      <c r="I721" s="1" t="s">
        <v>2452</v>
      </c>
      <c r="J721" s="1" t="s">
        <v>2452</v>
      </c>
      <c r="K721" s="2"/>
      <c r="L721" s="1">
        <v>-1.0</v>
      </c>
      <c r="M721" s="1"/>
      <c r="N721" s="1">
        <v>13.581166666666666</v>
      </c>
      <c r="O721" s="1" t="s">
        <v>34</v>
      </c>
      <c r="P721" s="1" t="s">
        <v>1149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 hidden="1">
      <c r="A722" s="1" t="s">
        <v>24</v>
      </c>
      <c r="B722" s="1" t="s">
        <v>17</v>
      </c>
      <c r="C722" s="3">
        <v>299.0</v>
      </c>
      <c r="D722" s="1">
        <v>0.0</v>
      </c>
      <c r="E722" s="1" t="s">
        <v>2412</v>
      </c>
      <c r="F722" s="1" t="s">
        <v>62</v>
      </c>
      <c r="G722" s="1" t="s">
        <v>19</v>
      </c>
      <c r="H722" s="1" t="s">
        <v>2453</v>
      </c>
      <c r="I722" s="1" t="s">
        <v>2454</v>
      </c>
      <c r="J722" s="1" t="s">
        <v>2455</v>
      </c>
      <c r="K722" s="1" t="s">
        <v>2456</v>
      </c>
      <c r="L722" s="1">
        <v>-1.0</v>
      </c>
      <c r="M722" s="1">
        <v>0.0178</v>
      </c>
      <c r="N722" s="1">
        <v>13.516316666666667</v>
      </c>
      <c r="O722" s="1" t="s">
        <v>27</v>
      </c>
      <c r="P722" s="1" t="s">
        <v>335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 hidden="1">
      <c r="A723" s="1" t="s">
        <v>36</v>
      </c>
      <c r="B723" s="1" t="s">
        <v>17</v>
      </c>
      <c r="C723" s="1">
        <v>264.0</v>
      </c>
      <c r="D723" s="1">
        <v>0.0</v>
      </c>
      <c r="E723" s="1" t="s">
        <v>37</v>
      </c>
      <c r="F723" s="1" t="s">
        <v>30</v>
      </c>
      <c r="G723" s="1" t="s">
        <v>31</v>
      </c>
      <c r="H723" s="1" t="s">
        <v>2457</v>
      </c>
      <c r="I723" s="1" t="s">
        <v>2458</v>
      </c>
      <c r="J723" s="1" t="s">
        <v>2458</v>
      </c>
      <c r="K723" s="2"/>
      <c r="L723" s="1">
        <v>-3.0</v>
      </c>
      <c r="M723" s="1"/>
      <c r="N723" s="1">
        <v>11.748183333333333</v>
      </c>
      <c r="O723" s="1" t="s">
        <v>34</v>
      </c>
      <c r="P723" s="1" t="s">
        <v>2459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 hidden="1">
      <c r="A724" s="1" t="s">
        <v>29</v>
      </c>
      <c r="B724" s="1" t="s">
        <v>354</v>
      </c>
      <c r="C724" s="3">
        <v>274.0</v>
      </c>
      <c r="D724" s="1">
        <v>0.0</v>
      </c>
      <c r="E724" s="2"/>
      <c r="F724" s="1" t="s">
        <v>30</v>
      </c>
      <c r="G724" s="1" t="s">
        <v>31</v>
      </c>
      <c r="H724" s="1" t="s">
        <v>2460</v>
      </c>
      <c r="I724" s="1" t="s">
        <v>2461</v>
      </c>
      <c r="J724" s="1" t="s">
        <v>2461</v>
      </c>
      <c r="K724" s="2"/>
      <c r="L724" s="1">
        <v>-3.0</v>
      </c>
      <c r="M724" s="1"/>
      <c r="N724" s="1">
        <v>11.573433333333334</v>
      </c>
      <c r="O724" s="1" t="s">
        <v>34</v>
      </c>
      <c r="P724" s="1" t="s">
        <v>2462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 hidden="1">
      <c r="A725" s="1" t="s">
        <v>24</v>
      </c>
      <c r="B725" s="1" t="s">
        <v>17</v>
      </c>
      <c r="C725" s="3">
        <v>573.0</v>
      </c>
      <c r="D725" s="1">
        <v>0.0</v>
      </c>
      <c r="E725" s="1" t="s">
        <v>2339</v>
      </c>
      <c r="F725" s="1" t="s">
        <v>62</v>
      </c>
      <c r="G725" s="1" t="s">
        <v>19</v>
      </c>
      <c r="H725" s="1" t="s">
        <v>2463</v>
      </c>
      <c r="I725" s="1" t="s">
        <v>2464</v>
      </c>
      <c r="J725" s="1" t="s">
        <v>2465</v>
      </c>
      <c r="K725" s="1" t="s">
        <v>2466</v>
      </c>
      <c r="L725" s="1">
        <v>-3.0</v>
      </c>
      <c r="M725" s="1">
        <v>0.013916666666666667</v>
      </c>
      <c r="N725" s="1">
        <v>21.846583333333335</v>
      </c>
      <c r="O725" s="1" t="s">
        <v>27</v>
      </c>
      <c r="P725" s="1" t="s">
        <v>2467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 hidden="1">
      <c r="A726" s="1" t="s">
        <v>29</v>
      </c>
      <c r="B726" s="1" t="s">
        <v>354</v>
      </c>
      <c r="C726" s="3">
        <v>410.0</v>
      </c>
      <c r="D726" s="1">
        <v>0.0</v>
      </c>
      <c r="E726" s="2"/>
      <c r="F726" s="1" t="s">
        <v>30</v>
      </c>
      <c r="G726" s="1" t="s">
        <v>31</v>
      </c>
      <c r="H726" s="1" t="s">
        <v>2468</v>
      </c>
      <c r="I726" s="1" t="s">
        <v>2469</v>
      </c>
      <c r="J726" s="1" t="s">
        <v>2469</v>
      </c>
      <c r="K726" s="2"/>
      <c r="L726" s="1">
        <v>-6.0</v>
      </c>
      <c r="M726" s="1"/>
      <c r="N726" s="1">
        <v>8.948266666666667</v>
      </c>
      <c r="O726" s="1" t="s">
        <v>34</v>
      </c>
      <c r="P726" s="1" t="s">
        <v>2470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 hidden="1">
      <c r="A727" s="1" t="s">
        <v>98</v>
      </c>
      <c r="B727" s="1" t="s">
        <v>1749</v>
      </c>
      <c r="C727" s="3">
        <v>269.0</v>
      </c>
      <c r="D727" s="1">
        <v>0.0</v>
      </c>
      <c r="E727" s="2"/>
      <c r="F727" s="1" t="s">
        <v>30</v>
      </c>
      <c r="G727" s="1" t="s">
        <v>31</v>
      </c>
      <c r="H727" s="1" t="s">
        <v>2471</v>
      </c>
      <c r="I727" s="2"/>
      <c r="J727" s="2"/>
      <c r="K727" s="2"/>
      <c r="L727" s="1">
        <v>0.0</v>
      </c>
      <c r="M727" s="1"/>
      <c r="N727" s="2"/>
      <c r="O727" s="1" t="s">
        <v>34</v>
      </c>
      <c r="P727" s="1" t="s">
        <v>2472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 hidden="1">
      <c r="A728" s="1" t="s">
        <v>24</v>
      </c>
      <c r="B728" s="1" t="s">
        <v>17</v>
      </c>
      <c r="C728" s="1">
        <v>432.0</v>
      </c>
      <c r="D728" s="1">
        <v>21.0</v>
      </c>
      <c r="E728" s="1" t="s">
        <v>2412</v>
      </c>
      <c r="F728" s="1" t="s">
        <v>62</v>
      </c>
      <c r="G728" s="1" t="s">
        <v>31</v>
      </c>
      <c r="H728" s="1" t="s">
        <v>2473</v>
      </c>
      <c r="I728" s="1" t="s">
        <v>2474</v>
      </c>
      <c r="J728" s="1" t="s">
        <v>2475</v>
      </c>
      <c r="K728" s="1" t="s">
        <v>2476</v>
      </c>
      <c r="L728" s="1">
        <v>0.0</v>
      </c>
      <c r="M728" s="1">
        <v>0.018766666666666668</v>
      </c>
      <c r="N728" s="1">
        <v>20.118916666666667</v>
      </c>
      <c r="O728" s="1" t="s">
        <v>27</v>
      </c>
      <c r="P728" s="1" t="s">
        <v>2477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 hidden="1">
      <c r="A729" s="1" t="s">
        <v>24</v>
      </c>
      <c r="B729" s="1" t="s">
        <v>17</v>
      </c>
      <c r="C729" s="1">
        <v>742.0</v>
      </c>
      <c r="D729" s="1">
        <v>185.0</v>
      </c>
      <c r="E729" s="2"/>
      <c r="F729" s="1" t="s">
        <v>18</v>
      </c>
      <c r="G729" s="1" t="s">
        <v>167</v>
      </c>
      <c r="H729" s="1" t="s">
        <v>2478</v>
      </c>
      <c r="I729" s="1" t="s">
        <v>2479</v>
      </c>
      <c r="J729" s="1" t="s">
        <v>2479</v>
      </c>
      <c r="K729" s="2"/>
      <c r="L729" s="1">
        <v>-11.0</v>
      </c>
      <c r="M729" s="1"/>
      <c r="N729" s="1">
        <v>13.618683333333333</v>
      </c>
      <c r="O729" s="1" t="s">
        <v>27</v>
      </c>
      <c r="P729" s="1" t="s">
        <v>2480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 hidden="1">
      <c r="A730" s="1" t="s">
        <v>98</v>
      </c>
      <c r="B730" s="1" t="s">
        <v>17</v>
      </c>
      <c r="C730" s="1">
        <v>264.0</v>
      </c>
      <c r="D730" s="1">
        <v>0.0</v>
      </c>
      <c r="E730" s="1" t="s">
        <v>2481</v>
      </c>
      <c r="F730" s="1" t="s">
        <v>30</v>
      </c>
      <c r="G730" s="1" t="s">
        <v>31</v>
      </c>
      <c r="H730" s="1" t="s">
        <v>2482</v>
      </c>
      <c r="I730" s="1" t="s">
        <v>2483</v>
      </c>
      <c r="J730" s="1" t="s">
        <v>2483</v>
      </c>
      <c r="K730" s="2"/>
      <c r="L730" s="1">
        <v>-4.0</v>
      </c>
      <c r="M730" s="1"/>
      <c r="N730" s="1">
        <v>10.5737</v>
      </c>
      <c r="O730" s="1" t="s">
        <v>34</v>
      </c>
      <c r="P730" s="1" t="s">
        <v>2484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 hidden="1">
      <c r="A731" s="1" t="s">
        <v>24</v>
      </c>
      <c r="B731" s="1" t="s">
        <v>17</v>
      </c>
      <c r="C731" s="3">
        <v>543.0</v>
      </c>
      <c r="D731" s="1">
        <v>0.0</v>
      </c>
      <c r="E731" s="1" t="s">
        <v>2339</v>
      </c>
      <c r="F731" s="1" t="s">
        <v>62</v>
      </c>
      <c r="G731" s="1" t="s">
        <v>31</v>
      </c>
      <c r="H731" s="1" t="s">
        <v>2485</v>
      </c>
      <c r="I731" s="1" t="s">
        <v>2486</v>
      </c>
      <c r="J731" s="1" t="s">
        <v>2487</v>
      </c>
      <c r="K731" s="1" t="s">
        <v>2488</v>
      </c>
      <c r="L731" s="1">
        <v>-10.0</v>
      </c>
      <c r="M731" s="1">
        <v>0.011683333333333334</v>
      </c>
      <c r="N731" s="1">
        <v>11.657033333333333</v>
      </c>
      <c r="O731" s="1" t="s">
        <v>27</v>
      </c>
      <c r="P731" s="1" t="s">
        <v>2489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 hidden="1">
      <c r="A732" s="1" t="s">
        <v>36</v>
      </c>
      <c r="B732" s="1" t="s">
        <v>17</v>
      </c>
      <c r="C732" s="1">
        <v>329.0</v>
      </c>
      <c r="D732" s="1">
        <v>0.0</v>
      </c>
      <c r="E732" s="1" t="s">
        <v>37</v>
      </c>
      <c r="F732" s="1" t="s">
        <v>30</v>
      </c>
      <c r="G732" s="1" t="s">
        <v>31</v>
      </c>
      <c r="H732" s="1" t="s">
        <v>2490</v>
      </c>
      <c r="I732" s="1" t="s">
        <v>2491</v>
      </c>
      <c r="J732" s="1" t="s">
        <v>2491</v>
      </c>
      <c r="K732" s="2"/>
      <c r="L732" s="1">
        <v>0.0</v>
      </c>
      <c r="M732" s="1"/>
      <c r="N732" s="1">
        <v>15.355616666666666</v>
      </c>
      <c r="O732" s="1" t="s">
        <v>34</v>
      </c>
      <c r="P732" s="1" t="s">
        <v>2492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 hidden="1">
      <c r="A733" s="1" t="s">
        <v>29</v>
      </c>
      <c r="B733" s="1" t="s">
        <v>17</v>
      </c>
      <c r="C733" s="1">
        <v>328.0</v>
      </c>
      <c r="D733" s="1">
        <v>0.0</v>
      </c>
      <c r="E733" s="2"/>
      <c r="F733" s="1" t="s">
        <v>30</v>
      </c>
      <c r="G733" s="1" t="s">
        <v>31</v>
      </c>
      <c r="H733" s="1" t="s">
        <v>2493</v>
      </c>
      <c r="I733" s="1" t="s">
        <v>2494</v>
      </c>
      <c r="J733" s="1" t="s">
        <v>2494</v>
      </c>
      <c r="K733" s="2"/>
      <c r="L733" s="1">
        <v>0.0</v>
      </c>
      <c r="M733" s="1"/>
      <c r="N733" s="1">
        <v>14.207366666666667</v>
      </c>
      <c r="O733" s="1" t="s">
        <v>34</v>
      </c>
      <c r="P733" s="1" t="s">
        <v>2495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 hidden="1">
      <c r="A734" s="1" t="s">
        <v>29</v>
      </c>
      <c r="B734" s="1" t="s">
        <v>17</v>
      </c>
      <c r="C734" s="1">
        <v>329.0</v>
      </c>
      <c r="D734" s="1">
        <v>0.0</v>
      </c>
      <c r="E734" s="2"/>
      <c r="F734" s="1" t="s">
        <v>30</v>
      </c>
      <c r="G734" s="1" t="s">
        <v>31</v>
      </c>
      <c r="H734" s="1" t="s">
        <v>2496</v>
      </c>
      <c r="I734" s="1" t="s">
        <v>2497</v>
      </c>
      <c r="J734" s="1" t="s">
        <v>2497</v>
      </c>
      <c r="K734" s="2"/>
      <c r="L734" s="1">
        <v>0.0</v>
      </c>
      <c r="M734" s="1"/>
      <c r="N734" s="1">
        <v>14.009816666666667</v>
      </c>
      <c r="O734" s="1" t="s">
        <v>34</v>
      </c>
      <c r="P734" s="1" t="s">
        <v>2498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 hidden="1">
      <c r="A735" s="1" t="s">
        <v>29</v>
      </c>
      <c r="B735" s="1" t="s">
        <v>17</v>
      </c>
      <c r="C735" s="1">
        <v>663.0</v>
      </c>
      <c r="D735" s="1">
        <v>0.0</v>
      </c>
      <c r="E735" s="2"/>
      <c r="F735" s="1" t="s">
        <v>30</v>
      </c>
      <c r="G735" s="1" t="s">
        <v>31</v>
      </c>
      <c r="H735" s="1" t="s">
        <v>2499</v>
      </c>
      <c r="I735" s="1" t="s">
        <v>2500</v>
      </c>
      <c r="J735" s="1" t="s">
        <v>2500</v>
      </c>
      <c r="K735" s="2"/>
      <c r="L735" s="1">
        <v>1.0</v>
      </c>
      <c r="M735" s="1"/>
      <c r="N735" s="1">
        <v>16.592933333333335</v>
      </c>
      <c r="O735" s="1" t="s">
        <v>34</v>
      </c>
      <c r="P735" s="1" t="s">
        <v>2501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 hidden="1">
      <c r="A736" s="1" t="s">
        <v>24</v>
      </c>
      <c r="B736" s="1" t="s">
        <v>17</v>
      </c>
      <c r="C736" s="3">
        <v>705.0</v>
      </c>
      <c r="D736" s="1">
        <v>0.0</v>
      </c>
      <c r="E736" s="1" t="s">
        <v>2412</v>
      </c>
      <c r="F736" s="1" t="s">
        <v>62</v>
      </c>
      <c r="G736" s="1" t="s">
        <v>31</v>
      </c>
      <c r="H736" s="1" t="s">
        <v>2502</v>
      </c>
      <c r="I736" s="1" t="s">
        <v>2503</v>
      </c>
      <c r="J736" s="1" t="s">
        <v>2504</v>
      </c>
      <c r="K736" s="1" t="s">
        <v>2505</v>
      </c>
      <c r="L736" s="1">
        <v>-5.0</v>
      </c>
      <c r="M736" s="1">
        <v>0.013216666666666666</v>
      </c>
      <c r="N736" s="1">
        <v>14.07395</v>
      </c>
      <c r="O736" s="1" t="s">
        <v>27</v>
      </c>
      <c r="P736" s="1" t="s">
        <v>2506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 hidden="1">
      <c r="A737" s="1" t="s">
        <v>36</v>
      </c>
      <c r="B737" s="1" t="s">
        <v>17</v>
      </c>
      <c r="C737" s="1">
        <v>658.0</v>
      </c>
      <c r="D737" s="1">
        <v>0.0</v>
      </c>
      <c r="E737" s="1" t="s">
        <v>37</v>
      </c>
      <c r="F737" s="1" t="s">
        <v>30</v>
      </c>
      <c r="G737" s="1" t="s">
        <v>31</v>
      </c>
      <c r="H737" s="1" t="s">
        <v>2507</v>
      </c>
      <c r="I737" s="1" t="s">
        <v>2508</v>
      </c>
      <c r="J737" s="1" t="s">
        <v>2508</v>
      </c>
      <c r="K737" s="2"/>
      <c r="L737" s="1">
        <v>-3.0</v>
      </c>
      <c r="M737" s="1"/>
      <c r="N737" s="1">
        <v>11.663683333333333</v>
      </c>
      <c r="O737" s="1" t="s">
        <v>34</v>
      </c>
      <c r="P737" s="1" t="s">
        <v>2509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 hidden="1">
      <c r="A738" s="1" t="s">
        <v>16</v>
      </c>
      <c r="B738" s="1" t="s">
        <v>17</v>
      </c>
      <c r="C738" s="1">
        <v>249.0</v>
      </c>
      <c r="D738" s="1">
        <v>0.0</v>
      </c>
      <c r="E738" s="2"/>
      <c r="F738" s="1" t="s">
        <v>18</v>
      </c>
      <c r="G738" s="1" t="s">
        <v>19</v>
      </c>
      <c r="H738" s="1" t="s">
        <v>2510</v>
      </c>
      <c r="I738" s="1" t="s">
        <v>2511</v>
      </c>
      <c r="J738" s="1" t="s">
        <v>2511</v>
      </c>
      <c r="K738" s="2"/>
      <c r="L738" s="1">
        <v>2.0</v>
      </c>
      <c r="M738" s="1"/>
      <c r="N738" s="1">
        <v>7.232616666666667</v>
      </c>
      <c r="O738" s="1" t="s">
        <v>22</v>
      </c>
      <c r="P738" s="1" t="s">
        <v>2512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 hidden="1">
      <c r="A739" s="1" t="s">
        <v>36</v>
      </c>
      <c r="B739" s="1" t="s">
        <v>17</v>
      </c>
      <c r="C739" s="1">
        <v>331.0</v>
      </c>
      <c r="D739" s="1">
        <v>0.0</v>
      </c>
      <c r="E739" s="1" t="s">
        <v>37</v>
      </c>
      <c r="F739" s="1" t="s">
        <v>30</v>
      </c>
      <c r="G739" s="1" t="s">
        <v>31</v>
      </c>
      <c r="H739" s="1" t="s">
        <v>2513</v>
      </c>
      <c r="I739" s="1" t="s">
        <v>2514</v>
      </c>
      <c r="J739" s="1" t="s">
        <v>2514</v>
      </c>
      <c r="K739" s="2"/>
      <c r="L739" s="1">
        <v>-7.0</v>
      </c>
      <c r="M739" s="1"/>
      <c r="N739" s="1">
        <v>7.208233333333333</v>
      </c>
      <c r="O739" s="1" t="s">
        <v>34</v>
      </c>
      <c r="P739" s="1" t="s">
        <v>2515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 hidden="1">
      <c r="A740" s="1" t="s">
        <v>24</v>
      </c>
      <c r="B740" s="1" t="s">
        <v>17</v>
      </c>
      <c r="C740" s="1">
        <v>522.0</v>
      </c>
      <c r="D740" s="1">
        <v>0.0</v>
      </c>
      <c r="E740" s="1" t="s">
        <v>2339</v>
      </c>
      <c r="F740" s="1" t="s">
        <v>62</v>
      </c>
      <c r="G740" s="1" t="s">
        <v>19</v>
      </c>
      <c r="H740" s="1" t="s">
        <v>2516</v>
      </c>
      <c r="I740" s="1" t="s">
        <v>2517</v>
      </c>
      <c r="J740" s="1" t="s">
        <v>2518</v>
      </c>
      <c r="K740" s="1" t="s">
        <v>2519</v>
      </c>
      <c r="L740" s="1">
        <v>-15.0</v>
      </c>
      <c r="M740" s="1">
        <v>0.008566666666666667</v>
      </c>
      <c r="N740" s="1">
        <v>12.102466666666666</v>
      </c>
      <c r="O740" s="1" t="s">
        <v>27</v>
      </c>
      <c r="P740" s="1" t="s">
        <v>2520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 hidden="1">
      <c r="A741" s="1" t="s">
        <v>24</v>
      </c>
      <c r="B741" s="1" t="s">
        <v>17</v>
      </c>
      <c r="C741" s="3">
        <v>314.0</v>
      </c>
      <c r="D741" s="1">
        <v>0.0</v>
      </c>
      <c r="E741" s="1" t="s">
        <v>2412</v>
      </c>
      <c r="F741" s="1" t="s">
        <v>62</v>
      </c>
      <c r="G741" s="1" t="s">
        <v>31</v>
      </c>
      <c r="H741" s="1" t="s">
        <v>2521</v>
      </c>
      <c r="I741" s="1" t="s">
        <v>2522</v>
      </c>
      <c r="J741" s="1" t="s">
        <v>2523</v>
      </c>
      <c r="K741" s="1" t="s">
        <v>2524</v>
      </c>
      <c r="L741" s="1">
        <v>-2.0</v>
      </c>
      <c r="M741" s="1">
        <v>0.0093</v>
      </c>
      <c r="N741" s="1">
        <v>11.036166666666666</v>
      </c>
      <c r="O741" s="1" t="s">
        <v>27</v>
      </c>
      <c r="P741" s="1" t="s">
        <v>2525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 hidden="1">
      <c r="A742" s="1" t="s">
        <v>36</v>
      </c>
      <c r="B742" s="3" t="s">
        <v>17</v>
      </c>
      <c r="C742" s="1">
        <v>715.0</v>
      </c>
      <c r="D742" s="1">
        <v>0.0</v>
      </c>
      <c r="E742" s="1" t="s">
        <v>37</v>
      </c>
      <c r="F742" s="1" t="s">
        <v>30</v>
      </c>
      <c r="G742" s="1" t="s">
        <v>31</v>
      </c>
      <c r="H742" s="1" t="s">
        <v>2526</v>
      </c>
      <c r="I742" s="1" t="s">
        <v>2527</v>
      </c>
      <c r="J742" s="1" t="s">
        <v>2527</v>
      </c>
      <c r="K742" s="2"/>
      <c r="L742" s="1">
        <v>-4.0</v>
      </c>
      <c r="M742" s="1"/>
      <c r="N742" s="1">
        <v>10.709383333333333</v>
      </c>
      <c r="O742" s="1" t="s">
        <v>34</v>
      </c>
      <c r="P742" s="1" t="s">
        <v>2528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 hidden="1">
      <c r="A743" s="1" t="s">
        <v>16</v>
      </c>
      <c r="B743" s="1" t="s">
        <v>17</v>
      </c>
      <c r="C743" s="1">
        <v>358.0</v>
      </c>
      <c r="D743" s="1">
        <v>0.0</v>
      </c>
      <c r="E743" s="2"/>
      <c r="F743" s="1" t="s">
        <v>18</v>
      </c>
      <c r="G743" s="1" t="s">
        <v>19</v>
      </c>
      <c r="H743" s="1" t="s">
        <v>2529</v>
      </c>
      <c r="I743" s="1" t="s">
        <v>2530</v>
      </c>
      <c r="J743" s="1" t="s">
        <v>2530</v>
      </c>
      <c r="K743" s="2"/>
      <c r="L743" s="1">
        <v>4.0</v>
      </c>
      <c r="M743" s="1"/>
      <c r="N743" s="1">
        <v>9.980566666666666</v>
      </c>
      <c r="O743" s="1" t="s">
        <v>22</v>
      </c>
      <c r="P743" s="1" t="s">
        <v>2531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 hidden="1">
      <c r="A744" s="1" t="s">
        <v>29</v>
      </c>
      <c r="B744" s="1" t="s">
        <v>17</v>
      </c>
      <c r="C744" s="1">
        <v>788.0</v>
      </c>
      <c r="D744" s="1">
        <v>0.0</v>
      </c>
      <c r="E744" s="2"/>
      <c r="F744" s="1" t="s">
        <v>30</v>
      </c>
      <c r="G744" s="1" t="s">
        <v>31</v>
      </c>
      <c r="H744" s="1" t="s">
        <v>2532</v>
      </c>
      <c r="I744" s="1" t="s">
        <v>2533</v>
      </c>
      <c r="J744" s="1" t="s">
        <v>2533</v>
      </c>
      <c r="K744" s="2"/>
      <c r="L744" s="1">
        <v>0.0</v>
      </c>
      <c r="M744" s="1"/>
      <c r="N744" s="1">
        <v>15.7399</v>
      </c>
      <c r="O744" s="1" t="s">
        <v>34</v>
      </c>
      <c r="P744" s="1" t="s">
        <v>2534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 hidden="1">
      <c r="A745" s="1" t="s">
        <v>36</v>
      </c>
      <c r="B745" s="1" t="s">
        <v>17</v>
      </c>
      <c r="C745" s="1">
        <v>329.0</v>
      </c>
      <c r="D745" s="1">
        <v>0.0</v>
      </c>
      <c r="E745" s="1" t="s">
        <v>37</v>
      </c>
      <c r="F745" s="1" t="s">
        <v>30</v>
      </c>
      <c r="G745" s="1" t="s">
        <v>31</v>
      </c>
      <c r="H745" s="1" t="s">
        <v>2535</v>
      </c>
      <c r="I745" s="1" t="s">
        <v>2536</v>
      </c>
      <c r="J745" s="1" t="s">
        <v>2536</v>
      </c>
      <c r="K745" s="2"/>
      <c r="L745" s="1">
        <v>-2.0</v>
      </c>
      <c r="M745" s="1"/>
      <c r="N745" s="1">
        <v>12.337483333333333</v>
      </c>
      <c r="O745" s="1" t="s">
        <v>34</v>
      </c>
      <c r="P745" s="1" t="s">
        <v>485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 hidden="1">
      <c r="A746" s="1" t="s">
        <v>24</v>
      </c>
      <c r="B746" s="1" t="s">
        <v>17</v>
      </c>
      <c r="C746" s="3">
        <v>809.0</v>
      </c>
      <c r="D746" s="1">
        <v>197.0</v>
      </c>
      <c r="E746" s="2"/>
      <c r="F746" s="1" t="s">
        <v>18</v>
      </c>
      <c r="G746" s="1" t="s">
        <v>19</v>
      </c>
      <c r="H746" s="1" t="s">
        <v>2537</v>
      </c>
      <c r="I746" s="1" t="s">
        <v>2538</v>
      </c>
      <c r="J746" s="1" t="s">
        <v>2538</v>
      </c>
      <c r="K746" s="2"/>
      <c r="L746" s="1">
        <v>-6.0</v>
      </c>
      <c r="M746" s="1"/>
      <c r="N746" s="1">
        <v>12.27945</v>
      </c>
      <c r="O746" s="1" t="s">
        <v>27</v>
      </c>
      <c r="P746" s="1" t="s">
        <v>2539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 hidden="1">
      <c r="A747" s="1" t="s">
        <v>36</v>
      </c>
      <c r="B747" s="1" t="s">
        <v>17</v>
      </c>
      <c r="C747" s="1">
        <v>351.0</v>
      </c>
      <c r="D747" s="1">
        <v>0.0</v>
      </c>
      <c r="E747" s="1" t="s">
        <v>37</v>
      </c>
      <c r="F747" s="1" t="s">
        <v>30</v>
      </c>
      <c r="G747" s="1" t="s">
        <v>31</v>
      </c>
      <c r="H747" s="1" t="s">
        <v>2540</v>
      </c>
      <c r="I747" s="1" t="s">
        <v>2541</v>
      </c>
      <c r="J747" s="1" t="s">
        <v>2541</v>
      </c>
      <c r="K747" s="2"/>
      <c r="L747" s="1">
        <v>-7.0</v>
      </c>
      <c r="M747" s="1"/>
      <c r="N747" s="1">
        <v>7.364466666666667</v>
      </c>
      <c r="O747" s="1" t="s">
        <v>34</v>
      </c>
      <c r="P747" s="1" t="s">
        <v>497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 hidden="1">
      <c r="A748" s="1" t="s">
        <v>24</v>
      </c>
      <c r="B748" s="1" t="s">
        <v>17</v>
      </c>
      <c r="C748" s="1">
        <v>309.0</v>
      </c>
      <c r="D748" s="1">
        <v>0.0</v>
      </c>
      <c r="E748" s="1" t="s">
        <v>2412</v>
      </c>
      <c r="F748" s="1" t="s">
        <v>62</v>
      </c>
      <c r="G748" s="1" t="s">
        <v>31</v>
      </c>
      <c r="H748" s="1" t="s">
        <v>2542</v>
      </c>
      <c r="I748" s="1" t="s">
        <v>2543</v>
      </c>
      <c r="J748" s="1" t="s">
        <v>2544</v>
      </c>
      <c r="K748" s="1" t="s">
        <v>2545</v>
      </c>
      <c r="L748" s="1">
        <v>-10.0</v>
      </c>
      <c r="M748" s="1">
        <v>0.014866666666666667</v>
      </c>
      <c r="N748" s="1">
        <v>7.487383333333334</v>
      </c>
      <c r="O748" s="1" t="s">
        <v>27</v>
      </c>
      <c r="P748" s="1" t="s">
        <v>298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 hidden="1">
      <c r="A749" s="1" t="s">
        <v>24</v>
      </c>
      <c r="B749" s="1" t="s">
        <v>17</v>
      </c>
      <c r="C749" s="3">
        <v>199.0</v>
      </c>
      <c r="D749" s="1">
        <v>50.0</v>
      </c>
      <c r="E749" s="2"/>
      <c r="F749" s="1" t="s">
        <v>18</v>
      </c>
      <c r="G749" s="1" t="s">
        <v>31</v>
      </c>
      <c r="H749" s="1" t="s">
        <v>2546</v>
      </c>
      <c r="I749" s="1" t="s">
        <v>2547</v>
      </c>
      <c r="J749" s="1" t="s">
        <v>2547</v>
      </c>
      <c r="K749" s="2"/>
      <c r="L749" s="1">
        <v>-12.0</v>
      </c>
      <c r="M749" s="1"/>
      <c r="N749" s="1">
        <v>6.725733333333333</v>
      </c>
      <c r="O749" s="1" t="s">
        <v>27</v>
      </c>
      <c r="P749" s="1" t="s">
        <v>335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 hidden="1">
      <c r="A750" s="1" t="s">
        <v>24</v>
      </c>
      <c r="B750" s="1" t="s">
        <v>17</v>
      </c>
      <c r="C750" s="1">
        <v>797.0</v>
      </c>
      <c r="D750" s="1">
        <v>199.0</v>
      </c>
      <c r="E750" s="2"/>
      <c r="F750" s="1" t="s">
        <v>18</v>
      </c>
      <c r="G750" s="1" t="s">
        <v>167</v>
      </c>
      <c r="H750" s="1" t="s">
        <v>2548</v>
      </c>
      <c r="I750" s="1" t="s">
        <v>2549</v>
      </c>
      <c r="J750" s="1" t="s">
        <v>2549</v>
      </c>
      <c r="K750" s="2"/>
      <c r="L750" s="1">
        <v>-6.0</v>
      </c>
      <c r="M750" s="1"/>
      <c r="N750" s="1">
        <v>38.452616666666664</v>
      </c>
      <c r="O750" s="1" t="s">
        <v>27</v>
      </c>
      <c r="P750" s="1" t="s">
        <v>2550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 hidden="1">
      <c r="A751" s="1" t="s">
        <v>29</v>
      </c>
      <c r="B751" s="1" t="s">
        <v>354</v>
      </c>
      <c r="C751" s="1">
        <v>488.0</v>
      </c>
      <c r="D751" s="1">
        <v>0.0</v>
      </c>
      <c r="E751" s="2"/>
      <c r="F751" s="1" t="s">
        <v>30</v>
      </c>
      <c r="G751" s="1" t="s">
        <v>31</v>
      </c>
      <c r="H751" s="1" t="s">
        <v>2551</v>
      </c>
      <c r="I751" s="1" t="s">
        <v>2552</v>
      </c>
      <c r="J751" s="1" t="s">
        <v>2552</v>
      </c>
      <c r="K751" s="2"/>
      <c r="L751" s="1">
        <v>-6.0</v>
      </c>
      <c r="M751" s="1"/>
      <c r="N751" s="1">
        <v>8.714316666666667</v>
      </c>
      <c r="O751" s="1" t="s">
        <v>34</v>
      </c>
      <c r="P751" s="1" t="s">
        <v>2553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 hidden="1">
      <c r="A752" s="1" t="s">
        <v>36</v>
      </c>
      <c r="B752" s="1" t="s">
        <v>17</v>
      </c>
      <c r="C752" s="1">
        <v>528.0</v>
      </c>
      <c r="D752" s="1">
        <v>0.0</v>
      </c>
      <c r="E752" s="1" t="s">
        <v>37</v>
      </c>
      <c r="F752" s="1" t="s">
        <v>30</v>
      </c>
      <c r="G752" s="1" t="s">
        <v>31</v>
      </c>
      <c r="H752" s="1" t="s">
        <v>2554</v>
      </c>
      <c r="I752" s="1" t="s">
        <v>2555</v>
      </c>
      <c r="J752" s="1" t="s">
        <v>2555</v>
      </c>
      <c r="K752" s="2"/>
      <c r="L752" s="1">
        <v>-4.0</v>
      </c>
      <c r="M752" s="1"/>
      <c r="N752" s="1">
        <v>10.55715</v>
      </c>
      <c r="O752" s="1" t="s">
        <v>34</v>
      </c>
      <c r="P752" s="1" t="s">
        <v>2556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 hidden="1">
      <c r="A753" s="1" t="s">
        <v>36</v>
      </c>
      <c r="B753" s="1" t="s">
        <v>17</v>
      </c>
      <c r="C753" s="1">
        <v>417.0</v>
      </c>
      <c r="D753" s="1">
        <v>0.0</v>
      </c>
      <c r="E753" s="1" t="s">
        <v>37</v>
      </c>
      <c r="F753" s="1" t="s">
        <v>30</v>
      </c>
      <c r="G753" s="1" t="s">
        <v>31</v>
      </c>
      <c r="H753" s="1" t="s">
        <v>2557</v>
      </c>
      <c r="I753" s="1" t="s">
        <v>2558</v>
      </c>
      <c r="J753" s="1" t="s">
        <v>2558</v>
      </c>
      <c r="K753" s="2"/>
      <c r="L753" s="1">
        <v>-3.0</v>
      </c>
      <c r="M753" s="1"/>
      <c r="N753" s="1">
        <v>11.485233333333333</v>
      </c>
      <c r="O753" s="1" t="s">
        <v>34</v>
      </c>
      <c r="P753" s="1" t="s">
        <v>2559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 hidden="1">
      <c r="A754" s="1" t="s">
        <v>24</v>
      </c>
      <c r="B754" s="1" t="s">
        <v>17</v>
      </c>
      <c r="C754" s="1">
        <v>379.0</v>
      </c>
      <c r="D754" s="1">
        <v>119.0</v>
      </c>
      <c r="E754" s="2"/>
      <c r="F754" s="1" t="s">
        <v>18</v>
      </c>
      <c r="G754" s="1" t="s">
        <v>31</v>
      </c>
      <c r="H754" s="1" t="s">
        <v>2560</v>
      </c>
      <c r="I754" s="1" t="s">
        <v>2561</v>
      </c>
      <c r="J754" s="1" t="s">
        <v>2561</v>
      </c>
      <c r="K754" s="2"/>
      <c r="L754" s="1">
        <v>-2.0</v>
      </c>
      <c r="M754" s="1"/>
      <c r="N754" s="1">
        <v>13.921116666666666</v>
      </c>
      <c r="O754" s="1" t="s">
        <v>27</v>
      </c>
      <c r="P754" s="1" t="s">
        <v>2562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 hidden="1">
      <c r="A755" s="1" t="s">
        <v>24</v>
      </c>
      <c r="B755" s="1" t="s">
        <v>17</v>
      </c>
      <c r="C755" s="1">
        <v>498.0</v>
      </c>
      <c r="D755" s="1">
        <v>0.0</v>
      </c>
      <c r="E755" s="1" t="s">
        <v>2412</v>
      </c>
      <c r="F755" s="1" t="s">
        <v>62</v>
      </c>
      <c r="G755" s="1" t="s">
        <v>31</v>
      </c>
      <c r="H755" s="1" t="s">
        <v>2563</v>
      </c>
      <c r="I755" s="1" t="s">
        <v>2564</v>
      </c>
      <c r="J755" s="1" t="s">
        <v>2565</v>
      </c>
      <c r="K755" s="1" t="s">
        <v>2566</v>
      </c>
      <c r="L755" s="1">
        <v>-1.0</v>
      </c>
      <c r="M755" s="1">
        <v>0.027516666666666665</v>
      </c>
      <c r="N755" s="1">
        <v>11.5545</v>
      </c>
      <c r="O755" s="1" t="s">
        <v>27</v>
      </c>
      <c r="P755" s="1" t="s">
        <v>2567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 hidden="1">
      <c r="A756" s="1" t="s">
        <v>29</v>
      </c>
      <c r="B756" s="1" t="s">
        <v>354</v>
      </c>
      <c r="C756" s="1">
        <v>593.0</v>
      </c>
      <c r="D756" s="1">
        <v>0.0</v>
      </c>
      <c r="E756" s="2"/>
      <c r="F756" s="1" t="s">
        <v>30</v>
      </c>
      <c r="G756" s="1" t="s">
        <v>31</v>
      </c>
      <c r="H756" s="1" t="s">
        <v>2568</v>
      </c>
      <c r="I756" s="1" t="s">
        <v>2569</v>
      </c>
      <c r="J756" s="1" t="s">
        <v>2569</v>
      </c>
      <c r="K756" s="2"/>
      <c r="L756" s="1">
        <v>0.0</v>
      </c>
      <c r="M756" s="1"/>
      <c r="N756" s="1">
        <v>15.387166666666667</v>
      </c>
      <c r="O756" s="1" t="s">
        <v>34</v>
      </c>
      <c r="P756" s="1" t="s">
        <v>2570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 hidden="1">
      <c r="A757" s="1" t="s">
        <v>24</v>
      </c>
      <c r="B757" s="1" t="s">
        <v>17</v>
      </c>
      <c r="C757" s="1">
        <v>523.0</v>
      </c>
      <c r="D757" s="1">
        <v>0.0</v>
      </c>
      <c r="E757" s="1" t="s">
        <v>2339</v>
      </c>
      <c r="F757" s="1" t="s">
        <v>62</v>
      </c>
      <c r="G757" s="1" t="s">
        <v>31</v>
      </c>
      <c r="H757" s="1" t="s">
        <v>2571</v>
      </c>
      <c r="I757" s="1" t="s">
        <v>2572</v>
      </c>
      <c r="J757" s="1" t="s">
        <v>2573</v>
      </c>
      <c r="K757" s="1" t="s">
        <v>2574</v>
      </c>
      <c r="L757" s="1">
        <v>-6.0</v>
      </c>
      <c r="M757" s="1">
        <v>0.009083333333333334</v>
      </c>
      <c r="N757" s="1">
        <v>19.634783333333335</v>
      </c>
      <c r="O757" s="1" t="s">
        <v>27</v>
      </c>
      <c r="P757" s="1" t="s">
        <v>2575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 hidden="1">
      <c r="A758" s="1" t="s">
        <v>24</v>
      </c>
      <c r="B758" s="1" t="s">
        <v>17</v>
      </c>
      <c r="C758" s="1">
        <v>454.0</v>
      </c>
      <c r="D758" s="1">
        <v>89.0</v>
      </c>
      <c r="E758" s="2"/>
      <c r="F758" s="1" t="s">
        <v>18</v>
      </c>
      <c r="G758" s="1" t="s">
        <v>167</v>
      </c>
      <c r="H758" s="1" t="s">
        <v>2576</v>
      </c>
      <c r="I758" s="1" t="s">
        <v>2577</v>
      </c>
      <c r="J758" s="1" t="s">
        <v>2577</v>
      </c>
      <c r="K758" s="2"/>
      <c r="L758" s="1">
        <v>-3.0</v>
      </c>
      <c r="M758" s="1"/>
      <c r="N758" s="1">
        <v>15.86275</v>
      </c>
      <c r="O758" s="1" t="s">
        <v>27</v>
      </c>
      <c r="P758" s="1" t="s">
        <v>2578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 hidden="1">
      <c r="A759" s="1" t="s">
        <v>29</v>
      </c>
      <c r="B759" s="1" t="s">
        <v>354</v>
      </c>
      <c r="C759" s="3">
        <v>259.0</v>
      </c>
      <c r="D759" s="1">
        <v>0.0</v>
      </c>
      <c r="E759" s="2"/>
      <c r="F759" s="1" t="s">
        <v>30</v>
      </c>
      <c r="G759" s="1" t="s">
        <v>31</v>
      </c>
      <c r="H759" s="1" t="s">
        <v>2579</v>
      </c>
      <c r="I759" s="1" t="s">
        <v>2580</v>
      </c>
      <c r="J759" s="1" t="s">
        <v>2580</v>
      </c>
      <c r="K759" s="2"/>
      <c r="L759" s="1">
        <v>-1.0</v>
      </c>
      <c r="M759" s="1"/>
      <c r="N759" s="1">
        <v>13.243733333333333</v>
      </c>
      <c r="O759" s="1" t="s">
        <v>34</v>
      </c>
      <c r="P759" s="1" t="s">
        <v>2581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 hidden="1">
      <c r="A760" s="1" t="s">
        <v>24</v>
      </c>
      <c r="B760" s="1" t="s">
        <v>17</v>
      </c>
      <c r="C760" s="1">
        <v>374.0</v>
      </c>
      <c r="D760" s="1">
        <v>0.0</v>
      </c>
      <c r="E760" s="1" t="s">
        <v>2339</v>
      </c>
      <c r="F760" s="1" t="s">
        <v>62</v>
      </c>
      <c r="G760" s="1" t="s">
        <v>19</v>
      </c>
      <c r="H760" s="1" t="s">
        <v>2582</v>
      </c>
      <c r="I760" s="1" t="s">
        <v>2583</v>
      </c>
      <c r="J760" s="1" t="s">
        <v>2584</v>
      </c>
      <c r="K760" s="1" t="s">
        <v>2585</v>
      </c>
      <c r="L760" s="1">
        <v>0.0</v>
      </c>
      <c r="M760" s="1">
        <v>0.015883333333333333</v>
      </c>
      <c r="N760" s="1">
        <v>13.72275</v>
      </c>
      <c r="O760" s="1" t="s">
        <v>27</v>
      </c>
      <c r="P760" s="1" t="s">
        <v>2586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 hidden="1">
      <c r="A761" s="1" t="s">
        <v>24</v>
      </c>
      <c r="B761" s="1" t="s">
        <v>17</v>
      </c>
      <c r="C761" s="1">
        <v>625.0</v>
      </c>
      <c r="D761" s="1">
        <v>179.0</v>
      </c>
      <c r="E761" s="2"/>
      <c r="F761" s="1" t="s">
        <v>18</v>
      </c>
      <c r="G761" s="1" t="s">
        <v>167</v>
      </c>
      <c r="H761" s="1" t="s">
        <v>2587</v>
      </c>
      <c r="I761" s="1" t="s">
        <v>2588</v>
      </c>
      <c r="J761" s="1" t="s">
        <v>2588</v>
      </c>
      <c r="K761" s="2"/>
      <c r="L761" s="1">
        <v>-2.0</v>
      </c>
      <c r="M761" s="1"/>
      <c r="N761" s="1">
        <v>17.50615</v>
      </c>
      <c r="O761" s="1" t="s">
        <v>27</v>
      </c>
      <c r="P761" s="1" t="s">
        <v>2589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 hidden="1">
      <c r="A762" s="1" t="s">
        <v>24</v>
      </c>
      <c r="B762" s="1" t="s">
        <v>17</v>
      </c>
      <c r="C762" s="3">
        <v>284.0</v>
      </c>
      <c r="D762" s="1">
        <v>14.0</v>
      </c>
      <c r="E762" s="1" t="s">
        <v>2339</v>
      </c>
      <c r="F762" s="1" t="s">
        <v>62</v>
      </c>
      <c r="G762" s="1" t="s">
        <v>31</v>
      </c>
      <c r="H762" s="1" t="s">
        <v>2590</v>
      </c>
      <c r="I762" s="1" t="s">
        <v>2591</v>
      </c>
      <c r="J762" s="1" t="s">
        <v>2592</v>
      </c>
      <c r="K762" s="1" t="s">
        <v>2593</v>
      </c>
      <c r="L762" s="1">
        <v>-3.0</v>
      </c>
      <c r="M762" s="1">
        <v>0.016766666666666666</v>
      </c>
      <c r="N762" s="1">
        <v>14.434133333333333</v>
      </c>
      <c r="O762" s="1" t="s">
        <v>27</v>
      </c>
      <c r="P762" s="1" t="s">
        <v>2594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 hidden="1">
      <c r="A763" s="1" t="s">
        <v>16</v>
      </c>
      <c r="B763" s="1" t="s">
        <v>17</v>
      </c>
      <c r="C763" s="3">
        <v>249.0</v>
      </c>
      <c r="D763" s="1">
        <v>0.0</v>
      </c>
      <c r="E763" s="2"/>
      <c r="F763" s="1" t="s">
        <v>18</v>
      </c>
      <c r="G763" s="1" t="s">
        <v>19</v>
      </c>
      <c r="H763" s="1" t="s">
        <v>2595</v>
      </c>
      <c r="I763" s="1" t="s">
        <v>2596</v>
      </c>
      <c r="J763" s="1" t="s">
        <v>2596</v>
      </c>
      <c r="K763" s="2"/>
      <c r="L763" s="1">
        <v>0.0</v>
      </c>
      <c r="M763" s="1"/>
      <c r="N763" s="1">
        <v>4.91735</v>
      </c>
      <c r="O763" s="1" t="s">
        <v>22</v>
      </c>
      <c r="P763" s="1" t="s">
        <v>2597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 hidden="1">
      <c r="A764" s="1" t="s">
        <v>24</v>
      </c>
      <c r="B764" s="1" t="s">
        <v>17</v>
      </c>
      <c r="C764" s="1">
        <v>400.0</v>
      </c>
      <c r="D764" s="1">
        <v>98.0</v>
      </c>
      <c r="E764" s="2"/>
      <c r="F764" s="1" t="s">
        <v>18</v>
      </c>
      <c r="G764" s="1" t="s">
        <v>31</v>
      </c>
      <c r="H764" s="1" t="s">
        <v>2598</v>
      </c>
      <c r="I764" s="1" t="s">
        <v>2599</v>
      </c>
      <c r="J764" s="1" t="s">
        <v>2599</v>
      </c>
      <c r="K764" s="2"/>
      <c r="L764" s="1">
        <v>-1.0</v>
      </c>
      <c r="M764" s="1"/>
      <c r="N764" s="1">
        <v>31.702583333333333</v>
      </c>
      <c r="O764" s="1" t="s">
        <v>27</v>
      </c>
      <c r="P764" s="1" t="s">
        <v>2600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 hidden="1">
      <c r="A765" s="1" t="s">
        <v>24</v>
      </c>
      <c r="B765" s="1" t="s">
        <v>17</v>
      </c>
      <c r="C765" s="1">
        <v>309.0</v>
      </c>
      <c r="D765" s="1">
        <v>0.0</v>
      </c>
      <c r="E765" s="1" t="s">
        <v>2412</v>
      </c>
      <c r="F765" s="1" t="s">
        <v>62</v>
      </c>
      <c r="G765" s="1" t="s">
        <v>31</v>
      </c>
      <c r="H765" s="1" t="s">
        <v>2601</v>
      </c>
      <c r="I765" s="1" t="s">
        <v>2602</v>
      </c>
      <c r="J765" s="1" t="s">
        <v>2603</v>
      </c>
      <c r="K765" s="1" t="s">
        <v>2604</v>
      </c>
      <c r="L765" s="1">
        <v>-2.0</v>
      </c>
      <c r="M765" s="1">
        <v>0.0112</v>
      </c>
      <c r="N765" s="1">
        <v>7.447</v>
      </c>
      <c r="O765" s="1" t="s">
        <v>27</v>
      </c>
      <c r="P765" s="1" t="s">
        <v>298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 hidden="1">
      <c r="A766" s="1" t="s">
        <v>24</v>
      </c>
      <c r="B766" s="1" t="s">
        <v>17</v>
      </c>
      <c r="C766" s="1">
        <v>935.0</v>
      </c>
      <c r="D766" s="1">
        <v>0.0</v>
      </c>
      <c r="E766" s="1" t="s">
        <v>1643</v>
      </c>
      <c r="F766" s="1" t="s">
        <v>62</v>
      </c>
      <c r="G766" s="1" t="s">
        <v>19</v>
      </c>
      <c r="H766" s="1" t="s">
        <v>2605</v>
      </c>
      <c r="I766" s="1" t="s">
        <v>2606</v>
      </c>
      <c r="J766" s="1" t="s">
        <v>2607</v>
      </c>
      <c r="K766" s="1" t="s">
        <v>2608</v>
      </c>
      <c r="L766" s="1">
        <v>-7.0</v>
      </c>
      <c r="M766" s="1">
        <v>0.010783333333333334</v>
      </c>
      <c r="N766" s="1">
        <v>11.185033333333333</v>
      </c>
      <c r="O766" s="1" t="s">
        <v>27</v>
      </c>
      <c r="P766" s="1" t="s">
        <v>2609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 hidden="1">
      <c r="A767" s="1" t="s">
        <v>24</v>
      </c>
      <c r="B767" s="1" t="s">
        <v>17</v>
      </c>
      <c r="C767" s="1">
        <v>329.0</v>
      </c>
      <c r="D767" s="1">
        <v>0.0</v>
      </c>
      <c r="E767" s="1" t="s">
        <v>2412</v>
      </c>
      <c r="F767" s="1" t="s">
        <v>62</v>
      </c>
      <c r="G767" s="1" t="s">
        <v>31</v>
      </c>
      <c r="H767" s="1" t="s">
        <v>2610</v>
      </c>
      <c r="I767" s="1" t="s">
        <v>2611</v>
      </c>
      <c r="J767" s="1" t="s">
        <v>2612</v>
      </c>
      <c r="K767" s="1" t="s">
        <v>2613</v>
      </c>
      <c r="L767" s="1">
        <v>-1.0</v>
      </c>
      <c r="M767" s="1">
        <v>0.0138</v>
      </c>
      <c r="N767" s="1">
        <v>8.3938</v>
      </c>
      <c r="O767" s="1" t="s">
        <v>27</v>
      </c>
      <c r="P767" s="1" t="s">
        <v>326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 hidden="1">
      <c r="A768" s="1" t="s">
        <v>36</v>
      </c>
      <c r="B768" s="1" t="s">
        <v>17</v>
      </c>
      <c r="C768" s="1">
        <v>264.0</v>
      </c>
      <c r="D768" s="1">
        <v>0.0</v>
      </c>
      <c r="E768" s="1" t="s">
        <v>37</v>
      </c>
      <c r="F768" s="1" t="s">
        <v>30</v>
      </c>
      <c r="G768" s="1" t="s">
        <v>31</v>
      </c>
      <c r="H768" s="1" t="s">
        <v>2614</v>
      </c>
      <c r="I768" s="1" t="s">
        <v>2615</v>
      </c>
      <c r="J768" s="1" t="s">
        <v>2615</v>
      </c>
      <c r="K768" s="2"/>
      <c r="L768" s="1">
        <v>-8.0</v>
      </c>
      <c r="M768" s="1"/>
      <c r="N768" s="1">
        <v>6.2359</v>
      </c>
      <c r="O768" s="1" t="s">
        <v>34</v>
      </c>
      <c r="P768" s="1" t="s">
        <v>353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 hidden="1">
      <c r="A769" s="1" t="s">
        <v>24</v>
      </c>
      <c r="B769" s="1" t="s">
        <v>17</v>
      </c>
      <c r="C769" s="3">
        <v>555.0</v>
      </c>
      <c r="D769" s="1">
        <v>0.0</v>
      </c>
      <c r="E769" s="1" t="s">
        <v>1643</v>
      </c>
      <c r="F769" s="1" t="s">
        <v>62</v>
      </c>
      <c r="G769" s="1" t="s">
        <v>31</v>
      </c>
      <c r="H769" s="1" t="s">
        <v>2616</v>
      </c>
      <c r="I769" s="1" t="s">
        <v>2617</v>
      </c>
      <c r="J769" s="1" t="s">
        <v>2618</v>
      </c>
      <c r="K769" s="1" t="s">
        <v>2619</v>
      </c>
      <c r="L769" s="1">
        <v>-2.0</v>
      </c>
      <c r="M769" s="1">
        <v>0.0135</v>
      </c>
      <c r="N769" s="1">
        <v>8.4288</v>
      </c>
      <c r="O769" s="1" t="s">
        <v>27</v>
      </c>
      <c r="P769" s="1" t="s">
        <v>2620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98</v>
      </c>
      <c r="B770" s="1" t="s">
        <v>354</v>
      </c>
      <c r="C770" s="3">
        <v>394.0</v>
      </c>
      <c r="D770" s="1">
        <v>0.0</v>
      </c>
      <c r="E770" s="1" t="s">
        <v>2621</v>
      </c>
      <c r="F770" s="1" t="s">
        <v>30</v>
      </c>
      <c r="G770" s="1" t="s">
        <v>31</v>
      </c>
      <c r="H770" s="1" t="s">
        <v>2622</v>
      </c>
      <c r="I770" s="1" t="s">
        <v>2623</v>
      </c>
      <c r="J770" s="1" t="s">
        <v>2623</v>
      </c>
      <c r="K770" s="2"/>
      <c r="L770" s="1">
        <v>-7.0</v>
      </c>
      <c r="M770" s="1"/>
      <c r="N770" s="1">
        <v>7.891666666666667</v>
      </c>
      <c r="O770" s="1" t="s">
        <v>34</v>
      </c>
      <c r="P770" s="1" t="s">
        <v>2624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 hidden="1">
      <c r="A771" s="1" t="s">
        <v>24</v>
      </c>
      <c r="B771" s="1" t="s">
        <v>17</v>
      </c>
      <c r="C771" s="1">
        <v>398.0</v>
      </c>
      <c r="D771" s="1">
        <v>100.0</v>
      </c>
      <c r="E771" s="2"/>
      <c r="F771" s="1" t="s">
        <v>18</v>
      </c>
      <c r="G771" s="1" t="s">
        <v>31</v>
      </c>
      <c r="H771" s="1" t="s">
        <v>2625</v>
      </c>
      <c r="I771" s="1" t="s">
        <v>2626</v>
      </c>
      <c r="J771" s="1" t="s">
        <v>2626</v>
      </c>
      <c r="K771" s="2"/>
      <c r="L771" s="1">
        <v>-11.0</v>
      </c>
      <c r="M771" s="1"/>
      <c r="N771" s="1">
        <v>7.6319333333333335</v>
      </c>
      <c r="O771" s="1" t="s">
        <v>27</v>
      </c>
      <c r="P771" s="1" t="s">
        <v>2627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 hidden="1">
      <c r="A772" s="1" t="s">
        <v>24</v>
      </c>
      <c r="B772" s="1" t="s">
        <v>17</v>
      </c>
      <c r="C772" s="1">
        <v>428.0</v>
      </c>
      <c r="D772" s="1">
        <v>0.0</v>
      </c>
      <c r="E772" s="1" t="s">
        <v>2412</v>
      </c>
      <c r="F772" s="1" t="s">
        <v>62</v>
      </c>
      <c r="G772" s="1" t="s">
        <v>19</v>
      </c>
      <c r="H772" s="1" t="s">
        <v>2628</v>
      </c>
      <c r="I772" s="1" t="s">
        <v>2629</v>
      </c>
      <c r="J772" s="1" t="s">
        <v>2630</v>
      </c>
      <c r="K772" s="1" t="s">
        <v>2631</v>
      </c>
      <c r="L772" s="1">
        <v>-6.0</v>
      </c>
      <c r="M772" s="1">
        <v>0.011416666666666667</v>
      </c>
      <c r="N772" s="1">
        <v>10.5031</v>
      </c>
      <c r="O772" s="1" t="s">
        <v>27</v>
      </c>
      <c r="P772" s="1" t="s">
        <v>2632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 hidden="1">
      <c r="A773" s="1" t="s">
        <v>36</v>
      </c>
      <c r="B773" s="1" t="s">
        <v>17</v>
      </c>
      <c r="C773" s="1">
        <v>458.0</v>
      </c>
      <c r="D773" s="1">
        <v>0.0</v>
      </c>
      <c r="E773" s="1" t="s">
        <v>37</v>
      </c>
      <c r="F773" s="1" t="s">
        <v>30</v>
      </c>
      <c r="G773" s="1" t="s">
        <v>31</v>
      </c>
      <c r="H773" s="1" t="s">
        <v>2633</v>
      </c>
      <c r="I773" s="1" t="s">
        <v>2634</v>
      </c>
      <c r="J773" s="1" t="s">
        <v>2634</v>
      </c>
      <c r="K773" s="2"/>
      <c r="L773" s="1">
        <v>-5.0</v>
      </c>
      <c r="M773" s="1"/>
      <c r="N773" s="1">
        <v>9.700716666666667</v>
      </c>
      <c r="O773" s="1" t="s">
        <v>34</v>
      </c>
      <c r="P773" s="1" t="s">
        <v>2635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 hidden="1">
      <c r="A774" s="1" t="s">
        <v>16</v>
      </c>
      <c r="B774" s="1" t="s">
        <v>17</v>
      </c>
      <c r="C774" s="1">
        <v>119.0</v>
      </c>
      <c r="D774" s="1">
        <v>0.0</v>
      </c>
      <c r="E774" s="2"/>
      <c r="F774" s="1" t="s">
        <v>18</v>
      </c>
      <c r="G774" s="1" t="s">
        <v>19</v>
      </c>
      <c r="H774" s="1" t="s">
        <v>2636</v>
      </c>
      <c r="I774" s="1" t="s">
        <v>2637</v>
      </c>
      <c r="J774" s="1" t="s">
        <v>2637</v>
      </c>
      <c r="K774" s="2"/>
      <c r="L774" s="1">
        <v>2.0</v>
      </c>
      <c r="M774" s="1"/>
      <c r="N774" s="1">
        <v>7.5015</v>
      </c>
      <c r="O774" s="1" t="s">
        <v>22</v>
      </c>
      <c r="P774" s="1" t="s">
        <v>2638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 hidden="1">
      <c r="A775" s="1" t="s">
        <v>29</v>
      </c>
      <c r="B775" s="1" t="s">
        <v>354</v>
      </c>
      <c r="C775" s="1">
        <v>329.0</v>
      </c>
      <c r="D775" s="1">
        <v>0.0</v>
      </c>
      <c r="E775" s="2"/>
      <c r="F775" s="1" t="s">
        <v>30</v>
      </c>
      <c r="G775" s="1" t="s">
        <v>31</v>
      </c>
      <c r="H775" s="1" t="s">
        <v>2639</v>
      </c>
      <c r="I775" s="1" t="s">
        <v>2640</v>
      </c>
      <c r="J775" s="1" t="s">
        <v>2640</v>
      </c>
      <c r="K775" s="2"/>
      <c r="L775" s="1">
        <v>-3.0</v>
      </c>
      <c r="M775" s="1"/>
      <c r="N775" s="1">
        <v>11.159583333333334</v>
      </c>
      <c r="O775" s="1" t="s">
        <v>34</v>
      </c>
      <c r="P775" s="1" t="s">
        <v>2641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 hidden="1">
      <c r="A776" s="1" t="s">
        <v>29</v>
      </c>
      <c r="B776" s="1" t="s">
        <v>354</v>
      </c>
      <c r="C776" s="1">
        <v>433.0</v>
      </c>
      <c r="D776" s="1">
        <v>0.0</v>
      </c>
      <c r="E776" s="2"/>
      <c r="F776" s="1" t="s">
        <v>30</v>
      </c>
      <c r="G776" s="1" t="s">
        <v>31</v>
      </c>
      <c r="H776" s="1" t="s">
        <v>2642</v>
      </c>
      <c r="I776" s="1" t="s">
        <v>2643</v>
      </c>
      <c r="J776" s="1" t="s">
        <v>2643</v>
      </c>
      <c r="K776" s="2"/>
      <c r="L776" s="1">
        <v>-6.0</v>
      </c>
      <c r="M776" s="1"/>
      <c r="N776" s="1">
        <v>8.921783333333334</v>
      </c>
      <c r="O776" s="1" t="s">
        <v>34</v>
      </c>
      <c r="P776" s="1" t="s">
        <v>2644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 hidden="1">
      <c r="A777" s="1" t="s">
        <v>24</v>
      </c>
      <c r="B777" s="1" t="s">
        <v>17</v>
      </c>
      <c r="C777" s="1">
        <v>578.0</v>
      </c>
      <c r="D777" s="1">
        <v>145.0</v>
      </c>
      <c r="E777" s="2"/>
      <c r="F777" s="1" t="s">
        <v>18</v>
      </c>
      <c r="G777" s="1" t="s">
        <v>31</v>
      </c>
      <c r="H777" s="1" t="s">
        <v>2645</v>
      </c>
      <c r="I777" s="1" t="s">
        <v>2646</v>
      </c>
      <c r="J777" s="1" t="s">
        <v>2646</v>
      </c>
      <c r="K777" s="2"/>
      <c r="L777" s="1">
        <v>-3.0</v>
      </c>
      <c r="M777" s="1"/>
      <c r="N777" s="1">
        <v>15.65515</v>
      </c>
      <c r="O777" s="1" t="s">
        <v>27</v>
      </c>
      <c r="P777" s="1" t="s">
        <v>2647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 hidden="1">
      <c r="A778" s="1" t="s">
        <v>98</v>
      </c>
      <c r="B778" s="1" t="s">
        <v>354</v>
      </c>
      <c r="C778" s="3">
        <v>677.0</v>
      </c>
      <c r="D778" s="1">
        <v>0.0</v>
      </c>
      <c r="E778" s="1" t="s">
        <v>2648</v>
      </c>
      <c r="F778" s="1" t="s">
        <v>30</v>
      </c>
      <c r="G778" s="1" t="s">
        <v>31</v>
      </c>
      <c r="H778" s="1" t="s">
        <v>2649</v>
      </c>
      <c r="I778" s="1" t="s">
        <v>2650</v>
      </c>
      <c r="J778" s="1" t="s">
        <v>2650</v>
      </c>
      <c r="K778" s="2"/>
      <c r="L778" s="1">
        <v>0.0</v>
      </c>
      <c r="M778" s="1"/>
      <c r="N778" s="1">
        <v>15.920016666666667</v>
      </c>
      <c r="O778" s="1" t="s">
        <v>34</v>
      </c>
      <c r="P778" s="1" t="s">
        <v>2651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 hidden="1">
      <c r="A779" s="1" t="s">
        <v>24</v>
      </c>
      <c r="B779" s="1" t="s">
        <v>17</v>
      </c>
      <c r="C779" s="1">
        <v>398.0</v>
      </c>
      <c r="D779" s="1">
        <v>100.0</v>
      </c>
      <c r="E779" s="2"/>
      <c r="F779" s="1" t="s">
        <v>18</v>
      </c>
      <c r="G779" s="1" t="s">
        <v>167</v>
      </c>
      <c r="H779" s="1" t="s">
        <v>2652</v>
      </c>
      <c r="I779" s="1" t="s">
        <v>2653</v>
      </c>
      <c r="J779" s="1" t="s">
        <v>2653</v>
      </c>
      <c r="K779" s="2"/>
      <c r="L779" s="1">
        <v>-2.0</v>
      </c>
      <c r="M779" s="1"/>
      <c r="N779" s="1">
        <v>16.873366666666666</v>
      </c>
      <c r="O779" s="1" t="s">
        <v>27</v>
      </c>
      <c r="P779" s="1" t="s">
        <v>1901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 hidden="1">
      <c r="A780" s="1" t="s">
        <v>24</v>
      </c>
      <c r="B780" s="1" t="s">
        <v>17</v>
      </c>
      <c r="C780" s="1">
        <v>414.0</v>
      </c>
      <c r="D780" s="1">
        <v>0.0</v>
      </c>
      <c r="E780" s="1" t="s">
        <v>1643</v>
      </c>
      <c r="F780" s="1" t="s">
        <v>62</v>
      </c>
      <c r="G780" s="1" t="s">
        <v>31</v>
      </c>
      <c r="H780" s="1" t="s">
        <v>2654</v>
      </c>
      <c r="I780" s="1" t="s">
        <v>2655</v>
      </c>
      <c r="J780" s="1" t="s">
        <v>2656</v>
      </c>
      <c r="K780" s="1" t="s">
        <v>2657</v>
      </c>
      <c r="L780" s="1">
        <v>-7.0</v>
      </c>
      <c r="M780" s="1">
        <v>0.009066666666666667</v>
      </c>
      <c r="N780" s="1">
        <v>15.797483333333334</v>
      </c>
      <c r="O780" s="1" t="s">
        <v>27</v>
      </c>
      <c r="P780" s="1" t="s">
        <v>2658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 hidden="1">
      <c r="A781" s="1" t="s">
        <v>36</v>
      </c>
      <c r="B781" s="1" t="s">
        <v>17</v>
      </c>
      <c r="C781" s="1">
        <v>423.0</v>
      </c>
      <c r="D781" s="1">
        <v>0.0</v>
      </c>
      <c r="E781" s="1" t="s">
        <v>37</v>
      </c>
      <c r="F781" s="1" t="s">
        <v>30</v>
      </c>
      <c r="G781" s="1" t="s">
        <v>31</v>
      </c>
      <c r="H781" s="1" t="s">
        <v>2659</v>
      </c>
      <c r="I781" s="1" t="s">
        <v>2660</v>
      </c>
      <c r="J781" s="1" t="s">
        <v>2660</v>
      </c>
      <c r="K781" s="2"/>
      <c r="L781" s="1">
        <v>-14.0</v>
      </c>
      <c r="M781" s="1"/>
      <c r="N781" s="1">
        <v>14.094316666666666</v>
      </c>
      <c r="O781" s="1" t="s">
        <v>34</v>
      </c>
      <c r="P781" s="1" t="s">
        <v>2661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 hidden="1">
      <c r="A782" s="1" t="s">
        <v>24</v>
      </c>
      <c r="B782" s="1" t="s">
        <v>17</v>
      </c>
      <c r="C782" s="1">
        <v>247.0</v>
      </c>
      <c r="D782" s="1">
        <v>62.0</v>
      </c>
      <c r="E782" s="2"/>
      <c r="F782" s="1" t="s">
        <v>18</v>
      </c>
      <c r="G782" s="1" t="s">
        <v>167</v>
      </c>
      <c r="H782" s="1" t="s">
        <v>2662</v>
      </c>
      <c r="I782" s="1" t="s">
        <v>2663</v>
      </c>
      <c r="J782" s="1" t="s">
        <v>2663</v>
      </c>
      <c r="K782" s="2"/>
      <c r="L782" s="1">
        <v>-8.0</v>
      </c>
      <c r="M782" s="1"/>
      <c r="N782" s="1">
        <v>10.204616666666666</v>
      </c>
      <c r="O782" s="1" t="s">
        <v>27</v>
      </c>
      <c r="P782" s="1" t="s">
        <v>2080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 hidden="1">
      <c r="A783" s="1" t="s">
        <v>36</v>
      </c>
      <c r="B783" s="1" t="s">
        <v>17</v>
      </c>
      <c r="C783" s="1">
        <v>331.0</v>
      </c>
      <c r="D783" s="1">
        <v>0.0</v>
      </c>
      <c r="E783" s="1" t="s">
        <v>37</v>
      </c>
      <c r="F783" s="1" t="s">
        <v>30</v>
      </c>
      <c r="G783" s="1" t="s">
        <v>31</v>
      </c>
      <c r="H783" s="1" t="s">
        <v>2664</v>
      </c>
      <c r="I783" s="1" t="s">
        <v>2665</v>
      </c>
      <c r="J783" s="1" t="s">
        <v>2665</v>
      </c>
      <c r="K783" s="2"/>
      <c r="L783" s="1">
        <v>-4.0</v>
      </c>
      <c r="M783" s="1"/>
      <c r="N783" s="1">
        <v>10.808216666666667</v>
      </c>
      <c r="O783" s="1" t="s">
        <v>34</v>
      </c>
      <c r="P783" s="1" t="s">
        <v>2666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 hidden="1">
      <c r="A784" s="1" t="s">
        <v>36</v>
      </c>
      <c r="B784" s="1" t="s">
        <v>17</v>
      </c>
      <c r="C784" s="1">
        <v>329.0</v>
      </c>
      <c r="D784" s="1">
        <v>0.0</v>
      </c>
      <c r="E784" s="1" t="s">
        <v>37</v>
      </c>
      <c r="F784" s="1" t="s">
        <v>30</v>
      </c>
      <c r="G784" s="1" t="s">
        <v>31</v>
      </c>
      <c r="H784" s="1" t="s">
        <v>2667</v>
      </c>
      <c r="I784" s="1" t="s">
        <v>2668</v>
      </c>
      <c r="J784" s="1" t="s">
        <v>2668</v>
      </c>
      <c r="K784" s="2"/>
      <c r="L784" s="1">
        <v>-2.0</v>
      </c>
      <c r="M784" s="1"/>
      <c r="N784" s="1">
        <v>12.164866666666667</v>
      </c>
      <c r="O784" s="1" t="s">
        <v>34</v>
      </c>
      <c r="P784" s="1" t="s">
        <v>2370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 hidden="1">
      <c r="A785" s="1" t="s">
        <v>36</v>
      </c>
      <c r="B785" s="1" t="s">
        <v>17</v>
      </c>
      <c r="C785" s="3">
        <v>319.0</v>
      </c>
      <c r="D785" s="1">
        <v>0.0</v>
      </c>
      <c r="E785" s="1" t="s">
        <v>37</v>
      </c>
      <c r="F785" s="1" t="s">
        <v>30</v>
      </c>
      <c r="G785" s="1" t="s">
        <v>31</v>
      </c>
      <c r="H785" s="1" t="s">
        <v>2669</v>
      </c>
      <c r="I785" s="1" t="s">
        <v>2670</v>
      </c>
      <c r="J785" s="1" t="s">
        <v>2670</v>
      </c>
      <c r="K785" s="2"/>
      <c r="L785" s="1">
        <v>-4.0</v>
      </c>
      <c r="M785" s="1"/>
      <c r="N785" s="1">
        <v>10.892083333333334</v>
      </c>
      <c r="O785" s="1" t="s">
        <v>34</v>
      </c>
      <c r="P785" s="1" t="s">
        <v>2671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 hidden="1">
      <c r="A786" s="1" t="s">
        <v>24</v>
      </c>
      <c r="B786" s="1" t="s">
        <v>17</v>
      </c>
      <c r="C786" s="1">
        <v>199.0</v>
      </c>
      <c r="D786" s="1">
        <v>50.0</v>
      </c>
      <c r="E786" s="2"/>
      <c r="F786" s="1" t="s">
        <v>18</v>
      </c>
      <c r="G786" s="1" t="s">
        <v>167</v>
      </c>
      <c r="H786" s="1" t="s">
        <v>2672</v>
      </c>
      <c r="I786" s="1" t="s">
        <v>2673</v>
      </c>
      <c r="J786" s="1" t="s">
        <v>2673</v>
      </c>
      <c r="K786" s="2"/>
      <c r="L786" s="1">
        <v>-12.0</v>
      </c>
      <c r="M786" s="1"/>
      <c r="N786" s="1">
        <v>26.028983333333333</v>
      </c>
      <c r="O786" s="1" t="s">
        <v>27</v>
      </c>
      <c r="P786" s="1" t="s">
        <v>706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 hidden="1">
      <c r="A787" s="1" t="s">
        <v>16</v>
      </c>
      <c r="B787" s="1" t="s">
        <v>17</v>
      </c>
      <c r="C787" s="3">
        <v>249.0</v>
      </c>
      <c r="D787" s="1">
        <v>0.0</v>
      </c>
      <c r="E787" s="2"/>
      <c r="F787" s="1" t="s">
        <v>18</v>
      </c>
      <c r="G787" s="1" t="s">
        <v>19</v>
      </c>
      <c r="H787" s="1" t="s">
        <v>2674</v>
      </c>
      <c r="I787" s="1" t="s">
        <v>2675</v>
      </c>
      <c r="J787" s="1" t="s">
        <v>2675</v>
      </c>
      <c r="K787" s="2"/>
      <c r="L787" s="1">
        <v>2.0</v>
      </c>
      <c r="M787" s="1"/>
      <c r="N787" s="1">
        <v>7.771066666666667</v>
      </c>
      <c r="O787" s="1" t="s">
        <v>22</v>
      </c>
      <c r="P787" s="1" t="s">
        <v>2676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 hidden="1">
      <c r="A788" s="1" t="s">
        <v>29</v>
      </c>
      <c r="B788" s="1" t="s">
        <v>17</v>
      </c>
      <c r="C788" s="1">
        <v>264.0</v>
      </c>
      <c r="D788" s="1">
        <v>0.0</v>
      </c>
      <c r="E788" s="2"/>
      <c r="F788" s="1" t="s">
        <v>30</v>
      </c>
      <c r="G788" s="1" t="s">
        <v>31</v>
      </c>
      <c r="H788" s="1" t="s">
        <v>2677</v>
      </c>
      <c r="I788" s="1" t="s">
        <v>2678</v>
      </c>
      <c r="J788" s="1" t="s">
        <v>2678</v>
      </c>
      <c r="K788" s="2"/>
      <c r="L788" s="1">
        <v>-6.0</v>
      </c>
      <c r="M788" s="1"/>
      <c r="N788" s="1">
        <v>8.760766666666667</v>
      </c>
      <c r="O788" s="1" t="s">
        <v>34</v>
      </c>
      <c r="P788" s="1" t="s">
        <v>2679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 hidden="1">
      <c r="A789" s="1" t="s">
        <v>24</v>
      </c>
      <c r="B789" s="1" t="s">
        <v>17</v>
      </c>
      <c r="C789" s="1">
        <v>199.0</v>
      </c>
      <c r="D789" s="1">
        <v>50.0</v>
      </c>
      <c r="E789" s="2"/>
      <c r="F789" s="1" t="s">
        <v>18</v>
      </c>
      <c r="G789" s="1" t="s">
        <v>19</v>
      </c>
      <c r="H789" s="1" t="s">
        <v>2680</v>
      </c>
      <c r="I789" s="1" t="s">
        <v>2681</v>
      </c>
      <c r="J789" s="1" t="s">
        <v>2681</v>
      </c>
      <c r="K789" s="2"/>
      <c r="L789" s="1">
        <v>-10.0</v>
      </c>
      <c r="M789" s="1"/>
      <c r="N789" s="1">
        <v>8.1709</v>
      </c>
      <c r="O789" s="1" t="s">
        <v>27</v>
      </c>
      <c r="P789" s="1" t="s">
        <v>335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 hidden="1">
      <c r="A790" s="1" t="s">
        <v>29</v>
      </c>
      <c r="B790" s="1" t="s">
        <v>17</v>
      </c>
      <c r="C790" s="1">
        <v>658.0</v>
      </c>
      <c r="D790" s="1">
        <v>0.0</v>
      </c>
      <c r="E790" s="2"/>
      <c r="F790" s="1" t="s">
        <v>30</v>
      </c>
      <c r="G790" s="1" t="s">
        <v>31</v>
      </c>
      <c r="H790" s="1" t="s">
        <v>2682</v>
      </c>
      <c r="I790" s="1" t="s">
        <v>2683</v>
      </c>
      <c r="J790" s="1" t="s">
        <v>2683</v>
      </c>
      <c r="K790" s="2"/>
      <c r="L790" s="1">
        <v>-1.0</v>
      </c>
      <c r="M790" s="1"/>
      <c r="N790" s="1">
        <v>13.037633333333334</v>
      </c>
      <c r="O790" s="1" t="s">
        <v>34</v>
      </c>
      <c r="P790" s="1" t="s">
        <v>2684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 hidden="1">
      <c r="A791" s="1" t="s">
        <v>16</v>
      </c>
      <c r="B791" s="1" t="s">
        <v>17</v>
      </c>
      <c r="C791" s="1">
        <v>39.0</v>
      </c>
      <c r="D791" s="1">
        <v>0.0</v>
      </c>
      <c r="E791" s="2"/>
      <c r="F791" s="1" t="s">
        <v>18</v>
      </c>
      <c r="G791" s="1" t="s">
        <v>19</v>
      </c>
      <c r="H791" s="1" t="s">
        <v>2685</v>
      </c>
      <c r="I791" s="1" t="s">
        <v>2686</v>
      </c>
      <c r="J791" s="1" t="s">
        <v>2686</v>
      </c>
      <c r="K791" s="2"/>
      <c r="L791" s="1">
        <v>-4.0</v>
      </c>
      <c r="M791" s="1"/>
      <c r="N791" s="1">
        <v>0.44165</v>
      </c>
      <c r="O791" s="1" t="s">
        <v>22</v>
      </c>
      <c r="P791" s="1" t="s">
        <v>2687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 hidden="1">
      <c r="A792" s="1" t="s">
        <v>36</v>
      </c>
      <c r="B792" s="1" t="s">
        <v>17</v>
      </c>
      <c r="C792" s="1">
        <v>595.0</v>
      </c>
      <c r="D792" s="1">
        <v>0.0</v>
      </c>
      <c r="E792" s="1" t="s">
        <v>37</v>
      </c>
      <c r="F792" s="1" t="s">
        <v>30</v>
      </c>
      <c r="G792" s="1" t="s">
        <v>31</v>
      </c>
      <c r="H792" s="1" t="s">
        <v>2688</v>
      </c>
      <c r="I792" s="1" t="s">
        <v>2689</v>
      </c>
      <c r="J792" s="1" t="s">
        <v>2689</v>
      </c>
      <c r="K792" s="2"/>
      <c r="L792" s="1">
        <v>-4.0</v>
      </c>
      <c r="M792" s="1"/>
      <c r="N792" s="1">
        <v>10.776183333333334</v>
      </c>
      <c r="O792" s="1" t="s">
        <v>34</v>
      </c>
      <c r="P792" s="1" t="s">
        <v>2690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 hidden="1">
      <c r="A793" s="1" t="s">
        <v>24</v>
      </c>
      <c r="B793" s="1" t="s">
        <v>17</v>
      </c>
      <c r="C793" s="1">
        <v>417.0</v>
      </c>
      <c r="D793" s="1">
        <v>0.0</v>
      </c>
      <c r="E793" s="1" t="s">
        <v>1643</v>
      </c>
      <c r="F793" s="1" t="s">
        <v>62</v>
      </c>
      <c r="G793" s="1" t="s">
        <v>31</v>
      </c>
      <c r="H793" s="1" t="s">
        <v>2691</v>
      </c>
      <c r="I793" s="1" t="s">
        <v>2692</v>
      </c>
      <c r="J793" s="1" t="s">
        <v>2693</v>
      </c>
      <c r="K793" s="1" t="s">
        <v>2694</v>
      </c>
      <c r="L793" s="1">
        <v>-2.0</v>
      </c>
      <c r="M793" s="1">
        <v>0.0084</v>
      </c>
      <c r="N793" s="1">
        <v>15.3954</v>
      </c>
      <c r="O793" s="1" t="s">
        <v>27</v>
      </c>
      <c r="P793" s="1" t="s">
        <v>2695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 hidden="1">
      <c r="A794" s="1" t="s">
        <v>24</v>
      </c>
      <c r="B794" s="1" t="s">
        <v>17</v>
      </c>
      <c r="C794" s="3">
        <v>290.0</v>
      </c>
      <c r="D794" s="1">
        <v>53.0</v>
      </c>
      <c r="E794" s="2"/>
      <c r="F794" s="1" t="s">
        <v>18</v>
      </c>
      <c r="G794" s="1" t="s">
        <v>31</v>
      </c>
      <c r="H794" s="1" t="s">
        <v>2696</v>
      </c>
      <c r="I794" s="1" t="s">
        <v>2697</v>
      </c>
      <c r="J794" s="1" t="s">
        <v>2697</v>
      </c>
      <c r="K794" s="2"/>
      <c r="L794" s="1">
        <v>-9.0</v>
      </c>
      <c r="M794" s="1"/>
      <c r="N794" s="1">
        <v>9.294883333333333</v>
      </c>
      <c r="O794" s="1" t="s">
        <v>27</v>
      </c>
      <c r="P794" s="1" t="s">
        <v>2698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 hidden="1">
      <c r="A795" s="1" t="s">
        <v>16</v>
      </c>
      <c r="B795" s="1" t="s">
        <v>17</v>
      </c>
      <c r="C795" s="3">
        <v>134.0</v>
      </c>
      <c r="D795" s="1">
        <v>0.0</v>
      </c>
      <c r="E795" s="2"/>
      <c r="F795" s="1" t="s">
        <v>18</v>
      </c>
      <c r="G795" s="1" t="s">
        <v>19</v>
      </c>
      <c r="H795" s="1" t="s">
        <v>2699</v>
      </c>
      <c r="I795" s="1" t="s">
        <v>2700</v>
      </c>
      <c r="J795" s="1" t="s">
        <v>2700</v>
      </c>
      <c r="K795" s="2"/>
      <c r="L795" s="1">
        <v>4.0</v>
      </c>
      <c r="M795" s="1"/>
      <c r="N795" s="1">
        <v>9.142666666666667</v>
      </c>
      <c r="O795" s="1" t="s">
        <v>22</v>
      </c>
      <c r="P795" s="1" t="s">
        <v>2701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 hidden="1">
      <c r="A796" s="1" t="s">
        <v>24</v>
      </c>
      <c r="B796" s="1" t="s">
        <v>17</v>
      </c>
      <c r="C796" s="1">
        <v>528.0</v>
      </c>
      <c r="D796" s="1">
        <v>0.0</v>
      </c>
      <c r="E796" s="1" t="s">
        <v>1643</v>
      </c>
      <c r="F796" s="1" t="s">
        <v>62</v>
      </c>
      <c r="G796" s="1" t="s">
        <v>31</v>
      </c>
      <c r="H796" s="1" t="s">
        <v>2702</v>
      </c>
      <c r="I796" s="1" t="s">
        <v>2703</v>
      </c>
      <c r="J796" s="1" t="s">
        <v>2704</v>
      </c>
      <c r="K796" s="1" t="s">
        <v>2705</v>
      </c>
      <c r="L796" s="1">
        <v>-10.0</v>
      </c>
      <c r="M796" s="1">
        <v>0.009966666666666667</v>
      </c>
      <c r="N796" s="1">
        <v>13.08455</v>
      </c>
      <c r="O796" s="1" t="s">
        <v>27</v>
      </c>
      <c r="P796" s="1" t="s">
        <v>2706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 hidden="1">
      <c r="A797" s="1" t="s">
        <v>24</v>
      </c>
      <c r="B797" s="1" t="s">
        <v>17</v>
      </c>
      <c r="C797" s="3">
        <v>309.0</v>
      </c>
      <c r="D797" s="1">
        <v>0.0</v>
      </c>
      <c r="E797" s="1" t="s">
        <v>1643</v>
      </c>
      <c r="F797" s="1" t="s">
        <v>62</v>
      </c>
      <c r="G797" s="1" t="s">
        <v>31</v>
      </c>
      <c r="H797" s="1" t="s">
        <v>2707</v>
      </c>
      <c r="I797" s="1" t="s">
        <v>2708</v>
      </c>
      <c r="J797" s="1" t="s">
        <v>2709</v>
      </c>
      <c r="K797" s="1" t="s">
        <v>2710</v>
      </c>
      <c r="L797" s="1">
        <v>-6.0</v>
      </c>
      <c r="M797" s="1">
        <v>0.017333333333333333</v>
      </c>
      <c r="N797" s="1">
        <v>12.402216666666666</v>
      </c>
      <c r="O797" s="1" t="s">
        <v>27</v>
      </c>
      <c r="P797" s="1" t="s">
        <v>2711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 hidden="1">
      <c r="A798" s="1" t="s">
        <v>24</v>
      </c>
      <c r="B798" s="1" t="s">
        <v>17</v>
      </c>
      <c r="C798" s="1">
        <v>247.0</v>
      </c>
      <c r="D798" s="1">
        <v>62.0</v>
      </c>
      <c r="E798" s="2"/>
      <c r="F798" s="1" t="s">
        <v>18</v>
      </c>
      <c r="G798" s="1" t="s">
        <v>19</v>
      </c>
      <c r="H798" s="1" t="s">
        <v>2712</v>
      </c>
      <c r="I798" s="1" t="s">
        <v>2713</v>
      </c>
      <c r="J798" s="1" t="s">
        <v>2713</v>
      </c>
      <c r="K798" s="2"/>
      <c r="L798" s="1">
        <v>-9.0</v>
      </c>
      <c r="M798" s="1"/>
      <c r="N798" s="1">
        <v>10.031533333333334</v>
      </c>
      <c r="O798" s="1" t="s">
        <v>27</v>
      </c>
      <c r="P798" s="1" t="s">
        <v>501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 hidden="1">
      <c r="A799" s="1" t="s">
        <v>24</v>
      </c>
      <c r="B799" s="1" t="s">
        <v>17</v>
      </c>
      <c r="C799" s="1">
        <v>306.0</v>
      </c>
      <c r="D799" s="1">
        <v>0.0</v>
      </c>
      <c r="E799" s="1" t="s">
        <v>1643</v>
      </c>
      <c r="F799" s="1" t="s">
        <v>62</v>
      </c>
      <c r="G799" s="1" t="s">
        <v>31</v>
      </c>
      <c r="H799" s="1" t="s">
        <v>2714</v>
      </c>
      <c r="I799" s="1" t="s">
        <v>2715</v>
      </c>
      <c r="J799" s="1" t="s">
        <v>2716</v>
      </c>
      <c r="K799" s="1" t="s">
        <v>2717</v>
      </c>
      <c r="L799" s="1">
        <v>-4.0</v>
      </c>
      <c r="M799" s="1">
        <v>0.009316666666666666</v>
      </c>
      <c r="N799" s="1">
        <v>14.202433333333333</v>
      </c>
      <c r="O799" s="1" t="s">
        <v>27</v>
      </c>
      <c r="P799" s="1" t="s">
        <v>2718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 hidden="1">
      <c r="A800" s="1" t="s">
        <v>36</v>
      </c>
      <c r="B800" s="1" t="s">
        <v>17</v>
      </c>
      <c r="C800" s="1">
        <v>388.0</v>
      </c>
      <c r="D800" s="1">
        <v>0.0</v>
      </c>
      <c r="E800" s="1" t="s">
        <v>37</v>
      </c>
      <c r="F800" s="1" t="s">
        <v>30</v>
      </c>
      <c r="G800" s="1" t="s">
        <v>31</v>
      </c>
      <c r="H800" s="1" t="s">
        <v>2719</v>
      </c>
      <c r="I800" s="1" t="s">
        <v>2720</v>
      </c>
      <c r="J800" s="1" t="s">
        <v>2720</v>
      </c>
      <c r="K800" s="2"/>
      <c r="L800" s="1">
        <v>0.0</v>
      </c>
      <c r="M800" s="1"/>
      <c r="N800" s="1">
        <v>15.131166666666667</v>
      </c>
      <c r="O800" s="1" t="s">
        <v>34</v>
      </c>
      <c r="P800" s="1" t="s">
        <v>2721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 hidden="1">
      <c r="A801" s="1" t="s">
        <v>98</v>
      </c>
      <c r="B801" s="1" t="s">
        <v>17</v>
      </c>
      <c r="C801" s="1">
        <v>368.0</v>
      </c>
      <c r="D801" s="1">
        <v>0.0</v>
      </c>
      <c r="E801" s="1" t="s">
        <v>2722</v>
      </c>
      <c r="F801" s="1" t="s">
        <v>30</v>
      </c>
      <c r="G801" s="1" t="s">
        <v>31</v>
      </c>
      <c r="H801" s="1" t="s">
        <v>2723</v>
      </c>
      <c r="I801" s="1" t="s">
        <v>2724</v>
      </c>
      <c r="J801" s="1" t="s">
        <v>2724</v>
      </c>
      <c r="K801" s="2"/>
      <c r="L801" s="1">
        <v>0.0</v>
      </c>
      <c r="M801" s="1"/>
      <c r="N801" s="1">
        <v>14.012366666666667</v>
      </c>
      <c r="O801" s="1" t="s">
        <v>34</v>
      </c>
      <c r="P801" s="1" t="s">
        <v>2725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 hidden="1">
      <c r="A802" s="1" t="s">
        <v>29</v>
      </c>
      <c r="B802" s="1" t="s">
        <v>17</v>
      </c>
      <c r="C802" s="1">
        <v>429.0</v>
      </c>
      <c r="D802" s="1">
        <v>0.0</v>
      </c>
      <c r="E802" s="2"/>
      <c r="F802" s="1" t="s">
        <v>30</v>
      </c>
      <c r="G802" s="1" t="s">
        <v>31</v>
      </c>
      <c r="H802" s="1" t="s">
        <v>2726</v>
      </c>
      <c r="I802" s="1" t="s">
        <v>2727</v>
      </c>
      <c r="J802" s="1" t="s">
        <v>2727</v>
      </c>
      <c r="K802" s="2"/>
      <c r="L802" s="1">
        <v>-4.0</v>
      </c>
      <c r="M802" s="1"/>
      <c r="N802" s="1">
        <v>10.2112</v>
      </c>
      <c r="O802" s="1" t="s">
        <v>34</v>
      </c>
      <c r="P802" s="1" t="s">
        <v>2728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 hidden="1">
      <c r="A803" s="1" t="s">
        <v>98</v>
      </c>
      <c r="B803" s="1" t="s">
        <v>17</v>
      </c>
      <c r="C803" s="1">
        <v>274.0</v>
      </c>
      <c r="D803" s="1">
        <v>0.0</v>
      </c>
      <c r="E803" s="1" t="s">
        <v>2729</v>
      </c>
      <c r="F803" s="1" t="s">
        <v>30</v>
      </c>
      <c r="G803" s="1" t="s">
        <v>31</v>
      </c>
      <c r="H803" s="1" t="s">
        <v>2730</v>
      </c>
      <c r="I803" s="1" t="s">
        <v>2731</v>
      </c>
      <c r="J803" s="1" t="s">
        <v>2731</v>
      </c>
      <c r="K803" s="2"/>
      <c r="L803" s="1">
        <v>-5.0</v>
      </c>
      <c r="M803" s="1"/>
      <c r="N803" s="1">
        <v>9.494966666666667</v>
      </c>
      <c r="O803" s="1" t="s">
        <v>34</v>
      </c>
      <c r="P803" s="1" t="s">
        <v>2732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 hidden="1">
      <c r="A804" s="1" t="s">
        <v>29</v>
      </c>
      <c r="B804" s="1" t="s">
        <v>17</v>
      </c>
      <c r="C804" s="3">
        <v>329.0</v>
      </c>
      <c r="D804" s="1">
        <v>0.0</v>
      </c>
      <c r="E804" s="2"/>
      <c r="F804" s="1" t="s">
        <v>30</v>
      </c>
      <c r="G804" s="1" t="s">
        <v>31</v>
      </c>
      <c r="H804" s="1" t="s">
        <v>2733</v>
      </c>
      <c r="I804" s="1" t="s">
        <v>2734</v>
      </c>
      <c r="J804" s="1" t="s">
        <v>2734</v>
      </c>
      <c r="K804" s="2"/>
      <c r="L804" s="1">
        <v>-6.0</v>
      </c>
      <c r="M804" s="1"/>
      <c r="N804" s="1">
        <v>8.6551</v>
      </c>
      <c r="O804" s="1" t="s">
        <v>34</v>
      </c>
      <c r="P804" s="1" t="s">
        <v>2735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 hidden="1">
      <c r="A805" s="1" t="s">
        <v>24</v>
      </c>
      <c r="B805" s="1" t="s">
        <v>17</v>
      </c>
      <c r="C805" s="1">
        <v>598.0</v>
      </c>
      <c r="D805" s="1">
        <v>149.0</v>
      </c>
      <c r="E805" s="2"/>
      <c r="F805" s="1" t="s">
        <v>18</v>
      </c>
      <c r="G805" s="1" t="s">
        <v>167</v>
      </c>
      <c r="H805" s="1" t="s">
        <v>2736</v>
      </c>
      <c r="I805" s="1" t="s">
        <v>2737</v>
      </c>
      <c r="J805" s="1" t="s">
        <v>2737</v>
      </c>
      <c r="K805" s="2"/>
      <c r="L805" s="1">
        <v>-8.0</v>
      </c>
      <c r="M805" s="1"/>
      <c r="N805" s="1">
        <v>54.033516666666664</v>
      </c>
      <c r="O805" s="1" t="s">
        <v>27</v>
      </c>
      <c r="P805" s="1" t="s">
        <v>2738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 hidden="1">
      <c r="A806" s="1" t="s">
        <v>98</v>
      </c>
      <c r="B806" s="1" t="s">
        <v>17</v>
      </c>
      <c r="C806" s="1">
        <v>264.0</v>
      </c>
      <c r="D806" s="1">
        <v>0.0</v>
      </c>
      <c r="E806" s="1" t="s">
        <v>2739</v>
      </c>
      <c r="F806" s="1" t="s">
        <v>30</v>
      </c>
      <c r="G806" s="1" t="s">
        <v>31</v>
      </c>
      <c r="H806" s="1" t="s">
        <v>2740</v>
      </c>
      <c r="I806" s="1" t="s">
        <v>2741</v>
      </c>
      <c r="J806" s="1" t="s">
        <v>2741</v>
      </c>
      <c r="K806" s="2"/>
      <c r="L806" s="1">
        <v>-7.0</v>
      </c>
      <c r="M806" s="1"/>
      <c r="N806" s="1">
        <v>7.229033333333334</v>
      </c>
      <c r="O806" s="1" t="s">
        <v>34</v>
      </c>
      <c r="P806" s="1" t="s">
        <v>2484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 hidden="1">
      <c r="A807" s="1" t="s">
        <v>98</v>
      </c>
      <c r="B807" s="1" t="s">
        <v>17</v>
      </c>
      <c r="C807" s="1">
        <v>429.0</v>
      </c>
      <c r="D807" s="1">
        <v>0.0</v>
      </c>
      <c r="E807" s="1" t="s">
        <v>364</v>
      </c>
      <c r="F807" s="1" t="s">
        <v>30</v>
      </c>
      <c r="G807" s="1" t="s">
        <v>31</v>
      </c>
      <c r="H807" s="1" t="s">
        <v>2742</v>
      </c>
      <c r="I807" s="1" t="s">
        <v>2743</v>
      </c>
      <c r="J807" s="1" t="s">
        <v>2743</v>
      </c>
      <c r="K807" s="2"/>
      <c r="L807" s="1">
        <v>-3.0</v>
      </c>
      <c r="M807" s="1"/>
      <c r="N807" s="1">
        <v>11.6697</v>
      </c>
      <c r="O807" s="1" t="s">
        <v>34</v>
      </c>
      <c r="P807" s="1" t="s">
        <v>607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 hidden="1">
      <c r="A808" s="1" t="s">
        <v>36</v>
      </c>
      <c r="B808" s="1" t="s">
        <v>17</v>
      </c>
      <c r="C808" s="1">
        <v>264.0</v>
      </c>
      <c r="D808" s="1">
        <v>0.0</v>
      </c>
      <c r="E808" s="1" t="s">
        <v>37</v>
      </c>
      <c r="F808" s="1" t="s">
        <v>30</v>
      </c>
      <c r="G808" s="1" t="s">
        <v>31</v>
      </c>
      <c r="H808" s="1" t="s">
        <v>2744</v>
      </c>
      <c r="I808" s="1" t="s">
        <v>2745</v>
      </c>
      <c r="J808" s="1" t="s">
        <v>2745</v>
      </c>
      <c r="K808" s="2"/>
      <c r="L808" s="1">
        <v>-8.0</v>
      </c>
      <c r="M808" s="1"/>
      <c r="N808" s="1">
        <v>6.791533333333334</v>
      </c>
      <c r="O808" s="1" t="s">
        <v>34</v>
      </c>
      <c r="P808" s="1" t="s">
        <v>40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 hidden="1">
      <c r="A809" s="1" t="s">
        <v>36</v>
      </c>
      <c r="B809" s="1" t="s">
        <v>17</v>
      </c>
      <c r="C809" s="3">
        <v>334.0</v>
      </c>
      <c r="D809" s="1">
        <v>0.0</v>
      </c>
      <c r="E809" s="1" t="s">
        <v>37</v>
      </c>
      <c r="F809" s="1" t="s">
        <v>30</v>
      </c>
      <c r="G809" s="1" t="s">
        <v>31</v>
      </c>
      <c r="H809" s="1" t="s">
        <v>2746</v>
      </c>
      <c r="I809" s="1" t="s">
        <v>2747</v>
      </c>
      <c r="J809" s="1" t="s">
        <v>2747</v>
      </c>
      <c r="K809" s="2"/>
      <c r="L809" s="1">
        <v>-9.0</v>
      </c>
      <c r="M809" s="1"/>
      <c r="N809" s="1">
        <v>5.8577</v>
      </c>
      <c r="O809" s="1" t="s">
        <v>34</v>
      </c>
      <c r="P809" s="1" t="s">
        <v>2748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 hidden="1">
      <c r="A810" s="1" t="s">
        <v>29</v>
      </c>
      <c r="B810" s="1" t="s">
        <v>17</v>
      </c>
      <c r="C810" s="1">
        <v>264.0</v>
      </c>
      <c r="D810" s="1">
        <v>0.0</v>
      </c>
      <c r="E810" s="2"/>
      <c r="F810" s="1" t="s">
        <v>30</v>
      </c>
      <c r="G810" s="1" t="s">
        <v>31</v>
      </c>
      <c r="H810" s="1" t="s">
        <v>2749</v>
      </c>
      <c r="I810" s="1" t="s">
        <v>2750</v>
      </c>
      <c r="J810" s="1" t="s">
        <v>2750</v>
      </c>
      <c r="K810" s="2"/>
      <c r="L810" s="1">
        <v>-3.0</v>
      </c>
      <c r="M810" s="1"/>
      <c r="N810" s="1">
        <v>11.197866666666666</v>
      </c>
      <c r="O810" s="1" t="s">
        <v>34</v>
      </c>
      <c r="P810" s="1" t="s">
        <v>2751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 hidden="1">
      <c r="A811" s="1" t="s">
        <v>98</v>
      </c>
      <c r="B811" s="1" t="s">
        <v>17</v>
      </c>
      <c r="C811" s="3">
        <v>389.0</v>
      </c>
      <c r="D811" s="1">
        <v>0.0</v>
      </c>
      <c r="E811" s="1" t="s">
        <v>2752</v>
      </c>
      <c r="F811" s="1" t="s">
        <v>30</v>
      </c>
      <c r="G811" s="1" t="s">
        <v>31</v>
      </c>
      <c r="H811" s="1" t="s">
        <v>2753</v>
      </c>
      <c r="I811" s="1" t="s">
        <v>2754</v>
      </c>
      <c r="J811" s="1" t="s">
        <v>2754</v>
      </c>
      <c r="K811" s="2"/>
      <c r="L811" s="1">
        <v>-2.0</v>
      </c>
      <c r="M811" s="1"/>
      <c r="N811" s="1">
        <v>12.059766666666667</v>
      </c>
      <c r="O811" s="1" t="s">
        <v>34</v>
      </c>
      <c r="P811" s="1" t="s">
        <v>2755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 hidden="1">
      <c r="A812" s="1" t="s">
        <v>24</v>
      </c>
      <c r="B812" s="1" t="s">
        <v>17</v>
      </c>
      <c r="C812" s="1">
        <v>494.0</v>
      </c>
      <c r="D812" s="1">
        <v>25.0</v>
      </c>
      <c r="E812" s="1" t="s">
        <v>61</v>
      </c>
      <c r="F812" s="1" t="s">
        <v>62</v>
      </c>
      <c r="G812" s="1" t="s">
        <v>19</v>
      </c>
      <c r="H812" s="1" t="s">
        <v>2756</v>
      </c>
      <c r="I812" s="1" t="s">
        <v>2757</v>
      </c>
      <c r="J812" s="1" t="s">
        <v>2758</v>
      </c>
      <c r="K812" s="1" t="s">
        <v>2759</v>
      </c>
      <c r="L812" s="1">
        <v>-13.0</v>
      </c>
      <c r="M812" s="1">
        <v>0.012083333333333333</v>
      </c>
      <c r="N812" s="1">
        <v>9.894266666666667</v>
      </c>
      <c r="O812" s="1" t="s">
        <v>27</v>
      </c>
      <c r="P812" s="1" t="s">
        <v>2760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 hidden="1">
      <c r="A813" s="1" t="s">
        <v>16</v>
      </c>
      <c r="B813" s="1" t="s">
        <v>17</v>
      </c>
      <c r="C813" s="3">
        <v>40.0</v>
      </c>
      <c r="D813" s="1">
        <v>70.0</v>
      </c>
      <c r="E813" s="2"/>
      <c r="F813" s="1" t="s">
        <v>18</v>
      </c>
      <c r="G813" s="1" t="s">
        <v>19</v>
      </c>
      <c r="H813" s="1" t="s">
        <v>2761</v>
      </c>
      <c r="I813" s="1" t="s">
        <v>2762</v>
      </c>
      <c r="J813" s="1" t="s">
        <v>2762</v>
      </c>
      <c r="K813" s="2"/>
      <c r="L813" s="1">
        <v>-2.0</v>
      </c>
      <c r="M813" s="1"/>
      <c r="N813" s="1">
        <v>2.158316666666667</v>
      </c>
      <c r="O813" s="1" t="s">
        <v>22</v>
      </c>
      <c r="P813" s="1" t="s">
        <v>2763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 hidden="1">
      <c r="A814" s="1" t="s">
        <v>16</v>
      </c>
      <c r="B814" s="1" t="s">
        <v>17</v>
      </c>
      <c r="C814" s="1">
        <v>20.0</v>
      </c>
      <c r="D814" s="1">
        <v>35.0</v>
      </c>
      <c r="E814" s="2"/>
      <c r="F814" s="1" t="s">
        <v>18</v>
      </c>
      <c r="G814" s="1" t="s">
        <v>19</v>
      </c>
      <c r="H814" s="1" t="s">
        <v>2764</v>
      </c>
      <c r="I814" s="1" t="s">
        <v>2765</v>
      </c>
      <c r="J814" s="1" t="s">
        <v>2765</v>
      </c>
      <c r="K814" s="2"/>
      <c r="L814" s="1">
        <v>-1.0</v>
      </c>
      <c r="M814" s="1"/>
      <c r="N814" s="1">
        <v>3.03905</v>
      </c>
      <c r="O814" s="1" t="s">
        <v>22</v>
      </c>
      <c r="P814" s="1" t="s">
        <v>2766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 hidden="1">
      <c r="A815" s="1" t="s">
        <v>98</v>
      </c>
      <c r="B815" s="1" t="s">
        <v>17</v>
      </c>
      <c r="C815" s="1">
        <v>681.0</v>
      </c>
      <c r="D815" s="1">
        <v>0.0</v>
      </c>
      <c r="E815" s="1" t="s">
        <v>364</v>
      </c>
      <c r="F815" s="1" t="s">
        <v>30</v>
      </c>
      <c r="G815" s="1" t="s">
        <v>31</v>
      </c>
      <c r="H815" s="1" t="s">
        <v>2767</v>
      </c>
      <c r="I815" s="1" t="s">
        <v>2768</v>
      </c>
      <c r="J815" s="1" t="s">
        <v>2768</v>
      </c>
      <c r="K815" s="2"/>
      <c r="L815" s="1">
        <v>-5.0</v>
      </c>
      <c r="M815" s="1"/>
      <c r="N815" s="1">
        <v>9.63265</v>
      </c>
      <c r="O815" s="1" t="s">
        <v>34</v>
      </c>
      <c r="P815" s="1" t="s">
        <v>2769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 hidden="1">
      <c r="A816" s="1" t="s">
        <v>24</v>
      </c>
      <c r="B816" s="1" t="s">
        <v>17</v>
      </c>
      <c r="C816" s="1">
        <v>329.0</v>
      </c>
      <c r="D816" s="1">
        <v>0.0</v>
      </c>
      <c r="E816" s="1" t="s">
        <v>61</v>
      </c>
      <c r="F816" s="1" t="s">
        <v>62</v>
      </c>
      <c r="G816" s="1" t="s">
        <v>31</v>
      </c>
      <c r="H816" s="1" t="s">
        <v>2770</v>
      </c>
      <c r="I816" s="1" t="s">
        <v>2771</v>
      </c>
      <c r="J816" s="1" t="s">
        <v>2772</v>
      </c>
      <c r="K816" s="1" t="s">
        <v>2773</v>
      </c>
      <c r="L816" s="1">
        <v>-8.0</v>
      </c>
      <c r="M816" s="1">
        <v>0.015783333333333333</v>
      </c>
      <c r="N816" s="1">
        <v>8.149166666666666</v>
      </c>
      <c r="O816" s="1" t="s">
        <v>27</v>
      </c>
      <c r="P816" s="1" t="s">
        <v>2774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 hidden="1">
      <c r="A817" s="1" t="s">
        <v>36</v>
      </c>
      <c r="B817" s="1" t="s">
        <v>17</v>
      </c>
      <c r="C817" s="1">
        <v>264.0</v>
      </c>
      <c r="D817" s="1">
        <v>0.0</v>
      </c>
      <c r="E817" s="1" t="s">
        <v>37</v>
      </c>
      <c r="F817" s="1" t="s">
        <v>30</v>
      </c>
      <c r="G817" s="1" t="s">
        <v>31</v>
      </c>
      <c r="H817" s="1" t="s">
        <v>2775</v>
      </c>
      <c r="I817" s="1" t="s">
        <v>2776</v>
      </c>
      <c r="J817" s="1" t="s">
        <v>2776</v>
      </c>
      <c r="K817" s="2"/>
      <c r="L817" s="1">
        <v>-8.0</v>
      </c>
      <c r="M817" s="1"/>
      <c r="N817" s="1">
        <v>6.106466666666667</v>
      </c>
      <c r="O817" s="1" t="s">
        <v>34</v>
      </c>
      <c r="P817" s="1" t="s">
        <v>837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 hidden="1">
      <c r="A818" s="1" t="s">
        <v>36</v>
      </c>
      <c r="B818" s="1" t="s">
        <v>17</v>
      </c>
      <c r="C818" s="1">
        <v>468.0</v>
      </c>
      <c r="D818" s="1">
        <v>0.0</v>
      </c>
      <c r="E818" s="1" t="s">
        <v>37</v>
      </c>
      <c r="F818" s="1" t="s">
        <v>30</v>
      </c>
      <c r="G818" s="1" t="s">
        <v>31</v>
      </c>
      <c r="H818" s="1" t="s">
        <v>2777</v>
      </c>
      <c r="I818" s="1" t="s">
        <v>2778</v>
      </c>
      <c r="J818" s="1" t="s">
        <v>2778</v>
      </c>
      <c r="K818" s="2"/>
      <c r="L818" s="1">
        <v>-6.0</v>
      </c>
      <c r="M818" s="1"/>
      <c r="N818" s="1">
        <v>8.752266666666667</v>
      </c>
      <c r="O818" s="1" t="s">
        <v>34</v>
      </c>
      <c r="P818" s="1" t="s">
        <v>2779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 hidden="1">
      <c r="A819" s="1" t="s">
        <v>16</v>
      </c>
      <c r="B819" s="1" t="s">
        <v>17</v>
      </c>
      <c r="C819" s="1">
        <v>456.0</v>
      </c>
      <c r="D819" s="1">
        <v>0.0</v>
      </c>
      <c r="E819" s="2"/>
      <c r="F819" s="1" t="s">
        <v>18</v>
      </c>
      <c r="G819" s="1" t="s">
        <v>19</v>
      </c>
      <c r="H819" s="1" t="s">
        <v>2780</v>
      </c>
      <c r="I819" s="1" t="s">
        <v>2781</v>
      </c>
      <c r="J819" s="1" t="s">
        <v>2781</v>
      </c>
      <c r="K819" s="2"/>
      <c r="L819" s="1">
        <v>4.0</v>
      </c>
      <c r="M819" s="1"/>
      <c r="N819" s="1">
        <v>9.830633333333333</v>
      </c>
      <c r="O819" s="1" t="s">
        <v>22</v>
      </c>
      <c r="P819" s="1" t="s">
        <v>2782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 hidden="1">
      <c r="A820" s="1" t="s">
        <v>98</v>
      </c>
      <c r="B820" s="1" t="s">
        <v>17</v>
      </c>
      <c r="C820" s="1">
        <v>331.0</v>
      </c>
      <c r="D820" s="1">
        <v>0.0</v>
      </c>
      <c r="E820" s="1" t="s">
        <v>364</v>
      </c>
      <c r="F820" s="1" t="s">
        <v>30</v>
      </c>
      <c r="G820" s="1" t="s">
        <v>31</v>
      </c>
      <c r="H820" s="1" t="s">
        <v>2783</v>
      </c>
      <c r="I820" s="1" t="s">
        <v>2784</v>
      </c>
      <c r="J820" s="1" t="s">
        <v>2784</v>
      </c>
      <c r="K820" s="2"/>
      <c r="L820" s="1">
        <v>-6.0</v>
      </c>
      <c r="M820" s="1"/>
      <c r="N820" s="1">
        <v>8.995133333333333</v>
      </c>
      <c r="O820" s="1" t="s">
        <v>34</v>
      </c>
      <c r="P820" s="1" t="s">
        <v>2785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 hidden="1">
      <c r="A821" s="1" t="s">
        <v>36</v>
      </c>
      <c r="B821" s="1" t="s">
        <v>17</v>
      </c>
      <c r="C821" s="1">
        <v>528.0</v>
      </c>
      <c r="D821" s="1">
        <v>0.0</v>
      </c>
      <c r="E821" s="1" t="s">
        <v>37</v>
      </c>
      <c r="F821" s="1" t="s">
        <v>30</v>
      </c>
      <c r="G821" s="1" t="s">
        <v>31</v>
      </c>
      <c r="H821" s="1" t="s">
        <v>2786</v>
      </c>
      <c r="I821" s="1" t="s">
        <v>2787</v>
      </c>
      <c r="J821" s="1" t="s">
        <v>2787</v>
      </c>
      <c r="K821" s="2"/>
      <c r="L821" s="1">
        <v>-5.0</v>
      </c>
      <c r="M821" s="1"/>
      <c r="N821" s="1">
        <v>9.48475</v>
      </c>
      <c r="O821" s="1" t="s">
        <v>34</v>
      </c>
      <c r="P821" s="1" t="s">
        <v>2272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 hidden="1">
      <c r="A822" s="1" t="s">
        <v>98</v>
      </c>
      <c r="B822" s="1" t="s">
        <v>17</v>
      </c>
      <c r="C822" s="1">
        <v>703.0</v>
      </c>
      <c r="D822" s="1">
        <v>0.0</v>
      </c>
      <c r="E822" s="2"/>
      <c r="F822" s="1" t="s">
        <v>18</v>
      </c>
      <c r="G822" s="1" t="s">
        <v>31</v>
      </c>
      <c r="H822" s="1" t="s">
        <v>2788</v>
      </c>
      <c r="I822" s="1" t="s">
        <v>2789</v>
      </c>
      <c r="J822" s="1" t="s">
        <v>2789</v>
      </c>
      <c r="K822" s="2"/>
      <c r="L822" s="1">
        <v>-5.0</v>
      </c>
      <c r="M822" s="1"/>
      <c r="N822" s="1">
        <v>9.93085</v>
      </c>
      <c r="O822" s="1" t="s">
        <v>34</v>
      </c>
      <c r="P822" s="1" t="s">
        <v>2790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 hidden="1">
      <c r="A823" s="1" t="s">
        <v>29</v>
      </c>
      <c r="B823" s="1" t="s">
        <v>17</v>
      </c>
      <c r="C823" s="1">
        <v>547.0</v>
      </c>
      <c r="D823" s="1">
        <v>0.0</v>
      </c>
      <c r="E823" s="2"/>
      <c r="F823" s="1" t="s">
        <v>30</v>
      </c>
      <c r="G823" s="1" t="s">
        <v>19</v>
      </c>
      <c r="H823" s="1" t="s">
        <v>2791</v>
      </c>
      <c r="I823" s="1" t="s">
        <v>2792</v>
      </c>
      <c r="J823" s="1" t="s">
        <v>2792</v>
      </c>
      <c r="K823" s="2"/>
      <c r="L823" s="1">
        <v>-1.0</v>
      </c>
      <c r="M823" s="1"/>
      <c r="N823" s="1">
        <v>13.6403</v>
      </c>
      <c r="O823" s="1" t="s">
        <v>34</v>
      </c>
      <c r="P823" s="1" t="s">
        <v>2793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 hidden="1">
      <c r="A824" s="1" t="s">
        <v>29</v>
      </c>
      <c r="B824" s="1" t="s">
        <v>17</v>
      </c>
      <c r="C824" s="1">
        <v>264.0</v>
      </c>
      <c r="D824" s="1">
        <v>0.0</v>
      </c>
      <c r="E824" s="2"/>
      <c r="F824" s="1" t="s">
        <v>30</v>
      </c>
      <c r="G824" s="1" t="s">
        <v>31</v>
      </c>
      <c r="H824" s="1" t="s">
        <v>2794</v>
      </c>
      <c r="I824" s="1" t="s">
        <v>2795</v>
      </c>
      <c r="J824" s="1" t="s">
        <v>2795</v>
      </c>
      <c r="K824" s="2"/>
      <c r="L824" s="1">
        <v>-3.0</v>
      </c>
      <c r="M824" s="1"/>
      <c r="N824" s="1">
        <v>11.246766666666666</v>
      </c>
      <c r="O824" s="1" t="s">
        <v>34</v>
      </c>
      <c r="P824" s="1" t="s">
        <v>2796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 hidden="1">
      <c r="A825" s="1" t="s">
        <v>29</v>
      </c>
      <c r="B825" s="1" t="s">
        <v>17</v>
      </c>
      <c r="C825" s="1">
        <v>425.0</v>
      </c>
      <c r="D825" s="1">
        <v>0.0</v>
      </c>
      <c r="E825" s="2"/>
      <c r="F825" s="1" t="s">
        <v>30</v>
      </c>
      <c r="G825" s="1" t="s">
        <v>31</v>
      </c>
      <c r="H825" s="1" t="s">
        <v>2797</v>
      </c>
      <c r="I825" s="1" t="s">
        <v>2798</v>
      </c>
      <c r="J825" s="1" t="s">
        <v>2798</v>
      </c>
      <c r="K825" s="2"/>
      <c r="L825" s="1">
        <v>-5.0</v>
      </c>
      <c r="M825" s="1"/>
      <c r="N825" s="1">
        <v>9.967216666666667</v>
      </c>
      <c r="O825" s="1" t="s">
        <v>34</v>
      </c>
      <c r="P825" s="1" t="s">
        <v>2799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 hidden="1">
      <c r="A826" s="1" t="s">
        <v>29</v>
      </c>
      <c r="B826" s="1" t="s">
        <v>17</v>
      </c>
      <c r="C826" s="1">
        <v>429.0</v>
      </c>
      <c r="D826" s="1">
        <v>0.0</v>
      </c>
      <c r="E826" s="2"/>
      <c r="F826" s="1" t="s">
        <v>30</v>
      </c>
      <c r="G826" s="1" t="s">
        <v>31</v>
      </c>
      <c r="H826" s="1" t="s">
        <v>2800</v>
      </c>
      <c r="I826" s="1" t="s">
        <v>2801</v>
      </c>
      <c r="J826" s="1" t="s">
        <v>2801</v>
      </c>
      <c r="K826" s="2"/>
      <c r="L826" s="1">
        <v>-7.0</v>
      </c>
      <c r="M826" s="1"/>
      <c r="N826" s="1">
        <v>7.941633333333334</v>
      </c>
      <c r="O826" s="1" t="s">
        <v>34</v>
      </c>
      <c r="P826" s="1" t="s">
        <v>2802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 hidden="1">
      <c r="A827" s="1" t="s">
        <v>29</v>
      </c>
      <c r="B827" s="1" t="s">
        <v>17</v>
      </c>
      <c r="C827" s="1">
        <v>289.0</v>
      </c>
      <c r="D827" s="1">
        <v>0.0</v>
      </c>
      <c r="E827" s="2"/>
      <c r="F827" s="1" t="s">
        <v>30</v>
      </c>
      <c r="G827" s="1" t="s">
        <v>19</v>
      </c>
      <c r="H827" s="1" t="s">
        <v>2803</v>
      </c>
      <c r="I827" s="1" t="s">
        <v>2804</v>
      </c>
      <c r="J827" s="1" t="s">
        <v>2804</v>
      </c>
      <c r="K827" s="2"/>
      <c r="L827" s="1">
        <v>-6.0</v>
      </c>
      <c r="M827" s="1"/>
      <c r="N827" s="1">
        <v>8.65475</v>
      </c>
      <c r="O827" s="1" t="s">
        <v>34</v>
      </c>
      <c r="P827" s="1" t="s">
        <v>2805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 hidden="1">
      <c r="A828" s="1" t="s">
        <v>98</v>
      </c>
      <c r="B828" s="1" t="s">
        <v>17</v>
      </c>
      <c r="C828" s="1">
        <v>319.0</v>
      </c>
      <c r="D828" s="1">
        <v>0.0</v>
      </c>
      <c r="E828" s="1" t="s">
        <v>2806</v>
      </c>
      <c r="F828" s="1" t="s">
        <v>30</v>
      </c>
      <c r="G828" s="1" t="s">
        <v>31</v>
      </c>
      <c r="H828" s="1" t="s">
        <v>2807</v>
      </c>
      <c r="I828" s="1" t="s">
        <v>2808</v>
      </c>
      <c r="J828" s="1" t="s">
        <v>2808</v>
      </c>
      <c r="K828" s="2"/>
      <c r="L828" s="1">
        <v>-3.0</v>
      </c>
      <c r="M828" s="1"/>
      <c r="N828" s="1">
        <v>11.50055</v>
      </c>
      <c r="O828" s="1" t="s">
        <v>34</v>
      </c>
      <c r="P828" s="1" t="s">
        <v>2809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 hidden="1">
      <c r="A829" s="1" t="s">
        <v>36</v>
      </c>
      <c r="B829" s="1" t="s">
        <v>17</v>
      </c>
      <c r="C829" s="1">
        <v>467.0</v>
      </c>
      <c r="D829" s="1">
        <v>0.0</v>
      </c>
      <c r="E829" s="1" t="s">
        <v>37</v>
      </c>
      <c r="F829" s="1" t="s">
        <v>30</v>
      </c>
      <c r="G829" s="1" t="s">
        <v>31</v>
      </c>
      <c r="H829" s="1" t="s">
        <v>2810</v>
      </c>
      <c r="I829" s="1" t="s">
        <v>2811</v>
      </c>
      <c r="J829" s="1" t="s">
        <v>2811</v>
      </c>
      <c r="K829" s="2"/>
      <c r="L829" s="1">
        <v>-5.0</v>
      </c>
      <c r="M829" s="1"/>
      <c r="N829" s="1">
        <v>9.491166666666667</v>
      </c>
      <c r="O829" s="1" t="s">
        <v>34</v>
      </c>
      <c r="P829" s="1" t="s">
        <v>2812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 hidden="1">
      <c r="A830" s="1" t="s">
        <v>36</v>
      </c>
      <c r="B830" s="1" t="s">
        <v>17</v>
      </c>
      <c r="C830" s="3">
        <v>356.0</v>
      </c>
      <c r="D830" s="1">
        <v>0.0</v>
      </c>
      <c r="E830" s="1" t="s">
        <v>37</v>
      </c>
      <c r="F830" s="1" t="s">
        <v>30</v>
      </c>
      <c r="G830" s="1" t="s">
        <v>31</v>
      </c>
      <c r="H830" s="1" t="s">
        <v>2813</v>
      </c>
      <c r="I830" s="1" t="s">
        <v>2814</v>
      </c>
      <c r="J830" s="1" t="s">
        <v>2814</v>
      </c>
      <c r="K830" s="2"/>
      <c r="L830" s="1">
        <v>-7.0</v>
      </c>
      <c r="M830" s="1"/>
      <c r="N830" s="1">
        <v>7.071633333333334</v>
      </c>
      <c r="O830" s="1" t="s">
        <v>34</v>
      </c>
      <c r="P830" s="1" t="s">
        <v>2815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 hidden="1">
      <c r="A831" s="1" t="s">
        <v>24</v>
      </c>
      <c r="B831" s="1" t="s">
        <v>17</v>
      </c>
      <c r="C831" s="3">
        <v>174.0</v>
      </c>
      <c r="D831" s="1">
        <v>0.0</v>
      </c>
      <c r="E831" s="2"/>
      <c r="F831" s="1" t="s">
        <v>18</v>
      </c>
      <c r="G831" s="1" t="s">
        <v>167</v>
      </c>
      <c r="H831" s="1" t="s">
        <v>2816</v>
      </c>
      <c r="I831" s="1" t="s">
        <v>2817</v>
      </c>
      <c r="J831" s="1" t="s">
        <v>2817</v>
      </c>
      <c r="K831" s="2"/>
      <c r="L831" s="1">
        <v>-11.0</v>
      </c>
      <c r="M831" s="1"/>
      <c r="N831" s="1">
        <v>7.656916666666667</v>
      </c>
      <c r="O831" s="1" t="s">
        <v>27</v>
      </c>
      <c r="P831" s="1" t="s">
        <v>2818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 hidden="1">
      <c r="A832" s="1" t="s">
        <v>24</v>
      </c>
      <c r="B832" s="1" t="s">
        <v>17</v>
      </c>
      <c r="C832" s="1">
        <v>466.0</v>
      </c>
      <c r="D832" s="1">
        <v>117.0</v>
      </c>
      <c r="E832" s="2"/>
      <c r="F832" s="1" t="s">
        <v>18</v>
      </c>
      <c r="G832" s="1" t="s">
        <v>31</v>
      </c>
      <c r="H832" s="1" t="s">
        <v>2819</v>
      </c>
      <c r="I832" s="1" t="s">
        <v>2820</v>
      </c>
      <c r="J832" s="1" t="s">
        <v>2820</v>
      </c>
      <c r="K832" s="2"/>
      <c r="L832" s="1">
        <v>-7.0</v>
      </c>
      <c r="M832" s="1"/>
      <c r="N832" s="1">
        <v>10.222283333333333</v>
      </c>
      <c r="O832" s="1" t="s">
        <v>27</v>
      </c>
      <c r="P832" s="1" t="s">
        <v>2821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 hidden="1">
      <c r="A833" s="1" t="s">
        <v>24</v>
      </c>
      <c r="B833" s="1" t="s">
        <v>17</v>
      </c>
      <c r="C833" s="3">
        <v>247.0</v>
      </c>
      <c r="D833" s="1">
        <v>62.0</v>
      </c>
      <c r="E833" s="2"/>
      <c r="F833" s="1" t="s">
        <v>18</v>
      </c>
      <c r="G833" s="1" t="s">
        <v>19</v>
      </c>
      <c r="H833" s="1" t="s">
        <v>2822</v>
      </c>
      <c r="I833" s="1" t="s">
        <v>2823</v>
      </c>
      <c r="J833" s="1" t="s">
        <v>2823</v>
      </c>
      <c r="K833" s="2"/>
      <c r="L833" s="1">
        <v>-13.0</v>
      </c>
      <c r="M833" s="1"/>
      <c r="N833" s="1">
        <v>6.0675</v>
      </c>
      <c r="O833" s="1" t="s">
        <v>27</v>
      </c>
      <c r="P833" s="1" t="s">
        <v>1255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 hidden="1">
      <c r="A834" s="1" t="s">
        <v>29</v>
      </c>
      <c r="B834" s="1" t="s">
        <v>17</v>
      </c>
      <c r="C834" s="1">
        <v>378.0</v>
      </c>
      <c r="D834" s="1">
        <v>0.0</v>
      </c>
      <c r="E834" s="2"/>
      <c r="F834" s="1" t="s">
        <v>30</v>
      </c>
      <c r="G834" s="1" t="s">
        <v>31</v>
      </c>
      <c r="H834" s="1" t="s">
        <v>2824</v>
      </c>
      <c r="I834" s="1" t="s">
        <v>2825</v>
      </c>
      <c r="J834" s="1" t="s">
        <v>2825</v>
      </c>
      <c r="K834" s="2"/>
      <c r="L834" s="1">
        <v>-6.0</v>
      </c>
      <c r="M834" s="1"/>
      <c r="N834" s="1">
        <v>8.10595</v>
      </c>
      <c r="O834" s="1" t="s">
        <v>34</v>
      </c>
      <c r="P834" s="1" t="s">
        <v>2826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 hidden="1">
      <c r="A835" s="1" t="s">
        <v>24</v>
      </c>
      <c r="B835" s="1" t="s">
        <v>17</v>
      </c>
      <c r="C835" s="3">
        <v>267.0</v>
      </c>
      <c r="D835" s="1">
        <v>62.0</v>
      </c>
      <c r="E835" s="2"/>
      <c r="F835" s="1" t="s">
        <v>18</v>
      </c>
      <c r="G835" s="1" t="s">
        <v>19</v>
      </c>
      <c r="H835" s="1" t="s">
        <v>2827</v>
      </c>
      <c r="I835" s="1" t="s">
        <v>2828</v>
      </c>
      <c r="J835" s="1" t="s">
        <v>2828</v>
      </c>
      <c r="K835" s="2"/>
      <c r="L835" s="1">
        <v>-11.0</v>
      </c>
      <c r="M835" s="1"/>
      <c r="N835" s="1">
        <v>7.929683333333333</v>
      </c>
      <c r="O835" s="1" t="s">
        <v>27</v>
      </c>
      <c r="P835" s="1" t="s">
        <v>170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 hidden="1">
      <c r="A836" s="1" t="s">
        <v>29</v>
      </c>
      <c r="B836" s="1" t="s">
        <v>17</v>
      </c>
      <c r="C836" s="1">
        <v>512.0</v>
      </c>
      <c r="D836" s="1">
        <v>0.0</v>
      </c>
      <c r="E836" s="2"/>
      <c r="F836" s="1" t="s">
        <v>30</v>
      </c>
      <c r="G836" s="1" t="s">
        <v>31</v>
      </c>
      <c r="H836" s="1" t="s">
        <v>2829</v>
      </c>
      <c r="I836" s="1" t="s">
        <v>2830</v>
      </c>
      <c r="J836" s="1" t="s">
        <v>2831</v>
      </c>
      <c r="K836" s="2"/>
      <c r="L836" s="1">
        <v>-5.0</v>
      </c>
      <c r="M836" s="1"/>
      <c r="N836" s="1">
        <v>9.080516666666666</v>
      </c>
      <c r="O836" s="1" t="s">
        <v>34</v>
      </c>
      <c r="P836" s="1" t="s">
        <v>2832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 hidden="1">
      <c r="A837" s="1" t="s">
        <v>24</v>
      </c>
      <c r="B837" s="1" t="s">
        <v>17</v>
      </c>
      <c r="C837" s="1">
        <v>326.0</v>
      </c>
      <c r="D837" s="1">
        <v>62.0</v>
      </c>
      <c r="E837" s="2"/>
      <c r="F837" s="1" t="s">
        <v>18</v>
      </c>
      <c r="G837" s="1" t="s">
        <v>167</v>
      </c>
      <c r="H837" s="1" t="s">
        <v>2833</v>
      </c>
      <c r="I837" s="1" t="s">
        <v>2834</v>
      </c>
      <c r="J837" s="1" t="s">
        <v>2834</v>
      </c>
      <c r="K837" s="2"/>
      <c r="L837" s="1">
        <v>-12.0</v>
      </c>
      <c r="M837" s="1"/>
      <c r="N837" s="1">
        <v>6.553566666666667</v>
      </c>
      <c r="O837" s="1" t="s">
        <v>27</v>
      </c>
      <c r="P837" s="1" t="s">
        <v>2835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 hidden="1">
      <c r="A838" s="1" t="s">
        <v>24</v>
      </c>
      <c r="B838" s="1" t="s">
        <v>17</v>
      </c>
      <c r="C838" s="3">
        <v>247.0</v>
      </c>
      <c r="D838" s="1">
        <v>62.0</v>
      </c>
      <c r="E838" s="2"/>
      <c r="F838" s="1" t="s">
        <v>18</v>
      </c>
      <c r="G838" s="1" t="s">
        <v>31</v>
      </c>
      <c r="H838" s="1" t="s">
        <v>2836</v>
      </c>
      <c r="I838" s="1" t="s">
        <v>2837</v>
      </c>
      <c r="J838" s="1" t="s">
        <v>2837</v>
      </c>
      <c r="K838" s="2"/>
      <c r="L838" s="1">
        <v>-11.0</v>
      </c>
      <c r="M838" s="1"/>
      <c r="N838" s="1">
        <v>6.080233333333333</v>
      </c>
      <c r="O838" s="1" t="s">
        <v>27</v>
      </c>
      <c r="P838" s="1" t="s">
        <v>2838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 hidden="1">
      <c r="A839" s="1" t="s">
        <v>29</v>
      </c>
      <c r="B839" s="1" t="s">
        <v>17</v>
      </c>
      <c r="C839" s="1">
        <v>294.0</v>
      </c>
      <c r="D839" s="1">
        <v>0.0</v>
      </c>
      <c r="E839" s="2"/>
      <c r="F839" s="1" t="s">
        <v>30</v>
      </c>
      <c r="G839" s="1" t="s">
        <v>19</v>
      </c>
      <c r="H839" s="1" t="s">
        <v>2839</v>
      </c>
      <c r="I839" s="1" t="s">
        <v>2840</v>
      </c>
      <c r="J839" s="1" t="s">
        <v>2840</v>
      </c>
      <c r="K839" s="2"/>
      <c r="L839" s="1">
        <v>-5.0</v>
      </c>
      <c r="M839" s="1"/>
      <c r="N839" s="1">
        <v>9.275916666666667</v>
      </c>
      <c r="O839" s="1" t="s">
        <v>34</v>
      </c>
      <c r="P839" s="1" t="s">
        <v>2841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 hidden="1">
      <c r="A840" s="1" t="s">
        <v>29</v>
      </c>
      <c r="B840" s="1" t="s">
        <v>17</v>
      </c>
      <c r="C840" s="1">
        <v>698.0</v>
      </c>
      <c r="D840" s="1">
        <v>0.0</v>
      </c>
      <c r="E840" s="2"/>
      <c r="F840" s="1" t="s">
        <v>30</v>
      </c>
      <c r="G840" s="1" t="s">
        <v>31</v>
      </c>
      <c r="H840" s="1" t="s">
        <v>2842</v>
      </c>
      <c r="I840" s="1" t="s">
        <v>2843</v>
      </c>
      <c r="J840" s="1" t="s">
        <v>2843</v>
      </c>
      <c r="K840" s="2"/>
      <c r="L840" s="1">
        <v>-3.0</v>
      </c>
      <c r="M840" s="1"/>
      <c r="N840" s="1">
        <v>11.6066</v>
      </c>
      <c r="O840" s="1" t="s">
        <v>34</v>
      </c>
      <c r="P840" s="1" t="s">
        <v>2844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 hidden="1">
      <c r="A841" s="1" t="s">
        <v>24</v>
      </c>
      <c r="B841" s="1" t="s">
        <v>17</v>
      </c>
      <c r="C841" s="1">
        <v>270.0</v>
      </c>
      <c r="D841" s="1">
        <v>0.0</v>
      </c>
      <c r="E841" s="1" t="s">
        <v>2845</v>
      </c>
      <c r="F841" s="1" t="s">
        <v>62</v>
      </c>
      <c r="G841" s="1" t="s">
        <v>31</v>
      </c>
      <c r="H841" s="1" t="s">
        <v>2846</v>
      </c>
      <c r="I841" s="1" t="s">
        <v>2847</v>
      </c>
      <c r="J841" s="1" t="s">
        <v>2848</v>
      </c>
      <c r="K841" s="1" t="s">
        <v>2849</v>
      </c>
      <c r="L841" s="1">
        <v>-8.0</v>
      </c>
      <c r="M841" s="1">
        <v>0.015083333333333334</v>
      </c>
      <c r="N841" s="1">
        <v>7.2258</v>
      </c>
      <c r="O841" s="1" t="s">
        <v>27</v>
      </c>
      <c r="P841" s="1" t="s">
        <v>2065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 hidden="1">
      <c r="A842" s="1" t="s">
        <v>24</v>
      </c>
      <c r="B842" s="1" t="s">
        <v>17</v>
      </c>
      <c r="C842" s="1">
        <v>319.0</v>
      </c>
      <c r="D842" s="1">
        <v>0.0</v>
      </c>
      <c r="E842" s="1" t="s">
        <v>61</v>
      </c>
      <c r="F842" s="1" t="s">
        <v>62</v>
      </c>
      <c r="G842" s="1" t="s">
        <v>31</v>
      </c>
      <c r="H842" s="1" t="s">
        <v>2850</v>
      </c>
      <c r="I842" s="1" t="s">
        <v>2851</v>
      </c>
      <c r="J842" s="1" t="s">
        <v>2852</v>
      </c>
      <c r="K842" s="1" t="s">
        <v>2853</v>
      </c>
      <c r="L842" s="1">
        <v>-14.0</v>
      </c>
      <c r="M842" s="1">
        <v>0.010733333333333333</v>
      </c>
      <c r="N842" s="1">
        <v>9.0985</v>
      </c>
      <c r="O842" s="1" t="s">
        <v>27</v>
      </c>
      <c r="P842" s="1" t="s">
        <v>298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 hidden="1">
      <c r="A843" s="1" t="s">
        <v>36</v>
      </c>
      <c r="B843" s="1" t="s">
        <v>17</v>
      </c>
      <c r="C843" s="1">
        <v>321.0</v>
      </c>
      <c r="D843" s="1">
        <v>0.0</v>
      </c>
      <c r="E843" s="1" t="s">
        <v>37</v>
      </c>
      <c r="F843" s="1" t="s">
        <v>30</v>
      </c>
      <c r="G843" s="1" t="s">
        <v>31</v>
      </c>
      <c r="H843" s="1" t="s">
        <v>2854</v>
      </c>
      <c r="I843" s="1" t="s">
        <v>2855</v>
      </c>
      <c r="J843" s="1" t="s">
        <v>2855</v>
      </c>
      <c r="K843" s="2"/>
      <c r="L843" s="1">
        <v>-6.0</v>
      </c>
      <c r="M843" s="1"/>
      <c r="N843" s="1">
        <v>8.6256</v>
      </c>
      <c r="O843" s="1" t="s">
        <v>34</v>
      </c>
      <c r="P843" s="1" t="s">
        <v>2856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 hidden="1">
      <c r="A844" s="1" t="s">
        <v>24</v>
      </c>
      <c r="B844" s="1" t="s">
        <v>17</v>
      </c>
      <c r="C844" s="1">
        <v>245.0</v>
      </c>
      <c r="D844" s="1">
        <v>61.0</v>
      </c>
      <c r="E844" s="2"/>
      <c r="F844" s="1" t="s">
        <v>18</v>
      </c>
      <c r="G844" s="1" t="s">
        <v>19</v>
      </c>
      <c r="H844" s="1" t="s">
        <v>2857</v>
      </c>
      <c r="I844" s="1" t="s">
        <v>2858</v>
      </c>
      <c r="J844" s="1" t="s">
        <v>2858</v>
      </c>
      <c r="K844" s="2"/>
      <c r="L844" s="1">
        <v>-10.0</v>
      </c>
      <c r="M844" s="1"/>
      <c r="N844" s="1">
        <v>10.9654</v>
      </c>
      <c r="O844" s="1" t="s">
        <v>27</v>
      </c>
      <c r="P844" s="1" t="s">
        <v>2859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 hidden="1">
      <c r="A845" s="1" t="s">
        <v>24</v>
      </c>
      <c r="B845" s="1" t="s">
        <v>17</v>
      </c>
      <c r="C845" s="3">
        <v>245.0</v>
      </c>
      <c r="D845" s="1">
        <v>61.0</v>
      </c>
      <c r="E845" s="2"/>
      <c r="F845" s="1" t="s">
        <v>18</v>
      </c>
      <c r="G845" s="1" t="s">
        <v>167</v>
      </c>
      <c r="H845" s="1" t="s">
        <v>2860</v>
      </c>
      <c r="I845" s="1" t="s">
        <v>2861</v>
      </c>
      <c r="J845" s="1" t="s">
        <v>2861</v>
      </c>
      <c r="K845" s="2"/>
      <c r="L845" s="1">
        <v>-8.0</v>
      </c>
      <c r="M845" s="1"/>
      <c r="N845" s="1">
        <v>10.921583333333333</v>
      </c>
      <c r="O845" s="1" t="s">
        <v>27</v>
      </c>
      <c r="P845" s="1" t="s">
        <v>2862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 hidden="1">
      <c r="A846" s="1" t="s">
        <v>36</v>
      </c>
      <c r="B846" s="1" t="s">
        <v>17</v>
      </c>
      <c r="C846" s="1">
        <v>390.0</v>
      </c>
      <c r="D846" s="1">
        <v>0.0</v>
      </c>
      <c r="E846" s="1" t="s">
        <v>37</v>
      </c>
      <c r="F846" s="1" t="s">
        <v>30</v>
      </c>
      <c r="G846" s="1" t="s">
        <v>31</v>
      </c>
      <c r="H846" s="1" t="s">
        <v>2863</v>
      </c>
      <c r="I846" s="1" t="s">
        <v>2864</v>
      </c>
      <c r="J846" s="1" t="s">
        <v>2864</v>
      </c>
      <c r="K846" s="2"/>
      <c r="L846" s="1">
        <v>-7.0</v>
      </c>
      <c r="M846" s="1"/>
      <c r="N846" s="1">
        <v>7.93565</v>
      </c>
      <c r="O846" s="1" t="s">
        <v>34</v>
      </c>
      <c r="P846" s="1" t="s">
        <v>2865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 hidden="1">
      <c r="A847" s="1" t="s">
        <v>24</v>
      </c>
      <c r="B847" s="1" t="s">
        <v>17</v>
      </c>
      <c r="C847" s="1">
        <v>250.0</v>
      </c>
      <c r="D847" s="1">
        <v>54.0</v>
      </c>
      <c r="E847" s="2"/>
      <c r="F847" s="1" t="s">
        <v>18</v>
      </c>
      <c r="G847" s="1" t="s">
        <v>19</v>
      </c>
      <c r="H847" s="1" t="s">
        <v>2866</v>
      </c>
      <c r="I847" s="1" t="s">
        <v>2867</v>
      </c>
      <c r="J847" s="1" t="s">
        <v>2867</v>
      </c>
      <c r="K847" s="2"/>
      <c r="L847" s="1">
        <v>-11.0</v>
      </c>
      <c r="M847" s="1"/>
      <c r="N847" s="1">
        <v>7.850116666666667</v>
      </c>
      <c r="O847" s="1" t="s">
        <v>27</v>
      </c>
      <c r="P847" s="1" t="s">
        <v>2868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24</v>
      </c>
      <c r="B848" s="1" t="s">
        <v>17</v>
      </c>
      <c r="C848" s="1">
        <v>398.0</v>
      </c>
      <c r="D848" s="1">
        <v>100.0</v>
      </c>
      <c r="E848" s="2"/>
      <c r="F848" s="1" t="s">
        <v>18</v>
      </c>
      <c r="G848" s="1" t="s">
        <v>31</v>
      </c>
      <c r="H848" s="1" t="s">
        <v>2869</v>
      </c>
      <c r="I848" s="1" t="s">
        <v>2870</v>
      </c>
      <c r="J848" s="1" t="s">
        <v>2870</v>
      </c>
      <c r="K848" s="2"/>
      <c r="L848" s="1">
        <v>-7.0</v>
      </c>
      <c r="M848" s="1"/>
      <c r="N848" s="1">
        <v>10.808466666666666</v>
      </c>
      <c r="O848" s="1" t="s">
        <v>27</v>
      </c>
      <c r="P848" s="1" t="s">
        <v>2871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98</v>
      </c>
      <c r="B849" s="1" t="s">
        <v>17</v>
      </c>
      <c r="C849" s="1">
        <v>264.0</v>
      </c>
      <c r="D849" s="1">
        <v>0.0</v>
      </c>
      <c r="E849" s="1" t="s">
        <v>2097</v>
      </c>
      <c r="F849" s="1" t="s">
        <v>30</v>
      </c>
      <c r="G849" s="1" t="s">
        <v>31</v>
      </c>
      <c r="H849" s="1" t="s">
        <v>2872</v>
      </c>
      <c r="I849" s="1" t="s">
        <v>2873</v>
      </c>
      <c r="J849" s="1" t="s">
        <v>2873</v>
      </c>
      <c r="K849" s="2"/>
      <c r="L849" s="1">
        <v>-6.0</v>
      </c>
      <c r="M849" s="1"/>
      <c r="N849" s="1">
        <v>8.086483333333334</v>
      </c>
      <c r="O849" s="1" t="s">
        <v>34</v>
      </c>
      <c r="P849" s="1" t="s">
        <v>2874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24</v>
      </c>
      <c r="B850" s="1" t="s">
        <v>17</v>
      </c>
      <c r="C850" s="1">
        <v>247.0</v>
      </c>
      <c r="D850" s="1">
        <v>62.0</v>
      </c>
      <c r="E850" s="2"/>
      <c r="F850" s="1" t="s">
        <v>18</v>
      </c>
      <c r="G850" s="1" t="s">
        <v>31</v>
      </c>
      <c r="H850" s="1" t="s">
        <v>2875</v>
      </c>
      <c r="I850" s="1" t="s">
        <v>2876</v>
      </c>
      <c r="J850" s="1" t="s">
        <v>2876</v>
      </c>
      <c r="K850" s="2"/>
      <c r="L850" s="1">
        <v>-5.0</v>
      </c>
      <c r="M850" s="1"/>
      <c r="N850" s="1">
        <v>13.034333333333333</v>
      </c>
      <c r="O850" s="1" t="s">
        <v>27</v>
      </c>
      <c r="P850" s="1" t="s">
        <v>2877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98</v>
      </c>
      <c r="B851" s="1" t="s">
        <v>17</v>
      </c>
      <c r="C851" s="3">
        <v>512.0</v>
      </c>
      <c r="D851" s="1">
        <v>0.0</v>
      </c>
      <c r="E851" s="1" t="s">
        <v>2878</v>
      </c>
      <c r="F851" s="1" t="s">
        <v>30</v>
      </c>
      <c r="G851" s="1" t="s">
        <v>31</v>
      </c>
      <c r="H851" s="1" t="s">
        <v>2879</v>
      </c>
      <c r="I851" s="1" t="s">
        <v>2880</v>
      </c>
      <c r="J851" s="1" t="s">
        <v>2880</v>
      </c>
      <c r="K851" s="2"/>
      <c r="L851" s="1">
        <v>-6.0</v>
      </c>
      <c r="M851" s="1"/>
      <c r="N851" s="1">
        <v>8.188366666666667</v>
      </c>
      <c r="O851" s="1" t="s">
        <v>34</v>
      </c>
      <c r="P851" s="1" t="s">
        <v>2881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98</v>
      </c>
      <c r="B852" s="1" t="s">
        <v>17</v>
      </c>
      <c r="C852" s="1">
        <v>329.0</v>
      </c>
      <c r="D852" s="1">
        <v>0.0</v>
      </c>
      <c r="E852" s="1" t="s">
        <v>2097</v>
      </c>
      <c r="F852" s="1" t="s">
        <v>30</v>
      </c>
      <c r="G852" s="1" t="s">
        <v>31</v>
      </c>
      <c r="H852" s="1" t="s">
        <v>2882</v>
      </c>
      <c r="I852" s="1" t="s">
        <v>2883</v>
      </c>
      <c r="J852" s="1" t="s">
        <v>2883</v>
      </c>
      <c r="K852" s="2"/>
      <c r="L852" s="1">
        <v>-2.0</v>
      </c>
      <c r="M852" s="1"/>
      <c r="N852" s="1">
        <v>12.708983333333334</v>
      </c>
      <c r="O852" s="1" t="s">
        <v>34</v>
      </c>
      <c r="P852" s="1" t="s">
        <v>2387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24</v>
      </c>
      <c r="B853" s="1" t="s">
        <v>17</v>
      </c>
      <c r="C853" s="1">
        <v>253.0</v>
      </c>
      <c r="D853" s="1">
        <v>61.0</v>
      </c>
      <c r="E853" s="2"/>
      <c r="F853" s="1" t="s">
        <v>18</v>
      </c>
      <c r="G853" s="1" t="s">
        <v>31</v>
      </c>
      <c r="H853" s="1" t="s">
        <v>2884</v>
      </c>
      <c r="I853" s="1" t="s">
        <v>2885</v>
      </c>
      <c r="J853" s="1" t="s">
        <v>2885</v>
      </c>
      <c r="K853" s="2"/>
      <c r="L853" s="1">
        <v>-7.0</v>
      </c>
      <c r="M853" s="1"/>
      <c r="N853" s="1">
        <v>11.631966666666667</v>
      </c>
      <c r="O853" s="1" t="s">
        <v>27</v>
      </c>
      <c r="P853" s="1" t="s">
        <v>2886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24</v>
      </c>
      <c r="B854" s="1" t="s">
        <v>17</v>
      </c>
      <c r="C854" s="3">
        <v>754.0</v>
      </c>
      <c r="D854" s="1">
        <v>184.0</v>
      </c>
      <c r="E854" s="2"/>
      <c r="F854" s="1" t="s">
        <v>18</v>
      </c>
      <c r="G854" s="1" t="s">
        <v>167</v>
      </c>
      <c r="H854" s="1" t="s">
        <v>2887</v>
      </c>
      <c r="I854" s="1" t="s">
        <v>2888</v>
      </c>
      <c r="J854" s="1" t="s">
        <v>2888</v>
      </c>
      <c r="K854" s="2"/>
      <c r="L854" s="1">
        <v>-7.0</v>
      </c>
      <c r="M854" s="1"/>
      <c r="N854" s="1">
        <v>12.227533333333334</v>
      </c>
      <c r="O854" s="1" t="s">
        <v>27</v>
      </c>
      <c r="P854" s="1" t="s">
        <v>2889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29</v>
      </c>
      <c r="B855" s="1" t="s">
        <v>17</v>
      </c>
      <c r="C855" s="1">
        <v>658.0</v>
      </c>
      <c r="D855" s="1">
        <v>0.0</v>
      </c>
      <c r="E855" s="2"/>
      <c r="F855" s="1" t="s">
        <v>30</v>
      </c>
      <c r="G855" s="1" t="s">
        <v>31</v>
      </c>
      <c r="H855" s="1" t="s">
        <v>2890</v>
      </c>
      <c r="I855" s="1" t="s">
        <v>2891</v>
      </c>
      <c r="J855" s="1" t="s">
        <v>2891</v>
      </c>
      <c r="K855" s="2"/>
      <c r="L855" s="1">
        <v>-4.0</v>
      </c>
      <c r="M855" s="1"/>
      <c r="N855" s="1">
        <v>10.208233333333334</v>
      </c>
      <c r="O855" s="1" t="s">
        <v>34</v>
      </c>
      <c r="P855" s="1" t="s">
        <v>2892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24</v>
      </c>
      <c r="B856" s="1" t="s">
        <v>17</v>
      </c>
      <c r="C856" s="1">
        <v>279.0</v>
      </c>
      <c r="D856" s="1">
        <v>70.0</v>
      </c>
      <c r="E856" s="2"/>
      <c r="F856" s="1" t="s">
        <v>18</v>
      </c>
      <c r="G856" s="1" t="s">
        <v>167</v>
      </c>
      <c r="H856" s="1" t="s">
        <v>2893</v>
      </c>
      <c r="I856" s="1" t="s">
        <v>2894</v>
      </c>
      <c r="J856" s="1" t="s">
        <v>2894</v>
      </c>
      <c r="K856" s="2"/>
      <c r="L856" s="1">
        <v>-9.0</v>
      </c>
      <c r="M856" s="1"/>
      <c r="N856" s="1">
        <v>9.647766666666667</v>
      </c>
      <c r="O856" s="1" t="s">
        <v>27</v>
      </c>
      <c r="P856" s="1" t="s">
        <v>2895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36</v>
      </c>
      <c r="B857" s="1" t="s">
        <v>17</v>
      </c>
      <c r="C857" s="1">
        <v>667.0</v>
      </c>
      <c r="D857" s="1">
        <v>0.0</v>
      </c>
      <c r="E857" s="1" t="s">
        <v>37</v>
      </c>
      <c r="F857" s="1" t="s">
        <v>30</v>
      </c>
      <c r="G857" s="1" t="s">
        <v>31</v>
      </c>
      <c r="H857" s="1" t="s">
        <v>2896</v>
      </c>
      <c r="I857" s="1" t="s">
        <v>2897</v>
      </c>
      <c r="J857" s="1" t="s">
        <v>2897</v>
      </c>
      <c r="K857" s="2"/>
      <c r="L857" s="1">
        <v>-4.0</v>
      </c>
      <c r="M857" s="1"/>
      <c r="N857" s="1">
        <v>10.037433333333333</v>
      </c>
      <c r="O857" s="1" t="s">
        <v>34</v>
      </c>
      <c r="P857" s="1" t="s">
        <v>2898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36</v>
      </c>
      <c r="B858" s="1" t="s">
        <v>17</v>
      </c>
      <c r="C858" s="1">
        <v>364.0</v>
      </c>
      <c r="D858" s="1">
        <v>0.0</v>
      </c>
      <c r="E858" s="1" t="s">
        <v>37</v>
      </c>
      <c r="F858" s="1" t="s">
        <v>30</v>
      </c>
      <c r="G858" s="1" t="s">
        <v>31</v>
      </c>
      <c r="H858" s="1" t="s">
        <v>2899</v>
      </c>
      <c r="I858" s="1" t="s">
        <v>2900</v>
      </c>
      <c r="J858" s="1" t="s">
        <v>2900</v>
      </c>
      <c r="K858" s="2"/>
      <c r="L858" s="1">
        <v>-5.0</v>
      </c>
      <c r="M858" s="1"/>
      <c r="N858" s="1">
        <v>9.226433333333333</v>
      </c>
      <c r="O858" s="1" t="s">
        <v>34</v>
      </c>
      <c r="P858" s="1" t="s">
        <v>543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29</v>
      </c>
      <c r="B859" s="1" t="s">
        <v>17</v>
      </c>
      <c r="C859" s="1">
        <v>434.0</v>
      </c>
      <c r="D859" s="1">
        <v>0.0</v>
      </c>
      <c r="E859" s="2"/>
      <c r="F859" s="1" t="s">
        <v>30</v>
      </c>
      <c r="G859" s="1" t="s">
        <v>19</v>
      </c>
      <c r="H859" s="1" t="s">
        <v>2901</v>
      </c>
      <c r="I859" s="1" t="s">
        <v>2902</v>
      </c>
      <c r="J859" s="1" t="s">
        <v>2902</v>
      </c>
      <c r="K859" s="2"/>
      <c r="L859" s="1">
        <v>-5.0</v>
      </c>
      <c r="M859" s="1"/>
      <c r="N859" s="1">
        <v>9.827216666666667</v>
      </c>
      <c r="O859" s="1" t="s">
        <v>34</v>
      </c>
      <c r="P859" s="1" t="s">
        <v>2903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24</v>
      </c>
      <c r="B860" s="1" t="s">
        <v>17</v>
      </c>
      <c r="C860" s="1">
        <v>327.0</v>
      </c>
      <c r="D860" s="1">
        <v>77.0</v>
      </c>
      <c r="E860" s="2"/>
      <c r="F860" s="1" t="s">
        <v>18</v>
      </c>
      <c r="G860" s="1" t="s">
        <v>31</v>
      </c>
      <c r="H860" s="1" t="s">
        <v>2904</v>
      </c>
      <c r="I860" s="1" t="s">
        <v>2905</v>
      </c>
      <c r="J860" s="1" t="s">
        <v>2905</v>
      </c>
      <c r="K860" s="2"/>
      <c r="L860" s="1">
        <v>-4.0</v>
      </c>
      <c r="M860" s="1"/>
      <c r="N860" s="1">
        <v>77.28085</v>
      </c>
      <c r="O860" s="1" t="s">
        <v>27</v>
      </c>
      <c r="P860" s="1" t="s">
        <v>2906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98</v>
      </c>
      <c r="B861" s="1" t="s">
        <v>17</v>
      </c>
      <c r="C861" s="1">
        <v>388.0</v>
      </c>
      <c r="D861" s="1">
        <v>0.0</v>
      </c>
      <c r="E861" s="1" t="s">
        <v>2907</v>
      </c>
      <c r="F861" s="1" t="s">
        <v>30</v>
      </c>
      <c r="G861" s="1" t="s">
        <v>31</v>
      </c>
      <c r="H861" s="1" t="s">
        <v>2908</v>
      </c>
      <c r="I861" s="1" t="s">
        <v>2909</v>
      </c>
      <c r="J861" s="1" t="s">
        <v>2909</v>
      </c>
      <c r="K861" s="2"/>
      <c r="L861" s="1">
        <v>-5.0</v>
      </c>
      <c r="M861" s="1"/>
      <c r="N861" s="1">
        <v>9.119433333333333</v>
      </c>
      <c r="O861" s="1" t="s">
        <v>34</v>
      </c>
      <c r="P861" s="1" t="s">
        <v>2910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16</v>
      </c>
      <c r="B862" s="1" t="s">
        <v>17</v>
      </c>
      <c r="C862" s="1">
        <v>119.0</v>
      </c>
      <c r="D862" s="1">
        <v>0.0</v>
      </c>
      <c r="E862" s="2"/>
      <c r="F862" s="1" t="s">
        <v>18</v>
      </c>
      <c r="G862" s="1" t="s">
        <v>19</v>
      </c>
      <c r="H862" s="1" t="s">
        <v>2911</v>
      </c>
      <c r="I862" s="1" t="s">
        <v>2912</v>
      </c>
      <c r="J862" s="1" t="s">
        <v>2912</v>
      </c>
      <c r="K862" s="2"/>
      <c r="L862" s="1">
        <v>2.0</v>
      </c>
      <c r="M862" s="1"/>
      <c r="N862" s="1">
        <v>7.574233333333333</v>
      </c>
      <c r="O862" s="1" t="s">
        <v>22</v>
      </c>
      <c r="P862" s="1" t="s">
        <v>2913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24</v>
      </c>
      <c r="B863" s="1" t="s">
        <v>17</v>
      </c>
      <c r="C863" s="3">
        <v>302.0</v>
      </c>
      <c r="D863" s="1">
        <v>61.0</v>
      </c>
      <c r="E863" s="2"/>
      <c r="F863" s="1" t="s">
        <v>18</v>
      </c>
      <c r="G863" s="1" t="s">
        <v>19</v>
      </c>
      <c r="H863" s="1" t="s">
        <v>2914</v>
      </c>
      <c r="I863" s="1" t="s">
        <v>2915</v>
      </c>
      <c r="J863" s="1" t="s">
        <v>2915</v>
      </c>
      <c r="K863" s="2"/>
      <c r="L863" s="1">
        <v>-8.0</v>
      </c>
      <c r="M863" s="1"/>
      <c r="N863" s="1">
        <v>10.4612</v>
      </c>
      <c r="O863" s="1" t="s">
        <v>27</v>
      </c>
      <c r="P863" s="1" t="s">
        <v>2158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24</v>
      </c>
      <c r="B864" s="1" t="s">
        <v>17</v>
      </c>
      <c r="C864" s="1">
        <v>199.0</v>
      </c>
      <c r="D864" s="1">
        <v>50.0</v>
      </c>
      <c r="E864" s="2"/>
      <c r="F864" s="1" t="s">
        <v>18</v>
      </c>
      <c r="G864" s="1" t="s">
        <v>19</v>
      </c>
      <c r="H864" s="1" t="s">
        <v>2916</v>
      </c>
      <c r="I864" s="1" t="s">
        <v>2917</v>
      </c>
      <c r="J864" s="1" t="s">
        <v>2917</v>
      </c>
      <c r="K864" s="2"/>
      <c r="L864" s="1">
        <v>-7.0</v>
      </c>
      <c r="M864" s="1"/>
      <c r="N864" s="1">
        <v>12.413133333333333</v>
      </c>
      <c r="O864" s="1" t="s">
        <v>27</v>
      </c>
      <c r="P864" s="1" t="s">
        <v>2918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24</v>
      </c>
      <c r="B865" s="1" t="s">
        <v>17</v>
      </c>
      <c r="C865" s="3">
        <v>618.0</v>
      </c>
      <c r="D865" s="1">
        <v>0.0</v>
      </c>
      <c r="E865" s="1" t="s">
        <v>61</v>
      </c>
      <c r="F865" s="1" t="s">
        <v>62</v>
      </c>
      <c r="G865" s="1" t="s">
        <v>31</v>
      </c>
      <c r="H865" s="1" t="s">
        <v>2919</v>
      </c>
      <c r="I865" s="1" t="s">
        <v>2920</v>
      </c>
      <c r="J865" s="1" t="s">
        <v>2921</v>
      </c>
      <c r="K865" s="1" t="s">
        <v>2922</v>
      </c>
      <c r="L865" s="1">
        <v>-12.0</v>
      </c>
      <c r="M865" s="1">
        <v>0.007783333333333333</v>
      </c>
      <c r="N865" s="1">
        <v>13.8782</v>
      </c>
      <c r="O865" s="1" t="s">
        <v>27</v>
      </c>
      <c r="P865" s="1" t="s">
        <v>2923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98</v>
      </c>
      <c r="B866" s="1" t="s">
        <v>17</v>
      </c>
      <c r="C866" s="3">
        <v>208.0</v>
      </c>
      <c r="D866" s="1">
        <v>0.0</v>
      </c>
      <c r="E866" s="1" t="s">
        <v>1983</v>
      </c>
      <c r="F866" s="1" t="s">
        <v>30</v>
      </c>
      <c r="G866" s="1" t="s">
        <v>31</v>
      </c>
      <c r="H866" s="1" t="s">
        <v>2924</v>
      </c>
      <c r="I866" s="1" t="s">
        <v>2925</v>
      </c>
      <c r="J866" s="1" t="s">
        <v>2925</v>
      </c>
      <c r="K866" s="2"/>
      <c r="L866" s="1">
        <v>-2.0</v>
      </c>
      <c r="M866" s="1"/>
      <c r="N866" s="1">
        <v>12.839516666666666</v>
      </c>
      <c r="O866" s="1" t="s">
        <v>34</v>
      </c>
      <c r="P866" s="1" t="s">
        <v>2926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29</v>
      </c>
      <c r="B867" s="1" t="s">
        <v>17</v>
      </c>
      <c r="C867" s="3">
        <v>488.0</v>
      </c>
      <c r="D867" s="1">
        <v>0.0</v>
      </c>
      <c r="E867" s="2"/>
      <c r="F867" s="1" t="s">
        <v>30</v>
      </c>
      <c r="G867" s="1" t="s">
        <v>19</v>
      </c>
      <c r="H867" s="1" t="s">
        <v>2927</v>
      </c>
      <c r="I867" s="1" t="s">
        <v>2928</v>
      </c>
      <c r="J867" s="1" t="s">
        <v>2928</v>
      </c>
      <c r="K867" s="2"/>
      <c r="L867" s="1">
        <v>-5.0</v>
      </c>
      <c r="M867" s="1"/>
      <c r="N867" s="1">
        <v>9.981633333333333</v>
      </c>
      <c r="O867" s="1" t="s">
        <v>34</v>
      </c>
      <c r="P867" s="1" t="s">
        <v>2929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24</v>
      </c>
      <c r="B868" s="1" t="s">
        <v>17</v>
      </c>
      <c r="C868" s="1">
        <v>881.0</v>
      </c>
      <c r="D868" s="1">
        <v>0.0</v>
      </c>
      <c r="E868" s="1" t="s">
        <v>2845</v>
      </c>
      <c r="F868" s="1" t="s">
        <v>62</v>
      </c>
      <c r="G868" s="1" t="s">
        <v>31</v>
      </c>
      <c r="H868" s="1" t="s">
        <v>2930</v>
      </c>
      <c r="I868" s="1" t="s">
        <v>2931</v>
      </c>
      <c r="J868" s="1" t="s">
        <v>2932</v>
      </c>
      <c r="K868" s="1" t="s">
        <v>2933</v>
      </c>
      <c r="L868" s="1">
        <v>-2.0</v>
      </c>
      <c r="M868" s="1">
        <v>0.9463166666666667</v>
      </c>
      <c r="N868" s="1">
        <v>84.50631666666666</v>
      </c>
      <c r="O868" s="1" t="s">
        <v>27</v>
      </c>
      <c r="P868" s="1" t="s">
        <v>2934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36</v>
      </c>
      <c r="B869" s="1" t="s">
        <v>17</v>
      </c>
      <c r="C869" s="1">
        <v>329.0</v>
      </c>
      <c r="D869" s="1">
        <v>0.0</v>
      </c>
      <c r="E869" s="1" t="s">
        <v>37</v>
      </c>
      <c r="F869" s="1" t="s">
        <v>30</v>
      </c>
      <c r="G869" s="1" t="s">
        <v>31</v>
      </c>
      <c r="H869" s="1" t="s">
        <v>2935</v>
      </c>
      <c r="I869" s="1" t="s">
        <v>2936</v>
      </c>
      <c r="J869" s="1" t="s">
        <v>2936</v>
      </c>
      <c r="K869" s="2"/>
      <c r="L869" s="1">
        <v>-6.0</v>
      </c>
      <c r="M869" s="1"/>
      <c r="N869" s="1">
        <v>8.118166666666667</v>
      </c>
      <c r="O869" s="1" t="s">
        <v>34</v>
      </c>
      <c r="P869" s="1" t="s">
        <v>2937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36</v>
      </c>
      <c r="B870" s="1" t="s">
        <v>17</v>
      </c>
      <c r="C870" s="3">
        <v>264.0</v>
      </c>
      <c r="D870" s="1">
        <v>0.0</v>
      </c>
      <c r="E870" s="1" t="s">
        <v>37</v>
      </c>
      <c r="F870" s="1" t="s">
        <v>30</v>
      </c>
      <c r="G870" s="1" t="s">
        <v>31</v>
      </c>
      <c r="H870" s="1" t="s">
        <v>2938</v>
      </c>
      <c r="I870" s="1" t="s">
        <v>2939</v>
      </c>
      <c r="J870" s="1" t="s">
        <v>2939</v>
      </c>
      <c r="K870" s="2"/>
      <c r="L870" s="1">
        <v>-5.0</v>
      </c>
      <c r="M870" s="1"/>
      <c r="N870" s="1">
        <v>9.392366666666666</v>
      </c>
      <c r="O870" s="1" t="s">
        <v>34</v>
      </c>
      <c r="P870" s="1" t="s">
        <v>2940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24</v>
      </c>
      <c r="B871" s="1" t="s">
        <v>17</v>
      </c>
      <c r="C871" s="1">
        <v>721.0</v>
      </c>
      <c r="D871" s="1">
        <v>0.0</v>
      </c>
      <c r="E871" s="1" t="s">
        <v>2845</v>
      </c>
      <c r="F871" s="1" t="s">
        <v>62</v>
      </c>
      <c r="G871" s="1" t="s">
        <v>31</v>
      </c>
      <c r="H871" s="1" t="s">
        <v>2941</v>
      </c>
      <c r="I871" s="1" t="s">
        <v>2942</v>
      </c>
      <c r="J871" s="1" t="s">
        <v>2943</v>
      </c>
      <c r="K871" s="1" t="s">
        <v>2944</v>
      </c>
      <c r="L871" s="1">
        <v>-9.0</v>
      </c>
      <c r="M871" s="1">
        <v>0.019666666666666666</v>
      </c>
      <c r="N871" s="1">
        <v>13.697866666666666</v>
      </c>
      <c r="O871" s="1" t="s">
        <v>27</v>
      </c>
      <c r="P871" s="1" t="s">
        <v>2945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36</v>
      </c>
      <c r="B872" s="1" t="s">
        <v>17</v>
      </c>
      <c r="C872" s="1">
        <v>394.0</v>
      </c>
      <c r="D872" s="1">
        <v>0.0</v>
      </c>
      <c r="E872" s="1" t="s">
        <v>37</v>
      </c>
      <c r="F872" s="1" t="s">
        <v>30</v>
      </c>
      <c r="G872" s="1" t="s">
        <v>31</v>
      </c>
      <c r="H872" s="1" t="s">
        <v>2946</v>
      </c>
      <c r="I872" s="1" t="s">
        <v>2947</v>
      </c>
      <c r="J872" s="1" t="s">
        <v>2947</v>
      </c>
      <c r="K872" s="2"/>
      <c r="L872" s="1">
        <v>-4.0</v>
      </c>
      <c r="M872" s="1"/>
      <c r="N872" s="1">
        <v>10.368333333333334</v>
      </c>
      <c r="O872" s="1" t="s">
        <v>34</v>
      </c>
      <c r="P872" s="1" t="s">
        <v>2948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36</v>
      </c>
      <c r="B873" s="1" t="s">
        <v>17</v>
      </c>
      <c r="C873" s="1">
        <v>513.0</v>
      </c>
      <c r="D873" s="1">
        <v>0.0</v>
      </c>
      <c r="E873" s="1" t="s">
        <v>37</v>
      </c>
      <c r="F873" s="1" t="s">
        <v>30</v>
      </c>
      <c r="G873" s="1" t="s">
        <v>31</v>
      </c>
      <c r="H873" s="1" t="s">
        <v>2949</v>
      </c>
      <c r="I873" s="1" t="s">
        <v>2950</v>
      </c>
      <c r="J873" s="1" t="s">
        <v>2950</v>
      </c>
      <c r="K873" s="2"/>
      <c r="L873" s="1">
        <v>-7.0</v>
      </c>
      <c r="M873" s="1"/>
      <c r="N873" s="1">
        <v>8.039383333333333</v>
      </c>
      <c r="O873" s="1" t="s">
        <v>34</v>
      </c>
      <c r="P873" s="1" t="s">
        <v>2951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24</v>
      </c>
      <c r="B874" s="1" t="s">
        <v>17</v>
      </c>
      <c r="C874" s="1">
        <v>119.0</v>
      </c>
      <c r="D874" s="1">
        <v>0.0</v>
      </c>
      <c r="E874" s="2"/>
      <c r="F874" s="1" t="s">
        <v>18</v>
      </c>
      <c r="G874" s="1" t="s">
        <v>167</v>
      </c>
      <c r="H874" s="1" t="s">
        <v>2952</v>
      </c>
      <c r="I874" s="1" t="s">
        <v>2953</v>
      </c>
      <c r="J874" s="1" t="s">
        <v>2953</v>
      </c>
      <c r="K874" s="2"/>
      <c r="L874" s="1">
        <v>-11.0</v>
      </c>
      <c r="M874" s="1"/>
      <c r="N874" s="1">
        <v>7.476183333333333</v>
      </c>
      <c r="O874" s="1" t="s">
        <v>27</v>
      </c>
      <c r="P874" s="1" t="s">
        <v>2954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98</v>
      </c>
      <c r="B875" s="1" t="s">
        <v>17</v>
      </c>
      <c r="C875" s="1">
        <v>264.0</v>
      </c>
      <c r="D875" s="1">
        <v>0.0</v>
      </c>
      <c r="E875" s="1" t="s">
        <v>163</v>
      </c>
      <c r="F875" s="1" t="s">
        <v>30</v>
      </c>
      <c r="G875" s="1" t="s">
        <v>31</v>
      </c>
      <c r="H875" s="1" t="s">
        <v>2955</v>
      </c>
      <c r="I875" s="1" t="s">
        <v>2956</v>
      </c>
      <c r="J875" s="1" t="s">
        <v>2956</v>
      </c>
      <c r="K875" s="2"/>
      <c r="L875" s="1">
        <v>-9.0</v>
      </c>
      <c r="M875" s="1"/>
      <c r="N875" s="1">
        <v>5.961783333333333</v>
      </c>
      <c r="O875" s="1" t="s">
        <v>34</v>
      </c>
      <c r="P875" s="1" t="s">
        <v>2874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16</v>
      </c>
      <c r="B876" s="1" t="s">
        <v>17</v>
      </c>
      <c r="C876" s="1">
        <v>274.0</v>
      </c>
      <c r="D876" s="1">
        <v>0.0</v>
      </c>
      <c r="E876" s="2"/>
      <c r="F876" s="1" t="s">
        <v>18</v>
      </c>
      <c r="G876" s="1" t="s">
        <v>19</v>
      </c>
      <c r="H876" s="1" t="s">
        <v>2957</v>
      </c>
      <c r="I876" s="1" t="s">
        <v>2958</v>
      </c>
      <c r="J876" s="1" t="s">
        <v>2958</v>
      </c>
      <c r="K876" s="2"/>
      <c r="L876" s="1">
        <v>2.0</v>
      </c>
      <c r="M876" s="1"/>
      <c r="N876" s="1">
        <v>7.307966666666666</v>
      </c>
      <c r="O876" s="1" t="s">
        <v>22</v>
      </c>
      <c r="P876" s="1" t="s">
        <v>2959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24</v>
      </c>
      <c r="B877" s="1" t="s">
        <v>17</v>
      </c>
      <c r="C877" s="1">
        <v>329.0</v>
      </c>
      <c r="D877" s="1">
        <v>0.0</v>
      </c>
      <c r="E877" s="1" t="s">
        <v>61</v>
      </c>
      <c r="F877" s="1" t="s">
        <v>62</v>
      </c>
      <c r="G877" s="1" t="s">
        <v>31</v>
      </c>
      <c r="H877" s="1" t="s">
        <v>2960</v>
      </c>
      <c r="I877" s="1" t="s">
        <v>2961</v>
      </c>
      <c r="J877" s="1" t="s">
        <v>2962</v>
      </c>
      <c r="K877" s="1" t="s">
        <v>2963</v>
      </c>
      <c r="L877" s="1">
        <v>-10.0</v>
      </c>
      <c r="M877" s="1">
        <v>0.012116666666666666</v>
      </c>
      <c r="N877" s="1">
        <v>8.262033333333333</v>
      </c>
      <c r="O877" s="1" t="s">
        <v>27</v>
      </c>
      <c r="P877" s="1" t="s">
        <v>2964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24</v>
      </c>
      <c r="B878" s="1" t="s">
        <v>17</v>
      </c>
      <c r="C878" s="1">
        <v>528.0</v>
      </c>
      <c r="D878" s="1">
        <v>0.0</v>
      </c>
      <c r="E878" s="1" t="s">
        <v>2845</v>
      </c>
      <c r="F878" s="1" t="s">
        <v>62</v>
      </c>
      <c r="G878" s="1" t="s">
        <v>31</v>
      </c>
      <c r="H878" s="1" t="s">
        <v>2965</v>
      </c>
      <c r="I878" s="1" t="s">
        <v>2966</v>
      </c>
      <c r="J878" s="1" t="s">
        <v>2967</v>
      </c>
      <c r="K878" s="1" t="s">
        <v>2968</v>
      </c>
      <c r="L878" s="1">
        <v>-13.0</v>
      </c>
      <c r="M878" s="1">
        <v>0.023533333333333333</v>
      </c>
      <c r="N878" s="1">
        <v>8.432233333333333</v>
      </c>
      <c r="O878" s="1" t="s">
        <v>27</v>
      </c>
      <c r="P878" s="1" t="s">
        <v>2969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29</v>
      </c>
      <c r="B879" s="1" t="s">
        <v>17</v>
      </c>
      <c r="C879" s="1">
        <v>264.0</v>
      </c>
      <c r="D879" s="1">
        <v>0.0</v>
      </c>
      <c r="E879" s="2"/>
      <c r="F879" s="1" t="s">
        <v>30</v>
      </c>
      <c r="G879" s="1" t="s">
        <v>31</v>
      </c>
      <c r="H879" s="1" t="s">
        <v>2970</v>
      </c>
      <c r="I879" s="1" t="s">
        <v>2971</v>
      </c>
      <c r="J879" s="1" t="s">
        <v>2971</v>
      </c>
      <c r="K879" s="2"/>
      <c r="L879" s="1">
        <v>-8.0</v>
      </c>
      <c r="M879" s="1"/>
      <c r="N879" s="1">
        <v>6.270683333333333</v>
      </c>
      <c r="O879" s="1" t="s">
        <v>34</v>
      </c>
      <c r="P879" s="1" t="s">
        <v>1785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24</v>
      </c>
      <c r="B880" s="1" t="s">
        <v>17</v>
      </c>
      <c r="C880" s="3">
        <v>378.0</v>
      </c>
      <c r="D880" s="1">
        <v>0.0</v>
      </c>
      <c r="E880" s="1" t="s">
        <v>61</v>
      </c>
      <c r="F880" s="1" t="s">
        <v>62</v>
      </c>
      <c r="G880" s="1" t="s">
        <v>31</v>
      </c>
      <c r="H880" s="1" t="s">
        <v>2972</v>
      </c>
      <c r="I880" s="1" t="s">
        <v>2973</v>
      </c>
      <c r="J880" s="1" t="s">
        <v>2974</v>
      </c>
      <c r="K880" s="1" t="s">
        <v>2975</v>
      </c>
      <c r="L880" s="1">
        <v>4.0</v>
      </c>
      <c r="M880" s="1">
        <v>0.017566666666666668</v>
      </c>
      <c r="N880" s="1">
        <v>13.806633333333334</v>
      </c>
      <c r="O880" s="1" t="s">
        <v>27</v>
      </c>
      <c r="P880" s="1" t="s">
        <v>834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16</v>
      </c>
      <c r="B881" s="1" t="s">
        <v>17</v>
      </c>
      <c r="C881" s="1">
        <v>20.0</v>
      </c>
      <c r="D881" s="1">
        <v>35.0</v>
      </c>
      <c r="E881" s="2"/>
      <c r="F881" s="1" t="s">
        <v>18</v>
      </c>
      <c r="G881" s="1" t="s">
        <v>19</v>
      </c>
      <c r="H881" s="1" t="s">
        <v>2976</v>
      </c>
      <c r="I881" s="1" t="s">
        <v>2977</v>
      </c>
      <c r="J881" s="1" t="s">
        <v>2977</v>
      </c>
      <c r="K881" s="2"/>
      <c r="L881" s="1">
        <v>-4.0</v>
      </c>
      <c r="M881" s="1"/>
      <c r="N881" s="1">
        <v>0.7554166666666666</v>
      </c>
      <c r="O881" s="1" t="s">
        <v>22</v>
      </c>
      <c r="P881" s="1" t="s">
        <v>2978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16</v>
      </c>
      <c r="B882" s="1" t="s">
        <v>17</v>
      </c>
      <c r="C882" s="1">
        <v>209.0</v>
      </c>
      <c r="D882" s="1">
        <v>0.0</v>
      </c>
      <c r="E882" s="2"/>
      <c r="F882" s="1" t="s">
        <v>18</v>
      </c>
      <c r="G882" s="1" t="s">
        <v>19</v>
      </c>
      <c r="H882" s="1" t="s">
        <v>2979</v>
      </c>
      <c r="I882" s="1" t="s">
        <v>2980</v>
      </c>
      <c r="J882" s="1" t="s">
        <v>2980</v>
      </c>
      <c r="K882" s="2"/>
      <c r="L882" s="1">
        <v>0.0</v>
      </c>
      <c r="M882" s="1"/>
      <c r="N882" s="1">
        <v>5.95305</v>
      </c>
      <c r="O882" s="1" t="s">
        <v>22</v>
      </c>
      <c r="P882" s="1" t="s">
        <v>2981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24</v>
      </c>
      <c r="B883" s="1" t="s">
        <v>17</v>
      </c>
      <c r="C883" s="1">
        <v>190.0</v>
      </c>
      <c r="D883" s="1">
        <v>59.0</v>
      </c>
      <c r="E883" s="2"/>
      <c r="F883" s="1" t="s">
        <v>18</v>
      </c>
      <c r="G883" s="1" t="s">
        <v>31</v>
      </c>
      <c r="H883" s="1" t="s">
        <v>2982</v>
      </c>
      <c r="I883" s="1" t="s">
        <v>2983</v>
      </c>
      <c r="J883" s="1" t="s">
        <v>2983</v>
      </c>
      <c r="K883" s="2"/>
      <c r="L883" s="1">
        <v>-13.0</v>
      </c>
      <c r="M883" s="1"/>
      <c r="N883" s="1">
        <v>6.794433333333333</v>
      </c>
      <c r="O883" s="1" t="s">
        <v>27</v>
      </c>
      <c r="P883" s="1" t="s">
        <v>1376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24</v>
      </c>
      <c r="B884" s="1" t="s">
        <v>17</v>
      </c>
      <c r="C884" s="1">
        <v>309.0</v>
      </c>
      <c r="D884" s="1">
        <v>0.0</v>
      </c>
      <c r="E884" s="1" t="s">
        <v>2845</v>
      </c>
      <c r="F884" s="1" t="s">
        <v>62</v>
      </c>
      <c r="G884" s="1" t="s">
        <v>31</v>
      </c>
      <c r="H884" s="1" t="s">
        <v>2984</v>
      </c>
      <c r="I884" s="1" t="s">
        <v>2985</v>
      </c>
      <c r="J884" s="1" t="s">
        <v>2986</v>
      </c>
      <c r="K884" s="1" t="s">
        <v>2987</v>
      </c>
      <c r="L884" s="1">
        <v>0.0</v>
      </c>
      <c r="M884" s="1">
        <v>0.016683333333333335</v>
      </c>
      <c r="N884" s="1">
        <v>25.814066666666665</v>
      </c>
      <c r="O884" s="1" t="s">
        <v>27</v>
      </c>
      <c r="P884" s="1" t="s">
        <v>326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16</v>
      </c>
      <c r="B885" s="1" t="s">
        <v>17</v>
      </c>
      <c r="C885" s="3">
        <v>40.0</v>
      </c>
      <c r="D885" s="1">
        <v>70.0</v>
      </c>
      <c r="E885" s="2"/>
      <c r="F885" s="1" t="s">
        <v>18</v>
      </c>
      <c r="G885" s="1" t="s">
        <v>19</v>
      </c>
      <c r="H885" s="1" t="s">
        <v>2988</v>
      </c>
      <c r="I885" s="1" t="s">
        <v>2989</v>
      </c>
      <c r="J885" s="1" t="s">
        <v>2989</v>
      </c>
      <c r="K885" s="2"/>
      <c r="L885" s="1">
        <v>-4.0</v>
      </c>
      <c r="M885" s="1"/>
      <c r="N885" s="1">
        <v>0.5115166666666666</v>
      </c>
      <c r="O885" s="1" t="s">
        <v>22</v>
      </c>
      <c r="P885" s="1" t="s">
        <v>2990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36</v>
      </c>
      <c r="B886" s="1" t="s">
        <v>17</v>
      </c>
      <c r="C886" s="1">
        <v>658.0</v>
      </c>
      <c r="D886" s="1">
        <v>0.0</v>
      </c>
      <c r="E886" s="1" t="s">
        <v>37</v>
      </c>
      <c r="F886" s="1" t="s">
        <v>30</v>
      </c>
      <c r="G886" s="1" t="s">
        <v>31</v>
      </c>
      <c r="H886" s="1" t="s">
        <v>2991</v>
      </c>
      <c r="I886" s="1" t="s">
        <v>2992</v>
      </c>
      <c r="J886" s="1" t="s">
        <v>2992</v>
      </c>
      <c r="K886" s="2"/>
      <c r="L886" s="1">
        <v>-4.0</v>
      </c>
      <c r="M886" s="1"/>
      <c r="N886" s="1">
        <v>10.6802</v>
      </c>
      <c r="O886" s="1" t="s">
        <v>34</v>
      </c>
      <c r="P886" s="1" t="s">
        <v>341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16</v>
      </c>
      <c r="B887" s="1" t="s">
        <v>17</v>
      </c>
      <c r="C887" s="1">
        <v>309.0</v>
      </c>
      <c r="D887" s="1">
        <v>0.0</v>
      </c>
      <c r="E887" s="2"/>
      <c r="F887" s="1" t="s">
        <v>18</v>
      </c>
      <c r="G887" s="1" t="s">
        <v>19</v>
      </c>
      <c r="H887" s="1" t="s">
        <v>2993</v>
      </c>
      <c r="I887" s="1" t="s">
        <v>2994</v>
      </c>
      <c r="J887" s="1" t="s">
        <v>2994</v>
      </c>
      <c r="K887" s="2"/>
      <c r="L887" s="1">
        <v>2.0</v>
      </c>
      <c r="M887" s="1"/>
      <c r="N887" s="1">
        <v>7.553716666666666</v>
      </c>
      <c r="O887" s="1" t="s">
        <v>22</v>
      </c>
      <c r="P887" s="1" t="s">
        <v>2995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98</v>
      </c>
      <c r="B888" s="1" t="s">
        <v>354</v>
      </c>
      <c r="C888" s="1">
        <v>394.0</v>
      </c>
      <c r="D888" s="1">
        <v>0.0</v>
      </c>
      <c r="E888" s="1" t="s">
        <v>2996</v>
      </c>
      <c r="F888" s="1" t="s">
        <v>30</v>
      </c>
      <c r="G888" s="1" t="s">
        <v>31</v>
      </c>
      <c r="H888" s="1" t="s">
        <v>2997</v>
      </c>
      <c r="I888" s="1" t="s">
        <v>2998</v>
      </c>
      <c r="J888" s="1" t="s">
        <v>2998</v>
      </c>
      <c r="K888" s="2"/>
      <c r="L888" s="1">
        <v>2.0</v>
      </c>
      <c r="M888" s="1"/>
      <c r="N888" s="1">
        <v>17.0879</v>
      </c>
      <c r="O888" s="1" t="s">
        <v>34</v>
      </c>
      <c r="P888" s="1" t="s">
        <v>2999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36</v>
      </c>
      <c r="B889" s="1" t="s">
        <v>17</v>
      </c>
      <c r="C889" s="1">
        <v>329.0</v>
      </c>
      <c r="D889" s="1">
        <v>0.0</v>
      </c>
      <c r="E889" s="1" t="s">
        <v>37</v>
      </c>
      <c r="F889" s="1" t="s">
        <v>30</v>
      </c>
      <c r="G889" s="1" t="s">
        <v>31</v>
      </c>
      <c r="H889" s="1" t="s">
        <v>3000</v>
      </c>
      <c r="I889" s="1" t="s">
        <v>3001</v>
      </c>
      <c r="J889" s="1" t="s">
        <v>3001</v>
      </c>
      <c r="K889" s="2"/>
      <c r="L889" s="1">
        <v>-4.0</v>
      </c>
      <c r="M889" s="1"/>
      <c r="N889" s="1">
        <v>10.595766666666666</v>
      </c>
      <c r="O889" s="1" t="s">
        <v>34</v>
      </c>
      <c r="P889" s="1" t="s">
        <v>3002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16</v>
      </c>
      <c r="B890" s="1" t="s">
        <v>17</v>
      </c>
      <c r="C890" s="1">
        <v>119.0</v>
      </c>
      <c r="D890" s="1">
        <v>0.0</v>
      </c>
      <c r="E890" s="2"/>
      <c r="F890" s="1" t="s">
        <v>18</v>
      </c>
      <c r="G890" s="1" t="s">
        <v>19</v>
      </c>
      <c r="H890" s="1" t="s">
        <v>3003</v>
      </c>
      <c r="I890" s="1" t="s">
        <v>3004</v>
      </c>
      <c r="J890" s="1" t="s">
        <v>3004</v>
      </c>
      <c r="K890" s="2"/>
      <c r="L890" s="1">
        <v>4.0</v>
      </c>
      <c r="M890" s="1"/>
      <c r="N890" s="1">
        <v>9.53665</v>
      </c>
      <c r="O890" s="1" t="s">
        <v>22</v>
      </c>
      <c r="P890" s="1" t="s">
        <v>3005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36</v>
      </c>
      <c r="B891" s="1" t="s">
        <v>17</v>
      </c>
      <c r="C891" s="1">
        <v>264.0</v>
      </c>
      <c r="D891" s="1">
        <v>0.0</v>
      </c>
      <c r="E891" s="1" t="s">
        <v>37</v>
      </c>
      <c r="F891" s="1" t="s">
        <v>30</v>
      </c>
      <c r="G891" s="1" t="s">
        <v>31</v>
      </c>
      <c r="H891" s="1" t="s">
        <v>3006</v>
      </c>
      <c r="I891" s="1" t="s">
        <v>3007</v>
      </c>
      <c r="J891" s="1" t="s">
        <v>3007</v>
      </c>
      <c r="K891" s="2"/>
      <c r="L891" s="1">
        <v>-6.0</v>
      </c>
      <c r="M891" s="1"/>
      <c r="N891" s="1">
        <v>8.83305</v>
      </c>
      <c r="O891" s="1" t="s">
        <v>34</v>
      </c>
      <c r="P891" s="1" t="s">
        <v>880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29</v>
      </c>
      <c r="B892" s="1" t="s">
        <v>17</v>
      </c>
      <c r="C892" s="1">
        <v>329.0</v>
      </c>
      <c r="D892" s="1">
        <v>0.0</v>
      </c>
      <c r="E892" s="2"/>
      <c r="F892" s="1" t="s">
        <v>30</v>
      </c>
      <c r="G892" s="1" t="s">
        <v>31</v>
      </c>
      <c r="H892" s="1" t="s">
        <v>3008</v>
      </c>
      <c r="I892" s="1" t="s">
        <v>3009</v>
      </c>
      <c r="J892" s="1" t="s">
        <v>3009</v>
      </c>
      <c r="K892" s="2"/>
      <c r="L892" s="1">
        <v>-8.0</v>
      </c>
      <c r="M892" s="1"/>
      <c r="N892" s="1">
        <v>6.457683333333334</v>
      </c>
      <c r="O892" s="1" t="s">
        <v>34</v>
      </c>
      <c r="P892" s="1" t="s">
        <v>2420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24</v>
      </c>
      <c r="B893" s="1" t="s">
        <v>17</v>
      </c>
      <c r="C893" s="1">
        <v>618.0</v>
      </c>
      <c r="D893" s="1">
        <v>0.0</v>
      </c>
      <c r="E893" s="1" t="s">
        <v>1643</v>
      </c>
      <c r="F893" s="1" t="s">
        <v>62</v>
      </c>
      <c r="G893" s="1" t="s">
        <v>31</v>
      </c>
      <c r="H893" s="1" t="s">
        <v>3010</v>
      </c>
      <c r="I893" s="1" t="s">
        <v>3011</v>
      </c>
      <c r="J893" s="1" t="s">
        <v>3012</v>
      </c>
      <c r="K893" s="1" t="s">
        <v>3013</v>
      </c>
      <c r="L893" s="1">
        <v>-6.0</v>
      </c>
      <c r="M893" s="1">
        <v>0.017416666666666667</v>
      </c>
      <c r="N893" s="1">
        <v>6.43945</v>
      </c>
      <c r="O893" s="1" t="s">
        <v>27</v>
      </c>
      <c r="P893" s="1" t="s">
        <v>3014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16</v>
      </c>
      <c r="B894" s="1" t="s">
        <v>17</v>
      </c>
      <c r="C894" s="1">
        <v>249.0</v>
      </c>
      <c r="D894" s="1">
        <v>0.0</v>
      </c>
      <c r="E894" s="2"/>
      <c r="F894" s="1" t="s">
        <v>18</v>
      </c>
      <c r="G894" s="1" t="s">
        <v>19</v>
      </c>
      <c r="H894" s="1" t="s">
        <v>3015</v>
      </c>
      <c r="I894" s="1" t="s">
        <v>3016</v>
      </c>
      <c r="J894" s="1" t="s">
        <v>3016</v>
      </c>
      <c r="K894" s="2"/>
      <c r="L894" s="1">
        <v>2.0</v>
      </c>
      <c r="M894" s="1"/>
      <c r="N894" s="1">
        <v>7.68185</v>
      </c>
      <c r="O894" s="1" t="s">
        <v>22</v>
      </c>
      <c r="P894" s="1" t="s">
        <v>3017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24</v>
      </c>
      <c r="B895" s="1" t="s">
        <v>17</v>
      </c>
      <c r="C895" s="3">
        <v>247.0</v>
      </c>
      <c r="D895" s="1">
        <v>62.0</v>
      </c>
      <c r="E895" s="2"/>
      <c r="F895" s="1" t="s">
        <v>18</v>
      </c>
      <c r="G895" s="1" t="s">
        <v>19</v>
      </c>
      <c r="H895" s="1" t="s">
        <v>3018</v>
      </c>
      <c r="I895" s="1" t="s">
        <v>3019</v>
      </c>
      <c r="J895" s="1" t="s">
        <v>3019</v>
      </c>
      <c r="K895" s="2"/>
      <c r="L895" s="1">
        <v>-10.0</v>
      </c>
      <c r="M895" s="1"/>
      <c r="N895" s="1">
        <v>8.149416666666667</v>
      </c>
      <c r="O895" s="1" t="s">
        <v>27</v>
      </c>
      <c r="P895" s="1" t="s">
        <v>326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98</v>
      </c>
      <c r="B896" s="1" t="s">
        <v>17</v>
      </c>
      <c r="C896" s="1">
        <v>334.0</v>
      </c>
      <c r="D896" s="1">
        <v>0.0</v>
      </c>
      <c r="E896" s="1" t="s">
        <v>983</v>
      </c>
      <c r="F896" s="1" t="s">
        <v>30</v>
      </c>
      <c r="G896" s="1" t="s">
        <v>31</v>
      </c>
      <c r="H896" s="1" t="s">
        <v>3020</v>
      </c>
      <c r="I896" s="1" t="s">
        <v>3021</v>
      </c>
      <c r="J896" s="1" t="s">
        <v>3021</v>
      </c>
      <c r="K896" s="2"/>
      <c r="L896" s="1">
        <v>-6.0</v>
      </c>
      <c r="M896" s="1"/>
      <c r="N896" s="1">
        <v>8.11865</v>
      </c>
      <c r="O896" s="1" t="s">
        <v>34</v>
      </c>
      <c r="P896" s="1" t="s">
        <v>3022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98</v>
      </c>
      <c r="B897" s="1" t="s">
        <v>17</v>
      </c>
      <c r="C897" s="3">
        <v>224.0</v>
      </c>
      <c r="D897" s="1">
        <v>0.0</v>
      </c>
      <c r="E897" s="1" t="s">
        <v>3023</v>
      </c>
      <c r="F897" s="1" t="s">
        <v>30</v>
      </c>
      <c r="G897" s="1" t="s">
        <v>31</v>
      </c>
      <c r="H897" s="1" t="s">
        <v>3024</v>
      </c>
      <c r="I897" s="1" t="s">
        <v>3025</v>
      </c>
      <c r="J897" s="1" t="s">
        <v>3025</v>
      </c>
      <c r="K897" s="2"/>
      <c r="L897" s="1">
        <v>-8.0</v>
      </c>
      <c r="M897" s="1"/>
      <c r="N897" s="1">
        <v>6.7638</v>
      </c>
      <c r="O897" s="1" t="s">
        <v>34</v>
      </c>
      <c r="P897" s="1" t="s">
        <v>3026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24</v>
      </c>
      <c r="B898" s="1" t="s">
        <v>17</v>
      </c>
      <c r="C898" s="1">
        <v>335.0</v>
      </c>
      <c r="D898" s="1">
        <v>33.0</v>
      </c>
      <c r="E898" s="1" t="s">
        <v>1643</v>
      </c>
      <c r="F898" s="1" t="s">
        <v>62</v>
      </c>
      <c r="G898" s="1" t="s">
        <v>31</v>
      </c>
      <c r="H898" s="1" t="s">
        <v>3027</v>
      </c>
      <c r="I898" s="1" t="s">
        <v>3028</v>
      </c>
      <c r="J898" s="1" t="s">
        <v>3029</v>
      </c>
      <c r="K898" s="1" t="s">
        <v>3030</v>
      </c>
      <c r="L898" s="1">
        <v>-14.0</v>
      </c>
      <c r="M898" s="1">
        <v>0.0106</v>
      </c>
      <c r="N898" s="1">
        <v>8.415466666666667</v>
      </c>
      <c r="O898" s="1" t="s">
        <v>27</v>
      </c>
      <c r="P898" s="1" t="s">
        <v>3031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98</v>
      </c>
      <c r="B899" s="1" t="s">
        <v>17</v>
      </c>
      <c r="C899" s="3">
        <v>748.0</v>
      </c>
      <c r="D899" s="1">
        <v>0.0</v>
      </c>
      <c r="E899" s="1" t="s">
        <v>983</v>
      </c>
      <c r="F899" s="1" t="s">
        <v>30</v>
      </c>
      <c r="G899" s="1" t="s">
        <v>31</v>
      </c>
      <c r="H899" s="1" t="s">
        <v>3032</v>
      </c>
      <c r="I899" s="1" t="s">
        <v>3033</v>
      </c>
      <c r="J899" s="1" t="s">
        <v>3033</v>
      </c>
      <c r="K899" s="2"/>
      <c r="L899" s="1">
        <v>-1.0</v>
      </c>
      <c r="M899" s="1"/>
      <c r="N899" s="1">
        <v>13.8117</v>
      </c>
      <c r="O899" s="1" t="s">
        <v>34</v>
      </c>
      <c r="P899" s="1" t="s">
        <v>3034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36</v>
      </c>
      <c r="B900" s="1" t="s">
        <v>17</v>
      </c>
      <c r="C900" s="1">
        <v>388.0</v>
      </c>
      <c r="D900" s="1">
        <v>0.0</v>
      </c>
      <c r="E900" s="1" t="s">
        <v>37</v>
      </c>
      <c r="F900" s="1" t="s">
        <v>30</v>
      </c>
      <c r="G900" s="1" t="s">
        <v>31</v>
      </c>
      <c r="H900" s="1" t="s">
        <v>3035</v>
      </c>
      <c r="I900" s="1" t="s">
        <v>3036</v>
      </c>
      <c r="J900" s="1" t="s">
        <v>3036</v>
      </c>
      <c r="K900" s="2"/>
      <c r="L900" s="1">
        <v>-6.0</v>
      </c>
      <c r="M900" s="1"/>
      <c r="N900" s="1">
        <v>8.10465</v>
      </c>
      <c r="O900" s="1" t="s">
        <v>34</v>
      </c>
      <c r="P900" s="1" t="s">
        <v>3037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24</v>
      </c>
      <c r="B901" s="1" t="s">
        <v>17</v>
      </c>
      <c r="C901" s="1">
        <v>250.0</v>
      </c>
      <c r="D901" s="1">
        <v>0.0</v>
      </c>
      <c r="E901" s="1" t="s">
        <v>1643</v>
      </c>
      <c r="F901" s="1" t="s">
        <v>62</v>
      </c>
      <c r="G901" s="1" t="s">
        <v>31</v>
      </c>
      <c r="H901" s="1" t="s">
        <v>3038</v>
      </c>
      <c r="I901" s="1" t="s">
        <v>3039</v>
      </c>
      <c r="J901" s="1" t="s">
        <v>3040</v>
      </c>
      <c r="K901" s="1" t="s">
        <v>3041</v>
      </c>
      <c r="L901" s="1">
        <v>-9.0</v>
      </c>
      <c r="M901" s="1">
        <v>0.013116666666666667</v>
      </c>
      <c r="N901" s="1">
        <v>7.456616666666666</v>
      </c>
      <c r="O901" s="1" t="s">
        <v>27</v>
      </c>
      <c r="P901" s="1" t="s">
        <v>1655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29</v>
      </c>
      <c r="B902" s="1" t="s">
        <v>17</v>
      </c>
      <c r="C902" s="1">
        <v>413.0</v>
      </c>
      <c r="D902" s="1">
        <v>0.0</v>
      </c>
      <c r="E902" s="2"/>
      <c r="F902" s="1" t="s">
        <v>30</v>
      </c>
      <c r="G902" s="1" t="s">
        <v>31</v>
      </c>
      <c r="H902" s="1" t="s">
        <v>3042</v>
      </c>
      <c r="I902" s="1" t="s">
        <v>3043</v>
      </c>
      <c r="J902" s="1" t="s">
        <v>3043</v>
      </c>
      <c r="K902" s="2"/>
      <c r="L902" s="1">
        <v>-3.0</v>
      </c>
      <c r="M902" s="1"/>
      <c r="N902" s="1">
        <v>11.362883333333333</v>
      </c>
      <c r="O902" s="1" t="s">
        <v>34</v>
      </c>
      <c r="P902" s="1" t="s">
        <v>3044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36</v>
      </c>
      <c r="B903" s="1" t="s">
        <v>17</v>
      </c>
      <c r="C903" s="1">
        <v>323.0</v>
      </c>
      <c r="D903" s="1">
        <v>0.0</v>
      </c>
      <c r="E903" s="1" t="s">
        <v>37</v>
      </c>
      <c r="F903" s="1" t="s">
        <v>30</v>
      </c>
      <c r="G903" s="1" t="s">
        <v>31</v>
      </c>
      <c r="H903" s="1" t="s">
        <v>3045</v>
      </c>
      <c r="I903" s="1" t="s">
        <v>3046</v>
      </c>
      <c r="J903" s="1" t="s">
        <v>3046</v>
      </c>
      <c r="K903" s="2"/>
      <c r="L903" s="1">
        <v>-6.0</v>
      </c>
      <c r="M903" s="1"/>
      <c r="N903" s="1">
        <v>8.259433333333334</v>
      </c>
      <c r="O903" s="1" t="s">
        <v>34</v>
      </c>
      <c r="P903" s="1" t="s">
        <v>3047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24</v>
      </c>
      <c r="B904" s="1" t="s">
        <v>17</v>
      </c>
      <c r="C904" s="1">
        <v>586.0</v>
      </c>
      <c r="D904" s="1">
        <v>141.0</v>
      </c>
      <c r="E904" s="2"/>
      <c r="F904" s="1" t="s">
        <v>18</v>
      </c>
      <c r="G904" s="1" t="s">
        <v>31</v>
      </c>
      <c r="H904" s="1" t="s">
        <v>3048</v>
      </c>
      <c r="I904" s="1" t="s">
        <v>3049</v>
      </c>
      <c r="J904" s="1" t="s">
        <v>3049</v>
      </c>
      <c r="K904" s="2"/>
      <c r="L904" s="1">
        <v>-8.0</v>
      </c>
      <c r="M904" s="1"/>
      <c r="N904" s="1">
        <v>10.12115</v>
      </c>
      <c r="O904" s="1" t="s">
        <v>27</v>
      </c>
      <c r="P904" s="1" t="s">
        <v>3050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16</v>
      </c>
      <c r="B905" s="1" t="s">
        <v>17</v>
      </c>
      <c r="C905" s="1">
        <v>108.0</v>
      </c>
      <c r="D905" s="1">
        <v>0.0</v>
      </c>
      <c r="E905" s="2"/>
      <c r="F905" s="1" t="s">
        <v>18</v>
      </c>
      <c r="G905" s="1" t="s">
        <v>19</v>
      </c>
      <c r="H905" s="1" t="s">
        <v>3051</v>
      </c>
      <c r="I905" s="1" t="s">
        <v>3052</v>
      </c>
      <c r="J905" s="1" t="s">
        <v>3052</v>
      </c>
      <c r="K905" s="2"/>
      <c r="L905" s="1">
        <v>-4.0</v>
      </c>
      <c r="M905" s="1"/>
      <c r="N905" s="1">
        <v>0.34285</v>
      </c>
      <c r="O905" s="1" t="s">
        <v>22</v>
      </c>
      <c r="P905" s="1" t="s">
        <v>3053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24</v>
      </c>
      <c r="B906" s="1" t="s">
        <v>17</v>
      </c>
      <c r="C906" s="1">
        <v>398.0</v>
      </c>
      <c r="D906" s="1">
        <v>100.0</v>
      </c>
      <c r="E906" s="2"/>
      <c r="F906" s="1" t="s">
        <v>18</v>
      </c>
      <c r="G906" s="1" t="s">
        <v>167</v>
      </c>
      <c r="H906" s="1" t="s">
        <v>3054</v>
      </c>
      <c r="I906" s="1" t="s">
        <v>3055</v>
      </c>
      <c r="J906" s="1" t="s">
        <v>3055</v>
      </c>
      <c r="K906" s="2"/>
      <c r="L906" s="1">
        <v>-11.0</v>
      </c>
      <c r="M906" s="1"/>
      <c r="N906" s="1">
        <v>7.9368</v>
      </c>
      <c r="O906" s="1" t="s">
        <v>27</v>
      </c>
      <c r="P906" s="1" t="s">
        <v>2269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16</v>
      </c>
      <c r="B907" s="1" t="s">
        <v>17</v>
      </c>
      <c r="C907" s="1">
        <v>498.0</v>
      </c>
      <c r="D907" s="1">
        <v>0.0</v>
      </c>
      <c r="E907" s="2"/>
      <c r="F907" s="1" t="s">
        <v>18</v>
      </c>
      <c r="G907" s="1" t="s">
        <v>19</v>
      </c>
      <c r="H907" s="1" t="s">
        <v>3056</v>
      </c>
      <c r="I907" s="1" t="s">
        <v>3057</v>
      </c>
      <c r="J907" s="1" t="s">
        <v>3057</v>
      </c>
      <c r="K907" s="2"/>
      <c r="L907" s="1">
        <v>4.0</v>
      </c>
      <c r="M907" s="1"/>
      <c r="N907" s="1">
        <v>9.3164</v>
      </c>
      <c r="O907" s="1" t="s">
        <v>22</v>
      </c>
      <c r="P907" s="1" t="s">
        <v>3058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24</v>
      </c>
      <c r="B908" s="1" t="s">
        <v>17</v>
      </c>
      <c r="C908" s="1">
        <v>547.0</v>
      </c>
      <c r="D908" s="1">
        <v>0.0</v>
      </c>
      <c r="E908" s="1" t="s">
        <v>1643</v>
      </c>
      <c r="F908" s="1" t="s">
        <v>62</v>
      </c>
      <c r="G908" s="1" t="s">
        <v>31</v>
      </c>
      <c r="H908" s="1" t="s">
        <v>3059</v>
      </c>
      <c r="I908" s="1" t="s">
        <v>3060</v>
      </c>
      <c r="J908" s="1" t="s">
        <v>3061</v>
      </c>
      <c r="K908" s="1" t="s">
        <v>3062</v>
      </c>
      <c r="L908" s="1">
        <v>-8.0</v>
      </c>
      <c r="M908" s="1">
        <v>0.009683333333333334</v>
      </c>
      <c r="N908" s="1">
        <v>16.334516666666666</v>
      </c>
      <c r="O908" s="1" t="s">
        <v>27</v>
      </c>
      <c r="P908" s="1" t="s">
        <v>204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24</v>
      </c>
      <c r="B909" s="1" t="s">
        <v>17</v>
      </c>
      <c r="C909" s="1">
        <v>637.0</v>
      </c>
      <c r="D909" s="1">
        <v>130.0</v>
      </c>
      <c r="E909" s="2"/>
      <c r="F909" s="1" t="s">
        <v>18</v>
      </c>
      <c r="G909" s="1" t="s">
        <v>167</v>
      </c>
      <c r="H909" s="1" t="s">
        <v>3063</v>
      </c>
      <c r="I909" s="1" t="s">
        <v>3064</v>
      </c>
      <c r="J909" s="1" t="s">
        <v>3064</v>
      </c>
      <c r="K909" s="2"/>
      <c r="L909" s="1">
        <v>-5.0</v>
      </c>
      <c r="M909" s="1"/>
      <c r="N909" s="1">
        <v>27.36795</v>
      </c>
      <c r="O909" s="1" t="s">
        <v>27</v>
      </c>
      <c r="P909" s="1" t="s">
        <v>3065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24</v>
      </c>
      <c r="B910" s="1" t="s">
        <v>17</v>
      </c>
      <c r="C910" s="1">
        <v>369.0</v>
      </c>
      <c r="D910" s="1">
        <v>0.0</v>
      </c>
      <c r="E910" s="1" t="s">
        <v>1643</v>
      </c>
      <c r="F910" s="1" t="s">
        <v>62</v>
      </c>
      <c r="G910" s="1" t="s">
        <v>31</v>
      </c>
      <c r="H910" s="1" t="s">
        <v>3066</v>
      </c>
      <c r="I910" s="1" t="s">
        <v>3067</v>
      </c>
      <c r="J910" s="1" t="s">
        <v>3068</v>
      </c>
      <c r="K910" s="1" t="s">
        <v>3069</v>
      </c>
      <c r="L910" s="1">
        <v>-7.0</v>
      </c>
      <c r="M910" s="1">
        <v>0.017233333333333333</v>
      </c>
      <c r="N910" s="1">
        <v>20.2041</v>
      </c>
      <c r="O910" s="1" t="s">
        <v>27</v>
      </c>
      <c r="P910" s="1" t="s">
        <v>3070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29</v>
      </c>
      <c r="B911" s="1" t="s">
        <v>17</v>
      </c>
      <c r="C911" s="1">
        <v>528.0</v>
      </c>
      <c r="D911" s="1">
        <v>0.0</v>
      </c>
      <c r="E911" s="2"/>
      <c r="F911" s="1" t="s">
        <v>30</v>
      </c>
      <c r="G911" s="1" t="s">
        <v>31</v>
      </c>
      <c r="H911" s="1" t="s">
        <v>3071</v>
      </c>
      <c r="I911" s="1" t="s">
        <v>3072</v>
      </c>
      <c r="J911" s="1" t="s">
        <v>3072</v>
      </c>
      <c r="K911" s="2"/>
      <c r="L911" s="1">
        <v>-6.0</v>
      </c>
      <c r="M911" s="1"/>
      <c r="N911" s="1">
        <v>8.878316666666667</v>
      </c>
      <c r="O911" s="1" t="s">
        <v>34</v>
      </c>
      <c r="P911" s="1" t="s">
        <v>3073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24</v>
      </c>
      <c r="B912" s="1" t="s">
        <v>17</v>
      </c>
      <c r="C912" s="1">
        <v>1174.0</v>
      </c>
      <c r="D912" s="1">
        <v>199.0</v>
      </c>
      <c r="E912" s="2"/>
      <c r="F912" s="1" t="s">
        <v>18</v>
      </c>
      <c r="G912" s="1" t="s">
        <v>167</v>
      </c>
      <c r="H912" s="1" t="s">
        <v>3074</v>
      </c>
      <c r="I912" s="1" t="s">
        <v>3075</v>
      </c>
      <c r="J912" s="1" t="s">
        <v>3075</v>
      </c>
      <c r="K912" s="2"/>
      <c r="L912" s="1">
        <v>-2.0</v>
      </c>
      <c r="M912" s="1"/>
      <c r="N912" s="1">
        <v>30.8182</v>
      </c>
      <c r="O912" s="1" t="s">
        <v>27</v>
      </c>
      <c r="P912" s="1" t="s">
        <v>3076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24</v>
      </c>
      <c r="B913" s="1" t="s">
        <v>17</v>
      </c>
      <c r="C913" s="1">
        <v>199.0</v>
      </c>
      <c r="D913" s="1">
        <v>50.0</v>
      </c>
      <c r="E913" s="2"/>
      <c r="F913" s="1" t="s">
        <v>18</v>
      </c>
      <c r="G913" s="1" t="s">
        <v>167</v>
      </c>
      <c r="H913" s="1" t="s">
        <v>3077</v>
      </c>
      <c r="I913" s="1" t="s">
        <v>3078</v>
      </c>
      <c r="J913" s="1" t="s">
        <v>3078</v>
      </c>
      <c r="K913" s="2"/>
      <c r="L913" s="1">
        <v>-8.0</v>
      </c>
      <c r="M913" s="1"/>
      <c r="N913" s="1">
        <v>36.00398333333333</v>
      </c>
      <c r="O913" s="1" t="s">
        <v>27</v>
      </c>
      <c r="P913" s="1" t="s">
        <v>3079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16</v>
      </c>
      <c r="B914" s="1" t="s">
        <v>17</v>
      </c>
      <c r="C914" s="1">
        <v>308.0</v>
      </c>
      <c r="D914" s="1">
        <v>0.0</v>
      </c>
      <c r="E914" s="2"/>
      <c r="F914" s="1" t="s">
        <v>18</v>
      </c>
      <c r="G914" s="1" t="s">
        <v>19</v>
      </c>
      <c r="H914" s="1" t="s">
        <v>3080</v>
      </c>
      <c r="I914" s="1" t="s">
        <v>3081</v>
      </c>
      <c r="J914" s="1" t="s">
        <v>3081</v>
      </c>
      <c r="K914" s="2"/>
      <c r="L914" s="1">
        <v>0.0</v>
      </c>
      <c r="M914" s="1"/>
      <c r="N914" s="1">
        <v>5.56835</v>
      </c>
      <c r="O914" s="1" t="s">
        <v>22</v>
      </c>
      <c r="P914" s="1" t="s">
        <v>3082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36</v>
      </c>
      <c r="B915" s="1" t="s">
        <v>17</v>
      </c>
      <c r="C915" s="1">
        <v>329.0</v>
      </c>
      <c r="D915" s="1">
        <v>0.0</v>
      </c>
      <c r="E915" s="1" t="s">
        <v>37</v>
      </c>
      <c r="F915" s="1" t="s">
        <v>30</v>
      </c>
      <c r="G915" s="1" t="s">
        <v>31</v>
      </c>
      <c r="H915" s="1" t="s">
        <v>3083</v>
      </c>
      <c r="I915" s="1" t="s">
        <v>3084</v>
      </c>
      <c r="J915" s="1" t="s">
        <v>3084</v>
      </c>
      <c r="K915" s="2"/>
      <c r="L915" s="1">
        <v>7.0</v>
      </c>
      <c r="M915" s="1"/>
      <c r="N915" s="1">
        <v>22.1403</v>
      </c>
      <c r="O915" s="1" t="s">
        <v>34</v>
      </c>
      <c r="P915" s="1" t="s">
        <v>3085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24</v>
      </c>
      <c r="B916" s="1" t="s">
        <v>17</v>
      </c>
      <c r="C916" s="1">
        <v>101.0</v>
      </c>
      <c r="D916" s="1">
        <v>18.0</v>
      </c>
      <c r="E916" s="2"/>
      <c r="F916" s="1" t="s">
        <v>18</v>
      </c>
      <c r="G916" s="1" t="s">
        <v>31</v>
      </c>
      <c r="H916" s="1" t="s">
        <v>3086</v>
      </c>
      <c r="I916" s="1" t="s">
        <v>3087</v>
      </c>
      <c r="J916" s="1" t="s">
        <v>3087</v>
      </c>
      <c r="K916" s="2"/>
      <c r="L916" s="1">
        <v>-9.0</v>
      </c>
      <c r="M916" s="1"/>
      <c r="N916" s="1">
        <v>7.40495</v>
      </c>
      <c r="O916" s="1" t="s">
        <v>27</v>
      </c>
      <c r="P916" s="1" t="s">
        <v>3088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24</v>
      </c>
      <c r="B917" s="1" t="s">
        <v>17</v>
      </c>
      <c r="C917" s="1">
        <v>247.0</v>
      </c>
      <c r="D917" s="1">
        <v>62.0</v>
      </c>
      <c r="E917" s="2"/>
      <c r="F917" s="1" t="s">
        <v>18</v>
      </c>
      <c r="G917" s="1" t="s">
        <v>19</v>
      </c>
      <c r="H917" s="1" t="s">
        <v>3089</v>
      </c>
      <c r="I917" s="1" t="s">
        <v>3090</v>
      </c>
      <c r="J917" s="1" t="s">
        <v>3090</v>
      </c>
      <c r="K917" s="2"/>
      <c r="L917" s="1">
        <v>-9.0</v>
      </c>
      <c r="M917" s="1"/>
      <c r="N917" s="1">
        <v>9.655133333333334</v>
      </c>
      <c r="O917" s="1" t="s">
        <v>27</v>
      </c>
      <c r="P917" s="1" t="s">
        <v>1400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36</v>
      </c>
      <c r="B918" s="1" t="s">
        <v>17</v>
      </c>
      <c r="C918" s="1">
        <v>329.0</v>
      </c>
      <c r="D918" s="1">
        <v>0.0</v>
      </c>
      <c r="E918" s="1" t="s">
        <v>37</v>
      </c>
      <c r="F918" s="1" t="s">
        <v>30</v>
      </c>
      <c r="G918" s="1" t="s">
        <v>31</v>
      </c>
      <c r="H918" s="1" t="s">
        <v>3091</v>
      </c>
      <c r="I918" s="1" t="s">
        <v>3092</v>
      </c>
      <c r="J918" s="1" t="s">
        <v>3092</v>
      </c>
      <c r="K918" s="2"/>
      <c r="L918" s="1">
        <v>0.0</v>
      </c>
      <c r="M918" s="1"/>
      <c r="N918" s="1">
        <v>14.652866666666666</v>
      </c>
      <c r="O918" s="1" t="s">
        <v>34</v>
      </c>
      <c r="P918" s="1" t="s">
        <v>433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36</v>
      </c>
      <c r="B919" s="1" t="s">
        <v>17</v>
      </c>
      <c r="C919" s="1">
        <v>254.0</v>
      </c>
      <c r="D919" s="1">
        <v>0.0</v>
      </c>
      <c r="E919" s="1" t="s">
        <v>37</v>
      </c>
      <c r="F919" s="1" t="s">
        <v>30</v>
      </c>
      <c r="G919" s="1" t="s">
        <v>31</v>
      </c>
      <c r="H919" s="1" t="s">
        <v>3093</v>
      </c>
      <c r="I919" s="1" t="s">
        <v>3094</v>
      </c>
      <c r="J919" s="1" t="s">
        <v>3094</v>
      </c>
      <c r="K919" s="2"/>
      <c r="L919" s="1">
        <v>0.0</v>
      </c>
      <c r="M919" s="1"/>
      <c r="N919" s="1">
        <v>15.4403</v>
      </c>
      <c r="O919" s="1" t="s">
        <v>34</v>
      </c>
      <c r="P919" s="1" t="s">
        <v>1103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29</v>
      </c>
      <c r="B920" s="1" t="s">
        <v>17</v>
      </c>
      <c r="C920" s="3">
        <v>436.0</v>
      </c>
      <c r="D920" s="1">
        <v>0.0</v>
      </c>
      <c r="E920" s="2"/>
      <c r="F920" s="1" t="s">
        <v>30</v>
      </c>
      <c r="G920" s="1" t="s">
        <v>31</v>
      </c>
      <c r="H920" s="1" t="s">
        <v>3095</v>
      </c>
      <c r="I920" s="1" t="s">
        <v>3096</v>
      </c>
      <c r="J920" s="1" t="s">
        <v>3096</v>
      </c>
      <c r="K920" s="2"/>
      <c r="L920" s="1">
        <v>1.0</v>
      </c>
      <c r="M920" s="1"/>
      <c r="N920" s="1">
        <v>16.165066666666668</v>
      </c>
      <c r="O920" s="1" t="s">
        <v>34</v>
      </c>
      <c r="P920" s="1" t="s">
        <v>3097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29</v>
      </c>
      <c r="B921" s="1" t="s">
        <v>17</v>
      </c>
      <c r="C921" s="1">
        <v>364.0</v>
      </c>
      <c r="D921" s="1">
        <v>0.0</v>
      </c>
      <c r="E921" s="2"/>
      <c r="F921" s="1" t="s">
        <v>30</v>
      </c>
      <c r="G921" s="1" t="s">
        <v>19</v>
      </c>
      <c r="H921" s="1" t="s">
        <v>3098</v>
      </c>
      <c r="I921" s="1" t="s">
        <v>3099</v>
      </c>
      <c r="J921" s="1" t="s">
        <v>3099</v>
      </c>
      <c r="K921" s="2"/>
      <c r="L921" s="1">
        <v>0.0</v>
      </c>
      <c r="M921" s="1"/>
      <c r="N921" s="1">
        <v>14.786683333333333</v>
      </c>
      <c r="O921" s="1" t="s">
        <v>34</v>
      </c>
      <c r="P921" s="1" t="s">
        <v>3100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24</v>
      </c>
      <c r="B922" s="1" t="s">
        <v>17</v>
      </c>
      <c r="C922" s="1">
        <v>358.0</v>
      </c>
      <c r="D922" s="1">
        <v>0.0</v>
      </c>
      <c r="E922" s="1" t="s">
        <v>2339</v>
      </c>
      <c r="F922" s="1" t="s">
        <v>62</v>
      </c>
      <c r="G922" s="1" t="s">
        <v>19</v>
      </c>
      <c r="H922" s="1" t="s">
        <v>3101</v>
      </c>
      <c r="I922" s="1" t="s">
        <v>3102</v>
      </c>
      <c r="J922" s="1" t="s">
        <v>3103</v>
      </c>
      <c r="K922" s="1" t="s">
        <v>3104</v>
      </c>
      <c r="L922" s="1">
        <v>-4.0</v>
      </c>
      <c r="M922" s="1">
        <v>0.011116666666666667</v>
      </c>
      <c r="N922" s="1">
        <v>25.892583333333334</v>
      </c>
      <c r="O922" s="1" t="s">
        <v>27</v>
      </c>
      <c r="P922" s="1" t="s">
        <v>326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98</v>
      </c>
      <c r="B923" s="1" t="s">
        <v>17</v>
      </c>
      <c r="C923" s="1">
        <v>1022.0</v>
      </c>
      <c r="D923" s="1">
        <v>0.0</v>
      </c>
      <c r="E923" s="1" t="s">
        <v>2806</v>
      </c>
      <c r="F923" s="1" t="s">
        <v>30</v>
      </c>
      <c r="G923" s="1" t="s">
        <v>31</v>
      </c>
      <c r="H923" s="1" t="s">
        <v>3105</v>
      </c>
      <c r="I923" s="1" t="s">
        <v>3106</v>
      </c>
      <c r="J923" s="1" t="s">
        <v>3106</v>
      </c>
      <c r="K923" s="2"/>
      <c r="L923" s="1">
        <v>-1.0</v>
      </c>
      <c r="M923" s="1"/>
      <c r="N923" s="1">
        <v>13.711616666666666</v>
      </c>
      <c r="O923" s="1" t="s">
        <v>34</v>
      </c>
      <c r="P923" s="1" t="s">
        <v>3107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24</v>
      </c>
      <c r="B924" s="1" t="s">
        <v>17</v>
      </c>
      <c r="C924" s="1">
        <v>398.0</v>
      </c>
      <c r="D924" s="1">
        <v>0.0</v>
      </c>
      <c r="E924" s="1" t="s">
        <v>2339</v>
      </c>
      <c r="F924" s="1" t="s">
        <v>62</v>
      </c>
      <c r="G924" s="1" t="s">
        <v>31</v>
      </c>
      <c r="H924" s="1" t="s">
        <v>3108</v>
      </c>
      <c r="I924" s="1" t="s">
        <v>3109</v>
      </c>
      <c r="J924" s="1" t="s">
        <v>3110</v>
      </c>
      <c r="K924" s="1" t="s">
        <v>3111</v>
      </c>
      <c r="L924" s="1">
        <v>-6.0</v>
      </c>
      <c r="M924" s="1">
        <v>0.016533333333333334</v>
      </c>
      <c r="N924" s="1">
        <v>13.490466666666666</v>
      </c>
      <c r="O924" s="1" t="s">
        <v>27</v>
      </c>
      <c r="P924" s="1" t="s">
        <v>3112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24</v>
      </c>
      <c r="B925" s="1" t="s">
        <v>17</v>
      </c>
      <c r="C925" s="1">
        <v>299.0</v>
      </c>
      <c r="D925" s="1">
        <v>0.0</v>
      </c>
      <c r="E925" s="1" t="s">
        <v>2339</v>
      </c>
      <c r="F925" s="1" t="s">
        <v>62</v>
      </c>
      <c r="G925" s="1" t="s">
        <v>31</v>
      </c>
      <c r="H925" s="1" t="s">
        <v>3113</v>
      </c>
      <c r="I925" s="1" t="s">
        <v>3114</v>
      </c>
      <c r="J925" s="1" t="s">
        <v>3115</v>
      </c>
      <c r="K925" s="1" t="s">
        <v>3116</v>
      </c>
      <c r="L925" s="1">
        <v>-4.0</v>
      </c>
      <c r="M925" s="1">
        <v>0.011166666666666667</v>
      </c>
      <c r="N925" s="1">
        <v>13.23975</v>
      </c>
      <c r="O925" s="1" t="s">
        <v>27</v>
      </c>
      <c r="P925" s="1" t="s">
        <v>2431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98</v>
      </c>
      <c r="B926" s="1" t="s">
        <v>17</v>
      </c>
      <c r="C926" s="1">
        <v>348.0</v>
      </c>
      <c r="D926" s="1">
        <v>0.0</v>
      </c>
      <c r="E926" s="1" t="s">
        <v>364</v>
      </c>
      <c r="F926" s="1" t="s">
        <v>30</v>
      </c>
      <c r="G926" s="1" t="s">
        <v>31</v>
      </c>
      <c r="H926" s="1" t="s">
        <v>3117</v>
      </c>
      <c r="I926" s="1" t="s">
        <v>3118</v>
      </c>
      <c r="J926" s="1" t="s">
        <v>3118</v>
      </c>
      <c r="K926" s="2"/>
      <c r="L926" s="1">
        <v>-1.0</v>
      </c>
      <c r="M926" s="1"/>
      <c r="N926" s="1">
        <v>13.3147</v>
      </c>
      <c r="O926" s="1" t="s">
        <v>34</v>
      </c>
      <c r="P926" s="1" t="s">
        <v>3119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36</v>
      </c>
      <c r="B927" s="1" t="s">
        <v>17</v>
      </c>
      <c r="C927" s="1">
        <v>608.0</v>
      </c>
      <c r="D927" s="1">
        <v>0.0</v>
      </c>
      <c r="E927" s="1" t="s">
        <v>37</v>
      </c>
      <c r="F927" s="1" t="s">
        <v>30</v>
      </c>
      <c r="G927" s="1" t="s">
        <v>31</v>
      </c>
      <c r="H927" s="1" t="s">
        <v>3120</v>
      </c>
      <c r="I927" s="1" t="s">
        <v>3121</v>
      </c>
      <c r="J927" s="1" t="s">
        <v>3121</v>
      </c>
      <c r="K927" s="2"/>
      <c r="L927" s="1">
        <v>-4.0</v>
      </c>
      <c r="M927" s="1"/>
      <c r="N927" s="1">
        <v>10.427083333333334</v>
      </c>
      <c r="O927" s="1" t="s">
        <v>34</v>
      </c>
      <c r="P927" s="1" t="s">
        <v>3122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36</v>
      </c>
      <c r="B928" s="1" t="s">
        <v>17</v>
      </c>
      <c r="C928" s="1">
        <v>299.0</v>
      </c>
      <c r="D928" s="1">
        <v>0.0</v>
      </c>
      <c r="E928" s="1" t="s">
        <v>37</v>
      </c>
      <c r="F928" s="1" t="s">
        <v>30</v>
      </c>
      <c r="G928" s="1" t="s">
        <v>31</v>
      </c>
      <c r="H928" s="1" t="s">
        <v>3123</v>
      </c>
      <c r="I928" s="1" t="s">
        <v>3124</v>
      </c>
      <c r="J928" s="1" t="s">
        <v>3124</v>
      </c>
      <c r="K928" s="2"/>
      <c r="L928" s="1">
        <v>-5.0</v>
      </c>
      <c r="M928" s="1"/>
      <c r="N928" s="1">
        <v>9.745233333333333</v>
      </c>
      <c r="O928" s="1" t="s">
        <v>34</v>
      </c>
      <c r="P928" s="1" t="s">
        <v>3125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29</v>
      </c>
      <c r="B929" s="1" t="s">
        <v>17</v>
      </c>
      <c r="C929" s="1">
        <v>329.0</v>
      </c>
      <c r="D929" s="1">
        <v>0.0</v>
      </c>
      <c r="E929" s="2"/>
      <c r="F929" s="1" t="s">
        <v>30</v>
      </c>
      <c r="G929" s="1" t="s">
        <v>19</v>
      </c>
      <c r="H929" s="1" t="s">
        <v>3126</v>
      </c>
      <c r="I929" s="1" t="s">
        <v>3127</v>
      </c>
      <c r="J929" s="1" t="s">
        <v>3127</v>
      </c>
      <c r="K929" s="2"/>
      <c r="L929" s="1">
        <v>-7.0</v>
      </c>
      <c r="M929" s="1"/>
      <c r="N929" s="1">
        <v>7.785733333333333</v>
      </c>
      <c r="O929" s="1" t="s">
        <v>34</v>
      </c>
      <c r="P929" s="1" t="s">
        <v>135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36</v>
      </c>
      <c r="B930" s="1" t="s">
        <v>17</v>
      </c>
      <c r="C930" s="1">
        <v>324.0</v>
      </c>
      <c r="D930" s="1">
        <v>0.0</v>
      </c>
      <c r="E930" s="1" t="s">
        <v>37</v>
      </c>
      <c r="F930" s="1" t="s">
        <v>30</v>
      </c>
      <c r="G930" s="1" t="s">
        <v>31</v>
      </c>
      <c r="H930" s="1" t="s">
        <v>3128</v>
      </c>
      <c r="I930" s="1" t="s">
        <v>3129</v>
      </c>
      <c r="J930" s="1" t="s">
        <v>3129</v>
      </c>
      <c r="K930" s="2"/>
      <c r="L930" s="1">
        <v>-8.0</v>
      </c>
      <c r="M930" s="1"/>
      <c r="N930" s="1">
        <v>6.691033333333333</v>
      </c>
      <c r="O930" s="1" t="s">
        <v>34</v>
      </c>
      <c r="P930" s="1" t="s">
        <v>861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36</v>
      </c>
      <c r="B931" s="1" t="s">
        <v>17</v>
      </c>
      <c r="C931" s="1">
        <v>264.0</v>
      </c>
      <c r="D931" s="1">
        <v>0.0</v>
      </c>
      <c r="E931" s="1" t="s">
        <v>37</v>
      </c>
      <c r="F931" s="1" t="s">
        <v>30</v>
      </c>
      <c r="G931" s="1" t="s">
        <v>31</v>
      </c>
      <c r="H931" s="1" t="s">
        <v>3130</v>
      </c>
      <c r="I931" s="1" t="s">
        <v>3131</v>
      </c>
      <c r="J931" s="1" t="s">
        <v>3131</v>
      </c>
      <c r="K931" s="2"/>
      <c r="L931" s="1">
        <v>-7.0</v>
      </c>
      <c r="M931" s="1"/>
      <c r="N931" s="1">
        <v>7.3561</v>
      </c>
      <c r="O931" s="1" t="s">
        <v>34</v>
      </c>
      <c r="P931" s="1" t="s">
        <v>353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36</v>
      </c>
      <c r="B932" s="1" t="s">
        <v>17</v>
      </c>
      <c r="C932" s="3">
        <v>324.0</v>
      </c>
      <c r="D932" s="1">
        <v>0.0</v>
      </c>
      <c r="E932" s="1" t="s">
        <v>37</v>
      </c>
      <c r="F932" s="1" t="s">
        <v>30</v>
      </c>
      <c r="G932" s="1" t="s">
        <v>31</v>
      </c>
      <c r="H932" s="1" t="s">
        <v>3132</v>
      </c>
      <c r="I932" s="1" t="s">
        <v>3133</v>
      </c>
      <c r="J932" s="1" t="s">
        <v>3133</v>
      </c>
      <c r="K932" s="2"/>
      <c r="L932" s="1">
        <v>-7.0</v>
      </c>
      <c r="M932" s="1"/>
      <c r="N932" s="1">
        <v>7.3251</v>
      </c>
      <c r="O932" s="1" t="s">
        <v>34</v>
      </c>
      <c r="P932" s="1" t="s">
        <v>3134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24</v>
      </c>
      <c r="B933" s="1" t="s">
        <v>17</v>
      </c>
      <c r="C933" s="3">
        <v>539.0</v>
      </c>
      <c r="D933" s="1">
        <v>0.0</v>
      </c>
      <c r="E933" s="1" t="s">
        <v>2339</v>
      </c>
      <c r="F933" s="1" t="s">
        <v>62</v>
      </c>
      <c r="G933" s="1" t="s">
        <v>31</v>
      </c>
      <c r="H933" s="1" t="s">
        <v>3135</v>
      </c>
      <c r="I933" s="1" t="s">
        <v>3136</v>
      </c>
      <c r="J933" s="1" t="s">
        <v>3137</v>
      </c>
      <c r="K933" s="1" t="s">
        <v>3138</v>
      </c>
      <c r="L933" s="1">
        <v>-8.0</v>
      </c>
      <c r="M933" s="1">
        <v>0.01035</v>
      </c>
      <c r="N933" s="1">
        <v>12.940433333333333</v>
      </c>
      <c r="O933" s="1" t="s">
        <v>27</v>
      </c>
      <c r="P933" s="1" t="s">
        <v>3139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24</v>
      </c>
      <c r="B934" s="1" t="s">
        <v>17</v>
      </c>
      <c r="C934" s="1">
        <v>119.0</v>
      </c>
      <c r="D934" s="1">
        <v>0.0</v>
      </c>
      <c r="E934" s="2"/>
      <c r="F934" s="1" t="s">
        <v>18</v>
      </c>
      <c r="G934" s="1" t="s">
        <v>19</v>
      </c>
      <c r="H934" s="1" t="s">
        <v>3140</v>
      </c>
      <c r="I934" s="1" t="s">
        <v>3141</v>
      </c>
      <c r="J934" s="1" t="s">
        <v>3141</v>
      </c>
      <c r="K934" s="2"/>
      <c r="L934" s="1">
        <v>-10.0</v>
      </c>
      <c r="M934" s="1"/>
      <c r="N934" s="1">
        <v>9.377183333333333</v>
      </c>
      <c r="O934" s="1" t="s">
        <v>27</v>
      </c>
      <c r="P934" s="1" t="s">
        <v>3088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24</v>
      </c>
      <c r="B935" s="1" t="s">
        <v>17</v>
      </c>
      <c r="C935" s="1">
        <v>384.0</v>
      </c>
      <c r="D935" s="1">
        <v>33.0</v>
      </c>
      <c r="E935" s="1" t="s">
        <v>2339</v>
      </c>
      <c r="F935" s="1" t="s">
        <v>62</v>
      </c>
      <c r="G935" s="1" t="s">
        <v>31</v>
      </c>
      <c r="H935" s="1" t="s">
        <v>3142</v>
      </c>
      <c r="I935" s="1" t="s">
        <v>3143</v>
      </c>
      <c r="J935" s="1" t="s">
        <v>3144</v>
      </c>
      <c r="K935" s="1" t="s">
        <v>3145</v>
      </c>
      <c r="L935" s="1">
        <v>-1.0</v>
      </c>
      <c r="M935" s="1">
        <v>0.008183333333333334</v>
      </c>
      <c r="N935" s="1">
        <v>13.4194</v>
      </c>
      <c r="O935" s="1" t="s">
        <v>27</v>
      </c>
      <c r="P935" s="1" t="s">
        <v>3146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98</v>
      </c>
      <c r="B936" s="1" t="s">
        <v>17</v>
      </c>
      <c r="C936" s="1">
        <v>585.0</v>
      </c>
      <c r="D936" s="1">
        <v>0.0</v>
      </c>
      <c r="E936" s="1" t="s">
        <v>1636</v>
      </c>
      <c r="F936" s="1" t="s">
        <v>30</v>
      </c>
      <c r="G936" s="1" t="s">
        <v>31</v>
      </c>
      <c r="H936" s="1" t="s">
        <v>3147</v>
      </c>
      <c r="I936" s="1" t="s">
        <v>3148</v>
      </c>
      <c r="J936" s="1" t="s">
        <v>3148</v>
      </c>
      <c r="K936" s="2"/>
      <c r="L936" s="1">
        <v>-1.0</v>
      </c>
      <c r="M936" s="1"/>
      <c r="N936" s="1">
        <v>13.2822</v>
      </c>
      <c r="O936" s="1" t="s">
        <v>34</v>
      </c>
      <c r="P936" s="1" t="s">
        <v>3149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98</v>
      </c>
      <c r="B937" s="1" t="s">
        <v>17</v>
      </c>
      <c r="C937" s="1">
        <v>528.0</v>
      </c>
      <c r="D937" s="1">
        <v>0.0</v>
      </c>
      <c r="E937" s="1" t="s">
        <v>604</v>
      </c>
      <c r="F937" s="1" t="s">
        <v>30</v>
      </c>
      <c r="G937" s="1" t="s">
        <v>31</v>
      </c>
      <c r="H937" s="1" t="s">
        <v>3150</v>
      </c>
      <c r="I937" s="1" t="s">
        <v>3151</v>
      </c>
      <c r="J937" s="1" t="s">
        <v>3151</v>
      </c>
      <c r="K937" s="2"/>
      <c r="L937" s="1">
        <v>-2.0</v>
      </c>
      <c r="M937" s="1"/>
      <c r="N937" s="1">
        <v>12.981</v>
      </c>
      <c r="O937" s="1" t="s">
        <v>34</v>
      </c>
      <c r="P937" s="1" t="s">
        <v>3152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36</v>
      </c>
      <c r="B938" s="1" t="s">
        <v>17</v>
      </c>
      <c r="C938" s="1">
        <v>321.0</v>
      </c>
      <c r="D938" s="1">
        <v>0.0</v>
      </c>
      <c r="E938" s="1" t="s">
        <v>37</v>
      </c>
      <c r="F938" s="1" t="s">
        <v>30</v>
      </c>
      <c r="G938" s="1" t="s">
        <v>31</v>
      </c>
      <c r="H938" s="1" t="s">
        <v>3153</v>
      </c>
      <c r="I938" s="1" t="s">
        <v>3154</v>
      </c>
      <c r="J938" s="1" t="s">
        <v>3154</v>
      </c>
      <c r="K938" s="2"/>
      <c r="L938" s="1">
        <v>-6.0</v>
      </c>
      <c r="M938" s="1"/>
      <c r="N938" s="1">
        <v>8.03445</v>
      </c>
      <c r="O938" s="1" t="s">
        <v>34</v>
      </c>
      <c r="P938" s="1" t="s">
        <v>3155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36</v>
      </c>
      <c r="B939" s="1" t="s">
        <v>17</v>
      </c>
      <c r="C939" s="1">
        <v>434.0</v>
      </c>
      <c r="D939" s="1">
        <v>0.0</v>
      </c>
      <c r="E939" s="1" t="s">
        <v>37</v>
      </c>
      <c r="F939" s="1" t="s">
        <v>30</v>
      </c>
      <c r="G939" s="1" t="s">
        <v>31</v>
      </c>
      <c r="H939" s="1" t="s">
        <v>3156</v>
      </c>
      <c r="I939" s="1" t="s">
        <v>3157</v>
      </c>
      <c r="J939" s="1" t="s">
        <v>3157</v>
      </c>
      <c r="K939" s="2"/>
      <c r="L939" s="1">
        <v>-3.0</v>
      </c>
      <c r="M939" s="1"/>
      <c r="N939" s="1">
        <v>11.143416666666667</v>
      </c>
      <c r="O939" s="1" t="s">
        <v>34</v>
      </c>
      <c r="P939" s="1" t="s">
        <v>3158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29</v>
      </c>
      <c r="B940" s="1" t="s">
        <v>17</v>
      </c>
      <c r="C940" s="1">
        <v>329.0</v>
      </c>
      <c r="D940" s="1">
        <v>0.0</v>
      </c>
      <c r="E940" s="2"/>
      <c r="F940" s="1" t="s">
        <v>30</v>
      </c>
      <c r="G940" s="1" t="s">
        <v>19</v>
      </c>
      <c r="H940" s="1" t="s">
        <v>3159</v>
      </c>
      <c r="I940" s="1" t="s">
        <v>3160</v>
      </c>
      <c r="J940" s="1" t="s">
        <v>3160</v>
      </c>
      <c r="K940" s="2"/>
      <c r="L940" s="1">
        <v>0.0</v>
      </c>
      <c r="M940" s="1"/>
      <c r="N940" s="1">
        <v>14.094116666666666</v>
      </c>
      <c r="O940" s="1" t="s">
        <v>34</v>
      </c>
      <c r="P940" s="1" t="s">
        <v>3161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29</v>
      </c>
      <c r="B941" s="1" t="s">
        <v>17</v>
      </c>
      <c r="C941" s="1">
        <v>537.0</v>
      </c>
      <c r="D941" s="1">
        <v>0.0</v>
      </c>
      <c r="E941" s="2"/>
      <c r="F941" s="1" t="s">
        <v>30</v>
      </c>
      <c r="G941" s="1" t="s">
        <v>31</v>
      </c>
      <c r="H941" s="1" t="s">
        <v>3162</v>
      </c>
      <c r="I941" s="1" t="s">
        <v>3163</v>
      </c>
      <c r="J941" s="1" t="s">
        <v>3163</v>
      </c>
      <c r="K941" s="2"/>
      <c r="L941" s="1">
        <v>3.0</v>
      </c>
      <c r="M941" s="1"/>
      <c r="N941" s="1">
        <v>18.335966666666668</v>
      </c>
      <c r="O941" s="1" t="s">
        <v>34</v>
      </c>
      <c r="P941" s="1" t="s">
        <v>3164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98</v>
      </c>
      <c r="B942" s="1" t="s">
        <v>17</v>
      </c>
      <c r="C942" s="1">
        <v>208.0</v>
      </c>
      <c r="D942" s="1">
        <v>0.0</v>
      </c>
      <c r="E942" s="1" t="s">
        <v>3165</v>
      </c>
      <c r="F942" s="1" t="s">
        <v>30</v>
      </c>
      <c r="G942" s="1" t="s">
        <v>31</v>
      </c>
      <c r="H942" s="1" t="s">
        <v>3166</v>
      </c>
      <c r="I942" s="1" t="s">
        <v>3167</v>
      </c>
      <c r="J942" s="1" t="s">
        <v>3167</v>
      </c>
      <c r="K942" s="2"/>
      <c r="L942" s="1">
        <v>3.0</v>
      </c>
      <c r="M942" s="1"/>
      <c r="N942" s="1">
        <v>18.82855</v>
      </c>
      <c r="O942" s="1" t="s">
        <v>34</v>
      </c>
      <c r="P942" s="1" t="s">
        <v>3168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36</v>
      </c>
      <c r="B943" s="1" t="s">
        <v>17</v>
      </c>
      <c r="C943" s="1">
        <v>386.0</v>
      </c>
      <c r="D943" s="1">
        <v>0.0</v>
      </c>
      <c r="E943" s="1" t="s">
        <v>37</v>
      </c>
      <c r="F943" s="1" t="s">
        <v>30</v>
      </c>
      <c r="G943" s="1" t="s">
        <v>31</v>
      </c>
      <c r="H943" s="1" t="s">
        <v>3169</v>
      </c>
      <c r="I943" s="1" t="s">
        <v>3170</v>
      </c>
      <c r="J943" s="1" t="s">
        <v>3170</v>
      </c>
      <c r="K943" s="2"/>
      <c r="L943" s="1">
        <v>-4.0</v>
      </c>
      <c r="M943" s="1"/>
      <c r="N943" s="1">
        <v>10.390266666666667</v>
      </c>
      <c r="O943" s="1" t="s">
        <v>34</v>
      </c>
      <c r="P943" s="1" t="s">
        <v>3171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36</v>
      </c>
      <c r="B944" s="1" t="s">
        <v>17</v>
      </c>
      <c r="C944" s="1">
        <v>264.0</v>
      </c>
      <c r="D944" s="1">
        <v>0.0</v>
      </c>
      <c r="E944" s="1" t="s">
        <v>37</v>
      </c>
      <c r="F944" s="1" t="s">
        <v>30</v>
      </c>
      <c r="G944" s="1" t="s">
        <v>31</v>
      </c>
      <c r="H944" s="1" t="s">
        <v>3172</v>
      </c>
      <c r="I944" s="1" t="s">
        <v>3173</v>
      </c>
      <c r="J944" s="1" t="s">
        <v>3173</v>
      </c>
      <c r="K944" s="2"/>
      <c r="L944" s="1">
        <v>-7.0</v>
      </c>
      <c r="M944" s="1"/>
      <c r="N944" s="1">
        <v>7.877933333333333</v>
      </c>
      <c r="O944" s="1" t="s">
        <v>34</v>
      </c>
      <c r="P944" s="1" t="s">
        <v>353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24</v>
      </c>
      <c r="B945" s="1" t="s">
        <v>17</v>
      </c>
      <c r="C945" s="1">
        <v>267.0</v>
      </c>
      <c r="D945" s="1">
        <v>62.0</v>
      </c>
      <c r="E945" s="2"/>
      <c r="F945" s="1" t="s">
        <v>18</v>
      </c>
      <c r="G945" s="1" t="s">
        <v>19</v>
      </c>
      <c r="H945" s="1" t="s">
        <v>3174</v>
      </c>
      <c r="I945" s="1" t="s">
        <v>3175</v>
      </c>
      <c r="J945" s="1" t="s">
        <v>3175</v>
      </c>
      <c r="K945" s="2"/>
      <c r="L945" s="1">
        <v>-11.0</v>
      </c>
      <c r="M945" s="1"/>
      <c r="N945" s="1">
        <v>8.612083333333333</v>
      </c>
      <c r="O945" s="1" t="s">
        <v>27</v>
      </c>
      <c r="P945" s="1" t="s">
        <v>3176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24</v>
      </c>
      <c r="B946" s="1" t="s">
        <v>17</v>
      </c>
      <c r="C946" s="1">
        <v>493.0</v>
      </c>
      <c r="D946" s="1">
        <v>20.0</v>
      </c>
      <c r="E946" s="1" t="s">
        <v>2339</v>
      </c>
      <c r="F946" s="1" t="s">
        <v>62</v>
      </c>
      <c r="G946" s="1" t="s">
        <v>31</v>
      </c>
      <c r="H946" s="1" t="s">
        <v>3177</v>
      </c>
      <c r="I946" s="1" t="s">
        <v>3178</v>
      </c>
      <c r="J946" s="1" t="s">
        <v>3179</v>
      </c>
      <c r="K946" s="1" t="s">
        <v>3180</v>
      </c>
      <c r="L946" s="1">
        <v>-6.0</v>
      </c>
      <c r="M946" s="1">
        <v>0.012983333333333333</v>
      </c>
      <c r="N946" s="1">
        <v>21.170983333333332</v>
      </c>
      <c r="O946" s="1" t="s">
        <v>27</v>
      </c>
      <c r="P946" s="1" t="s">
        <v>3181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24</v>
      </c>
      <c r="B947" s="1" t="s">
        <v>17</v>
      </c>
      <c r="C947" s="1">
        <v>247.0</v>
      </c>
      <c r="D947" s="1">
        <v>62.0</v>
      </c>
      <c r="E947" s="2"/>
      <c r="F947" s="1" t="s">
        <v>18</v>
      </c>
      <c r="G947" s="1" t="s">
        <v>19</v>
      </c>
      <c r="H947" s="1" t="s">
        <v>3182</v>
      </c>
      <c r="I947" s="1" t="s">
        <v>3183</v>
      </c>
      <c r="J947" s="1" t="s">
        <v>3183</v>
      </c>
      <c r="K947" s="2"/>
      <c r="L947" s="1">
        <v>-8.0</v>
      </c>
      <c r="M947" s="1"/>
      <c r="N947" s="1">
        <v>11.7846</v>
      </c>
      <c r="O947" s="1" t="s">
        <v>27</v>
      </c>
      <c r="P947" s="1" t="s">
        <v>430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98</v>
      </c>
      <c r="B948" s="1" t="s">
        <v>17</v>
      </c>
      <c r="C948" s="1">
        <v>299.0</v>
      </c>
      <c r="D948" s="1">
        <v>0.0</v>
      </c>
      <c r="E948" s="1" t="s">
        <v>1362</v>
      </c>
      <c r="F948" s="1" t="s">
        <v>30</v>
      </c>
      <c r="G948" s="1" t="s">
        <v>31</v>
      </c>
      <c r="H948" s="1" t="s">
        <v>3184</v>
      </c>
      <c r="I948" s="1" t="s">
        <v>3185</v>
      </c>
      <c r="J948" s="1" t="s">
        <v>3185</v>
      </c>
      <c r="K948" s="2"/>
      <c r="L948" s="1">
        <v>0.0</v>
      </c>
      <c r="M948" s="1"/>
      <c r="N948" s="1">
        <v>14.451333333333332</v>
      </c>
      <c r="O948" s="1" t="s">
        <v>34</v>
      </c>
      <c r="P948" s="1" t="s">
        <v>3186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29</v>
      </c>
      <c r="B949" s="1" t="s">
        <v>17</v>
      </c>
      <c r="C949" s="1">
        <v>509.0</v>
      </c>
      <c r="D949" s="1">
        <v>0.0</v>
      </c>
      <c r="E949" s="2"/>
      <c r="F949" s="1" t="s">
        <v>30</v>
      </c>
      <c r="G949" s="1" t="s">
        <v>31</v>
      </c>
      <c r="H949" s="1" t="s">
        <v>3187</v>
      </c>
      <c r="I949" s="1" t="s">
        <v>3188</v>
      </c>
      <c r="J949" s="1" t="s">
        <v>3188</v>
      </c>
      <c r="K949" s="2"/>
      <c r="L949" s="1">
        <v>0.0</v>
      </c>
      <c r="M949" s="1"/>
      <c r="N949" s="1">
        <v>14.823133333333333</v>
      </c>
      <c r="O949" s="1" t="s">
        <v>34</v>
      </c>
      <c r="P949" s="1" t="s">
        <v>3189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24</v>
      </c>
      <c r="B950" s="1" t="s">
        <v>17</v>
      </c>
      <c r="C950" s="1">
        <v>199.0</v>
      </c>
      <c r="D950" s="1">
        <v>50.0</v>
      </c>
      <c r="E950" s="2"/>
      <c r="F950" s="1" t="s">
        <v>18</v>
      </c>
      <c r="G950" s="1" t="s">
        <v>167</v>
      </c>
      <c r="H950" s="1" t="s">
        <v>3190</v>
      </c>
      <c r="I950" s="1" t="s">
        <v>3191</v>
      </c>
      <c r="J950" s="1" t="s">
        <v>3191</v>
      </c>
      <c r="K950" s="2"/>
      <c r="L950" s="1">
        <v>-12.0</v>
      </c>
      <c r="M950" s="1"/>
      <c r="N950" s="1">
        <v>7.0434833333333335</v>
      </c>
      <c r="O950" s="1" t="s">
        <v>27</v>
      </c>
      <c r="P950" s="1" t="s">
        <v>690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98</v>
      </c>
      <c r="B951" s="1" t="s">
        <v>17</v>
      </c>
      <c r="C951" s="1">
        <v>404.0</v>
      </c>
      <c r="D951" s="1">
        <v>0.0</v>
      </c>
      <c r="E951" s="1" t="s">
        <v>1636</v>
      </c>
      <c r="F951" s="1" t="s">
        <v>30</v>
      </c>
      <c r="G951" s="1" t="s">
        <v>31</v>
      </c>
      <c r="H951" s="1" t="s">
        <v>3192</v>
      </c>
      <c r="I951" s="1" t="s">
        <v>3193</v>
      </c>
      <c r="J951" s="1" t="s">
        <v>3193</v>
      </c>
      <c r="K951" s="2"/>
      <c r="L951" s="1">
        <v>-5.0</v>
      </c>
      <c r="M951" s="1"/>
      <c r="N951" s="1">
        <v>9.94495</v>
      </c>
      <c r="O951" s="1" t="s">
        <v>34</v>
      </c>
      <c r="P951" s="1" t="s">
        <v>3194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29</v>
      </c>
      <c r="B952" s="1" t="s">
        <v>17</v>
      </c>
      <c r="C952" s="1">
        <v>264.0</v>
      </c>
      <c r="D952" s="1">
        <v>0.0</v>
      </c>
      <c r="E952" s="2"/>
      <c r="F952" s="1" t="s">
        <v>30</v>
      </c>
      <c r="G952" s="1" t="s">
        <v>31</v>
      </c>
      <c r="H952" s="1" t="s">
        <v>3195</v>
      </c>
      <c r="I952" s="1" t="s">
        <v>3196</v>
      </c>
      <c r="J952" s="1" t="s">
        <v>3196</v>
      </c>
      <c r="K952" s="2"/>
      <c r="L952" s="1">
        <v>-5.0</v>
      </c>
      <c r="M952" s="1"/>
      <c r="N952" s="1">
        <v>9.360533333333333</v>
      </c>
      <c r="O952" s="1" t="s">
        <v>34</v>
      </c>
      <c r="P952" s="1" t="s">
        <v>35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29</v>
      </c>
      <c r="B953" s="1" t="s">
        <v>17</v>
      </c>
      <c r="C953" s="1">
        <v>528.0</v>
      </c>
      <c r="D953" s="1">
        <v>0.0</v>
      </c>
      <c r="E953" s="2"/>
      <c r="F953" s="1" t="s">
        <v>30</v>
      </c>
      <c r="G953" s="1" t="s">
        <v>31</v>
      </c>
      <c r="H953" s="1" t="s">
        <v>3197</v>
      </c>
      <c r="I953" s="1" t="s">
        <v>3198</v>
      </c>
      <c r="J953" s="1" t="s">
        <v>3198</v>
      </c>
      <c r="K953" s="2"/>
      <c r="L953" s="1">
        <v>-2.0</v>
      </c>
      <c r="M953" s="1"/>
      <c r="N953" s="1">
        <v>12.953683333333334</v>
      </c>
      <c r="O953" s="1" t="s">
        <v>34</v>
      </c>
      <c r="P953" s="1" t="s">
        <v>515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98</v>
      </c>
      <c r="B954" s="1" t="s">
        <v>17</v>
      </c>
      <c r="C954" s="1">
        <v>394.0</v>
      </c>
      <c r="D954" s="1">
        <v>0.0</v>
      </c>
      <c r="E954" s="1" t="s">
        <v>1983</v>
      </c>
      <c r="F954" s="1" t="s">
        <v>30</v>
      </c>
      <c r="G954" s="1" t="s">
        <v>31</v>
      </c>
      <c r="H954" s="1" t="s">
        <v>3199</v>
      </c>
      <c r="I954" s="1" t="s">
        <v>3200</v>
      </c>
      <c r="J954" s="1" t="s">
        <v>3200</v>
      </c>
      <c r="K954" s="2"/>
      <c r="L954" s="1">
        <v>-4.0</v>
      </c>
      <c r="M954" s="1"/>
      <c r="N954" s="1">
        <v>10.176366666666667</v>
      </c>
      <c r="O954" s="1" t="s">
        <v>34</v>
      </c>
      <c r="P954" s="1" t="s">
        <v>3201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24</v>
      </c>
      <c r="B955" s="1" t="s">
        <v>17</v>
      </c>
      <c r="C955" s="1">
        <v>504.0</v>
      </c>
      <c r="D955" s="1">
        <v>124.0</v>
      </c>
      <c r="E955" s="2"/>
      <c r="F955" s="1" t="s">
        <v>18</v>
      </c>
      <c r="G955" s="1" t="s">
        <v>31</v>
      </c>
      <c r="H955" s="1" t="s">
        <v>3202</v>
      </c>
      <c r="I955" s="1" t="s">
        <v>3203</v>
      </c>
      <c r="J955" s="1" t="s">
        <v>3203</v>
      </c>
      <c r="K955" s="2"/>
      <c r="L955" s="1">
        <v>-11.0</v>
      </c>
      <c r="M955" s="1"/>
      <c r="N955" s="1">
        <v>10.355466666666667</v>
      </c>
      <c r="O955" s="1" t="s">
        <v>27</v>
      </c>
      <c r="P955" s="1" t="s">
        <v>3204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29</v>
      </c>
      <c r="B956" s="1" t="s">
        <v>17</v>
      </c>
      <c r="C956" s="1">
        <v>321.0</v>
      </c>
      <c r="D956" s="1">
        <v>0.0</v>
      </c>
      <c r="E956" s="2"/>
      <c r="F956" s="1" t="s">
        <v>30</v>
      </c>
      <c r="G956" s="1" t="s">
        <v>31</v>
      </c>
      <c r="H956" s="1" t="s">
        <v>3205</v>
      </c>
      <c r="I956" s="1" t="s">
        <v>3206</v>
      </c>
      <c r="J956" s="1" t="s">
        <v>3206</v>
      </c>
      <c r="K956" s="2"/>
      <c r="L956" s="1">
        <v>-3.0</v>
      </c>
      <c r="M956" s="1"/>
      <c r="N956" s="1">
        <v>11.676816666666667</v>
      </c>
      <c r="O956" s="1" t="s">
        <v>34</v>
      </c>
      <c r="P956" s="1" t="s">
        <v>3207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36</v>
      </c>
      <c r="B957" s="1" t="s">
        <v>17</v>
      </c>
      <c r="C957" s="1">
        <v>329.0</v>
      </c>
      <c r="D957" s="1">
        <v>0.0</v>
      </c>
      <c r="E957" s="1" t="s">
        <v>37</v>
      </c>
      <c r="F957" s="1" t="s">
        <v>30</v>
      </c>
      <c r="G957" s="1" t="s">
        <v>31</v>
      </c>
      <c r="H957" s="1" t="s">
        <v>3208</v>
      </c>
      <c r="I957" s="1" t="s">
        <v>3209</v>
      </c>
      <c r="J957" s="1" t="s">
        <v>3209</v>
      </c>
      <c r="K957" s="2"/>
      <c r="L957" s="1">
        <v>-3.0</v>
      </c>
      <c r="M957" s="1"/>
      <c r="N957" s="1">
        <v>11.626016666666667</v>
      </c>
      <c r="O957" s="1" t="s">
        <v>34</v>
      </c>
      <c r="P957" s="1" t="s">
        <v>485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24</v>
      </c>
      <c r="B958" s="1" t="s">
        <v>17</v>
      </c>
      <c r="C958" s="1">
        <v>269.0</v>
      </c>
      <c r="D958" s="1">
        <v>0.0</v>
      </c>
      <c r="E958" s="1" t="s">
        <v>2339</v>
      </c>
      <c r="F958" s="1" t="s">
        <v>62</v>
      </c>
      <c r="G958" s="1" t="s">
        <v>31</v>
      </c>
      <c r="H958" s="1" t="s">
        <v>3210</v>
      </c>
      <c r="I958" s="1" t="s">
        <v>3211</v>
      </c>
      <c r="J958" s="1" t="s">
        <v>3212</v>
      </c>
      <c r="K958" s="1" t="s">
        <v>3213</v>
      </c>
      <c r="L958" s="1">
        <v>0.0</v>
      </c>
      <c r="M958" s="1">
        <v>0.0195</v>
      </c>
      <c r="N958" s="1">
        <v>14.901466666666666</v>
      </c>
      <c r="O958" s="1" t="s">
        <v>27</v>
      </c>
      <c r="P958" s="1" t="s">
        <v>3214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29</v>
      </c>
      <c r="B959" s="1" t="s">
        <v>17</v>
      </c>
      <c r="C959" s="1">
        <v>1386.0</v>
      </c>
      <c r="D959" s="1">
        <v>0.0</v>
      </c>
      <c r="E959" s="2"/>
      <c r="F959" s="1" t="s">
        <v>30</v>
      </c>
      <c r="G959" s="1" t="s">
        <v>31</v>
      </c>
      <c r="H959" s="1" t="s">
        <v>3215</v>
      </c>
      <c r="I959" s="1" t="s">
        <v>3216</v>
      </c>
      <c r="J959" s="1" t="s">
        <v>3216</v>
      </c>
      <c r="K959" s="2"/>
      <c r="L959" s="1">
        <v>0.0</v>
      </c>
      <c r="M959" s="1"/>
      <c r="N959" s="1">
        <v>15.62275</v>
      </c>
      <c r="O959" s="1" t="s">
        <v>34</v>
      </c>
      <c r="P959" s="1" t="s">
        <v>3217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36</v>
      </c>
      <c r="B960" s="1" t="s">
        <v>17</v>
      </c>
      <c r="C960" s="1">
        <v>781.0</v>
      </c>
      <c r="D960" s="1">
        <v>0.0</v>
      </c>
      <c r="E960" s="1" t="s">
        <v>37</v>
      </c>
      <c r="F960" s="1" t="s">
        <v>30</v>
      </c>
      <c r="G960" s="1" t="s">
        <v>31</v>
      </c>
      <c r="H960" s="1" t="s">
        <v>3218</v>
      </c>
      <c r="I960" s="1" t="s">
        <v>3219</v>
      </c>
      <c r="J960" s="1" t="s">
        <v>3219</v>
      </c>
      <c r="K960" s="2"/>
      <c r="L960" s="1">
        <v>2.0</v>
      </c>
      <c r="M960" s="1"/>
      <c r="N960" s="1">
        <v>17.951166666666666</v>
      </c>
      <c r="O960" s="1" t="s">
        <v>34</v>
      </c>
      <c r="P960" s="1" t="s">
        <v>3220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98</v>
      </c>
      <c r="B961" s="1" t="s">
        <v>17</v>
      </c>
      <c r="C961" s="1">
        <v>903.0</v>
      </c>
      <c r="D961" s="1">
        <v>0.0</v>
      </c>
      <c r="E961" s="1" t="s">
        <v>2907</v>
      </c>
      <c r="F961" s="1" t="s">
        <v>30</v>
      </c>
      <c r="G961" s="1" t="s">
        <v>31</v>
      </c>
      <c r="H961" s="1" t="s">
        <v>3221</v>
      </c>
      <c r="I961" s="1" t="s">
        <v>3222</v>
      </c>
      <c r="J961" s="1" t="s">
        <v>3222</v>
      </c>
      <c r="K961" s="2"/>
      <c r="L961" s="1">
        <v>3.0</v>
      </c>
      <c r="M961" s="1"/>
      <c r="N961" s="1">
        <v>22.67055</v>
      </c>
      <c r="O961" s="1" t="s">
        <v>34</v>
      </c>
      <c r="P961" s="1" t="s">
        <v>3223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16</v>
      </c>
      <c r="B962" s="1" t="s">
        <v>17</v>
      </c>
      <c r="C962" s="1">
        <v>309.0</v>
      </c>
      <c r="D962" s="1">
        <v>0.0</v>
      </c>
      <c r="E962" s="2"/>
      <c r="F962" s="1" t="s">
        <v>18</v>
      </c>
      <c r="G962" s="1" t="s">
        <v>19</v>
      </c>
      <c r="H962" s="1" t="s">
        <v>3224</v>
      </c>
      <c r="I962" s="1" t="s">
        <v>3225</v>
      </c>
      <c r="J962" s="1" t="s">
        <v>3225</v>
      </c>
      <c r="K962" s="2"/>
      <c r="L962" s="1">
        <v>10.0</v>
      </c>
      <c r="M962" s="1"/>
      <c r="N962" s="1">
        <v>15.379016666666667</v>
      </c>
      <c r="O962" s="1" t="s">
        <v>22</v>
      </c>
      <c r="P962" s="1" t="s">
        <v>3226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24</v>
      </c>
      <c r="B963" s="1" t="s">
        <v>17</v>
      </c>
      <c r="C963" s="3">
        <v>500.0</v>
      </c>
      <c r="D963" s="1">
        <v>33.0</v>
      </c>
      <c r="E963" s="1" t="s">
        <v>2339</v>
      </c>
      <c r="F963" s="1" t="s">
        <v>62</v>
      </c>
      <c r="G963" s="1" t="s">
        <v>31</v>
      </c>
      <c r="H963" s="1" t="s">
        <v>3227</v>
      </c>
      <c r="I963" s="1" t="s">
        <v>3228</v>
      </c>
      <c r="J963" s="1" t="s">
        <v>3229</v>
      </c>
      <c r="K963" s="1" t="s">
        <v>3230</v>
      </c>
      <c r="L963" s="1">
        <v>5.0</v>
      </c>
      <c r="M963" s="1">
        <v>0.0083</v>
      </c>
      <c r="N963" s="1">
        <v>13.170866666666667</v>
      </c>
      <c r="O963" s="1" t="s">
        <v>27</v>
      </c>
      <c r="P963" s="1" t="s">
        <v>3231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98</v>
      </c>
      <c r="B964" s="3" t="s">
        <v>17</v>
      </c>
      <c r="C964" s="1">
        <v>264.0</v>
      </c>
      <c r="D964" s="1">
        <v>0.0</v>
      </c>
      <c r="E964" s="1" t="s">
        <v>3232</v>
      </c>
      <c r="F964" s="1" t="s">
        <v>30</v>
      </c>
      <c r="G964" s="1" t="s">
        <v>31</v>
      </c>
      <c r="H964" s="1" t="s">
        <v>3233</v>
      </c>
      <c r="I964" s="1" t="s">
        <v>3234</v>
      </c>
      <c r="J964" s="1" t="s">
        <v>3234</v>
      </c>
      <c r="K964" s="2"/>
      <c r="L964" s="1">
        <v>0.0</v>
      </c>
      <c r="M964" s="1"/>
      <c r="N964" s="1">
        <v>15.067316666666667</v>
      </c>
      <c r="O964" s="1" t="s">
        <v>34</v>
      </c>
      <c r="P964" s="1" t="s">
        <v>2117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98</v>
      </c>
      <c r="B965" s="1" t="s">
        <v>17</v>
      </c>
      <c r="C965" s="1">
        <v>394.0</v>
      </c>
      <c r="D965" s="1">
        <v>0.0</v>
      </c>
      <c r="E965" s="1" t="s">
        <v>3232</v>
      </c>
      <c r="F965" s="1" t="s">
        <v>30</v>
      </c>
      <c r="G965" s="1" t="s">
        <v>31</v>
      </c>
      <c r="H965" s="1" t="s">
        <v>3235</v>
      </c>
      <c r="I965" s="1" t="s">
        <v>3236</v>
      </c>
      <c r="J965" s="1" t="s">
        <v>3236</v>
      </c>
      <c r="K965" s="2"/>
      <c r="L965" s="1">
        <v>4.0</v>
      </c>
      <c r="M965" s="1"/>
      <c r="N965" s="1">
        <v>19.54925</v>
      </c>
      <c r="O965" s="1" t="s">
        <v>34</v>
      </c>
      <c r="P965" s="1" t="s">
        <v>3237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1" t="s">
        <v>24</v>
      </c>
      <c r="B966" s="1" t="s">
        <v>17</v>
      </c>
      <c r="C966" s="1">
        <v>1104.0</v>
      </c>
      <c r="D966" s="1">
        <v>0.0</v>
      </c>
      <c r="E966" s="1" t="s">
        <v>2339</v>
      </c>
      <c r="F966" s="1" t="s">
        <v>62</v>
      </c>
      <c r="G966" s="1" t="s">
        <v>31</v>
      </c>
      <c r="H966" s="1" t="s">
        <v>3238</v>
      </c>
      <c r="I966" s="1" t="s">
        <v>3239</v>
      </c>
      <c r="J966" s="1" t="s">
        <v>3240</v>
      </c>
      <c r="K966" s="1" t="s">
        <v>3241</v>
      </c>
      <c r="L966" s="1">
        <v>0.0</v>
      </c>
      <c r="M966" s="1">
        <v>0.009983333333333334</v>
      </c>
      <c r="N966" s="1">
        <v>17.472566666666665</v>
      </c>
      <c r="O966" s="1" t="s">
        <v>27</v>
      </c>
      <c r="P966" s="1" t="s">
        <v>3242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1" t="s">
        <v>24</v>
      </c>
      <c r="B967" s="1" t="s">
        <v>17</v>
      </c>
      <c r="C967" s="1">
        <v>378.0</v>
      </c>
      <c r="D967" s="1">
        <v>0.0</v>
      </c>
      <c r="E967" s="1" t="s">
        <v>2339</v>
      </c>
      <c r="F967" s="1" t="s">
        <v>62</v>
      </c>
      <c r="G967" s="1" t="s">
        <v>31</v>
      </c>
      <c r="H967" s="1" t="s">
        <v>3243</v>
      </c>
      <c r="I967" s="1" t="s">
        <v>3244</v>
      </c>
      <c r="J967" s="1" t="s">
        <v>3245</v>
      </c>
      <c r="K967" s="1" t="s">
        <v>3246</v>
      </c>
      <c r="L967" s="1">
        <v>-3.0</v>
      </c>
      <c r="M967" s="1">
        <v>0.016183333333333334</v>
      </c>
      <c r="N967" s="1">
        <v>12.442683333333333</v>
      </c>
      <c r="O967" s="1" t="s">
        <v>27</v>
      </c>
      <c r="P967" s="1" t="s">
        <v>430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1" t="s">
        <v>24</v>
      </c>
      <c r="B968" s="1" t="s">
        <v>17</v>
      </c>
      <c r="C968" s="1">
        <v>527.0</v>
      </c>
      <c r="D968" s="1">
        <v>0.0</v>
      </c>
      <c r="E968" s="1" t="s">
        <v>2339</v>
      </c>
      <c r="F968" s="1" t="s">
        <v>62</v>
      </c>
      <c r="G968" s="1" t="s">
        <v>31</v>
      </c>
      <c r="H968" s="1" t="s">
        <v>3247</v>
      </c>
      <c r="I968" s="1" t="s">
        <v>3248</v>
      </c>
      <c r="J968" s="1" t="s">
        <v>3249</v>
      </c>
      <c r="K968" s="1" t="s">
        <v>3250</v>
      </c>
      <c r="L968" s="1">
        <v>-6.0</v>
      </c>
      <c r="M968" s="1">
        <v>0.011866666666666666</v>
      </c>
      <c r="N968" s="1">
        <v>12.064916666666667</v>
      </c>
      <c r="O968" s="1" t="s">
        <v>27</v>
      </c>
      <c r="P968" s="1" t="s">
        <v>3251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1" t="s">
        <v>29</v>
      </c>
      <c r="B969" s="1" t="s">
        <v>17</v>
      </c>
      <c r="C969" s="1">
        <v>376.0</v>
      </c>
      <c r="D969" s="1">
        <v>0.0</v>
      </c>
      <c r="E969" s="2"/>
      <c r="F969" s="1" t="s">
        <v>30</v>
      </c>
      <c r="G969" s="1" t="s">
        <v>31</v>
      </c>
      <c r="H969" s="1" t="s">
        <v>3252</v>
      </c>
      <c r="I969" s="1" t="s">
        <v>3253</v>
      </c>
      <c r="J969" s="1" t="s">
        <v>3253</v>
      </c>
      <c r="K969" s="2"/>
      <c r="L969" s="1">
        <v>-5.0</v>
      </c>
      <c r="M969" s="1"/>
      <c r="N969" s="1">
        <v>9.689133333333332</v>
      </c>
      <c r="O969" s="1" t="s">
        <v>34</v>
      </c>
      <c r="P969" s="1" t="s">
        <v>3254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1" t="s">
        <v>36</v>
      </c>
      <c r="B970" s="1" t="s">
        <v>17</v>
      </c>
      <c r="C970" s="1">
        <v>289.0</v>
      </c>
      <c r="D970" s="1">
        <v>0.0</v>
      </c>
      <c r="E970" s="1" t="s">
        <v>37</v>
      </c>
      <c r="F970" s="1" t="s">
        <v>30</v>
      </c>
      <c r="G970" s="1" t="s">
        <v>31</v>
      </c>
      <c r="H970" s="1" t="s">
        <v>3255</v>
      </c>
      <c r="I970" s="1" t="s">
        <v>3256</v>
      </c>
      <c r="J970" s="1" t="s">
        <v>3256</v>
      </c>
      <c r="K970" s="2"/>
      <c r="L970" s="1">
        <v>-7.0</v>
      </c>
      <c r="M970" s="1"/>
      <c r="N970" s="1">
        <v>7.263083333333333</v>
      </c>
      <c r="O970" s="1" t="s">
        <v>34</v>
      </c>
      <c r="P970" s="1" t="s">
        <v>3257</v>
      </c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1" t="s">
        <v>24</v>
      </c>
      <c r="B971" s="1" t="s">
        <v>17</v>
      </c>
      <c r="C971" s="1">
        <v>442.0</v>
      </c>
      <c r="D971" s="1">
        <v>111.0</v>
      </c>
      <c r="E971" s="2"/>
      <c r="F971" s="1" t="s">
        <v>18</v>
      </c>
      <c r="G971" s="1" t="s">
        <v>167</v>
      </c>
      <c r="H971" s="1" t="s">
        <v>3258</v>
      </c>
      <c r="I971" s="1" t="s">
        <v>3259</v>
      </c>
      <c r="J971" s="1" t="s">
        <v>3259</v>
      </c>
      <c r="K971" s="2"/>
      <c r="L971" s="1">
        <v>-5.0</v>
      </c>
      <c r="M971" s="1"/>
      <c r="N971" s="1">
        <v>13.76955</v>
      </c>
      <c r="O971" s="1" t="s">
        <v>27</v>
      </c>
      <c r="P971" s="1" t="s">
        <v>3260</v>
      </c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1" t="s">
        <v>24</v>
      </c>
      <c r="B972" s="1" t="s">
        <v>17</v>
      </c>
      <c r="C972" s="1">
        <v>418.0</v>
      </c>
      <c r="D972" s="1">
        <v>105.0</v>
      </c>
      <c r="E972" s="2"/>
      <c r="F972" s="1" t="s">
        <v>18</v>
      </c>
      <c r="G972" s="1" t="s">
        <v>167</v>
      </c>
      <c r="H972" s="1" t="s">
        <v>3261</v>
      </c>
      <c r="I972" s="1" t="s">
        <v>3262</v>
      </c>
      <c r="J972" s="1" t="s">
        <v>3262</v>
      </c>
      <c r="K972" s="2"/>
      <c r="L972" s="1">
        <v>-10.0</v>
      </c>
      <c r="M972" s="1"/>
      <c r="N972" s="1">
        <v>9.447833333333334</v>
      </c>
      <c r="O972" s="1" t="s">
        <v>27</v>
      </c>
      <c r="P972" s="1" t="s">
        <v>3263</v>
      </c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1" t="s">
        <v>29</v>
      </c>
      <c r="B973" s="1" t="s">
        <v>17</v>
      </c>
      <c r="C973" s="1">
        <v>321.0</v>
      </c>
      <c r="D973" s="1">
        <v>0.0</v>
      </c>
      <c r="E973" s="2"/>
      <c r="F973" s="1" t="s">
        <v>30</v>
      </c>
      <c r="G973" s="1" t="s">
        <v>31</v>
      </c>
      <c r="H973" s="1" t="s">
        <v>3264</v>
      </c>
      <c r="I973" s="1" t="s">
        <v>3265</v>
      </c>
      <c r="J973" s="1" t="s">
        <v>3265</v>
      </c>
      <c r="K973" s="2"/>
      <c r="L973" s="1">
        <v>-6.0</v>
      </c>
      <c r="M973" s="1"/>
      <c r="N973" s="1">
        <v>8.8596</v>
      </c>
      <c r="O973" s="1" t="s">
        <v>34</v>
      </c>
      <c r="P973" s="1" t="s">
        <v>3266</v>
      </c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1" t="s">
        <v>98</v>
      </c>
      <c r="B974" s="1" t="s">
        <v>17</v>
      </c>
      <c r="C974" s="1">
        <v>264.0</v>
      </c>
      <c r="D974" s="1">
        <v>0.0</v>
      </c>
      <c r="E974" s="1" t="s">
        <v>3267</v>
      </c>
      <c r="F974" s="1" t="s">
        <v>30</v>
      </c>
      <c r="G974" s="1" t="s">
        <v>31</v>
      </c>
      <c r="H974" s="1" t="s">
        <v>3268</v>
      </c>
      <c r="I974" s="1" t="s">
        <v>3269</v>
      </c>
      <c r="J974" s="1" t="s">
        <v>3269</v>
      </c>
      <c r="K974" s="2"/>
      <c r="L974" s="1">
        <v>-9.0</v>
      </c>
      <c r="M974" s="1"/>
      <c r="N974" s="1">
        <v>5.2163</v>
      </c>
      <c r="O974" s="1" t="s">
        <v>34</v>
      </c>
      <c r="P974" s="1" t="s">
        <v>3270</v>
      </c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1" t="s">
        <v>16</v>
      </c>
      <c r="B975" s="1" t="s">
        <v>17</v>
      </c>
      <c r="C975" s="1">
        <v>119.0</v>
      </c>
      <c r="D975" s="1">
        <v>0.0</v>
      </c>
      <c r="E975" s="2"/>
      <c r="F975" s="1" t="s">
        <v>18</v>
      </c>
      <c r="G975" s="1" t="s">
        <v>19</v>
      </c>
      <c r="H975" s="1" t="s">
        <v>3271</v>
      </c>
      <c r="I975" s="1" t="s">
        <v>3272</v>
      </c>
      <c r="J975" s="1" t="s">
        <v>3272</v>
      </c>
      <c r="K975" s="2"/>
      <c r="L975" s="1">
        <v>1.0</v>
      </c>
      <c r="M975" s="1"/>
      <c r="N975" s="1">
        <v>6.531533333333333</v>
      </c>
      <c r="O975" s="1" t="s">
        <v>22</v>
      </c>
      <c r="P975" s="1" t="s">
        <v>3273</v>
      </c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1" t="s">
        <v>16</v>
      </c>
      <c r="B976" s="1" t="s">
        <v>17</v>
      </c>
      <c r="C976" s="1">
        <v>249.0</v>
      </c>
      <c r="D976" s="1">
        <v>0.0</v>
      </c>
      <c r="E976" s="2"/>
      <c r="F976" s="1" t="s">
        <v>18</v>
      </c>
      <c r="G976" s="1" t="s">
        <v>19</v>
      </c>
      <c r="H976" s="1" t="s">
        <v>3274</v>
      </c>
      <c r="I976" s="1" t="s">
        <v>3275</v>
      </c>
      <c r="J976" s="1" t="s">
        <v>3275</v>
      </c>
      <c r="K976" s="2"/>
      <c r="L976" s="1">
        <v>0.0</v>
      </c>
      <c r="M976" s="1"/>
      <c r="N976" s="1">
        <v>5.8788833333333335</v>
      </c>
      <c r="O976" s="1" t="s">
        <v>22</v>
      </c>
      <c r="P976" s="1" t="s">
        <v>3276</v>
      </c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1" t="s">
        <v>24</v>
      </c>
      <c r="B977" s="1" t="s">
        <v>17</v>
      </c>
      <c r="C977" s="1">
        <v>514.0</v>
      </c>
      <c r="D977" s="1">
        <v>124.0</v>
      </c>
      <c r="E977" s="2"/>
      <c r="F977" s="1" t="s">
        <v>18</v>
      </c>
      <c r="G977" s="1" t="s">
        <v>19</v>
      </c>
      <c r="H977" s="1" t="s">
        <v>3277</v>
      </c>
      <c r="I977" s="1" t="s">
        <v>3278</v>
      </c>
      <c r="J977" s="1" t="s">
        <v>3278</v>
      </c>
      <c r="K977" s="2"/>
      <c r="L977" s="1">
        <v>-7.0</v>
      </c>
      <c r="M977" s="1"/>
      <c r="N977" s="1">
        <v>11.389866666666666</v>
      </c>
      <c r="O977" s="1" t="s">
        <v>27</v>
      </c>
      <c r="P977" s="1" t="s">
        <v>3279</v>
      </c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1" t="s">
        <v>24</v>
      </c>
      <c r="B978" s="1" t="s">
        <v>17</v>
      </c>
      <c r="C978" s="1">
        <v>219.0</v>
      </c>
      <c r="D978" s="1">
        <v>50.0</v>
      </c>
      <c r="E978" s="2"/>
      <c r="F978" s="1" t="s">
        <v>18</v>
      </c>
      <c r="G978" s="1" t="s">
        <v>167</v>
      </c>
      <c r="H978" s="1" t="s">
        <v>3280</v>
      </c>
      <c r="I978" s="1" t="s">
        <v>3281</v>
      </c>
      <c r="J978" s="1" t="s">
        <v>3281</v>
      </c>
      <c r="K978" s="2"/>
      <c r="L978" s="1">
        <v>-8.0</v>
      </c>
      <c r="M978" s="1"/>
      <c r="N978" s="1">
        <v>10.8116</v>
      </c>
      <c r="O978" s="1" t="s">
        <v>27</v>
      </c>
      <c r="P978" s="1" t="s">
        <v>3282</v>
      </c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1" t="s">
        <v>24</v>
      </c>
      <c r="B979" s="1" t="s">
        <v>17</v>
      </c>
      <c r="C979" s="1">
        <v>215.0</v>
      </c>
      <c r="D979" s="1">
        <v>54.0</v>
      </c>
      <c r="E979" s="2"/>
      <c r="F979" s="1" t="s">
        <v>18</v>
      </c>
      <c r="G979" s="1" t="s">
        <v>167</v>
      </c>
      <c r="H979" s="1" t="s">
        <v>3283</v>
      </c>
      <c r="I979" s="1" t="s">
        <v>3284</v>
      </c>
      <c r="J979" s="1" t="s">
        <v>3284</v>
      </c>
      <c r="K979" s="2"/>
      <c r="L979" s="1">
        <v>-11.0</v>
      </c>
      <c r="M979" s="1"/>
      <c r="N979" s="1">
        <v>8.300933333333333</v>
      </c>
      <c r="O979" s="1" t="s">
        <v>27</v>
      </c>
      <c r="P979" s="1" t="s">
        <v>2314</v>
      </c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1" t="s">
        <v>29</v>
      </c>
      <c r="B980" s="1" t="s">
        <v>17</v>
      </c>
      <c r="C980" s="3">
        <v>421.0</v>
      </c>
      <c r="D980" s="1">
        <v>0.0</v>
      </c>
      <c r="E980" s="2"/>
      <c r="F980" s="1" t="s">
        <v>30</v>
      </c>
      <c r="G980" s="1" t="s">
        <v>31</v>
      </c>
      <c r="H980" s="1" t="s">
        <v>3285</v>
      </c>
      <c r="I980" s="1" t="s">
        <v>3286</v>
      </c>
      <c r="J980" s="1" t="s">
        <v>3286</v>
      </c>
      <c r="K980" s="2"/>
      <c r="L980" s="1">
        <v>-4.0</v>
      </c>
      <c r="M980" s="1"/>
      <c r="N980" s="1">
        <v>10.483566666666666</v>
      </c>
      <c r="O980" s="1" t="s">
        <v>34</v>
      </c>
      <c r="P980" s="1" t="s">
        <v>3287</v>
      </c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1" t="s">
        <v>29</v>
      </c>
      <c r="B981" s="1" t="s">
        <v>17</v>
      </c>
      <c r="C981" s="1">
        <v>329.0</v>
      </c>
      <c r="D981" s="1">
        <v>0.0</v>
      </c>
      <c r="E981" s="2"/>
      <c r="F981" s="1" t="s">
        <v>30</v>
      </c>
      <c r="G981" s="1" t="s">
        <v>19</v>
      </c>
      <c r="H981" s="1" t="s">
        <v>3288</v>
      </c>
      <c r="I981" s="1" t="s">
        <v>3289</v>
      </c>
      <c r="J981" s="1" t="s">
        <v>3289</v>
      </c>
      <c r="K981" s="2"/>
      <c r="L981" s="1">
        <v>-6.0</v>
      </c>
      <c r="M981" s="1"/>
      <c r="N981" s="1">
        <v>8.2731</v>
      </c>
      <c r="O981" s="1" t="s">
        <v>34</v>
      </c>
      <c r="P981" s="1" t="s">
        <v>3290</v>
      </c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1" t="s">
        <v>29</v>
      </c>
      <c r="B982" s="1" t="s">
        <v>17</v>
      </c>
      <c r="C982" s="1">
        <v>448.0</v>
      </c>
      <c r="D982" s="1">
        <v>0.0</v>
      </c>
      <c r="E982" s="2"/>
      <c r="F982" s="1" t="s">
        <v>30</v>
      </c>
      <c r="G982" s="1" t="s">
        <v>31</v>
      </c>
      <c r="H982" s="1" t="s">
        <v>3291</v>
      </c>
      <c r="I982" s="1" t="s">
        <v>3292</v>
      </c>
      <c r="J982" s="1" t="s">
        <v>3292</v>
      </c>
      <c r="K982" s="2"/>
      <c r="L982" s="1">
        <v>-6.0</v>
      </c>
      <c r="M982" s="1"/>
      <c r="N982" s="1">
        <v>8.902133333333333</v>
      </c>
      <c r="O982" s="1" t="s">
        <v>34</v>
      </c>
      <c r="P982" s="1" t="s">
        <v>3293</v>
      </c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1" t="s">
        <v>24</v>
      </c>
      <c r="B983" s="1" t="s">
        <v>17</v>
      </c>
      <c r="C983" s="1">
        <v>398.0</v>
      </c>
      <c r="D983" s="1">
        <v>100.0</v>
      </c>
      <c r="E983" s="2"/>
      <c r="F983" s="1" t="s">
        <v>18</v>
      </c>
      <c r="G983" s="1" t="s">
        <v>167</v>
      </c>
      <c r="H983" s="1" t="s">
        <v>3294</v>
      </c>
      <c r="I983" s="1" t="s">
        <v>3295</v>
      </c>
      <c r="J983" s="1" t="s">
        <v>3295</v>
      </c>
      <c r="K983" s="2"/>
      <c r="L983" s="1">
        <v>-8.0</v>
      </c>
      <c r="M983" s="1"/>
      <c r="N983" s="1">
        <v>10.9471</v>
      </c>
      <c r="O983" s="1" t="s">
        <v>27</v>
      </c>
      <c r="P983" s="1" t="s">
        <v>3296</v>
      </c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1" t="s">
        <v>16</v>
      </c>
      <c r="B984" s="1" t="s">
        <v>17</v>
      </c>
      <c r="C984" s="1">
        <v>20.0</v>
      </c>
      <c r="D984" s="1">
        <v>35.0</v>
      </c>
      <c r="E984" s="2"/>
      <c r="F984" s="1" t="s">
        <v>18</v>
      </c>
      <c r="G984" s="1" t="s">
        <v>19</v>
      </c>
      <c r="H984" s="1" t="s">
        <v>3297</v>
      </c>
      <c r="I984" s="1" t="s">
        <v>3298</v>
      </c>
      <c r="J984" s="1" t="s">
        <v>3298</v>
      </c>
      <c r="K984" s="2"/>
      <c r="L984" s="1">
        <v>-4.0</v>
      </c>
      <c r="M984" s="1"/>
      <c r="N984" s="1">
        <v>0.97645</v>
      </c>
      <c r="O984" s="1" t="s">
        <v>22</v>
      </c>
      <c r="P984" s="1" t="s">
        <v>3299</v>
      </c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1" t="s">
        <v>29</v>
      </c>
      <c r="B985" s="1" t="s">
        <v>17</v>
      </c>
      <c r="C985" s="1">
        <v>329.0</v>
      </c>
      <c r="D985" s="1">
        <v>0.0</v>
      </c>
      <c r="E985" s="2"/>
      <c r="F985" s="1" t="s">
        <v>30</v>
      </c>
      <c r="G985" s="1" t="s">
        <v>31</v>
      </c>
      <c r="H985" s="1" t="s">
        <v>3300</v>
      </c>
      <c r="I985" s="1" t="s">
        <v>3301</v>
      </c>
      <c r="J985" s="1" t="s">
        <v>3301</v>
      </c>
      <c r="K985" s="2"/>
      <c r="L985" s="1">
        <v>-7.0</v>
      </c>
      <c r="M985" s="1"/>
      <c r="N985" s="1">
        <v>7.166733333333333</v>
      </c>
      <c r="O985" s="1" t="s">
        <v>34</v>
      </c>
      <c r="P985" s="1" t="s">
        <v>1570</v>
      </c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1" t="s">
        <v>24</v>
      </c>
      <c r="B986" s="1" t="s">
        <v>17</v>
      </c>
      <c r="C986" s="1">
        <v>276.0</v>
      </c>
      <c r="D986" s="1">
        <v>13.0</v>
      </c>
      <c r="E986" s="1" t="s">
        <v>1643</v>
      </c>
      <c r="F986" s="1" t="s">
        <v>62</v>
      </c>
      <c r="G986" s="1" t="s">
        <v>31</v>
      </c>
      <c r="H986" s="1" t="s">
        <v>3302</v>
      </c>
      <c r="I986" s="1" t="s">
        <v>3303</v>
      </c>
      <c r="J986" s="1" t="s">
        <v>3304</v>
      </c>
      <c r="K986" s="1" t="s">
        <v>3305</v>
      </c>
      <c r="L986" s="1">
        <v>-8.0</v>
      </c>
      <c r="M986" s="1">
        <v>0.01595</v>
      </c>
      <c r="N986" s="1">
        <v>14.6247</v>
      </c>
      <c r="O986" s="1" t="s">
        <v>27</v>
      </c>
      <c r="P986" s="1" t="s">
        <v>3306</v>
      </c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1" t="s">
        <v>36</v>
      </c>
      <c r="B987" s="1" t="s">
        <v>17</v>
      </c>
      <c r="C987" s="1">
        <v>404.0</v>
      </c>
      <c r="D987" s="1">
        <v>0.0</v>
      </c>
      <c r="E987" s="1" t="s">
        <v>37</v>
      </c>
      <c r="F987" s="1" t="s">
        <v>30</v>
      </c>
      <c r="G987" s="1" t="s">
        <v>31</v>
      </c>
      <c r="H987" s="1" t="s">
        <v>3307</v>
      </c>
      <c r="I987" s="1" t="s">
        <v>3308</v>
      </c>
      <c r="J987" s="1" t="s">
        <v>3308</v>
      </c>
      <c r="K987" s="2"/>
      <c r="L987" s="1">
        <v>0.0</v>
      </c>
      <c r="M987" s="1"/>
      <c r="N987" s="1">
        <v>14.642133333333334</v>
      </c>
      <c r="O987" s="1" t="s">
        <v>34</v>
      </c>
      <c r="P987" s="1" t="s">
        <v>3309</v>
      </c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1" t="s">
        <v>29</v>
      </c>
      <c r="B988" s="1" t="s">
        <v>17</v>
      </c>
      <c r="C988" s="1">
        <v>224.0</v>
      </c>
      <c r="D988" s="1">
        <v>0.0</v>
      </c>
      <c r="E988" s="2"/>
      <c r="F988" s="1" t="s">
        <v>30</v>
      </c>
      <c r="G988" s="1" t="s">
        <v>31</v>
      </c>
      <c r="H988" s="1" t="s">
        <v>3310</v>
      </c>
      <c r="I988" s="1" t="s">
        <v>3311</v>
      </c>
      <c r="J988" s="1" t="s">
        <v>3311</v>
      </c>
      <c r="K988" s="2"/>
      <c r="L988" s="1">
        <v>-8.0</v>
      </c>
      <c r="M988" s="1"/>
      <c r="N988" s="1">
        <v>6.8002</v>
      </c>
      <c r="O988" s="1" t="s">
        <v>34</v>
      </c>
      <c r="P988" s="1" t="s">
        <v>268</v>
      </c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1" t="s">
        <v>24</v>
      </c>
      <c r="B989" s="1" t="s">
        <v>17</v>
      </c>
      <c r="C989" s="1">
        <v>309.0</v>
      </c>
      <c r="D989" s="1">
        <v>0.0</v>
      </c>
      <c r="E989" s="1" t="s">
        <v>1643</v>
      </c>
      <c r="F989" s="1" t="s">
        <v>62</v>
      </c>
      <c r="G989" s="1" t="s">
        <v>31</v>
      </c>
      <c r="H989" s="1" t="s">
        <v>3312</v>
      </c>
      <c r="I989" s="1" t="s">
        <v>3313</v>
      </c>
      <c r="J989" s="1" t="s">
        <v>3314</v>
      </c>
      <c r="K989" s="1" t="s">
        <v>3315</v>
      </c>
      <c r="L989" s="1">
        <v>-11.0</v>
      </c>
      <c r="M989" s="1">
        <v>0.011666666666666667</v>
      </c>
      <c r="N989" s="1">
        <v>8.378283333333334</v>
      </c>
      <c r="O989" s="1" t="s">
        <v>27</v>
      </c>
      <c r="P989" s="1" t="s">
        <v>1255</v>
      </c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1" t="s">
        <v>98</v>
      </c>
      <c r="B990" s="1" t="s">
        <v>17</v>
      </c>
      <c r="C990" s="1">
        <v>517.0</v>
      </c>
      <c r="D990" s="1">
        <v>0.0</v>
      </c>
      <c r="E990" s="1" t="s">
        <v>537</v>
      </c>
      <c r="F990" s="1" t="s">
        <v>30</v>
      </c>
      <c r="G990" s="1" t="s">
        <v>31</v>
      </c>
      <c r="H990" s="1" t="s">
        <v>3316</v>
      </c>
      <c r="I990" s="1" t="s">
        <v>3317</v>
      </c>
      <c r="J990" s="1" t="s">
        <v>3317</v>
      </c>
      <c r="K990" s="2"/>
      <c r="L990" s="1">
        <v>-6.0</v>
      </c>
      <c r="M990" s="1"/>
      <c r="N990" s="1">
        <v>8.974566666666666</v>
      </c>
      <c r="O990" s="1" t="s">
        <v>34</v>
      </c>
      <c r="P990" s="1" t="s">
        <v>3318</v>
      </c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1" t="s">
        <v>36</v>
      </c>
      <c r="B991" s="1" t="s">
        <v>17</v>
      </c>
      <c r="C991" s="1">
        <v>264.0</v>
      </c>
      <c r="D991" s="1">
        <v>0.0</v>
      </c>
      <c r="E991" s="1" t="s">
        <v>37</v>
      </c>
      <c r="F991" s="1" t="s">
        <v>30</v>
      </c>
      <c r="G991" s="1" t="s">
        <v>31</v>
      </c>
      <c r="H991" s="1" t="s">
        <v>3319</v>
      </c>
      <c r="I991" s="1" t="s">
        <v>3320</v>
      </c>
      <c r="J991" s="1" t="s">
        <v>3320</v>
      </c>
      <c r="K991" s="2"/>
      <c r="L991" s="1">
        <v>-7.0</v>
      </c>
      <c r="M991" s="1"/>
      <c r="N991" s="1">
        <v>7.25355</v>
      </c>
      <c r="O991" s="1" t="s">
        <v>34</v>
      </c>
      <c r="P991" s="1" t="s">
        <v>3321</v>
      </c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1" t="s">
        <v>98</v>
      </c>
      <c r="B992" s="1" t="s">
        <v>17</v>
      </c>
      <c r="C992" s="1">
        <v>264.0</v>
      </c>
      <c r="D992" s="1">
        <v>0.0</v>
      </c>
      <c r="E992" s="1" t="s">
        <v>983</v>
      </c>
      <c r="F992" s="1" t="s">
        <v>30</v>
      </c>
      <c r="G992" s="1" t="s">
        <v>31</v>
      </c>
      <c r="H992" s="1" t="s">
        <v>3322</v>
      </c>
      <c r="I992" s="1" t="s">
        <v>3323</v>
      </c>
      <c r="J992" s="1" t="s">
        <v>3323</v>
      </c>
      <c r="K992" s="2"/>
      <c r="L992" s="1">
        <v>-6.0</v>
      </c>
      <c r="M992" s="1"/>
      <c r="N992" s="1">
        <v>8.12475</v>
      </c>
      <c r="O992" s="1" t="s">
        <v>34</v>
      </c>
      <c r="P992" s="1" t="s">
        <v>2874</v>
      </c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1" t="s">
        <v>24</v>
      </c>
      <c r="B993" s="1" t="s">
        <v>17</v>
      </c>
      <c r="C993" s="1">
        <v>418.0</v>
      </c>
      <c r="D993" s="1">
        <v>105.0</v>
      </c>
      <c r="E993" s="2"/>
      <c r="F993" s="1" t="s">
        <v>18</v>
      </c>
      <c r="G993" s="1" t="s">
        <v>167</v>
      </c>
      <c r="H993" s="1" t="s">
        <v>3324</v>
      </c>
      <c r="I993" s="1" t="s">
        <v>3325</v>
      </c>
      <c r="J993" s="1" t="s">
        <v>3325</v>
      </c>
      <c r="K993" s="2"/>
      <c r="L993" s="1">
        <v>-8.0</v>
      </c>
      <c r="M993" s="1"/>
      <c r="N993" s="1">
        <v>10.507033333333334</v>
      </c>
      <c r="O993" s="1" t="s">
        <v>27</v>
      </c>
      <c r="P993" s="1" t="s">
        <v>3326</v>
      </c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1" t="s">
        <v>24</v>
      </c>
      <c r="B994" s="1" t="s">
        <v>17</v>
      </c>
      <c r="C994" s="1">
        <v>250.0</v>
      </c>
      <c r="D994" s="1">
        <v>0.0</v>
      </c>
      <c r="E994" s="1" t="s">
        <v>1643</v>
      </c>
      <c r="F994" s="1" t="s">
        <v>62</v>
      </c>
      <c r="G994" s="1" t="s">
        <v>19</v>
      </c>
      <c r="H994" s="1" t="s">
        <v>3327</v>
      </c>
      <c r="I994" s="1" t="s">
        <v>3328</v>
      </c>
      <c r="J994" s="1" t="s">
        <v>3329</v>
      </c>
      <c r="K994" s="1" t="s">
        <v>3330</v>
      </c>
      <c r="L994" s="1">
        <v>-4.0</v>
      </c>
      <c r="M994" s="1">
        <v>0.009866666666666666</v>
      </c>
      <c r="N994" s="1">
        <v>10.016983333333334</v>
      </c>
      <c r="O994" s="1" t="s">
        <v>27</v>
      </c>
      <c r="P994" s="1" t="s">
        <v>3331</v>
      </c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1" t="s">
        <v>29</v>
      </c>
      <c r="B995" s="1" t="s">
        <v>17</v>
      </c>
      <c r="C995" s="1">
        <v>681.0</v>
      </c>
      <c r="D995" s="1">
        <v>0.0</v>
      </c>
      <c r="E995" s="2"/>
      <c r="F995" s="1" t="s">
        <v>30</v>
      </c>
      <c r="G995" s="1" t="s">
        <v>31</v>
      </c>
      <c r="H995" s="1" t="s">
        <v>3332</v>
      </c>
      <c r="I995" s="1" t="s">
        <v>3333</v>
      </c>
      <c r="J995" s="1" t="s">
        <v>3333</v>
      </c>
      <c r="K995" s="2"/>
      <c r="L995" s="1">
        <v>0.0</v>
      </c>
      <c r="M995" s="1"/>
      <c r="N995" s="1">
        <v>14.584033333333334</v>
      </c>
      <c r="O995" s="1" t="s">
        <v>34</v>
      </c>
      <c r="P995" s="1" t="s">
        <v>3334</v>
      </c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1" t="s">
        <v>98</v>
      </c>
      <c r="B996" s="1" t="s">
        <v>17</v>
      </c>
      <c r="C996" s="1">
        <v>628.0</v>
      </c>
      <c r="D996" s="1">
        <v>0.0</v>
      </c>
      <c r="E996" s="1" t="s">
        <v>983</v>
      </c>
      <c r="F996" s="1" t="s">
        <v>30</v>
      </c>
      <c r="G996" s="1" t="s">
        <v>31</v>
      </c>
      <c r="H996" s="1" t="s">
        <v>3335</v>
      </c>
      <c r="I996" s="1" t="s">
        <v>3336</v>
      </c>
      <c r="J996" s="1" t="s">
        <v>3336</v>
      </c>
      <c r="K996" s="2"/>
      <c r="L996" s="1">
        <v>-4.0</v>
      </c>
      <c r="M996" s="1"/>
      <c r="N996" s="1">
        <v>10.772416666666667</v>
      </c>
      <c r="O996" s="1" t="s">
        <v>34</v>
      </c>
      <c r="P996" s="1" t="s">
        <v>3337</v>
      </c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1" t="s">
        <v>24</v>
      </c>
      <c r="B997" s="1" t="s">
        <v>17</v>
      </c>
      <c r="C997" s="1">
        <v>358.0</v>
      </c>
      <c r="D997" s="1">
        <v>0.0</v>
      </c>
      <c r="E997" s="1" t="s">
        <v>1643</v>
      </c>
      <c r="F997" s="1" t="s">
        <v>62</v>
      </c>
      <c r="G997" s="1" t="s">
        <v>19</v>
      </c>
      <c r="H997" s="1" t="s">
        <v>3338</v>
      </c>
      <c r="I997" s="1" t="s">
        <v>3339</v>
      </c>
      <c r="J997" s="1" t="s">
        <v>3340</v>
      </c>
      <c r="K997" s="1" t="s">
        <v>3341</v>
      </c>
      <c r="L997" s="1">
        <v>-7.0</v>
      </c>
      <c r="M997" s="1">
        <v>0.015366666666666667</v>
      </c>
      <c r="N997" s="1">
        <v>16.315783333333332</v>
      </c>
      <c r="O997" s="1" t="s">
        <v>27</v>
      </c>
      <c r="P997" s="1" t="s">
        <v>3342</v>
      </c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1" t="s">
        <v>98</v>
      </c>
      <c r="B998" s="1" t="s">
        <v>17</v>
      </c>
      <c r="C998" s="1">
        <v>1040.0</v>
      </c>
      <c r="D998" s="1">
        <v>0.0</v>
      </c>
      <c r="E998" s="1" t="s">
        <v>983</v>
      </c>
      <c r="F998" s="1" t="s">
        <v>30</v>
      </c>
      <c r="G998" s="1" t="s">
        <v>31</v>
      </c>
      <c r="H998" s="1" t="s">
        <v>3343</v>
      </c>
      <c r="I998" s="1" t="s">
        <v>3344</v>
      </c>
      <c r="J998" s="1" t="s">
        <v>3344</v>
      </c>
      <c r="K998" s="2"/>
      <c r="L998" s="1">
        <v>-1.0</v>
      </c>
      <c r="M998" s="1"/>
      <c r="N998" s="1">
        <v>14.6879</v>
      </c>
      <c r="O998" s="1" t="s">
        <v>34</v>
      </c>
      <c r="P998" s="1" t="s">
        <v>3345</v>
      </c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1" t="s">
        <v>24</v>
      </c>
      <c r="B999" s="1" t="s">
        <v>17</v>
      </c>
      <c r="C999" s="1">
        <v>267.0</v>
      </c>
      <c r="D999" s="1">
        <v>62.0</v>
      </c>
      <c r="E999" s="2"/>
      <c r="F999" s="1" t="s">
        <v>18</v>
      </c>
      <c r="G999" s="1" t="s">
        <v>167</v>
      </c>
      <c r="H999" s="1" t="s">
        <v>3346</v>
      </c>
      <c r="I999" s="1" t="s">
        <v>3347</v>
      </c>
      <c r="J999" s="1" t="s">
        <v>3347</v>
      </c>
      <c r="K999" s="2"/>
      <c r="L999" s="1">
        <v>-13.0</v>
      </c>
      <c r="M999" s="1"/>
      <c r="N999" s="1">
        <v>5.306016666666666</v>
      </c>
      <c r="O999" s="1" t="s">
        <v>27</v>
      </c>
      <c r="P999" s="1" t="s">
        <v>2774</v>
      </c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1" t="s">
        <v>24</v>
      </c>
      <c r="B1000" s="1" t="s">
        <v>17</v>
      </c>
      <c r="C1000" s="1">
        <v>358.0</v>
      </c>
      <c r="D1000" s="1">
        <v>0.0</v>
      </c>
      <c r="E1000" s="1" t="s">
        <v>1643</v>
      </c>
      <c r="F1000" s="1" t="s">
        <v>62</v>
      </c>
      <c r="G1000" s="1" t="s">
        <v>19</v>
      </c>
      <c r="H1000" s="1" t="s">
        <v>3348</v>
      </c>
      <c r="I1000" s="1" t="s">
        <v>3349</v>
      </c>
      <c r="J1000" s="1" t="s">
        <v>3350</v>
      </c>
      <c r="K1000" s="1" t="s">
        <v>3351</v>
      </c>
      <c r="L1000" s="1">
        <v>-11.0</v>
      </c>
      <c r="M1000" s="1">
        <v>0.02493333333333333</v>
      </c>
      <c r="N1000" s="1">
        <v>15.828566666666667</v>
      </c>
      <c r="O1000" s="1" t="s">
        <v>27</v>
      </c>
      <c r="P1000" s="1" t="s">
        <v>326</v>
      </c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1" t="s">
        <v>24</v>
      </c>
      <c r="B1001" s="1" t="s">
        <v>17</v>
      </c>
      <c r="C1001" s="1">
        <v>153.0</v>
      </c>
      <c r="D1001" s="1">
        <v>96.0</v>
      </c>
      <c r="E1001" s="2"/>
      <c r="F1001" s="1" t="s">
        <v>18</v>
      </c>
      <c r="G1001" s="1" t="s">
        <v>31</v>
      </c>
      <c r="H1001" s="1" t="s">
        <v>3352</v>
      </c>
      <c r="I1001" s="1" t="s">
        <v>3353</v>
      </c>
      <c r="J1001" s="1" t="s">
        <v>3353</v>
      </c>
      <c r="K1001" s="2"/>
      <c r="L1001" s="1">
        <v>-11.0</v>
      </c>
      <c r="M1001" s="1"/>
      <c r="N1001" s="1">
        <v>7.813516666666667</v>
      </c>
      <c r="O1001" s="1" t="s">
        <v>27</v>
      </c>
      <c r="P1001" s="1" t="s">
        <v>1525</v>
      </c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1" t="s">
        <v>24</v>
      </c>
      <c r="B1002" s="1" t="s">
        <v>17</v>
      </c>
      <c r="C1002" s="1">
        <v>119.0</v>
      </c>
      <c r="D1002" s="1">
        <v>0.0</v>
      </c>
      <c r="E1002" s="2"/>
      <c r="F1002" s="1" t="s">
        <v>18</v>
      </c>
      <c r="G1002" s="1" t="s">
        <v>167</v>
      </c>
      <c r="H1002" s="1" t="s">
        <v>3354</v>
      </c>
      <c r="I1002" s="1" t="s">
        <v>3355</v>
      </c>
      <c r="J1002" s="1" t="s">
        <v>3355</v>
      </c>
      <c r="K1002" s="2"/>
      <c r="L1002" s="1">
        <v>-8.0</v>
      </c>
      <c r="M1002" s="1"/>
      <c r="N1002" s="1">
        <v>10.576033333333333</v>
      </c>
      <c r="O1002" s="1" t="s">
        <v>27</v>
      </c>
      <c r="P1002" s="1" t="s">
        <v>3356</v>
      </c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1" t="s">
        <v>24</v>
      </c>
      <c r="B1003" s="1" t="s">
        <v>17</v>
      </c>
      <c r="C1003" s="1">
        <v>299.0</v>
      </c>
      <c r="D1003" s="1">
        <v>75.0</v>
      </c>
      <c r="E1003" s="2"/>
      <c r="F1003" s="1" t="s">
        <v>18</v>
      </c>
      <c r="G1003" s="1" t="s">
        <v>31</v>
      </c>
      <c r="H1003" s="1" t="s">
        <v>3357</v>
      </c>
      <c r="I1003" s="1" t="s">
        <v>3358</v>
      </c>
      <c r="J1003" s="1" t="s">
        <v>3358</v>
      </c>
      <c r="K1003" s="2"/>
      <c r="L1003" s="1">
        <v>-7.0</v>
      </c>
      <c r="M1003" s="1"/>
      <c r="N1003" s="1">
        <v>11.188733333333333</v>
      </c>
      <c r="O1003" s="1" t="s">
        <v>27</v>
      </c>
      <c r="P1003" s="1" t="s">
        <v>757</v>
      </c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1" t="s">
        <v>29</v>
      </c>
      <c r="B1004" s="1" t="s">
        <v>17</v>
      </c>
      <c r="C1004" s="1">
        <v>369.0</v>
      </c>
      <c r="D1004" s="1">
        <v>0.0</v>
      </c>
      <c r="E1004" s="2"/>
      <c r="F1004" s="1" t="s">
        <v>30</v>
      </c>
      <c r="G1004" s="1" t="s">
        <v>31</v>
      </c>
      <c r="H1004" s="1" t="s">
        <v>3359</v>
      </c>
      <c r="I1004" s="1" t="s">
        <v>3360</v>
      </c>
      <c r="J1004" s="1" t="s">
        <v>3360</v>
      </c>
      <c r="K1004" s="2"/>
      <c r="L1004" s="1">
        <v>-2.0</v>
      </c>
      <c r="M1004" s="1"/>
      <c r="N1004" s="1">
        <v>12.8471</v>
      </c>
      <c r="O1004" s="1" t="s">
        <v>34</v>
      </c>
      <c r="P1004" s="1" t="s">
        <v>3361</v>
      </c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1" t="s">
        <v>24</v>
      </c>
      <c r="B1005" s="1" t="s">
        <v>17</v>
      </c>
      <c r="C1005" s="1">
        <v>487.0</v>
      </c>
      <c r="D1005" s="1">
        <v>0.0</v>
      </c>
      <c r="E1005" s="1" t="s">
        <v>1643</v>
      </c>
      <c r="F1005" s="1" t="s">
        <v>62</v>
      </c>
      <c r="G1005" s="1" t="s">
        <v>31</v>
      </c>
      <c r="H1005" s="1" t="s">
        <v>3362</v>
      </c>
      <c r="I1005" s="1" t="s">
        <v>3363</v>
      </c>
      <c r="J1005" s="1" t="s">
        <v>3364</v>
      </c>
      <c r="K1005" s="1" t="s">
        <v>3365</v>
      </c>
      <c r="L1005" s="1">
        <v>6.0</v>
      </c>
      <c r="M1005" s="1">
        <v>0.016883333333333334</v>
      </c>
      <c r="N1005" s="1">
        <v>14.071983333333334</v>
      </c>
      <c r="O1005" s="1" t="s">
        <v>27</v>
      </c>
      <c r="P1005" s="1" t="s">
        <v>3366</v>
      </c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1" t="s">
        <v>24</v>
      </c>
      <c r="B1006" s="1" t="s">
        <v>17</v>
      </c>
      <c r="C1006" s="1">
        <v>304.0</v>
      </c>
      <c r="D1006" s="1">
        <v>0.0</v>
      </c>
      <c r="E1006" s="1" t="s">
        <v>1643</v>
      </c>
      <c r="F1006" s="1" t="s">
        <v>62</v>
      </c>
      <c r="G1006" s="1" t="s">
        <v>19</v>
      </c>
      <c r="H1006" s="1" t="s">
        <v>3367</v>
      </c>
      <c r="I1006" s="1" t="s">
        <v>3368</v>
      </c>
      <c r="J1006" s="1" t="s">
        <v>3369</v>
      </c>
      <c r="K1006" s="1" t="s">
        <v>3370</v>
      </c>
      <c r="L1006" s="1">
        <v>4.0</v>
      </c>
      <c r="M1006" s="1">
        <v>0.013916666666666667</v>
      </c>
      <c r="N1006" s="1">
        <v>9.737883333333333</v>
      </c>
      <c r="O1006" s="1" t="s">
        <v>27</v>
      </c>
      <c r="P1006" s="1" t="s">
        <v>3371</v>
      </c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1" t="s">
        <v>24</v>
      </c>
      <c r="B1007" s="1" t="s">
        <v>17</v>
      </c>
      <c r="C1007" s="1">
        <v>199.0</v>
      </c>
      <c r="D1007" s="1">
        <v>50.0</v>
      </c>
      <c r="E1007" s="2"/>
      <c r="F1007" s="1" t="s">
        <v>18</v>
      </c>
      <c r="G1007" s="1" t="s">
        <v>31</v>
      </c>
      <c r="H1007" s="1" t="s">
        <v>3372</v>
      </c>
      <c r="I1007" s="1" t="s">
        <v>3373</v>
      </c>
      <c r="J1007" s="1" t="s">
        <v>3373</v>
      </c>
      <c r="K1007" s="2"/>
      <c r="L1007" s="1">
        <v>-9.0</v>
      </c>
      <c r="M1007" s="1"/>
      <c r="N1007" s="1">
        <v>10.065566666666667</v>
      </c>
      <c r="O1007" s="1" t="s">
        <v>27</v>
      </c>
      <c r="P1007" s="1" t="s">
        <v>690</v>
      </c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1" t="s">
        <v>24</v>
      </c>
      <c r="B1008" s="1" t="s">
        <v>17</v>
      </c>
      <c r="C1008" s="1">
        <v>269.0</v>
      </c>
      <c r="D1008" s="1">
        <v>0.0</v>
      </c>
      <c r="E1008" s="1" t="s">
        <v>1643</v>
      </c>
      <c r="F1008" s="1" t="s">
        <v>62</v>
      </c>
      <c r="G1008" s="1" t="s">
        <v>31</v>
      </c>
      <c r="H1008" s="1" t="s">
        <v>3374</v>
      </c>
      <c r="I1008" s="1" t="s">
        <v>3375</v>
      </c>
      <c r="J1008" s="1" t="s">
        <v>3376</v>
      </c>
      <c r="K1008" s="1" t="s">
        <v>3377</v>
      </c>
      <c r="L1008" s="1">
        <v>-2.0</v>
      </c>
      <c r="M1008" s="1">
        <v>0.024766666666666666</v>
      </c>
      <c r="N1008" s="1">
        <v>7.742116666666667</v>
      </c>
      <c r="O1008" s="1" t="s">
        <v>27</v>
      </c>
      <c r="P1008" s="1" t="s">
        <v>3378</v>
      </c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1" t="s">
        <v>24</v>
      </c>
      <c r="B1009" s="1" t="s">
        <v>17</v>
      </c>
      <c r="C1009" s="1">
        <v>366.0</v>
      </c>
      <c r="D1009" s="1">
        <v>0.0</v>
      </c>
      <c r="E1009" s="1" t="s">
        <v>1643</v>
      </c>
      <c r="F1009" s="1" t="s">
        <v>62</v>
      </c>
      <c r="G1009" s="1" t="s">
        <v>31</v>
      </c>
      <c r="H1009" s="1" t="s">
        <v>3379</v>
      </c>
      <c r="I1009" s="1" t="s">
        <v>3380</v>
      </c>
      <c r="J1009" s="1" t="s">
        <v>3381</v>
      </c>
      <c r="K1009" s="1" t="s">
        <v>3382</v>
      </c>
      <c r="L1009" s="1">
        <v>0.0</v>
      </c>
      <c r="M1009" s="1">
        <v>0.010466666666666668</v>
      </c>
      <c r="N1009" s="1">
        <v>8.385366666666666</v>
      </c>
      <c r="O1009" s="1" t="s">
        <v>27</v>
      </c>
      <c r="P1009" s="1" t="s">
        <v>3383</v>
      </c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1" t="s">
        <v>29</v>
      </c>
      <c r="B1010" s="1" t="s">
        <v>17</v>
      </c>
      <c r="C1010" s="1">
        <v>329.0</v>
      </c>
      <c r="D1010" s="1">
        <v>0.0</v>
      </c>
      <c r="E1010" s="2"/>
      <c r="F1010" s="1" t="s">
        <v>30</v>
      </c>
      <c r="G1010" s="1" t="s">
        <v>31</v>
      </c>
      <c r="H1010" s="1" t="s">
        <v>3384</v>
      </c>
      <c r="I1010" s="1" t="s">
        <v>3385</v>
      </c>
      <c r="J1010" s="1" t="s">
        <v>3385</v>
      </c>
      <c r="K1010" s="2"/>
      <c r="L1010" s="1">
        <v>-3.0</v>
      </c>
      <c r="M1010" s="1"/>
      <c r="N1010" s="1">
        <v>11.016883333333332</v>
      </c>
      <c r="O1010" s="1" t="s">
        <v>34</v>
      </c>
      <c r="P1010" s="1" t="s">
        <v>3386</v>
      </c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</row>
    <row r="1011">
      <c r="A1011" s="1" t="s">
        <v>24</v>
      </c>
      <c r="B1011" s="1" t="s">
        <v>17</v>
      </c>
      <c r="C1011" s="1">
        <v>309.0</v>
      </c>
      <c r="D1011" s="1">
        <v>0.0</v>
      </c>
      <c r="E1011" s="1" t="s">
        <v>1643</v>
      </c>
      <c r="F1011" s="1" t="s">
        <v>62</v>
      </c>
      <c r="G1011" s="1" t="s">
        <v>31</v>
      </c>
      <c r="H1011" s="1" t="s">
        <v>3387</v>
      </c>
      <c r="I1011" s="1" t="s">
        <v>3388</v>
      </c>
      <c r="J1011" s="1" t="s">
        <v>3389</v>
      </c>
      <c r="K1011" s="1" t="s">
        <v>3390</v>
      </c>
      <c r="L1011" s="1">
        <v>-16.0</v>
      </c>
      <c r="M1011" s="1">
        <v>0.012783333333333334</v>
      </c>
      <c r="N1011" s="1">
        <v>6.856</v>
      </c>
      <c r="O1011" s="1" t="s">
        <v>27</v>
      </c>
      <c r="P1011" s="1" t="s">
        <v>430</v>
      </c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1" t="s">
        <v>36</v>
      </c>
      <c r="B1012" s="1" t="s">
        <v>17</v>
      </c>
      <c r="C1012" s="1">
        <v>364.0</v>
      </c>
      <c r="D1012" s="1">
        <v>0.0</v>
      </c>
      <c r="E1012" s="1" t="s">
        <v>37</v>
      </c>
      <c r="F1012" s="1" t="s">
        <v>30</v>
      </c>
      <c r="G1012" s="1" t="s">
        <v>31</v>
      </c>
      <c r="H1012" s="1" t="s">
        <v>3391</v>
      </c>
      <c r="I1012" s="1" t="s">
        <v>3392</v>
      </c>
      <c r="J1012" s="1" t="s">
        <v>3392</v>
      </c>
      <c r="K1012" s="2"/>
      <c r="L1012" s="1">
        <v>-7.0</v>
      </c>
      <c r="M1012" s="1"/>
      <c r="N1012" s="1">
        <v>7.5401</v>
      </c>
      <c r="O1012" s="1" t="s">
        <v>34</v>
      </c>
      <c r="P1012" s="1" t="s">
        <v>3393</v>
      </c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1" t="s">
        <v>24</v>
      </c>
      <c r="B1013" s="1" t="s">
        <v>17</v>
      </c>
      <c r="C1013" s="1">
        <v>564.0</v>
      </c>
      <c r="D1013" s="1">
        <v>0.0</v>
      </c>
      <c r="E1013" s="1" t="s">
        <v>1643</v>
      </c>
      <c r="F1013" s="1" t="s">
        <v>62</v>
      </c>
      <c r="G1013" s="1" t="s">
        <v>19</v>
      </c>
      <c r="H1013" s="1" t="s">
        <v>3394</v>
      </c>
      <c r="I1013" s="1" t="s">
        <v>3395</v>
      </c>
      <c r="J1013" s="1" t="s">
        <v>3396</v>
      </c>
      <c r="K1013" s="1" t="s">
        <v>3397</v>
      </c>
      <c r="L1013" s="1">
        <v>4.0</v>
      </c>
      <c r="M1013" s="1">
        <v>0.0108</v>
      </c>
      <c r="N1013" s="1">
        <v>15.3095</v>
      </c>
      <c r="O1013" s="1" t="s">
        <v>27</v>
      </c>
      <c r="P1013" s="1" t="s">
        <v>3398</v>
      </c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1" t="s">
        <v>24</v>
      </c>
      <c r="B1014" s="1" t="s">
        <v>17</v>
      </c>
      <c r="C1014" s="1">
        <v>239.0</v>
      </c>
      <c r="D1014" s="1">
        <v>55.0</v>
      </c>
      <c r="E1014" s="2"/>
      <c r="F1014" s="1" t="s">
        <v>18</v>
      </c>
      <c r="G1014" s="1" t="s">
        <v>31</v>
      </c>
      <c r="H1014" s="1" t="s">
        <v>3399</v>
      </c>
      <c r="I1014" s="1" t="s">
        <v>3400</v>
      </c>
      <c r="J1014" s="1" t="s">
        <v>3400</v>
      </c>
      <c r="K1014" s="2"/>
      <c r="L1014" s="1">
        <v>-13.0</v>
      </c>
      <c r="M1014" s="1"/>
      <c r="N1014" s="1">
        <v>6.326783333333333</v>
      </c>
      <c r="O1014" s="1" t="s">
        <v>27</v>
      </c>
      <c r="P1014" s="1" t="s">
        <v>3401</v>
      </c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1" t="s">
        <v>24</v>
      </c>
      <c r="B1015" s="1" t="s">
        <v>17</v>
      </c>
      <c r="C1015" s="1">
        <v>250.0</v>
      </c>
      <c r="D1015" s="1">
        <v>0.0</v>
      </c>
      <c r="E1015" s="1" t="s">
        <v>1643</v>
      </c>
      <c r="F1015" s="1" t="s">
        <v>62</v>
      </c>
      <c r="G1015" s="1" t="s">
        <v>31</v>
      </c>
      <c r="H1015" s="1" t="s">
        <v>3402</v>
      </c>
      <c r="I1015" s="1" t="s">
        <v>3403</v>
      </c>
      <c r="J1015" s="1" t="s">
        <v>3404</v>
      </c>
      <c r="K1015" s="1" t="s">
        <v>3405</v>
      </c>
      <c r="L1015" s="1">
        <v>-9.0</v>
      </c>
      <c r="M1015" s="1">
        <v>0.0149</v>
      </c>
      <c r="N1015" s="1">
        <v>10.542516666666666</v>
      </c>
      <c r="O1015" s="1" t="s">
        <v>27</v>
      </c>
      <c r="P1015" s="1" t="s">
        <v>690</v>
      </c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1" t="s">
        <v>98</v>
      </c>
      <c r="B1016" s="1" t="s">
        <v>17</v>
      </c>
      <c r="C1016" s="1">
        <v>364.0</v>
      </c>
      <c r="D1016" s="1">
        <v>0.0</v>
      </c>
      <c r="E1016" s="1" t="s">
        <v>3406</v>
      </c>
      <c r="F1016" s="1" t="s">
        <v>30</v>
      </c>
      <c r="G1016" s="1" t="s">
        <v>31</v>
      </c>
      <c r="H1016" s="1" t="s">
        <v>3407</v>
      </c>
      <c r="I1016" s="1" t="s">
        <v>3408</v>
      </c>
      <c r="J1016" s="1" t="s">
        <v>3408</v>
      </c>
      <c r="K1016" s="2"/>
      <c r="L1016" s="1">
        <v>-1.0</v>
      </c>
      <c r="M1016" s="1"/>
      <c r="N1016" s="1">
        <v>13.908083333333334</v>
      </c>
      <c r="O1016" s="1" t="s">
        <v>34</v>
      </c>
      <c r="P1016" s="1" t="s">
        <v>3409</v>
      </c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1" t="s">
        <v>24</v>
      </c>
      <c r="B1017" s="1" t="s">
        <v>17</v>
      </c>
      <c r="C1017" s="1">
        <v>3056.0</v>
      </c>
      <c r="D1017" s="1">
        <v>764.0</v>
      </c>
      <c r="E1017" s="2"/>
      <c r="F1017" s="1" t="s">
        <v>18</v>
      </c>
      <c r="G1017" s="1" t="s">
        <v>167</v>
      </c>
      <c r="H1017" s="1" t="s">
        <v>3410</v>
      </c>
      <c r="I1017" s="1" t="s">
        <v>3411</v>
      </c>
      <c r="J1017" s="1" t="s">
        <v>3411</v>
      </c>
      <c r="K1017" s="2"/>
      <c r="L1017" s="1">
        <v>-9.0</v>
      </c>
      <c r="M1017" s="1"/>
      <c r="N1017" s="1">
        <v>32.868766666666666</v>
      </c>
      <c r="O1017" s="1" t="s">
        <v>27</v>
      </c>
      <c r="P1017" s="1" t="s">
        <v>3412</v>
      </c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</row>
    <row r="1018">
      <c r="A1018" s="1" t="s">
        <v>24</v>
      </c>
      <c r="B1018" s="1" t="s">
        <v>17</v>
      </c>
      <c r="C1018" s="1">
        <v>547.0</v>
      </c>
      <c r="D1018" s="1">
        <v>0.0</v>
      </c>
      <c r="E1018" s="1" t="s">
        <v>37</v>
      </c>
      <c r="F1018" s="1" t="s">
        <v>62</v>
      </c>
      <c r="G1018" s="1" t="s">
        <v>19</v>
      </c>
      <c r="H1018" s="1" t="s">
        <v>3413</v>
      </c>
      <c r="I1018" s="1" t="s">
        <v>3414</v>
      </c>
      <c r="J1018" s="1" t="s">
        <v>3415</v>
      </c>
      <c r="K1018" s="1" t="s">
        <v>3416</v>
      </c>
      <c r="L1018" s="1">
        <v>17.0</v>
      </c>
      <c r="M1018" s="1">
        <v>7.717116666666667</v>
      </c>
      <c r="N1018" s="1">
        <v>15.551033333333333</v>
      </c>
      <c r="O1018" s="1" t="s">
        <v>27</v>
      </c>
      <c r="P1018" s="1" t="s">
        <v>3417</v>
      </c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1" t="s">
        <v>16</v>
      </c>
      <c r="B1019" s="1" t="s">
        <v>17</v>
      </c>
      <c r="C1019" s="3">
        <v>124.5</v>
      </c>
      <c r="D1019" s="1">
        <v>124.5</v>
      </c>
      <c r="E1019" s="2"/>
      <c r="F1019" s="1" t="s">
        <v>18</v>
      </c>
      <c r="G1019" s="1" t="s">
        <v>19</v>
      </c>
      <c r="H1019" s="1" t="s">
        <v>3418</v>
      </c>
      <c r="I1019" s="1" t="s">
        <v>3419</v>
      </c>
      <c r="J1019" s="1" t="s">
        <v>3419</v>
      </c>
      <c r="K1019" s="2"/>
      <c r="L1019" s="1">
        <v>3.0</v>
      </c>
      <c r="M1019" s="1"/>
      <c r="N1019" s="1">
        <v>8.377083333333333</v>
      </c>
      <c r="O1019" s="1" t="s">
        <v>22</v>
      </c>
      <c r="P1019" s="1" t="s">
        <v>3420</v>
      </c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4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4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S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4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S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S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S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S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autoFilter ref="$A$1:$N$1145">
    <filterColumn colId="1">
      <filters blank="1">
        <filter val="canceled"/>
      </filters>
    </filterColumn>
    <filterColumn colId="0">
      <filters blank="1">
        <filter val="damejidlo"/>
        <filter val="wolt"/>
      </filters>
    </filterColumn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3421</v>
      </c>
      <c r="B1" s="6"/>
      <c r="C1" s="6"/>
      <c r="D1" s="6"/>
      <c r="E1" s="7"/>
      <c r="F1" s="8" t="s">
        <v>3422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3423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46153.0</v>
      </c>
      <c r="B5" s="6"/>
      <c r="C5" s="14" t="s">
        <v>3424</v>
      </c>
      <c r="D5" s="15">
        <v>46159.0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3425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3426</v>
      </c>
      <c r="B10" s="21" t="s">
        <v>3427</v>
      </c>
      <c r="C10" s="22" t="s">
        <v>3428</v>
      </c>
      <c r="D10" s="21" t="s">
        <v>3429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3430</v>
      </c>
      <c r="B11" s="25">
        <v>21362.0</v>
      </c>
      <c r="C11" s="26">
        <v>33921.0</v>
      </c>
      <c r="D11" s="27">
        <f t="shared" ref="D11:D26" si="1">C11-B11</f>
        <v>12559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3431</v>
      </c>
      <c r="B12" s="29">
        <v>39725.0</v>
      </c>
      <c r="C12" s="26">
        <v>45864.0</v>
      </c>
      <c r="D12" s="27">
        <f t="shared" si="1"/>
        <v>6139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3432</v>
      </c>
      <c r="B13" s="29">
        <v>0.0</v>
      </c>
      <c r="C13" s="26">
        <v>130.0</v>
      </c>
      <c r="D13" s="27">
        <f t="shared" si="1"/>
        <v>130</v>
      </c>
      <c r="E13" s="28" t="s">
        <v>3433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3434</v>
      </c>
      <c r="B14" s="25">
        <v>3194.0</v>
      </c>
      <c r="C14" s="26">
        <v>5000.0</v>
      </c>
      <c r="D14" s="27">
        <f t="shared" si="1"/>
        <v>1806</v>
      </c>
      <c r="E14" s="28" t="s">
        <v>3435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3436</v>
      </c>
      <c r="B15" s="29">
        <v>0.0</v>
      </c>
      <c r="C15" s="26">
        <v>110.0</v>
      </c>
      <c r="D15" s="27">
        <f t="shared" si="1"/>
        <v>110</v>
      </c>
      <c r="E15" s="28" t="s">
        <v>3437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3438</v>
      </c>
      <c r="B16" s="29">
        <v>0.0</v>
      </c>
      <c r="C16" s="26"/>
      <c r="D16" s="27">
        <f t="shared" si="1"/>
        <v>0</v>
      </c>
      <c r="E16" s="28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3439</v>
      </c>
      <c r="B17" s="29">
        <v>610.0</v>
      </c>
      <c r="C17" s="26">
        <v>11357.0</v>
      </c>
      <c r="D17" s="27">
        <f t="shared" si="1"/>
        <v>10747</v>
      </c>
      <c r="E17" s="28" t="s">
        <v>3440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3441</v>
      </c>
      <c r="B18" s="29">
        <v>7355.0</v>
      </c>
      <c r="C18" s="26">
        <v>5940.0</v>
      </c>
      <c r="D18" s="27">
        <f t="shared" si="1"/>
        <v>-1415</v>
      </c>
      <c r="E18" s="28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3442</v>
      </c>
      <c r="B19" s="29">
        <v>111055.70000000001</v>
      </c>
      <c r="C19" s="33">
        <f t="array" ref="C19">SUMIFS(INDIRECT(A1 &amp; " Restia!C:C"), INDIRECT(A1 &amp; " Restia!A:A"), A19, INDIRECT(A1 &amp; " Restia!B:B"), "&lt;&gt;cancele")</f>
        <v>91693</v>
      </c>
      <c r="D19" s="27">
        <f t="shared" si="1"/>
        <v>-19362.7</v>
      </c>
      <c r="E19" s="3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3443</v>
      </c>
      <c r="B20" s="29">
        <v>48959.0</v>
      </c>
      <c r="C20" s="9">
        <f t="array" ref="C20">SUMIFS( INDIRECT(A1 &amp; " Restia!C:C"), INDIRECT(A1 &amp; " Restia!A:A"), A20, INDIRECT(A1 &amp; " Restia!B:B"), "&lt;&gt;canceled" )</f>
        <v>43275</v>
      </c>
      <c r="D20" s="27">
        <f t="shared" si="1"/>
        <v>-5684</v>
      </c>
      <c r="E20" s="34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3444</v>
      </c>
      <c r="B21" s="29">
        <v>87405.0</v>
      </c>
      <c r="C21" s="9">
        <f t="array" ref="C21">SUMIFS( INDIRECT(A1 &amp; " Restia!C:C"), INDIRECT(A1 &amp; " Restia!A:A"), "damejidlo", INDIRECT(A1 &amp; " Restia!G:G"), "online", INDIRECT(A1 &amp; " Restia!B:B"), "&lt;&gt;canceled" )</f>
        <v>83651</v>
      </c>
      <c r="D21" s="27">
        <f t="shared" si="1"/>
        <v>-3754</v>
      </c>
      <c r="E21" s="3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3445</v>
      </c>
      <c r="B22" s="29">
        <v>126509.0</v>
      </c>
      <c r="C22" s="9">
        <f t="array" ref="C22">SUMIFS( INDIRECT(A1 &amp; " Restia!C:C"), INDIRECT(A1 &amp; " Restia!A:A"), "generic", INDIRECT(A1 &amp; " Restia!G:G"), "online", INDIRECT(A1 &amp; " Restia!B:B"), "&lt;&gt;canceled" )</f>
        <v>98769.8</v>
      </c>
      <c r="D22" s="27">
        <f t="shared" si="1"/>
        <v>-27739.2</v>
      </c>
      <c r="E22" s="34"/>
      <c r="F22" s="8" t="s">
        <v>3446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3447</v>
      </c>
      <c r="B23" s="29">
        <v>3068.0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3079</v>
      </c>
      <c r="D23" s="27">
        <f t="shared" si="1"/>
        <v>11</v>
      </c>
      <c r="E23" s="34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3448</v>
      </c>
      <c r="B24" s="29">
        <v>11223.0</v>
      </c>
      <c r="C24" s="9">
        <f t="array" ref="C24">SUMIFS( INDIRECT(A1 &amp; " Restia!C:C"), INDIRECT(A1 &amp; " Restia!A:A"), "damejidlo", INDIRECT(A1 &amp; " Restia!G:G"), "cash", INDIRECT(A1 &amp; " Restia!B:B"), "&lt;&gt;canceled")</f>
        <v>16685</v>
      </c>
      <c r="D24" s="27">
        <f t="shared" si="1"/>
        <v>5462</v>
      </c>
      <c r="E24" s="34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3449</v>
      </c>
      <c r="B25" s="29">
        <v>449242.69999999995</v>
      </c>
      <c r="C25" s="9">
        <f t="array" ref="C25">SUM(INDIRECT(A1 &amp; " Restia!C:C")) - SUMIFS(INDIRECT(A1 &amp; " Restia!C:C"), INDIRECT(A1 &amp; " Restia!B:B"), "canceled")</f>
        <v>422788.8</v>
      </c>
      <c r="D25" s="27">
        <f t="shared" si="1"/>
        <v>-26453.9</v>
      </c>
      <c r="E25" s="34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3450</v>
      </c>
      <c r="B26" s="37">
        <v>0.0</v>
      </c>
      <c r="C26" s="27">
        <f>sum(C11:C23)-C25</f>
        <v>1</v>
      </c>
      <c r="D26" s="37">
        <f t="shared" si="1"/>
        <v>1</v>
      </c>
      <c r="E26" s="38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3451</v>
      </c>
      <c r="B1" s="6"/>
      <c r="C1" s="6"/>
      <c r="D1" s="6"/>
      <c r="E1" s="7"/>
      <c r="F1" s="8" t="s">
        <v>3422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3423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46153.0</v>
      </c>
      <c r="B5" s="6"/>
      <c r="C5" s="14" t="s">
        <v>3424</v>
      </c>
      <c r="D5" s="15">
        <v>46159.0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3425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3426</v>
      </c>
      <c r="B10" s="21" t="s">
        <v>3427</v>
      </c>
      <c r="C10" s="22" t="s">
        <v>3428</v>
      </c>
      <c r="D10" s="21" t="s">
        <v>3429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3430</v>
      </c>
      <c r="B11" s="25">
        <v>17668.0</v>
      </c>
      <c r="C11" s="26">
        <v>19087.0</v>
      </c>
      <c r="D11" s="27">
        <f t="shared" ref="D11:D26" si="1">C11-B11</f>
        <v>1419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3431</v>
      </c>
      <c r="B12" s="29">
        <v>24165.0</v>
      </c>
      <c r="C12" s="26">
        <v>16998.0</v>
      </c>
      <c r="D12" s="27">
        <f t="shared" si="1"/>
        <v>-7167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3432</v>
      </c>
      <c r="B13" s="29">
        <v>0.0</v>
      </c>
      <c r="C13" s="26"/>
      <c r="D13" s="27">
        <f t="shared" si="1"/>
        <v>0</v>
      </c>
      <c r="E13" s="28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3434</v>
      </c>
      <c r="B14" s="29">
        <v>0.0</v>
      </c>
      <c r="C14" s="26"/>
      <c r="D14" s="27">
        <f t="shared" si="1"/>
        <v>0</v>
      </c>
      <c r="E14" s="28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3436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3438</v>
      </c>
      <c r="B16" s="29">
        <v>0.0</v>
      </c>
      <c r="C16" s="26"/>
      <c r="D16" s="27">
        <f t="shared" si="1"/>
        <v>0</v>
      </c>
      <c r="E16" s="28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3439</v>
      </c>
      <c r="B17" s="25">
        <v>236.0</v>
      </c>
      <c r="C17" s="26"/>
      <c r="D17" s="27">
        <f t="shared" si="1"/>
        <v>-236</v>
      </c>
      <c r="E17" s="28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3441</v>
      </c>
      <c r="B18" s="29">
        <v>2250.0</v>
      </c>
      <c r="C18" s="26">
        <v>1980.0</v>
      </c>
      <c r="D18" s="27">
        <f t="shared" si="1"/>
        <v>-270</v>
      </c>
      <c r="E18" s="34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3442</v>
      </c>
      <c r="B19" s="29">
        <v>28812.66</v>
      </c>
      <c r="C19" s="33">
        <f t="array" ref="C19">SUMIFS(INDIRECT(A1 &amp; " Restia!C:C"), INDIRECT(A1 &amp; " Restia!A:A"), A19, INDIRECT(A1 &amp; " Restia!B:B"), "&lt;&gt;cancele")</f>
        <v>13308</v>
      </c>
      <c r="D19" s="27">
        <f t="shared" si="1"/>
        <v>-15504.66</v>
      </c>
      <c r="E19" s="3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3443</v>
      </c>
      <c r="B20" s="29">
        <v>9207.0</v>
      </c>
      <c r="C20" s="9">
        <f t="array" ref="C20">SUMIFS( INDIRECT(A1 &amp; " Restia!C:C"), INDIRECT(A1 &amp; " Restia!A:A"), A20, INDIRECT(A1 &amp; " Restia!B:B"), "&lt;&gt;canceled" )</f>
        <v>3712</v>
      </c>
      <c r="D20" s="27">
        <f t="shared" si="1"/>
        <v>-5495</v>
      </c>
      <c r="E20" s="34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3444</v>
      </c>
      <c r="B21" s="29">
        <v>25690.5</v>
      </c>
      <c r="C21" s="9">
        <f t="array" ref="C21">SUMIFS( INDIRECT(A1 &amp; " Restia!C:C"), INDIRECT(A1 &amp; " Restia!A:A"), "damejidlo", INDIRECT(A1 &amp; " Restia!G:G"), "online", INDIRECT(A1 &amp; " Restia!B:B"), "&lt;&gt;canceled" )</f>
        <v>33413.72</v>
      </c>
      <c r="D21" s="27">
        <f t="shared" si="1"/>
        <v>7723.22</v>
      </c>
      <c r="E21" s="3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3445</v>
      </c>
      <c r="B22" s="29">
        <v>9872.0</v>
      </c>
      <c r="C22" s="9">
        <f t="array" ref="C22">SUMIFS( INDIRECT(A1 &amp; " Restia!C:C"), INDIRECT(A1 &amp; " Restia!A:A"), "generic", INDIRECT(A1 &amp; " Restia!G:G"), "online", INDIRECT(A1 &amp; " Restia!B:B"), "&lt;&gt;canceled" )</f>
        <v>10852</v>
      </c>
      <c r="D22" s="27">
        <f t="shared" si="1"/>
        <v>980</v>
      </c>
      <c r="E22" s="34"/>
      <c r="F22" s="8" t="s">
        <v>3446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3447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0</v>
      </c>
      <c r="D23" s="27">
        <f t="shared" si="1"/>
        <v>0</v>
      </c>
      <c r="E23" s="34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3448</v>
      </c>
      <c r="B24" s="29">
        <v>7095.25</v>
      </c>
      <c r="C24" s="9">
        <f t="array" ref="C24">SUMIFS( INDIRECT(A1 &amp; " Restia!C:C"), INDIRECT(A1 &amp; " Restia!A:A"), "damejidlo", INDIRECT(A1 &amp; " Restia!G:G"), "cash", INDIRECT(A1 &amp; " Restia!B:B"), "&lt;&gt;canceled")</f>
        <v>6560.51</v>
      </c>
      <c r="D24" s="27">
        <f t="shared" si="1"/>
        <v>-534.74</v>
      </c>
      <c r="E24" s="34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3449</v>
      </c>
      <c r="B25" s="29">
        <v>117900.91</v>
      </c>
      <c r="C25" s="9">
        <f t="array" ref="C25">SUM(INDIRECT(A1 &amp; " Restia!C:C")) - SUMIFS(INDIRECT(A1 &amp; " Restia!C:C"), INDIRECT(A1 &amp; " Restia!B:B"), "canceled")</f>
        <v>99349.63</v>
      </c>
      <c r="D25" s="37">
        <f t="shared" si="1"/>
        <v>-18551.28</v>
      </c>
      <c r="E25" s="34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3450</v>
      </c>
      <c r="B26" s="37">
        <v>0.250000000003638</v>
      </c>
      <c r="C26" s="27">
        <f>sum(C11:C23)-C25</f>
        <v>1.09</v>
      </c>
      <c r="D26" s="37">
        <f t="shared" si="1"/>
        <v>0.84</v>
      </c>
      <c r="E26" s="38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3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3452</v>
      </c>
      <c r="B1" s="6"/>
      <c r="C1" s="6"/>
      <c r="D1" s="6"/>
      <c r="E1" s="7"/>
      <c r="F1" s="8" t="s">
        <v>3422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3423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46153.0</v>
      </c>
      <c r="B5" s="6"/>
      <c r="C5" s="14" t="s">
        <v>3424</v>
      </c>
      <c r="D5" s="15">
        <v>46159.0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3425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3426</v>
      </c>
      <c r="B10" s="21" t="s">
        <v>3427</v>
      </c>
      <c r="C10" s="22" t="s">
        <v>3428</v>
      </c>
      <c r="D10" s="21" t="s">
        <v>3429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3430</v>
      </c>
      <c r="B11" s="25">
        <v>38674.0</v>
      </c>
      <c r="C11" s="26">
        <v>25406.0</v>
      </c>
      <c r="D11" s="27">
        <f t="shared" ref="D11:D26" si="1">C11-B11</f>
        <v>-13268</v>
      </c>
      <c r="E11" s="40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3431</v>
      </c>
      <c r="B12" s="29">
        <v>28626.0</v>
      </c>
      <c r="C12" s="26">
        <v>26044.0</v>
      </c>
      <c r="D12" s="27">
        <f t="shared" si="1"/>
        <v>-2582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3432</v>
      </c>
      <c r="B13" s="29">
        <v>800.0</v>
      </c>
      <c r="C13" s="26">
        <v>360.0</v>
      </c>
      <c r="D13" s="27">
        <f t="shared" si="1"/>
        <v>-440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3434</v>
      </c>
      <c r="B14" s="29">
        <v>0.0</v>
      </c>
      <c r="C14" s="26"/>
      <c r="D14" s="27">
        <f t="shared" si="1"/>
        <v>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3436</v>
      </c>
      <c r="B15" s="29">
        <v>0.0</v>
      </c>
      <c r="C15" s="26"/>
      <c r="D15" s="27">
        <f t="shared" si="1"/>
        <v>0</v>
      </c>
      <c r="E15" s="40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3438</v>
      </c>
      <c r="B16" s="29">
        <v>0.0</v>
      </c>
      <c r="C16" s="26"/>
      <c r="D16" s="27">
        <f t="shared" si="1"/>
        <v>0</v>
      </c>
      <c r="E16" s="28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3439</v>
      </c>
      <c r="B17" s="29">
        <v>315.0</v>
      </c>
      <c r="C17" s="26">
        <v>317.0</v>
      </c>
      <c r="D17" s="27">
        <f t="shared" si="1"/>
        <v>2</v>
      </c>
      <c r="E17" s="28" t="s">
        <v>3453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3441</v>
      </c>
      <c r="B18" s="29">
        <v>7785.0</v>
      </c>
      <c r="C18" s="26">
        <v>6840.0</v>
      </c>
      <c r="D18" s="27">
        <f t="shared" si="1"/>
        <v>-945</v>
      </c>
      <c r="E18" s="41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3442</v>
      </c>
      <c r="B19" s="29">
        <v>100758.0</v>
      </c>
      <c r="C19" s="33">
        <f t="array" ref="C19">SUMIFS(INDIRECT(A1 &amp; " Restia!C:C"), INDIRECT(A1 &amp; " Restia!A:A"), A19, INDIRECT(A1 &amp; " Restia!B:B"), "&lt;&gt;canceled")</f>
        <v>105746</v>
      </c>
      <c r="D19" s="27">
        <f t="shared" si="1"/>
        <v>4988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3443</v>
      </c>
      <c r="B20" s="29">
        <v>33859.0</v>
      </c>
      <c r="C20" s="9">
        <f t="array" ref="C20">SUMIFS( INDIRECT(A1 &amp; " Restia!C:C"), INDIRECT(A1 &amp; " Restia!A:A"), A20, INDIRECT(A1 &amp; " Restia!B:B"), "&lt;&gt;canceled" )</f>
        <v>30646</v>
      </c>
      <c r="D20" s="27">
        <f t="shared" si="1"/>
        <v>-3213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3444</v>
      </c>
      <c r="B21" s="29">
        <v>122289.0</v>
      </c>
      <c r="C21" s="9">
        <f t="array" ref="C21">SUMIFS( INDIRECT(A1 &amp; " Restia!C:C"), INDIRECT(A1 &amp; " Restia!A:A"), "damejidlo", INDIRECT(A1 &amp; " Restia!G:G"), "online", INDIRECT(A1 &amp; " Restia!B:B"), "&lt;&gt;canceled" )</f>
        <v>94255</v>
      </c>
      <c r="D21" s="27">
        <f t="shared" si="1"/>
        <v>-28034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3445</v>
      </c>
      <c r="B22" s="29">
        <v>116789.5</v>
      </c>
      <c r="C22" s="9">
        <f t="array" ref="C22">SUMIFS( INDIRECT(A1 &amp; " Restia!C:C"), INDIRECT(A1 &amp; " Restia!A:A"), "generic", INDIRECT(A1 &amp; " Restia!G:G"), "online", INDIRECT(A1 &amp; " Restia!B:B"), "&lt;&gt;canceled" )</f>
        <v>96667</v>
      </c>
      <c r="D22" s="27">
        <f t="shared" si="1"/>
        <v>-20122.5</v>
      </c>
      <c r="E22" s="41"/>
      <c r="F22" s="8" t="s">
        <v>3446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3447</v>
      </c>
      <c r="B23" s="29">
        <v>2344.0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617</v>
      </c>
      <c r="D23" s="27">
        <f t="shared" si="1"/>
        <v>-1727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3448</v>
      </c>
      <c r="B24" s="29">
        <v>12089.0</v>
      </c>
      <c r="C24" s="9">
        <f t="array" ref="C24">SUMIFS( INDIRECT(A1 &amp; " Restia!C:C"), INDIRECT(A1 &amp; " Restia!A:A"), "damejidlo", INDIRECT(A1 &amp; " Restia!G:G"), "cash", INDIRECT(A1 &amp; " Restia!B:B"), "&lt;&gt;canceled")</f>
        <v>13204</v>
      </c>
      <c r="D24" s="27">
        <f t="shared" si="1"/>
        <v>1115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3449</v>
      </c>
      <c r="B25" s="29">
        <v>452204.0</v>
      </c>
      <c r="C25" s="9">
        <f t="array" ref="C25">SUM(INDIRECT(A1 &amp; " Restia!C:C")) - SUMIFS(INDIRECT(A1 &amp; " Restia!C:C"), INDIRECT(A1 &amp; " Restia!B:B"), "canceled")</f>
        <v>386936.5</v>
      </c>
      <c r="D25" s="27">
        <f t="shared" si="1"/>
        <v>-65267.5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3450</v>
      </c>
      <c r="B26" s="42">
        <v>35.5</v>
      </c>
      <c r="C26" s="43">
        <f>sum(C11:C23)-C25</f>
        <v>-38.5</v>
      </c>
      <c r="D26" s="44">
        <f t="shared" si="1"/>
        <v>-74</v>
      </c>
      <c r="E26" s="45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16</v>
      </c>
      <c r="B2" s="1" t="s">
        <v>17</v>
      </c>
      <c r="C2" s="1">
        <v>259.0</v>
      </c>
      <c r="D2" s="1">
        <v>0.0</v>
      </c>
      <c r="E2" s="2"/>
      <c r="F2" s="1" t="s">
        <v>18</v>
      </c>
      <c r="G2" s="1" t="s">
        <v>19</v>
      </c>
      <c r="H2" s="1" t="s">
        <v>3454</v>
      </c>
      <c r="I2" s="1" t="s">
        <v>3455</v>
      </c>
      <c r="J2" s="1" t="s">
        <v>3455</v>
      </c>
      <c r="K2" s="2"/>
      <c r="L2" s="1">
        <v>25.0</v>
      </c>
      <c r="M2" s="1"/>
      <c r="N2" s="1">
        <v>30.009483333333332</v>
      </c>
      <c r="O2" s="1" t="s">
        <v>22</v>
      </c>
      <c r="P2" s="1" t="s">
        <v>3456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36</v>
      </c>
      <c r="B3" s="1" t="s">
        <v>17</v>
      </c>
      <c r="C3" s="1">
        <v>279.0</v>
      </c>
      <c r="D3" s="1">
        <v>0.0</v>
      </c>
      <c r="E3" s="1" t="s">
        <v>37</v>
      </c>
      <c r="F3" s="1" t="s">
        <v>30</v>
      </c>
      <c r="G3" s="1" t="s">
        <v>31</v>
      </c>
      <c r="H3" s="1" t="s">
        <v>3457</v>
      </c>
      <c r="I3" s="1" t="s">
        <v>3458</v>
      </c>
      <c r="J3" s="1" t="s">
        <v>3458</v>
      </c>
      <c r="K3" s="2"/>
      <c r="L3" s="1">
        <v>-7.0</v>
      </c>
      <c r="M3" s="1"/>
      <c r="N3" s="1">
        <v>7.195716666666667</v>
      </c>
      <c r="O3" s="1" t="s">
        <v>3459</v>
      </c>
      <c r="P3" s="1" t="s">
        <v>3460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36</v>
      </c>
      <c r="B4" s="1" t="s">
        <v>17</v>
      </c>
      <c r="C4" s="1">
        <v>319.0</v>
      </c>
      <c r="D4" s="1">
        <v>0.0</v>
      </c>
      <c r="E4" s="1" t="s">
        <v>37</v>
      </c>
      <c r="F4" s="1" t="s">
        <v>30</v>
      </c>
      <c r="G4" s="1" t="s">
        <v>31</v>
      </c>
      <c r="H4" s="1" t="s">
        <v>3461</v>
      </c>
      <c r="I4" s="1" t="s">
        <v>3462</v>
      </c>
      <c r="J4" s="1" t="s">
        <v>3462</v>
      </c>
      <c r="K4" s="2"/>
      <c r="L4" s="1">
        <v>-11.0</v>
      </c>
      <c r="M4" s="1"/>
      <c r="N4" s="1">
        <v>8.286283333333333</v>
      </c>
      <c r="O4" s="1" t="s">
        <v>3459</v>
      </c>
      <c r="P4" s="1" t="s">
        <v>3463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29</v>
      </c>
      <c r="B5" s="1" t="s">
        <v>17</v>
      </c>
      <c r="C5" s="1">
        <v>478.4</v>
      </c>
      <c r="D5" s="1">
        <v>257.6</v>
      </c>
      <c r="E5" s="2"/>
      <c r="F5" s="1" t="s">
        <v>30</v>
      </c>
      <c r="G5" s="1" t="s">
        <v>31</v>
      </c>
      <c r="H5" s="1" t="s">
        <v>3464</v>
      </c>
      <c r="I5" s="1" t="s">
        <v>3465</v>
      </c>
      <c r="J5" s="1" t="s">
        <v>3465</v>
      </c>
      <c r="K5" s="2"/>
      <c r="L5" s="1">
        <v>-3.0</v>
      </c>
      <c r="M5" s="1"/>
      <c r="N5" s="1">
        <v>11.100283333333334</v>
      </c>
      <c r="O5" s="1" t="s">
        <v>3466</v>
      </c>
      <c r="P5" s="1" t="s">
        <v>3467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29</v>
      </c>
      <c r="B6" s="1" t="s">
        <v>17</v>
      </c>
      <c r="C6" s="1">
        <v>365.95</v>
      </c>
      <c r="D6" s="1">
        <v>197.05</v>
      </c>
      <c r="E6" s="2"/>
      <c r="F6" s="1" t="s">
        <v>30</v>
      </c>
      <c r="G6" s="1" t="s">
        <v>31</v>
      </c>
      <c r="H6" s="1" t="s">
        <v>3468</v>
      </c>
      <c r="I6" s="1" t="s">
        <v>3469</v>
      </c>
      <c r="J6" s="1" t="s">
        <v>3469</v>
      </c>
      <c r="K6" s="2"/>
      <c r="L6" s="1">
        <v>-5.0</v>
      </c>
      <c r="M6" s="1"/>
      <c r="N6" s="1">
        <v>9.9379</v>
      </c>
      <c r="O6" s="1" t="s">
        <v>3466</v>
      </c>
      <c r="P6" s="1" t="s">
        <v>3470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24</v>
      </c>
      <c r="B7" s="1" t="s">
        <v>17</v>
      </c>
      <c r="C7" s="3">
        <v>284.0</v>
      </c>
      <c r="D7" s="1">
        <v>0.0</v>
      </c>
      <c r="E7" s="1" t="s">
        <v>3471</v>
      </c>
      <c r="F7" s="1" t="s">
        <v>62</v>
      </c>
      <c r="G7" s="1" t="s">
        <v>31</v>
      </c>
      <c r="H7" s="1" t="s">
        <v>3472</v>
      </c>
      <c r="I7" s="1" t="s">
        <v>3473</v>
      </c>
      <c r="J7" s="1" t="s">
        <v>3474</v>
      </c>
      <c r="K7" s="1" t="s">
        <v>3475</v>
      </c>
      <c r="L7" s="1">
        <v>-10.0</v>
      </c>
      <c r="M7" s="1">
        <v>1.03965</v>
      </c>
      <c r="N7" s="1">
        <v>6.81545</v>
      </c>
      <c r="O7" s="1" t="s">
        <v>27</v>
      </c>
      <c r="P7" s="1" t="s">
        <v>3476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36</v>
      </c>
      <c r="B8" s="1" t="s">
        <v>17</v>
      </c>
      <c r="C8" s="1">
        <v>389.0</v>
      </c>
      <c r="D8" s="1">
        <v>0.0</v>
      </c>
      <c r="E8" s="1" t="s">
        <v>37</v>
      </c>
      <c r="F8" s="1" t="s">
        <v>30</v>
      </c>
      <c r="G8" s="1" t="s">
        <v>31</v>
      </c>
      <c r="H8" s="1" t="s">
        <v>3477</v>
      </c>
      <c r="I8" s="1" t="s">
        <v>3478</v>
      </c>
      <c r="J8" s="1" t="s">
        <v>3478</v>
      </c>
      <c r="K8" s="2"/>
      <c r="L8" s="1">
        <v>-11.0</v>
      </c>
      <c r="M8" s="1"/>
      <c r="N8" s="1">
        <v>6.84175</v>
      </c>
      <c r="O8" s="1" t="s">
        <v>3459</v>
      </c>
      <c r="P8" s="1" t="s">
        <v>3479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16</v>
      </c>
      <c r="B9" s="1" t="s">
        <v>17</v>
      </c>
      <c r="C9" s="1">
        <v>398.0</v>
      </c>
      <c r="D9" s="1">
        <v>0.0</v>
      </c>
      <c r="E9" s="2"/>
      <c r="F9" s="1" t="s">
        <v>18</v>
      </c>
      <c r="G9" s="1" t="s">
        <v>19</v>
      </c>
      <c r="H9" s="1" t="s">
        <v>3480</v>
      </c>
      <c r="I9" s="1" t="s">
        <v>3481</v>
      </c>
      <c r="J9" s="1" t="s">
        <v>3481</v>
      </c>
      <c r="K9" s="2"/>
      <c r="L9" s="1">
        <v>6.0</v>
      </c>
      <c r="M9" s="1"/>
      <c r="N9" s="1">
        <v>11.442816666666667</v>
      </c>
      <c r="O9" s="1" t="s">
        <v>22</v>
      </c>
      <c r="P9" s="1" t="s">
        <v>3482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29</v>
      </c>
      <c r="B10" s="1" t="s">
        <v>17</v>
      </c>
      <c r="C10" s="3">
        <v>310.8</v>
      </c>
      <c r="D10" s="1">
        <v>207.2</v>
      </c>
      <c r="E10" s="2"/>
      <c r="F10" s="1" t="s">
        <v>30</v>
      </c>
      <c r="G10" s="1" t="s">
        <v>31</v>
      </c>
      <c r="H10" s="1" t="s">
        <v>3483</v>
      </c>
      <c r="I10" s="1" t="s">
        <v>3484</v>
      </c>
      <c r="J10" s="1" t="s">
        <v>3484</v>
      </c>
      <c r="K10" s="2"/>
      <c r="L10" s="1">
        <v>-1.0</v>
      </c>
      <c r="M10" s="1"/>
      <c r="N10" s="1">
        <v>13.510533333333333</v>
      </c>
      <c r="O10" s="1" t="s">
        <v>3466</v>
      </c>
      <c r="P10" s="1" t="s">
        <v>3485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16</v>
      </c>
      <c r="B11" s="1" t="s">
        <v>17</v>
      </c>
      <c r="C11" s="1">
        <v>139.0</v>
      </c>
      <c r="D11" s="1">
        <v>0.0</v>
      </c>
      <c r="E11" s="2"/>
      <c r="F11" s="1" t="s">
        <v>18</v>
      </c>
      <c r="G11" s="1" t="s">
        <v>167</v>
      </c>
      <c r="H11" s="1" t="s">
        <v>3486</v>
      </c>
      <c r="I11" s="1" t="s">
        <v>3487</v>
      </c>
      <c r="J11" s="1" t="s">
        <v>3487</v>
      </c>
      <c r="K11" s="2"/>
      <c r="L11" s="1">
        <v>31.0</v>
      </c>
      <c r="M11" s="1"/>
      <c r="N11" s="1">
        <v>36.29626666666667</v>
      </c>
      <c r="O11" s="1" t="s">
        <v>22</v>
      </c>
      <c r="P11" s="1" t="s">
        <v>3488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29</v>
      </c>
      <c r="B12" s="1" t="s">
        <v>17</v>
      </c>
      <c r="C12" s="3">
        <v>580.45</v>
      </c>
      <c r="D12" s="1">
        <v>312.55</v>
      </c>
      <c r="E12" s="2"/>
      <c r="F12" s="1" t="s">
        <v>30</v>
      </c>
      <c r="G12" s="1" t="s">
        <v>31</v>
      </c>
      <c r="H12" s="1" t="s">
        <v>3489</v>
      </c>
      <c r="I12" s="1" t="s">
        <v>3490</v>
      </c>
      <c r="J12" s="1" t="s">
        <v>3490</v>
      </c>
      <c r="K12" s="2"/>
      <c r="L12" s="1">
        <v>-4.0</v>
      </c>
      <c r="M12" s="1"/>
      <c r="N12" s="1">
        <v>10.982883333333334</v>
      </c>
      <c r="O12" s="1" t="s">
        <v>3466</v>
      </c>
      <c r="P12" s="1" t="s">
        <v>3491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29</v>
      </c>
      <c r="B13" s="1" t="s">
        <v>17</v>
      </c>
      <c r="C13" s="1">
        <v>418.0</v>
      </c>
      <c r="D13" s="1">
        <v>0.0</v>
      </c>
      <c r="E13" s="2"/>
      <c r="F13" s="1" t="s">
        <v>30</v>
      </c>
      <c r="G13" s="1" t="s">
        <v>31</v>
      </c>
      <c r="H13" s="1" t="s">
        <v>3492</v>
      </c>
      <c r="I13" s="1" t="s">
        <v>3493</v>
      </c>
      <c r="J13" s="1" t="s">
        <v>3493</v>
      </c>
      <c r="K13" s="2"/>
      <c r="L13" s="1">
        <v>-3.0</v>
      </c>
      <c r="M13" s="1"/>
      <c r="N13" s="1">
        <v>11.759283333333334</v>
      </c>
      <c r="O13" s="1" t="s">
        <v>3466</v>
      </c>
      <c r="P13" s="1" t="s">
        <v>3494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16</v>
      </c>
      <c r="B14" s="1" t="s">
        <v>17</v>
      </c>
      <c r="C14" s="1">
        <v>259.0</v>
      </c>
      <c r="D14" s="1">
        <v>0.0</v>
      </c>
      <c r="E14" s="2"/>
      <c r="F14" s="1" t="s">
        <v>18</v>
      </c>
      <c r="G14" s="1" t="s">
        <v>167</v>
      </c>
      <c r="H14" s="1" t="s">
        <v>3495</v>
      </c>
      <c r="I14" s="1" t="s">
        <v>3496</v>
      </c>
      <c r="J14" s="1" t="s">
        <v>3496</v>
      </c>
      <c r="K14" s="2"/>
      <c r="L14" s="1">
        <v>9.0</v>
      </c>
      <c r="M14" s="1"/>
      <c r="N14" s="1">
        <v>14.046733333333334</v>
      </c>
      <c r="O14" s="1" t="s">
        <v>22</v>
      </c>
      <c r="P14" s="1" t="s">
        <v>3497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29</v>
      </c>
      <c r="B15" s="1" t="s">
        <v>17</v>
      </c>
      <c r="C15" s="3">
        <v>260.75</v>
      </c>
      <c r="D15" s="1">
        <v>93.25</v>
      </c>
      <c r="E15" s="2"/>
      <c r="F15" s="1" t="s">
        <v>30</v>
      </c>
      <c r="G15" s="1" t="s">
        <v>31</v>
      </c>
      <c r="H15" s="1" t="s">
        <v>3498</v>
      </c>
      <c r="I15" s="1" t="s">
        <v>3499</v>
      </c>
      <c r="J15" s="1" t="s">
        <v>3499</v>
      </c>
      <c r="K15" s="2"/>
      <c r="L15" s="1">
        <v>-6.0</v>
      </c>
      <c r="M15" s="1"/>
      <c r="N15" s="1">
        <v>8.0042</v>
      </c>
      <c r="O15" s="1" t="s">
        <v>3466</v>
      </c>
      <c r="P15" s="1" t="s">
        <v>3500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24</v>
      </c>
      <c r="B16" s="1" t="s">
        <v>17</v>
      </c>
      <c r="C16" s="1">
        <v>414.0</v>
      </c>
      <c r="D16" s="1">
        <v>104.0</v>
      </c>
      <c r="E16" s="2"/>
      <c r="F16" s="1" t="s">
        <v>18</v>
      </c>
      <c r="G16" s="1" t="s">
        <v>19</v>
      </c>
      <c r="H16" s="1" t="s">
        <v>3501</v>
      </c>
      <c r="I16" s="1" t="s">
        <v>3502</v>
      </c>
      <c r="J16" s="1" t="s">
        <v>3502</v>
      </c>
      <c r="K16" s="2"/>
      <c r="L16" s="1">
        <v>-6.0</v>
      </c>
      <c r="M16" s="1"/>
      <c r="N16" s="1">
        <v>12.116983333333334</v>
      </c>
      <c r="O16" s="1" t="s">
        <v>27</v>
      </c>
      <c r="P16" s="1" t="s">
        <v>3503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24</v>
      </c>
      <c r="B17" s="1" t="s">
        <v>17</v>
      </c>
      <c r="C17" s="1">
        <v>254.0</v>
      </c>
      <c r="D17" s="1">
        <v>64.0</v>
      </c>
      <c r="E17" s="2"/>
      <c r="F17" s="1" t="s">
        <v>18</v>
      </c>
      <c r="G17" s="1" t="s">
        <v>167</v>
      </c>
      <c r="H17" s="1" t="s">
        <v>3504</v>
      </c>
      <c r="I17" s="1" t="s">
        <v>3505</v>
      </c>
      <c r="J17" s="1" t="s">
        <v>3505</v>
      </c>
      <c r="K17" s="2"/>
      <c r="L17" s="1">
        <v>-4.0</v>
      </c>
      <c r="M17" s="1"/>
      <c r="N17" s="1">
        <v>14.73325</v>
      </c>
      <c r="O17" s="1" t="s">
        <v>27</v>
      </c>
      <c r="P17" s="1" t="s">
        <v>3506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29</v>
      </c>
      <c r="B18" s="1" t="s">
        <v>17</v>
      </c>
      <c r="C18" s="1">
        <v>344.0</v>
      </c>
      <c r="D18" s="1">
        <v>125.0</v>
      </c>
      <c r="E18" s="2"/>
      <c r="F18" s="1" t="s">
        <v>30</v>
      </c>
      <c r="G18" s="1" t="s">
        <v>31</v>
      </c>
      <c r="H18" s="1" t="s">
        <v>3507</v>
      </c>
      <c r="I18" s="1" t="s">
        <v>3508</v>
      </c>
      <c r="J18" s="1" t="s">
        <v>3508</v>
      </c>
      <c r="K18" s="2"/>
      <c r="L18" s="1">
        <v>-8.0</v>
      </c>
      <c r="M18" s="1"/>
      <c r="N18" s="1">
        <v>6.615066666666666</v>
      </c>
      <c r="O18" s="1" t="s">
        <v>3466</v>
      </c>
      <c r="P18" s="1" t="s">
        <v>3509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24</v>
      </c>
      <c r="B19" s="1" t="s">
        <v>17</v>
      </c>
      <c r="C19" s="3">
        <v>231.0</v>
      </c>
      <c r="D19" s="1">
        <v>58.0</v>
      </c>
      <c r="E19" s="2"/>
      <c r="F19" s="1" t="s">
        <v>18</v>
      </c>
      <c r="G19" s="1" t="s">
        <v>31</v>
      </c>
      <c r="H19" s="1" t="s">
        <v>3510</v>
      </c>
      <c r="I19" s="1" t="s">
        <v>3511</v>
      </c>
      <c r="J19" s="1" t="s">
        <v>3511</v>
      </c>
      <c r="K19" s="2"/>
      <c r="L19" s="1">
        <v>-15.0</v>
      </c>
      <c r="M19" s="1"/>
      <c r="N19" s="1">
        <v>3.9736166666666666</v>
      </c>
      <c r="O19" s="1" t="s">
        <v>27</v>
      </c>
      <c r="P19" s="1" t="s">
        <v>3512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16</v>
      </c>
      <c r="B20" s="1" t="s">
        <v>17</v>
      </c>
      <c r="C20" s="3">
        <v>184.0</v>
      </c>
      <c r="D20" s="1">
        <v>0.0</v>
      </c>
      <c r="E20" s="2"/>
      <c r="F20" s="1" t="s">
        <v>18</v>
      </c>
      <c r="G20" s="1" t="s">
        <v>19</v>
      </c>
      <c r="H20" s="1" t="s">
        <v>3513</v>
      </c>
      <c r="I20" s="1" t="s">
        <v>3514</v>
      </c>
      <c r="J20" s="1" t="s">
        <v>3514</v>
      </c>
      <c r="K20" s="2"/>
      <c r="L20" s="1">
        <v>-4.0</v>
      </c>
      <c r="M20" s="1"/>
      <c r="N20" s="1">
        <v>0.5704666666666667</v>
      </c>
      <c r="O20" s="1" t="s">
        <v>22</v>
      </c>
      <c r="P20" s="1" t="s">
        <v>3515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16</v>
      </c>
      <c r="B21" s="1" t="s">
        <v>17</v>
      </c>
      <c r="C21" s="3">
        <v>777.0</v>
      </c>
      <c r="D21" s="1">
        <v>0.0</v>
      </c>
      <c r="E21" s="2"/>
      <c r="F21" s="1" t="s">
        <v>18</v>
      </c>
      <c r="G21" s="1" t="s">
        <v>19</v>
      </c>
      <c r="H21" s="1" t="s">
        <v>3516</v>
      </c>
      <c r="I21" s="1" t="s">
        <v>3517</v>
      </c>
      <c r="J21" s="1" t="s">
        <v>3517</v>
      </c>
      <c r="K21" s="2"/>
      <c r="L21" s="1">
        <v>3.0</v>
      </c>
      <c r="M21" s="1"/>
      <c r="N21" s="1">
        <v>8.84815</v>
      </c>
      <c r="O21" s="1" t="s">
        <v>22</v>
      </c>
      <c r="P21" s="1" t="s">
        <v>3518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16</v>
      </c>
      <c r="B22" s="1" t="s">
        <v>17</v>
      </c>
      <c r="C22" s="3">
        <v>298.0</v>
      </c>
      <c r="D22" s="1">
        <v>0.0</v>
      </c>
      <c r="E22" s="2"/>
      <c r="F22" s="1" t="s">
        <v>18</v>
      </c>
      <c r="G22" s="1" t="s">
        <v>167</v>
      </c>
      <c r="H22" s="1" t="s">
        <v>3519</v>
      </c>
      <c r="I22" s="1" t="s">
        <v>3520</v>
      </c>
      <c r="J22" s="1" t="s">
        <v>3520</v>
      </c>
      <c r="K22" s="2"/>
      <c r="L22" s="1">
        <v>0.0</v>
      </c>
      <c r="M22" s="1"/>
      <c r="N22" s="1">
        <v>5.8474</v>
      </c>
      <c r="O22" s="1" t="s">
        <v>22</v>
      </c>
      <c r="P22" s="1" t="s">
        <v>3521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29</v>
      </c>
      <c r="B23" s="1" t="s">
        <v>17</v>
      </c>
      <c r="C23" s="1">
        <v>453.61</v>
      </c>
      <c r="D23" s="1">
        <v>302.39</v>
      </c>
      <c r="E23" s="2"/>
      <c r="F23" s="1" t="s">
        <v>30</v>
      </c>
      <c r="G23" s="1" t="s">
        <v>19</v>
      </c>
      <c r="H23" s="1" t="s">
        <v>3522</v>
      </c>
      <c r="I23" s="1" t="s">
        <v>3523</v>
      </c>
      <c r="J23" s="1" t="s">
        <v>3523</v>
      </c>
      <c r="K23" s="2"/>
      <c r="L23" s="1">
        <v>-7.0</v>
      </c>
      <c r="M23" s="1"/>
      <c r="N23" s="1">
        <v>7.92615</v>
      </c>
      <c r="O23" s="1" t="s">
        <v>3466</v>
      </c>
      <c r="P23" s="1" t="s">
        <v>3524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29</v>
      </c>
      <c r="B24" s="1" t="s">
        <v>17</v>
      </c>
      <c r="C24" s="3">
        <v>424.2</v>
      </c>
      <c r="D24" s="1">
        <v>282.8</v>
      </c>
      <c r="E24" s="2"/>
      <c r="F24" s="1" t="s">
        <v>30</v>
      </c>
      <c r="G24" s="1" t="s">
        <v>31</v>
      </c>
      <c r="H24" s="1" t="s">
        <v>3525</v>
      </c>
      <c r="I24" s="1" t="s">
        <v>3526</v>
      </c>
      <c r="J24" s="1" t="s">
        <v>3526</v>
      </c>
      <c r="K24" s="2"/>
      <c r="L24" s="1">
        <v>-5.0</v>
      </c>
      <c r="M24" s="1"/>
      <c r="N24" s="1">
        <v>9.9894</v>
      </c>
      <c r="O24" s="1" t="s">
        <v>3466</v>
      </c>
      <c r="P24" s="1" t="s">
        <v>3527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E24" s="2"/>
      <c r="AF24" s="2"/>
    </row>
    <row r="25">
      <c r="A25" s="1" t="s">
        <v>29</v>
      </c>
      <c r="B25" s="1" t="s">
        <v>17</v>
      </c>
      <c r="C25" s="1">
        <v>194.0</v>
      </c>
      <c r="D25" s="1">
        <v>50.0</v>
      </c>
      <c r="E25" s="2"/>
      <c r="F25" s="1" t="s">
        <v>30</v>
      </c>
      <c r="G25" s="1" t="s">
        <v>31</v>
      </c>
      <c r="H25" s="1" t="s">
        <v>3528</v>
      </c>
      <c r="I25" s="1" t="s">
        <v>3529</v>
      </c>
      <c r="J25" s="1" t="s">
        <v>3529</v>
      </c>
      <c r="K25" s="2"/>
      <c r="L25" s="1">
        <v>-10.0</v>
      </c>
      <c r="M25" s="1"/>
      <c r="N25" s="1">
        <v>4.9182</v>
      </c>
      <c r="O25" s="1" t="s">
        <v>3466</v>
      </c>
      <c r="P25" s="1" t="s">
        <v>3530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29</v>
      </c>
      <c r="B26" s="1" t="s">
        <v>17</v>
      </c>
      <c r="C26" s="1">
        <v>228.25</v>
      </c>
      <c r="D26" s="1">
        <v>90.75</v>
      </c>
      <c r="E26" s="2"/>
      <c r="F26" s="1" t="s">
        <v>30</v>
      </c>
      <c r="G26" s="1" t="s">
        <v>31</v>
      </c>
      <c r="H26" s="1" t="s">
        <v>3531</v>
      </c>
      <c r="I26" s="1" t="s">
        <v>3532</v>
      </c>
      <c r="J26" s="1" t="s">
        <v>3532</v>
      </c>
      <c r="K26" s="2"/>
      <c r="L26" s="1">
        <v>-8.0</v>
      </c>
      <c r="M26" s="1"/>
      <c r="N26" s="1">
        <v>6.1696333333333335</v>
      </c>
      <c r="O26" s="1" t="s">
        <v>3466</v>
      </c>
      <c r="P26" s="1" t="s">
        <v>3533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29</v>
      </c>
      <c r="B27" s="1" t="s">
        <v>17</v>
      </c>
      <c r="C27" s="1">
        <v>394.2</v>
      </c>
      <c r="D27" s="1">
        <v>262.8</v>
      </c>
      <c r="E27" s="2"/>
      <c r="F27" s="1" t="s">
        <v>30</v>
      </c>
      <c r="G27" s="1" t="s">
        <v>31</v>
      </c>
      <c r="H27" s="1" t="s">
        <v>3534</v>
      </c>
      <c r="I27" s="1" t="s">
        <v>3535</v>
      </c>
      <c r="J27" s="1" t="s">
        <v>3535</v>
      </c>
      <c r="K27" s="2"/>
      <c r="L27" s="1">
        <v>-7.0</v>
      </c>
      <c r="M27" s="1"/>
      <c r="N27" s="1">
        <v>7.536816666666667</v>
      </c>
      <c r="O27" s="1" t="s">
        <v>3466</v>
      </c>
      <c r="P27" s="1" t="s">
        <v>3536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E27" s="2"/>
      <c r="AF27" s="2"/>
    </row>
    <row r="28">
      <c r="A28" s="1" t="s">
        <v>29</v>
      </c>
      <c r="B28" s="1" t="s">
        <v>17</v>
      </c>
      <c r="C28" s="1">
        <v>574.2</v>
      </c>
      <c r="D28" s="1">
        <v>382.8</v>
      </c>
      <c r="E28" s="2"/>
      <c r="F28" s="1" t="s">
        <v>30</v>
      </c>
      <c r="G28" s="1" t="s">
        <v>31</v>
      </c>
      <c r="H28" s="1" t="s">
        <v>3537</v>
      </c>
      <c r="I28" s="1" t="s">
        <v>3538</v>
      </c>
      <c r="J28" s="1" t="s">
        <v>3538</v>
      </c>
      <c r="K28" s="2"/>
      <c r="L28" s="1">
        <v>-6.0</v>
      </c>
      <c r="M28" s="1"/>
      <c r="N28" s="1">
        <v>8.523016666666667</v>
      </c>
      <c r="O28" s="1" t="s">
        <v>3466</v>
      </c>
      <c r="P28" s="1" t="s">
        <v>3539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16</v>
      </c>
      <c r="B29" s="1" t="s">
        <v>17</v>
      </c>
      <c r="C29" s="1">
        <v>596.0</v>
      </c>
      <c r="D29" s="1">
        <v>0.0</v>
      </c>
      <c r="E29" s="2"/>
      <c r="F29" s="1" t="s">
        <v>18</v>
      </c>
      <c r="G29" s="1" t="s">
        <v>167</v>
      </c>
      <c r="H29" s="1" t="s">
        <v>3540</v>
      </c>
      <c r="I29" s="1" t="s">
        <v>3541</v>
      </c>
      <c r="J29" s="1" t="s">
        <v>3541</v>
      </c>
      <c r="K29" s="2"/>
      <c r="L29" s="1">
        <v>1.0</v>
      </c>
      <c r="M29" s="1"/>
      <c r="N29" s="1">
        <v>6.276433333333333</v>
      </c>
      <c r="O29" s="1" t="s">
        <v>22</v>
      </c>
      <c r="P29" s="1" t="s">
        <v>3542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29</v>
      </c>
      <c r="B30" s="3" t="s">
        <v>17</v>
      </c>
      <c r="C30" s="3">
        <v>445.2</v>
      </c>
      <c r="D30" s="1">
        <v>296.8</v>
      </c>
      <c r="E30" s="2"/>
      <c r="F30" s="1" t="s">
        <v>30</v>
      </c>
      <c r="G30" s="1" t="s">
        <v>31</v>
      </c>
      <c r="H30" s="1" t="s">
        <v>3543</v>
      </c>
      <c r="I30" s="1" t="s">
        <v>3544</v>
      </c>
      <c r="J30" s="1" t="s">
        <v>3544</v>
      </c>
      <c r="K30" s="2"/>
      <c r="L30" s="1">
        <v>-5.0</v>
      </c>
      <c r="M30" s="1"/>
      <c r="N30" s="1">
        <v>9.981833333333332</v>
      </c>
      <c r="O30" s="1" t="s">
        <v>3466</v>
      </c>
      <c r="P30" s="1" t="s">
        <v>3545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29</v>
      </c>
      <c r="B31" s="3" t="s">
        <v>17</v>
      </c>
      <c r="C31" s="3">
        <v>375.7</v>
      </c>
      <c r="D31" s="1">
        <v>202.3</v>
      </c>
      <c r="E31" s="2"/>
      <c r="F31" s="1" t="s">
        <v>30</v>
      </c>
      <c r="G31" s="1" t="s">
        <v>31</v>
      </c>
      <c r="H31" s="1" t="s">
        <v>3546</v>
      </c>
      <c r="I31" s="1" t="s">
        <v>3547</v>
      </c>
      <c r="J31" s="1" t="s">
        <v>3547</v>
      </c>
      <c r="K31" s="2"/>
      <c r="L31" s="1">
        <v>-8.0</v>
      </c>
      <c r="M31" s="1"/>
      <c r="N31" s="1">
        <v>6.86935</v>
      </c>
      <c r="O31" s="1" t="s">
        <v>3466</v>
      </c>
      <c r="P31" s="1" t="s">
        <v>3548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E31" s="2"/>
      <c r="AF31" s="2"/>
    </row>
    <row r="32">
      <c r="A32" s="1" t="s">
        <v>16</v>
      </c>
      <c r="B32" s="1" t="s">
        <v>17</v>
      </c>
      <c r="C32" s="1">
        <v>368.0</v>
      </c>
      <c r="D32" s="1">
        <v>0.0</v>
      </c>
      <c r="E32" s="2"/>
      <c r="F32" s="1" t="s">
        <v>18</v>
      </c>
      <c r="G32" s="1" t="s">
        <v>19</v>
      </c>
      <c r="H32" s="1" t="s">
        <v>3549</v>
      </c>
      <c r="I32" s="1" t="s">
        <v>3550</v>
      </c>
      <c r="J32" s="1" t="s">
        <v>3550</v>
      </c>
      <c r="K32" s="2"/>
      <c r="L32" s="1">
        <v>8.0</v>
      </c>
      <c r="M32" s="1"/>
      <c r="N32" s="1">
        <v>13.749616666666666</v>
      </c>
      <c r="O32" s="1" t="s">
        <v>22</v>
      </c>
      <c r="P32" s="1" t="s">
        <v>3551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36</v>
      </c>
      <c r="B33" s="1" t="s">
        <v>17</v>
      </c>
      <c r="C33" s="1">
        <v>523.0</v>
      </c>
      <c r="D33" s="1">
        <v>0.0</v>
      </c>
      <c r="E33" s="1" t="s">
        <v>37</v>
      </c>
      <c r="F33" s="1" t="s">
        <v>30</v>
      </c>
      <c r="G33" s="1" t="s">
        <v>31</v>
      </c>
      <c r="H33" s="1" t="s">
        <v>3552</v>
      </c>
      <c r="I33" s="1" t="s">
        <v>3553</v>
      </c>
      <c r="J33" s="1" t="s">
        <v>3553</v>
      </c>
      <c r="K33" s="2"/>
      <c r="L33" s="1">
        <v>-13.0</v>
      </c>
      <c r="M33" s="1"/>
      <c r="N33" s="1">
        <v>7.225516666666667</v>
      </c>
      <c r="O33" s="1" t="s">
        <v>3459</v>
      </c>
      <c r="P33" s="1" t="s">
        <v>3554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E33" s="2"/>
      <c r="AF33" s="2"/>
    </row>
    <row r="34">
      <c r="A34" s="1" t="s">
        <v>29</v>
      </c>
      <c r="B34" s="1" t="s">
        <v>17</v>
      </c>
      <c r="C34" s="1">
        <v>324.0</v>
      </c>
      <c r="D34" s="1">
        <v>0.0</v>
      </c>
      <c r="E34" s="1" t="s">
        <v>3555</v>
      </c>
      <c r="F34" s="1" t="s">
        <v>62</v>
      </c>
      <c r="G34" s="1" t="s">
        <v>19</v>
      </c>
      <c r="H34" s="1" t="s">
        <v>3556</v>
      </c>
      <c r="I34" s="1" t="s">
        <v>3557</v>
      </c>
      <c r="J34" s="1" t="s">
        <v>3558</v>
      </c>
      <c r="K34" s="1" t="s">
        <v>3559</v>
      </c>
      <c r="L34" s="1">
        <v>-29.0</v>
      </c>
      <c r="M34" s="1">
        <v>6.25615</v>
      </c>
      <c r="N34" s="1">
        <v>9.268683333333334</v>
      </c>
      <c r="O34" s="1" t="s">
        <v>3560</v>
      </c>
      <c r="P34" s="1" t="s">
        <v>3561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24</v>
      </c>
      <c r="B35" s="1" t="s">
        <v>17</v>
      </c>
      <c r="C35" s="1">
        <v>196.0</v>
      </c>
      <c r="D35" s="1">
        <v>63.0</v>
      </c>
      <c r="E35" s="2"/>
      <c r="F35" s="1" t="s">
        <v>18</v>
      </c>
      <c r="G35" s="1" t="s">
        <v>31</v>
      </c>
      <c r="H35" s="1" t="s">
        <v>3562</v>
      </c>
      <c r="I35" s="1" t="s">
        <v>3563</v>
      </c>
      <c r="J35" s="1" t="s">
        <v>3563</v>
      </c>
      <c r="K35" s="2"/>
      <c r="L35" s="1">
        <v>-8.0</v>
      </c>
      <c r="M35" s="1"/>
      <c r="N35" s="1">
        <v>10.261383333333333</v>
      </c>
      <c r="O35" s="1" t="s">
        <v>27</v>
      </c>
      <c r="P35" s="1" t="s">
        <v>3564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16</v>
      </c>
      <c r="B36" s="1" t="s">
        <v>17</v>
      </c>
      <c r="C36" s="3">
        <v>118.0</v>
      </c>
      <c r="D36" s="1">
        <v>0.0</v>
      </c>
      <c r="E36" s="2"/>
      <c r="F36" s="1" t="s">
        <v>18</v>
      </c>
      <c r="G36" s="1" t="s">
        <v>19</v>
      </c>
      <c r="H36" s="1" t="s">
        <v>3565</v>
      </c>
      <c r="I36" s="1" t="s">
        <v>3566</v>
      </c>
      <c r="J36" s="1" t="s">
        <v>3566</v>
      </c>
      <c r="K36" s="2"/>
      <c r="L36" s="1">
        <v>41.0</v>
      </c>
      <c r="M36" s="1"/>
      <c r="N36" s="1">
        <v>46.949466666666666</v>
      </c>
      <c r="O36" s="1" t="s">
        <v>22</v>
      </c>
      <c r="P36" s="1" t="s">
        <v>3567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98</v>
      </c>
      <c r="B37" s="1" t="s">
        <v>17</v>
      </c>
      <c r="C37" s="1">
        <v>638.0</v>
      </c>
      <c r="D37" s="1">
        <v>0.0</v>
      </c>
      <c r="E37" s="1" t="s">
        <v>2621</v>
      </c>
      <c r="F37" s="1" t="s">
        <v>30</v>
      </c>
      <c r="G37" s="1" t="s">
        <v>31</v>
      </c>
      <c r="H37" s="1" t="s">
        <v>3568</v>
      </c>
      <c r="I37" s="1" t="s">
        <v>3569</v>
      </c>
      <c r="J37" s="1" t="s">
        <v>3569</v>
      </c>
      <c r="K37" s="2"/>
      <c r="L37" s="1">
        <v>-4.0</v>
      </c>
      <c r="M37" s="1"/>
      <c r="N37" s="1">
        <v>10.585983333333333</v>
      </c>
      <c r="O37" s="1" t="s">
        <v>3570</v>
      </c>
      <c r="P37" s="1" t="s">
        <v>3571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16</v>
      </c>
      <c r="B38" s="1" t="s">
        <v>17</v>
      </c>
      <c r="C38" s="1">
        <v>20.0</v>
      </c>
      <c r="D38" s="1">
        <v>35.0</v>
      </c>
      <c r="E38" s="2"/>
      <c r="F38" s="1" t="s">
        <v>18</v>
      </c>
      <c r="G38" s="1" t="s">
        <v>19</v>
      </c>
      <c r="H38" s="1" t="s">
        <v>3572</v>
      </c>
      <c r="I38" s="1" t="s">
        <v>3573</v>
      </c>
      <c r="J38" s="1" t="s">
        <v>3573</v>
      </c>
      <c r="K38" s="2"/>
      <c r="L38" s="1">
        <v>-4.0</v>
      </c>
      <c r="M38" s="1"/>
      <c r="N38" s="1">
        <v>0.0304</v>
      </c>
      <c r="O38" s="1" t="s">
        <v>22</v>
      </c>
      <c r="P38" s="1" t="s">
        <v>3574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29</v>
      </c>
      <c r="B39" s="1" t="s">
        <v>17</v>
      </c>
      <c r="C39" s="3">
        <v>796.0</v>
      </c>
      <c r="D39" s="1">
        <v>0.0</v>
      </c>
      <c r="E39" s="1" t="s">
        <v>3555</v>
      </c>
      <c r="F39" s="1" t="s">
        <v>62</v>
      </c>
      <c r="G39" s="1" t="s">
        <v>19</v>
      </c>
      <c r="H39" s="1" t="s">
        <v>3575</v>
      </c>
      <c r="I39" s="1" t="s">
        <v>3576</v>
      </c>
      <c r="J39" s="1" t="s">
        <v>3577</v>
      </c>
      <c r="K39" s="1" t="s">
        <v>3578</v>
      </c>
      <c r="L39" s="1">
        <v>-20.0</v>
      </c>
      <c r="M39" s="1">
        <v>12.885116666666667</v>
      </c>
      <c r="N39" s="1">
        <v>11.155416666666667</v>
      </c>
      <c r="O39" s="1" t="s">
        <v>3560</v>
      </c>
      <c r="P39" s="1" t="s">
        <v>3579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29</v>
      </c>
      <c r="B40" s="1" t="s">
        <v>17</v>
      </c>
      <c r="C40" s="1">
        <v>366.0</v>
      </c>
      <c r="D40" s="1">
        <v>0.0</v>
      </c>
      <c r="E40" s="1" t="s">
        <v>3555</v>
      </c>
      <c r="F40" s="1" t="s">
        <v>62</v>
      </c>
      <c r="G40" s="1" t="s">
        <v>19</v>
      </c>
      <c r="H40" s="1" t="s">
        <v>3580</v>
      </c>
      <c r="I40" s="1" t="s">
        <v>3581</v>
      </c>
      <c r="J40" s="1" t="s">
        <v>3582</v>
      </c>
      <c r="K40" s="1" t="s">
        <v>3583</v>
      </c>
      <c r="L40" s="1">
        <v>-24.0</v>
      </c>
      <c r="M40" s="1">
        <v>5.132833333333333</v>
      </c>
      <c r="N40" s="1">
        <v>14.462583333333333</v>
      </c>
      <c r="O40" s="1" t="s">
        <v>3560</v>
      </c>
      <c r="P40" s="1" t="s">
        <v>3584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36</v>
      </c>
      <c r="B41" s="1" t="s">
        <v>17</v>
      </c>
      <c r="C41" s="3">
        <v>359.0</v>
      </c>
      <c r="D41" s="1">
        <v>0.0</v>
      </c>
      <c r="E41" s="1" t="s">
        <v>37</v>
      </c>
      <c r="F41" s="1" t="s">
        <v>30</v>
      </c>
      <c r="G41" s="1" t="s">
        <v>31</v>
      </c>
      <c r="H41" s="1" t="s">
        <v>3585</v>
      </c>
      <c r="I41" s="1" t="s">
        <v>3586</v>
      </c>
      <c r="J41" s="1" t="s">
        <v>3586</v>
      </c>
      <c r="K41" s="2"/>
      <c r="L41" s="1">
        <v>5.0</v>
      </c>
      <c r="M41" s="1"/>
      <c r="N41" s="1">
        <v>20.103016666666665</v>
      </c>
      <c r="O41" s="1" t="s">
        <v>3459</v>
      </c>
      <c r="P41" s="1" t="s">
        <v>3587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36</v>
      </c>
      <c r="B42" s="1" t="s">
        <v>17</v>
      </c>
      <c r="C42" s="3">
        <v>488.0</v>
      </c>
      <c r="D42" s="1">
        <v>0.0</v>
      </c>
      <c r="E42" s="1" t="s">
        <v>37</v>
      </c>
      <c r="F42" s="1" t="s">
        <v>30</v>
      </c>
      <c r="G42" s="1" t="s">
        <v>31</v>
      </c>
      <c r="H42" s="1" t="s">
        <v>3588</v>
      </c>
      <c r="I42" s="1" t="s">
        <v>3589</v>
      </c>
      <c r="J42" s="1" t="s">
        <v>3589</v>
      </c>
      <c r="K42" s="2"/>
      <c r="L42" s="1">
        <v>-2.0</v>
      </c>
      <c r="M42" s="1"/>
      <c r="N42" s="1">
        <v>12.132833333333334</v>
      </c>
      <c r="O42" s="1" t="s">
        <v>3459</v>
      </c>
      <c r="P42" s="1" t="s">
        <v>3590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29</v>
      </c>
      <c r="B43" s="1" t="s">
        <v>17</v>
      </c>
      <c r="C43" s="1">
        <v>682.0</v>
      </c>
      <c r="D43" s="1">
        <v>0.0</v>
      </c>
      <c r="E43" s="1" t="s">
        <v>3555</v>
      </c>
      <c r="F43" s="1" t="s">
        <v>62</v>
      </c>
      <c r="G43" s="1" t="s">
        <v>31</v>
      </c>
      <c r="H43" s="1" t="s">
        <v>3591</v>
      </c>
      <c r="I43" s="1" t="s">
        <v>3592</v>
      </c>
      <c r="J43" s="1" t="s">
        <v>3593</v>
      </c>
      <c r="K43" s="1" t="s">
        <v>3594</v>
      </c>
      <c r="L43" s="1">
        <v>-24.0</v>
      </c>
      <c r="M43" s="1">
        <v>0.3567666666666667</v>
      </c>
      <c r="N43" s="1">
        <v>8.244916666666667</v>
      </c>
      <c r="O43" s="1" t="s">
        <v>3560</v>
      </c>
      <c r="P43" s="1" t="s">
        <v>3595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24</v>
      </c>
      <c r="B44" s="1" t="s">
        <v>17</v>
      </c>
      <c r="C44" s="1">
        <v>207.0</v>
      </c>
      <c r="D44" s="1">
        <v>52.0</v>
      </c>
      <c r="E44" s="2"/>
      <c r="F44" s="1" t="s">
        <v>18</v>
      </c>
      <c r="G44" s="1" t="s">
        <v>167</v>
      </c>
      <c r="H44" s="1" t="s">
        <v>3596</v>
      </c>
      <c r="I44" s="1" t="s">
        <v>3597</v>
      </c>
      <c r="J44" s="1" t="s">
        <v>3597</v>
      </c>
      <c r="K44" s="2"/>
      <c r="L44" s="1">
        <v>-13.0</v>
      </c>
      <c r="M44" s="1"/>
      <c r="N44" s="1">
        <v>6.126416666666667</v>
      </c>
      <c r="O44" s="1" t="s">
        <v>27</v>
      </c>
      <c r="P44" s="1" t="s">
        <v>3598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16</v>
      </c>
      <c r="B45" s="1" t="s">
        <v>17</v>
      </c>
      <c r="C45" s="3">
        <v>39.0</v>
      </c>
      <c r="D45" s="1">
        <v>0.0</v>
      </c>
      <c r="E45" s="2"/>
      <c r="F45" s="1" t="s">
        <v>18</v>
      </c>
      <c r="G45" s="1" t="s">
        <v>167</v>
      </c>
      <c r="H45" s="1" t="s">
        <v>3599</v>
      </c>
      <c r="I45" s="1" t="s">
        <v>3600</v>
      </c>
      <c r="J45" s="1" t="s">
        <v>3600</v>
      </c>
      <c r="K45" s="2"/>
      <c r="L45" s="1">
        <v>63.0</v>
      </c>
      <c r="M45" s="1"/>
      <c r="N45" s="1">
        <v>68.55458333333333</v>
      </c>
      <c r="O45" s="1" t="s">
        <v>22</v>
      </c>
      <c r="P45" s="1" t="s">
        <v>3601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16</v>
      </c>
      <c r="B46" s="1" t="s">
        <v>17</v>
      </c>
      <c r="C46" s="1">
        <v>259.0</v>
      </c>
      <c r="D46" s="1">
        <v>0.0</v>
      </c>
      <c r="E46" s="2"/>
      <c r="F46" s="1" t="s">
        <v>18</v>
      </c>
      <c r="G46" s="1" t="s">
        <v>167</v>
      </c>
      <c r="H46" s="1" t="s">
        <v>3602</v>
      </c>
      <c r="I46" s="1" t="s">
        <v>3603</v>
      </c>
      <c r="J46" s="1" t="s">
        <v>3603</v>
      </c>
      <c r="K46" s="2"/>
      <c r="L46" s="1">
        <v>64.0</v>
      </c>
      <c r="M46" s="1"/>
      <c r="N46" s="1">
        <v>69.10281666666667</v>
      </c>
      <c r="O46" s="1" t="s">
        <v>22</v>
      </c>
      <c r="P46" s="1" t="s">
        <v>3604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29</v>
      </c>
      <c r="B47" s="1" t="s">
        <v>17</v>
      </c>
      <c r="C47" s="1">
        <v>269.0</v>
      </c>
      <c r="D47" s="1">
        <v>0.0</v>
      </c>
      <c r="E47" s="2"/>
      <c r="F47" s="1" t="s">
        <v>30</v>
      </c>
      <c r="G47" s="1" t="s">
        <v>31</v>
      </c>
      <c r="H47" s="1" t="s">
        <v>3605</v>
      </c>
      <c r="I47" s="1" t="s">
        <v>3606</v>
      </c>
      <c r="J47" s="1" t="s">
        <v>3606</v>
      </c>
      <c r="K47" s="2"/>
      <c r="L47" s="1">
        <v>-8.0</v>
      </c>
      <c r="M47" s="1"/>
      <c r="N47" s="1">
        <v>6.420583333333333</v>
      </c>
      <c r="O47" s="1" t="s">
        <v>3466</v>
      </c>
      <c r="P47" s="1" t="s">
        <v>3607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29</v>
      </c>
      <c r="B48" s="1" t="s">
        <v>17</v>
      </c>
      <c r="C48" s="1">
        <v>382.8</v>
      </c>
      <c r="D48" s="1">
        <v>255.2</v>
      </c>
      <c r="E48" s="2"/>
      <c r="F48" s="1" t="s">
        <v>30</v>
      </c>
      <c r="G48" s="1" t="s">
        <v>31</v>
      </c>
      <c r="H48" s="1" t="s">
        <v>3608</v>
      </c>
      <c r="I48" s="1" t="s">
        <v>3609</v>
      </c>
      <c r="J48" s="1" t="s">
        <v>3609</v>
      </c>
      <c r="K48" s="2"/>
      <c r="L48" s="1">
        <v>0.0</v>
      </c>
      <c r="M48" s="1"/>
      <c r="N48" s="1">
        <v>10.0669</v>
      </c>
      <c r="O48" s="1" t="s">
        <v>3466</v>
      </c>
      <c r="P48" s="1" t="s">
        <v>3610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36</v>
      </c>
      <c r="B49" s="1" t="s">
        <v>17</v>
      </c>
      <c r="C49" s="1">
        <v>319.0</v>
      </c>
      <c r="D49" s="1">
        <v>0.0</v>
      </c>
      <c r="E49" s="1" t="s">
        <v>37</v>
      </c>
      <c r="F49" s="1" t="s">
        <v>30</v>
      </c>
      <c r="G49" s="1" t="s">
        <v>31</v>
      </c>
      <c r="H49" s="1" t="s">
        <v>3611</v>
      </c>
      <c r="I49" s="1" t="s">
        <v>3612</v>
      </c>
      <c r="J49" s="1" t="s">
        <v>3612</v>
      </c>
      <c r="K49" s="2"/>
      <c r="L49" s="1">
        <v>0.0</v>
      </c>
      <c r="M49" s="1"/>
      <c r="N49" s="1">
        <v>14.7799</v>
      </c>
      <c r="O49" s="1" t="s">
        <v>3459</v>
      </c>
      <c r="P49" s="1" t="s">
        <v>3613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29</v>
      </c>
      <c r="B50" s="1" t="s">
        <v>17</v>
      </c>
      <c r="C50" s="1">
        <v>244.0</v>
      </c>
      <c r="D50" s="1">
        <v>0.0</v>
      </c>
      <c r="E50" s="2"/>
      <c r="F50" s="1" t="s">
        <v>30</v>
      </c>
      <c r="G50" s="1" t="s">
        <v>31</v>
      </c>
      <c r="H50" s="1" t="s">
        <v>3614</v>
      </c>
      <c r="I50" s="1" t="s">
        <v>3615</v>
      </c>
      <c r="J50" s="1" t="s">
        <v>3615</v>
      </c>
      <c r="K50" s="2"/>
      <c r="L50" s="1">
        <v>-1.0</v>
      </c>
      <c r="M50" s="1"/>
      <c r="N50" s="1">
        <v>13.920933333333334</v>
      </c>
      <c r="O50" s="1" t="s">
        <v>3466</v>
      </c>
      <c r="P50" s="1" t="s">
        <v>3616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29</v>
      </c>
      <c r="B51" s="1" t="s">
        <v>17</v>
      </c>
      <c r="C51" s="1">
        <v>481.2</v>
      </c>
      <c r="D51" s="1">
        <v>65.8</v>
      </c>
      <c r="E51" s="2"/>
      <c r="F51" s="1" t="s">
        <v>30</v>
      </c>
      <c r="G51" s="1" t="s">
        <v>31</v>
      </c>
      <c r="H51" s="1" t="s">
        <v>3617</v>
      </c>
      <c r="I51" s="1" t="s">
        <v>3618</v>
      </c>
      <c r="J51" s="1" t="s">
        <v>3618</v>
      </c>
      <c r="K51" s="2"/>
      <c r="L51" s="1">
        <v>-5.0</v>
      </c>
      <c r="M51" s="1"/>
      <c r="N51" s="1">
        <v>9.638366666666666</v>
      </c>
      <c r="O51" s="1" t="s">
        <v>3466</v>
      </c>
      <c r="P51" s="1" t="s">
        <v>3619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16</v>
      </c>
      <c r="B52" s="1" t="s">
        <v>17</v>
      </c>
      <c r="C52" s="3">
        <v>20.0</v>
      </c>
      <c r="D52" s="1">
        <v>35.0</v>
      </c>
      <c r="E52" s="2"/>
      <c r="F52" s="1" t="s">
        <v>18</v>
      </c>
      <c r="G52" s="1" t="s">
        <v>167</v>
      </c>
      <c r="H52" s="1" t="s">
        <v>3620</v>
      </c>
      <c r="I52" s="1" t="s">
        <v>3621</v>
      </c>
      <c r="J52" s="1" t="s">
        <v>3621</v>
      </c>
      <c r="K52" s="2"/>
      <c r="L52" s="1">
        <v>19.0</v>
      </c>
      <c r="M52" s="1"/>
      <c r="N52" s="1">
        <v>24.0915</v>
      </c>
      <c r="O52" s="1" t="s">
        <v>22</v>
      </c>
      <c r="P52" s="1" t="s">
        <v>3622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36</v>
      </c>
      <c r="B53" s="1" t="s">
        <v>17</v>
      </c>
      <c r="C53" s="3">
        <v>319.0</v>
      </c>
      <c r="D53" s="1">
        <v>0.0</v>
      </c>
      <c r="E53" s="1" t="s">
        <v>37</v>
      </c>
      <c r="F53" s="1" t="s">
        <v>30</v>
      </c>
      <c r="G53" s="1" t="s">
        <v>31</v>
      </c>
      <c r="H53" s="1" t="s">
        <v>3623</v>
      </c>
      <c r="I53" s="1" t="s">
        <v>3624</v>
      </c>
      <c r="J53" s="1" t="s">
        <v>3624</v>
      </c>
      <c r="K53" s="2"/>
      <c r="L53" s="1">
        <v>-5.0</v>
      </c>
      <c r="M53" s="1"/>
      <c r="N53" s="1">
        <v>9.726633333333334</v>
      </c>
      <c r="O53" s="1" t="s">
        <v>3459</v>
      </c>
      <c r="P53" s="1" t="s">
        <v>3625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29</v>
      </c>
      <c r="B54" s="1" t="s">
        <v>17</v>
      </c>
      <c r="C54" s="3">
        <v>355.55</v>
      </c>
      <c r="D54" s="1">
        <v>191.45</v>
      </c>
      <c r="E54" s="2"/>
      <c r="F54" s="1" t="s">
        <v>30</v>
      </c>
      <c r="G54" s="1" t="s">
        <v>31</v>
      </c>
      <c r="H54" s="1" t="s">
        <v>3626</v>
      </c>
      <c r="I54" s="1" t="s">
        <v>3627</v>
      </c>
      <c r="J54" s="1" t="s">
        <v>3627</v>
      </c>
      <c r="K54" s="2"/>
      <c r="L54" s="1">
        <v>-4.0</v>
      </c>
      <c r="M54" s="1"/>
      <c r="N54" s="1">
        <v>10.488816666666667</v>
      </c>
      <c r="O54" s="1" t="s">
        <v>3466</v>
      </c>
      <c r="P54" s="1" t="s">
        <v>3628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E54" s="2"/>
      <c r="AF54" s="2"/>
    </row>
    <row r="55">
      <c r="A55" s="1" t="s">
        <v>16</v>
      </c>
      <c r="B55" s="1" t="s">
        <v>17</v>
      </c>
      <c r="C55" s="1">
        <v>35.0</v>
      </c>
      <c r="D55" s="1">
        <v>0.0</v>
      </c>
      <c r="E55" s="2"/>
      <c r="F55" s="1" t="s">
        <v>18</v>
      </c>
      <c r="G55" s="1" t="s">
        <v>19</v>
      </c>
      <c r="H55" s="1" t="s">
        <v>3629</v>
      </c>
      <c r="I55" s="1" t="s">
        <v>3630</v>
      </c>
      <c r="J55" s="1" t="s">
        <v>3630</v>
      </c>
      <c r="K55" s="2"/>
      <c r="L55" s="1">
        <v>-4.0</v>
      </c>
      <c r="M55" s="1"/>
      <c r="N55" s="1">
        <v>0.67985</v>
      </c>
      <c r="O55" s="1" t="s">
        <v>22</v>
      </c>
      <c r="P55" s="1" t="s">
        <v>3631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16</v>
      </c>
      <c r="B56" s="1" t="s">
        <v>17</v>
      </c>
      <c r="C56" s="1">
        <v>329.0</v>
      </c>
      <c r="D56" s="1">
        <v>0.0</v>
      </c>
      <c r="E56" s="2"/>
      <c r="F56" s="1" t="s">
        <v>18</v>
      </c>
      <c r="G56" s="1" t="s">
        <v>167</v>
      </c>
      <c r="H56" s="1" t="s">
        <v>3632</v>
      </c>
      <c r="I56" s="1" t="s">
        <v>3633</v>
      </c>
      <c r="J56" s="1" t="s">
        <v>3633</v>
      </c>
      <c r="K56" s="2"/>
      <c r="L56" s="1">
        <v>1.0</v>
      </c>
      <c r="M56" s="1"/>
      <c r="N56" s="1">
        <v>6.884383333333333</v>
      </c>
      <c r="O56" s="1" t="s">
        <v>22</v>
      </c>
      <c r="P56" s="1" t="s">
        <v>3634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16</v>
      </c>
      <c r="B57" s="1" t="s">
        <v>17</v>
      </c>
      <c r="C57" s="3">
        <v>259.0</v>
      </c>
      <c r="D57" s="1">
        <v>0.0</v>
      </c>
      <c r="E57" s="2"/>
      <c r="F57" s="1" t="s">
        <v>18</v>
      </c>
      <c r="G57" s="1" t="s">
        <v>19</v>
      </c>
      <c r="H57" s="1" t="s">
        <v>3635</v>
      </c>
      <c r="I57" s="1" t="s">
        <v>3636</v>
      </c>
      <c r="J57" s="1" t="s">
        <v>3636</v>
      </c>
      <c r="K57" s="2"/>
      <c r="L57" s="1">
        <v>2.0</v>
      </c>
      <c r="M57" s="1"/>
      <c r="N57" s="1">
        <v>7.04055</v>
      </c>
      <c r="O57" s="1" t="s">
        <v>22</v>
      </c>
      <c r="P57" s="1" t="s">
        <v>3637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29</v>
      </c>
      <c r="B58" s="1" t="s">
        <v>17</v>
      </c>
      <c r="C58" s="1">
        <v>234.5</v>
      </c>
      <c r="D58" s="1">
        <v>84.5</v>
      </c>
      <c r="E58" s="2"/>
      <c r="F58" s="1" t="s">
        <v>30</v>
      </c>
      <c r="G58" s="1" t="s">
        <v>19</v>
      </c>
      <c r="H58" s="1" t="s">
        <v>3638</v>
      </c>
      <c r="I58" s="1" t="s">
        <v>3639</v>
      </c>
      <c r="J58" s="1" t="s">
        <v>3639</v>
      </c>
      <c r="K58" s="2"/>
      <c r="L58" s="1">
        <v>-7.0</v>
      </c>
      <c r="M58" s="1"/>
      <c r="N58" s="1">
        <v>7.402416666666666</v>
      </c>
      <c r="O58" s="1" t="s">
        <v>3466</v>
      </c>
      <c r="P58" s="1" t="s">
        <v>3640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24</v>
      </c>
      <c r="B59" s="1" t="s">
        <v>17</v>
      </c>
      <c r="C59" s="3">
        <v>512.0</v>
      </c>
      <c r="D59" s="1">
        <v>116.0</v>
      </c>
      <c r="E59" s="2"/>
      <c r="F59" s="1" t="s">
        <v>18</v>
      </c>
      <c r="G59" s="1" t="s">
        <v>19</v>
      </c>
      <c r="H59" s="1" t="s">
        <v>3641</v>
      </c>
      <c r="I59" s="1" t="s">
        <v>3642</v>
      </c>
      <c r="J59" s="1" t="s">
        <v>3642</v>
      </c>
      <c r="K59" s="2"/>
      <c r="L59" s="1">
        <v>-11.0</v>
      </c>
      <c r="M59" s="1"/>
      <c r="N59" s="1">
        <v>21.98915</v>
      </c>
      <c r="O59" s="1" t="s">
        <v>27</v>
      </c>
      <c r="P59" s="1" t="s">
        <v>3643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36</v>
      </c>
      <c r="B60" s="1" t="s">
        <v>17</v>
      </c>
      <c r="C60" s="1">
        <v>319.0</v>
      </c>
      <c r="D60" s="1">
        <v>0.0</v>
      </c>
      <c r="E60" s="1" t="s">
        <v>37</v>
      </c>
      <c r="F60" s="1" t="s">
        <v>30</v>
      </c>
      <c r="G60" s="1" t="s">
        <v>31</v>
      </c>
      <c r="H60" s="1" t="s">
        <v>3644</v>
      </c>
      <c r="I60" s="1" t="s">
        <v>3645</v>
      </c>
      <c r="J60" s="1" t="s">
        <v>3645</v>
      </c>
      <c r="K60" s="2"/>
      <c r="L60" s="1">
        <v>-6.0</v>
      </c>
      <c r="M60" s="1"/>
      <c r="N60" s="1">
        <v>8.586766666666668</v>
      </c>
      <c r="O60" s="1" t="s">
        <v>3459</v>
      </c>
      <c r="P60" s="1" t="s">
        <v>3646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29</v>
      </c>
      <c r="B61" s="1" t="s">
        <v>17</v>
      </c>
      <c r="C61" s="1">
        <v>337.2</v>
      </c>
      <c r="D61" s="1">
        <v>224.8</v>
      </c>
      <c r="E61" s="2"/>
      <c r="F61" s="1" t="s">
        <v>30</v>
      </c>
      <c r="G61" s="1" t="s">
        <v>31</v>
      </c>
      <c r="H61" s="1" t="s">
        <v>3647</v>
      </c>
      <c r="I61" s="1" t="s">
        <v>3648</v>
      </c>
      <c r="J61" s="1" t="s">
        <v>3648</v>
      </c>
      <c r="K61" s="2"/>
      <c r="L61" s="1">
        <v>-4.0</v>
      </c>
      <c r="M61" s="1"/>
      <c r="N61" s="1">
        <v>10.83695</v>
      </c>
      <c r="O61" s="1" t="s">
        <v>3466</v>
      </c>
      <c r="P61" s="1" t="s">
        <v>3649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16</v>
      </c>
      <c r="B62" s="1" t="s">
        <v>17</v>
      </c>
      <c r="C62" s="3">
        <v>329.0</v>
      </c>
      <c r="D62" s="1">
        <v>0.0</v>
      </c>
      <c r="E62" s="2"/>
      <c r="F62" s="1" t="s">
        <v>18</v>
      </c>
      <c r="G62" s="1" t="s">
        <v>19</v>
      </c>
      <c r="H62" s="1" t="s">
        <v>3650</v>
      </c>
      <c r="I62" s="1" t="s">
        <v>3651</v>
      </c>
      <c r="J62" s="1" t="s">
        <v>3651</v>
      </c>
      <c r="K62" s="2"/>
      <c r="L62" s="1">
        <v>4.0</v>
      </c>
      <c r="M62" s="1"/>
      <c r="N62" s="1">
        <v>9.2615</v>
      </c>
      <c r="O62" s="1" t="s">
        <v>22</v>
      </c>
      <c r="P62" s="1" t="s">
        <v>3652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16</v>
      </c>
      <c r="B63" s="1" t="s">
        <v>17</v>
      </c>
      <c r="C63" s="1">
        <v>259.0</v>
      </c>
      <c r="D63" s="1">
        <v>0.0</v>
      </c>
      <c r="E63" s="2"/>
      <c r="F63" s="1" t="s">
        <v>18</v>
      </c>
      <c r="G63" s="1" t="s">
        <v>167</v>
      </c>
      <c r="H63" s="1" t="s">
        <v>3653</v>
      </c>
      <c r="I63" s="1" t="s">
        <v>3654</v>
      </c>
      <c r="J63" s="1" t="s">
        <v>3654</v>
      </c>
      <c r="K63" s="2"/>
      <c r="L63" s="1">
        <v>-4.0</v>
      </c>
      <c r="M63" s="1"/>
      <c r="N63" s="1">
        <v>0.048883333333333334</v>
      </c>
      <c r="O63" s="1" t="s">
        <v>22</v>
      </c>
      <c r="P63" s="1" t="s">
        <v>3655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E63" s="2"/>
      <c r="AF63" s="2"/>
    </row>
    <row r="64">
      <c r="A64" s="1" t="s">
        <v>16</v>
      </c>
      <c r="B64" s="1" t="s">
        <v>17</v>
      </c>
      <c r="C64" s="3">
        <v>259.0</v>
      </c>
      <c r="D64" s="1">
        <v>0.0</v>
      </c>
      <c r="E64" s="2"/>
      <c r="F64" s="1" t="s">
        <v>18</v>
      </c>
      <c r="G64" s="1" t="s">
        <v>19</v>
      </c>
      <c r="H64" s="1" t="s">
        <v>3656</v>
      </c>
      <c r="I64" s="1" t="s">
        <v>3657</v>
      </c>
      <c r="J64" s="1" t="s">
        <v>3657</v>
      </c>
      <c r="K64" s="2"/>
      <c r="L64" s="1">
        <v>27.0</v>
      </c>
      <c r="M64" s="1"/>
      <c r="N64" s="1">
        <v>32.3025</v>
      </c>
      <c r="O64" s="1" t="s">
        <v>22</v>
      </c>
      <c r="P64" s="1" t="s">
        <v>3658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29</v>
      </c>
      <c r="B65" s="1" t="s">
        <v>17</v>
      </c>
      <c r="C65" s="1">
        <v>316.5</v>
      </c>
      <c r="D65" s="1">
        <v>105.5</v>
      </c>
      <c r="E65" s="2"/>
      <c r="F65" s="1" t="s">
        <v>30</v>
      </c>
      <c r="G65" s="1" t="s">
        <v>31</v>
      </c>
      <c r="H65" s="1" t="s">
        <v>3659</v>
      </c>
      <c r="I65" s="1" t="s">
        <v>3660</v>
      </c>
      <c r="J65" s="1" t="s">
        <v>3660</v>
      </c>
      <c r="K65" s="2"/>
      <c r="L65" s="1">
        <v>-3.0</v>
      </c>
      <c r="M65" s="1"/>
      <c r="N65" s="1">
        <v>11.3989</v>
      </c>
      <c r="O65" s="1" t="s">
        <v>3466</v>
      </c>
      <c r="P65" s="1" t="s">
        <v>3661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E65" s="2"/>
      <c r="AF65" s="2"/>
    </row>
    <row r="66">
      <c r="A66" s="1" t="s">
        <v>29</v>
      </c>
      <c r="B66" s="1" t="s">
        <v>17</v>
      </c>
      <c r="C66" s="3">
        <v>336.05</v>
      </c>
      <c r="D66" s="1">
        <v>180.95</v>
      </c>
      <c r="E66" s="2"/>
      <c r="F66" s="1" t="s">
        <v>30</v>
      </c>
      <c r="G66" s="1" t="s">
        <v>31</v>
      </c>
      <c r="H66" s="1" t="s">
        <v>3662</v>
      </c>
      <c r="I66" s="1" t="s">
        <v>3663</v>
      </c>
      <c r="J66" s="1" t="s">
        <v>3663</v>
      </c>
      <c r="K66" s="2"/>
      <c r="L66" s="1">
        <v>-4.0</v>
      </c>
      <c r="M66" s="1"/>
      <c r="N66" s="1">
        <v>10.222216666666666</v>
      </c>
      <c r="O66" s="1" t="s">
        <v>3466</v>
      </c>
      <c r="P66" s="1" t="s">
        <v>3664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16</v>
      </c>
      <c r="B67" s="1" t="s">
        <v>17</v>
      </c>
      <c r="C67" s="3">
        <v>417.0</v>
      </c>
      <c r="D67" s="1">
        <v>0.0</v>
      </c>
      <c r="E67" s="2"/>
      <c r="F67" s="1" t="s">
        <v>18</v>
      </c>
      <c r="G67" s="1" t="s">
        <v>19</v>
      </c>
      <c r="H67" s="1" t="s">
        <v>3665</v>
      </c>
      <c r="I67" s="1" t="s">
        <v>3666</v>
      </c>
      <c r="J67" s="1" t="s">
        <v>3666</v>
      </c>
      <c r="K67" s="2"/>
      <c r="L67" s="1">
        <v>29.0</v>
      </c>
      <c r="M67" s="1"/>
      <c r="N67" s="1">
        <v>34.11808333333333</v>
      </c>
      <c r="O67" s="1" t="s">
        <v>22</v>
      </c>
      <c r="P67" s="1" t="s">
        <v>3667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29</v>
      </c>
      <c r="B68" s="1" t="s">
        <v>17</v>
      </c>
      <c r="C68" s="3">
        <v>414.7</v>
      </c>
      <c r="D68" s="1">
        <v>223.3</v>
      </c>
      <c r="E68" s="2"/>
      <c r="F68" s="1" t="s">
        <v>30</v>
      </c>
      <c r="G68" s="1" t="s">
        <v>19</v>
      </c>
      <c r="H68" s="1" t="s">
        <v>3668</v>
      </c>
      <c r="I68" s="1" t="s">
        <v>3669</v>
      </c>
      <c r="J68" s="1" t="s">
        <v>3669</v>
      </c>
      <c r="K68" s="2"/>
      <c r="L68" s="1">
        <v>-2.0</v>
      </c>
      <c r="M68" s="1"/>
      <c r="N68" s="1">
        <v>12.4164</v>
      </c>
      <c r="O68" s="1" t="s">
        <v>3466</v>
      </c>
      <c r="P68" s="1" t="s">
        <v>3670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29</v>
      </c>
      <c r="B69" s="1" t="s">
        <v>17</v>
      </c>
      <c r="C69" s="1">
        <v>178.25</v>
      </c>
      <c r="D69" s="1">
        <v>65.75</v>
      </c>
      <c r="E69" s="2"/>
      <c r="F69" s="1" t="s">
        <v>30</v>
      </c>
      <c r="G69" s="1" t="s">
        <v>31</v>
      </c>
      <c r="H69" s="1" t="s">
        <v>3671</v>
      </c>
      <c r="I69" s="1" t="s">
        <v>3672</v>
      </c>
      <c r="J69" s="1" t="s">
        <v>3672</v>
      </c>
      <c r="K69" s="2"/>
      <c r="L69" s="1">
        <v>-3.0</v>
      </c>
      <c r="M69" s="1"/>
      <c r="N69" s="1">
        <v>11.09075</v>
      </c>
      <c r="O69" s="1" t="s">
        <v>3466</v>
      </c>
      <c r="P69" s="1" t="s">
        <v>3673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29</v>
      </c>
      <c r="B70" s="1" t="s">
        <v>17</v>
      </c>
      <c r="C70" s="1">
        <v>310.8</v>
      </c>
      <c r="D70" s="1">
        <v>207.2</v>
      </c>
      <c r="E70" s="2"/>
      <c r="F70" s="1" t="s">
        <v>30</v>
      </c>
      <c r="G70" s="1" t="s">
        <v>31</v>
      </c>
      <c r="H70" s="1" t="s">
        <v>3674</v>
      </c>
      <c r="I70" s="1" t="s">
        <v>3675</v>
      </c>
      <c r="J70" s="1" t="s">
        <v>3675</v>
      </c>
      <c r="K70" s="2"/>
      <c r="L70" s="1">
        <v>-2.0</v>
      </c>
      <c r="M70" s="1"/>
      <c r="N70" s="1">
        <v>12.12255</v>
      </c>
      <c r="O70" s="1" t="s">
        <v>3466</v>
      </c>
      <c r="P70" s="1" t="s">
        <v>3676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16</v>
      </c>
      <c r="B71" s="1" t="s">
        <v>17</v>
      </c>
      <c r="C71" s="3">
        <v>259.0</v>
      </c>
      <c r="D71" s="1">
        <v>0.0</v>
      </c>
      <c r="E71" s="2"/>
      <c r="F71" s="1" t="s">
        <v>18</v>
      </c>
      <c r="G71" s="1" t="s">
        <v>19</v>
      </c>
      <c r="H71" s="1" t="s">
        <v>3677</v>
      </c>
      <c r="I71" s="1" t="s">
        <v>3678</v>
      </c>
      <c r="J71" s="1" t="s">
        <v>3678</v>
      </c>
      <c r="K71" s="2"/>
      <c r="L71" s="1">
        <v>129.0</v>
      </c>
      <c r="M71" s="1"/>
      <c r="N71" s="1">
        <v>134.4717</v>
      </c>
      <c r="O71" s="1" t="s">
        <v>22</v>
      </c>
      <c r="P71" s="1" t="s">
        <v>3679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16</v>
      </c>
      <c r="B72" s="1" t="s">
        <v>17</v>
      </c>
      <c r="C72" s="1">
        <v>259.0</v>
      </c>
      <c r="D72" s="1">
        <v>0.0</v>
      </c>
      <c r="E72" s="2"/>
      <c r="F72" s="1" t="s">
        <v>18</v>
      </c>
      <c r="G72" s="1" t="s">
        <v>19</v>
      </c>
      <c r="H72" s="1" t="s">
        <v>3680</v>
      </c>
      <c r="I72" s="1" t="s">
        <v>3681</v>
      </c>
      <c r="J72" s="1" t="s">
        <v>3681</v>
      </c>
      <c r="K72" s="2"/>
      <c r="L72" s="1">
        <v>5.0</v>
      </c>
      <c r="M72" s="1"/>
      <c r="N72" s="1">
        <v>10.815016666666667</v>
      </c>
      <c r="O72" s="1" t="s">
        <v>22</v>
      </c>
      <c r="P72" s="1" t="s">
        <v>3682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16</v>
      </c>
      <c r="B73" s="1" t="s">
        <v>17</v>
      </c>
      <c r="C73" s="1">
        <v>259.0</v>
      </c>
      <c r="D73" s="1">
        <v>0.0</v>
      </c>
      <c r="E73" s="2"/>
      <c r="F73" s="1" t="s">
        <v>18</v>
      </c>
      <c r="G73" s="1" t="s">
        <v>19</v>
      </c>
      <c r="H73" s="1" t="s">
        <v>3683</v>
      </c>
      <c r="I73" s="1" t="s">
        <v>3684</v>
      </c>
      <c r="J73" s="1" t="s">
        <v>3684</v>
      </c>
      <c r="K73" s="2"/>
      <c r="L73" s="1">
        <v>6.0</v>
      </c>
      <c r="M73" s="1"/>
      <c r="N73" s="1">
        <v>11.5403</v>
      </c>
      <c r="O73" s="1" t="s">
        <v>22</v>
      </c>
      <c r="P73" s="1" t="s">
        <v>3685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29</v>
      </c>
      <c r="B74" s="1" t="s">
        <v>17</v>
      </c>
      <c r="C74" s="1">
        <v>342.55</v>
      </c>
      <c r="D74" s="1">
        <v>184.45</v>
      </c>
      <c r="E74" s="2"/>
      <c r="F74" s="1" t="s">
        <v>30</v>
      </c>
      <c r="G74" s="1" t="s">
        <v>31</v>
      </c>
      <c r="H74" s="1" t="s">
        <v>3686</v>
      </c>
      <c r="I74" s="1" t="s">
        <v>3687</v>
      </c>
      <c r="J74" s="1" t="s">
        <v>3687</v>
      </c>
      <c r="K74" s="2"/>
      <c r="L74" s="1">
        <v>-3.0</v>
      </c>
      <c r="M74" s="1"/>
      <c r="N74" s="1">
        <v>11.261916666666666</v>
      </c>
      <c r="O74" s="1" t="s">
        <v>3466</v>
      </c>
      <c r="P74" s="1" t="s">
        <v>3688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29</v>
      </c>
      <c r="B75" s="1" t="s">
        <v>17</v>
      </c>
      <c r="C75" s="1">
        <v>317.25</v>
      </c>
      <c r="D75" s="1">
        <v>105.75</v>
      </c>
      <c r="E75" s="2"/>
      <c r="F75" s="1" t="s">
        <v>30</v>
      </c>
      <c r="G75" s="1" t="s">
        <v>31</v>
      </c>
      <c r="H75" s="1" t="s">
        <v>3689</v>
      </c>
      <c r="I75" s="1" t="s">
        <v>3690</v>
      </c>
      <c r="J75" s="1" t="s">
        <v>3690</v>
      </c>
      <c r="K75" s="2"/>
      <c r="L75" s="1">
        <v>-2.0</v>
      </c>
      <c r="M75" s="1"/>
      <c r="N75" s="1">
        <v>12.917783333333333</v>
      </c>
      <c r="O75" s="1" t="s">
        <v>3466</v>
      </c>
      <c r="P75" s="1" t="s">
        <v>3691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16</v>
      </c>
      <c r="B76" s="1" t="s">
        <v>17</v>
      </c>
      <c r="C76" s="1">
        <v>168.0</v>
      </c>
      <c r="D76" s="1">
        <v>0.0</v>
      </c>
      <c r="E76" s="2"/>
      <c r="F76" s="1" t="s">
        <v>18</v>
      </c>
      <c r="G76" s="1" t="s">
        <v>19</v>
      </c>
      <c r="H76" s="1" t="s">
        <v>3692</v>
      </c>
      <c r="I76" s="1" t="s">
        <v>3693</v>
      </c>
      <c r="J76" s="1" t="s">
        <v>3693</v>
      </c>
      <c r="K76" s="2"/>
      <c r="L76" s="1">
        <v>2.0</v>
      </c>
      <c r="M76" s="1"/>
      <c r="N76" s="1">
        <v>7.898783333333333</v>
      </c>
      <c r="O76" s="1" t="s">
        <v>22</v>
      </c>
      <c r="P76" s="1" t="s">
        <v>3694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29</v>
      </c>
      <c r="B77" s="1" t="s">
        <v>17</v>
      </c>
      <c r="C77" s="1">
        <v>327.6</v>
      </c>
      <c r="D77" s="1">
        <v>218.4</v>
      </c>
      <c r="E77" s="2"/>
      <c r="F77" s="1" t="s">
        <v>30</v>
      </c>
      <c r="G77" s="1" t="s">
        <v>31</v>
      </c>
      <c r="H77" s="1" t="s">
        <v>3695</v>
      </c>
      <c r="I77" s="1" t="s">
        <v>3696</v>
      </c>
      <c r="J77" s="1" t="s">
        <v>3696</v>
      </c>
      <c r="K77" s="2"/>
      <c r="L77" s="1">
        <v>-5.0</v>
      </c>
      <c r="M77" s="1"/>
      <c r="N77" s="1">
        <v>9.070783333333333</v>
      </c>
      <c r="O77" s="1" t="s">
        <v>3466</v>
      </c>
      <c r="P77" s="1" t="s">
        <v>3697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16</v>
      </c>
      <c r="B78" s="1" t="s">
        <v>17</v>
      </c>
      <c r="C78" s="1">
        <v>139.0</v>
      </c>
      <c r="D78" s="1">
        <v>0.0</v>
      </c>
      <c r="E78" s="2"/>
      <c r="F78" s="1" t="s">
        <v>18</v>
      </c>
      <c r="G78" s="1" t="s">
        <v>167</v>
      </c>
      <c r="H78" s="1" t="s">
        <v>3698</v>
      </c>
      <c r="I78" s="1" t="s">
        <v>3699</v>
      </c>
      <c r="J78" s="1" t="s">
        <v>3699</v>
      </c>
      <c r="K78" s="2"/>
      <c r="L78" s="1">
        <v>23.0</v>
      </c>
      <c r="M78" s="1"/>
      <c r="N78" s="1">
        <v>28.8892</v>
      </c>
      <c r="O78" s="1" t="s">
        <v>22</v>
      </c>
      <c r="P78" s="1" t="s">
        <v>3700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29</v>
      </c>
      <c r="B79" s="1" t="s">
        <v>17</v>
      </c>
      <c r="C79" s="3">
        <v>244.0</v>
      </c>
      <c r="D79" s="1">
        <v>0.0</v>
      </c>
      <c r="E79" s="2"/>
      <c r="F79" s="1" t="s">
        <v>30</v>
      </c>
      <c r="G79" s="1" t="s">
        <v>31</v>
      </c>
      <c r="H79" s="1" t="s">
        <v>3701</v>
      </c>
      <c r="I79" s="1" t="s">
        <v>3702</v>
      </c>
      <c r="J79" s="1" t="s">
        <v>3702</v>
      </c>
      <c r="K79" s="2"/>
      <c r="L79" s="1">
        <v>-5.0</v>
      </c>
      <c r="M79" s="1"/>
      <c r="N79" s="1">
        <v>9.12985</v>
      </c>
      <c r="O79" s="1" t="s">
        <v>3466</v>
      </c>
      <c r="P79" s="1" t="s">
        <v>3703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E79" s="2"/>
      <c r="AF79" s="2"/>
    </row>
    <row r="80">
      <c r="A80" s="1" t="s">
        <v>16</v>
      </c>
      <c r="B80" s="1" t="s">
        <v>17</v>
      </c>
      <c r="C80" s="3">
        <v>329.0</v>
      </c>
      <c r="D80" s="1">
        <v>0.0</v>
      </c>
      <c r="E80" s="2"/>
      <c r="F80" s="1" t="s">
        <v>18</v>
      </c>
      <c r="G80" s="1" t="s">
        <v>167</v>
      </c>
      <c r="H80" s="1" t="s">
        <v>3704</v>
      </c>
      <c r="I80" s="1" t="s">
        <v>3705</v>
      </c>
      <c r="J80" s="1" t="s">
        <v>3705</v>
      </c>
      <c r="K80" s="2"/>
      <c r="L80" s="1">
        <v>5.0</v>
      </c>
      <c r="M80" s="1"/>
      <c r="N80" s="1">
        <v>10.3311</v>
      </c>
      <c r="O80" s="1" t="s">
        <v>22</v>
      </c>
      <c r="P80" s="1" t="s">
        <v>3706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24</v>
      </c>
      <c r="B81" s="1" t="s">
        <v>17</v>
      </c>
      <c r="C81" s="3">
        <v>812.0</v>
      </c>
      <c r="D81" s="1">
        <v>0.0</v>
      </c>
      <c r="E81" s="1" t="s">
        <v>3707</v>
      </c>
      <c r="F81" s="1" t="s">
        <v>62</v>
      </c>
      <c r="G81" s="1" t="s">
        <v>31</v>
      </c>
      <c r="H81" s="1" t="s">
        <v>3708</v>
      </c>
      <c r="I81" s="1" t="s">
        <v>3709</v>
      </c>
      <c r="J81" s="1" t="s">
        <v>3710</v>
      </c>
      <c r="K81" s="1" t="s">
        <v>3711</v>
      </c>
      <c r="L81" s="1">
        <v>-6.0</v>
      </c>
      <c r="M81" s="1">
        <v>5.032033333333334</v>
      </c>
      <c r="N81" s="1">
        <v>13.55765</v>
      </c>
      <c r="O81" s="1" t="s">
        <v>27</v>
      </c>
      <c r="P81" s="1" t="s">
        <v>3712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29</v>
      </c>
      <c r="B82" s="1" t="s">
        <v>17</v>
      </c>
      <c r="C82" s="1">
        <v>319.0</v>
      </c>
      <c r="D82" s="1">
        <v>0.0</v>
      </c>
      <c r="E82" s="2"/>
      <c r="F82" s="1" t="s">
        <v>30</v>
      </c>
      <c r="G82" s="1" t="s">
        <v>31</v>
      </c>
      <c r="H82" s="1" t="s">
        <v>3713</v>
      </c>
      <c r="I82" s="1" t="s">
        <v>3714</v>
      </c>
      <c r="J82" s="1" t="s">
        <v>3714</v>
      </c>
      <c r="K82" s="2"/>
      <c r="L82" s="1">
        <v>-5.0</v>
      </c>
      <c r="M82" s="1"/>
      <c r="N82" s="1">
        <v>9.494716666666667</v>
      </c>
      <c r="O82" s="1" t="s">
        <v>3466</v>
      </c>
      <c r="P82" s="1" t="s">
        <v>3715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24</v>
      </c>
      <c r="B83" s="1" t="s">
        <v>17</v>
      </c>
      <c r="C83" s="3">
        <v>405.0</v>
      </c>
      <c r="D83" s="1">
        <v>52.0</v>
      </c>
      <c r="E83" s="2"/>
      <c r="F83" s="1" t="s">
        <v>18</v>
      </c>
      <c r="G83" s="1" t="s">
        <v>31</v>
      </c>
      <c r="H83" s="1" t="s">
        <v>3716</v>
      </c>
      <c r="I83" s="1" t="s">
        <v>3717</v>
      </c>
      <c r="J83" s="1" t="s">
        <v>3717</v>
      </c>
      <c r="K83" s="2"/>
      <c r="L83" s="1">
        <v>-13.0</v>
      </c>
      <c r="M83" s="1"/>
      <c r="N83" s="1">
        <v>5.644583333333333</v>
      </c>
      <c r="O83" s="1" t="s">
        <v>27</v>
      </c>
      <c r="P83" s="1" t="s">
        <v>3718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29</v>
      </c>
      <c r="B84" s="1" t="s">
        <v>17</v>
      </c>
      <c r="C84" s="3">
        <v>288.0</v>
      </c>
      <c r="D84" s="1">
        <v>0.0</v>
      </c>
      <c r="E84" s="1" t="s">
        <v>3555</v>
      </c>
      <c r="F84" s="1" t="s">
        <v>62</v>
      </c>
      <c r="G84" s="1" t="s">
        <v>19</v>
      </c>
      <c r="H84" s="1" t="s">
        <v>3719</v>
      </c>
      <c r="I84" s="1" t="s">
        <v>3720</v>
      </c>
      <c r="J84" s="1" t="s">
        <v>3721</v>
      </c>
      <c r="K84" s="1" t="s">
        <v>3722</v>
      </c>
      <c r="L84" s="1">
        <v>-17.0</v>
      </c>
      <c r="M84" s="1">
        <v>1.7616</v>
      </c>
      <c r="N84" s="1">
        <v>11.76505</v>
      </c>
      <c r="O84" s="1" t="s">
        <v>3560</v>
      </c>
      <c r="P84" s="1" t="s">
        <v>3723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16</v>
      </c>
      <c r="B85" s="1" t="s">
        <v>17</v>
      </c>
      <c r="C85" s="1">
        <v>20.0</v>
      </c>
      <c r="D85" s="1">
        <v>35.0</v>
      </c>
      <c r="E85" s="2"/>
      <c r="F85" s="1" t="s">
        <v>18</v>
      </c>
      <c r="G85" s="1" t="s">
        <v>19</v>
      </c>
      <c r="H85" s="1" t="s">
        <v>3724</v>
      </c>
      <c r="I85" s="1" t="s">
        <v>3725</v>
      </c>
      <c r="J85" s="1" t="s">
        <v>3725</v>
      </c>
      <c r="K85" s="2"/>
      <c r="L85" s="1">
        <v>-4.0</v>
      </c>
      <c r="M85" s="1"/>
      <c r="N85" s="1">
        <v>0.0358</v>
      </c>
      <c r="O85" s="1" t="s">
        <v>22</v>
      </c>
      <c r="P85" s="1" t="s">
        <v>3726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98</v>
      </c>
      <c r="B86" s="1" t="s">
        <v>17</v>
      </c>
      <c r="C86" s="1">
        <v>319.0</v>
      </c>
      <c r="D86" s="1">
        <v>0.0</v>
      </c>
      <c r="E86" s="1" t="s">
        <v>2621</v>
      </c>
      <c r="F86" s="1" t="s">
        <v>30</v>
      </c>
      <c r="G86" s="1" t="s">
        <v>31</v>
      </c>
      <c r="H86" s="1" t="s">
        <v>3727</v>
      </c>
      <c r="I86" s="1" t="s">
        <v>3728</v>
      </c>
      <c r="J86" s="1" t="s">
        <v>3728</v>
      </c>
      <c r="K86" s="2"/>
      <c r="L86" s="1">
        <v>-4.0</v>
      </c>
      <c r="M86" s="1"/>
      <c r="N86" s="1">
        <v>10.062166666666666</v>
      </c>
      <c r="O86" s="1" t="s">
        <v>3570</v>
      </c>
      <c r="P86" s="1" t="s">
        <v>3729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98</v>
      </c>
      <c r="B87" s="1" t="s">
        <v>1749</v>
      </c>
      <c r="C87" s="3">
        <v>319.0</v>
      </c>
      <c r="D87" s="1">
        <v>0.0</v>
      </c>
      <c r="E87" s="1" t="s">
        <v>3730</v>
      </c>
      <c r="F87" s="1" t="s">
        <v>30</v>
      </c>
      <c r="G87" s="1" t="s">
        <v>31</v>
      </c>
      <c r="H87" s="1" t="s">
        <v>3731</v>
      </c>
      <c r="I87" s="1" t="s">
        <v>3732</v>
      </c>
      <c r="J87" s="1" t="s">
        <v>3732</v>
      </c>
      <c r="K87" s="2"/>
      <c r="L87" s="1">
        <v>2.0</v>
      </c>
      <c r="M87" s="1"/>
      <c r="N87" s="1">
        <v>17.22458333333333</v>
      </c>
      <c r="O87" s="1" t="s">
        <v>3570</v>
      </c>
      <c r="P87" s="1" t="s">
        <v>3729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E87" s="2"/>
      <c r="AF87" s="2"/>
    </row>
    <row r="88">
      <c r="A88" s="1" t="s">
        <v>24</v>
      </c>
      <c r="B88" s="1" t="s">
        <v>17</v>
      </c>
      <c r="C88" s="3">
        <v>284.0</v>
      </c>
      <c r="D88" s="1">
        <v>0.0</v>
      </c>
      <c r="E88" s="1" t="s">
        <v>3555</v>
      </c>
      <c r="F88" s="1" t="s">
        <v>62</v>
      </c>
      <c r="G88" s="1" t="s">
        <v>31</v>
      </c>
      <c r="H88" s="1" t="s">
        <v>3733</v>
      </c>
      <c r="I88" s="1" t="s">
        <v>3734</v>
      </c>
      <c r="J88" s="1" t="s">
        <v>3735</v>
      </c>
      <c r="K88" s="1" t="s">
        <v>3736</v>
      </c>
      <c r="L88" s="1">
        <v>-9.0</v>
      </c>
      <c r="M88" s="1">
        <v>4.16615</v>
      </c>
      <c r="N88" s="1">
        <v>6.1341833333333335</v>
      </c>
      <c r="O88" s="1" t="s">
        <v>27</v>
      </c>
      <c r="P88" s="1" t="s">
        <v>3737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36</v>
      </c>
      <c r="B89" s="1" t="s">
        <v>17</v>
      </c>
      <c r="C89" s="3">
        <v>501.0</v>
      </c>
      <c r="D89" s="1">
        <v>0.0</v>
      </c>
      <c r="E89" s="1" t="s">
        <v>37</v>
      </c>
      <c r="F89" s="1" t="s">
        <v>30</v>
      </c>
      <c r="G89" s="1" t="s">
        <v>31</v>
      </c>
      <c r="H89" s="1" t="s">
        <v>3738</v>
      </c>
      <c r="I89" s="1" t="s">
        <v>3739</v>
      </c>
      <c r="J89" s="1" t="s">
        <v>3739</v>
      </c>
      <c r="K89" s="2"/>
      <c r="L89" s="1">
        <v>-6.0</v>
      </c>
      <c r="M89" s="1"/>
      <c r="N89" s="1">
        <v>8.685</v>
      </c>
      <c r="O89" s="1" t="s">
        <v>3459</v>
      </c>
      <c r="P89" s="1" t="s">
        <v>3740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29</v>
      </c>
      <c r="B90" s="1" t="s">
        <v>17</v>
      </c>
      <c r="C90" s="1">
        <v>324.0</v>
      </c>
      <c r="D90" s="1">
        <v>0.0</v>
      </c>
      <c r="E90" s="1" t="s">
        <v>3555</v>
      </c>
      <c r="F90" s="1" t="s">
        <v>62</v>
      </c>
      <c r="G90" s="1" t="s">
        <v>19</v>
      </c>
      <c r="H90" s="1" t="s">
        <v>3741</v>
      </c>
      <c r="I90" s="1" t="s">
        <v>3742</v>
      </c>
      <c r="J90" s="1" t="s">
        <v>3743</v>
      </c>
      <c r="K90" s="1" t="s">
        <v>3744</v>
      </c>
      <c r="L90" s="1">
        <v>-24.0</v>
      </c>
      <c r="M90" s="1">
        <v>3.1877666666666666</v>
      </c>
      <c r="N90" s="1">
        <v>11.42215</v>
      </c>
      <c r="O90" s="1" t="s">
        <v>3560</v>
      </c>
      <c r="P90" s="1" t="s">
        <v>3745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16</v>
      </c>
      <c r="B91" s="1" t="s">
        <v>17</v>
      </c>
      <c r="C91" s="1">
        <v>20.0</v>
      </c>
      <c r="D91" s="1">
        <v>35.0</v>
      </c>
      <c r="E91" s="2"/>
      <c r="F91" s="1" t="s">
        <v>18</v>
      </c>
      <c r="G91" s="1" t="s">
        <v>19</v>
      </c>
      <c r="H91" s="1" t="s">
        <v>3746</v>
      </c>
      <c r="I91" s="1" t="s">
        <v>3747</v>
      </c>
      <c r="J91" s="1" t="s">
        <v>3747</v>
      </c>
      <c r="K91" s="2"/>
      <c r="L91" s="1">
        <v>-4.0</v>
      </c>
      <c r="M91" s="1"/>
      <c r="N91" s="1">
        <v>0.04898333333333333</v>
      </c>
      <c r="O91" s="1" t="s">
        <v>22</v>
      </c>
      <c r="P91" s="1" t="s">
        <v>3748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24</v>
      </c>
      <c r="B92" s="1" t="s">
        <v>17</v>
      </c>
      <c r="C92" s="3">
        <v>546.0</v>
      </c>
      <c r="D92" s="1">
        <v>131.0</v>
      </c>
      <c r="E92" s="2"/>
      <c r="F92" s="1" t="s">
        <v>18</v>
      </c>
      <c r="G92" s="1" t="s">
        <v>31</v>
      </c>
      <c r="H92" s="1" t="s">
        <v>3749</v>
      </c>
      <c r="I92" s="1" t="s">
        <v>3750</v>
      </c>
      <c r="J92" s="1" t="s">
        <v>3750</v>
      </c>
      <c r="K92" s="2"/>
      <c r="L92" s="1">
        <v>-5.0</v>
      </c>
      <c r="M92" s="1"/>
      <c r="N92" s="1">
        <v>11.3899</v>
      </c>
      <c r="O92" s="1" t="s">
        <v>27</v>
      </c>
      <c r="P92" s="1" t="s">
        <v>3751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36</v>
      </c>
      <c r="B93" s="1" t="s">
        <v>17</v>
      </c>
      <c r="C93" s="3">
        <v>303.0</v>
      </c>
      <c r="D93" s="1">
        <v>0.0</v>
      </c>
      <c r="E93" s="1" t="s">
        <v>37</v>
      </c>
      <c r="F93" s="1" t="s">
        <v>30</v>
      </c>
      <c r="G93" s="1" t="s">
        <v>31</v>
      </c>
      <c r="H93" s="1" t="s">
        <v>3752</v>
      </c>
      <c r="I93" s="1" t="s">
        <v>3753</v>
      </c>
      <c r="J93" s="1" t="s">
        <v>3753</v>
      </c>
      <c r="K93" s="2"/>
      <c r="L93" s="1">
        <v>-11.0</v>
      </c>
      <c r="M93" s="1"/>
      <c r="N93" s="1">
        <v>3.6782666666666666</v>
      </c>
      <c r="O93" s="1" t="s">
        <v>3459</v>
      </c>
      <c r="P93" s="1" t="s">
        <v>3754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36</v>
      </c>
      <c r="B94" s="1" t="s">
        <v>17</v>
      </c>
      <c r="C94" s="1">
        <v>359.0</v>
      </c>
      <c r="D94" s="1">
        <v>0.0</v>
      </c>
      <c r="E94" s="1" t="s">
        <v>37</v>
      </c>
      <c r="F94" s="1" t="s">
        <v>30</v>
      </c>
      <c r="G94" s="1" t="s">
        <v>31</v>
      </c>
      <c r="H94" s="1" t="s">
        <v>3755</v>
      </c>
      <c r="I94" s="1" t="s">
        <v>3756</v>
      </c>
      <c r="J94" s="1" t="s">
        <v>3756</v>
      </c>
      <c r="K94" s="2"/>
      <c r="L94" s="1">
        <v>-3.0</v>
      </c>
      <c r="M94" s="1"/>
      <c r="N94" s="1">
        <v>11.396166666666666</v>
      </c>
      <c r="O94" s="1" t="s">
        <v>3459</v>
      </c>
      <c r="P94" s="1" t="s">
        <v>3757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36</v>
      </c>
      <c r="B95" s="1" t="s">
        <v>17</v>
      </c>
      <c r="C95" s="3">
        <v>319.0</v>
      </c>
      <c r="D95" s="1">
        <v>0.0</v>
      </c>
      <c r="E95" s="1" t="s">
        <v>37</v>
      </c>
      <c r="F95" s="1" t="s">
        <v>30</v>
      </c>
      <c r="G95" s="1" t="s">
        <v>31</v>
      </c>
      <c r="H95" s="1" t="s">
        <v>3758</v>
      </c>
      <c r="I95" s="1" t="s">
        <v>3759</v>
      </c>
      <c r="J95" s="1" t="s">
        <v>3759</v>
      </c>
      <c r="K95" s="2"/>
      <c r="L95" s="1">
        <v>-1.0</v>
      </c>
      <c r="M95" s="1"/>
      <c r="N95" s="1">
        <v>13.06</v>
      </c>
      <c r="O95" s="1" t="s">
        <v>3459</v>
      </c>
      <c r="P95" s="1" t="s">
        <v>3613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36</v>
      </c>
      <c r="B96" s="1" t="s">
        <v>17</v>
      </c>
      <c r="C96" s="1">
        <v>359.0</v>
      </c>
      <c r="D96" s="1">
        <v>0.0</v>
      </c>
      <c r="E96" s="1" t="s">
        <v>37</v>
      </c>
      <c r="F96" s="1" t="s">
        <v>30</v>
      </c>
      <c r="G96" s="1" t="s">
        <v>31</v>
      </c>
      <c r="H96" s="1" t="s">
        <v>3760</v>
      </c>
      <c r="I96" s="1" t="s">
        <v>3761</v>
      </c>
      <c r="J96" s="1" t="s">
        <v>3761</v>
      </c>
      <c r="K96" s="2"/>
      <c r="L96" s="1">
        <v>-7.0</v>
      </c>
      <c r="M96" s="1"/>
      <c r="N96" s="1">
        <v>7.8780833333333335</v>
      </c>
      <c r="O96" s="1" t="s">
        <v>3459</v>
      </c>
      <c r="P96" s="1" t="s">
        <v>3762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E96" s="2"/>
      <c r="AF96" s="2"/>
    </row>
    <row r="97">
      <c r="A97" s="1" t="s">
        <v>24</v>
      </c>
      <c r="B97" s="1" t="s">
        <v>17</v>
      </c>
      <c r="C97" s="1">
        <v>538.0</v>
      </c>
      <c r="D97" s="1">
        <v>0.0</v>
      </c>
      <c r="E97" s="1" t="s">
        <v>3707</v>
      </c>
      <c r="F97" s="1" t="s">
        <v>62</v>
      </c>
      <c r="G97" s="1" t="s">
        <v>31</v>
      </c>
      <c r="H97" s="1" t="s">
        <v>3763</v>
      </c>
      <c r="I97" s="1" t="s">
        <v>3764</v>
      </c>
      <c r="J97" s="1" t="s">
        <v>3765</v>
      </c>
      <c r="K97" s="1" t="s">
        <v>3766</v>
      </c>
      <c r="L97" s="1">
        <v>-7.0</v>
      </c>
      <c r="M97" s="1">
        <v>3.1259333333333332</v>
      </c>
      <c r="N97" s="1">
        <v>6.4688</v>
      </c>
      <c r="O97" s="1" t="s">
        <v>27</v>
      </c>
      <c r="P97" s="1" t="s">
        <v>3767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29</v>
      </c>
      <c r="B98" s="1" t="s">
        <v>17</v>
      </c>
      <c r="C98" s="3">
        <v>488.0</v>
      </c>
      <c r="D98" s="1">
        <v>0.0</v>
      </c>
      <c r="E98" s="2"/>
      <c r="F98" s="1" t="s">
        <v>30</v>
      </c>
      <c r="G98" s="1" t="s">
        <v>31</v>
      </c>
      <c r="H98" s="1" t="s">
        <v>3768</v>
      </c>
      <c r="I98" s="1" t="s">
        <v>3769</v>
      </c>
      <c r="J98" s="1" t="s">
        <v>3769</v>
      </c>
      <c r="K98" s="2"/>
      <c r="L98" s="1">
        <v>-6.0</v>
      </c>
      <c r="M98" s="1"/>
      <c r="N98" s="1">
        <v>8.797733333333333</v>
      </c>
      <c r="O98" s="1" t="s">
        <v>3466</v>
      </c>
      <c r="P98" s="1" t="s">
        <v>3770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E98" s="2"/>
      <c r="AF98" s="2"/>
    </row>
    <row r="99">
      <c r="A99" s="1" t="s">
        <v>29</v>
      </c>
      <c r="B99" s="1" t="s">
        <v>17</v>
      </c>
      <c r="C99" s="3">
        <v>319.0</v>
      </c>
      <c r="D99" s="1">
        <v>0.0</v>
      </c>
      <c r="E99" s="2"/>
      <c r="F99" s="1" t="s">
        <v>30</v>
      </c>
      <c r="G99" s="1" t="s">
        <v>31</v>
      </c>
      <c r="H99" s="1" t="s">
        <v>3771</v>
      </c>
      <c r="I99" s="1" t="s">
        <v>3772</v>
      </c>
      <c r="J99" s="1" t="s">
        <v>3772</v>
      </c>
      <c r="K99" s="2"/>
      <c r="L99" s="1">
        <v>-7.0</v>
      </c>
      <c r="M99" s="1"/>
      <c r="N99" s="1">
        <v>7.6212</v>
      </c>
      <c r="O99" s="1" t="s">
        <v>3466</v>
      </c>
      <c r="P99" s="1" t="s">
        <v>3773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E99" s="2"/>
      <c r="AF99" s="2"/>
    </row>
    <row r="100">
      <c r="A100" s="1" t="s">
        <v>29</v>
      </c>
      <c r="B100" s="1" t="s">
        <v>17</v>
      </c>
      <c r="C100" s="3">
        <v>418.2</v>
      </c>
      <c r="D100" s="1">
        <v>278.8</v>
      </c>
      <c r="E100" s="2"/>
      <c r="F100" s="1" t="s">
        <v>30</v>
      </c>
      <c r="G100" s="1" t="s">
        <v>31</v>
      </c>
      <c r="H100" s="1" t="s">
        <v>3774</v>
      </c>
      <c r="I100" s="1" t="s">
        <v>3775</v>
      </c>
      <c r="J100" s="1" t="s">
        <v>3775</v>
      </c>
      <c r="K100" s="2"/>
      <c r="L100" s="1">
        <v>-4.0</v>
      </c>
      <c r="M100" s="1"/>
      <c r="N100" s="1">
        <v>10.555566666666667</v>
      </c>
      <c r="O100" s="1" t="s">
        <v>3466</v>
      </c>
      <c r="P100" s="1" t="s">
        <v>3776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36</v>
      </c>
      <c r="B101" s="3" t="s">
        <v>17</v>
      </c>
      <c r="C101" s="1">
        <v>319.0</v>
      </c>
      <c r="D101" s="1">
        <v>0.0</v>
      </c>
      <c r="E101" s="1" t="s">
        <v>37</v>
      </c>
      <c r="F101" s="1" t="s">
        <v>30</v>
      </c>
      <c r="G101" s="1" t="s">
        <v>31</v>
      </c>
      <c r="H101" s="1" t="s">
        <v>3777</v>
      </c>
      <c r="I101" s="1" t="s">
        <v>3778</v>
      </c>
      <c r="J101" s="1" t="s">
        <v>3778</v>
      </c>
      <c r="K101" s="2"/>
      <c r="L101" s="1">
        <v>-6.0</v>
      </c>
      <c r="M101" s="1"/>
      <c r="N101" s="1">
        <v>8.06155</v>
      </c>
      <c r="O101" s="1" t="s">
        <v>3459</v>
      </c>
      <c r="P101" s="1" t="s">
        <v>3779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E101" s="2"/>
      <c r="AF101" s="2"/>
    </row>
    <row r="102">
      <c r="A102" s="1" t="s">
        <v>24</v>
      </c>
      <c r="B102" s="1" t="s">
        <v>17</v>
      </c>
      <c r="C102" s="1">
        <v>404.0</v>
      </c>
      <c r="D102" s="1">
        <v>0.0</v>
      </c>
      <c r="E102" s="1" t="s">
        <v>3707</v>
      </c>
      <c r="F102" s="1" t="s">
        <v>62</v>
      </c>
      <c r="G102" s="1" t="s">
        <v>19</v>
      </c>
      <c r="H102" s="1" t="s">
        <v>3780</v>
      </c>
      <c r="I102" s="1" t="s">
        <v>3781</v>
      </c>
      <c r="J102" s="1" t="s">
        <v>3782</v>
      </c>
      <c r="K102" s="1" t="s">
        <v>3783</v>
      </c>
      <c r="L102" s="1">
        <v>-7.0</v>
      </c>
      <c r="M102" s="1">
        <v>0.9596833333333333</v>
      </c>
      <c r="N102" s="1">
        <v>7.3634</v>
      </c>
      <c r="O102" s="1" t="s">
        <v>27</v>
      </c>
      <c r="P102" s="1" t="s">
        <v>3784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16</v>
      </c>
      <c r="B103" s="1" t="s">
        <v>17</v>
      </c>
      <c r="C103" s="1">
        <v>45.0</v>
      </c>
      <c r="D103" s="1">
        <v>0.0</v>
      </c>
      <c r="E103" s="2"/>
      <c r="F103" s="1" t="s">
        <v>18</v>
      </c>
      <c r="G103" s="1" t="s">
        <v>19</v>
      </c>
      <c r="H103" s="1" t="s">
        <v>3785</v>
      </c>
      <c r="I103" s="1" t="s">
        <v>3786</v>
      </c>
      <c r="J103" s="1" t="s">
        <v>3786</v>
      </c>
      <c r="K103" s="2"/>
      <c r="L103" s="1">
        <v>-2.0</v>
      </c>
      <c r="M103" s="1"/>
      <c r="N103" s="1">
        <v>2.4814833333333333</v>
      </c>
      <c r="O103" s="1" t="s">
        <v>22</v>
      </c>
      <c r="P103" s="1" t="s">
        <v>3787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16</v>
      </c>
      <c r="B104" s="1" t="s">
        <v>17</v>
      </c>
      <c r="C104" s="3">
        <v>45.0</v>
      </c>
      <c r="D104" s="1">
        <v>0.0</v>
      </c>
      <c r="E104" s="2"/>
      <c r="F104" s="1" t="s">
        <v>18</v>
      </c>
      <c r="G104" s="1" t="s">
        <v>19</v>
      </c>
      <c r="H104" s="1" t="s">
        <v>3788</v>
      </c>
      <c r="I104" s="1" t="s">
        <v>3789</v>
      </c>
      <c r="J104" s="1" t="s">
        <v>3789</v>
      </c>
      <c r="K104" s="2"/>
      <c r="L104" s="1">
        <v>1.0</v>
      </c>
      <c r="M104" s="1"/>
      <c r="N104" s="1">
        <v>6.680733333333333</v>
      </c>
      <c r="O104" s="1" t="s">
        <v>22</v>
      </c>
      <c r="P104" s="1" t="s">
        <v>3790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16</v>
      </c>
      <c r="B105" s="1" t="s">
        <v>17</v>
      </c>
      <c r="C105" s="1">
        <v>39.0</v>
      </c>
      <c r="D105" s="1">
        <v>0.0</v>
      </c>
      <c r="E105" s="2"/>
      <c r="F105" s="1" t="s">
        <v>18</v>
      </c>
      <c r="G105" s="1" t="s">
        <v>19</v>
      </c>
      <c r="H105" s="1" t="s">
        <v>3791</v>
      </c>
      <c r="I105" s="1" t="s">
        <v>3792</v>
      </c>
      <c r="J105" s="1" t="s">
        <v>3792</v>
      </c>
      <c r="K105" s="2"/>
      <c r="L105" s="1">
        <v>3.0</v>
      </c>
      <c r="M105" s="1"/>
      <c r="N105" s="1">
        <v>8.960333333333333</v>
      </c>
      <c r="O105" s="1" t="s">
        <v>22</v>
      </c>
      <c r="P105" s="1" t="s">
        <v>3793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16</v>
      </c>
      <c r="B106" s="1" t="s">
        <v>17</v>
      </c>
      <c r="C106" s="1">
        <v>329.0</v>
      </c>
      <c r="D106" s="1">
        <v>0.0</v>
      </c>
      <c r="E106" s="2"/>
      <c r="F106" s="1" t="s">
        <v>18</v>
      </c>
      <c r="G106" s="1" t="s">
        <v>167</v>
      </c>
      <c r="H106" s="1" t="s">
        <v>3794</v>
      </c>
      <c r="I106" s="1" t="s">
        <v>3795</v>
      </c>
      <c r="J106" s="1" t="s">
        <v>3795</v>
      </c>
      <c r="K106" s="2"/>
      <c r="L106" s="1">
        <v>4.0</v>
      </c>
      <c r="M106" s="1"/>
      <c r="N106" s="1">
        <v>9.729033333333334</v>
      </c>
      <c r="O106" s="1" t="s">
        <v>22</v>
      </c>
      <c r="P106" s="1" t="s">
        <v>3796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16</v>
      </c>
      <c r="B107" s="1" t="s">
        <v>17</v>
      </c>
      <c r="C107" s="1">
        <v>588.0</v>
      </c>
      <c r="D107" s="1">
        <v>0.0</v>
      </c>
      <c r="E107" s="2"/>
      <c r="F107" s="1" t="s">
        <v>18</v>
      </c>
      <c r="G107" s="1" t="s">
        <v>167</v>
      </c>
      <c r="H107" s="1" t="s">
        <v>3797</v>
      </c>
      <c r="I107" s="1" t="s">
        <v>3798</v>
      </c>
      <c r="J107" s="1" t="s">
        <v>3798</v>
      </c>
      <c r="K107" s="2"/>
      <c r="L107" s="1">
        <v>16.0</v>
      </c>
      <c r="M107" s="1"/>
      <c r="N107" s="1">
        <v>21.684616666666667</v>
      </c>
      <c r="O107" s="1" t="s">
        <v>22</v>
      </c>
      <c r="P107" s="1" t="s">
        <v>3799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24</v>
      </c>
      <c r="B108" s="1" t="s">
        <v>17</v>
      </c>
      <c r="C108" s="1">
        <v>346.0</v>
      </c>
      <c r="D108" s="1">
        <v>52.0</v>
      </c>
      <c r="E108" s="2"/>
      <c r="F108" s="1" t="s">
        <v>18</v>
      </c>
      <c r="G108" s="1" t="s">
        <v>167</v>
      </c>
      <c r="H108" s="1" t="s">
        <v>3800</v>
      </c>
      <c r="I108" s="1" t="s">
        <v>3801</v>
      </c>
      <c r="J108" s="1" t="s">
        <v>3801</v>
      </c>
      <c r="K108" s="2"/>
      <c r="L108" s="1">
        <v>-12.0</v>
      </c>
      <c r="M108" s="1"/>
      <c r="N108" s="1">
        <v>23.890766666666668</v>
      </c>
      <c r="O108" s="1" t="s">
        <v>27</v>
      </c>
      <c r="P108" s="1" t="s">
        <v>3802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29</v>
      </c>
      <c r="B109" s="1" t="s">
        <v>17</v>
      </c>
      <c r="C109" s="3">
        <v>307.8</v>
      </c>
      <c r="D109" s="1">
        <v>205.2</v>
      </c>
      <c r="E109" s="2"/>
      <c r="F109" s="1" t="s">
        <v>30</v>
      </c>
      <c r="G109" s="1" t="s">
        <v>31</v>
      </c>
      <c r="H109" s="1" t="s">
        <v>3803</v>
      </c>
      <c r="I109" s="1" t="s">
        <v>3804</v>
      </c>
      <c r="J109" s="1" t="s">
        <v>3804</v>
      </c>
      <c r="K109" s="2"/>
      <c r="L109" s="1">
        <v>-6.0</v>
      </c>
      <c r="M109" s="1"/>
      <c r="N109" s="1">
        <v>8.3517</v>
      </c>
      <c r="O109" s="1" t="s">
        <v>3466</v>
      </c>
      <c r="P109" s="1" t="s">
        <v>3805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16</v>
      </c>
      <c r="B110" s="1" t="s">
        <v>17</v>
      </c>
      <c r="C110" s="3">
        <v>506.0</v>
      </c>
      <c r="D110" s="1">
        <v>0.0</v>
      </c>
      <c r="E110" s="1" t="s">
        <v>3707</v>
      </c>
      <c r="F110" s="1" t="s">
        <v>62</v>
      </c>
      <c r="G110" s="1" t="s">
        <v>19</v>
      </c>
      <c r="H110" s="1" t="s">
        <v>3806</v>
      </c>
      <c r="I110" s="1" t="s">
        <v>3807</v>
      </c>
      <c r="J110" s="1" t="s">
        <v>3808</v>
      </c>
      <c r="K110" s="1" t="s">
        <v>3809</v>
      </c>
      <c r="L110" s="1">
        <v>-2.0</v>
      </c>
      <c r="M110" s="1">
        <v>4.9351666666666665</v>
      </c>
      <c r="N110" s="1">
        <v>24.229566666666667</v>
      </c>
      <c r="O110" s="1" t="s">
        <v>22</v>
      </c>
      <c r="P110" s="1" t="s">
        <v>3810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16</v>
      </c>
      <c r="B111" s="1" t="s">
        <v>17</v>
      </c>
      <c r="C111" s="1">
        <v>39.0</v>
      </c>
      <c r="D111" s="1">
        <v>0.0</v>
      </c>
      <c r="E111" s="2"/>
      <c r="F111" s="1" t="s">
        <v>18</v>
      </c>
      <c r="G111" s="1" t="s">
        <v>19</v>
      </c>
      <c r="H111" s="1" t="s">
        <v>3811</v>
      </c>
      <c r="I111" s="1" t="s">
        <v>3812</v>
      </c>
      <c r="J111" s="1" t="s">
        <v>3812</v>
      </c>
      <c r="K111" s="2"/>
      <c r="L111" s="1">
        <v>49.0</v>
      </c>
      <c r="M111" s="1"/>
      <c r="N111" s="1">
        <v>54.27028333333333</v>
      </c>
      <c r="O111" s="1" t="s">
        <v>22</v>
      </c>
      <c r="P111" s="1" t="s">
        <v>3813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29</v>
      </c>
      <c r="B112" s="1" t="s">
        <v>17</v>
      </c>
      <c r="C112" s="3">
        <v>343.2</v>
      </c>
      <c r="D112" s="1">
        <v>228.8</v>
      </c>
      <c r="E112" s="2"/>
      <c r="F112" s="1" t="s">
        <v>30</v>
      </c>
      <c r="G112" s="1" t="s">
        <v>31</v>
      </c>
      <c r="H112" s="1" t="s">
        <v>3814</v>
      </c>
      <c r="I112" s="1" t="s">
        <v>3815</v>
      </c>
      <c r="J112" s="1" t="s">
        <v>3815</v>
      </c>
      <c r="K112" s="2"/>
      <c r="L112" s="1">
        <v>1.0</v>
      </c>
      <c r="M112" s="1"/>
      <c r="N112" s="1">
        <v>16.1662</v>
      </c>
      <c r="O112" s="1" t="s">
        <v>3466</v>
      </c>
      <c r="P112" s="1" t="s">
        <v>3816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E112" s="2"/>
      <c r="AF112" s="2"/>
    </row>
    <row r="113">
      <c r="A113" s="1" t="s">
        <v>29</v>
      </c>
      <c r="B113" s="1" t="s">
        <v>17</v>
      </c>
      <c r="C113" s="3">
        <v>382.8</v>
      </c>
      <c r="D113" s="1">
        <v>255.2</v>
      </c>
      <c r="E113" s="2"/>
      <c r="F113" s="1" t="s">
        <v>30</v>
      </c>
      <c r="G113" s="1" t="s">
        <v>31</v>
      </c>
      <c r="H113" s="1" t="s">
        <v>3817</v>
      </c>
      <c r="I113" s="1" t="s">
        <v>3818</v>
      </c>
      <c r="J113" s="1" t="s">
        <v>3818</v>
      </c>
      <c r="K113" s="2"/>
      <c r="L113" s="1">
        <v>-3.0</v>
      </c>
      <c r="M113" s="1"/>
      <c r="N113" s="1">
        <v>11.596583333333333</v>
      </c>
      <c r="O113" s="1" t="s">
        <v>3466</v>
      </c>
      <c r="P113" s="1" t="s">
        <v>3610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36</v>
      </c>
      <c r="B114" s="1" t="s">
        <v>17</v>
      </c>
      <c r="C114" s="1">
        <v>807.0</v>
      </c>
      <c r="D114" s="1">
        <v>0.0</v>
      </c>
      <c r="E114" s="1" t="s">
        <v>37</v>
      </c>
      <c r="F114" s="1" t="s">
        <v>30</v>
      </c>
      <c r="G114" s="1" t="s">
        <v>31</v>
      </c>
      <c r="H114" s="1" t="s">
        <v>3819</v>
      </c>
      <c r="I114" s="1" t="s">
        <v>3820</v>
      </c>
      <c r="J114" s="1" t="s">
        <v>3820</v>
      </c>
      <c r="K114" s="2"/>
      <c r="L114" s="1">
        <v>-3.0</v>
      </c>
      <c r="M114" s="1"/>
      <c r="N114" s="1">
        <v>13.4861</v>
      </c>
      <c r="O114" s="1" t="s">
        <v>3459</v>
      </c>
      <c r="P114" s="1" t="s">
        <v>3821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24</v>
      </c>
      <c r="B115" s="1" t="s">
        <v>17</v>
      </c>
      <c r="C115" s="1">
        <v>343.0</v>
      </c>
      <c r="D115" s="1">
        <v>0.0</v>
      </c>
      <c r="E115" s="1" t="s">
        <v>3707</v>
      </c>
      <c r="F115" s="1" t="s">
        <v>62</v>
      </c>
      <c r="G115" s="1" t="s">
        <v>19</v>
      </c>
      <c r="H115" s="1" t="s">
        <v>3822</v>
      </c>
      <c r="I115" s="1" t="s">
        <v>3823</v>
      </c>
      <c r="J115" s="1" t="s">
        <v>3824</v>
      </c>
      <c r="K115" s="1" t="s">
        <v>3825</v>
      </c>
      <c r="L115" s="1">
        <v>-11.0</v>
      </c>
      <c r="M115" s="1">
        <v>0.8244166666666667</v>
      </c>
      <c r="N115" s="1">
        <v>9.054433333333334</v>
      </c>
      <c r="O115" s="1" t="s">
        <v>27</v>
      </c>
      <c r="P115" s="1" t="s">
        <v>3826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16</v>
      </c>
      <c r="B116" s="1" t="s">
        <v>17</v>
      </c>
      <c r="C116" s="1">
        <v>318.0</v>
      </c>
      <c r="D116" s="1">
        <v>0.0</v>
      </c>
      <c r="E116" s="2"/>
      <c r="F116" s="1" t="s">
        <v>18</v>
      </c>
      <c r="G116" s="1" t="s">
        <v>19</v>
      </c>
      <c r="H116" s="1" t="s">
        <v>3827</v>
      </c>
      <c r="I116" s="1" t="s">
        <v>3828</v>
      </c>
      <c r="J116" s="1" t="s">
        <v>3828</v>
      </c>
      <c r="K116" s="2"/>
      <c r="L116" s="1">
        <v>7.0</v>
      </c>
      <c r="M116" s="1"/>
      <c r="N116" s="1">
        <v>12.532183333333334</v>
      </c>
      <c r="O116" s="1" t="s">
        <v>22</v>
      </c>
      <c r="P116" s="1" t="s">
        <v>3829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E116" s="2"/>
      <c r="AF116" s="2"/>
    </row>
    <row r="117">
      <c r="A117" s="1" t="s">
        <v>29</v>
      </c>
      <c r="B117" s="1" t="s">
        <v>17</v>
      </c>
      <c r="C117" s="1">
        <v>304.2</v>
      </c>
      <c r="D117" s="1">
        <v>202.8</v>
      </c>
      <c r="E117" s="2"/>
      <c r="F117" s="1" t="s">
        <v>30</v>
      </c>
      <c r="G117" s="1" t="s">
        <v>31</v>
      </c>
      <c r="H117" s="1" t="s">
        <v>3830</v>
      </c>
      <c r="I117" s="1" t="s">
        <v>3831</v>
      </c>
      <c r="J117" s="1" t="s">
        <v>3831</v>
      </c>
      <c r="K117" s="2"/>
      <c r="L117" s="1">
        <v>-7.0</v>
      </c>
      <c r="M117" s="1"/>
      <c r="N117" s="1">
        <v>7.83035</v>
      </c>
      <c r="O117" s="1" t="s">
        <v>3466</v>
      </c>
      <c r="P117" s="1" t="s">
        <v>3832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16</v>
      </c>
      <c r="B118" s="1" t="s">
        <v>17</v>
      </c>
      <c r="C118" s="3">
        <v>139.0</v>
      </c>
      <c r="D118" s="1">
        <v>0.0</v>
      </c>
      <c r="E118" s="2"/>
      <c r="F118" s="1" t="s">
        <v>18</v>
      </c>
      <c r="G118" s="1" t="s">
        <v>167</v>
      </c>
      <c r="H118" s="1" t="s">
        <v>3833</v>
      </c>
      <c r="I118" s="1" t="s">
        <v>3834</v>
      </c>
      <c r="J118" s="1" t="s">
        <v>3834</v>
      </c>
      <c r="K118" s="2"/>
      <c r="L118" s="1">
        <v>0.0</v>
      </c>
      <c r="M118" s="1"/>
      <c r="N118" s="1">
        <v>5.13255</v>
      </c>
      <c r="O118" s="1" t="s">
        <v>22</v>
      </c>
      <c r="P118" s="1" t="s">
        <v>3835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29</v>
      </c>
      <c r="B119" s="1" t="s">
        <v>17</v>
      </c>
      <c r="C119" s="1">
        <v>465.61</v>
      </c>
      <c r="D119" s="1">
        <v>310.39</v>
      </c>
      <c r="E119" s="2"/>
      <c r="F119" s="1" t="s">
        <v>30</v>
      </c>
      <c r="G119" s="1" t="s">
        <v>31</v>
      </c>
      <c r="H119" s="1" t="s">
        <v>3836</v>
      </c>
      <c r="I119" s="1" t="s">
        <v>3837</v>
      </c>
      <c r="J119" s="1" t="s">
        <v>3837</v>
      </c>
      <c r="K119" s="2"/>
      <c r="L119" s="1">
        <v>0.0</v>
      </c>
      <c r="M119" s="1"/>
      <c r="N119" s="1">
        <v>14.0481</v>
      </c>
      <c r="O119" s="1" t="s">
        <v>3466</v>
      </c>
      <c r="P119" s="1" t="s">
        <v>3838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29</v>
      </c>
      <c r="B120" s="1" t="s">
        <v>17</v>
      </c>
      <c r="C120" s="1">
        <v>532.8</v>
      </c>
      <c r="D120" s="1">
        <v>355.2</v>
      </c>
      <c r="E120" s="2"/>
      <c r="F120" s="1" t="s">
        <v>30</v>
      </c>
      <c r="G120" s="1" t="s">
        <v>31</v>
      </c>
      <c r="H120" s="1" t="s">
        <v>3839</v>
      </c>
      <c r="I120" s="1" t="s">
        <v>3840</v>
      </c>
      <c r="J120" s="1" t="s">
        <v>3840</v>
      </c>
      <c r="K120" s="2"/>
      <c r="L120" s="1">
        <v>-5.0</v>
      </c>
      <c r="M120" s="1"/>
      <c r="N120" s="1">
        <v>9.943233333333334</v>
      </c>
      <c r="O120" s="1" t="s">
        <v>3466</v>
      </c>
      <c r="P120" s="1" t="s">
        <v>3841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E120" s="2"/>
      <c r="AF120" s="2"/>
    </row>
    <row r="121">
      <c r="A121" s="1" t="s">
        <v>29</v>
      </c>
      <c r="B121" s="1" t="s">
        <v>17</v>
      </c>
      <c r="C121" s="1">
        <v>382.8</v>
      </c>
      <c r="D121" s="1">
        <v>255.2</v>
      </c>
      <c r="E121" s="2"/>
      <c r="F121" s="1" t="s">
        <v>30</v>
      </c>
      <c r="G121" s="1" t="s">
        <v>31</v>
      </c>
      <c r="H121" s="1" t="s">
        <v>3842</v>
      </c>
      <c r="I121" s="1" t="s">
        <v>3843</v>
      </c>
      <c r="J121" s="1" t="s">
        <v>3843</v>
      </c>
      <c r="K121" s="2"/>
      <c r="L121" s="1">
        <v>-6.0</v>
      </c>
      <c r="M121" s="1"/>
      <c r="N121" s="1">
        <v>8.0179</v>
      </c>
      <c r="O121" s="1" t="s">
        <v>3466</v>
      </c>
      <c r="P121" s="1" t="s">
        <v>3844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29</v>
      </c>
      <c r="B122" s="1" t="s">
        <v>17</v>
      </c>
      <c r="C122" s="1">
        <v>297.75</v>
      </c>
      <c r="D122" s="1">
        <v>99.25</v>
      </c>
      <c r="E122" s="2"/>
      <c r="F122" s="1" t="s">
        <v>30</v>
      </c>
      <c r="G122" s="1" t="s">
        <v>31</v>
      </c>
      <c r="H122" s="1" t="s">
        <v>3845</v>
      </c>
      <c r="I122" s="1" t="s">
        <v>3846</v>
      </c>
      <c r="J122" s="1" t="s">
        <v>3846</v>
      </c>
      <c r="K122" s="2"/>
      <c r="L122" s="1">
        <v>-5.0</v>
      </c>
      <c r="M122" s="1"/>
      <c r="N122" s="1">
        <v>9.846316666666667</v>
      </c>
      <c r="O122" s="1" t="s">
        <v>3466</v>
      </c>
      <c r="P122" s="1" t="s">
        <v>3847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29</v>
      </c>
      <c r="B123" s="1" t="s">
        <v>17</v>
      </c>
      <c r="C123" s="3">
        <v>337.8</v>
      </c>
      <c r="D123" s="1">
        <v>225.2</v>
      </c>
      <c r="E123" s="2"/>
      <c r="F123" s="1" t="s">
        <v>30</v>
      </c>
      <c r="G123" s="1" t="s">
        <v>31</v>
      </c>
      <c r="H123" s="1" t="s">
        <v>3848</v>
      </c>
      <c r="I123" s="1" t="s">
        <v>3849</v>
      </c>
      <c r="J123" s="1" t="s">
        <v>3849</v>
      </c>
      <c r="K123" s="2"/>
      <c r="L123" s="1">
        <v>-6.0</v>
      </c>
      <c r="M123" s="1"/>
      <c r="N123" s="1">
        <v>8.283633333333333</v>
      </c>
      <c r="O123" s="1" t="s">
        <v>3466</v>
      </c>
      <c r="P123" s="1" t="s">
        <v>3850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E123" s="2"/>
      <c r="AF123" s="2"/>
    </row>
    <row r="124">
      <c r="A124" s="1" t="s">
        <v>16</v>
      </c>
      <c r="B124" s="1" t="s">
        <v>17</v>
      </c>
      <c r="C124" s="3">
        <v>114.0</v>
      </c>
      <c r="D124" s="1">
        <v>0.0</v>
      </c>
      <c r="E124" s="2"/>
      <c r="F124" s="1" t="s">
        <v>18</v>
      </c>
      <c r="G124" s="1" t="s">
        <v>19</v>
      </c>
      <c r="H124" s="1" t="s">
        <v>3851</v>
      </c>
      <c r="I124" s="1" t="s">
        <v>3852</v>
      </c>
      <c r="J124" s="1" t="s">
        <v>3852</v>
      </c>
      <c r="K124" s="2"/>
      <c r="L124" s="1">
        <v>-2.0</v>
      </c>
      <c r="M124" s="1"/>
      <c r="N124" s="1">
        <v>2.811916666666667</v>
      </c>
      <c r="O124" s="1" t="s">
        <v>22</v>
      </c>
      <c r="P124" s="1" t="s">
        <v>3853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29</v>
      </c>
      <c r="B125" s="1" t="s">
        <v>17</v>
      </c>
      <c r="C125" s="3">
        <v>183.0</v>
      </c>
      <c r="D125" s="1">
        <v>61.0</v>
      </c>
      <c r="E125" s="2"/>
      <c r="F125" s="1" t="s">
        <v>30</v>
      </c>
      <c r="G125" s="1" t="s">
        <v>31</v>
      </c>
      <c r="H125" s="1" t="s">
        <v>3854</v>
      </c>
      <c r="I125" s="1" t="s">
        <v>3855</v>
      </c>
      <c r="J125" s="1" t="s">
        <v>3855</v>
      </c>
      <c r="K125" s="2"/>
      <c r="L125" s="1">
        <v>-8.0</v>
      </c>
      <c r="M125" s="1"/>
      <c r="N125" s="1">
        <v>6.4218</v>
      </c>
      <c r="O125" s="1" t="s">
        <v>3466</v>
      </c>
      <c r="P125" s="1" t="s">
        <v>3856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E125" s="2"/>
      <c r="AF125" s="2"/>
    </row>
    <row r="126">
      <c r="A126" s="1" t="s">
        <v>29</v>
      </c>
      <c r="B126" s="1" t="s">
        <v>17</v>
      </c>
      <c r="C126" s="1">
        <v>338.0</v>
      </c>
      <c r="D126" s="1">
        <v>0.0</v>
      </c>
      <c r="E126" s="2"/>
      <c r="F126" s="1" t="s">
        <v>30</v>
      </c>
      <c r="G126" s="1" t="s">
        <v>31</v>
      </c>
      <c r="H126" s="1" t="s">
        <v>3857</v>
      </c>
      <c r="I126" s="1" t="s">
        <v>3858</v>
      </c>
      <c r="J126" s="1" t="s">
        <v>3858</v>
      </c>
      <c r="K126" s="2"/>
      <c r="L126" s="1">
        <v>-4.0</v>
      </c>
      <c r="M126" s="1"/>
      <c r="N126" s="1">
        <v>10.274716666666666</v>
      </c>
      <c r="O126" s="1" t="s">
        <v>3466</v>
      </c>
      <c r="P126" s="1" t="s">
        <v>3859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16</v>
      </c>
      <c r="B127" s="1" t="s">
        <v>17</v>
      </c>
      <c r="C127" s="3">
        <v>39.0</v>
      </c>
      <c r="D127" s="1">
        <v>0.0</v>
      </c>
      <c r="E127" s="2"/>
      <c r="F127" s="1" t="s">
        <v>18</v>
      </c>
      <c r="G127" s="1" t="s">
        <v>19</v>
      </c>
      <c r="H127" s="1" t="s">
        <v>3860</v>
      </c>
      <c r="I127" s="1" t="s">
        <v>3861</v>
      </c>
      <c r="J127" s="1" t="s">
        <v>3861</v>
      </c>
      <c r="K127" s="2"/>
      <c r="L127" s="1">
        <v>-1.0</v>
      </c>
      <c r="M127" s="1"/>
      <c r="N127" s="1">
        <v>3.0314666666666668</v>
      </c>
      <c r="O127" s="1" t="s">
        <v>22</v>
      </c>
      <c r="P127" s="1" t="s">
        <v>3862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16</v>
      </c>
      <c r="B128" s="1" t="s">
        <v>17</v>
      </c>
      <c r="C128" s="3">
        <v>59.0</v>
      </c>
      <c r="D128" s="1">
        <v>0.0</v>
      </c>
      <c r="E128" s="2"/>
      <c r="F128" s="1" t="s">
        <v>18</v>
      </c>
      <c r="G128" s="1" t="s">
        <v>19</v>
      </c>
      <c r="H128" s="1" t="s">
        <v>3863</v>
      </c>
      <c r="I128" s="1" t="s">
        <v>3864</v>
      </c>
      <c r="J128" s="1" t="s">
        <v>3864</v>
      </c>
      <c r="K128" s="2"/>
      <c r="L128" s="1">
        <v>0.0</v>
      </c>
      <c r="M128" s="1"/>
      <c r="N128" s="1">
        <v>4.4603</v>
      </c>
      <c r="O128" s="1" t="s">
        <v>22</v>
      </c>
      <c r="P128" s="1" t="s">
        <v>3865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16</v>
      </c>
      <c r="B129" s="1" t="s">
        <v>17</v>
      </c>
      <c r="C129" s="1">
        <v>329.0</v>
      </c>
      <c r="D129" s="1">
        <v>0.0</v>
      </c>
      <c r="E129" s="2"/>
      <c r="F129" s="1" t="s">
        <v>18</v>
      </c>
      <c r="G129" s="1" t="s">
        <v>19</v>
      </c>
      <c r="H129" s="1" t="s">
        <v>3866</v>
      </c>
      <c r="I129" s="1" t="s">
        <v>3867</v>
      </c>
      <c r="J129" s="1" t="s">
        <v>3867</v>
      </c>
      <c r="K129" s="2"/>
      <c r="L129" s="1">
        <v>0.0</v>
      </c>
      <c r="M129" s="1"/>
      <c r="N129" s="1">
        <v>5.360166666666666</v>
      </c>
      <c r="O129" s="1" t="s">
        <v>22</v>
      </c>
      <c r="P129" s="1" t="s">
        <v>3868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E129" s="2"/>
      <c r="AF129" s="2"/>
    </row>
    <row r="130">
      <c r="A130" s="1" t="s">
        <v>98</v>
      </c>
      <c r="B130" s="1" t="s">
        <v>17</v>
      </c>
      <c r="C130" s="1">
        <v>513.0</v>
      </c>
      <c r="D130" s="1">
        <v>0.0</v>
      </c>
      <c r="E130" s="1" t="s">
        <v>741</v>
      </c>
      <c r="F130" s="1" t="s">
        <v>30</v>
      </c>
      <c r="G130" s="1" t="s">
        <v>31</v>
      </c>
      <c r="H130" s="1" t="s">
        <v>3869</v>
      </c>
      <c r="I130" s="1" t="s">
        <v>3870</v>
      </c>
      <c r="J130" s="1" t="s">
        <v>3870</v>
      </c>
      <c r="K130" s="2"/>
      <c r="L130" s="1">
        <v>-6.0</v>
      </c>
      <c r="M130" s="1"/>
      <c r="N130" s="1">
        <v>8.416016666666666</v>
      </c>
      <c r="O130" s="1" t="s">
        <v>3570</v>
      </c>
      <c r="P130" s="1" t="s">
        <v>3871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29</v>
      </c>
      <c r="B131" s="1" t="s">
        <v>17</v>
      </c>
      <c r="C131" s="1">
        <v>373.2</v>
      </c>
      <c r="D131" s="1">
        <v>248.8</v>
      </c>
      <c r="E131" s="2"/>
      <c r="F131" s="1" t="s">
        <v>30</v>
      </c>
      <c r="G131" s="1" t="s">
        <v>31</v>
      </c>
      <c r="H131" s="1" t="s">
        <v>3872</v>
      </c>
      <c r="I131" s="1" t="s">
        <v>3873</v>
      </c>
      <c r="J131" s="1" t="s">
        <v>3873</v>
      </c>
      <c r="K131" s="2"/>
      <c r="L131" s="1">
        <v>-1.0</v>
      </c>
      <c r="M131" s="1"/>
      <c r="N131" s="1">
        <v>13.292466666666666</v>
      </c>
      <c r="O131" s="1" t="s">
        <v>3466</v>
      </c>
      <c r="P131" s="1" t="s">
        <v>3874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29</v>
      </c>
      <c r="B132" s="1" t="s">
        <v>17</v>
      </c>
      <c r="C132" s="3">
        <v>310.8</v>
      </c>
      <c r="D132" s="1">
        <v>207.2</v>
      </c>
      <c r="E132" s="2"/>
      <c r="F132" s="1" t="s">
        <v>30</v>
      </c>
      <c r="G132" s="1" t="s">
        <v>31</v>
      </c>
      <c r="H132" s="1" t="s">
        <v>3875</v>
      </c>
      <c r="I132" s="1" t="s">
        <v>3876</v>
      </c>
      <c r="J132" s="1" t="s">
        <v>3876</v>
      </c>
      <c r="K132" s="2"/>
      <c r="L132" s="1">
        <v>-6.0</v>
      </c>
      <c r="M132" s="1"/>
      <c r="N132" s="1">
        <v>8.0384</v>
      </c>
      <c r="O132" s="1" t="s">
        <v>3466</v>
      </c>
      <c r="P132" s="1" t="s">
        <v>3877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E132" s="2"/>
      <c r="AF132" s="2"/>
    </row>
    <row r="133">
      <c r="A133" s="1" t="s">
        <v>29</v>
      </c>
      <c r="B133" s="1" t="s">
        <v>17</v>
      </c>
      <c r="C133" s="3">
        <v>420.61</v>
      </c>
      <c r="D133" s="1">
        <v>280.39</v>
      </c>
      <c r="E133" s="2"/>
      <c r="F133" s="1" t="s">
        <v>30</v>
      </c>
      <c r="G133" s="1" t="s">
        <v>31</v>
      </c>
      <c r="H133" s="1" t="s">
        <v>3878</v>
      </c>
      <c r="I133" s="1" t="s">
        <v>3879</v>
      </c>
      <c r="J133" s="1" t="s">
        <v>3879</v>
      </c>
      <c r="K133" s="2"/>
      <c r="L133" s="1">
        <v>-7.0</v>
      </c>
      <c r="M133" s="1"/>
      <c r="N133" s="1">
        <v>7.8081</v>
      </c>
      <c r="O133" s="1" t="s">
        <v>3466</v>
      </c>
      <c r="P133" s="1" t="s">
        <v>3880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29</v>
      </c>
      <c r="B134" s="1" t="s">
        <v>17</v>
      </c>
      <c r="C134" s="3">
        <v>237.5</v>
      </c>
      <c r="D134" s="1">
        <v>100.5</v>
      </c>
      <c r="E134" s="2"/>
      <c r="F134" s="1" t="s">
        <v>30</v>
      </c>
      <c r="G134" s="1" t="s">
        <v>31</v>
      </c>
      <c r="H134" s="1" t="s">
        <v>3881</v>
      </c>
      <c r="I134" s="1" t="s">
        <v>3882</v>
      </c>
      <c r="J134" s="1" t="s">
        <v>3882</v>
      </c>
      <c r="K134" s="2"/>
      <c r="L134" s="1">
        <v>-3.0</v>
      </c>
      <c r="M134" s="1"/>
      <c r="N134" s="1">
        <v>11.292466666666666</v>
      </c>
      <c r="O134" s="1" t="s">
        <v>3466</v>
      </c>
      <c r="P134" s="1" t="s">
        <v>3883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29</v>
      </c>
      <c r="B135" s="1" t="s">
        <v>17</v>
      </c>
      <c r="C135" s="1">
        <v>316.2</v>
      </c>
      <c r="D135" s="1">
        <v>210.8</v>
      </c>
      <c r="E135" s="2"/>
      <c r="F135" s="1" t="s">
        <v>30</v>
      </c>
      <c r="G135" s="1" t="s">
        <v>31</v>
      </c>
      <c r="H135" s="1" t="s">
        <v>3884</v>
      </c>
      <c r="I135" s="1" t="s">
        <v>3885</v>
      </c>
      <c r="J135" s="1" t="s">
        <v>3885</v>
      </c>
      <c r="K135" s="2"/>
      <c r="L135" s="1">
        <v>-5.0</v>
      </c>
      <c r="M135" s="1"/>
      <c r="N135" s="1">
        <v>9.1219</v>
      </c>
      <c r="O135" s="1" t="s">
        <v>3466</v>
      </c>
      <c r="P135" s="1" t="s">
        <v>3886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24</v>
      </c>
      <c r="B136" s="1" t="s">
        <v>17</v>
      </c>
      <c r="C136" s="1">
        <v>207.0</v>
      </c>
      <c r="D136" s="1">
        <v>52.0</v>
      </c>
      <c r="E136" s="2"/>
      <c r="F136" s="1" t="s">
        <v>18</v>
      </c>
      <c r="G136" s="1" t="s">
        <v>31</v>
      </c>
      <c r="H136" s="1" t="s">
        <v>3887</v>
      </c>
      <c r="I136" s="1" t="s">
        <v>3888</v>
      </c>
      <c r="J136" s="1" t="s">
        <v>3888</v>
      </c>
      <c r="K136" s="2"/>
      <c r="L136" s="1">
        <v>-11.0</v>
      </c>
      <c r="M136" s="1"/>
      <c r="N136" s="1">
        <v>6.5611</v>
      </c>
      <c r="O136" s="1" t="s">
        <v>27</v>
      </c>
      <c r="P136" s="1" t="s">
        <v>3889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29</v>
      </c>
      <c r="B137" s="1" t="s">
        <v>17</v>
      </c>
      <c r="C137" s="3">
        <v>261.75</v>
      </c>
      <c r="D137" s="1">
        <v>87.25</v>
      </c>
      <c r="E137" s="2"/>
      <c r="F137" s="1" t="s">
        <v>30</v>
      </c>
      <c r="G137" s="1" t="s">
        <v>31</v>
      </c>
      <c r="H137" s="1" t="s">
        <v>3890</v>
      </c>
      <c r="I137" s="1" t="s">
        <v>3891</v>
      </c>
      <c r="J137" s="1" t="s">
        <v>3891</v>
      </c>
      <c r="K137" s="2"/>
      <c r="L137" s="1">
        <v>-4.0</v>
      </c>
      <c r="M137" s="1"/>
      <c r="N137" s="1">
        <v>10.54955</v>
      </c>
      <c r="O137" s="1" t="s">
        <v>3466</v>
      </c>
      <c r="P137" s="1" t="s">
        <v>3892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16</v>
      </c>
      <c r="B138" s="1" t="s">
        <v>17</v>
      </c>
      <c r="C138" s="1">
        <v>1579.2</v>
      </c>
      <c r="D138" s="1">
        <v>394.8</v>
      </c>
      <c r="E138" s="1" t="s">
        <v>3707</v>
      </c>
      <c r="F138" s="1" t="s">
        <v>62</v>
      </c>
      <c r="G138" s="1" t="s">
        <v>19</v>
      </c>
      <c r="H138" s="1" t="s">
        <v>3893</v>
      </c>
      <c r="I138" s="1" t="s">
        <v>3894</v>
      </c>
      <c r="J138" s="1" t="s">
        <v>3895</v>
      </c>
      <c r="K138" s="1" t="s">
        <v>3896</v>
      </c>
      <c r="L138" s="1">
        <v>-6.0</v>
      </c>
      <c r="M138" s="1">
        <v>49.63178333333333</v>
      </c>
      <c r="N138" s="1">
        <v>90.35093333333333</v>
      </c>
      <c r="O138" s="1" t="s">
        <v>22</v>
      </c>
      <c r="P138" s="1" t="s">
        <v>3897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E138" s="2"/>
      <c r="AF138" s="2"/>
    </row>
    <row r="139">
      <c r="A139" s="1" t="s">
        <v>98</v>
      </c>
      <c r="B139" s="1" t="s">
        <v>17</v>
      </c>
      <c r="C139" s="1">
        <v>319.0</v>
      </c>
      <c r="D139" s="1">
        <v>0.0</v>
      </c>
      <c r="E139" s="1" t="s">
        <v>3898</v>
      </c>
      <c r="F139" s="1" t="s">
        <v>30</v>
      </c>
      <c r="G139" s="1" t="s">
        <v>31</v>
      </c>
      <c r="H139" s="1" t="s">
        <v>3899</v>
      </c>
      <c r="I139" s="1" t="s">
        <v>3900</v>
      </c>
      <c r="J139" s="1" t="s">
        <v>3900</v>
      </c>
      <c r="K139" s="2"/>
      <c r="L139" s="1">
        <v>-4.0</v>
      </c>
      <c r="M139" s="1"/>
      <c r="N139" s="1">
        <v>10.50035</v>
      </c>
      <c r="O139" s="1" t="s">
        <v>3570</v>
      </c>
      <c r="P139" s="1" t="s">
        <v>3901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16</v>
      </c>
      <c r="B140" s="1" t="s">
        <v>17</v>
      </c>
      <c r="C140" s="1">
        <v>39.0</v>
      </c>
      <c r="D140" s="1">
        <v>0.0</v>
      </c>
      <c r="E140" s="2"/>
      <c r="F140" s="1" t="s">
        <v>18</v>
      </c>
      <c r="G140" s="1" t="s">
        <v>167</v>
      </c>
      <c r="H140" s="1" t="s">
        <v>3902</v>
      </c>
      <c r="I140" s="1" t="s">
        <v>3903</v>
      </c>
      <c r="J140" s="1" t="s">
        <v>3903</v>
      </c>
      <c r="K140" s="2"/>
      <c r="L140" s="1">
        <v>-4.0</v>
      </c>
      <c r="M140" s="1"/>
      <c r="N140" s="1">
        <v>0.08053333333333333</v>
      </c>
      <c r="O140" s="1" t="s">
        <v>22</v>
      </c>
      <c r="P140" s="1" t="s">
        <v>3904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16</v>
      </c>
      <c r="B141" s="1" t="s">
        <v>17</v>
      </c>
      <c r="C141" s="3">
        <v>139.0</v>
      </c>
      <c r="D141" s="1">
        <v>0.0</v>
      </c>
      <c r="E141" s="2"/>
      <c r="F141" s="1" t="s">
        <v>18</v>
      </c>
      <c r="G141" s="1" t="s">
        <v>167</v>
      </c>
      <c r="H141" s="1" t="s">
        <v>3905</v>
      </c>
      <c r="I141" s="1" t="s">
        <v>3906</v>
      </c>
      <c r="J141" s="1" t="s">
        <v>3906</v>
      </c>
      <c r="K141" s="2"/>
      <c r="L141" s="1">
        <v>3.0</v>
      </c>
      <c r="M141" s="1"/>
      <c r="N141" s="1">
        <v>8.3083</v>
      </c>
      <c r="O141" s="1" t="s">
        <v>22</v>
      </c>
      <c r="P141" s="1" t="s">
        <v>3907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16</v>
      </c>
      <c r="B142" s="1" t="s">
        <v>17</v>
      </c>
      <c r="C142" s="3">
        <v>289.0</v>
      </c>
      <c r="D142" s="1">
        <v>0.0</v>
      </c>
      <c r="E142" s="2"/>
      <c r="F142" s="1" t="s">
        <v>18</v>
      </c>
      <c r="G142" s="1" t="s">
        <v>19</v>
      </c>
      <c r="H142" s="1" t="s">
        <v>3908</v>
      </c>
      <c r="I142" s="1" t="s">
        <v>3909</v>
      </c>
      <c r="J142" s="1" t="s">
        <v>3909</v>
      </c>
      <c r="K142" s="2"/>
      <c r="L142" s="1">
        <v>-4.0</v>
      </c>
      <c r="M142" s="1"/>
      <c r="N142" s="1">
        <v>0.06378333333333333</v>
      </c>
      <c r="O142" s="1" t="s">
        <v>22</v>
      </c>
      <c r="P142" s="1" t="s">
        <v>3910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16</v>
      </c>
      <c r="B143" s="1" t="s">
        <v>17</v>
      </c>
      <c r="C143" s="1">
        <v>239.0</v>
      </c>
      <c r="D143" s="1">
        <v>0.0</v>
      </c>
      <c r="E143" s="2"/>
      <c r="F143" s="1" t="s">
        <v>18</v>
      </c>
      <c r="G143" s="1" t="s">
        <v>167</v>
      </c>
      <c r="H143" s="1" t="s">
        <v>3911</v>
      </c>
      <c r="I143" s="1" t="s">
        <v>3912</v>
      </c>
      <c r="J143" s="1" t="s">
        <v>3912</v>
      </c>
      <c r="K143" s="2"/>
      <c r="L143" s="1">
        <v>18.0</v>
      </c>
      <c r="M143" s="1"/>
      <c r="N143" s="1">
        <v>23.337433333333333</v>
      </c>
      <c r="O143" s="1" t="s">
        <v>22</v>
      </c>
      <c r="P143" s="1" t="s">
        <v>3913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16</v>
      </c>
      <c r="B144" s="1" t="s">
        <v>17</v>
      </c>
      <c r="C144" s="3">
        <v>59.0</v>
      </c>
      <c r="D144" s="1">
        <v>0.0</v>
      </c>
      <c r="E144" s="2"/>
      <c r="F144" s="1" t="s">
        <v>18</v>
      </c>
      <c r="G144" s="1" t="s">
        <v>167</v>
      </c>
      <c r="H144" s="1" t="s">
        <v>3914</v>
      </c>
      <c r="I144" s="1" t="s">
        <v>3915</v>
      </c>
      <c r="J144" s="1" t="s">
        <v>3915</v>
      </c>
      <c r="K144" s="2"/>
      <c r="L144" s="1">
        <v>-4.0</v>
      </c>
      <c r="M144" s="1"/>
      <c r="N144" s="1">
        <v>0.5007</v>
      </c>
      <c r="O144" s="1" t="s">
        <v>22</v>
      </c>
      <c r="P144" s="1" t="s">
        <v>3916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16</v>
      </c>
      <c r="B145" s="1" t="s">
        <v>17</v>
      </c>
      <c r="C145" s="3">
        <v>259.0</v>
      </c>
      <c r="D145" s="1">
        <v>0.0</v>
      </c>
      <c r="E145" s="2"/>
      <c r="F145" s="1" t="s">
        <v>18</v>
      </c>
      <c r="G145" s="1" t="s">
        <v>167</v>
      </c>
      <c r="H145" s="1" t="s">
        <v>3917</v>
      </c>
      <c r="I145" s="1" t="s">
        <v>3918</v>
      </c>
      <c r="J145" s="1" t="s">
        <v>3918</v>
      </c>
      <c r="K145" s="2"/>
      <c r="L145" s="1">
        <v>26.0</v>
      </c>
      <c r="M145" s="1"/>
      <c r="N145" s="1">
        <v>31.654533333333333</v>
      </c>
      <c r="O145" s="1" t="s">
        <v>22</v>
      </c>
      <c r="P145" s="1" t="s">
        <v>3919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E145" s="2"/>
      <c r="AF145" s="2"/>
    </row>
    <row r="146">
      <c r="A146" s="1" t="s">
        <v>29</v>
      </c>
      <c r="B146" s="1" t="s">
        <v>17</v>
      </c>
      <c r="C146" s="3">
        <v>349.0</v>
      </c>
      <c r="D146" s="1">
        <v>0.0</v>
      </c>
      <c r="E146" s="1" t="s">
        <v>3555</v>
      </c>
      <c r="F146" s="1" t="s">
        <v>62</v>
      </c>
      <c r="G146" s="1" t="s">
        <v>31</v>
      </c>
      <c r="H146" s="1" t="s">
        <v>3920</v>
      </c>
      <c r="I146" s="1" t="s">
        <v>3921</v>
      </c>
      <c r="J146" s="1" t="s">
        <v>3922</v>
      </c>
      <c r="K146" s="1" t="s">
        <v>3923</v>
      </c>
      <c r="L146" s="1">
        <v>-23.0</v>
      </c>
      <c r="M146" s="1">
        <v>0.46165</v>
      </c>
      <c r="N146" s="1">
        <v>10.368233333333333</v>
      </c>
      <c r="O146" s="1" t="s">
        <v>3560</v>
      </c>
      <c r="P146" s="1" t="s">
        <v>3924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E146" s="2"/>
      <c r="AF146" s="2"/>
    </row>
    <row r="147">
      <c r="A147" s="1" t="s">
        <v>29</v>
      </c>
      <c r="B147" s="1" t="s">
        <v>17</v>
      </c>
      <c r="C147" s="3">
        <v>299.0</v>
      </c>
      <c r="D147" s="1">
        <v>0.0</v>
      </c>
      <c r="E147" s="1" t="s">
        <v>3555</v>
      </c>
      <c r="F147" s="1" t="s">
        <v>62</v>
      </c>
      <c r="G147" s="1" t="s">
        <v>31</v>
      </c>
      <c r="H147" s="1" t="s">
        <v>3925</v>
      </c>
      <c r="I147" s="1" t="s">
        <v>3926</v>
      </c>
      <c r="J147" s="1" t="s">
        <v>3927</v>
      </c>
      <c r="K147" s="1" t="s">
        <v>3928</v>
      </c>
      <c r="L147" s="1">
        <v>-31.0</v>
      </c>
      <c r="M147" s="1">
        <v>3.7053166666666666</v>
      </c>
      <c r="N147" s="1">
        <v>7.84535</v>
      </c>
      <c r="O147" s="1" t="s">
        <v>3560</v>
      </c>
      <c r="P147" s="1" t="s">
        <v>3929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29</v>
      </c>
      <c r="B148" s="1" t="s">
        <v>17</v>
      </c>
      <c r="C148" s="1">
        <v>274.0</v>
      </c>
      <c r="D148" s="1">
        <v>0.0</v>
      </c>
      <c r="E148" s="1" t="s">
        <v>3555</v>
      </c>
      <c r="F148" s="1" t="s">
        <v>62</v>
      </c>
      <c r="G148" s="1" t="s">
        <v>31</v>
      </c>
      <c r="H148" s="1" t="s">
        <v>3930</v>
      </c>
      <c r="I148" s="1" t="s">
        <v>3931</v>
      </c>
      <c r="J148" s="1" t="s">
        <v>3932</v>
      </c>
      <c r="K148" s="1" t="s">
        <v>3933</v>
      </c>
      <c r="L148" s="1">
        <v>-32.0</v>
      </c>
      <c r="M148" s="1">
        <v>2.1487333333333334</v>
      </c>
      <c r="N148" s="1">
        <v>2.6474333333333333</v>
      </c>
      <c r="O148" s="1" t="s">
        <v>3560</v>
      </c>
      <c r="P148" s="1" t="s">
        <v>3929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29</v>
      </c>
      <c r="B149" s="1" t="s">
        <v>17</v>
      </c>
      <c r="C149" s="1">
        <v>428.0</v>
      </c>
      <c r="D149" s="1">
        <v>0.0</v>
      </c>
      <c r="E149" s="1" t="s">
        <v>3555</v>
      </c>
      <c r="F149" s="1" t="s">
        <v>62</v>
      </c>
      <c r="G149" s="1" t="s">
        <v>19</v>
      </c>
      <c r="H149" s="1" t="s">
        <v>3934</v>
      </c>
      <c r="I149" s="1" t="s">
        <v>3935</v>
      </c>
      <c r="J149" s="1" t="s">
        <v>3936</v>
      </c>
      <c r="K149" s="1" t="s">
        <v>3937</v>
      </c>
      <c r="L149" s="1">
        <v>-6.0</v>
      </c>
      <c r="M149" s="1">
        <v>13.761116666666666</v>
      </c>
      <c r="N149" s="1">
        <v>14.275466666666667</v>
      </c>
      <c r="O149" s="1" t="s">
        <v>3560</v>
      </c>
      <c r="P149" s="1" t="s">
        <v>3938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36</v>
      </c>
      <c r="B150" s="1" t="s">
        <v>17</v>
      </c>
      <c r="C150" s="1">
        <v>338.0</v>
      </c>
      <c r="D150" s="1">
        <v>0.0</v>
      </c>
      <c r="E150" s="1" t="s">
        <v>37</v>
      </c>
      <c r="F150" s="1" t="s">
        <v>30</v>
      </c>
      <c r="G150" s="1" t="s">
        <v>31</v>
      </c>
      <c r="H150" s="1" t="s">
        <v>3939</v>
      </c>
      <c r="I150" s="1" t="s">
        <v>3940</v>
      </c>
      <c r="J150" s="1" t="s">
        <v>3940</v>
      </c>
      <c r="K150" s="2"/>
      <c r="L150" s="1">
        <v>-5.0</v>
      </c>
      <c r="M150" s="1"/>
      <c r="N150" s="1">
        <v>9.12115</v>
      </c>
      <c r="O150" s="1" t="s">
        <v>3459</v>
      </c>
      <c r="P150" s="1" t="s">
        <v>3941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E150" s="2"/>
      <c r="AF150" s="2"/>
    </row>
    <row r="151">
      <c r="A151" s="1" t="s">
        <v>29</v>
      </c>
      <c r="B151" s="1" t="s">
        <v>17</v>
      </c>
      <c r="C151" s="1">
        <v>324.0</v>
      </c>
      <c r="D151" s="1">
        <v>0.0</v>
      </c>
      <c r="E151" s="1" t="s">
        <v>3555</v>
      </c>
      <c r="F151" s="1" t="s">
        <v>62</v>
      </c>
      <c r="G151" s="1" t="s">
        <v>19</v>
      </c>
      <c r="H151" s="1" t="s">
        <v>3942</v>
      </c>
      <c r="I151" s="1" t="s">
        <v>3943</v>
      </c>
      <c r="J151" s="1" t="s">
        <v>3944</v>
      </c>
      <c r="K151" s="1" t="s">
        <v>3945</v>
      </c>
      <c r="L151" s="1">
        <v>-28.0</v>
      </c>
      <c r="M151" s="1">
        <v>2.3064</v>
      </c>
      <c r="N151" s="1">
        <v>3.3806666666666665</v>
      </c>
      <c r="O151" s="1" t="s">
        <v>3560</v>
      </c>
      <c r="P151" s="1" t="s">
        <v>3745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36</v>
      </c>
      <c r="B152" s="1" t="s">
        <v>17</v>
      </c>
      <c r="C152" s="1">
        <v>453.0</v>
      </c>
      <c r="D152" s="1">
        <v>0.0</v>
      </c>
      <c r="E152" s="1" t="s">
        <v>37</v>
      </c>
      <c r="F152" s="1" t="s">
        <v>30</v>
      </c>
      <c r="G152" s="1" t="s">
        <v>31</v>
      </c>
      <c r="H152" s="1" t="s">
        <v>3946</v>
      </c>
      <c r="I152" s="1" t="s">
        <v>3947</v>
      </c>
      <c r="J152" s="1" t="s">
        <v>3947</v>
      </c>
      <c r="K152" s="2"/>
      <c r="L152" s="1">
        <v>1.0</v>
      </c>
      <c r="M152" s="1"/>
      <c r="N152" s="1">
        <v>16.957066666666666</v>
      </c>
      <c r="O152" s="1" t="s">
        <v>3459</v>
      </c>
      <c r="P152" s="1" t="s">
        <v>3948</v>
      </c>
      <c r="Q152" s="2"/>
      <c r="S152" s="2"/>
      <c r="T152" s="2"/>
      <c r="U152" s="2"/>
      <c r="V152" s="2"/>
      <c r="W152" s="2"/>
      <c r="X152" s="2"/>
      <c r="Y152" s="2"/>
      <c r="Z152" s="2"/>
      <c r="AB152" s="2"/>
      <c r="AC152" s="2"/>
      <c r="AD152" s="2"/>
      <c r="AE152" s="2"/>
      <c r="AF152" s="2"/>
    </row>
    <row r="153">
      <c r="A153" s="1" t="s">
        <v>36</v>
      </c>
      <c r="B153" s="1" t="s">
        <v>17</v>
      </c>
      <c r="C153" s="3">
        <v>776.0</v>
      </c>
      <c r="D153" s="1">
        <v>0.0</v>
      </c>
      <c r="E153" s="1" t="s">
        <v>37</v>
      </c>
      <c r="F153" s="1" t="s">
        <v>30</v>
      </c>
      <c r="G153" s="1" t="s">
        <v>31</v>
      </c>
      <c r="H153" s="1" t="s">
        <v>3949</v>
      </c>
      <c r="I153" s="1" t="s">
        <v>3950</v>
      </c>
      <c r="J153" s="1" t="s">
        <v>3950</v>
      </c>
      <c r="K153" s="2"/>
      <c r="L153" s="1">
        <v>0.0</v>
      </c>
      <c r="M153" s="1"/>
      <c r="N153" s="1">
        <v>15.779166666666667</v>
      </c>
      <c r="O153" s="1" t="s">
        <v>3459</v>
      </c>
      <c r="P153" s="1" t="s">
        <v>3951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29</v>
      </c>
      <c r="B154" s="1" t="s">
        <v>17</v>
      </c>
      <c r="C154" s="3">
        <v>314.0</v>
      </c>
      <c r="D154" s="1">
        <v>0.0</v>
      </c>
      <c r="E154" s="1" t="s">
        <v>3555</v>
      </c>
      <c r="F154" s="1" t="s">
        <v>62</v>
      </c>
      <c r="G154" s="1" t="s">
        <v>19</v>
      </c>
      <c r="H154" s="1" t="s">
        <v>3952</v>
      </c>
      <c r="I154" s="1" t="s">
        <v>3953</v>
      </c>
      <c r="J154" s="1" t="s">
        <v>3954</v>
      </c>
      <c r="K154" s="1" t="s">
        <v>3955</v>
      </c>
      <c r="L154" s="1">
        <v>-16.0</v>
      </c>
      <c r="M154" s="1">
        <v>8.801816666666667</v>
      </c>
      <c r="N154" s="1">
        <v>8.244516666666666</v>
      </c>
      <c r="O154" s="1" t="s">
        <v>3560</v>
      </c>
      <c r="P154" s="1" t="s">
        <v>3956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E154" s="2"/>
      <c r="AF154" s="2"/>
    </row>
    <row r="155">
      <c r="A155" s="1" t="s">
        <v>98</v>
      </c>
      <c r="B155" s="1" t="s">
        <v>17</v>
      </c>
      <c r="C155" s="3">
        <v>359.0</v>
      </c>
      <c r="D155" s="1">
        <v>0.0</v>
      </c>
      <c r="E155" s="1" t="s">
        <v>3957</v>
      </c>
      <c r="F155" s="1" t="s">
        <v>30</v>
      </c>
      <c r="G155" s="1" t="s">
        <v>31</v>
      </c>
      <c r="H155" s="1" t="s">
        <v>3958</v>
      </c>
      <c r="I155" s="1" t="s">
        <v>3959</v>
      </c>
      <c r="J155" s="1" t="s">
        <v>3959</v>
      </c>
      <c r="K155" s="2"/>
      <c r="L155" s="1">
        <v>-7.0</v>
      </c>
      <c r="M155" s="1"/>
      <c r="N155" s="1">
        <v>7.1098333333333334</v>
      </c>
      <c r="O155" s="1" t="s">
        <v>3570</v>
      </c>
      <c r="P155" s="1" t="s">
        <v>3960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24</v>
      </c>
      <c r="B156" s="1" t="s">
        <v>17</v>
      </c>
      <c r="C156" s="3">
        <v>407.0</v>
      </c>
      <c r="D156" s="1">
        <v>96.0</v>
      </c>
      <c r="E156" s="2"/>
      <c r="F156" s="1" t="s">
        <v>18</v>
      </c>
      <c r="G156" s="1" t="s">
        <v>167</v>
      </c>
      <c r="H156" s="1" t="s">
        <v>3961</v>
      </c>
      <c r="I156" s="1" t="s">
        <v>3962</v>
      </c>
      <c r="J156" s="1" t="s">
        <v>3962</v>
      </c>
      <c r="K156" s="2"/>
      <c r="L156" s="1">
        <v>-6.0</v>
      </c>
      <c r="M156" s="1"/>
      <c r="N156" s="1">
        <v>12.726483333333332</v>
      </c>
      <c r="O156" s="1" t="s">
        <v>27</v>
      </c>
      <c r="P156" s="1" t="s">
        <v>3963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16</v>
      </c>
      <c r="B157" s="1" t="s">
        <v>17</v>
      </c>
      <c r="C157" s="1">
        <v>666.0</v>
      </c>
      <c r="D157" s="1">
        <v>0.0</v>
      </c>
      <c r="E157" s="2"/>
      <c r="F157" s="1" t="s">
        <v>18</v>
      </c>
      <c r="G157" s="1" t="s">
        <v>167</v>
      </c>
      <c r="H157" s="1" t="s">
        <v>3964</v>
      </c>
      <c r="I157" s="1" t="s">
        <v>3965</v>
      </c>
      <c r="J157" s="1" t="s">
        <v>3965</v>
      </c>
      <c r="K157" s="2"/>
      <c r="L157" s="1">
        <v>55.0</v>
      </c>
      <c r="M157" s="1"/>
      <c r="N157" s="1">
        <v>60.5933</v>
      </c>
      <c r="O157" s="1" t="s">
        <v>22</v>
      </c>
      <c r="P157" s="1" t="s">
        <v>3966</v>
      </c>
      <c r="Q157" s="2"/>
      <c r="S157" s="2"/>
      <c r="T157" s="2"/>
      <c r="U157" s="2"/>
      <c r="V157" s="2"/>
      <c r="W157" s="2"/>
      <c r="X157" s="2"/>
      <c r="Y157" s="2"/>
      <c r="Z157" s="2"/>
      <c r="AB157" s="2"/>
      <c r="AC157" s="2"/>
      <c r="AD157" s="2"/>
      <c r="AE157" s="2"/>
      <c r="AF157" s="2"/>
    </row>
    <row r="158">
      <c r="A158" s="1" t="s">
        <v>24</v>
      </c>
      <c r="B158" s="1" t="s">
        <v>17</v>
      </c>
      <c r="C158" s="1">
        <v>367.0</v>
      </c>
      <c r="D158" s="1">
        <v>0.0</v>
      </c>
      <c r="E158" s="1" t="s">
        <v>3555</v>
      </c>
      <c r="F158" s="1" t="s">
        <v>62</v>
      </c>
      <c r="G158" s="1" t="s">
        <v>19</v>
      </c>
      <c r="H158" s="1" t="s">
        <v>3967</v>
      </c>
      <c r="I158" s="1" t="s">
        <v>3968</v>
      </c>
      <c r="J158" s="1" t="s">
        <v>3969</v>
      </c>
      <c r="K158" s="1" t="s">
        <v>3970</v>
      </c>
      <c r="L158" s="1">
        <v>-7.0</v>
      </c>
      <c r="M158" s="1">
        <v>0.3527166666666667</v>
      </c>
      <c r="N158" s="1">
        <v>16.45345</v>
      </c>
      <c r="O158" s="1" t="s">
        <v>27</v>
      </c>
      <c r="P158" s="1" t="s">
        <v>3971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29</v>
      </c>
      <c r="B159" s="1" t="s">
        <v>17</v>
      </c>
      <c r="C159" s="1">
        <v>310.2</v>
      </c>
      <c r="D159" s="1">
        <v>206.8</v>
      </c>
      <c r="E159" s="2"/>
      <c r="F159" s="1" t="s">
        <v>30</v>
      </c>
      <c r="G159" s="1" t="s">
        <v>31</v>
      </c>
      <c r="H159" s="1" t="s">
        <v>3972</v>
      </c>
      <c r="I159" s="1" t="s">
        <v>3973</v>
      </c>
      <c r="J159" s="1" t="s">
        <v>3973</v>
      </c>
      <c r="K159" s="2"/>
      <c r="L159" s="1">
        <v>-2.0</v>
      </c>
      <c r="M159" s="1"/>
      <c r="N159" s="1">
        <v>12.812933333333334</v>
      </c>
      <c r="O159" s="1" t="s">
        <v>3466</v>
      </c>
      <c r="P159" s="1" t="s">
        <v>3974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29</v>
      </c>
      <c r="B160" s="1" t="s">
        <v>17</v>
      </c>
      <c r="C160" s="3">
        <v>322.2</v>
      </c>
      <c r="D160" s="1">
        <v>214.8</v>
      </c>
      <c r="E160" s="2"/>
      <c r="F160" s="1" t="s">
        <v>30</v>
      </c>
      <c r="G160" s="1" t="s">
        <v>31</v>
      </c>
      <c r="H160" s="1" t="s">
        <v>3975</v>
      </c>
      <c r="I160" s="1" t="s">
        <v>3976</v>
      </c>
      <c r="J160" s="1" t="s">
        <v>3976</v>
      </c>
      <c r="K160" s="2"/>
      <c r="L160" s="1">
        <v>-4.0</v>
      </c>
      <c r="M160" s="1"/>
      <c r="N160" s="1">
        <v>10.778983333333333</v>
      </c>
      <c r="O160" s="1" t="s">
        <v>3466</v>
      </c>
      <c r="P160" s="1" t="s">
        <v>3977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E160" s="2"/>
      <c r="AF160" s="2"/>
    </row>
    <row r="161">
      <c r="A161" s="1" t="s">
        <v>16</v>
      </c>
      <c r="B161" s="1" t="s">
        <v>17</v>
      </c>
      <c r="C161" s="1">
        <v>39.0</v>
      </c>
      <c r="D161" s="1">
        <v>0.0</v>
      </c>
      <c r="E161" s="2"/>
      <c r="F161" s="1" t="s">
        <v>18</v>
      </c>
      <c r="G161" s="1" t="s">
        <v>19</v>
      </c>
      <c r="H161" s="1" t="s">
        <v>3978</v>
      </c>
      <c r="I161" s="1" t="s">
        <v>3979</v>
      </c>
      <c r="J161" s="1" t="s">
        <v>3979</v>
      </c>
      <c r="K161" s="2"/>
      <c r="L161" s="1">
        <v>12.0</v>
      </c>
      <c r="M161" s="1"/>
      <c r="N161" s="1">
        <v>17.810666666666666</v>
      </c>
      <c r="O161" s="1" t="s">
        <v>22</v>
      </c>
      <c r="P161" s="1" t="s">
        <v>3980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24</v>
      </c>
      <c r="B162" s="1" t="s">
        <v>17</v>
      </c>
      <c r="C162" s="3">
        <v>658.0</v>
      </c>
      <c r="D162" s="1">
        <v>0.0</v>
      </c>
      <c r="E162" s="1" t="s">
        <v>3555</v>
      </c>
      <c r="F162" s="1" t="s">
        <v>62</v>
      </c>
      <c r="G162" s="1" t="s">
        <v>31</v>
      </c>
      <c r="H162" s="1" t="s">
        <v>3981</v>
      </c>
      <c r="I162" s="1" t="s">
        <v>3982</v>
      </c>
      <c r="J162" s="1" t="s">
        <v>3983</v>
      </c>
      <c r="K162" s="1" t="s">
        <v>3984</v>
      </c>
      <c r="L162" s="1">
        <v>-6.0</v>
      </c>
      <c r="M162" s="1">
        <v>5.218816666666667</v>
      </c>
      <c r="N162" s="1">
        <v>11.62535</v>
      </c>
      <c r="O162" s="1" t="s">
        <v>27</v>
      </c>
      <c r="P162" s="1" t="s">
        <v>3985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29</v>
      </c>
      <c r="B163" s="1" t="s">
        <v>17</v>
      </c>
      <c r="C163" s="3">
        <v>304.8</v>
      </c>
      <c r="D163" s="1">
        <v>203.2</v>
      </c>
      <c r="E163" s="2"/>
      <c r="F163" s="1" t="s">
        <v>30</v>
      </c>
      <c r="G163" s="1" t="s">
        <v>31</v>
      </c>
      <c r="H163" s="1" t="s">
        <v>3986</v>
      </c>
      <c r="I163" s="1" t="s">
        <v>3987</v>
      </c>
      <c r="J163" s="1" t="s">
        <v>3987</v>
      </c>
      <c r="K163" s="2"/>
      <c r="L163" s="1">
        <v>-5.0</v>
      </c>
      <c r="M163" s="1"/>
      <c r="N163" s="1">
        <v>9.076216666666667</v>
      </c>
      <c r="O163" s="1" t="s">
        <v>3466</v>
      </c>
      <c r="P163" s="1" t="s">
        <v>3988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36</v>
      </c>
      <c r="B164" s="1" t="s">
        <v>17</v>
      </c>
      <c r="C164" s="1">
        <v>319.0</v>
      </c>
      <c r="D164" s="1">
        <v>0.0</v>
      </c>
      <c r="E164" s="1" t="s">
        <v>37</v>
      </c>
      <c r="F164" s="1" t="s">
        <v>30</v>
      </c>
      <c r="G164" s="1" t="s">
        <v>31</v>
      </c>
      <c r="H164" s="1" t="s">
        <v>3989</v>
      </c>
      <c r="I164" s="1" t="s">
        <v>3990</v>
      </c>
      <c r="J164" s="1" t="s">
        <v>3990</v>
      </c>
      <c r="K164" s="2"/>
      <c r="L164" s="1">
        <v>-7.0</v>
      </c>
      <c r="M164" s="1"/>
      <c r="N164" s="1">
        <v>7.132883333333333</v>
      </c>
      <c r="O164" s="1" t="s">
        <v>3459</v>
      </c>
      <c r="P164" s="1" t="s">
        <v>3613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16</v>
      </c>
      <c r="B165" s="1" t="s">
        <v>17</v>
      </c>
      <c r="C165" s="3">
        <v>259.0</v>
      </c>
      <c r="D165" s="1">
        <v>0.0</v>
      </c>
      <c r="E165" s="2"/>
      <c r="F165" s="1" t="s">
        <v>18</v>
      </c>
      <c r="G165" s="1" t="s">
        <v>167</v>
      </c>
      <c r="H165" s="1" t="s">
        <v>3991</v>
      </c>
      <c r="I165" s="1" t="s">
        <v>3992</v>
      </c>
      <c r="J165" s="1" t="s">
        <v>3992</v>
      </c>
      <c r="K165" s="2"/>
      <c r="L165" s="1">
        <v>47.0</v>
      </c>
      <c r="M165" s="1"/>
      <c r="N165" s="1">
        <v>52.72813333333333</v>
      </c>
      <c r="O165" s="1" t="s">
        <v>22</v>
      </c>
      <c r="P165" s="1" t="s">
        <v>3993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24</v>
      </c>
      <c r="B166" s="1" t="s">
        <v>17</v>
      </c>
      <c r="C166" s="1">
        <v>289.0</v>
      </c>
      <c r="D166" s="1">
        <v>0.0</v>
      </c>
      <c r="E166" s="1" t="s">
        <v>3555</v>
      </c>
      <c r="F166" s="1" t="s">
        <v>62</v>
      </c>
      <c r="G166" s="1" t="s">
        <v>31</v>
      </c>
      <c r="H166" s="1" t="s">
        <v>3994</v>
      </c>
      <c r="I166" s="1" t="s">
        <v>3995</v>
      </c>
      <c r="J166" s="1" t="s">
        <v>3996</v>
      </c>
      <c r="K166" s="1" t="s">
        <v>3997</v>
      </c>
      <c r="L166" s="1">
        <v>-9.0</v>
      </c>
      <c r="M166" s="1">
        <v>1.93125</v>
      </c>
      <c r="N166" s="1">
        <v>8.0347</v>
      </c>
      <c r="O166" s="1" t="s">
        <v>27</v>
      </c>
      <c r="P166" s="1" t="s">
        <v>3998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36</v>
      </c>
      <c r="B167" s="1" t="s">
        <v>17</v>
      </c>
      <c r="C167" s="1">
        <v>244.0</v>
      </c>
      <c r="D167" s="1">
        <v>0.0</v>
      </c>
      <c r="E167" s="1" t="s">
        <v>37</v>
      </c>
      <c r="F167" s="1" t="s">
        <v>30</v>
      </c>
      <c r="G167" s="1" t="s">
        <v>31</v>
      </c>
      <c r="H167" s="1" t="s">
        <v>3999</v>
      </c>
      <c r="I167" s="1" t="s">
        <v>4000</v>
      </c>
      <c r="J167" s="1" t="s">
        <v>4000</v>
      </c>
      <c r="K167" s="2"/>
      <c r="L167" s="1">
        <v>-2.0</v>
      </c>
      <c r="M167" s="1"/>
      <c r="N167" s="1">
        <v>12.924516666666667</v>
      </c>
      <c r="O167" s="1" t="s">
        <v>3459</v>
      </c>
      <c r="P167" s="1" t="s">
        <v>4001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29</v>
      </c>
      <c r="B168" s="1" t="s">
        <v>17</v>
      </c>
      <c r="C168" s="1">
        <v>472.0</v>
      </c>
      <c r="D168" s="1">
        <v>0.0</v>
      </c>
      <c r="E168" s="2"/>
      <c r="F168" s="1" t="s">
        <v>30</v>
      </c>
      <c r="G168" s="1" t="s">
        <v>31</v>
      </c>
      <c r="H168" s="1" t="s">
        <v>4002</v>
      </c>
      <c r="I168" s="1" t="s">
        <v>4003</v>
      </c>
      <c r="J168" s="1" t="s">
        <v>4003</v>
      </c>
      <c r="K168" s="2"/>
      <c r="L168" s="1">
        <v>0.0</v>
      </c>
      <c r="M168" s="1"/>
      <c r="N168" s="1">
        <v>15.700716666666667</v>
      </c>
      <c r="O168" s="1" t="s">
        <v>3466</v>
      </c>
      <c r="P168" s="1" t="s">
        <v>4004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29</v>
      </c>
      <c r="B169" s="1" t="s">
        <v>17</v>
      </c>
      <c r="C169" s="1">
        <v>382.8</v>
      </c>
      <c r="D169" s="1">
        <v>255.2</v>
      </c>
      <c r="E169" s="2"/>
      <c r="F169" s="1" t="s">
        <v>30</v>
      </c>
      <c r="G169" s="1" t="s">
        <v>31</v>
      </c>
      <c r="H169" s="1" t="s">
        <v>4005</v>
      </c>
      <c r="I169" s="1" t="s">
        <v>4006</v>
      </c>
      <c r="J169" s="1" t="s">
        <v>4006</v>
      </c>
      <c r="K169" s="2"/>
      <c r="L169" s="1">
        <v>-2.0</v>
      </c>
      <c r="M169" s="1"/>
      <c r="N169" s="1">
        <v>12.194133333333333</v>
      </c>
      <c r="O169" s="1" t="s">
        <v>3466</v>
      </c>
      <c r="P169" s="1" t="s">
        <v>4007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24</v>
      </c>
      <c r="B170" s="1" t="s">
        <v>17</v>
      </c>
      <c r="C170" s="3">
        <v>291.0</v>
      </c>
      <c r="D170" s="1">
        <v>73.0</v>
      </c>
      <c r="E170" s="2"/>
      <c r="F170" s="1" t="s">
        <v>18</v>
      </c>
      <c r="G170" s="1" t="s">
        <v>31</v>
      </c>
      <c r="H170" s="1" t="s">
        <v>4008</v>
      </c>
      <c r="I170" s="1" t="s">
        <v>4009</v>
      </c>
      <c r="J170" s="1" t="s">
        <v>4009</v>
      </c>
      <c r="K170" s="2"/>
      <c r="L170" s="1">
        <v>-10.0</v>
      </c>
      <c r="M170" s="1"/>
      <c r="N170" s="1">
        <v>13.54985</v>
      </c>
      <c r="O170" s="1" t="s">
        <v>27</v>
      </c>
      <c r="P170" s="1" t="s">
        <v>4010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E170" s="2"/>
      <c r="AF170" s="2"/>
    </row>
    <row r="171">
      <c r="A171" s="1" t="s">
        <v>36</v>
      </c>
      <c r="B171" s="1" t="s">
        <v>17</v>
      </c>
      <c r="C171" s="3">
        <v>452.0</v>
      </c>
      <c r="D171" s="1">
        <v>0.0</v>
      </c>
      <c r="E171" s="1" t="s">
        <v>37</v>
      </c>
      <c r="F171" s="1" t="s">
        <v>30</v>
      </c>
      <c r="G171" s="1" t="s">
        <v>31</v>
      </c>
      <c r="H171" s="1" t="s">
        <v>4011</v>
      </c>
      <c r="I171" s="1" t="s">
        <v>4012</v>
      </c>
      <c r="J171" s="1" t="s">
        <v>4012</v>
      </c>
      <c r="K171" s="2"/>
      <c r="L171" s="1">
        <v>-7.0</v>
      </c>
      <c r="M171" s="1"/>
      <c r="N171" s="1">
        <v>13.02965</v>
      </c>
      <c r="O171" s="1" t="s">
        <v>3459</v>
      </c>
      <c r="P171" s="1" t="s">
        <v>4013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24</v>
      </c>
      <c r="B172" s="1" t="s">
        <v>17</v>
      </c>
      <c r="C172" s="3">
        <v>496.0</v>
      </c>
      <c r="D172" s="1">
        <v>162.0</v>
      </c>
      <c r="E172" s="2"/>
      <c r="F172" s="1" t="s">
        <v>18</v>
      </c>
      <c r="G172" s="1" t="s">
        <v>31</v>
      </c>
      <c r="H172" s="1" t="s">
        <v>4014</v>
      </c>
      <c r="I172" s="1" t="s">
        <v>4015</v>
      </c>
      <c r="J172" s="1" t="s">
        <v>4015</v>
      </c>
      <c r="K172" s="2"/>
      <c r="L172" s="1">
        <v>-2.0</v>
      </c>
      <c r="M172" s="1"/>
      <c r="N172" s="1">
        <v>11.09005</v>
      </c>
      <c r="O172" s="1" t="s">
        <v>27</v>
      </c>
      <c r="P172" s="1" t="s">
        <v>4016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24</v>
      </c>
      <c r="B173" s="1" t="s">
        <v>17</v>
      </c>
      <c r="C173" s="1">
        <v>251.0</v>
      </c>
      <c r="D173" s="1">
        <v>78.0</v>
      </c>
      <c r="E173" s="2"/>
      <c r="F173" s="1" t="s">
        <v>18</v>
      </c>
      <c r="G173" s="1" t="s">
        <v>19</v>
      </c>
      <c r="H173" s="1" t="s">
        <v>4017</v>
      </c>
      <c r="I173" s="1" t="s">
        <v>4018</v>
      </c>
      <c r="J173" s="1" t="s">
        <v>4018</v>
      </c>
      <c r="K173" s="2"/>
      <c r="L173" s="1">
        <v>-11.0</v>
      </c>
      <c r="M173" s="1"/>
      <c r="N173" s="1">
        <v>8.225083333333334</v>
      </c>
      <c r="O173" s="1" t="s">
        <v>27</v>
      </c>
      <c r="P173" s="1" t="s">
        <v>4019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16</v>
      </c>
      <c r="B174" s="1" t="s">
        <v>17</v>
      </c>
      <c r="C174" s="1">
        <v>104.0</v>
      </c>
      <c r="D174" s="1">
        <v>0.0</v>
      </c>
      <c r="E174" s="2"/>
      <c r="F174" s="1" t="s">
        <v>18</v>
      </c>
      <c r="G174" s="1" t="s">
        <v>167</v>
      </c>
      <c r="H174" s="1" t="s">
        <v>4020</v>
      </c>
      <c r="I174" s="1" t="s">
        <v>4021</v>
      </c>
      <c r="J174" s="1" t="s">
        <v>4021</v>
      </c>
      <c r="K174" s="2"/>
      <c r="L174" s="1">
        <v>12.0</v>
      </c>
      <c r="M174" s="1"/>
      <c r="N174" s="1">
        <v>17.081766666666667</v>
      </c>
      <c r="O174" s="1" t="s">
        <v>22</v>
      </c>
      <c r="P174" s="1" t="s">
        <v>4022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36</v>
      </c>
      <c r="B175" s="1" t="s">
        <v>17</v>
      </c>
      <c r="C175" s="1">
        <v>1095.0</v>
      </c>
      <c r="D175" s="1">
        <v>0.0</v>
      </c>
      <c r="E175" s="1" t="s">
        <v>37</v>
      </c>
      <c r="F175" s="1" t="s">
        <v>30</v>
      </c>
      <c r="G175" s="1" t="s">
        <v>31</v>
      </c>
      <c r="H175" s="1" t="s">
        <v>4023</v>
      </c>
      <c r="I175" s="1" t="s">
        <v>4024</v>
      </c>
      <c r="J175" s="1" t="s">
        <v>4024</v>
      </c>
      <c r="K175" s="2"/>
      <c r="L175" s="1">
        <v>3.0</v>
      </c>
      <c r="M175" s="1"/>
      <c r="N175" s="1">
        <v>18.9068</v>
      </c>
      <c r="O175" s="1" t="s">
        <v>3459</v>
      </c>
      <c r="P175" s="1" t="s">
        <v>4025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36</v>
      </c>
      <c r="B176" s="1" t="s">
        <v>17</v>
      </c>
      <c r="C176" s="3">
        <v>299.0</v>
      </c>
      <c r="D176" s="1">
        <v>0.0</v>
      </c>
      <c r="E176" s="1" t="s">
        <v>37</v>
      </c>
      <c r="F176" s="1" t="s">
        <v>30</v>
      </c>
      <c r="G176" s="1" t="s">
        <v>31</v>
      </c>
      <c r="H176" s="1" t="s">
        <v>4026</v>
      </c>
      <c r="I176" s="1" t="s">
        <v>4027</v>
      </c>
      <c r="J176" s="1" t="s">
        <v>4027</v>
      </c>
      <c r="K176" s="2"/>
      <c r="L176" s="1">
        <v>4.0</v>
      </c>
      <c r="M176" s="1"/>
      <c r="N176" s="1">
        <v>19.022566666666666</v>
      </c>
      <c r="O176" s="1" t="s">
        <v>3459</v>
      </c>
      <c r="P176" s="1" t="s">
        <v>4028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29</v>
      </c>
      <c r="B177" s="1" t="s">
        <v>17</v>
      </c>
      <c r="C177" s="3">
        <v>721.2</v>
      </c>
      <c r="D177" s="1">
        <v>480.8</v>
      </c>
      <c r="E177" s="2"/>
      <c r="F177" s="1" t="s">
        <v>30</v>
      </c>
      <c r="G177" s="1" t="s">
        <v>31</v>
      </c>
      <c r="H177" s="1" t="s">
        <v>4029</v>
      </c>
      <c r="I177" s="1" t="s">
        <v>4030</v>
      </c>
      <c r="J177" s="1" t="s">
        <v>4030</v>
      </c>
      <c r="K177" s="2"/>
      <c r="L177" s="1">
        <v>5.0</v>
      </c>
      <c r="M177" s="1"/>
      <c r="N177" s="1">
        <v>20.62025</v>
      </c>
      <c r="O177" s="1" t="s">
        <v>3466</v>
      </c>
      <c r="P177" s="1" t="s">
        <v>4031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24</v>
      </c>
      <c r="B178" s="1" t="s">
        <v>17</v>
      </c>
      <c r="C178" s="1">
        <v>330.0</v>
      </c>
      <c r="D178" s="1">
        <v>0.0</v>
      </c>
      <c r="E178" s="1" t="s">
        <v>3555</v>
      </c>
      <c r="F178" s="1" t="s">
        <v>62</v>
      </c>
      <c r="G178" s="1" t="s">
        <v>31</v>
      </c>
      <c r="H178" s="1" t="s">
        <v>4032</v>
      </c>
      <c r="I178" s="1" t="s">
        <v>4033</v>
      </c>
      <c r="J178" s="1" t="s">
        <v>4034</v>
      </c>
      <c r="K178" s="1" t="s">
        <v>4035</v>
      </c>
      <c r="L178" s="1">
        <v>0.0</v>
      </c>
      <c r="M178" s="1">
        <v>45.232866666666666</v>
      </c>
      <c r="N178" s="1">
        <v>44.29496666666667</v>
      </c>
      <c r="O178" s="1" t="s">
        <v>27</v>
      </c>
      <c r="P178" s="1" t="s">
        <v>4036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24</v>
      </c>
      <c r="B179" s="1" t="s">
        <v>17</v>
      </c>
      <c r="C179" s="3">
        <v>403.0</v>
      </c>
      <c r="D179" s="1">
        <v>0.0</v>
      </c>
      <c r="E179" s="1" t="s">
        <v>4037</v>
      </c>
      <c r="F179" s="1" t="s">
        <v>62</v>
      </c>
      <c r="G179" s="1" t="s">
        <v>31</v>
      </c>
      <c r="H179" s="1" t="s">
        <v>4038</v>
      </c>
      <c r="I179" s="1" t="s">
        <v>4039</v>
      </c>
      <c r="J179" s="1" t="s">
        <v>4040</v>
      </c>
      <c r="K179" s="1" t="s">
        <v>4041</v>
      </c>
      <c r="L179" s="1">
        <v>0.0</v>
      </c>
      <c r="M179" s="1">
        <v>15.2611</v>
      </c>
      <c r="N179" s="1">
        <v>18.817516666666666</v>
      </c>
      <c r="O179" s="1" t="s">
        <v>27</v>
      </c>
      <c r="P179" s="1" t="s">
        <v>4042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24</v>
      </c>
      <c r="B180" s="1" t="s">
        <v>17</v>
      </c>
      <c r="C180" s="1">
        <v>518.0</v>
      </c>
      <c r="D180" s="1">
        <v>0.0</v>
      </c>
      <c r="E180" s="1" t="s">
        <v>4037</v>
      </c>
      <c r="F180" s="1" t="s">
        <v>62</v>
      </c>
      <c r="G180" s="1" t="s">
        <v>19</v>
      </c>
      <c r="H180" s="1" t="s">
        <v>4043</v>
      </c>
      <c r="I180" s="1" t="s">
        <v>4044</v>
      </c>
      <c r="J180" s="1" t="s">
        <v>4045</v>
      </c>
      <c r="K180" s="1" t="s">
        <v>4046</v>
      </c>
      <c r="L180" s="1">
        <v>10.0</v>
      </c>
      <c r="M180" s="1">
        <v>15.212466666666666</v>
      </c>
      <c r="N180" s="1">
        <v>18.988316666666666</v>
      </c>
      <c r="O180" s="1" t="s">
        <v>27</v>
      </c>
      <c r="P180" s="1" t="s">
        <v>4047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16</v>
      </c>
      <c r="B181" s="3" t="s">
        <v>17</v>
      </c>
      <c r="C181" s="1">
        <v>298.0</v>
      </c>
      <c r="D181" s="1">
        <v>0.0</v>
      </c>
      <c r="E181" s="2"/>
      <c r="F181" s="1" t="s">
        <v>18</v>
      </c>
      <c r="G181" s="1" t="s">
        <v>167</v>
      </c>
      <c r="H181" s="1" t="s">
        <v>4048</v>
      </c>
      <c r="I181" s="1" t="s">
        <v>4049</v>
      </c>
      <c r="J181" s="1" t="s">
        <v>4049</v>
      </c>
      <c r="K181" s="2"/>
      <c r="L181" s="1">
        <v>73.0</v>
      </c>
      <c r="M181" s="1"/>
      <c r="N181" s="1">
        <v>78.94406666666667</v>
      </c>
      <c r="O181" s="1" t="s">
        <v>22</v>
      </c>
      <c r="P181" s="1" t="s">
        <v>4050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98</v>
      </c>
      <c r="B182" s="1" t="s">
        <v>17</v>
      </c>
      <c r="C182" s="1">
        <v>319.0</v>
      </c>
      <c r="D182" s="1">
        <v>0.0</v>
      </c>
      <c r="E182" s="1" t="s">
        <v>741</v>
      </c>
      <c r="F182" s="1" t="s">
        <v>30</v>
      </c>
      <c r="G182" s="1" t="s">
        <v>31</v>
      </c>
      <c r="H182" s="1" t="s">
        <v>4051</v>
      </c>
      <c r="I182" s="1" t="s">
        <v>4052</v>
      </c>
      <c r="J182" s="1" t="s">
        <v>4052</v>
      </c>
      <c r="K182" s="2"/>
      <c r="L182" s="1">
        <v>-7.0</v>
      </c>
      <c r="M182" s="1"/>
      <c r="N182" s="1">
        <v>7.4176</v>
      </c>
      <c r="O182" s="1" t="s">
        <v>3570</v>
      </c>
      <c r="P182" s="1" t="s">
        <v>4053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24</v>
      </c>
      <c r="B183" s="1" t="s">
        <v>17</v>
      </c>
      <c r="C183" s="3">
        <v>433.0</v>
      </c>
      <c r="D183" s="1">
        <v>0.0</v>
      </c>
      <c r="E183" s="1" t="s">
        <v>4037</v>
      </c>
      <c r="F183" s="1" t="s">
        <v>62</v>
      </c>
      <c r="G183" s="1" t="s">
        <v>31</v>
      </c>
      <c r="H183" s="1" t="s">
        <v>4054</v>
      </c>
      <c r="I183" s="1" t="s">
        <v>4055</v>
      </c>
      <c r="J183" s="1" t="s">
        <v>4056</v>
      </c>
      <c r="K183" s="1" t="s">
        <v>4057</v>
      </c>
      <c r="L183" s="1">
        <v>-9.0</v>
      </c>
      <c r="M183" s="1">
        <v>11.1142</v>
      </c>
      <c r="N183" s="1">
        <v>14.030433333333333</v>
      </c>
      <c r="O183" s="1" t="s">
        <v>27</v>
      </c>
      <c r="P183" s="1" t="s">
        <v>4058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16</v>
      </c>
      <c r="B184" s="1" t="s">
        <v>17</v>
      </c>
      <c r="C184" s="3">
        <v>259.0</v>
      </c>
      <c r="D184" s="1">
        <v>0.0</v>
      </c>
      <c r="E184" s="2"/>
      <c r="F184" s="1" t="s">
        <v>18</v>
      </c>
      <c r="G184" s="1" t="s">
        <v>19</v>
      </c>
      <c r="H184" s="1" t="s">
        <v>4059</v>
      </c>
      <c r="I184" s="1" t="s">
        <v>4060</v>
      </c>
      <c r="J184" s="1" t="s">
        <v>4060</v>
      </c>
      <c r="K184" s="2"/>
      <c r="L184" s="1">
        <v>100.0</v>
      </c>
      <c r="M184" s="1"/>
      <c r="N184" s="1">
        <v>105.07461666666667</v>
      </c>
      <c r="O184" s="1" t="s">
        <v>22</v>
      </c>
      <c r="P184" s="1" t="s">
        <v>4061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29</v>
      </c>
      <c r="B185" s="3" t="s">
        <v>17</v>
      </c>
      <c r="C185" s="1">
        <v>319.0</v>
      </c>
      <c r="D185" s="1">
        <v>0.0</v>
      </c>
      <c r="E185" s="2"/>
      <c r="F185" s="1" t="s">
        <v>30</v>
      </c>
      <c r="G185" s="1" t="s">
        <v>31</v>
      </c>
      <c r="H185" s="1" t="s">
        <v>4062</v>
      </c>
      <c r="I185" s="1" t="s">
        <v>4063</v>
      </c>
      <c r="J185" s="1" t="s">
        <v>4063</v>
      </c>
      <c r="K185" s="2"/>
      <c r="L185" s="1">
        <v>-5.0</v>
      </c>
      <c r="M185" s="1"/>
      <c r="N185" s="1">
        <v>9.237933333333334</v>
      </c>
      <c r="O185" s="1" t="s">
        <v>3466</v>
      </c>
      <c r="P185" s="1" t="s">
        <v>4064</v>
      </c>
      <c r="Q185" s="2"/>
      <c r="S185" s="2"/>
      <c r="T185" s="2"/>
      <c r="U185" s="2"/>
      <c r="V185" s="2"/>
      <c r="W185" s="2"/>
      <c r="X185" s="2"/>
      <c r="Y185" s="2"/>
      <c r="Z185" s="2"/>
      <c r="AB185" s="2"/>
      <c r="AC185" s="2"/>
      <c r="AD185" s="2"/>
      <c r="AE185" s="2"/>
      <c r="AF185" s="2"/>
    </row>
    <row r="186">
      <c r="A186" s="1" t="s">
        <v>16</v>
      </c>
      <c r="B186" s="1" t="s">
        <v>17</v>
      </c>
      <c r="C186" s="3">
        <v>120.0</v>
      </c>
      <c r="D186" s="1">
        <v>0.0</v>
      </c>
      <c r="E186" s="2"/>
      <c r="F186" s="1" t="s">
        <v>18</v>
      </c>
      <c r="G186" s="1" t="s">
        <v>19</v>
      </c>
      <c r="H186" s="1" t="s">
        <v>4065</v>
      </c>
      <c r="I186" s="1" t="s">
        <v>4066</v>
      </c>
      <c r="J186" s="1" t="s">
        <v>4066</v>
      </c>
      <c r="K186" s="2"/>
      <c r="L186" s="1">
        <v>-2.0</v>
      </c>
      <c r="M186" s="1"/>
      <c r="N186" s="1">
        <v>2.9175666666666666</v>
      </c>
      <c r="O186" s="1" t="s">
        <v>22</v>
      </c>
      <c r="P186" s="1" t="s">
        <v>4067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98</v>
      </c>
      <c r="B187" s="1" t="s">
        <v>17</v>
      </c>
      <c r="C187" s="3">
        <v>413.0</v>
      </c>
      <c r="D187" s="1">
        <v>0.0</v>
      </c>
      <c r="E187" s="1" t="s">
        <v>4068</v>
      </c>
      <c r="F187" s="1" t="s">
        <v>30</v>
      </c>
      <c r="G187" s="1" t="s">
        <v>31</v>
      </c>
      <c r="H187" s="1" t="s">
        <v>4069</v>
      </c>
      <c r="I187" s="1" t="s">
        <v>4070</v>
      </c>
      <c r="J187" s="1" t="s">
        <v>4070</v>
      </c>
      <c r="K187" s="2"/>
      <c r="L187" s="1">
        <v>-8.0</v>
      </c>
      <c r="M187" s="1"/>
      <c r="N187" s="1">
        <v>6.8726666666666665</v>
      </c>
      <c r="O187" s="1" t="s">
        <v>3570</v>
      </c>
      <c r="P187" s="1" t="s">
        <v>4071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16</v>
      </c>
      <c r="B188" s="1" t="s">
        <v>17</v>
      </c>
      <c r="C188" s="3">
        <v>353.0</v>
      </c>
      <c r="D188" s="1">
        <v>0.0</v>
      </c>
      <c r="E188" s="2"/>
      <c r="F188" s="1" t="s">
        <v>18</v>
      </c>
      <c r="G188" s="1" t="s">
        <v>167</v>
      </c>
      <c r="H188" s="1" t="s">
        <v>4072</v>
      </c>
      <c r="I188" s="1" t="s">
        <v>4073</v>
      </c>
      <c r="J188" s="1" t="s">
        <v>4073</v>
      </c>
      <c r="K188" s="2"/>
      <c r="L188" s="1">
        <v>26.0</v>
      </c>
      <c r="M188" s="1"/>
      <c r="N188" s="1">
        <v>31.675416666666667</v>
      </c>
      <c r="O188" s="1" t="s">
        <v>22</v>
      </c>
      <c r="P188" s="1" t="s">
        <v>4074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E188" s="2"/>
      <c r="AF188" s="2"/>
    </row>
    <row r="189">
      <c r="A189" s="1" t="s">
        <v>29</v>
      </c>
      <c r="B189" s="1" t="s">
        <v>17</v>
      </c>
      <c r="C189" s="1">
        <v>307.8</v>
      </c>
      <c r="D189" s="1">
        <v>205.2</v>
      </c>
      <c r="E189" s="2"/>
      <c r="F189" s="1" t="s">
        <v>30</v>
      </c>
      <c r="G189" s="1" t="s">
        <v>31</v>
      </c>
      <c r="H189" s="1" t="s">
        <v>4075</v>
      </c>
      <c r="I189" s="1" t="s">
        <v>4076</v>
      </c>
      <c r="J189" s="1" t="s">
        <v>4076</v>
      </c>
      <c r="K189" s="2"/>
      <c r="L189" s="1">
        <v>-5.0</v>
      </c>
      <c r="M189" s="1"/>
      <c r="N189" s="1">
        <v>9.4478</v>
      </c>
      <c r="O189" s="1" t="s">
        <v>3466</v>
      </c>
      <c r="P189" s="1" t="s">
        <v>3805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16</v>
      </c>
      <c r="B190" s="1" t="s">
        <v>17</v>
      </c>
      <c r="C190" s="1">
        <v>139.0</v>
      </c>
      <c r="D190" s="1">
        <v>0.0</v>
      </c>
      <c r="E190" s="2"/>
      <c r="F190" s="1" t="s">
        <v>18</v>
      </c>
      <c r="G190" s="1" t="s">
        <v>167</v>
      </c>
      <c r="H190" s="1" t="s">
        <v>4077</v>
      </c>
      <c r="I190" s="1" t="s">
        <v>4078</v>
      </c>
      <c r="J190" s="1" t="s">
        <v>4078</v>
      </c>
      <c r="K190" s="2"/>
      <c r="L190" s="1">
        <v>1.0</v>
      </c>
      <c r="M190" s="1"/>
      <c r="N190" s="1">
        <v>6.818766666666667</v>
      </c>
      <c r="O190" s="1" t="s">
        <v>22</v>
      </c>
      <c r="P190" s="1" t="s">
        <v>4079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16</v>
      </c>
      <c r="B191" s="1" t="s">
        <v>17</v>
      </c>
      <c r="C191" s="3">
        <v>188.0</v>
      </c>
      <c r="D191" s="1">
        <v>0.0</v>
      </c>
      <c r="E191" s="2"/>
      <c r="F191" s="1" t="s">
        <v>18</v>
      </c>
      <c r="G191" s="1" t="s">
        <v>167</v>
      </c>
      <c r="H191" s="1" t="s">
        <v>4080</v>
      </c>
      <c r="I191" s="1" t="s">
        <v>4081</v>
      </c>
      <c r="J191" s="1" t="s">
        <v>4081</v>
      </c>
      <c r="K191" s="2"/>
      <c r="L191" s="1">
        <v>2.0</v>
      </c>
      <c r="M191" s="1"/>
      <c r="N191" s="1">
        <v>7.844533333333334</v>
      </c>
      <c r="O191" s="1" t="s">
        <v>22</v>
      </c>
      <c r="P191" s="1" t="s">
        <v>4082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E191" s="2"/>
      <c r="AF191" s="2"/>
    </row>
    <row r="192">
      <c r="A192" s="1" t="s">
        <v>24</v>
      </c>
      <c r="B192" s="1" t="s">
        <v>17</v>
      </c>
      <c r="C192" s="3">
        <v>207.0</v>
      </c>
      <c r="D192" s="1">
        <v>52.0</v>
      </c>
      <c r="E192" s="2"/>
      <c r="F192" s="1" t="s">
        <v>18</v>
      </c>
      <c r="G192" s="1" t="s">
        <v>167</v>
      </c>
      <c r="H192" s="1" t="s">
        <v>4083</v>
      </c>
      <c r="I192" s="1" t="s">
        <v>4084</v>
      </c>
      <c r="J192" s="1" t="s">
        <v>4084</v>
      </c>
      <c r="K192" s="2"/>
      <c r="L192" s="1">
        <v>-14.0</v>
      </c>
      <c r="M192" s="1"/>
      <c r="N192" s="1">
        <v>5.620516666666667</v>
      </c>
      <c r="O192" s="1" t="s">
        <v>27</v>
      </c>
      <c r="P192" s="1" t="s">
        <v>4085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29</v>
      </c>
      <c r="B193" s="1" t="s">
        <v>17</v>
      </c>
      <c r="C193" s="3">
        <v>244.0</v>
      </c>
      <c r="D193" s="1">
        <v>0.0</v>
      </c>
      <c r="E193" s="2"/>
      <c r="F193" s="1" t="s">
        <v>30</v>
      </c>
      <c r="G193" s="1" t="s">
        <v>31</v>
      </c>
      <c r="H193" s="1" t="s">
        <v>4086</v>
      </c>
      <c r="I193" s="1" t="s">
        <v>4087</v>
      </c>
      <c r="J193" s="1" t="s">
        <v>4087</v>
      </c>
      <c r="K193" s="2"/>
      <c r="L193" s="1">
        <v>-7.0</v>
      </c>
      <c r="M193" s="1"/>
      <c r="N193" s="1">
        <v>7.023716666666667</v>
      </c>
      <c r="O193" s="1" t="s">
        <v>3466</v>
      </c>
      <c r="P193" s="1" t="s">
        <v>3530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16</v>
      </c>
      <c r="B194" s="1" t="s">
        <v>17</v>
      </c>
      <c r="C194" s="1">
        <v>588.0</v>
      </c>
      <c r="D194" s="1">
        <v>0.0</v>
      </c>
      <c r="E194" s="2"/>
      <c r="F194" s="1" t="s">
        <v>18</v>
      </c>
      <c r="G194" s="1" t="s">
        <v>167</v>
      </c>
      <c r="H194" s="1" t="s">
        <v>4088</v>
      </c>
      <c r="I194" s="1" t="s">
        <v>4089</v>
      </c>
      <c r="J194" s="1" t="s">
        <v>4089</v>
      </c>
      <c r="K194" s="2"/>
      <c r="L194" s="1">
        <v>82.0</v>
      </c>
      <c r="M194" s="1"/>
      <c r="N194" s="1">
        <v>87.90551666666667</v>
      </c>
      <c r="O194" s="1" t="s">
        <v>22</v>
      </c>
      <c r="P194" s="1" t="s">
        <v>4090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29</v>
      </c>
      <c r="B195" s="1" t="s">
        <v>17</v>
      </c>
      <c r="C195" s="1">
        <v>232.0</v>
      </c>
      <c r="D195" s="1">
        <v>87.0</v>
      </c>
      <c r="E195" s="2"/>
      <c r="F195" s="1" t="s">
        <v>30</v>
      </c>
      <c r="G195" s="1" t="s">
        <v>31</v>
      </c>
      <c r="H195" s="1" t="s">
        <v>4091</v>
      </c>
      <c r="I195" s="1" t="s">
        <v>4092</v>
      </c>
      <c r="J195" s="1" t="s">
        <v>4092</v>
      </c>
      <c r="K195" s="2"/>
      <c r="L195" s="1">
        <v>4.0</v>
      </c>
      <c r="M195" s="1"/>
      <c r="N195" s="1">
        <v>19.625616666666666</v>
      </c>
      <c r="O195" s="1" t="s">
        <v>3466</v>
      </c>
      <c r="P195" s="1" t="s">
        <v>3773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E195" s="2"/>
      <c r="AF195" s="2"/>
    </row>
    <row r="196">
      <c r="A196" s="1" t="s">
        <v>29</v>
      </c>
      <c r="B196" s="1" t="s">
        <v>17</v>
      </c>
      <c r="C196" s="3">
        <v>895.8</v>
      </c>
      <c r="D196" s="1">
        <v>597.2</v>
      </c>
      <c r="E196" s="2"/>
      <c r="F196" s="1" t="s">
        <v>30</v>
      </c>
      <c r="G196" s="1" t="s">
        <v>31</v>
      </c>
      <c r="H196" s="1" t="s">
        <v>4093</v>
      </c>
      <c r="I196" s="1" t="s">
        <v>4094</v>
      </c>
      <c r="J196" s="1" t="s">
        <v>4094</v>
      </c>
      <c r="K196" s="2"/>
      <c r="L196" s="1">
        <v>10.0</v>
      </c>
      <c r="M196" s="1"/>
      <c r="N196" s="1">
        <v>25.424783333333334</v>
      </c>
      <c r="O196" s="1" t="s">
        <v>3466</v>
      </c>
      <c r="P196" s="1" t="s">
        <v>4095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16</v>
      </c>
      <c r="B197" s="1" t="s">
        <v>17</v>
      </c>
      <c r="C197" s="1">
        <v>139.0</v>
      </c>
      <c r="D197" s="1">
        <v>0.0</v>
      </c>
      <c r="E197" s="2"/>
      <c r="F197" s="1" t="s">
        <v>18</v>
      </c>
      <c r="G197" s="1" t="s">
        <v>19</v>
      </c>
      <c r="H197" s="1" t="s">
        <v>4096</v>
      </c>
      <c r="I197" s="1" t="s">
        <v>4097</v>
      </c>
      <c r="J197" s="1" t="s">
        <v>4097</v>
      </c>
      <c r="K197" s="2"/>
      <c r="L197" s="1">
        <v>2.0</v>
      </c>
      <c r="M197" s="1"/>
      <c r="N197" s="1">
        <v>7.06105</v>
      </c>
      <c r="O197" s="1" t="s">
        <v>22</v>
      </c>
      <c r="P197" s="1" t="s">
        <v>4098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29</v>
      </c>
      <c r="B198" s="1" t="s">
        <v>17</v>
      </c>
      <c r="C198" s="3">
        <v>366.0</v>
      </c>
      <c r="D198" s="1">
        <v>122.0</v>
      </c>
      <c r="E198" s="2"/>
      <c r="F198" s="1" t="s">
        <v>30</v>
      </c>
      <c r="G198" s="1" t="s">
        <v>31</v>
      </c>
      <c r="H198" s="1" t="s">
        <v>4099</v>
      </c>
      <c r="I198" s="1" t="s">
        <v>4100</v>
      </c>
      <c r="J198" s="1" t="s">
        <v>4100</v>
      </c>
      <c r="K198" s="2"/>
      <c r="L198" s="1">
        <v>-2.0</v>
      </c>
      <c r="M198" s="1"/>
      <c r="N198" s="1">
        <v>12.8977</v>
      </c>
      <c r="O198" s="1" t="s">
        <v>3466</v>
      </c>
      <c r="P198" s="1" t="s">
        <v>4101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16</v>
      </c>
      <c r="B199" s="1" t="s">
        <v>17</v>
      </c>
      <c r="C199" s="1">
        <v>259.0</v>
      </c>
      <c r="D199" s="1">
        <v>0.0</v>
      </c>
      <c r="E199" s="2"/>
      <c r="F199" s="1" t="s">
        <v>18</v>
      </c>
      <c r="G199" s="1" t="s">
        <v>167</v>
      </c>
      <c r="H199" s="1" t="s">
        <v>4102</v>
      </c>
      <c r="I199" s="1" t="s">
        <v>4103</v>
      </c>
      <c r="J199" s="1" t="s">
        <v>4103</v>
      </c>
      <c r="K199" s="2"/>
      <c r="L199" s="1">
        <v>3.0</v>
      </c>
      <c r="M199" s="1"/>
      <c r="N199" s="1">
        <v>8.013516666666666</v>
      </c>
      <c r="O199" s="1" t="s">
        <v>22</v>
      </c>
      <c r="P199" s="1" t="s">
        <v>4104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E199" s="2"/>
      <c r="AF199" s="2"/>
    </row>
    <row r="200">
      <c r="A200" s="1" t="s">
        <v>29</v>
      </c>
      <c r="B200" s="1" t="s">
        <v>17</v>
      </c>
      <c r="C200" s="1">
        <v>177.0</v>
      </c>
      <c r="D200" s="1">
        <v>67.0</v>
      </c>
      <c r="E200" s="2"/>
      <c r="F200" s="1" t="s">
        <v>30</v>
      </c>
      <c r="G200" s="1" t="s">
        <v>19</v>
      </c>
      <c r="H200" s="1" t="s">
        <v>4105</v>
      </c>
      <c r="I200" s="1" t="s">
        <v>4106</v>
      </c>
      <c r="J200" s="1" t="s">
        <v>4106</v>
      </c>
      <c r="K200" s="2"/>
      <c r="L200" s="1">
        <v>-7.0</v>
      </c>
      <c r="M200" s="1"/>
      <c r="N200" s="1">
        <v>7.8547</v>
      </c>
      <c r="O200" s="1" t="s">
        <v>3466</v>
      </c>
      <c r="P200" s="1" t="s">
        <v>3616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16</v>
      </c>
      <c r="B201" s="1" t="s">
        <v>17</v>
      </c>
      <c r="C201" s="1">
        <v>219.0</v>
      </c>
      <c r="D201" s="1">
        <v>0.0</v>
      </c>
      <c r="E201" s="2"/>
      <c r="F201" s="1" t="s">
        <v>18</v>
      </c>
      <c r="G201" s="1" t="s">
        <v>167</v>
      </c>
      <c r="H201" s="1" t="s">
        <v>4107</v>
      </c>
      <c r="I201" s="1" t="s">
        <v>4108</v>
      </c>
      <c r="J201" s="1" t="s">
        <v>4108</v>
      </c>
      <c r="K201" s="2"/>
      <c r="L201" s="1">
        <v>5.0</v>
      </c>
      <c r="M201" s="1"/>
      <c r="N201" s="1">
        <v>10.088533333333332</v>
      </c>
      <c r="O201" s="1" t="s">
        <v>22</v>
      </c>
      <c r="P201" s="1" t="s">
        <v>4109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36</v>
      </c>
      <c r="B202" s="1" t="s">
        <v>17</v>
      </c>
      <c r="C202" s="3">
        <v>488.0</v>
      </c>
      <c r="D202" s="1">
        <v>0.0</v>
      </c>
      <c r="E202" s="1" t="s">
        <v>37</v>
      </c>
      <c r="F202" s="1" t="s">
        <v>30</v>
      </c>
      <c r="G202" s="1" t="s">
        <v>31</v>
      </c>
      <c r="H202" s="1" t="s">
        <v>4110</v>
      </c>
      <c r="I202" s="1" t="s">
        <v>4111</v>
      </c>
      <c r="J202" s="1" t="s">
        <v>4111</v>
      </c>
      <c r="K202" s="2"/>
      <c r="L202" s="1">
        <v>0.0</v>
      </c>
      <c r="M202" s="1"/>
      <c r="N202" s="1">
        <v>14.100883333333334</v>
      </c>
      <c r="O202" s="1" t="s">
        <v>3459</v>
      </c>
      <c r="P202" s="1" t="s">
        <v>4112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24</v>
      </c>
      <c r="B203" s="1" t="s">
        <v>17</v>
      </c>
      <c r="C203" s="1">
        <v>294.0</v>
      </c>
      <c r="D203" s="1">
        <v>0.0</v>
      </c>
      <c r="E203" s="1" t="s">
        <v>4113</v>
      </c>
      <c r="F203" s="1" t="s">
        <v>62</v>
      </c>
      <c r="G203" s="1" t="s">
        <v>31</v>
      </c>
      <c r="H203" s="1" t="s">
        <v>4114</v>
      </c>
      <c r="I203" s="1" t="s">
        <v>4115</v>
      </c>
      <c r="J203" s="1" t="s">
        <v>4116</v>
      </c>
      <c r="K203" s="1" t="s">
        <v>4117</v>
      </c>
      <c r="L203" s="1">
        <v>0.0</v>
      </c>
      <c r="M203" s="1">
        <v>2.1197666666666666</v>
      </c>
      <c r="N203" s="1">
        <v>17.330133333333333</v>
      </c>
      <c r="O203" s="1" t="s">
        <v>27</v>
      </c>
      <c r="P203" s="1" t="s">
        <v>4118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29</v>
      </c>
      <c r="B204" s="1" t="s">
        <v>17</v>
      </c>
      <c r="C204" s="3">
        <v>513.0</v>
      </c>
      <c r="D204" s="1">
        <v>125.0</v>
      </c>
      <c r="E204" s="2"/>
      <c r="F204" s="1" t="s">
        <v>30</v>
      </c>
      <c r="G204" s="1" t="s">
        <v>31</v>
      </c>
      <c r="H204" s="1" t="s">
        <v>4119</v>
      </c>
      <c r="I204" s="1" t="s">
        <v>4120</v>
      </c>
      <c r="J204" s="1" t="s">
        <v>4120</v>
      </c>
      <c r="K204" s="2"/>
      <c r="L204" s="1">
        <v>0.0</v>
      </c>
      <c r="M204" s="1"/>
      <c r="N204" s="1">
        <v>14.131933333333333</v>
      </c>
      <c r="O204" s="1" t="s">
        <v>3466</v>
      </c>
      <c r="P204" s="1" t="s">
        <v>4121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16</v>
      </c>
      <c r="B205" s="1" t="s">
        <v>17</v>
      </c>
      <c r="C205" s="1">
        <v>259.0</v>
      </c>
      <c r="D205" s="1">
        <v>0.0</v>
      </c>
      <c r="E205" s="2"/>
      <c r="F205" s="1" t="s">
        <v>18</v>
      </c>
      <c r="G205" s="1" t="s">
        <v>167</v>
      </c>
      <c r="H205" s="1" t="s">
        <v>4122</v>
      </c>
      <c r="I205" s="1" t="s">
        <v>4123</v>
      </c>
      <c r="J205" s="1" t="s">
        <v>4123</v>
      </c>
      <c r="K205" s="2"/>
      <c r="L205" s="1">
        <v>18.0</v>
      </c>
      <c r="M205" s="1"/>
      <c r="N205" s="1">
        <v>23.031216666666666</v>
      </c>
      <c r="O205" s="1" t="s">
        <v>22</v>
      </c>
      <c r="P205" s="1" t="s">
        <v>4124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24</v>
      </c>
      <c r="B206" s="1" t="s">
        <v>17</v>
      </c>
      <c r="C206" s="1">
        <v>269.0</v>
      </c>
      <c r="D206" s="1">
        <v>0.0</v>
      </c>
      <c r="E206" s="1" t="s">
        <v>4113</v>
      </c>
      <c r="F206" s="1" t="s">
        <v>62</v>
      </c>
      <c r="G206" s="1" t="s">
        <v>31</v>
      </c>
      <c r="H206" s="1" t="s">
        <v>4125</v>
      </c>
      <c r="I206" s="1" t="s">
        <v>4126</v>
      </c>
      <c r="J206" s="1" t="s">
        <v>4127</v>
      </c>
      <c r="K206" s="1" t="s">
        <v>4128</v>
      </c>
      <c r="L206" s="1">
        <v>-15.0</v>
      </c>
      <c r="M206" s="1">
        <v>2.5741666666666667</v>
      </c>
      <c r="N206" s="1">
        <v>9.99495</v>
      </c>
      <c r="O206" s="1" t="s">
        <v>27</v>
      </c>
      <c r="P206" s="1" t="s">
        <v>4129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24</v>
      </c>
      <c r="B207" s="1" t="s">
        <v>17</v>
      </c>
      <c r="C207" s="1">
        <v>207.0</v>
      </c>
      <c r="D207" s="1">
        <v>52.0</v>
      </c>
      <c r="E207" s="2"/>
      <c r="F207" s="1" t="s">
        <v>18</v>
      </c>
      <c r="G207" s="1" t="s">
        <v>19</v>
      </c>
      <c r="H207" s="1" t="s">
        <v>4130</v>
      </c>
      <c r="I207" s="1" t="s">
        <v>4131</v>
      </c>
      <c r="J207" s="1" t="s">
        <v>4131</v>
      </c>
      <c r="K207" s="2"/>
      <c r="L207" s="1">
        <v>-9.0</v>
      </c>
      <c r="M207" s="1"/>
      <c r="N207" s="1">
        <v>11.242616666666667</v>
      </c>
      <c r="O207" s="1" t="s">
        <v>27</v>
      </c>
      <c r="P207" s="1" t="s">
        <v>4085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29</v>
      </c>
      <c r="B208" s="1" t="s">
        <v>17</v>
      </c>
      <c r="C208" s="3">
        <v>374.0</v>
      </c>
      <c r="D208" s="1">
        <v>0.0</v>
      </c>
      <c r="E208" s="1" t="s">
        <v>3555</v>
      </c>
      <c r="F208" s="1" t="s">
        <v>62</v>
      </c>
      <c r="G208" s="1" t="s">
        <v>31</v>
      </c>
      <c r="H208" s="1" t="s">
        <v>4132</v>
      </c>
      <c r="I208" s="1" t="s">
        <v>4133</v>
      </c>
      <c r="J208" s="1" t="s">
        <v>4134</v>
      </c>
      <c r="K208" s="1" t="s">
        <v>4135</v>
      </c>
      <c r="L208" s="1">
        <v>-28.0</v>
      </c>
      <c r="M208" s="1">
        <v>3.5563833333333332</v>
      </c>
      <c r="N208" s="1">
        <v>10.480633333333333</v>
      </c>
      <c r="O208" s="1" t="s">
        <v>3560</v>
      </c>
      <c r="P208" s="1" t="s">
        <v>4136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16</v>
      </c>
      <c r="B209" s="1" t="s">
        <v>17</v>
      </c>
      <c r="C209" s="1">
        <v>369.0</v>
      </c>
      <c r="D209" s="1">
        <v>0.0</v>
      </c>
      <c r="E209" s="1" t="s">
        <v>3555</v>
      </c>
      <c r="F209" s="1" t="s">
        <v>62</v>
      </c>
      <c r="G209" s="1" t="s">
        <v>19</v>
      </c>
      <c r="H209" s="1" t="s">
        <v>4137</v>
      </c>
      <c r="I209" s="1" t="s">
        <v>4138</v>
      </c>
      <c r="J209" s="1" t="s">
        <v>4139</v>
      </c>
      <c r="K209" s="1" t="s">
        <v>4140</v>
      </c>
      <c r="L209" s="1">
        <v>5.0</v>
      </c>
      <c r="M209" s="1">
        <v>5.8352</v>
      </c>
      <c r="N209" s="1">
        <v>16.674366666666668</v>
      </c>
      <c r="O209" s="1" t="s">
        <v>22</v>
      </c>
      <c r="P209" s="1" t="s">
        <v>4141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36</v>
      </c>
      <c r="B210" s="1" t="s">
        <v>17</v>
      </c>
      <c r="C210" s="1">
        <v>167.0</v>
      </c>
      <c r="D210" s="1">
        <v>0.0</v>
      </c>
      <c r="E210" s="1" t="s">
        <v>37</v>
      </c>
      <c r="F210" s="1" t="s">
        <v>30</v>
      </c>
      <c r="G210" s="1" t="s">
        <v>31</v>
      </c>
      <c r="H210" s="1" t="s">
        <v>4142</v>
      </c>
      <c r="I210" s="1" t="s">
        <v>4143</v>
      </c>
      <c r="J210" s="1" t="s">
        <v>4143</v>
      </c>
      <c r="K210" s="2"/>
      <c r="L210" s="1">
        <v>-13.0</v>
      </c>
      <c r="M210" s="1"/>
      <c r="N210" s="1">
        <v>1.5163</v>
      </c>
      <c r="O210" s="1" t="s">
        <v>3459</v>
      </c>
      <c r="P210" s="1" t="s">
        <v>4144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29</v>
      </c>
      <c r="B211" s="1" t="s">
        <v>17</v>
      </c>
      <c r="C211" s="1">
        <v>324.0</v>
      </c>
      <c r="D211" s="1">
        <v>0.0</v>
      </c>
      <c r="E211" s="1" t="s">
        <v>3555</v>
      </c>
      <c r="F211" s="1" t="s">
        <v>62</v>
      </c>
      <c r="G211" s="1" t="s">
        <v>19</v>
      </c>
      <c r="H211" s="1" t="s">
        <v>4145</v>
      </c>
      <c r="I211" s="1" t="s">
        <v>4146</v>
      </c>
      <c r="J211" s="1" t="s">
        <v>4147</v>
      </c>
      <c r="K211" s="1" t="s">
        <v>4148</v>
      </c>
      <c r="L211" s="1">
        <v>-18.0</v>
      </c>
      <c r="M211" s="1">
        <v>0.1174</v>
      </c>
      <c r="N211" s="1">
        <v>19.702866666666665</v>
      </c>
      <c r="O211" s="1" t="s">
        <v>3560</v>
      </c>
      <c r="P211" s="1" t="s">
        <v>3745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24</v>
      </c>
      <c r="B212" s="1" t="s">
        <v>17</v>
      </c>
      <c r="C212" s="1">
        <v>275.0</v>
      </c>
      <c r="D212" s="1">
        <v>14.0</v>
      </c>
      <c r="E212" s="1" t="s">
        <v>3555</v>
      </c>
      <c r="F212" s="1" t="s">
        <v>62</v>
      </c>
      <c r="G212" s="1" t="s">
        <v>31</v>
      </c>
      <c r="H212" s="1" t="s">
        <v>4149</v>
      </c>
      <c r="I212" s="1" t="s">
        <v>4150</v>
      </c>
      <c r="J212" s="1" t="s">
        <v>4151</v>
      </c>
      <c r="K212" s="1" t="s">
        <v>4152</v>
      </c>
      <c r="L212" s="1">
        <v>-3.0</v>
      </c>
      <c r="M212" s="1">
        <v>6.923066666666666</v>
      </c>
      <c r="N212" s="1">
        <v>6.9188833333333335</v>
      </c>
      <c r="O212" s="1" t="s">
        <v>27</v>
      </c>
      <c r="P212" s="1" t="s">
        <v>4153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24</v>
      </c>
      <c r="B213" s="1" t="s">
        <v>17</v>
      </c>
      <c r="C213" s="1">
        <v>259.0</v>
      </c>
      <c r="D213" s="1">
        <v>0.0</v>
      </c>
      <c r="E213" s="1" t="s">
        <v>3555</v>
      </c>
      <c r="F213" s="1" t="s">
        <v>62</v>
      </c>
      <c r="G213" s="1" t="s">
        <v>19</v>
      </c>
      <c r="H213" s="1" t="s">
        <v>4154</v>
      </c>
      <c r="I213" s="1" t="s">
        <v>4155</v>
      </c>
      <c r="J213" s="1" t="s">
        <v>4156</v>
      </c>
      <c r="K213" s="1" t="s">
        <v>4157</v>
      </c>
      <c r="L213" s="1">
        <v>-9.0</v>
      </c>
      <c r="M213" s="1">
        <v>1.3343666666666667</v>
      </c>
      <c r="N213" s="1">
        <v>8.940666666666667</v>
      </c>
      <c r="O213" s="1" t="s">
        <v>27</v>
      </c>
      <c r="P213" s="1" t="s">
        <v>3889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29</v>
      </c>
      <c r="B214" s="1" t="s">
        <v>17</v>
      </c>
      <c r="C214" s="3">
        <v>307.2</v>
      </c>
      <c r="D214" s="1">
        <v>204.8</v>
      </c>
      <c r="E214" s="2"/>
      <c r="F214" s="1" t="s">
        <v>30</v>
      </c>
      <c r="G214" s="1" t="s">
        <v>19</v>
      </c>
      <c r="H214" s="1" t="s">
        <v>4158</v>
      </c>
      <c r="I214" s="1" t="s">
        <v>4159</v>
      </c>
      <c r="J214" s="1" t="s">
        <v>4159</v>
      </c>
      <c r="K214" s="2"/>
      <c r="L214" s="1">
        <v>-5.0</v>
      </c>
      <c r="M214" s="1"/>
      <c r="N214" s="1">
        <v>9.42455</v>
      </c>
      <c r="O214" s="1" t="s">
        <v>3466</v>
      </c>
      <c r="P214" s="1" t="s">
        <v>4160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29</v>
      </c>
      <c r="B215" s="1" t="s">
        <v>17</v>
      </c>
      <c r="C215" s="1">
        <v>319.0</v>
      </c>
      <c r="D215" s="1">
        <v>0.0</v>
      </c>
      <c r="E215" s="2"/>
      <c r="F215" s="1" t="s">
        <v>30</v>
      </c>
      <c r="G215" s="1" t="s">
        <v>31</v>
      </c>
      <c r="H215" s="1" t="s">
        <v>4161</v>
      </c>
      <c r="I215" s="1" t="s">
        <v>4162</v>
      </c>
      <c r="J215" s="1" t="s">
        <v>4162</v>
      </c>
      <c r="K215" s="2"/>
      <c r="L215" s="1">
        <v>-7.0</v>
      </c>
      <c r="M215" s="1"/>
      <c r="N215" s="1">
        <v>7.08705</v>
      </c>
      <c r="O215" s="1" t="s">
        <v>3466</v>
      </c>
      <c r="P215" s="1" t="s">
        <v>3715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16</v>
      </c>
      <c r="B216" s="1" t="s">
        <v>17</v>
      </c>
      <c r="C216" s="1">
        <v>259.0</v>
      </c>
      <c r="D216" s="1">
        <v>0.0</v>
      </c>
      <c r="E216" s="2"/>
      <c r="F216" s="1" t="s">
        <v>18</v>
      </c>
      <c r="G216" s="1" t="s">
        <v>167</v>
      </c>
      <c r="H216" s="1" t="s">
        <v>4163</v>
      </c>
      <c r="I216" s="1" t="s">
        <v>4164</v>
      </c>
      <c r="J216" s="1" t="s">
        <v>4164</v>
      </c>
      <c r="K216" s="2"/>
      <c r="L216" s="1">
        <v>14.0</v>
      </c>
      <c r="M216" s="1"/>
      <c r="N216" s="1">
        <v>19.824233333333332</v>
      </c>
      <c r="O216" s="1" t="s">
        <v>22</v>
      </c>
      <c r="P216" s="1" t="s">
        <v>4165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36</v>
      </c>
      <c r="B217" s="1" t="s">
        <v>17</v>
      </c>
      <c r="C217" s="1">
        <v>319.0</v>
      </c>
      <c r="D217" s="1">
        <v>0.0</v>
      </c>
      <c r="E217" s="1" t="s">
        <v>37</v>
      </c>
      <c r="F217" s="1" t="s">
        <v>30</v>
      </c>
      <c r="G217" s="1" t="s">
        <v>31</v>
      </c>
      <c r="H217" s="1" t="s">
        <v>4166</v>
      </c>
      <c r="I217" s="1" t="s">
        <v>4167</v>
      </c>
      <c r="J217" s="1" t="s">
        <v>4167</v>
      </c>
      <c r="K217" s="2"/>
      <c r="L217" s="1">
        <v>-8.0</v>
      </c>
      <c r="M217" s="1"/>
      <c r="N217" s="1">
        <v>6.6459</v>
      </c>
      <c r="O217" s="1" t="s">
        <v>3459</v>
      </c>
      <c r="P217" s="1" t="s">
        <v>4168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36</v>
      </c>
      <c r="B218" s="1" t="s">
        <v>17</v>
      </c>
      <c r="C218" s="1">
        <v>269.0</v>
      </c>
      <c r="D218" s="1">
        <v>0.0</v>
      </c>
      <c r="E218" s="1" t="s">
        <v>37</v>
      </c>
      <c r="F218" s="1" t="s">
        <v>30</v>
      </c>
      <c r="G218" s="1" t="s">
        <v>31</v>
      </c>
      <c r="H218" s="1" t="s">
        <v>4169</v>
      </c>
      <c r="I218" s="1" t="s">
        <v>4170</v>
      </c>
      <c r="J218" s="1" t="s">
        <v>4170</v>
      </c>
      <c r="K218" s="2"/>
      <c r="L218" s="1">
        <v>-6.0</v>
      </c>
      <c r="M218" s="1"/>
      <c r="N218" s="1">
        <v>8.34265</v>
      </c>
      <c r="O218" s="1" t="s">
        <v>3459</v>
      </c>
      <c r="P218" s="1" t="s">
        <v>4171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29</v>
      </c>
      <c r="B219" s="1" t="s">
        <v>17</v>
      </c>
      <c r="C219" s="1">
        <v>319.0</v>
      </c>
      <c r="D219" s="1">
        <v>0.0</v>
      </c>
      <c r="E219" s="2"/>
      <c r="F219" s="1" t="s">
        <v>30</v>
      </c>
      <c r="G219" s="1" t="s">
        <v>31</v>
      </c>
      <c r="H219" s="1" t="s">
        <v>4172</v>
      </c>
      <c r="I219" s="1" t="s">
        <v>4173</v>
      </c>
      <c r="J219" s="1" t="s">
        <v>4173</v>
      </c>
      <c r="K219" s="2"/>
      <c r="L219" s="1">
        <v>-2.0</v>
      </c>
      <c r="M219" s="1"/>
      <c r="N219" s="1">
        <v>12.241916666666667</v>
      </c>
      <c r="O219" s="1" t="s">
        <v>3466</v>
      </c>
      <c r="P219" s="1" t="s">
        <v>4174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29</v>
      </c>
      <c r="B220" s="1" t="s">
        <v>17</v>
      </c>
      <c r="C220" s="3">
        <v>352.8</v>
      </c>
      <c r="D220" s="1">
        <v>235.2</v>
      </c>
      <c r="E220" s="2"/>
      <c r="F220" s="1" t="s">
        <v>30</v>
      </c>
      <c r="G220" s="1" t="s">
        <v>31</v>
      </c>
      <c r="H220" s="1" t="s">
        <v>4175</v>
      </c>
      <c r="I220" s="1" t="s">
        <v>4176</v>
      </c>
      <c r="J220" s="1" t="s">
        <v>4176</v>
      </c>
      <c r="K220" s="2"/>
      <c r="L220" s="1">
        <v>-1.0</v>
      </c>
      <c r="M220" s="1"/>
      <c r="N220" s="1">
        <v>13.638933333333334</v>
      </c>
      <c r="O220" s="1" t="s">
        <v>3466</v>
      </c>
      <c r="P220" s="1" t="s">
        <v>4177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16</v>
      </c>
      <c r="B221" s="1" t="s">
        <v>17</v>
      </c>
      <c r="C221" s="1">
        <v>207.2</v>
      </c>
      <c r="D221" s="1">
        <v>51.8</v>
      </c>
      <c r="E221" s="2"/>
      <c r="F221" s="1" t="s">
        <v>18</v>
      </c>
      <c r="G221" s="1" t="s">
        <v>19</v>
      </c>
      <c r="H221" s="1" t="s">
        <v>4178</v>
      </c>
      <c r="I221" s="1" t="s">
        <v>4179</v>
      </c>
      <c r="J221" s="1" t="s">
        <v>4179</v>
      </c>
      <c r="K221" s="2"/>
      <c r="L221" s="1">
        <v>7.0</v>
      </c>
      <c r="M221" s="1"/>
      <c r="N221" s="1">
        <v>12.497433333333333</v>
      </c>
      <c r="O221" s="1" t="s">
        <v>22</v>
      </c>
      <c r="P221" s="1" t="s">
        <v>4180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E221" s="2"/>
      <c r="AF221" s="2"/>
    </row>
    <row r="222">
      <c r="A222" s="1" t="s">
        <v>24</v>
      </c>
      <c r="B222" s="1" t="s">
        <v>17</v>
      </c>
      <c r="C222" s="1">
        <v>306.0</v>
      </c>
      <c r="D222" s="1">
        <v>52.0</v>
      </c>
      <c r="E222" s="2"/>
      <c r="F222" s="1" t="s">
        <v>18</v>
      </c>
      <c r="G222" s="1" t="s">
        <v>31</v>
      </c>
      <c r="H222" s="1" t="s">
        <v>4181</v>
      </c>
      <c r="I222" s="1" t="s">
        <v>4182</v>
      </c>
      <c r="J222" s="1" t="s">
        <v>4182</v>
      </c>
      <c r="K222" s="2"/>
      <c r="L222" s="1">
        <v>-4.0</v>
      </c>
      <c r="M222" s="1"/>
      <c r="N222" s="1">
        <v>14.052283333333333</v>
      </c>
      <c r="O222" s="1" t="s">
        <v>27</v>
      </c>
      <c r="P222" s="1" t="s">
        <v>4183</v>
      </c>
      <c r="Q222" s="2"/>
      <c r="S222" s="2"/>
      <c r="T222" s="2"/>
      <c r="U222" s="2"/>
      <c r="V222" s="2"/>
      <c r="W222" s="2"/>
      <c r="X222" s="2"/>
      <c r="Y222" s="2"/>
      <c r="Z222" s="2"/>
      <c r="AB222" s="2"/>
      <c r="AC222" s="2"/>
      <c r="AD222" s="2"/>
      <c r="AE222" s="2"/>
      <c r="AF222" s="2"/>
    </row>
    <row r="223">
      <c r="A223" s="1" t="s">
        <v>16</v>
      </c>
      <c r="B223" s="1" t="s">
        <v>17</v>
      </c>
      <c r="C223" s="1">
        <v>139.0</v>
      </c>
      <c r="D223" s="1">
        <v>0.0</v>
      </c>
      <c r="E223" s="2"/>
      <c r="F223" s="1" t="s">
        <v>18</v>
      </c>
      <c r="G223" s="1" t="s">
        <v>167</v>
      </c>
      <c r="H223" s="1" t="s">
        <v>4184</v>
      </c>
      <c r="I223" s="1" t="s">
        <v>4185</v>
      </c>
      <c r="J223" s="1" t="s">
        <v>4185</v>
      </c>
      <c r="K223" s="2"/>
      <c r="L223" s="1">
        <v>0.0</v>
      </c>
      <c r="M223" s="1"/>
      <c r="N223" s="1">
        <v>5.910983333333333</v>
      </c>
      <c r="O223" s="1" t="s">
        <v>22</v>
      </c>
      <c r="P223" s="1" t="s">
        <v>4186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24</v>
      </c>
      <c r="B224" s="1" t="s">
        <v>17</v>
      </c>
      <c r="C224" s="3">
        <v>900.0</v>
      </c>
      <c r="D224" s="1">
        <v>195.0</v>
      </c>
      <c r="E224" s="2"/>
      <c r="F224" s="1" t="s">
        <v>18</v>
      </c>
      <c r="G224" s="1" t="s">
        <v>31</v>
      </c>
      <c r="H224" s="1" t="s">
        <v>4187</v>
      </c>
      <c r="I224" s="1" t="s">
        <v>4188</v>
      </c>
      <c r="J224" s="1" t="s">
        <v>4188</v>
      </c>
      <c r="K224" s="2"/>
      <c r="L224" s="1">
        <v>-6.0</v>
      </c>
      <c r="M224" s="1"/>
      <c r="N224" s="1">
        <v>12.574683333333333</v>
      </c>
      <c r="O224" s="1" t="s">
        <v>27</v>
      </c>
      <c r="P224" s="1" t="s">
        <v>4189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29</v>
      </c>
      <c r="B225" s="1" t="s">
        <v>17</v>
      </c>
      <c r="C225" s="3">
        <v>601.0</v>
      </c>
      <c r="D225" s="1">
        <v>125.0</v>
      </c>
      <c r="E225" s="2"/>
      <c r="F225" s="1" t="s">
        <v>30</v>
      </c>
      <c r="G225" s="1" t="s">
        <v>31</v>
      </c>
      <c r="H225" s="1" t="s">
        <v>4190</v>
      </c>
      <c r="I225" s="1" t="s">
        <v>4191</v>
      </c>
      <c r="J225" s="1" t="s">
        <v>4191</v>
      </c>
      <c r="K225" s="2"/>
      <c r="L225" s="1">
        <v>-1.0</v>
      </c>
      <c r="M225" s="1"/>
      <c r="N225" s="1">
        <v>13.591333333333333</v>
      </c>
      <c r="O225" s="1" t="s">
        <v>3466</v>
      </c>
      <c r="P225" s="1" t="s">
        <v>4192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29</v>
      </c>
      <c r="B226" s="1" t="s">
        <v>17</v>
      </c>
      <c r="C226" s="1">
        <v>328.0</v>
      </c>
      <c r="D226" s="1">
        <v>0.0</v>
      </c>
      <c r="E226" s="2"/>
      <c r="F226" s="1" t="s">
        <v>30</v>
      </c>
      <c r="G226" s="1" t="s">
        <v>19</v>
      </c>
      <c r="H226" s="1" t="s">
        <v>4193</v>
      </c>
      <c r="I226" s="1" t="s">
        <v>4194</v>
      </c>
      <c r="J226" s="1" t="s">
        <v>4194</v>
      </c>
      <c r="K226" s="2"/>
      <c r="L226" s="1">
        <v>-5.0</v>
      </c>
      <c r="M226" s="1"/>
      <c r="N226" s="1">
        <v>9.999116666666668</v>
      </c>
      <c r="O226" s="1" t="s">
        <v>3466</v>
      </c>
      <c r="P226" s="1" t="s">
        <v>4195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29</v>
      </c>
      <c r="B227" s="1" t="s">
        <v>17</v>
      </c>
      <c r="C227" s="3">
        <v>307.8</v>
      </c>
      <c r="D227" s="1">
        <v>205.2</v>
      </c>
      <c r="E227" s="2"/>
      <c r="F227" s="1" t="s">
        <v>30</v>
      </c>
      <c r="G227" s="1" t="s">
        <v>31</v>
      </c>
      <c r="H227" s="1" t="s">
        <v>4196</v>
      </c>
      <c r="I227" s="1" t="s">
        <v>4197</v>
      </c>
      <c r="J227" s="1" t="s">
        <v>4197</v>
      </c>
      <c r="K227" s="2"/>
      <c r="L227" s="1">
        <v>-5.0</v>
      </c>
      <c r="M227" s="1"/>
      <c r="N227" s="1">
        <v>9.986016666666666</v>
      </c>
      <c r="O227" s="1" t="s">
        <v>3466</v>
      </c>
      <c r="P227" s="1" t="s">
        <v>4198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16</v>
      </c>
      <c r="B228" s="1" t="s">
        <v>17</v>
      </c>
      <c r="C228" s="1">
        <v>543.0</v>
      </c>
      <c r="D228" s="1">
        <v>0.0</v>
      </c>
      <c r="E228" s="2"/>
      <c r="F228" s="1" t="s">
        <v>18</v>
      </c>
      <c r="G228" s="1" t="s">
        <v>167</v>
      </c>
      <c r="H228" s="1" t="s">
        <v>4199</v>
      </c>
      <c r="I228" s="1" t="s">
        <v>4200</v>
      </c>
      <c r="J228" s="1" t="s">
        <v>4200</v>
      </c>
      <c r="K228" s="2"/>
      <c r="L228" s="1">
        <v>12.0</v>
      </c>
      <c r="M228" s="1"/>
      <c r="N228" s="1">
        <v>17.161733333333334</v>
      </c>
      <c r="O228" s="1" t="s">
        <v>22</v>
      </c>
      <c r="P228" s="1" t="s">
        <v>4201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29</v>
      </c>
      <c r="B229" s="1" t="s">
        <v>17</v>
      </c>
      <c r="C229" s="3">
        <v>199.5</v>
      </c>
      <c r="D229" s="1">
        <v>74.5</v>
      </c>
      <c r="E229" s="2"/>
      <c r="F229" s="1" t="s">
        <v>30</v>
      </c>
      <c r="G229" s="1" t="s">
        <v>31</v>
      </c>
      <c r="H229" s="1" t="s">
        <v>4202</v>
      </c>
      <c r="I229" s="1" t="s">
        <v>4203</v>
      </c>
      <c r="J229" s="1" t="s">
        <v>4203</v>
      </c>
      <c r="K229" s="2"/>
      <c r="L229" s="1">
        <v>-6.0</v>
      </c>
      <c r="M229" s="1"/>
      <c r="N229" s="1">
        <v>8.091266666666666</v>
      </c>
      <c r="O229" s="1" t="s">
        <v>3466</v>
      </c>
      <c r="P229" s="1" t="s">
        <v>4204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16</v>
      </c>
      <c r="B230" s="1" t="s">
        <v>17</v>
      </c>
      <c r="C230" s="3">
        <v>120.0</v>
      </c>
      <c r="D230" s="1">
        <v>0.0</v>
      </c>
      <c r="E230" s="2"/>
      <c r="F230" s="1" t="s">
        <v>18</v>
      </c>
      <c r="G230" s="1" t="s">
        <v>19</v>
      </c>
      <c r="H230" s="1" t="s">
        <v>4205</v>
      </c>
      <c r="I230" s="1" t="s">
        <v>4206</v>
      </c>
      <c r="J230" s="1" t="s">
        <v>4206</v>
      </c>
      <c r="K230" s="2"/>
      <c r="L230" s="1">
        <v>-2.0</v>
      </c>
      <c r="M230" s="1"/>
      <c r="N230" s="1">
        <v>2.5610666666666666</v>
      </c>
      <c r="O230" s="1" t="s">
        <v>22</v>
      </c>
      <c r="P230" s="1" t="s">
        <v>4207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29</v>
      </c>
      <c r="B231" s="1" t="s">
        <v>17</v>
      </c>
      <c r="C231" s="3">
        <v>172.0</v>
      </c>
      <c r="D231" s="1">
        <v>72.0</v>
      </c>
      <c r="E231" s="2"/>
      <c r="F231" s="1" t="s">
        <v>30</v>
      </c>
      <c r="G231" s="1" t="s">
        <v>31</v>
      </c>
      <c r="H231" s="1" t="s">
        <v>4208</v>
      </c>
      <c r="I231" s="1" t="s">
        <v>4209</v>
      </c>
      <c r="J231" s="1" t="s">
        <v>4209</v>
      </c>
      <c r="K231" s="2"/>
      <c r="L231" s="1">
        <v>-10.0</v>
      </c>
      <c r="M231" s="1"/>
      <c r="N231" s="1">
        <v>4.415566666666667</v>
      </c>
      <c r="O231" s="1" t="s">
        <v>3466</v>
      </c>
      <c r="P231" s="1" t="s">
        <v>4210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29</v>
      </c>
      <c r="B232" s="1" t="s">
        <v>17</v>
      </c>
      <c r="C232" s="3">
        <v>183.0</v>
      </c>
      <c r="D232" s="1">
        <v>61.0</v>
      </c>
      <c r="E232" s="2"/>
      <c r="F232" s="1" t="s">
        <v>30</v>
      </c>
      <c r="G232" s="1" t="s">
        <v>31</v>
      </c>
      <c r="H232" s="1" t="s">
        <v>4211</v>
      </c>
      <c r="I232" s="1" t="s">
        <v>4212</v>
      </c>
      <c r="J232" s="1" t="s">
        <v>4212</v>
      </c>
      <c r="K232" s="2"/>
      <c r="L232" s="1">
        <v>-5.0</v>
      </c>
      <c r="M232" s="1"/>
      <c r="N232" s="1">
        <v>9.743433333333334</v>
      </c>
      <c r="O232" s="1" t="s">
        <v>3466</v>
      </c>
      <c r="P232" s="1" t="s">
        <v>4213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E232" s="2"/>
      <c r="AF232" s="2"/>
    </row>
    <row r="233">
      <c r="A233" s="1" t="s">
        <v>29</v>
      </c>
      <c r="B233" s="1" t="s">
        <v>17</v>
      </c>
      <c r="C233" s="3">
        <v>366.0</v>
      </c>
      <c r="D233" s="1">
        <v>0.0</v>
      </c>
      <c r="E233" s="2"/>
      <c r="F233" s="1" t="s">
        <v>30</v>
      </c>
      <c r="G233" s="1" t="s">
        <v>31</v>
      </c>
      <c r="H233" s="1" t="s">
        <v>4214</v>
      </c>
      <c r="I233" s="1" t="s">
        <v>4215</v>
      </c>
      <c r="J233" s="1" t="s">
        <v>4215</v>
      </c>
      <c r="K233" s="2"/>
      <c r="L233" s="1">
        <v>-5.0</v>
      </c>
      <c r="M233" s="1"/>
      <c r="N233" s="1">
        <v>9.643566666666667</v>
      </c>
      <c r="O233" s="1" t="s">
        <v>3466</v>
      </c>
      <c r="P233" s="1" t="s">
        <v>4216</v>
      </c>
      <c r="Q233" s="2"/>
      <c r="S233" s="2"/>
      <c r="T233" s="2"/>
      <c r="U233" s="2"/>
      <c r="V233" s="2"/>
      <c r="W233" s="2"/>
      <c r="X233" s="2"/>
      <c r="Y233" s="2"/>
      <c r="Z233" s="2"/>
      <c r="AB233" s="2"/>
      <c r="AC233" s="2"/>
      <c r="AD233" s="2"/>
      <c r="AE233" s="2"/>
      <c r="AF233" s="2"/>
    </row>
    <row r="234">
      <c r="A234" s="1" t="s">
        <v>16</v>
      </c>
      <c r="B234" s="1" t="s">
        <v>17</v>
      </c>
      <c r="C234" s="3">
        <v>45.0</v>
      </c>
      <c r="D234" s="1">
        <v>0.0</v>
      </c>
      <c r="E234" s="2"/>
      <c r="F234" s="1" t="s">
        <v>18</v>
      </c>
      <c r="G234" s="1" t="s">
        <v>19</v>
      </c>
      <c r="H234" s="1" t="s">
        <v>4217</v>
      </c>
      <c r="I234" s="1" t="s">
        <v>4218</v>
      </c>
      <c r="J234" s="1" t="s">
        <v>4218</v>
      </c>
      <c r="K234" s="2"/>
      <c r="L234" s="1">
        <v>-4.0</v>
      </c>
      <c r="M234" s="1"/>
      <c r="N234" s="1">
        <v>0.22206666666666666</v>
      </c>
      <c r="O234" s="1" t="s">
        <v>22</v>
      </c>
      <c r="P234" s="1" t="s">
        <v>4219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29</v>
      </c>
      <c r="B235" s="1" t="s">
        <v>17</v>
      </c>
      <c r="C235" s="1">
        <v>382.8</v>
      </c>
      <c r="D235" s="1">
        <v>255.2</v>
      </c>
      <c r="E235" s="2"/>
      <c r="F235" s="1" t="s">
        <v>30</v>
      </c>
      <c r="G235" s="1" t="s">
        <v>31</v>
      </c>
      <c r="H235" s="1" t="s">
        <v>4220</v>
      </c>
      <c r="I235" s="1" t="s">
        <v>4221</v>
      </c>
      <c r="J235" s="1" t="s">
        <v>4221</v>
      </c>
      <c r="K235" s="2"/>
      <c r="L235" s="1">
        <v>-4.0</v>
      </c>
      <c r="M235" s="1"/>
      <c r="N235" s="1">
        <v>10.546816666666667</v>
      </c>
      <c r="O235" s="1" t="s">
        <v>3466</v>
      </c>
      <c r="P235" s="1" t="s">
        <v>4222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E235" s="2"/>
      <c r="AF235" s="2"/>
    </row>
    <row r="236">
      <c r="A236" s="1" t="s">
        <v>16</v>
      </c>
      <c r="B236" s="1" t="s">
        <v>17</v>
      </c>
      <c r="C236" s="1">
        <v>120.0</v>
      </c>
      <c r="D236" s="1">
        <v>0.0</v>
      </c>
      <c r="E236" s="2"/>
      <c r="F236" s="1" t="s">
        <v>18</v>
      </c>
      <c r="G236" s="1" t="s">
        <v>19</v>
      </c>
      <c r="H236" s="1" t="s">
        <v>4223</v>
      </c>
      <c r="I236" s="1" t="s">
        <v>4224</v>
      </c>
      <c r="J236" s="1" t="s">
        <v>4224</v>
      </c>
      <c r="K236" s="2"/>
      <c r="L236" s="1">
        <v>-4.0</v>
      </c>
      <c r="M236" s="1"/>
      <c r="N236" s="1">
        <v>0.7682</v>
      </c>
      <c r="O236" s="1" t="s">
        <v>22</v>
      </c>
      <c r="P236" s="1" t="s">
        <v>4225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E236" s="2"/>
      <c r="AF236" s="2"/>
    </row>
    <row r="237">
      <c r="A237" s="1" t="s">
        <v>24</v>
      </c>
      <c r="B237" s="1" t="s">
        <v>17</v>
      </c>
      <c r="C237" s="3">
        <v>242.0</v>
      </c>
      <c r="D237" s="1">
        <v>72.0</v>
      </c>
      <c r="E237" s="2"/>
      <c r="F237" s="1" t="s">
        <v>18</v>
      </c>
      <c r="G237" s="1" t="s">
        <v>31</v>
      </c>
      <c r="H237" s="1" t="s">
        <v>4226</v>
      </c>
      <c r="I237" s="1" t="s">
        <v>4227</v>
      </c>
      <c r="J237" s="1" t="s">
        <v>4227</v>
      </c>
      <c r="K237" s="2"/>
      <c r="L237" s="1">
        <v>-1.0</v>
      </c>
      <c r="M237" s="1"/>
      <c r="N237" s="1">
        <v>17.65598333333333</v>
      </c>
      <c r="O237" s="1" t="s">
        <v>27</v>
      </c>
      <c r="P237" s="1" t="s">
        <v>4228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16</v>
      </c>
      <c r="B238" s="1" t="s">
        <v>17</v>
      </c>
      <c r="C238" s="1">
        <v>217.0</v>
      </c>
      <c r="D238" s="1">
        <v>0.0</v>
      </c>
      <c r="E238" s="2"/>
      <c r="F238" s="1" t="s">
        <v>18</v>
      </c>
      <c r="G238" s="1" t="s">
        <v>167</v>
      </c>
      <c r="H238" s="1" t="s">
        <v>4229</v>
      </c>
      <c r="I238" s="1" t="s">
        <v>4230</v>
      </c>
      <c r="J238" s="1" t="s">
        <v>4230</v>
      </c>
      <c r="K238" s="2"/>
      <c r="L238" s="1">
        <v>8.0</v>
      </c>
      <c r="M238" s="1"/>
      <c r="N238" s="1">
        <v>13.535183333333332</v>
      </c>
      <c r="O238" s="1" t="s">
        <v>22</v>
      </c>
      <c r="P238" s="1" t="s">
        <v>4231</v>
      </c>
      <c r="Q238" s="2"/>
      <c r="S238" s="2"/>
      <c r="T238" s="2"/>
      <c r="U238" s="2"/>
      <c r="V238" s="2"/>
      <c r="W238" s="2"/>
      <c r="X238" s="2"/>
      <c r="Y238" s="2"/>
      <c r="Z238" s="2"/>
      <c r="AB238" s="2"/>
      <c r="AC238" s="2"/>
      <c r="AD238" s="2"/>
      <c r="AE238" s="2"/>
      <c r="AF238" s="2"/>
    </row>
    <row r="239">
      <c r="A239" s="1" t="s">
        <v>29</v>
      </c>
      <c r="B239" s="1" t="s">
        <v>17</v>
      </c>
      <c r="C239" s="1">
        <v>382.8</v>
      </c>
      <c r="D239" s="1">
        <v>255.2</v>
      </c>
      <c r="E239" s="2"/>
      <c r="F239" s="1" t="s">
        <v>30</v>
      </c>
      <c r="G239" s="1" t="s">
        <v>31</v>
      </c>
      <c r="H239" s="1" t="s">
        <v>4232</v>
      </c>
      <c r="I239" s="1" t="s">
        <v>4233</v>
      </c>
      <c r="J239" s="1" t="s">
        <v>4233</v>
      </c>
      <c r="K239" s="2"/>
      <c r="L239" s="1">
        <v>0.0</v>
      </c>
      <c r="M239" s="1"/>
      <c r="N239" s="1">
        <v>14.3877</v>
      </c>
      <c r="O239" s="1" t="s">
        <v>3466</v>
      </c>
      <c r="P239" s="1" t="s">
        <v>4234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16</v>
      </c>
      <c r="B240" s="1" t="s">
        <v>17</v>
      </c>
      <c r="C240" s="1">
        <v>259.0</v>
      </c>
      <c r="D240" s="1">
        <v>0.0</v>
      </c>
      <c r="E240" s="2"/>
      <c r="F240" s="1" t="s">
        <v>18</v>
      </c>
      <c r="G240" s="1" t="s">
        <v>19</v>
      </c>
      <c r="H240" s="1" t="s">
        <v>4235</v>
      </c>
      <c r="I240" s="1" t="s">
        <v>4236</v>
      </c>
      <c r="J240" s="1" t="s">
        <v>4236</v>
      </c>
      <c r="K240" s="2"/>
      <c r="L240" s="1">
        <v>8.0</v>
      </c>
      <c r="M240" s="1"/>
      <c r="N240" s="1">
        <v>13.800033333333333</v>
      </c>
      <c r="O240" s="1" t="s">
        <v>22</v>
      </c>
      <c r="P240" s="1" t="s">
        <v>4237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E240" s="2"/>
      <c r="AF240" s="2"/>
    </row>
    <row r="241">
      <c r="A241" s="1" t="s">
        <v>16</v>
      </c>
      <c r="B241" s="1" t="s">
        <v>17</v>
      </c>
      <c r="C241" s="3">
        <v>409.0</v>
      </c>
      <c r="D241" s="1">
        <v>0.0</v>
      </c>
      <c r="E241" s="2"/>
      <c r="F241" s="1" t="s">
        <v>18</v>
      </c>
      <c r="G241" s="1" t="s">
        <v>167</v>
      </c>
      <c r="H241" s="1" t="s">
        <v>4238</v>
      </c>
      <c r="I241" s="1" t="s">
        <v>4239</v>
      </c>
      <c r="J241" s="1" t="s">
        <v>4239</v>
      </c>
      <c r="K241" s="2"/>
      <c r="L241" s="1">
        <v>6.0</v>
      </c>
      <c r="M241" s="1"/>
      <c r="N241" s="1">
        <v>11.95105</v>
      </c>
      <c r="O241" s="1" t="s">
        <v>22</v>
      </c>
      <c r="P241" s="1" t="s">
        <v>4240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98</v>
      </c>
      <c r="B242" s="1" t="s">
        <v>17</v>
      </c>
      <c r="C242" s="1">
        <v>319.0</v>
      </c>
      <c r="D242" s="1">
        <v>0.0</v>
      </c>
      <c r="E242" s="1" t="s">
        <v>4241</v>
      </c>
      <c r="F242" s="1" t="s">
        <v>30</v>
      </c>
      <c r="G242" s="1" t="s">
        <v>31</v>
      </c>
      <c r="H242" s="1" t="s">
        <v>4242</v>
      </c>
      <c r="I242" s="1" t="s">
        <v>4243</v>
      </c>
      <c r="J242" s="1" t="s">
        <v>4243</v>
      </c>
      <c r="K242" s="2"/>
      <c r="L242" s="1">
        <v>-3.0</v>
      </c>
      <c r="M242" s="1"/>
      <c r="N242" s="1">
        <v>11.920633333333333</v>
      </c>
      <c r="O242" s="1" t="s">
        <v>3570</v>
      </c>
      <c r="P242" s="1" t="s">
        <v>3901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16</v>
      </c>
      <c r="B243" s="1" t="s">
        <v>17</v>
      </c>
      <c r="C243" s="1">
        <v>130.0</v>
      </c>
      <c r="D243" s="1">
        <v>0.0</v>
      </c>
      <c r="E243" s="2"/>
      <c r="F243" s="1" t="s">
        <v>18</v>
      </c>
      <c r="G243" s="1" t="s">
        <v>167</v>
      </c>
      <c r="H243" s="1" t="s">
        <v>4244</v>
      </c>
      <c r="I243" s="1" t="s">
        <v>4245</v>
      </c>
      <c r="J243" s="1" t="s">
        <v>4245</v>
      </c>
      <c r="K243" s="2"/>
      <c r="L243" s="1">
        <v>0.0</v>
      </c>
      <c r="M243" s="1"/>
      <c r="N243" s="1">
        <v>5.110716666666667</v>
      </c>
      <c r="O243" s="1" t="s">
        <v>22</v>
      </c>
      <c r="P243" s="1" t="s">
        <v>4246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E243" s="2"/>
      <c r="AF243" s="2"/>
    </row>
    <row r="244">
      <c r="A244" s="1" t="s">
        <v>36</v>
      </c>
      <c r="B244" s="1" t="s">
        <v>17</v>
      </c>
      <c r="C244" s="1">
        <v>319.0</v>
      </c>
      <c r="D244" s="1">
        <v>0.0</v>
      </c>
      <c r="E244" s="1" t="s">
        <v>37</v>
      </c>
      <c r="F244" s="1" t="s">
        <v>30</v>
      </c>
      <c r="G244" s="1" t="s">
        <v>31</v>
      </c>
      <c r="H244" s="1" t="s">
        <v>4247</v>
      </c>
      <c r="I244" s="1" t="s">
        <v>4248</v>
      </c>
      <c r="J244" s="1" t="s">
        <v>4248</v>
      </c>
      <c r="K244" s="2"/>
      <c r="L244" s="1">
        <v>-5.0</v>
      </c>
      <c r="M244" s="1"/>
      <c r="N244" s="1">
        <v>9.064233333333334</v>
      </c>
      <c r="O244" s="1" t="s">
        <v>3459</v>
      </c>
      <c r="P244" s="1" t="s">
        <v>3613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16</v>
      </c>
      <c r="B245" s="1" t="s">
        <v>17</v>
      </c>
      <c r="C245" s="1">
        <v>329.0</v>
      </c>
      <c r="D245" s="1">
        <v>0.0</v>
      </c>
      <c r="E245" s="2"/>
      <c r="F245" s="1" t="s">
        <v>18</v>
      </c>
      <c r="G245" s="1" t="s">
        <v>19</v>
      </c>
      <c r="H245" s="1" t="s">
        <v>4249</v>
      </c>
      <c r="I245" s="1" t="s">
        <v>4250</v>
      </c>
      <c r="J245" s="1" t="s">
        <v>4250</v>
      </c>
      <c r="K245" s="2"/>
      <c r="L245" s="1">
        <v>8.0</v>
      </c>
      <c r="M245" s="1"/>
      <c r="N245" s="1">
        <v>13.254166666666666</v>
      </c>
      <c r="O245" s="1" t="s">
        <v>22</v>
      </c>
      <c r="P245" s="1" t="s">
        <v>4251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E245" s="2"/>
      <c r="AF245" s="2"/>
    </row>
    <row r="246">
      <c r="A246" s="1" t="s">
        <v>16</v>
      </c>
      <c r="B246" s="1" t="s">
        <v>17</v>
      </c>
      <c r="C246" s="1">
        <v>104.0</v>
      </c>
      <c r="D246" s="1">
        <v>0.0</v>
      </c>
      <c r="E246" s="2"/>
      <c r="F246" s="1" t="s">
        <v>18</v>
      </c>
      <c r="G246" s="1" t="s">
        <v>19</v>
      </c>
      <c r="H246" s="1" t="s">
        <v>4252</v>
      </c>
      <c r="I246" s="1" t="s">
        <v>4253</v>
      </c>
      <c r="J246" s="1" t="s">
        <v>4253</v>
      </c>
      <c r="K246" s="2"/>
      <c r="L246" s="1">
        <v>0.0</v>
      </c>
      <c r="M246" s="1"/>
      <c r="N246" s="1">
        <v>5.46225</v>
      </c>
      <c r="O246" s="1" t="s">
        <v>22</v>
      </c>
      <c r="P246" s="1" t="s">
        <v>4254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16</v>
      </c>
      <c r="B247" s="1" t="s">
        <v>17</v>
      </c>
      <c r="C247" s="1">
        <v>35.0</v>
      </c>
      <c r="D247" s="1">
        <v>0.0</v>
      </c>
      <c r="E247" s="2"/>
      <c r="F247" s="1" t="s">
        <v>18</v>
      </c>
      <c r="G247" s="1" t="s">
        <v>19</v>
      </c>
      <c r="H247" s="1" t="s">
        <v>4255</v>
      </c>
      <c r="I247" s="1" t="s">
        <v>4256</v>
      </c>
      <c r="J247" s="1" t="s">
        <v>4256</v>
      </c>
      <c r="K247" s="2"/>
      <c r="L247" s="1">
        <v>-3.0</v>
      </c>
      <c r="M247" s="1"/>
      <c r="N247" s="1">
        <v>1.6804666666666668</v>
      </c>
      <c r="O247" s="1" t="s">
        <v>22</v>
      </c>
      <c r="P247" s="1" t="s">
        <v>4257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16</v>
      </c>
      <c r="B248" s="1" t="s">
        <v>17</v>
      </c>
      <c r="C248" s="1">
        <v>65.0</v>
      </c>
      <c r="D248" s="1">
        <v>0.0</v>
      </c>
      <c r="E248" s="2"/>
      <c r="F248" s="1" t="s">
        <v>18</v>
      </c>
      <c r="G248" s="1" t="s">
        <v>167</v>
      </c>
      <c r="H248" s="1" t="s">
        <v>4258</v>
      </c>
      <c r="I248" s="1" t="s">
        <v>4259</v>
      </c>
      <c r="J248" s="1" t="s">
        <v>4259</v>
      </c>
      <c r="K248" s="2"/>
      <c r="L248" s="1">
        <v>-1.0</v>
      </c>
      <c r="M248" s="1"/>
      <c r="N248" s="1">
        <v>3.7897</v>
      </c>
      <c r="O248" s="1" t="s">
        <v>22</v>
      </c>
      <c r="P248" s="1" t="s">
        <v>4260</v>
      </c>
      <c r="Q248" s="2"/>
      <c r="S248" s="2"/>
      <c r="T248" s="2"/>
      <c r="U248" s="2"/>
      <c r="V248" s="2"/>
      <c r="W248" s="2"/>
      <c r="X248" s="2"/>
      <c r="Y248" s="2"/>
      <c r="Z248" s="2"/>
      <c r="AB248" s="2"/>
      <c r="AC248" s="2"/>
      <c r="AE248" s="2"/>
      <c r="AF248" s="2"/>
    </row>
    <row r="249">
      <c r="A249" s="1" t="s">
        <v>16</v>
      </c>
      <c r="B249" s="1" t="s">
        <v>17</v>
      </c>
      <c r="C249" s="1">
        <v>416.0</v>
      </c>
      <c r="D249" s="1">
        <v>0.0</v>
      </c>
      <c r="E249" s="2"/>
      <c r="F249" s="1" t="s">
        <v>18</v>
      </c>
      <c r="G249" s="1" t="s">
        <v>19</v>
      </c>
      <c r="H249" s="1" t="s">
        <v>4261</v>
      </c>
      <c r="I249" s="1" t="s">
        <v>4262</v>
      </c>
      <c r="J249" s="1" t="s">
        <v>4262</v>
      </c>
      <c r="K249" s="2"/>
      <c r="L249" s="1">
        <v>8.0</v>
      </c>
      <c r="M249" s="1"/>
      <c r="N249" s="1">
        <v>13.958166666666667</v>
      </c>
      <c r="O249" s="1" t="s">
        <v>22</v>
      </c>
      <c r="P249" s="1" t="s">
        <v>4263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16</v>
      </c>
      <c r="B250" s="1" t="s">
        <v>17</v>
      </c>
      <c r="C250" s="3">
        <v>263.0</v>
      </c>
      <c r="D250" s="1">
        <v>0.0</v>
      </c>
      <c r="E250" s="2"/>
      <c r="F250" s="1" t="s">
        <v>18</v>
      </c>
      <c r="G250" s="1" t="s">
        <v>167</v>
      </c>
      <c r="H250" s="1" t="s">
        <v>4264</v>
      </c>
      <c r="I250" s="1" t="s">
        <v>4265</v>
      </c>
      <c r="J250" s="1" t="s">
        <v>4265</v>
      </c>
      <c r="K250" s="2"/>
      <c r="L250" s="1">
        <v>9.0</v>
      </c>
      <c r="M250" s="1"/>
      <c r="N250" s="1">
        <v>14.737383333333334</v>
      </c>
      <c r="O250" s="1" t="s">
        <v>22</v>
      </c>
      <c r="P250" s="1" t="s">
        <v>4266</v>
      </c>
      <c r="Q250" s="2"/>
      <c r="S250" s="2"/>
      <c r="T250" s="2"/>
      <c r="U250" s="2"/>
      <c r="V250" s="2"/>
      <c r="W250" s="2"/>
      <c r="X250" s="2"/>
      <c r="Y250" s="2"/>
      <c r="Z250" s="2"/>
      <c r="AB250" s="2"/>
      <c r="AC250" s="2"/>
      <c r="AD250" s="2"/>
      <c r="AE250" s="2"/>
      <c r="AF250" s="2"/>
    </row>
    <row r="251">
      <c r="A251" s="1" t="s">
        <v>24</v>
      </c>
      <c r="B251" s="1" t="s">
        <v>17</v>
      </c>
      <c r="C251" s="1">
        <v>207.0</v>
      </c>
      <c r="D251" s="1">
        <v>52.0</v>
      </c>
      <c r="E251" s="2"/>
      <c r="F251" s="1" t="s">
        <v>18</v>
      </c>
      <c r="G251" s="1" t="s">
        <v>19</v>
      </c>
      <c r="H251" s="1" t="s">
        <v>4267</v>
      </c>
      <c r="I251" s="1" t="s">
        <v>4268</v>
      </c>
      <c r="J251" s="1" t="s">
        <v>4268</v>
      </c>
      <c r="K251" s="2"/>
      <c r="L251" s="1">
        <v>-3.0</v>
      </c>
      <c r="M251" s="1"/>
      <c r="N251" s="1">
        <v>181.17806666666667</v>
      </c>
      <c r="O251" s="1" t="s">
        <v>27</v>
      </c>
      <c r="P251" s="1" t="s">
        <v>4269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16</v>
      </c>
      <c r="B252" s="1" t="s">
        <v>17</v>
      </c>
      <c r="C252" s="3">
        <v>178.0</v>
      </c>
      <c r="D252" s="1">
        <v>0.0</v>
      </c>
      <c r="E252" s="2"/>
      <c r="F252" s="1" t="s">
        <v>18</v>
      </c>
      <c r="G252" s="1" t="s">
        <v>167</v>
      </c>
      <c r="H252" s="1" t="s">
        <v>4270</v>
      </c>
      <c r="I252" s="1" t="s">
        <v>4271</v>
      </c>
      <c r="J252" s="1" t="s">
        <v>4271</v>
      </c>
      <c r="K252" s="2"/>
      <c r="L252" s="1">
        <v>5.0</v>
      </c>
      <c r="M252" s="1"/>
      <c r="N252" s="1">
        <v>10.335983333333333</v>
      </c>
      <c r="O252" s="1" t="s">
        <v>22</v>
      </c>
      <c r="P252" s="1" t="s">
        <v>4272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29</v>
      </c>
      <c r="B253" s="1" t="s">
        <v>17</v>
      </c>
      <c r="C253" s="1">
        <v>343.0</v>
      </c>
      <c r="D253" s="1">
        <v>0.0</v>
      </c>
      <c r="E253" s="1" t="s">
        <v>3707</v>
      </c>
      <c r="F253" s="1" t="s">
        <v>62</v>
      </c>
      <c r="G253" s="1" t="s">
        <v>31</v>
      </c>
      <c r="H253" s="1" t="s">
        <v>4273</v>
      </c>
      <c r="I253" s="1" t="s">
        <v>4274</v>
      </c>
      <c r="J253" s="1" t="s">
        <v>4275</v>
      </c>
      <c r="K253" s="1" t="s">
        <v>4276</v>
      </c>
      <c r="L253" s="1">
        <v>-10.0</v>
      </c>
      <c r="M253" s="1">
        <v>1.4449333333333334</v>
      </c>
      <c r="N253" s="1">
        <v>17.467416666666665</v>
      </c>
      <c r="O253" s="1" t="s">
        <v>3560</v>
      </c>
      <c r="P253" s="1" t="s">
        <v>4277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36</v>
      </c>
      <c r="B254" s="1" t="s">
        <v>17</v>
      </c>
      <c r="C254" s="3">
        <v>319.0</v>
      </c>
      <c r="D254" s="1">
        <v>0.0</v>
      </c>
      <c r="E254" s="1" t="s">
        <v>37</v>
      </c>
      <c r="F254" s="1" t="s">
        <v>30</v>
      </c>
      <c r="G254" s="1" t="s">
        <v>31</v>
      </c>
      <c r="H254" s="1" t="s">
        <v>4278</v>
      </c>
      <c r="I254" s="1" t="s">
        <v>4279</v>
      </c>
      <c r="J254" s="1" t="s">
        <v>4279</v>
      </c>
      <c r="K254" s="2"/>
      <c r="L254" s="1">
        <v>-2.0</v>
      </c>
      <c r="M254" s="1"/>
      <c r="N254" s="1">
        <v>12.833633333333333</v>
      </c>
      <c r="O254" s="1" t="s">
        <v>3459</v>
      </c>
      <c r="P254" s="1" t="s">
        <v>3613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24</v>
      </c>
      <c r="B255" s="3" t="s">
        <v>17</v>
      </c>
      <c r="C255" s="3">
        <v>329.0</v>
      </c>
      <c r="D255" s="1">
        <v>0.0</v>
      </c>
      <c r="E255" s="1" t="s">
        <v>3707</v>
      </c>
      <c r="F255" s="1" t="s">
        <v>62</v>
      </c>
      <c r="G255" s="1" t="s">
        <v>31</v>
      </c>
      <c r="H255" s="1" t="s">
        <v>4280</v>
      </c>
      <c r="I255" s="1" t="s">
        <v>4281</v>
      </c>
      <c r="J255" s="1" t="s">
        <v>4282</v>
      </c>
      <c r="K255" s="1" t="s">
        <v>4283</v>
      </c>
      <c r="L255" s="1">
        <v>10.0</v>
      </c>
      <c r="M255" s="1">
        <v>2.467633333333333</v>
      </c>
      <c r="N255" s="1">
        <v>18.323933333333333</v>
      </c>
      <c r="O255" s="1" t="s">
        <v>27</v>
      </c>
      <c r="P255" s="1" t="s">
        <v>4284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E255" s="2"/>
      <c r="AF255" s="2"/>
    </row>
    <row r="256">
      <c r="A256" s="1" t="s">
        <v>36</v>
      </c>
      <c r="B256" s="1" t="s">
        <v>17</v>
      </c>
      <c r="C256" s="3">
        <v>319.0</v>
      </c>
      <c r="D256" s="1">
        <v>0.0</v>
      </c>
      <c r="E256" s="1" t="s">
        <v>37</v>
      </c>
      <c r="F256" s="1" t="s">
        <v>30</v>
      </c>
      <c r="G256" s="1" t="s">
        <v>31</v>
      </c>
      <c r="H256" s="1" t="s">
        <v>4285</v>
      </c>
      <c r="I256" s="1" t="s">
        <v>4286</v>
      </c>
      <c r="J256" s="1" t="s">
        <v>4286</v>
      </c>
      <c r="K256" s="2"/>
      <c r="L256" s="1">
        <v>0.0</v>
      </c>
      <c r="M256" s="1"/>
      <c r="N256" s="1">
        <v>14.579633333333334</v>
      </c>
      <c r="O256" s="1" t="s">
        <v>3459</v>
      </c>
      <c r="P256" s="1" t="s">
        <v>3463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E256" s="2"/>
      <c r="AF256" s="2"/>
    </row>
    <row r="257">
      <c r="A257" s="1" t="s">
        <v>29</v>
      </c>
      <c r="B257" s="1" t="s">
        <v>17</v>
      </c>
      <c r="C257" s="3">
        <v>675.0</v>
      </c>
      <c r="D257" s="1">
        <v>0.0</v>
      </c>
      <c r="E257" s="1" t="s">
        <v>3707</v>
      </c>
      <c r="F257" s="1" t="s">
        <v>62</v>
      </c>
      <c r="G257" s="1" t="s">
        <v>19</v>
      </c>
      <c r="H257" s="1" t="s">
        <v>4287</v>
      </c>
      <c r="I257" s="1" t="s">
        <v>4288</v>
      </c>
      <c r="J257" s="1" t="s">
        <v>4289</v>
      </c>
      <c r="K257" s="1" t="s">
        <v>4290</v>
      </c>
      <c r="L257" s="1">
        <v>0.0</v>
      </c>
      <c r="M257" s="1">
        <v>0.7099</v>
      </c>
      <c r="N257" s="1">
        <v>22.668683333333334</v>
      </c>
      <c r="O257" s="1" t="s">
        <v>3560</v>
      </c>
      <c r="P257" s="1" t="s">
        <v>4291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36</v>
      </c>
      <c r="B258" s="1" t="s">
        <v>17</v>
      </c>
      <c r="C258" s="1">
        <v>244.0</v>
      </c>
      <c r="D258" s="1">
        <v>0.0</v>
      </c>
      <c r="E258" s="1" t="s">
        <v>37</v>
      </c>
      <c r="F258" s="1" t="s">
        <v>30</v>
      </c>
      <c r="G258" s="1" t="s">
        <v>31</v>
      </c>
      <c r="H258" s="1" t="s">
        <v>4292</v>
      </c>
      <c r="I258" s="1" t="s">
        <v>4293</v>
      </c>
      <c r="J258" s="1" t="s">
        <v>4293</v>
      </c>
      <c r="K258" s="2"/>
      <c r="L258" s="1">
        <v>-7.0</v>
      </c>
      <c r="M258" s="1"/>
      <c r="N258" s="1">
        <v>7.6981</v>
      </c>
      <c r="O258" s="1" t="s">
        <v>3459</v>
      </c>
      <c r="P258" s="1" t="s">
        <v>4294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29</v>
      </c>
      <c r="B259" s="1" t="s">
        <v>17</v>
      </c>
      <c r="C259" s="3">
        <v>239.25</v>
      </c>
      <c r="D259" s="1">
        <v>79.75</v>
      </c>
      <c r="E259" s="2"/>
      <c r="F259" s="1" t="s">
        <v>30</v>
      </c>
      <c r="G259" s="1" t="s">
        <v>31</v>
      </c>
      <c r="H259" s="1" t="s">
        <v>4295</v>
      </c>
      <c r="I259" s="1" t="s">
        <v>4296</v>
      </c>
      <c r="J259" s="1" t="s">
        <v>4296</v>
      </c>
      <c r="K259" s="2"/>
      <c r="L259" s="1">
        <v>-4.0</v>
      </c>
      <c r="M259" s="1"/>
      <c r="N259" s="1">
        <v>10.2381</v>
      </c>
      <c r="O259" s="1" t="s">
        <v>3466</v>
      </c>
      <c r="P259" s="1" t="s">
        <v>4174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29</v>
      </c>
      <c r="B260" s="1" t="s">
        <v>17</v>
      </c>
      <c r="C260" s="1">
        <v>337.8</v>
      </c>
      <c r="D260" s="1">
        <v>225.2</v>
      </c>
      <c r="E260" s="2"/>
      <c r="F260" s="1" t="s">
        <v>30</v>
      </c>
      <c r="G260" s="1" t="s">
        <v>31</v>
      </c>
      <c r="H260" s="1" t="s">
        <v>4297</v>
      </c>
      <c r="I260" s="1" t="s">
        <v>4298</v>
      </c>
      <c r="J260" s="1" t="s">
        <v>4298</v>
      </c>
      <c r="K260" s="2"/>
      <c r="L260" s="1">
        <v>-2.0</v>
      </c>
      <c r="M260" s="1"/>
      <c r="N260" s="1">
        <v>12.18895</v>
      </c>
      <c r="O260" s="1" t="s">
        <v>3466</v>
      </c>
      <c r="P260" s="1" t="s">
        <v>4299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29</v>
      </c>
      <c r="B261" s="1" t="s">
        <v>17</v>
      </c>
      <c r="C261" s="1">
        <v>516.6</v>
      </c>
      <c r="D261" s="1">
        <v>344.4</v>
      </c>
      <c r="E261" s="2"/>
      <c r="F261" s="1" t="s">
        <v>30</v>
      </c>
      <c r="G261" s="1" t="s">
        <v>31</v>
      </c>
      <c r="H261" s="1" t="s">
        <v>4300</v>
      </c>
      <c r="I261" s="1" t="s">
        <v>4301</v>
      </c>
      <c r="J261" s="1" t="s">
        <v>4301</v>
      </c>
      <c r="K261" s="2"/>
      <c r="L261" s="1">
        <v>0.0</v>
      </c>
      <c r="M261" s="1"/>
      <c r="N261" s="1">
        <v>15.478283333333334</v>
      </c>
      <c r="O261" s="1" t="s">
        <v>3466</v>
      </c>
      <c r="P261" s="1" t="s">
        <v>4302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E261" s="2"/>
      <c r="AF261" s="2"/>
    </row>
    <row r="262">
      <c r="A262" s="1" t="s">
        <v>29</v>
      </c>
      <c r="B262" s="3" t="s">
        <v>17</v>
      </c>
      <c r="C262" s="3">
        <v>354.0</v>
      </c>
      <c r="D262" s="1">
        <v>0.0</v>
      </c>
      <c r="E262" s="2"/>
      <c r="F262" s="1" t="s">
        <v>30</v>
      </c>
      <c r="G262" s="1" t="s">
        <v>31</v>
      </c>
      <c r="H262" s="1" t="s">
        <v>4303</v>
      </c>
      <c r="I262" s="1" t="s">
        <v>4304</v>
      </c>
      <c r="J262" s="1" t="s">
        <v>4304</v>
      </c>
      <c r="K262" s="2"/>
      <c r="L262" s="1">
        <v>-9.0</v>
      </c>
      <c r="M262" s="1"/>
      <c r="N262" s="1">
        <v>5.7960666666666665</v>
      </c>
      <c r="O262" s="1" t="s">
        <v>3466</v>
      </c>
      <c r="P262" s="1" t="s">
        <v>4305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24</v>
      </c>
      <c r="B263" s="1" t="s">
        <v>17</v>
      </c>
      <c r="C263" s="1">
        <v>403.0</v>
      </c>
      <c r="D263" s="1">
        <v>0.0</v>
      </c>
      <c r="E263" s="1" t="s">
        <v>3707</v>
      </c>
      <c r="F263" s="1" t="s">
        <v>62</v>
      </c>
      <c r="G263" s="1" t="s">
        <v>31</v>
      </c>
      <c r="H263" s="1" t="s">
        <v>4306</v>
      </c>
      <c r="I263" s="1" t="s">
        <v>4307</v>
      </c>
      <c r="J263" s="1" t="s">
        <v>4308</v>
      </c>
      <c r="K263" s="1" t="s">
        <v>4309</v>
      </c>
      <c r="L263" s="1">
        <v>-2.0</v>
      </c>
      <c r="M263" s="1">
        <v>0.49206666666666665</v>
      </c>
      <c r="N263" s="1">
        <v>7.449283333333334</v>
      </c>
      <c r="O263" s="1" t="s">
        <v>27</v>
      </c>
      <c r="P263" s="1" t="s">
        <v>4310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29</v>
      </c>
      <c r="B264" s="1" t="s">
        <v>17</v>
      </c>
      <c r="C264" s="1">
        <v>337.8</v>
      </c>
      <c r="D264" s="1">
        <v>225.2</v>
      </c>
      <c r="E264" s="2"/>
      <c r="F264" s="1" t="s">
        <v>30</v>
      </c>
      <c r="G264" s="1" t="s">
        <v>31</v>
      </c>
      <c r="H264" s="1" t="s">
        <v>4311</v>
      </c>
      <c r="I264" s="1" t="s">
        <v>4312</v>
      </c>
      <c r="J264" s="1" t="s">
        <v>4312</v>
      </c>
      <c r="K264" s="2"/>
      <c r="L264" s="1">
        <v>-4.0</v>
      </c>
      <c r="M264" s="1"/>
      <c r="N264" s="1">
        <v>10.499533333333334</v>
      </c>
      <c r="O264" s="1" t="s">
        <v>3466</v>
      </c>
      <c r="P264" s="1" t="s">
        <v>3470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24</v>
      </c>
      <c r="B265" s="1" t="s">
        <v>17</v>
      </c>
      <c r="C265" s="1">
        <v>284.0</v>
      </c>
      <c r="D265" s="1">
        <v>0.0</v>
      </c>
      <c r="E265" s="1" t="s">
        <v>3707</v>
      </c>
      <c r="F265" s="1" t="s">
        <v>62</v>
      </c>
      <c r="G265" s="1" t="s">
        <v>31</v>
      </c>
      <c r="H265" s="1" t="s">
        <v>4313</v>
      </c>
      <c r="I265" s="1" t="s">
        <v>4314</v>
      </c>
      <c r="J265" s="1" t="s">
        <v>4315</v>
      </c>
      <c r="K265" s="1" t="s">
        <v>4316</v>
      </c>
      <c r="L265" s="1">
        <v>-6.0</v>
      </c>
      <c r="M265" s="1">
        <v>0.5151666666666667</v>
      </c>
      <c r="N265" s="1">
        <v>7.8593166666666665</v>
      </c>
      <c r="O265" s="1" t="s">
        <v>27</v>
      </c>
      <c r="P265" s="1" t="s">
        <v>3476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E265" s="2"/>
      <c r="AF265" s="2"/>
    </row>
    <row r="266">
      <c r="A266" s="1" t="s">
        <v>24</v>
      </c>
      <c r="B266" s="1" t="s">
        <v>17</v>
      </c>
      <c r="C266" s="1">
        <v>549.0</v>
      </c>
      <c r="D266" s="1">
        <v>58.0</v>
      </c>
      <c r="E266" s="1" t="s">
        <v>3707</v>
      </c>
      <c r="F266" s="1" t="s">
        <v>62</v>
      </c>
      <c r="G266" s="1" t="s">
        <v>31</v>
      </c>
      <c r="H266" s="1" t="s">
        <v>4317</v>
      </c>
      <c r="I266" s="1" t="s">
        <v>4318</v>
      </c>
      <c r="J266" s="1" t="s">
        <v>4319</v>
      </c>
      <c r="K266" s="1" t="s">
        <v>4320</v>
      </c>
      <c r="L266" s="1">
        <v>-2.0</v>
      </c>
      <c r="M266" s="1">
        <v>0.46835</v>
      </c>
      <c r="N266" s="1">
        <v>14.903283333333333</v>
      </c>
      <c r="O266" s="1" t="s">
        <v>27</v>
      </c>
      <c r="P266" s="1" t="s">
        <v>4321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24</v>
      </c>
      <c r="B267" s="1" t="s">
        <v>17</v>
      </c>
      <c r="C267" s="1">
        <v>252.0</v>
      </c>
      <c r="D267" s="1">
        <v>256.0</v>
      </c>
      <c r="E267" s="2"/>
      <c r="F267" s="1" t="s">
        <v>18</v>
      </c>
      <c r="G267" s="1" t="s">
        <v>167</v>
      </c>
      <c r="H267" s="1" t="s">
        <v>4322</v>
      </c>
      <c r="I267" s="1" t="s">
        <v>4323</v>
      </c>
      <c r="J267" s="1" t="s">
        <v>4323</v>
      </c>
      <c r="K267" s="2"/>
      <c r="L267" s="1">
        <v>-11.0</v>
      </c>
      <c r="M267" s="1"/>
      <c r="N267" s="1">
        <v>106.95398333333333</v>
      </c>
      <c r="O267" s="1" t="s">
        <v>27</v>
      </c>
      <c r="P267" s="1" t="s">
        <v>4324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29</v>
      </c>
      <c r="B268" s="1" t="s">
        <v>17</v>
      </c>
      <c r="C268" s="1">
        <v>614.4</v>
      </c>
      <c r="D268" s="1">
        <v>409.6</v>
      </c>
      <c r="E268" s="2"/>
      <c r="F268" s="1" t="s">
        <v>30</v>
      </c>
      <c r="G268" s="1" t="s">
        <v>31</v>
      </c>
      <c r="H268" s="1" t="s">
        <v>4325</v>
      </c>
      <c r="I268" s="1" t="s">
        <v>4326</v>
      </c>
      <c r="J268" s="1" t="s">
        <v>4326</v>
      </c>
      <c r="K268" s="2"/>
      <c r="L268" s="1">
        <v>0.0</v>
      </c>
      <c r="M268" s="1"/>
      <c r="N268" s="1">
        <v>15.3566</v>
      </c>
      <c r="O268" s="1" t="s">
        <v>3466</v>
      </c>
      <c r="P268" s="1" t="s">
        <v>4327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98</v>
      </c>
      <c r="B269" s="1" t="s">
        <v>17</v>
      </c>
      <c r="C269" s="1">
        <v>513.0</v>
      </c>
      <c r="D269" s="1">
        <v>0.0</v>
      </c>
      <c r="E269" s="1" t="s">
        <v>2621</v>
      </c>
      <c r="F269" s="1" t="s">
        <v>30</v>
      </c>
      <c r="G269" s="1" t="s">
        <v>31</v>
      </c>
      <c r="H269" s="1" t="s">
        <v>4328</v>
      </c>
      <c r="I269" s="1" t="s">
        <v>4329</v>
      </c>
      <c r="J269" s="1" t="s">
        <v>4329</v>
      </c>
      <c r="K269" s="2"/>
      <c r="L269" s="1">
        <v>-5.0</v>
      </c>
      <c r="M269" s="1"/>
      <c r="N269" s="1">
        <v>9.735483333333333</v>
      </c>
      <c r="O269" s="1" t="s">
        <v>3570</v>
      </c>
      <c r="P269" s="1" t="s">
        <v>4330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E269" s="2"/>
      <c r="AF269" s="2"/>
    </row>
    <row r="270">
      <c r="A270" s="1" t="s">
        <v>16</v>
      </c>
      <c r="B270" s="1" t="s">
        <v>17</v>
      </c>
      <c r="C270" s="1">
        <v>318.0</v>
      </c>
      <c r="D270" s="1">
        <v>0.0</v>
      </c>
      <c r="E270" s="2"/>
      <c r="F270" s="1" t="s">
        <v>18</v>
      </c>
      <c r="G270" s="1" t="s">
        <v>167</v>
      </c>
      <c r="H270" s="1" t="s">
        <v>4331</v>
      </c>
      <c r="I270" s="1" t="s">
        <v>4332</v>
      </c>
      <c r="J270" s="1" t="s">
        <v>4332</v>
      </c>
      <c r="K270" s="2"/>
      <c r="L270" s="1">
        <v>0.0</v>
      </c>
      <c r="M270" s="1"/>
      <c r="N270" s="1">
        <v>4.8002666666666665</v>
      </c>
      <c r="O270" s="1" t="s">
        <v>22</v>
      </c>
      <c r="P270" s="1" t="s">
        <v>4333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E270" s="2"/>
      <c r="AF270" s="2"/>
    </row>
    <row r="271">
      <c r="A271" s="1" t="s">
        <v>16</v>
      </c>
      <c r="B271" s="1" t="s">
        <v>17</v>
      </c>
      <c r="C271" s="1">
        <v>49.0</v>
      </c>
      <c r="D271" s="1">
        <v>0.0</v>
      </c>
      <c r="E271" s="2"/>
      <c r="F271" s="1" t="s">
        <v>18</v>
      </c>
      <c r="G271" s="1" t="s">
        <v>167</v>
      </c>
      <c r="H271" s="1" t="s">
        <v>4334</v>
      </c>
      <c r="I271" s="1" t="s">
        <v>4335</v>
      </c>
      <c r="J271" s="1" t="s">
        <v>4335</v>
      </c>
      <c r="K271" s="2"/>
      <c r="L271" s="1">
        <v>-2.0</v>
      </c>
      <c r="M271" s="1"/>
      <c r="N271" s="1">
        <v>2.4208666666666665</v>
      </c>
      <c r="O271" s="1" t="s">
        <v>22</v>
      </c>
      <c r="P271" s="1" t="s">
        <v>4336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E271" s="2"/>
      <c r="AF271" s="2"/>
    </row>
    <row r="272">
      <c r="A272" s="1" t="s">
        <v>16</v>
      </c>
      <c r="B272" s="1" t="s">
        <v>17</v>
      </c>
      <c r="C272" s="1">
        <v>298.0</v>
      </c>
      <c r="D272" s="1">
        <v>0.0</v>
      </c>
      <c r="E272" s="2"/>
      <c r="F272" s="1" t="s">
        <v>18</v>
      </c>
      <c r="G272" s="1" t="s">
        <v>167</v>
      </c>
      <c r="H272" s="1" t="s">
        <v>4337</v>
      </c>
      <c r="I272" s="1" t="s">
        <v>4338</v>
      </c>
      <c r="J272" s="1" t="s">
        <v>4338</v>
      </c>
      <c r="K272" s="2"/>
      <c r="L272" s="1">
        <v>-1.0</v>
      </c>
      <c r="M272" s="1"/>
      <c r="N272" s="1">
        <v>3.8719</v>
      </c>
      <c r="O272" s="1" t="s">
        <v>22</v>
      </c>
      <c r="P272" s="1" t="s">
        <v>4339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E272" s="2"/>
      <c r="AF272" s="2"/>
    </row>
    <row r="273">
      <c r="A273" s="1" t="s">
        <v>16</v>
      </c>
      <c r="B273" s="1" t="s">
        <v>17</v>
      </c>
      <c r="C273" s="3">
        <v>690.0</v>
      </c>
      <c r="D273" s="1">
        <v>0.0</v>
      </c>
      <c r="E273" s="2"/>
      <c r="F273" s="1" t="s">
        <v>18</v>
      </c>
      <c r="G273" s="1" t="s">
        <v>167</v>
      </c>
      <c r="H273" s="1" t="s">
        <v>4340</v>
      </c>
      <c r="I273" s="1" t="s">
        <v>4341</v>
      </c>
      <c r="J273" s="1" t="s">
        <v>4341</v>
      </c>
      <c r="K273" s="2"/>
      <c r="L273" s="1">
        <v>26.0</v>
      </c>
      <c r="M273" s="1"/>
      <c r="N273" s="1">
        <v>31.9539</v>
      </c>
      <c r="O273" s="1" t="s">
        <v>22</v>
      </c>
      <c r="P273" s="1" t="s">
        <v>4342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E273" s="2"/>
      <c r="AF273" s="2"/>
    </row>
    <row r="274">
      <c r="A274" s="1" t="s">
        <v>16</v>
      </c>
      <c r="B274" s="1" t="s">
        <v>17</v>
      </c>
      <c r="C274" s="1">
        <v>39.0</v>
      </c>
      <c r="D274" s="1">
        <v>0.0</v>
      </c>
      <c r="E274" s="2"/>
      <c r="F274" s="1" t="s">
        <v>18</v>
      </c>
      <c r="G274" s="1" t="s">
        <v>167</v>
      </c>
      <c r="H274" s="1" t="s">
        <v>4343</v>
      </c>
      <c r="I274" s="1" t="s">
        <v>4344</v>
      </c>
      <c r="J274" s="1" t="s">
        <v>4344</v>
      </c>
      <c r="K274" s="2"/>
      <c r="L274" s="1">
        <v>-4.0</v>
      </c>
      <c r="M274" s="1"/>
      <c r="N274" s="1">
        <v>0.049</v>
      </c>
      <c r="O274" s="1" t="s">
        <v>22</v>
      </c>
      <c r="P274" s="1" t="s">
        <v>4345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E274" s="2"/>
      <c r="AF274" s="2"/>
    </row>
    <row r="275">
      <c r="A275" s="1" t="s">
        <v>36</v>
      </c>
      <c r="B275" s="1" t="s">
        <v>17</v>
      </c>
      <c r="C275" s="3">
        <v>333.0</v>
      </c>
      <c r="D275" s="1">
        <v>0.0</v>
      </c>
      <c r="E275" s="1" t="s">
        <v>37</v>
      </c>
      <c r="F275" s="1" t="s">
        <v>30</v>
      </c>
      <c r="G275" s="1" t="s">
        <v>31</v>
      </c>
      <c r="H275" s="1" t="s">
        <v>4346</v>
      </c>
      <c r="I275" s="1" t="s">
        <v>4347</v>
      </c>
      <c r="J275" s="1" t="s">
        <v>4347</v>
      </c>
      <c r="K275" s="2"/>
      <c r="L275" s="1">
        <v>0.0</v>
      </c>
      <c r="M275" s="1"/>
      <c r="N275" s="1">
        <v>29.353716666666667</v>
      </c>
      <c r="O275" s="1" t="s">
        <v>3459</v>
      </c>
      <c r="P275" s="1" t="s">
        <v>4348</v>
      </c>
      <c r="Q275" s="2"/>
      <c r="S275" s="2"/>
      <c r="T275" s="2"/>
      <c r="U275" s="2"/>
      <c r="V275" s="2"/>
      <c r="W275" s="2"/>
      <c r="X275" s="2"/>
      <c r="Y275" s="2"/>
      <c r="Z275" s="2"/>
      <c r="AB275" s="2"/>
      <c r="AC275" s="2"/>
      <c r="AE275" s="2"/>
      <c r="AF275" s="2"/>
    </row>
    <row r="276">
      <c r="A276" s="1" t="s">
        <v>16</v>
      </c>
      <c r="B276" s="1" t="s">
        <v>17</v>
      </c>
      <c r="C276" s="1">
        <v>159.0</v>
      </c>
      <c r="D276" s="1">
        <v>0.0</v>
      </c>
      <c r="E276" s="2"/>
      <c r="F276" s="1" t="s">
        <v>18</v>
      </c>
      <c r="G276" s="1" t="s">
        <v>167</v>
      </c>
      <c r="H276" s="1" t="s">
        <v>4349</v>
      </c>
      <c r="I276" s="1" t="s">
        <v>4350</v>
      </c>
      <c r="J276" s="1" t="s">
        <v>4350</v>
      </c>
      <c r="K276" s="2"/>
      <c r="L276" s="1">
        <v>57.0</v>
      </c>
      <c r="M276" s="1"/>
      <c r="N276" s="1">
        <v>62.51395</v>
      </c>
      <c r="O276" s="1" t="s">
        <v>22</v>
      </c>
      <c r="P276" s="1" t="s">
        <v>4351</v>
      </c>
      <c r="Q276" s="2"/>
      <c r="S276" s="2"/>
      <c r="T276" s="2"/>
      <c r="U276" s="2"/>
      <c r="V276" s="2"/>
      <c r="W276" s="2"/>
      <c r="X276" s="2"/>
      <c r="Y276" s="2"/>
      <c r="Z276" s="2"/>
      <c r="AB276" s="2"/>
      <c r="AC276" s="2"/>
      <c r="AE276" s="2"/>
      <c r="AF276" s="2"/>
    </row>
    <row r="277">
      <c r="A277" s="1" t="s">
        <v>16</v>
      </c>
      <c r="B277" s="1" t="s">
        <v>17</v>
      </c>
      <c r="C277" s="1">
        <v>259.0</v>
      </c>
      <c r="D277" s="1">
        <v>0.0</v>
      </c>
      <c r="E277" s="2"/>
      <c r="F277" s="1" t="s">
        <v>18</v>
      </c>
      <c r="G277" s="1" t="s">
        <v>167</v>
      </c>
      <c r="H277" s="1" t="s">
        <v>4352</v>
      </c>
      <c r="I277" s="1" t="s">
        <v>4353</v>
      </c>
      <c r="J277" s="1" t="s">
        <v>4353</v>
      </c>
      <c r="K277" s="2"/>
      <c r="L277" s="1">
        <v>72.0</v>
      </c>
      <c r="M277" s="1"/>
      <c r="N277" s="1">
        <v>77.90315</v>
      </c>
      <c r="O277" s="1" t="s">
        <v>22</v>
      </c>
      <c r="P277" s="1" t="s">
        <v>4354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E277" s="2"/>
      <c r="AF277" s="2"/>
    </row>
    <row r="278">
      <c r="A278" s="1" t="s">
        <v>16</v>
      </c>
      <c r="B278" s="1" t="s">
        <v>17</v>
      </c>
      <c r="C278" s="1">
        <v>20.0</v>
      </c>
      <c r="D278" s="1">
        <v>35.0</v>
      </c>
      <c r="E278" s="2"/>
      <c r="F278" s="1" t="s">
        <v>18</v>
      </c>
      <c r="G278" s="1" t="s">
        <v>167</v>
      </c>
      <c r="H278" s="1" t="s">
        <v>4355</v>
      </c>
      <c r="I278" s="1" t="s">
        <v>4356</v>
      </c>
      <c r="J278" s="1" t="s">
        <v>4356</v>
      </c>
      <c r="K278" s="2"/>
      <c r="L278" s="1">
        <v>-4.0</v>
      </c>
      <c r="M278" s="1"/>
      <c r="N278" s="1">
        <v>0.16731666666666667</v>
      </c>
      <c r="O278" s="1" t="s">
        <v>22</v>
      </c>
      <c r="P278" s="1" t="s">
        <v>4357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E278" s="2"/>
      <c r="AF278" s="2"/>
    </row>
    <row r="279">
      <c r="A279" s="1" t="s">
        <v>16</v>
      </c>
      <c r="B279" s="1" t="s">
        <v>17</v>
      </c>
      <c r="C279" s="3">
        <v>45.0</v>
      </c>
      <c r="D279" s="1">
        <v>0.0</v>
      </c>
      <c r="E279" s="2"/>
      <c r="F279" s="1" t="s">
        <v>18</v>
      </c>
      <c r="G279" s="1" t="s">
        <v>19</v>
      </c>
      <c r="H279" s="1" t="s">
        <v>4358</v>
      </c>
      <c r="I279" s="1" t="s">
        <v>4359</v>
      </c>
      <c r="J279" s="1" t="s">
        <v>4359</v>
      </c>
      <c r="K279" s="2"/>
      <c r="L279" s="1">
        <v>-4.0</v>
      </c>
      <c r="M279" s="1"/>
      <c r="N279" s="1">
        <v>0.65915</v>
      </c>
      <c r="O279" s="1" t="s">
        <v>22</v>
      </c>
      <c r="P279" s="1" t="s">
        <v>4360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16</v>
      </c>
      <c r="B280" s="1" t="s">
        <v>17</v>
      </c>
      <c r="C280" s="1">
        <v>75.0</v>
      </c>
      <c r="D280" s="1">
        <v>0.0</v>
      </c>
      <c r="E280" s="2"/>
      <c r="F280" s="1" t="s">
        <v>18</v>
      </c>
      <c r="G280" s="1" t="s">
        <v>19</v>
      </c>
      <c r="H280" s="1" t="s">
        <v>4361</v>
      </c>
      <c r="I280" s="1" t="s">
        <v>4362</v>
      </c>
      <c r="J280" s="1" t="s">
        <v>4362</v>
      </c>
      <c r="K280" s="2"/>
      <c r="L280" s="1">
        <v>3.0</v>
      </c>
      <c r="M280" s="1"/>
      <c r="N280" s="1">
        <v>8.538983333333332</v>
      </c>
      <c r="O280" s="1" t="s">
        <v>22</v>
      </c>
      <c r="P280" s="1" t="s">
        <v>4363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29</v>
      </c>
      <c r="B281" s="1" t="s">
        <v>17</v>
      </c>
      <c r="C281" s="1">
        <v>398.0</v>
      </c>
      <c r="D281" s="1">
        <v>150.0</v>
      </c>
      <c r="E281" s="2"/>
      <c r="F281" s="1" t="s">
        <v>30</v>
      </c>
      <c r="G281" s="1" t="s">
        <v>31</v>
      </c>
      <c r="H281" s="1" t="s">
        <v>4364</v>
      </c>
      <c r="I281" s="1" t="s">
        <v>4365</v>
      </c>
      <c r="J281" s="1" t="s">
        <v>4365</v>
      </c>
      <c r="K281" s="2"/>
      <c r="L281" s="1">
        <v>-2.0</v>
      </c>
      <c r="M281" s="1"/>
      <c r="N281" s="1">
        <v>12.6026</v>
      </c>
      <c r="O281" s="1" t="s">
        <v>3466</v>
      </c>
      <c r="P281" s="1" t="s">
        <v>4366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B281" s="2"/>
      <c r="AC281" s="2"/>
      <c r="AE281" s="2"/>
      <c r="AF281" s="2"/>
    </row>
    <row r="282">
      <c r="A282" s="1" t="s">
        <v>24</v>
      </c>
      <c r="B282" s="1" t="s">
        <v>17</v>
      </c>
      <c r="C282" s="1">
        <v>259.0</v>
      </c>
      <c r="D282" s="1">
        <v>0.0</v>
      </c>
      <c r="E282" s="1" t="s">
        <v>3555</v>
      </c>
      <c r="F282" s="1" t="s">
        <v>62</v>
      </c>
      <c r="G282" s="1" t="s">
        <v>31</v>
      </c>
      <c r="H282" s="1" t="s">
        <v>4367</v>
      </c>
      <c r="I282" s="1" t="s">
        <v>4368</v>
      </c>
      <c r="J282" s="1" t="s">
        <v>4369</v>
      </c>
      <c r="K282" s="1" t="s">
        <v>4370</v>
      </c>
      <c r="L282" s="1">
        <v>-8.0</v>
      </c>
      <c r="M282" s="1">
        <v>0.5119666666666667</v>
      </c>
      <c r="N282" s="1">
        <v>9.66855</v>
      </c>
      <c r="O282" s="1" t="s">
        <v>27</v>
      </c>
      <c r="P282" s="1" t="s">
        <v>3598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29</v>
      </c>
      <c r="B283" s="1" t="s">
        <v>17</v>
      </c>
      <c r="C283" s="3">
        <v>288.0</v>
      </c>
      <c r="D283" s="1">
        <v>0.0</v>
      </c>
      <c r="E283" s="1" t="s">
        <v>3555</v>
      </c>
      <c r="F283" s="1" t="s">
        <v>62</v>
      </c>
      <c r="G283" s="1" t="s">
        <v>19</v>
      </c>
      <c r="H283" s="1" t="s">
        <v>4371</v>
      </c>
      <c r="I283" s="1" t="s">
        <v>4372</v>
      </c>
      <c r="J283" s="1" t="s">
        <v>4373</v>
      </c>
      <c r="K283" s="1" t="s">
        <v>4374</v>
      </c>
      <c r="L283" s="1">
        <v>-17.0</v>
      </c>
      <c r="M283" s="1">
        <v>1.4771833333333333</v>
      </c>
      <c r="N283" s="1">
        <v>10.636716666666667</v>
      </c>
      <c r="O283" s="1" t="s">
        <v>3560</v>
      </c>
      <c r="P283" s="1" t="s">
        <v>4375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24</v>
      </c>
      <c r="B284" s="1" t="s">
        <v>17</v>
      </c>
      <c r="C284" s="3">
        <v>473.0</v>
      </c>
      <c r="D284" s="1">
        <v>104.0</v>
      </c>
      <c r="E284" s="2"/>
      <c r="F284" s="1" t="s">
        <v>18</v>
      </c>
      <c r="G284" s="1" t="s">
        <v>167</v>
      </c>
      <c r="H284" s="1" t="s">
        <v>4376</v>
      </c>
      <c r="I284" s="1" t="s">
        <v>4377</v>
      </c>
      <c r="J284" s="1" t="s">
        <v>4377</v>
      </c>
      <c r="K284" s="2"/>
      <c r="L284" s="1">
        <v>0.0</v>
      </c>
      <c r="M284" s="1"/>
      <c r="N284" s="1">
        <v>19.768333333333334</v>
      </c>
      <c r="O284" s="1" t="s">
        <v>27</v>
      </c>
      <c r="P284" s="1" t="s">
        <v>4378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E284" s="2"/>
      <c r="AF284" s="2"/>
    </row>
    <row r="285">
      <c r="A285" s="1" t="s">
        <v>29</v>
      </c>
      <c r="B285" s="1" t="s">
        <v>17</v>
      </c>
      <c r="C285" s="1">
        <v>388.0</v>
      </c>
      <c r="D285" s="1">
        <v>125.0</v>
      </c>
      <c r="E285" s="2"/>
      <c r="F285" s="1" t="s">
        <v>30</v>
      </c>
      <c r="G285" s="1" t="s">
        <v>31</v>
      </c>
      <c r="H285" s="1" t="s">
        <v>4379</v>
      </c>
      <c r="I285" s="1" t="s">
        <v>4380</v>
      </c>
      <c r="J285" s="1" t="s">
        <v>4380</v>
      </c>
      <c r="K285" s="2"/>
      <c r="L285" s="1">
        <v>-4.0</v>
      </c>
      <c r="M285" s="1"/>
      <c r="N285" s="1">
        <v>10.76455</v>
      </c>
      <c r="O285" s="1" t="s">
        <v>3466</v>
      </c>
      <c r="P285" s="1" t="s">
        <v>4381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E285" s="2"/>
      <c r="AF285" s="2"/>
    </row>
    <row r="286">
      <c r="A286" s="1" t="s">
        <v>29</v>
      </c>
      <c r="B286" s="1" t="s">
        <v>17</v>
      </c>
      <c r="C286" s="1">
        <v>194.5</v>
      </c>
      <c r="D286" s="1">
        <v>79.5</v>
      </c>
      <c r="E286" s="2"/>
      <c r="F286" s="1" t="s">
        <v>30</v>
      </c>
      <c r="G286" s="1" t="s">
        <v>19</v>
      </c>
      <c r="H286" s="1" t="s">
        <v>4382</v>
      </c>
      <c r="I286" s="1" t="s">
        <v>4383</v>
      </c>
      <c r="J286" s="1" t="s">
        <v>4383</v>
      </c>
      <c r="K286" s="2"/>
      <c r="L286" s="1">
        <v>-8.0</v>
      </c>
      <c r="M286" s="1"/>
      <c r="N286" s="1">
        <v>6.6154166666666665</v>
      </c>
      <c r="O286" s="1" t="s">
        <v>3466</v>
      </c>
      <c r="P286" s="1" t="s">
        <v>4384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E286" s="2"/>
      <c r="AF286" s="2"/>
    </row>
    <row r="287">
      <c r="A287" s="1" t="s">
        <v>16</v>
      </c>
      <c r="B287" s="1" t="s">
        <v>17</v>
      </c>
      <c r="C287" s="1">
        <v>259.0</v>
      </c>
      <c r="D287" s="1">
        <v>0.0</v>
      </c>
      <c r="E287" s="2"/>
      <c r="F287" s="1" t="s">
        <v>18</v>
      </c>
      <c r="G287" s="1" t="s">
        <v>167</v>
      </c>
      <c r="H287" s="1" t="s">
        <v>4385</v>
      </c>
      <c r="I287" s="1" t="s">
        <v>4386</v>
      </c>
      <c r="J287" s="1" t="s">
        <v>4386</v>
      </c>
      <c r="K287" s="2"/>
      <c r="L287" s="1">
        <v>4.0</v>
      </c>
      <c r="M287" s="1"/>
      <c r="N287" s="1">
        <v>9.279216666666667</v>
      </c>
      <c r="O287" s="1" t="s">
        <v>22</v>
      </c>
      <c r="P287" s="1" t="s">
        <v>4387</v>
      </c>
      <c r="Q287" s="2"/>
      <c r="S287" s="2"/>
      <c r="T287" s="2"/>
      <c r="U287" s="2"/>
      <c r="V287" s="2"/>
      <c r="W287" s="2"/>
      <c r="X287" s="2"/>
      <c r="Y287" s="2"/>
      <c r="Z287" s="2"/>
      <c r="AB287" s="2"/>
      <c r="AC287" s="2"/>
      <c r="AE287" s="2"/>
      <c r="AF287" s="2"/>
    </row>
    <row r="288">
      <c r="A288" s="1" t="s">
        <v>29</v>
      </c>
      <c r="B288" s="1" t="s">
        <v>17</v>
      </c>
      <c r="C288" s="1">
        <v>249.5</v>
      </c>
      <c r="D288" s="1">
        <v>99.5</v>
      </c>
      <c r="E288" s="2"/>
      <c r="F288" s="1" t="s">
        <v>30</v>
      </c>
      <c r="G288" s="1" t="s">
        <v>31</v>
      </c>
      <c r="H288" s="1" t="s">
        <v>4388</v>
      </c>
      <c r="I288" s="1" t="s">
        <v>4389</v>
      </c>
      <c r="J288" s="1" t="s">
        <v>4389</v>
      </c>
      <c r="K288" s="2"/>
      <c r="L288" s="1">
        <v>-8.0</v>
      </c>
      <c r="M288" s="1"/>
      <c r="N288" s="1">
        <v>6.707333333333334</v>
      </c>
      <c r="O288" s="1" t="s">
        <v>3466</v>
      </c>
      <c r="P288" s="1" t="s">
        <v>4390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E288" s="2"/>
      <c r="AF288" s="2"/>
    </row>
    <row r="289">
      <c r="A289" s="1" t="s">
        <v>24</v>
      </c>
      <c r="B289" s="1" t="s">
        <v>17</v>
      </c>
      <c r="C289" s="1">
        <v>231.0</v>
      </c>
      <c r="D289" s="1">
        <v>58.0</v>
      </c>
      <c r="E289" s="2"/>
      <c r="F289" s="1" t="s">
        <v>18</v>
      </c>
      <c r="G289" s="1" t="s">
        <v>19</v>
      </c>
      <c r="H289" s="1" t="s">
        <v>4391</v>
      </c>
      <c r="I289" s="1" t="s">
        <v>4392</v>
      </c>
      <c r="J289" s="1" t="s">
        <v>4392</v>
      </c>
      <c r="K289" s="2"/>
      <c r="L289" s="1">
        <v>-7.0</v>
      </c>
      <c r="M289" s="1"/>
      <c r="N289" s="1">
        <v>12.064483333333333</v>
      </c>
      <c r="O289" s="1" t="s">
        <v>27</v>
      </c>
      <c r="P289" s="1" t="s">
        <v>4393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16</v>
      </c>
      <c r="B290" s="1" t="s">
        <v>17</v>
      </c>
      <c r="C290" s="1">
        <v>369.0</v>
      </c>
      <c r="D290" s="1">
        <v>0.0</v>
      </c>
      <c r="E290" s="2"/>
      <c r="F290" s="1" t="s">
        <v>18</v>
      </c>
      <c r="G290" s="1" t="s">
        <v>167</v>
      </c>
      <c r="H290" s="1" t="s">
        <v>4394</v>
      </c>
      <c r="I290" s="1" t="s">
        <v>4395</v>
      </c>
      <c r="J290" s="1" t="s">
        <v>4395</v>
      </c>
      <c r="K290" s="2"/>
      <c r="L290" s="1">
        <v>19.0</v>
      </c>
      <c r="M290" s="1"/>
      <c r="N290" s="1">
        <v>24.06833333333333</v>
      </c>
      <c r="O290" s="1" t="s">
        <v>22</v>
      </c>
      <c r="P290" s="1" t="s">
        <v>4396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E290" s="2"/>
      <c r="AF290" s="2"/>
    </row>
    <row r="291">
      <c r="A291" s="1" t="s">
        <v>16</v>
      </c>
      <c r="B291" s="1" t="s">
        <v>17</v>
      </c>
      <c r="C291" s="3">
        <v>75.0</v>
      </c>
      <c r="D291" s="1">
        <v>0.0</v>
      </c>
      <c r="E291" s="2"/>
      <c r="F291" s="1" t="s">
        <v>18</v>
      </c>
      <c r="G291" s="1" t="s">
        <v>167</v>
      </c>
      <c r="H291" s="1" t="s">
        <v>4397</v>
      </c>
      <c r="I291" s="1" t="s">
        <v>4398</v>
      </c>
      <c r="J291" s="1" t="s">
        <v>4398</v>
      </c>
      <c r="K291" s="2"/>
      <c r="L291" s="1">
        <v>-4.0</v>
      </c>
      <c r="M291" s="1"/>
      <c r="N291" s="1">
        <v>0.44858333333333333</v>
      </c>
      <c r="O291" s="1" t="s">
        <v>22</v>
      </c>
      <c r="P291" s="1" t="s">
        <v>4399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16</v>
      </c>
      <c r="B292" s="1" t="s">
        <v>17</v>
      </c>
      <c r="C292" s="1">
        <v>39.0</v>
      </c>
      <c r="D292" s="1">
        <v>0.0</v>
      </c>
      <c r="E292" s="2"/>
      <c r="F292" s="1" t="s">
        <v>18</v>
      </c>
      <c r="G292" s="1" t="s">
        <v>167</v>
      </c>
      <c r="H292" s="1" t="s">
        <v>4400</v>
      </c>
      <c r="I292" s="1" t="s">
        <v>4401</v>
      </c>
      <c r="J292" s="1" t="s">
        <v>4401</v>
      </c>
      <c r="K292" s="2"/>
      <c r="L292" s="1">
        <v>-4.0</v>
      </c>
      <c r="M292" s="1"/>
      <c r="N292" s="1">
        <v>0.6801833333333334</v>
      </c>
      <c r="O292" s="1" t="s">
        <v>22</v>
      </c>
      <c r="P292" s="1" t="s">
        <v>4402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36</v>
      </c>
      <c r="B293" s="1" t="s">
        <v>17</v>
      </c>
      <c r="C293" s="3">
        <v>274.0</v>
      </c>
      <c r="D293" s="1">
        <v>0.0</v>
      </c>
      <c r="E293" s="1" t="s">
        <v>37</v>
      </c>
      <c r="F293" s="1" t="s">
        <v>30</v>
      </c>
      <c r="G293" s="1" t="s">
        <v>31</v>
      </c>
      <c r="H293" s="1" t="s">
        <v>4403</v>
      </c>
      <c r="I293" s="1" t="s">
        <v>4404</v>
      </c>
      <c r="J293" s="1" t="s">
        <v>4404</v>
      </c>
      <c r="K293" s="2"/>
      <c r="L293" s="1">
        <v>-9.0</v>
      </c>
      <c r="M293" s="1"/>
      <c r="N293" s="1">
        <v>5.55905</v>
      </c>
      <c r="O293" s="1" t="s">
        <v>3459</v>
      </c>
      <c r="P293" s="1" t="s">
        <v>4405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16</v>
      </c>
      <c r="B294" s="1" t="s">
        <v>17</v>
      </c>
      <c r="C294" s="1">
        <v>348.0</v>
      </c>
      <c r="D294" s="1">
        <v>0.0</v>
      </c>
      <c r="E294" s="2"/>
      <c r="F294" s="1" t="s">
        <v>18</v>
      </c>
      <c r="G294" s="1" t="s">
        <v>19</v>
      </c>
      <c r="H294" s="1" t="s">
        <v>4406</v>
      </c>
      <c r="I294" s="1" t="s">
        <v>4407</v>
      </c>
      <c r="J294" s="1" t="s">
        <v>4407</v>
      </c>
      <c r="K294" s="2"/>
      <c r="L294" s="1">
        <v>10.0</v>
      </c>
      <c r="M294" s="1"/>
      <c r="N294" s="1">
        <v>15.12645</v>
      </c>
      <c r="O294" s="1" t="s">
        <v>22</v>
      </c>
      <c r="P294" s="1" t="s">
        <v>4408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16</v>
      </c>
      <c r="B295" s="1" t="s">
        <v>17</v>
      </c>
      <c r="C295" s="1">
        <v>329.0</v>
      </c>
      <c r="D295" s="1">
        <v>0.0</v>
      </c>
      <c r="E295" s="2"/>
      <c r="F295" s="1" t="s">
        <v>18</v>
      </c>
      <c r="G295" s="1" t="s">
        <v>19</v>
      </c>
      <c r="H295" s="1" t="s">
        <v>4409</v>
      </c>
      <c r="I295" s="1" t="s">
        <v>4410</v>
      </c>
      <c r="J295" s="1" t="s">
        <v>4410</v>
      </c>
      <c r="K295" s="2"/>
      <c r="L295" s="1">
        <v>24.0</v>
      </c>
      <c r="M295" s="1"/>
      <c r="N295" s="1">
        <v>29.808366666666668</v>
      </c>
      <c r="O295" s="1" t="s">
        <v>22</v>
      </c>
      <c r="P295" s="1" t="s">
        <v>4411</v>
      </c>
      <c r="Q295" s="2"/>
      <c r="S295" s="2"/>
      <c r="T295" s="2"/>
      <c r="U295" s="2"/>
      <c r="V295" s="2"/>
      <c r="W295" s="2"/>
      <c r="X295" s="2"/>
      <c r="Y295" s="2"/>
      <c r="Z295" s="2"/>
      <c r="AB295" s="2"/>
      <c r="AC295" s="2"/>
      <c r="AD295" s="2"/>
      <c r="AE295" s="2"/>
      <c r="AF295" s="2"/>
    </row>
    <row r="296">
      <c r="A296" s="1" t="s">
        <v>29</v>
      </c>
      <c r="B296" s="1" t="s">
        <v>17</v>
      </c>
      <c r="C296" s="1">
        <v>548.0</v>
      </c>
      <c r="D296" s="1">
        <v>0.0</v>
      </c>
      <c r="E296" s="2"/>
      <c r="F296" s="1" t="s">
        <v>30</v>
      </c>
      <c r="G296" s="1" t="s">
        <v>31</v>
      </c>
      <c r="H296" s="1" t="s">
        <v>4412</v>
      </c>
      <c r="I296" s="1" t="s">
        <v>4413</v>
      </c>
      <c r="J296" s="1" t="s">
        <v>4413</v>
      </c>
      <c r="K296" s="2"/>
      <c r="L296" s="1">
        <v>-5.0</v>
      </c>
      <c r="M296" s="1"/>
      <c r="N296" s="1">
        <v>9.168766666666667</v>
      </c>
      <c r="O296" s="1" t="s">
        <v>3466</v>
      </c>
      <c r="P296" s="1" t="s">
        <v>4414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E296" s="2"/>
      <c r="AF296" s="2"/>
    </row>
    <row r="297">
      <c r="A297" s="1" t="s">
        <v>24</v>
      </c>
      <c r="B297" s="1" t="s">
        <v>17</v>
      </c>
      <c r="C297" s="1">
        <v>263.0</v>
      </c>
      <c r="D297" s="1">
        <v>66.0</v>
      </c>
      <c r="E297" s="2"/>
      <c r="F297" s="1" t="s">
        <v>18</v>
      </c>
      <c r="G297" s="1" t="s">
        <v>167</v>
      </c>
      <c r="H297" s="1" t="s">
        <v>4415</v>
      </c>
      <c r="I297" s="1" t="s">
        <v>4416</v>
      </c>
      <c r="J297" s="1" t="s">
        <v>4416</v>
      </c>
      <c r="K297" s="2"/>
      <c r="L297" s="1">
        <v>-8.0</v>
      </c>
      <c r="M297" s="1"/>
      <c r="N297" s="1">
        <v>16.209683333333334</v>
      </c>
      <c r="O297" s="1" t="s">
        <v>27</v>
      </c>
      <c r="P297" s="1" t="s">
        <v>4417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E297" s="2"/>
      <c r="AF297" s="2"/>
    </row>
    <row r="298">
      <c r="A298" s="1" t="s">
        <v>29</v>
      </c>
      <c r="B298" s="1" t="s">
        <v>17</v>
      </c>
      <c r="C298" s="1">
        <v>573.0</v>
      </c>
      <c r="D298" s="1">
        <v>125.0</v>
      </c>
      <c r="E298" s="2"/>
      <c r="F298" s="1" t="s">
        <v>30</v>
      </c>
      <c r="G298" s="1" t="s">
        <v>31</v>
      </c>
      <c r="H298" s="1" t="s">
        <v>4418</v>
      </c>
      <c r="I298" s="1" t="s">
        <v>4419</v>
      </c>
      <c r="J298" s="1" t="s">
        <v>4419</v>
      </c>
      <c r="K298" s="2"/>
      <c r="L298" s="1">
        <v>-5.0</v>
      </c>
      <c r="M298" s="1"/>
      <c r="N298" s="1">
        <v>9.093966666666667</v>
      </c>
      <c r="O298" s="1" t="s">
        <v>3466</v>
      </c>
      <c r="P298" s="1" t="s">
        <v>4420</v>
      </c>
      <c r="Q298" s="2"/>
      <c r="S298" s="2"/>
      <c r="T298" s="2"/>
      <c r="U298" s="2"/>
      <c r="V298" s="2"/>
      <c r="W298" s="2"/>
      <c r="X298" s="2"/>
      <c r="Y298" s="2"/>
      <c r="Z298" s="2"/>
      <c r="AB298" s="2"/>
      <c r="AC298" s="2"/>
      <c r="AE298" s="2"/>
      <c r="AF298" s="2"/>
    </row>
    <row r="299">
      <c r="A299" s="1" t="s">
        <v>16</v>
      </c>
      <c r="B299" s="1" t="s">
        <v>17</v>
      </c>
      <c r="C299" s="1">
        <v>20.0</v>
      </c>
      <c r="D299" s="1">
        <v>35.0</v>
      </c>
      <c r="E299" s="2"/>
      <c r="F299" s="1" t="s">
        <v>18</v>
      </c>
      <c r="G299" s="1" t="s">
        <v>19</v>
      </c>
      <c r="H299" s="1" t="s">
        <v>4421</v>
      </c>
      <c r="I299" s="1" t="s">
        <v>4422</v>
      </c>
      <c r="J299" s="1" t="s">
        <v>4422</v>
      </c>
      <c r="K299" s="2"/>
      <c r="L299" s="1">
        <v>-4.0</v>
      </c>
      <c r="M299" s="1"/>
      <c r="N299" s="1">
        <v>0.23848333333333332</v>
      </c>
      <c r="O299" s="1" t="s">
        <v>22</v>
      </c>
      <c r="P299" s="1" t="s">
        <v>4423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16</v>
      </c>
      <c r="B300" s="1" t="s">
        <v>17</v>
      </c>
      <c r="C300" s="1">
        <v>259.0</v>
      </c>
      <c r="D300" s="1">
        <v>0.0</v>
      </c>
      <c r="E300" s="2"/>
      <c r="F300" s="1" t="s">
        <v>18</v>
      </c>
      <c r="G300" s="1" t="s">
        <v>167</v>
      </c>
      <c r="H300" s="1" t="s">
        <v>4424</v>
      </c>
      <c r="I300" s="1" t="s">
        <v>4425</v>
      </c>
      <c r="J300" s="1" t="s">
        <v>4425</v>
      </c>
      <c r="K300" s="2"/>
      <c r="L300" s="1">
        <v>1.0</v>
      </c>
      <c r="M300" s="1"/>
      <c r="N300" s="1">
        <v>6.996033333333333</v>
      </c>
      <c r="O300" s="1" t="s">
        <v>22</v>
      </c>
      <c r="P300" s="1" t="s">
        <v>4426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E300" s="2"/>
      <c r="AF300" s="2"/>
    </row>
    <row r="301">
      <c r="A301" s="1" t="s">
        <v>16</v>
      </c>
      <c r="B301" s="1" t="s">
        <v>17</v>
      </c>
      <c r="C301" s="1">
        <v>130.0</v>
      </c>
      <c r="D301" s="1">
        <v>0.0</v>
      </c>
      <c r="E301" s="2"/>
      <c r="F301" s="1" t="s">
        <v>18</v>
      </c>
      <c r="G301" s="1" t="s">
        <v>167</v>
      </c>
      <c r="H301" s="1" t="s">
        <v>4427</v>
      </c>
      <c r="I301" s="1" t="s">
        <v>4428</v>
      </c>
      <c r="J301" s="1" t="s">
        <v>4428</v>
      </c>
      <c r="K301" s="2"/>
      <c r="L301" s="1">
        <v>19.0</v>
      </c>
      <c r="M301" s="1"/>
      <c r="N301" s="1">
        <v>24.413266666666665</v>
      </c>
      <c r="O301" s="1" t="s">
        <v>22</v>
      </c>
      <c r="P301" s="1" t="s">
        <v>4429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E301" s="2"/>
      <c r="AF301" s="2"/>
    </row>
    <row r="302">
      <c r="A302" s="1" t="s">
        <v>16</v>
      </c>
      <c r="B302" s="1" t="s">
        <v>17</v>
      </c>
      <c r="C302" s="3">
        <v>318.0</v>
      </c>
      <c r="D302" s="1">
        <v>0.0</v>
      </c>
      <c r="E302" s="2"/>
      <c r="F302" s="1" t="s">
        <v>18</v>
      </c>
      <c r="G302" s="1" t="s">
        <v>19</v>
      </c>
      <c r="H302" s="1" t="s">
        <v>4430</v>
      </c>
      <c r="I302" s="1" t="s">
        <v>4431</v>
      </c>
      <c r="J302" s="1" t="s">
        <v>4431</v>
      </c>
      <c r="K302" s="2"/>
      <c r="L302" s="1">
        <v>6.0</v>
      </c>
      <c r="M302" s="1"/>
      <c r="N302" s="1">
        <v>100.10973333333334</v>
      </c>
      <c r="O302" s="1" t="s">
        <v>22</v>
      </c>
      <c r="P302" s="1" t="s">
        <v>4432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E302" s="2"/>
      <c r="AF302" s="2"/>
    </row>
    <row r="303">
      <c r="A303" s="1" t="s">
        <v>16</v>
      </c>
      <c r="B303" s="1" t="s">
        <v>17</v>
      </c>
      <c r="C303" s="1">
        <v>150.0</v>
      </c>
      <c r="D303" s="1">
        <v>0.0</v>
      </c>
      <c r="E303" s="2"/>
      <c r="F303" s="1" t="s">
        <v>18</v>
      </c>
      <c r="G303" s="1" t="s">
        <v>167</v>
      </c>
      <c r="H303" s="1" t="s">
        <v>4433</v>
      </c>
      <c r="I303" s="1" t="s">
        <v>4434</v>
      </c>
      <c r="J303" s="1" t="s">
        <v>4434</v>
      </c>
      <c r="K303" s="2"/>
      <c r="L303" s="1">
        <v>47.0</v>
      </c>
      <c r="M303" s="1"/>
      <c r="N303" s="1">
        <v>52.23393333333333</v>
      </c>
      <c r="O303" s="1" t="s">
        <v>22</v>
      </c>
      <c r="P303" s="1" t="s">
        <v>4435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E303" s="2"/>
      <c r="AF303" s="2"/>
    </row>
    <row r="304">
      <c r="A304" s="1" t="s">
        <v>24</v>
      </c>
      <c r="B304" s="1" t="s">
        <v>17</v>
      </c>
      <c r="C304" s="1">
        <v>284.0</v>
      </c>
      <c r="D304" s="1">
        <v>0.0</v>
      </c>
      <c r="E304" s="1" t="s">
        <v>3555</v>
      </c>
      <c r="F304" s="1" t="s">
        <v>62</v>
      </c>
      <c r="G304" s="1" t="s">
        <v>19</v>
      </c>
      <c r="H304" s="1" t="s">
        <v>4436</v>
      </c>
      <c r="I304" s="1" t="s">
        <v>4437</v>
      </c>
      <c r="J304" s="1" t="s">
        <v>4438</v>
      </c>
      <c r="K304" s="1" t="s">
        <v>4439</v>
      </c>
      <c r="L304" s="1">
        <v>6.0</v>
      </c>
      <c r="M304" s="1">
        <v>2.8176666666666668</v>
      </c>
      <c r="N304" s="1">
        <v>5.692516666666666</v>
      </c>
      <c r="O304" s="1" t="s">
        <v>27</v>
      </c>
      <c r="P304" s="1" t="s">
        <v>4440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E304" s="2"/>
      <c r="AF304" s="2"/>
    </row>
    <row r="305">
      <c r="A305" s="1" t="s">
        <v>16</v>
      </c>
      <c r="B305" s="1" t="s">
        <v>17</v>
      </c>
      <c r="C305" s="1">
        <v>129.0</v>
      </c>
      <c r="D305" s="1">
        <v>0.0</v>
      </c>
      <c r="E305" s="2"/>
      <c r="F305" s="1" t="s">
        <v>18</v>
      </c>
      <c r="G305" s="1" t="s">
        <v>19</v>
      </c>
      <c r="H305" s="1" t="s">
        <v>4441</v>
      </c>
      <c r="I305" s="1" t="s">
        <v>4442</v>
      </c>
      <c r="J305" s="1" t="s">
        <v>4442</v>
      </c>
      <c r="K305" s="2"/>
      <c r="L305" s="1">
        <v>6.0</v>
      </c>
      <c r="M305" s="1"/>
      <c r="N305" s="1">
        <v>11.109666666666667</v>
      </c>
      <c r="O305" s="1" t="s">
        <v>22</v>
      </c>
      <c r="P305" s="1" t="s">
        <v>4443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E305" s="2"/>
      <c r="AF305" s="2"/>
    </row>
    <row r="306">
      <c r="A306" s="1" t="s">
        <v>16</v>
      </c>
      <c r="B306" s="1" t="s">
        <v>17</v>
      </c>
      <c r="C306" s="1">
        <v>129.0</v>
      </c>
      <c r="D306" s="1">
        <v>0.0</v>
      </c>
      <c r="E306" s="2"/>
      <c r="F306" s="1" t="s">
        <v>18</v>
      </c>
      <c r="G306" s="1" t="s">
        <v>167</v>
      </c>
      <c r="H306" s="1" t="s">
        <v>4444</v>
      </c>
      <c r="I306" s="1" t="s">
        <v>4445</v>
      </c>
      <c r="J306" s="1" t="s">
        <v>4445</v>
      </c>
      <c r="K306" s="2"/>
      <c r="L306" s="1">
        <v>6.0</v>
      </c>
      <c r="M306" s="1"/>
      <c r="N306" s="1">
        <v>11.615933333333333</v>
      </c>
      <c r="O306" s="1" t="s">
        <v>22</v>
      </c>
      <c r="P306" s="1" t="s">
        <v>4446</v>
      </c>
      <c r="Q306" s="2"/>
      <c r="S306" s="2"/>
      <c r="T306" s="2"/>
      <c r="U306" s="2"/>
      <c r="V306" s="2"/>
      <c r="W306" s="2"/>
      <c r="X306" s="2"/>
      <c r="Y306" s="2"/>
      <c r="Z306" s="2"/>
      <c r="AB306" s="2"/>
      <c r="AC306" s="2"/>
      <c r="AE306" s="2"/>
      <c r="AF306" s="2"/>
    </row>
    <row r="307">
      <c r="A307" s="1" t="s">
        <v>16</v>
      </c>
      <c r="B307" s="1" t="s">
        <v>17</v>
      </c>
      <c r="C307" s="3">
        <v>154.0</v>
      </c>
      <c r="D307" s="1">
        <v>0.0</v>
      </c>
      <c r="E307" s="2"/>
      <c r="F307" s="1" t="s">
        <v>18</v>
      </c>
      <c r="G307" s="1" t="s">
        <v>167</v>
      </c>
      <c r="H307" s="1" t="s">
        <v>4447</v>
      </c>
      <c r="I307" s="1" t="s">
        <v>4448</v>
      </c>
      <c r="J307" s="1" t="s">
        <v>4448</v>
      </c>
      <c r="K307" s="2"/>
      <c r="L307" s="1">
        <v>6.0</v>
      </c>
      <c r="M307" s="1"/>
      <c r="N307" s="1">
        <v>11.8805</v>
      </c>
      <c r="O307" s="1" t="s">
        <v>22</v>
      </c>
      <c r="P307" s="1" t="s">
        <v>4449</v>
      </c>
      <c r="Q307" s="2"/>
      <c r="S307" s="2"/>
      <c r="T307" s="2"/>
      <c r="U307" s="2"/>
      <c r="V307" s="2"/>
      <c r="W307" s="2"/>
      <c r="X307" s="2"/>
      <c r="Y307" s="2"/>
      <c r="Z307" s="2"/>
      <c r="AB307" s="2"/>
      <c r="AC307" s="2"/>
      <c r="AE307" s="2"/>
      <c r="AF307" s="2"/>
    </row>
    <row r="308">
      <c r="A308" s="1" t="s">
        <v>24</v>
      </c>
      <c r="B308" s="1" t="s">
        <v>17</v>
      </c>
      <c r="C308" s="1">
        <v>339.0</v>
      </c>
      <c r="D308" s="1">
        <v>0.0</v>
      </c>
      <c r="E308" s="1" t="s">
        <v>3555</v>
      </c>
      <c r="F308" s="1" t="s">
        <v>62</v>
      </c>
      <c r="G308" s="1" t="s">
        <v>31</v>
      </c>
      <c r="H308" s="1" t="s">
        <v>4450</v>
      </c>
      <c r="I308" s="1" t="s">
        <v>4451</v>
      </c>
      <c r="J308" s="1" t="s">
        <v>4452</v>
      </c>
      <c r="K308" s="1" t="s">
        <v>4453</v>
      </c>
      <c r="L308" s="1">
        <v>-9.0</v>
      </c>
      <c r="M308" s="1">
        <v>4.341516666666666</v>
      </c>
      <c r="N308" s="1">
        <v>8.124416666666667</v>
      </c>
      <c r="O308" s="1" t="s">
        <v>27</v>
      </c>
      <c r="P308" s="1" t="s">
        <v>4019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E308" s="2"/>
      <c r="AF308" s="2"/>
    </row>
    <row r="309">
      <c r="A309" s="1" t="s">
        <v>29</v>
      </c>
      <c r="B309" s="1" t="s">
        <v>17</v>
      </c>
      <c r="C309" s="1">
        <v>383.0</v>
      </c>
      <c r="D309" s="1">
        <v>125.0</v>
      </c>
      <c r="E309" s="2"/>
      <c r="F309" s="1" t="s">
        <v>30</v>
      </c>
      <c r="G309" s="1" t="s">
        <v>31</v>
      </c>
      <c r="H309" s="1" t="s">
        <v>4454</v>
      </c>
      <c r="I309" s="1" t="s">
        <v>4455</v>
      </c>
      <c r="J309" s="1" t="s">
        <v>4455</v>
      </c>
      <c r="K309" s="2"/>
      <c r="L309" s="1">
        <v>-3.0</v>
      </c>
      <c r="M309" s="1"/>
      <c r="N309" s="1">
        <v>11.2555</v>
      </c>
      <c r="O309" s="1" t="s">
        <v>3466</v>
      </c>
      <c r="P309" s="1" t="s">
        <v>4456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16</v>
      </c>
      <c r="B310" s="1" t="s">
        <v>17</v>
      </c>
      <c r="C310" s="1">
        <v>75.0</v>
      </c>
      <c r="D310" s="1">
        <v>0.0</v>
      </c>
      <c r="E310" s="2"/>
      <c r="F310" s="1" t="s">
        <v>18</v>
      </c>
      <c r="G310" s="1" t="s">
        <v>19</v>
      </c>
      <c r="H310" s="1" t="s">
        <v>4457</v>
      </c>
      <c r="I310" s="1" t="s">
        <v>4458</v>
      </c>
      <c r="J310" s="1" t="s">
        <v>4458</v>
      </c>
      <c r="K310" s="2"/>
      <c r="L310" s="1">
        <v>-4.0</v>
      </c>
      <c r="M310" s="1"/>
      <c r="N310" s="1">
        <v>0.4572333333333333</v>
      </c>
      <c r="O310" s="1" t="s">
        <v>22</v>
      </c>
      <c r="P310" s="1" t="s">
        <v>4459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E310" s="2"/>
      <c r="AF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E311" s="2"/>
      <c r="AF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E312" s="2"/>
      <c r="AF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S313" s="2"/>
      <c r="T313" s="2"/>
      <c r="U313" s="2"/>
      <c r="V313" s="2"/>
      <c r="W313" s="2"/>
      <c r="X313" s="2"/>
      <c r="Y313" s="2"/>
      <c r="Z313" s="2"/>
      <c r="AB313" s="2"/>
      <c r="AC313" s="2"/>
      <c r="AD313" s="2"/>
      <c r="AE313" s="2"/>
      <c r="AF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S314" s="2"/>
      <c r="T314" s="2"/>
      <c r="U314" s="2"/>
      <c r="V314" s="2"/>
      <c r="W314" s="2"/>
      <c r="X314" s="2"/>
      <c r="Y314" s="2"/>
      <c r="Z314" s="2"/>
      <c r="AB314" s="2"/>
      <c r="AC314" s="2"/>
      <c r="AE314" s="2"/>
      <c r="AF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E317" s="2"/>
      <c r="AF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S318" s="2"/>
      <c r="T318" s="2"/>
      <c r="U318" s="2"/>
      <c r="V318" s="2"/>
      <c r="W318" s="2"/>
      <c r="X318" s="2"/>
      <c r="Y318" s="2"/>
      <c r="Z318" s="2"/>
      <c r="AB318" s="2"/>
      <c r="AC318" s="2"/>
      <c r="AE318" s="2"/>
      <c r="AF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O320" s="2"/>
      <c r="P320" s="2"/>
      <c r="Q320" s="2"/>
      <c r="S320" s="2"/>
      <c r="T320" s="2"/>
      <c r="U320" s="2"/>
      <c r="V320" s="2"/>
      <c r="W320" s="2"/>
      <c r="X320" s="2"/>
      <c r="Y320" s="2"/>
      <c r="Z320" s="2"/>
      <c r="AB320" s="2"/>
      <c r="AC320" s="2"/>
      <c r="AE320" s="2"/>
      <c r="AF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O321" s="2"/>
      <c r="P321" s="2"/>
      <c r="Q321" s="2"/>
      <c r="S321" s="2"/>
      <c r="T321" s="2"/>
      <c r="U321" s="2"/>
      <c r="V321" s="2"/>
      <c r="W321" s="2"/>
      <c r="X321" s="2"/>
      <c r="Y321" s="2"/>
      <c r="Z321" s="2"/>
      <c r="AB321" s="2"/>
      <c r="AC321" s="2"/>
      <c r="AE321" s="2"/>
      <c r="AF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E322" s="2"/>
      <c r="AF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E323" s="2"/>
      <c r="AF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S324" s="2"/>
      <c r="T324" s="2"/>
      <c r="U324" s="2"/>
      <c r="V324" s="2"/>
      <c r="W324" s="2"/>
      <c r="X324" s="2"/>
      <c r="Y324" s="2"/>
      <c r="Z324" s="2"/>
      <c r="AB324" s="2"/>
      <c r="AC324" s="2"/>
      <c r="AD324" s="2"/>
      <c r="AE324" s="2"/>
      <c r="AF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E325" s="2"/>
      <c r="AF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S326" s="2"/>
      <c r="T326" s="2"/>
      <c r="U326" s="2"/>
      <c r="V326" s="2"/>
      <c r="W326" s="2"/>
      <c r="X326" s="2"/>
      <c r="Y326" s="2"/>
      <c r="Z326" s="2"/>
      <c r="AB326" s="2"/>
      <c r="AC326" s="2"/>
      <c r="AD326" s="2"/>
      <c r="AE326" s="2"/>
      <c r="AF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E327" s="2"/>
      <c r="AF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E328" s="2"/>
      <c r="AF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S329" s="2"/>
      <c r="T329" s="2"/>
      <c r="U329" s="2"/>
      <c r="V329" s="2"/>
      <c r="W329" s="2"/>
      <c r="X329" s="2"/>
      <c r="Y329" s="2"/>
      <c r="Z329" s="2"/>
      <c r="AB329" s="2"/>
      <c r="AC329" s="2"/>
      <c r="AE329" s="2"/>
      <c r="AF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S330" s="2"/>
      <c r="T330" s="2"/>
      <c r="U330" s="2"/>
      <c r="V330" s="2"/>
      <c r="W330" s="2"/>
      <c r="X330" s="2"/>
      <c r="Y330" s="2"/>
      <c r="Z330" s="2"/>
      <c r="AB330" s="2"/>
      <c r="AC330" s="2"/>
      <c r="AE330" s="2"/>
      <c r="AF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S332" s="2"/>
      <c r="T332" s="2"/>
      <c r="U332" s="2"/>
      <c r="V332" s="2"/>
      <c r="W332" s="2"/>
      <c r="X332" s="2"/>
      <c r="Y332" s="2"/>
      <c r="Z332" s="2"/>
      <c r="AB332" s="2"/>
      <c r="AC332" s="2"/>
      <c r="AE332" s="2"/>
      <c r="AF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E333" s="2"/>
      <c r="AF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S335" s="2"/>
      <c r="T335" s="2"/>
      <c r="U335" s="2"/>
      <c r="V335" s="2"/>
      <c r="W335" s="2"/>
      <c r="X335" s="2"/>
      <c r="Y335" s="2"/>
      <c r="Z335" s="2"/>
      <c r="AB335" s="2"/>
      <c r="AC335" s="2"/>
      <c r="AE335" s="2"/>
      <c r="AF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S336" s="2"/>
      <c r="T336" s="2"/>
      <c r="U336" s="2"/>
      <c r="V336" s="2"/>
      <c r="W336" s="2"/>
      <c r="X336" s="2"/>
      <c r="Y336" s="2"/>
      <c r="Z336" s="2"/>
      <c r="AB336" s="2"/>
      <c r="AC336" s="2"/>
      <c r="AE336" s="2"/>
      <c r="AF336" s="2"/>
    </row>
    <row r="337">
      <c r="A337" s="2"/>
      <c r="B337" s="2"/>
      <c r="C337" s="4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E337" s="2"/>
      <c r="AF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S338" s="2"/>
      <c r="T338" s="2"/>
      <c r="U338" s="2"/>
      <c r="V338" s="2"/>
      <c r="W338" s="2"/>
      <c r="X338" s="2"/>
      <c r="Y338" s="2"/>
      <c r="Z338" s="2"/>
      <c r="AB338" s="2"/>
      <c r="AC338" s="2"/>
      <c r="AE338" s="2"/>
      <c r="AF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S339" s="2"/>
      <c r="T339" s="2"/>
      <c r="U339" s="2"/>
      <c r="V339" s="2"/>
      <c r="W339" s="2"/>
      <c r="X339" s="2"/>
      <c r="Y339" s="2"/>
      <c r="Z339" s="2"/>
      <c r="AB339" s="2"/>
      <c r="AC339" s="2"/>
      <c r="AE339" s="2"/>
      <c r="AF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E340" s="2"/>
      <c r="AF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S341" s="2"/>
      <c r="T341" s="2"/>
      <c r="U341" s="2"/>
      <c r="V341" s="2"/>
      <c r="W341" s="2"/>
      <c r="X341" s="2"/>
      <c r="Y341" s="2"/>
      <c r="Z341" s="2"/>
      <c r="AB341" s="2"/>
      <c r="AC341" s="2"/>
      <c r="AE341" s="2"/>
      <c r="AF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S342" s="2"/>
      <c r="T342" s="2"/>
      <c r="U342" s="2"/>
      <c r="V342" s="2"/>
      <c r="W342" s="2"/>
      <c r="X342" s="2"/>
      <c r="Y342" s="2"/>
      <c r="Z342" s="2"/>
      <c r="AB342" s="2"/>
      <c r="AC342" s="2"/>
      <c r="AE342" s="2"/>
      <c r="AF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E343" s="2"/>
      <c r="AF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S344" s="2"/>
      <c r="T344" s="2"/>
      <c r="U344" s="2"/>
      <c r="V344" s="2"/>
      <c r="W344" s="2"/>
      <c r="X344" s="2"/>
      <c r="Y344" s="2"/>
      <c r="Z344" s="2"/>
      <c r="AB344" s="2"/>
      <c r="AC344" s="2"/>
      <c r="AE344" s="2"/>
      <c r="AF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E345" s="2"/>
      <c r="AF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S346" s="2"/>
      <c r="T346" s="2"/>
      <c r="U346" s="2"/>
      <c r="V346" s="2"/>
      <c r="W346" s="2"/>
      <c r="X346" s="2"/>
      <c r="Y346" s="2"/>
      <c r="Z346" s="2"/>
      <c r="AB346" s="2"/>
      <c r="AC346" s="2"/>
      <c r="AE346" s="2"/>
      <c r="AF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E347" s="2"/>
      <c r="AF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S348" s="2"/>
      <c r="T348" s="2"/>
      <c r="U348" s="2"/>
      <c r="V348" s="2"/>
      <c r="W348" s="2"/>
      <c r="X348" s="2"/>
      <c r="Y348" s="2"/>
      <c r="Z348" s="2"/>
      <c r="AB348" s="2"/>
      <c r="AC348" s="2"/>
      <c r="AE348" s="2"/>
      <c r="AF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E349" s="2"/>
      <c r="AF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S350" s="2"/>
      <c r="T350" s="2"/>
      <c r="U350" s="2"/>
      <c r="V350" s="2"/>
      <c r="W350" s="2"/>
      <c r="X350" s="2"/>
      <c r="Y350" s="2"/>
      <c r="Z350" s="2"/>
      <c r="AB350" s="2"/>
      <c r="AC350" s="2"/>
      <c r="AE350" s="2"/>
      <c r="AF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O351" s="2"/>
      <c r="P351" s="2"/>
      <c r="Q351" s="2"/>
      <c r="S351" s="2"/>
      <c r="T351" s="2"/>
      <c r="U351" s="2"/>
      <c r="V351" s="2"/>
      <c r="W351" s="2"/>
      <c r="X351" s="2"/>
      <c r="Y351" s="2"/>
      <c r="Z351" s="2"/>
      <c r="AB351" s="2"/>
      <c r="AC351" s="2"/>
      <c r="AE351" s="2"/>
      <c r="AF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S352" s="2"/>
      <c r="T352" s="2"/>
      <c r="U352" s="2"/>
      <c r="V352" s="2"/>
      <c r="W352" s="2"/>
      <c r="X352" s="2"/>
      <c r="Y352" s="2"/>
      <c r="Z352" s="2"/>
      <c r="AB352" s="2"/>
      <c r="AC352" s="2"/>
      <c r="AE352" s="2"/>
      <c r="AF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S353" s="2"/>
      <c r="T353" s="2"/>
      <c r="U353" s="2"/>
      <c r="V353" s="2"/>
      <c r="W353" s="2"/>
      <c r="X353" s="2"/>
      <c r="Y353" s="2"/>
      <c r="Z353" s="2"/>
      <c r="AB353" s="2"/>
      <c r="AC353" s="2"/>
      <c r="AE353" s="2"/>
      <c r="AF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O354" s="2"/>
      <c r="P354" s="2"/>
      <c r="Q354" s="2"/>
      <c r="S354" s="2"/>
      <c r="T354" s="2"/>
      <c r="U354" s="2"/>
      <c r="V354" s="2"/>
      <c r="W354" s="2"/>
      <c r="X354" s="2"/>
      <c r="Y354" s="2"/>
      <c r="Z354" s="2"/>
      <c r="AB354" s="2"/>
      <c r="AC354" s="2"/>
      <c r="AE354" s="2"/>
      <c r="AF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S355" s="2"/>
      <c r="T355" s="2"/>
      <c r="U355" s="2"/>
      <c r="V355" s="2"/>
      <c r="W355" s="2"/>
      <c r="X355" s="2"/>
      <c r="Y355" s="2"/>
      <c r="Z355" s="2"/>
      <c r="AB355" s="2"/>
      <c r="AC355" s="2"/>
      <c r="AE355" s="2"/>
      <c r="AF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S356" s="2"/>
      <c r="T356" s="2"/>
      <c r="U356" s="2"/>
      <c r="V356" s="2"/>
      <c r="W356" s="2"/>
      <c r="X356" s="2"/>
      <c r="Y356" s="2"/>
      <c r="Z356" s="2"/>
      <c r="AB356" s="2"/>
      <c r="AC356" s="2"/>
      <c r="AE356" s="2"/>
      <c r="AF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E357" s="2"/>
      <c r="AF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S358" s="2"/>
      <c r="T358" s="2"/>
      <c r="U358" s="2"/>
      <c r="V358" s="2"/>
      <c r="W358" s="2"/>
      <c r="X358" s="2"/>
      <c r="Y358" s="2"/>
      <c r="Z358" s="2"/>
      <c r="AB358" s="2"/>
      <c r="AC358" s="2"/>
      <c r="AE358" s="2"/>
      <c r="AF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E359" s="2"/>
      <c r="AF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E360" s="2"/>
      <c r="AF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E361" s="2"/>
      <c r="AF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O362" s="2"/>
      <c r="P362" s="2"/>
      <c r="Q362" s="2"/>
      <c r="S362" s="2"/>
      <c r="T362" s="2"/>
      <c r="U362" s="2"/>
      <c r="V362" s="2"/>
      <c r="W362" s="2"/>
      <c r="X362" s="2"/>
      <c r="Y362" s="2"/>
      <c r="Z362" s="2"/>
      <c r="AB362" s="2"/>
      <c r="AC362" s="2"/>
      <c r="AE362" s="2"/>
      <c r="AF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S363" s="2"/>
      <c r="T363" s="2"/>
      <c r="U363" s="2"/>
      <c r="V363" s="2"/>
      <c r="W363" s="2"/>
      <c r="X363" s="2"/>
      <c r="Y363" s="2"/>
      <c r="Z363" s="2"/>
      <c r="AB363" s="2"/>
      <c r="AC363" s="2"/>
      <c r="AE363" s="2"/>
      <c r="AF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O364" s="2"/>
      <c r="P364" s="2"/>
      <c r="Q364" s="2"/>
      <c r="S364" s="2"/>
      <c r="T364" s="2"/>
      <c r="U364" s="2"/>
      <c r="V364" s="2"/>
      <c r="W364" s="2"/>
      <c r="X364" s="2"/>
      <c r="Y364" s="2"/>
      <c r="Z364" s="2"/>
      <c r="AB364" s="2"/>
      <c r="AC364" s="2"/>
      <c r="AE364" s="2"/>
      <c r="AF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O365" s="2"/>
      <c r="P365" s="2"/>
      <c r="Q365" s="2"/>
      <c r="S365" s="2"/>
      <c r="T365" s="2"/>
      <c r="U365" s="2"/>
      <c r="V365" s="2"/>
      <c r="W365" s="2"/>
      <c r="X365" s="2"/>
      <c r="Y365" s="2"/>
      <c r="Z365" s="2"/>
      <c r="AB365" s="2"/>
      <c r="AC365" s="2"/>
      <c r="AE365" s="2"/>
      <c r="AF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O366" s="2"/>
      <c r="P366" s="2"/>
      <c r="Q366" s="2"/>
      <c r="S366" s="2"/>
      <c r="T366" s="2"/>
      <c r="U366" s="2"/>
      <c r="V366" s="2"/>
      <c r="W366" s="2"/>
      <c r="X366" s="2"/>
      <c r="Y366" s="2"/>
      <c r="Z366" s="2"/>
      <c r="AB366" s="2"/>
      <c r="AC366" s="2"/>
      <c r="AE366" s="2"/>
      <c r="AF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E367" s="2"/>
      <c r="AF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S368" s="2"/>
      <c r="T368" s="2"/>
      <c r="U368" s="2"/>
      <c r="V368" s="2"/>
      <c r="W368" s="2"/>
      <c r="X368" s="2"/>
      <c r="Y368" s="2"/>
      <c r="Z368" s="2"/>
      <c r="AB368" s="2"/>
      <c r="AC368" s="2"/>
      <c r="AE368" s="2"/>
      <c r="AF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E369" s="2"/>
      <c r="AF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E370" s="2"/>
      <c r="AF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S371" s="2"/>
      <c r="T371" s="2"/>
      <c r="U371" s="2"/>
      <c r="V371" s="2"/>
      <c r="W371" s="2"/>
      <c r="X371" s="2"/>
      <c r="Y371" s="2"/>
      <c r="Z371" s="2"/>
      <c r="AB371" s="2"/>
      <c r="AC371" s="2"/>
      <c r="AE371" s="2"/>
      <c r="AF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S372" s="2"/>
      <c r="T372" s="2"/>
      <c r="U372" s="2"/>
      <c r="V372" s="2"/>
      <c r="W372" s="2"/>
      <c r="X372" s="2"/>
      <c r="Y372" s="2"/>
      <c r="Z372" s="2"/>
      <c r="AB372" s="2"/>
      <c r="AC372" s="2"/>
      <c r="AD372" s="2"/>
      <c r="AE372" s="2"/>
      <c r="AF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S374" s="2"/>
      <c r="T374" s="2"/>
      <c r="U374" s="2"/>
      <c r="V374" s="2"/>
      <c r="W374" s="2"/>
      <c r="X374" s="2"/>
      <c r="Y374" s="2"/>
      <c r="Z374" s="2"/>
      <c r="AB374" s="2"/>
      <c r="AC374" s="2"/>
      <c r="AE374" s="2"/>
      <c r="AF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S375" s="2"/>
      <c r="T375" s="2"/>
      <c r="U375" s="2"/>
      <c r="V375" s="2"/>
      <c r="W375" s="2"/>
      <c r="X375" s="2"/>
      <c r="Y375" s="2"/>
      <c r="Z375" s="2"/>
      <c r="AB375" s="2"/>
      <c r="AC375" s="2"/>
      <c r="AE375" s="2"/>
      <c r="AF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S377" s="2"/>
      <c r="T377" s="2"/>
      <c r="U377" s="2"/>
      <c r="V377" s="2"/>
      <c r="W377" s="2"/>
      <c r="X377" s="2"/>
      <c r="Y377" s="2"/>
      <c r="Z377" s="2"/>
      <c r="AB377" s="2"/>
      <c r="AC377" s="2"/>
      <c r="AE377" s="2"/>
      <c r="AF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E378" s="2"/>
      <c r="AF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E379" s="2"/>
      <c r="AF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S380" s="2"/>
      <c r="T380" s="2"/>
      <c r="U380" s="2"/>
      <c r="V380" s="2"/>
      <c r="W380" s="2"/>
      <c r="X380" s="2"/>
      <c r="Y380" s="2"/>
      <c r="Z380" s="2"/>
      <c r="AB380" s="2"/>
      <c r="AC380" s="2"/>
      <c r="AE380" s="2"/>
      <c r="AF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S381" s="2"/>
      <c r="T381" s="2"/>
      <c r="U381" s="2"/>
      <c r="V381" s="2"/>
      <c r="W381" s="2"/>
      <c r="X381" s="2"/>
      <c r="Y381" s="2"/>
      <c r="Z381" s="2"/>
      <c r="AB381" s="2"/>
      <c r="AC381" s="2"/>
      <c r="AE381" s="2"/>
      <c r="AF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S382" s="2"/>
      <c r="T382" s="2"/>
      <c r="U382" s="2"/>
      <c r="V382" s="2"/>
      <c r="W382" s="2"/>
      <c r="X382" s="2"/>
      <c r="Y382" s="2"/>
      <c r="Z382" s="2"/>
      <c r="AB382" s="2"/>
      <c r="AC382" s="2"/>
      <c r="AE382" s="2"/>
      <c r="AF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S384" s="2"/>
      <c r="T384" s="2"/>
      <c r="U384" s="2"/>
      <c r="V384" s="2"/>
      <c r="W384" s="2"/>
      <c r="X384" s="2"/>
      <c r="Y384" s="2"/>
      <c r="Z384" s="2"/>
      <c r="AB384" s="2"/>
      <c r="AC384" s="2"/>
      <c r="AE384" s="2"/>
      <c r="AF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O385" s="2"/>
      <c r="P385" s="2"/>
      <c r="Q385" s="2"/>
      <c r="S385" s="2"/>
      <c r="T385" s="2"/>
      <c r="U385" s="2"/>
      <c r="V385" s="2"/>
      <c r="W385" s="2"/>
      <c r="X385" s="2"/>
      <c r="Y385" s="2"/>
      <c r="Z385" s="2"/>
      <c r="AB385" s="2"/>
      <c r="AC385" s="2"/>
      <c r="AE385" s="2"/>
      <c r="AF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S386" s="2"/>
      <c r="T386" s="2"/>
      <c r="U386" s="2"/>
      <c r="V386" s="2"/>
      <c r="W386" s="2"/>
      <c r="X386" s="2"/>
      <c r="Y386" s="2"/>
      <c r="Z386" s="2"/>
      <c r="AB386" s="2"/>
      <c r="AC386" s="2"/>
      <c r="AE386" s="2"/>
      <c r="AF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S387" s="2"/>
      <c r="T387" s="2"/>
      <c r="U387" s="2"/>
      <c r="V387" s="2"/>
      <c r="W387" s="2"/>
      <c r="X387" s="2"/>
      <c r="Y387" s="2"/>
      <c r="Z387" s="2"/>
      <c r="AB387" s="2"/>
      <c r="AC387" s="2"/>
      <c r="AE387" s="2"/>
      <c r="AF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E388" s="2"/>
      <c r="AF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O389" s="2"/>
      <c r="P389" s="2"/>
      <c r="Q389" s="2"/>
      <c r="S389" s="2"/>
      <c r="T389" s="2"/>
      <c r="U389" s="2"/>
      <c r="V389" s="2"/>
      <c r="W389" s="2"/>
      <c r="X389" s="2"/>
      <c r="Y389" s="2"/>
      <c r="Z389" s="2"/>
      <c r="AB389" s="2"/>
      <c r="AC389" s="2"/>
      <c r="AE389" s="2"/>
      <c r="AF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S390" s="2"/>
      <c r="T390" s="2"/>
      <c r="U390" s="2"/>
      <c r="V390" s="2"/>
      <c r="W390" s="2"/>
      <c r="X390" s="2"/>
      <c r="Y390" s="2"/>
      <c r="Z390" s="2"/>
      <c r="AB390" s="2"/>
      <c r="AC390" s="2"/>
      <c r="AE390" s="2"/>
      <c r="AF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S391" s="2"/>
      <c r="T391" s="2"/>
      <c r="U391" s="2"/>
      <c r="V391" s="2"/>
      <c r="W391" s="2"/>
      <c r="X391" s="2"/>
      <c r="Y391" s="2"/>
      <c r="Z391" s="2"/>
      <c r="AB391" s="2"/>
      <c r="AC391" s="2"/>
      <c r="AE391" s="2"/>
      <c r="AF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E392" s="2"/>
      <c r="AF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S393" s="2"/>
      <c r="T393" s="2"/>
      <c r="U393" s="2"/>
      <c r="V393" s="2"/>
      <c r="W393" s="2"/>
      <c r="X393" s="2"/>
      <c r="Y393" s="2"/>
      <c r="Z393" s="2"/>
      <c r="AB393" s="2"/>
      <c r="AC393" s="2"/>
      <c r="AE393" s="2"/>
      <c r="AF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O394" s="2"/>
      <c r="P394" s="2"/>
      <c r="Q394" s="2"/>
      <c r="S394" s="2"/>
      <c r="T394" s="2"/>
      <c r="U394" s="2"/>
      <c r="V394" s="2"/>
      <c r="W394" s="2"/>
      <c r="X394" s="2"/>
      <c r="Y394" s="2"/>
      <c r="Z394" s="2"/>
      <c r="AB394" s="2"/>
      <c r="AC394" s="2"/>
      <c r="AE394" s="2"/>
      <c r="AF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E395" s="2"/>
      <c r="AF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O396" s="2"/>
      <c r="P396" s="2"/>
      <c r="Q396" s="2"/>
      <c r="S396" s="2"/>
      <c r="T396" s="2"/>
      <c r="U396" s="2"/>
      <c r="V396" s="2"/>
      <c r="W396" s="2"/>
      <c r="X396" s="2"/>
      <c r="Y396" s="2"/>
      <c r="Z396" s="2"/>
      <c r="AB396" s="2"/>
      <c r="AC396" s="2"/>
      <c r="AE396" s="2"/>
      <c r="AF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O397" s="2"/>
      <c r="P397" s="2"/>
      <c r="Q397" s="2"/>
      <c r="S397" s="2"/>
      <c r="T397" s="2"/>
      <c r="U397" s="2"/>
      <c r="V397" s="2"/>
      <c r="W397" s="2"/>
      <c r="X397" s="2"/>
      <c r="Y397" s="2"/>
      <c r="Z397" s="2"/>
      <c r="AB397" s="2"/>
      <c r="AC397" s="2"/>
      <c r="AE397" s="2"/>
      <c r="AF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E398" s="2"/>
      <c r="AF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E399" s="2"/>
      <c r="AF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O400" s="2"/>
      <c r="P400" s="2"/>
      <c r="Q400" s="2"/>
      <c r="S400" s="2"/>
      <c r="T400" s="2"/>
      <c r="U400" s="2"/>
      <c r="V400" s="2"/>
      <c r="W400" s="2"/>
      <c r="X400" s="2"/>
      <c r="Y400" s="2"/>
      <c r="Z400" s="2"/>
      <c r="AB400" s="2"/>
      <c r="AC400" s="2"/>
      <c r="AE400" s="2"/>
      <c r="AF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O401" s="2"/>
      <c r="P401" s="2"/>
      <c r="Q401" s="2"/>
      <c r="S401" s="2"/>
      <c r="T401" s="2"/>
      <c r="U401" s="2"/>
      <c r="V401" s="2"/>
      <c r="W401" s="2"/>
      <c r="X401" s="2"/>
      <c r="Y401" s="2"/>
      <c r="Z401" s="2"/>
      <c r="AB401" s="2"/>
      <c r="AC401" s="2"/>
      <c r="AE401" s="2"/>
      <c r="AF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E402" s="2"/>
      <c r="AF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O403" s="2"/>
      <c r="P403" s="2"/>
      <c r="Q403" s="2"/>
      <c r="S403" s="2"/>
      <c r="T403" s="2"/>
      <c r="U403" s="2"/>
      <c r="V403" s="2"/>
      <c r="W403" s="2"/>
      <c r="X403" s="2"/>
      <c r="Y403" s="2"/>
      <c r="Z403" s="2"/>
      <c r="AB403" s="2"/>
      <c r="AC403" s="2"/>
      <c r="AE403" s="2"/>
      <c r="AF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E404" s="2"/>
      <c r="AF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E405" s="2"/>
      <c r="AF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O406" s="2"/>
      <c r="P406" s="2"/>
      <c r="Q406" s="2"/>
      <c r="S406" s="2"/>
      <c r="T406" s="2"/>
      <c r="U406" s="2"/>
      <c r="V406" s="2"/>
      <c r="W406" s="2"/>
      <c r="X406" s="2"/>
      <c r="Y406" s="2"/>
      <c r="Z406" s="2"/>
      <c r="AB406" s="2"/>
      <c r="AC406" s="2"/>
      <c r="AE406" s="2"/>
      <c r="AF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S407" s="2"/>
      <c r="T407" s="2"/>
      <c r="U407" s="2"/>
      <c r="V407" s="2"/>
      <c r="W407" s="2"/>
      <c r="X407" s="2"/>
      <c r="Y407" s="2"/>
      <c r="Z407" s="2"/>
      <c r="AB407" s="2"/>
      <c r="AC407" s="2"/>
      <c r="AE407" s="2"/>
      <c r="AF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O408" s="2"/>
      <c r="P408" s="2"/>
      <c r="Q408" s="2"/>
      <c r="S408" s="2"/>
      <c r="T408" s="2"/>
      <c r="U408" s="2"/>
      <c r="V408" s="2"/>
      <c r="W408" s="2"/>
      <c r="X408" s="2"/>
      <c r="Y408" s="2"/>
      <c r="Z408" s="2"/>
      <c r="AB408" s="2"/>
      <c r="AC408" s="2"/>
      <c r="AE408" s="2"/>
      <c r="AF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S409" s="2"/>
      <c r="T409" s="2"/>
      <c r="U409" s="2"/>
      <c r="V409" s="2"/>
      <c r="W409" s="2"/>
      <c r="X409" s="2"/>
      <c r="Y409" s="2"/>
      <c r="Z409" s="2"/>
      <c r="AB409" s="2"/>
      <c r="AC409" s="2"/>
      <c r="AE409" s="2"/>
      <c r="AF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E410" s="2"/>
      <c r="AF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S411" s="2"/>
      <c r="T411" s="2"/>
      <c r="U411" s="2"/>
      <c r="V411" s="2"/>
      <c r="W411" s="2"/>
      <c r="X411" s="2"/>
      <c r="Y411" s="2"/>
      <c r="Z411" s="2"/>
      <c r="AB411" s="2"/>
      <c r="AC411" s="2"/>
      <c r="AE411" s="2"/>
      <c r="AF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S412" s="2"/>
      <c r="T412" s="2"/>
      <c r="U412" s="2"/>
      <c r="V412" s="2"/>
      <c r="W412" s="2"/>
      <c r="X412" s="2"/>
      <c r="Y412" s="2"/>
      <c r="Z412" s="2"/>
      <c r="AB412" s="2"/>
      <c r="AC412" s="2"/>
      <c r="AE412" s="2"/>
      <c r="AF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E413" s="2"/>
      <c r="AF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S414" s="2"/>
      <c r="T414" s="2"/>
      <c r="U414" s="2"/>
      <c r="V414" s="2"/>
      <c r="W414" s="2"/>
      <c r="X414" s="2"/>
      <c r="Y414" s="2"/>
      <c r="Z414" s="2"/>
      <c r="AB414" s="2"/>
      <c r="AC414" s="2"/>
      <c r="AE414" s="2"/>
      <c r="AF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E415" s="2"/>
      <c r="AF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E416" s="2"/>
      <c r="AF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E417" s="2"/>
      <c r="AF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E418" s="2"/>
      <c r="AF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O419" s="2"/>
      <c r="P419" s="2"/>
      <c r="Q419" s="2"/>
      <c r="S419" s="2"/>
      <c r="T419" s="2"/>
      <c r="U419" s="2"/>
      <c r="V419" s="2"/>
      <c r="W419" s="2"/>
      <c r="X419" s="2"/>
      <c r="Y419" s="2"/>
      <c r="Z419" s="2"/>
      <c r="AB419" s="2"/>
      <c r="AC419" s="2"/>
      <c r="AE419" s="2"/>
      <c r="AF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S420" s="2"/>
      <c r="T420" s="2"/>
      <c r="U420" s="2"/>
      <c r="V420" s="2"/>
      <c r="W420" s="2"/>
      <c r="X420" s="2"/>
      <c r="Y420" s="2"/>
      <c r="Z420" s="2"/>
      <c r="AB420" s="2"/>
      <c r="AC420" s="2"/>
      <c r="AE420" s="2"/>
      <c r="AF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E421" s="2"/>
      <c r="AF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O423" s="2"/>
      <c r="P423" s="2"/>
      <c r="Q423" s="2"/>
      <c r="S423" s="2"/>
      <c r="T423" s="2"/>
      <c r="U423" s="2"/>
      <c r="V423" s="2"/>
      <c r="W423" s="2"/>
      <c r="X423" s="2"/>
      <c r="Y423" s="2"/>
      <c r="Z423" s="2"/>
      <c r="AB423" s="2"/>
      <c r="AC423" s="2"/>
      <c r="AE423" s="2"/>
      <c r="AF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S424" s="2"/>
      <c r="T424" s="2"/>
      <c r="U424" s="2"/>
      <c r="V424" s="2"/>
      <c r="W424" s="2"/>
      <c r="X424" s="2"/>
      <c r="Y424" s="2"/>
      <c r="Z424" s="2"/>
      <c r="AB424" s="2"/>
      <c r="AC424" s="2"/>
      <c r="AE424" s="2"/>
      <c r="AF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E425" s="2"/>
      <c r="AF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E426" s="2"/>
      <c r="AF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E427" s="2"/>
      <c r="AF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E428" s="2"/>
      <c r="AF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O429" s="2"/>
      <c r="P429" s="2"/>
      <c r="Q429" s="2"/>
      <c r="S429" s="2"/>
      <c r="T429" s="2"/>
      <c r="U429" s="2"/>
      <c r="V429" s="2"/>
      <c r="W429" s="2"/>
      <c r="X429" s="2"/>
      <c r="Y429" s="2"/>
      <c r="Z429" s="2"/>
      <c r="AB429" s="2"/>
      <c r="AC429" s="2"/>
      <c r="AE429" s="2"/>
      <c r="AF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O430" s="2"/>
      <c r="P430" s="2"/>
      <c r="Q430" s="2"/>
      <c r="S430" s="2"/>
      <c r="T430" s="2"/>
      <c r="U430" s="2"/>
      <c r="V430" s="2"/>
      <c r="W430" s="2"/>
      <c r="X430" s="2"/>
      <c r="Y430" s="2"/>
      <c r="Z430" s="2"/>
      <c r="AB430" s="2"/>
      <c r="AC430" s="2"/>
      <c r="AE430" s="2"/>
      <c r="AF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E431" s="2"/>
      <c r="AF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S432" s="2"/>
      <c r="T432" s="2"/>
      <c r="U432" s="2"/>
      <c r="V432" s="2"/>
      <c r="W432" s="2"/>
      <c r="X432" s="2"/>
      <c r="Y432" s="2"/>
      <c r="Z432" s="2"/>
      <c r="AB432" s="2"/>
      <c r="AC432" s="2"/>
      <c r="AE432" s="2"/>
      <c r="AF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S433" s="2"/>
      <c r="T433" s="2"/>
      <c r="U433" s="2"/>
      <c r="V433" s="2"/>
      <c r="W433" s="2"/>
      <c r="X433" s="2"/>
      <c r="Y433" s="2"/>
      <c r="Z433" s="2"/>
      <c r="AB433" s="2"/>
      <c r="AC433" s="2"/>
      <c r="AE433" s="2"/>
      <c r="AF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S434" s="2"/>
      <c r="T434" s="2"/>
      <c r="U434" s="2"/>
      <c r="V434" s="2"/>
      <c r="W434" s="2"/>
      <c r="X434" s="2"/>
      <c r="Y434" s="2"/>
      <c r="Z434" s="2"/>
      <c r="AB434" s="2"/>
      <c r="AC434" s="2"/>
      <c r="AE434" s="2"/>
      <c r="AF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E435" s="2"/>
      <c r="AF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E436" s="2"/>
      <c r="AF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S437" s="2"/>
      <c r="T437" s="2"/>
      <c r="U437" s="2"/>
      <c r="V437" s="2"/>
      <c r="W437" s="2"/>
      <c r="X437" s="2"/>
      <c r="Y437" s="2"/>
      <c r="Z437" s="2"/>
      <c r="AB437" s="2"/>
      <c r="AC437" s="2"/>
      <c r="AE437" s="2"/>
      <c r="AF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E438" s="2"/>
      <c r="AF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S439" s="2"/>
      <c r="T439" s="2"/>
      <c r="U439" s="2"/>
      <c r="V439" s="2"/>
      <c r="W439" s="2"/>
      <c r="X439" s="2"/>
      <c r="Y439" s="2"/>
      <c r="Z439" s="2"/>
      <c r="AB439" s="2"/>
      <c r="AC439" s="2"/>
      <c r="AE439" s="2"/>
      <c r="AF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O440" s="2"/>
      <c r="P440" s="2"/>
      <c r="Q440" s="2"/>
      <c r="S440" s="2"/>
      <c r="T440" s="2"/>
      <c r="U440" s="2"/>
      <c r="V440" s="2"/>
      <c r="W440" s="2"/>
      <c r="X440" s="2"/>
      <c r="Y440" s="2"/>
      <c r="Z440" s="2"/>
      <c r="AB440" s="2"/>
      <c r="AC440" s="2"/>
      <c r="AE440" s="2"/>
      <c r="AF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E441" s="2"/>
      <c r="AF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S442" s="2"/>
      <c r="T442" s="2"/>
      <c r="U442" s="2"/>
      <c r="V442" s="2"/>
      <c r="W442" s="2"/>
      <c r="X442" s="2"/>
      <c r="Y442" s="2"/>
      <c r="Z442" s="2"/>
      <c r="AB442" s="2"/>
      <c r="AC442" s="2"/>
      <c r="AE442" s="2"/>
      <c r="AF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O443" s="2"/>
      <c r="P443" s="2"/>
      <c r="Q443" s="2"/>
      <c r="S443" s="2"/>
      <c r="T443" s="2"/>
      <c r="U443" s="2"/>
      <c r="V443" s="2"/>
      <c r="W443" s="2"/>
      <c r="X443" s="2"/>
      <c r="Y443" s="2"/>
      <c r="Z443" s="2"/>
      <c r="AB443" s="2"/>
      <c r="AC443" s="2"/>
      <c r="AE443" s="2"/>
      <c r="AF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O444" s="2"/>
      <c r="P444" s="2"/>
      <c r="Q444" s="2"/>
      <c r="S444" s="2"/>
      <c r="T444" s="2"/>
      <c r="U444" s="2"/>
      <c r="V444" s="2"/>
      <c r="W444" s="2"/>
      <c r="X444" s="2"/>
      <c r="Y444" s="2"/>
      <c r="Z444" s="2"/>
      <c r="AB444" s="2"/>
      <c r="AC444" s="2"/>
      <c r="AE444" s="2"/>
      <c r="AF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O445" s="2"/>
      <c r="P445" s="2"/>
      <c r="Q445" s="2"/>
      <c r="S445" s="2"/>
      <c r="T445" s="2"/>
      <c r="U445" s="2"/>
      <c r="V445" s="2"/>
      <c r="W445" s="2"/>
      <c r="X445" s="2"/>
      <c r="Y445" s="2"/>
      <c r="Z445" s="2"/>
      <c r="AB445" s="2"/>
      <c r="AC445" s="2"/>
      <c r="AE445" s="2"/>
      <c r="AF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E446" s="2"/>
      <c r="AF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S447" s="2"/>
      <c r="T447" s="2"/>
      <c r="U447" s="2"/>
      <c r="V447" s="2"/>
      <c r="W447" s="2"/>
      <c r="X447" s="2"/>
      <c r="Y447" s="2"/>
      <c r="Z447" s="2"/>
      <c r="AB447" s="2"/>
      <c r="AC447" s="2"/>
      <c r="AE447" s="2"/>
      <c r="AF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S448" s="2"/>
      <c r="T448" s="2"/>
      <c r="U448" s="2"/>
      <c r="V448" s="2"/>
      <c r="W448" s="2"/>
      <c r="X448" s="2"/>
      <c r="Y448" s="2"/>
      <c r="Z448" s="2"/>
      <c r="AB448" s="2"/>
      <c r="AC448" s="2"/>
      <c r="AE448" s="2"/>
      <c r="AF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E449" s="2"/>
      <c r="AF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O450" s="2"/>
      <c r="P450" s="2"/>
      <c r="Q450" s="2"/>
      <c r="S450" s="2"/>
      <c r="T450" s="2"/>
      <c r="U450" s="2"/>
      <c r="V450" s="2"/>
      <c r="W450" s="2"/>
      <c r="X450" s="2"/>
      <c r="Y450" s="2"/>
      <c r="Z450" s="2"/>
      <c r="AB450" s="2"/>
      <c r="AC450" s="2"/>
      <c r="AE450" s="2"/>
      <c r="AF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E451" s="2"/>
      <c r="AF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O452" s="2"/>
      <c r="P452" s="2"/>
      <c r="Q452" s="2"/>
      <c r="S452" s="2"/>
      <c r="T452" s="2"/>
      <c r="U452" s="2"/>
      <c r="V452" s="2"/>
      <c r="W452" s="2"/>
      <c r="X452" s="2"/>
      <c r="Y452" s="2"/>
      <c r="Z452" s="2"/>
      <c r="AB452" s="2"/>
      <c r="AC452" s="2"/>
      <c r="AE452" s="2"/>
      <c r="AF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O453" s="2"/>
      <c r="P453" s="2"/>
      <c r="Q453" s="2"/>
      <c r="S453" s="2"/>
      <c r="T453" s="2"/>
      <c r="U453" s="2"/>
      <c r="V453" s="2"/>
      <c r="W453" s="2"/>
      <c r="X453" s="2"/>
      <c r="Y453" s="2"/>
      <c r="Z453" s="2"/>
      <c r="AB453" s="2"/>
      <c r="AC453" s="2"/>
      <c r="AE453" s="2"/>
      <c r="AF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O454" s="2"/>
      <c r="P454" s="2"/>
      <c r="Q454" s="2"/>
      <c r="S454" s="2"/>
      <c r="T454" s="2"/>
      <c r="U454" s="2"/>
      <c r="V454" s="2"/>
      <c r="W454" s="2"/>
      <c r="X454" s="2"/>
      <c r="Y454" s="2"/>
      <c r="Z454" s="2"/>
      <c r="AB454" s="2"/>
      <c r="AC454" s="2"/>
      <c r="AE454" s="2"/>
      <c r="AF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O455" s="2"/>
      <c r="P455" s="2"/>
      <c r="Q455" s="2"/>
      <c r="S455" s="2"/>
      <c r="T455" s="2"/>
      <c r="U455" s="2"/>
      <c r="V455" s="2"/>
      <c r="W455" s="2"/>
      <c r="X455" s="2"/>
      <c r="Y455" s="2"/>
      <c r="Z455" s="2"/>
      <c r="AB455" s="2"/>
      <c r="AC455" s="2"/>
      <c r="AE455" s="2"/>
      <c r="AF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S456" s="2"/>
      <c r="T456" s="2"/>
      <c r="U456" s="2"/>
      <c r="V456" s="2"/>
      <c r="W456" s="2"/>
      <c r="X456" s="2"/>
      <c r="Y456" s="2"/>
      <c r="Z456" s="2"/>
      <c r="AB456" s="2"/>
      <c r="AC456" s="2"/>
      <c r="AE456" s="2"/>
      <c r="AF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O458" s="2"/>
      <c r="P458" s="2"/>
      <c r="Q458" s="2"/>
      <c r="S458" s="2"/>
      <c r="T458" s="2"/>
      <c r="U458" s="2"/>
      <c r="V458" s="2"/>
      <c r="W458" s="2"/>
      <c r="X458" s="2"/>
      <c r="Y458" s="2"/>
      <c r="Z458" s="2"/>
      <c r="AB458" s="2"/>
      <c r="AC458" s="2"/>
      <c r="AE458" s="2"/>
      <c r="AF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S459" s="2"/>
      <c r="T459" s="2"/>
      <c r="U459" s="2"/>
      <c r="V459" s="2"/>
      <c r="W459" s="2"/>
      <c r="X459" s="2"/>
      <c r="Y459" s="2"/>
      <c r="Z459" s="2"/>
      <c r="AB459" s="2"/>
      <c r="AC459" s="2"/>
      <c r="AE459" s="2"/>
      <c r="AF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O460" s="2"/>
      <c r="P460" s="2"/>
      <c r="Q460" s="2"/>
      <c r="S460" s="2"/>
      <c r="T460" s="2"/>
      <c r="U460" s="2"/>
      <c r="V460" s="2"/>
      <c r="W460" s="2"/>
      <c r="X460" s="2"/>
      <c r="Y460" s="2"/>
      <c r="Z460" s="2"/>
      <c r="AB460" s="2"/>
      <c r="AC460" s="2"/>
      <c r="AE460" s="2"/>
      <c r="AF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O461" s="2"/>
      <c r="P461" s="2"/>
      <c r="Q461" s="2"/>
      <c r="S461" s="2"/>
      <c r="T461" s="2"/>
      <c r="U461" s="2"/>
      <c r="V461" s="2"/>
      <c r="W461" s="2"/>
      <c r="X461" s="2"/>
      <c r="Y461" s="2"/>
      <c r="Z461" s="2"/>
      <c r="AB461" s="2"/>
      <c r="AC461" s="2"/>
      <c r="AE461" s="2"/>
      <c r="AF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O462" s="2"/>
      <c r="P462" s="2"/>
      <c r="Q462" s="2"/>
      <c r="S462" s="2"/>
      <c r="T462" s="2"/>
      <c r="U462" s="2"/>
      <c r="V462" s="2"/>
      <c r="W462" s="2"/>
      <c r="X462" s="2"/>
      <c r="Y462" s="2"/>
      <c r="Z462" s="2"/>
      <c r="AB462" s="2"/>
      <c r="AC462" s="2"/>
      <c r="AE462" s="2"/>
      <c r="AF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S463" s="2"/>
      <c r="T463" s="2"/>
      <c r="U463" s="2"/>
      <c r="V463" s="2"/>
      <c r="W463" s="2"/>
      <c r="X463" s="2"/>
      <c r="Y463" s="2"/>
      <c r="Z463" s="2"/>
      <c r="AB463" s="2"/>
      <c r="AC463" s="2"/>
      <c r="AE463" s="2"/>
      <c r="AF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E464" s="2"/>
      <c r="AF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O465" s="2"/>
      <c r="P465" s="2"/>
      <c r="Q465" s="2"/>
      <c r="S465" s="2"/>
      <c r="T465" s="2"/>
      <c r="U465" s="2"/>
      <c r="V465" s="2"/>
      <c r="W465" s="2"/>
      <c r="X465" s="2"/>
      <c r="Y465" s="2"/>
      <c r="Z465" s="2"/>
      <c r="AB465" s="2"/>
      <c r="AC465" s="2"/>
      <c r="AE465" s="2"/>
      <c r="AF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O466" s="2"/>
      <c r="P466" s="2"/>
      <c r="Q466" s="2"/>
      <c r="S466" s="2"/>
      <c r="T466" s="2"/>
      <c r="U466" s="2"/>
      <c r="V466" s="2"/>
      <c r="W466" s="2"/>
      <c r="X466" s="2"/>
      <c r="Y466" s="2"/>
      <c r="Z466" s="2"/>
      <c r="AB466" s="2"/>
      <c r="AC466" s="2"/>
      <c r="AE466" s="2"/>
      <c r="AF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S467" s="2"/>
      <c r="T467" s="2"/>
      <c r="U467" s="2"/>
      <c r="V467" s="2"/>
      <c r="W467" s="2"/>
      <c r="X467" s="2"/>
      <c r="Y467" s="2"/>
      <c r="Z467" s="2"/>
      <c r="AB467" s="2"/>
      <c r="AC467" s="2"/>
      <c r="AE467" s="2"/>
      <c r="AF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S468" s="2"/>
      <c r="T468" s="2"/>
      <c r="U468" s="2"/>
      <c r="V468" s="2"/>
      <c r="W468" s="2"/>
      <c r="X468" s="2"/>
      <c r="Y468" s="2"/>
      <c r="Z468" s="2"/>
      <c r="AB468" s="2"/>
      <c r="AC468" s="2"/>
      <c r="AE468" s="2"/>
      <c r="AF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E469" s="2"/>
      <c r="AF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O470" s="2"/>
      <c r="P470" s="2"/>
      <c r="Q470" s="2"/>
      <c r="S470" s="2"/>
      <c r="T470" s="2"/>
      <c r="U470" s="2"/>
      <c r="V470" s="2"/>
      <c r="W470" s="2"/>
      <c r="X470" s="2"/>
      <c r="Y470" s="2"/>
      <c r="Z470" s="2"/>
      <c r="AB470" s="2"/>
      <c r="AC470" s="2"/>
      <c r="AE470" s="2"/>
      <c r="AF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S471" s="2"/>
      <c r="T471" s="2"/>
      <c r="U471" s="2"/>
      <c r="V471" s="2"/>
      <c r="W471" s="2"/>
      <c r="X471" s="2"/>
      <c r="Y471" s="2"/>
      <c r="Z471" s="2"/>
      <c r="AB471" s="2"/>
      <c r="AC471" s="2"/>
      <c r="AE471" s="2"/>
      <c r="AF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O472" s="2"/>
      <c r="P472" s="2"/>
      <c r="Q472" s="2"/>
      <c r="S472" s="2"/>
      <c r="T472" s="2"/>
      <c r="U472" s="2"/>
      <c r="V472" s="2"/>
      <c r="W472" s="2"/>
      <c r="X472" s="2"/>
      <c r="Y472" s="2"/>
      <c r="Z472" s="2"/>
      <c r="AB472" s="2"/>
      <c r="AC472" s="2"/>
      <c r="AE472" s="2"/>
      <c r="AF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O473" s="2"/>
      <c r="P473" s="2"/>
      <c r="Q473" s="2"/>
      <c r="S473" s="2"/>
      <c r="T473" s="2"/>
      <c r="U473" s="2"/>
      <c r="V473" s="2"/>
      <c r="W473" s="2"/>
      <c r="X473" s="2"/>
      <c r="Y473" s="2"/>
      <c r="Z473" s="2"/>
      <c r="AB473" s="2"/>
      <c r="AC473" s="2"/>
      <c r="AE473" s="2"/>
      <c r="AF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O474" s="2"/>
      <c r="P474" s="2"/>
      <c r="Q474" s="2"/>
      <c r="S474" s="2"/>
      <c r="T474" s="2"/>
      <c r="U474" s="2"/>
      <c r="V474" s="2"/>
      <c r="W474" s="2"/>
      <c r="X474" s="2"/>
      <c r="Y474" s="2"/>
      <c r="Z474" s="2"/>
      <c r="AB474" s="2"/>
      <c r="AC474" s="2"/>
      <c r="AE474" s="2"/>
      <c r="AF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O475" s="2"/>
      <c r="P475" s="2"/>
      <c r="Q475" s="2"/>
      <c r="S475" s="2"/>
      <c r="T475" s="2"/>
      <c r="U475" s="2"/>
      <c r="V475" s="2"/>
      <c r="W475" s="2"/>
      <c r="X475" s="2"/>
      <c r="Y475" s="2"/>
      <c r="Z475" s="2"/>
      <c r="AB475" s="2"/>
      <c r="AC475" s="2"/>
      <c r="AE475" s="2"/>
      <c r="AF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E476" s="2"/>
      <c r="AF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E477" s="2"/>
      <c r="AF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S478" s="2"/>
      <c r="T478" s="2"/>
      <c r="U478" s="2"/>
      <c r="V478" s="2"/>
      <c r="W478" s="2"/>
      <c r="X478" s="2"/>
      <c r="Y478" s="2"/>
      <c r="Z478" s="2"/>
      <c r="AB478" s="2"/>
      <c r="AC478" s="2"/>
      <c r="AE478" s="2"/>
      <c r="AF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O479" s="2"/>
      <c r="P479" s="2"/>
      <c r="Q479" s="2"/>
      <c r="S479" s="2"/>
      <c r="T479" s="2"/>
      <c r="U479" s="2"/>
      <c r="V479" s="2"/>
      <c r="W479" s="2"/>
      <c r="X479" s="2"/>
      <c r="Y479" s="2"/>
      <c r="Z479" s="2"/>
      <c r="AB479" s="2"/>
      <c r="AC479" s="2"/>
      <c r="AE479" s="2"/>
      <c r="AF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O480" s="2"/>
      <c r="P480" s="2"/>
      <c r="Q480" s="2"/>
      <c r="S480" s="2"/>
      <c r="T480" s="2"/>
      <c r="U480" s="2"/>
      <c r="V480" s="2"/>
      <c r="W480" s="2"/>
      <c r="X480" s="2"/>
      <c r="Y480" s="2"/>
      <c r="Z480" s="2"/>
      <c r="AB480" s="2"/>
      <c r="AC480" s="2"/>
      <c r="AE480" s="2"/>
      <c r="AF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S481" s="2"/>
      <c r="T481" s="2"/>
      <c r="U481" s="2"/>
      <c r="V481" s="2"/>
      <c r="W481" s="2"/>
      <c r="X481" s="2"/>
      <c r="Y481" s="2"/>
      <c r="Z481" s="2"/>
      <c r="AB481" s="2"/>
      <c r="AC481" s="2"/>
      <c r="AE481" s="2"/>
      <c r="AF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E482" s="2"/>
      <c r="AF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S483" s="2"/>
      <c r="T483" s="2"/>
      <c r="U483" s="2"/>
      <c r="V483" s="2"/>
      <c r="W483" s="2"/>
      <c r="X483" s="2"/>
      <c r="Y483" s="2"/>
      <c r="Z483" s="2"/>
      <c r="AB483" s="2"/>
      <c r="AC483" s="2"/>
      <c r="AE483" s="2"/>
      <c r="AF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O484" s="2"/>
      <c r="P484" s="2"/>
      <c r="Q484" s="2"/>
      <c r="S484" s="2"/>
      <c r="T484" s="2"/>
      <c r="U484" s="2"/>
      <c r="V484" s="2"/>
      <c r="W484" s="2"/>
      <c r="X484" s="2"/>
      <c r="Y484" s="2"/>
      <c r="Z484" s="2"/>
      <c r="AB484" s="2"/>
      <c r="AC484" s="2"/>
      <c r="AE484" s="2"/>
      <c r="AF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E485" s="2"/>
      <c r="AF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O486" s="2"/>
      <c r="P486" s="2"/>
      <c r="Q486" s="2"/>
      <c r="S486" s="2"/>
      <c r="T486" s="2"/>
      <c r="U486" s="2"/>
      <c r="V486" s="2"/>
      <c r="W486" s="2"/>
      <c r="X486" s="2"/>
      <c r="Y486" s="2"/>
      <c r="Z486" s="2"/>
      <c r="AB486" s="2"/>
      <c r="AC486" s="2"/>
      <c r="AE486" s="2"/>
      <c r="AF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O487" s="2"/>
      <c r="P487" s="2"/>
      <c r="Q487" s="2"/>
      <c r="S487" s="2"/>
      <c r="T487" s="2"/>
      <c r="U487" s="2"/>
      <c r="V487" s="2"/>
      <c r="W487" s="2"/>
      <c r="X487" s="2"/>
      <c r="Y487" s="2"/>
      <c r="Z487" s="2"/>
      <c r="AB487" s="2"/>
      <c r="AC487" s="2"/>
      <c r="AE487" s="2"/>
      <c r="AF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O488" s="2"/>
      <c r="P488" s="2"/>
      <c r="Q488" s="2"/>
      <c r="S488" s="2"/>
      <c r="T488" s="2"/>
      <c r="U488" s="2"/>
      <c r="V488" s="2"/>
      <c r="W488" s="2"/>
      <c r="X488" s="2"/>
      <c r="Y488" s="2"/>
      <c r="Z488" s="2"/>
      <c r="AB488" s="2"/>
      <c r="AC488" s="2"/>
      <c r="AE488" s="2"/>
      <c r="AF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O489" s="2"/>
      <c r="P489" s="2"/>
      <c r="Q489" s="2"/>
      <c r="S489" s="2"/>
      <c r="T489" s="2"/>
      <c r="U489" s="2"/>
      <c r="V489" s="2"/>
      <c r="W489" s="2"/>
      <c r="X489" s="2"/>
      <c r="Y489" s="2"/>
      <c r="Z489" s="2"/>
      <c r="AB489" s="2"/>
      <c r="AC489" s="2"/>
      <c r="AE489" s="2"/>
      <c r="AF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E490" s="2"/>
      <c r="AF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E491" s="2"/>
      <c r="AF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E492" s="2"/>
      <c r="AF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O493" s="2"/>
      <c r="P493" s="2"/>
      <c r="Q493" s="2"/>
      <c r="S493" s="2"/>
      <c r="T493" s="2"/>
      <c r="U493" s="2"/>
      <c r="V493" s="2"/>
      <c r="W493" s="2"/>
      <c r="X493" s="2"/>
      <c r="Y493" s="2"/>
      <c r="Z493" s="2"/>
      <c r="AB493" s="2"/>
      <c r="AC493" s="2"/>
      <c r="AE493" s="2"/>
      <c r="AF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S494" s="2"/>
      <c r="T494" s="2"/>
      <c r="U494" s="2"/>
      <c r="V494" s="2"/>
      <c r="W494" s="2"/>
      <c r="X494" s="2"/>
      <c r="Y494" s="2"/>
      <c r="Z494" s="2"/>
      <c r="AB494" s="2"/>
      <c r="AC494" s="2"/>
      <c r="AE494" s="2"/>
      <c r="AF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S495" s="2"/>
      <c r="T495" s="2"/>
      <c r="U495" s="2"/>
      <c r="V495" s="2"/>
      <c r="W495" s="2"/>
      <c r="X495" s="2"/>
      <c r="Y495" s="2"/>
      <c r="Z495" s="2"/>
      <c r="AB495" s="2"/>
      <c r="AC495" s="2"/>
      <c r="AE495" s="2"/>
      <c r="AF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O496" s="2"/>
      <c r="P496" s="2"/>
      <c r="Q496" s="2"/>
      <c r="S496" s="2"/>
      <c r="T496" s="2"/>
      <c r="U496" s="2"/>
      <c r="V496" s="2"/>
      <c r="W496" s="2"/>
      <c r="X496" s="2"/>
      <c r="Y496" s="2"/>
      <c r="Z496" s="2"/>
      <c r="AB496" s="2"/>
      <c r="AC496" s="2"/>
      <c r="AE496" s="2"/>
      <c r="AF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E497" s="2"/>
      <c r="AF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O498" s="2"/>
      <c r="P498" s="2"/>
      <c r="Q498" s="2"/>
      <c r="S498" s="2"/>
      <c r="T498" s="2"/>
      <c r="U498" s="2"/>
      <c r="V498" s="2"/>
      <c r="W498" s="2"/>
      <c r="X498" s="2"/>
      <c r="Y498" s="2"/>
      <c r="Z498" s="2"/>
      <c r="AB498" s="2"/>
      <c r="AC498" s="2"/>
      <c r="AE498" s="2"/>
      <c r="AF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O499" s="2"/>
      <c r="P499" s="2"/>
      <c r="Q499" s="2"/>
      <c r="S499" s="2"/>
      <c r="T499" s="2"/>
      <c r="U499" s="2"/>
      <c r="V499" s="2"/>
      <c r="W499" s="2"/>
      <c r="X499" s="2"/>
      <c r="Y499" s="2"/>
      <c r="Z499" s="2"/>
      <c r="AB499" s="2"/>
      <c r="AC499" s="2"/>
      <c r="AE499" s="2"/>
      <c r="AF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E500" s="2"/>
      <c r="AF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S501" s="2"/>
      <c r="T501" s="2"/>
      <c r="U501" s="2"/>
      <c r="V501" s="2"/>
      <c r="W501" s="2"/>
      <c r="X501" s="2"/>
      <c r="Y501" s="2"/>
      <c r="Z501" s="2"/>
      <c r="AB501" s="2"/>
      <c r="AC501" s="2"/>
      <c r="AD501" s="2"/>
      <c r="AE501" s="2"/>
      <c r="AF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O502" s="2"/>
      <c r="P502" s="2"/>
      <c r="Q502" s="2"/>
      <c r="S502" s="2"/>
      <c r="T502" s="2"/>
      <c r="U502" s="2"/>
      <c r="V502" s="2"/>
      <c r="W502" s="2"/>
      <c r="X502" s="2"/>
      <c r="Y502" s="2"/>
      <c r="Z502" s="2"/>
      <c r="AB502" s="2"/>
      <c r="AC502" s="2"/>
      <c r="AE502" s="2"/>
      <c r="AF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O503" s="2"/>
      <c r="P503" s="2"/>
      <c r="Q503" s="2"/>
      <c r="S503" s="2"/>
      <c r="T503" s="2"/>
      <c r="U503" s="2"/>
      <c r="V503" s="2"/>
      <c r="W503" s="2"/>
      <c r="X503" s="2"/>
      <c r="Y503" s="2"/>
      <c r="Z503" s="2"/>
      <c r="AB503" s="2"/>
      <c r="AC503" s="2"/>
      <c r="AE503" s="2"/>
      <c r="AF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O504" s="2"/>
      <c r="P504" s="2"/>
      <c r="Q504" s="2"/>
      <c r="S504" s="2"/>
      <c r="T504" s="2"/>
      <c r="U504" s="2"/>
      <c r="V504" s="2"/>
      <c r="W504" s="2"/>
      <c r="X504" s="2"/>
      <c r="Y504" s="2"/>
      <c r="Z504" s="2"/>
      <c r="AB504" s="2"/>
      <c r="AC504" s="2"/>
      <c r="AE504" s="2"/>
      <c r="AF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S505" s="2"/>
      <c r="T505" s="2"/>
      <c r="U505" s="2"/>
      <c r="V505" s="2"/>
      <c r="W505" s="2"/>
      <c r="X505" s="2"/>
      <c r="Y505" s="2"/>
      <c r="Z505" s="2"/>
      <c r="AB505" s="2"/>
      <c r="AC505" s="2"/>
      <c r="AE505" s="2"/>
      <c r="AF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O506" s="2"/>
      <c r="P506" s="2"/>
      <c r="Q506" s="2"/>
      <c r="S506" s="2"/>
      <c r="T506" s="2"/>
      <c r="U506" s="2"/>
      <c r="V506" s="2"/>
      <c r="W506" s="2"/>
      <c r="X506" s="2"/>
      <c r="Y506" s="2"/>
      <c r="Z506" s="2"/>
      <c r="AB506" s="2"/>
      <c r="AC506" s="2"/>
      <c r="AE506" s="2"/>
      <c r="AF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E507" s="2"/>
      <c r="AF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O508" s="2"/>
      <c r="P508" s="2"/>
      <c r="Q508" s="2"/>
      <c r="S508" s="2"/>
      <c r="T508" s="2"/>
      <c r="U508" s="2"/>
      <c r="V508" s="2"/>
      <c r="W508" s="2"/>
      <c r="X508" s="2"/>
      <c r="Y508" s="2"/>
      <c r="Z508" s="2"/>
      <c r="AB508" s="2"/>
      <c r="AC508" s="2"/>
      <c r="AE508" s="2"/>
      <c r="AF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O509" s="2"/>
      <c r="P509" s="2"/>
      <c r="Q509" s="2"/>
      <c r="S509" s="2"/>
      <c r="T509" s="2"/>
      <c r="U509" s="2"/>
      <c r="V509" s="2"/>
      <c r="W509" s="2"/>
      <c r="X509" s="2"/>
      <c r="Y509" s="2"/>
      <c r="Z509" s="2"/>
      <c r="AB509" s="2"/>
      <c r="AC509" s="2"/>
      <c r="AE509" s="2"/>
      <c r="AF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E510" s="2"/>
      <c r="AF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S511" s="2"/>
      <c r="T511" s="2"/>
      <c r="U511" s="2"/>
      <c r="V511" s="2"/>
      <c r="W511" s="2"/>
      <c r="X511" s="2"/>
      <c r="Y511" s="2"/>
      <c r="Z511" s="2"/>
      <c r="AB511" s="2"/>
      <c r="AC511" s="2"/>
      <c r="AE511" s="2"/>
      <c r="AF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O512" s="2"/>
      <c r="P512" s="2"/>
      <c r="Q512" s="2"/>
      <c r="S512" s="2"/>
      <c r="T512" s="2"/>
      <c r="U512" s="2"/>
      <c r="V512" s="2"/>
      <c r="W512" s="2"/>
      <c r="X512" s="2"/>
      <c r="Y512" s="2"/>
      <c r="Z512" s="2"/>
      <c r="AB512" s="2"/>
      <c r="AC512" s="2"/>
      <c r="AE512" s="2"/>
      <c r="AF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S513" s="2"/>
      <c r="T513" s="2"/>
      <c r="U513" s="2"/>
      <c r="V513" s="2"/>
      <c r="W513" s="2"/>
      <c r="X513" s="2"/>
      <c r="Y513" s="2"/>
      <c r="Z513" s="2"/>
      <c r="AB513" s="2"/>
      <c r="AC513" s="2"/>
      <c r="AE513" s="2"/>
      <c r="AF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E514" s="2"/>
      <c r="AF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O515" s="2"/>
      <c r="P515" s="2"/>
      <c r="Q515" s="2"/>
      <c r="S515" s="2"/>
      <c r="T515" s="2"/>
      <c r="U515" s="2"/>
      <c r="V515" s="2"/>
      <c r="W515" s="2"/>
      <c r="X515" s="2"/>
      <c r="Y515" s="2"/>
      <c r="Z515" s="2"/>
      <c r="AB515" s="2"/>
      <c r="AC515" s="2"/>
      <c r="AE515" s="2"/>
      <c r="AF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O516" s="2"/>
      <c r="P516" s="2"/>
      <c r="Q516" s="2"/>
      <c r="S516" s="2"/>
      <c r="T516" s="2"/>
      <c r="U516" s="2"/>
      <c r="V516" s="2"/>
      <c r="W516" s="2"/>
      <c r="X516" s="2"/>
      <c r="Y516" s="2"/>
      <c r="Z516" s="2"/>
      <c r="AB516" s="2"/>
      <c r="AC516" s="2"/>
      <c r="AE516" s="2"/>
      <c r="AF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S518" s="2"/>
      <c r="T518" s="2"/>
      <c r="U518" s="2"/>
      <c r="V518" s="2"/>
      <c r="W518" s="2"/>
      <c r="X518" s="2"/>
      <c r="Y518" s="2"/>
      <c r="Z518" s="2"/>
      <c r="AB518" s="2"/>
      <c r="AC518" s="2"/>
      <c r="AE518" s="2"/>
      <c r="AF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S519" s="2"/>
      <c r="T519" s="2"/>
      <c r="U519" s="2"/>
      <c r="V519" s="2"/>
      <c r="W519" s="2"/>
      <c r="X519" s="2"/>
      <c r="Y519" s="2"/>
      <c r="Z519" s="2"/>
      <c r="AB519" s="2"/>
      <c r="AC519" s="2"/>
      <c r="AE519" s="2"/>
      <c r="AF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E521" s="2"/>
      <c r="AF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S522" s="2"/>
      <c r="T522" s="2"/>
      <c r="U522" s="2"/>
      <c r="V522" s="2"/>
      <c r="W522" s="2"/>
      <c r="X522" s="2"/>
      <c r="Y522" s="2"/>
      <c r="Z522" s="2"/>
      <c r="AB522" s="2"/>
      <c r="AC522" s="2"/>
      <c r="AE522" s="2"/>
      <c r="AF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E523" s="2"/>
      <c r="AF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S524" s="2"/>
      <c r="T524" s="2"/>
      <c r="U524" s="2"/>
      <c r="V524" s="2"/>
      <c r="W524" s="2"/>
      <c r="X524" s="2"/>
      <c r="Y524" s="2"/>
      <c r="Z524" s="2"/>
      <c r="AB524" s="2"/>
      <c r="AC524" s="2"/>
      <c r="AE524" s="2"/>
      <c r="AF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S525" s="2"/>
      <c r="T525" s="2"/>
      <c r="U525" s="2"/>
      <c r="V525" s="2"/>
      <c r="W525" s="2"/>
      <c r="X525" s="2"/>
      <c r="Y525" s="2"/>
      <c r="Z525" s="2"/>
      <c r="AB525" s="2"/>
      <c r="AC525" s="2"/>
      <c r="AE525" s="2"/>
      <c r="AF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E526" s="2"/>
      <c r="AF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O527" s="2"/>
      <c r="P527" s="2"/>
      <c r="Q527" s="2"/>
      <c r="S527" s="2"/>
      <c r="T527" s="2"/>
      <c r="U527" s="2"/>
      <c r="V527" s="2"/>
      <c r="W527" s="2"/>
      <c r="X527" s="2"/>
      <c r="Y527" s="2"/>
      <c r="Z527" s="2"/>
      <c r="AB527" s="2"/>
      <c r="AC527" s="2"/>
      <c r="AE527" s="2"/>
      <c r="AF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E528" s="2"/>
      <c r="AF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O529" s="2"/>
      <c r="P529" s="2"/>
      <c r="Q529" s="2"/>
      <c r="S529" s="2"/>
      <c r="T529" s="2"/>
      <c r="U529" s="2"/>
      <c r="V529" s="2"/>
      <c r="W529" s="2"/>
      <c r="X529" s="2"/>
      <c r="Y529" s="2"/>
      <c r="Z529" s="2"/>
      <c r="AB529" s="2"/>
      <c r="AC529" s="2"/>
      <c r="AE529" s="2"/>
      <c r="AF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S530" s="2"/>
      <c r="T530" s="2"/>
      <c r="U530" s="2"/>
      <c r="V530" s="2"/>
      <c r="W530" s="2"/>
      <c r="X530" s="2"/>
      <c r="Y530" s="2"/>
      <c r="Z530" s="2"/>
      <c r="AB530" s="2"/>
      <c r="AC530" s="2"/>
      <c r="AE530" s="2"/>
      <c r="AF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O531" s="2"/>
      <c r="P531" s="2"/>
      <c r="Q531" s="2"/>
      <c r="S531" s="2"/>
      <c r="T531" s="2"/>
      <c r="U531" s="2"/>
      <c r="V531" s="2"/>
      <c r="W531" s="2"/>
      <c r="X531" s="2"/>
      <c r="Y531" s="2"/>
      <c r="Z531" s="2"/>
      <c r="AB531" s="2"/>
      <c r="AC531" s="2"/>
      <c r="AE531" s="2"/>
      <c r="AF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O532" s="2"/>
      <c r="P532" s="2"/>
      <c r="Q532" s="2"/>
      <c r="S532" s="2"/>
      <c r="T532" s="2"/>
      <c r="U532" s="2"/>
      <c r="V532" s="2"/>
      <c r="W532" s="2"/>
      <c r="X532" s="2"/>
      <c r="Y532" s="2"/>
      <c r="Z532" s="2"/>
      <c r="AB532" s="2"/>
      <c r="AC532" s="2"/>
      <c r="AE532" s="2"/>
      <c r="AF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O533" s="2"/>
      <c r="P533" s="2"/>
      <c r="Q533" s="2"/>
      <c r="S533" s="2"/>
      <c r="T533" s="2"/>
      <c r="U533" s="2"/>
      <c r="V533" s="2"/>
      <c r="W533" s="2"/>
      <c r="X533" s="2"/>
      <c r="Y533" s="2"/>
      <c r="Z533" s="2"/>
      <c r="AB533" s="2"/>
      <c r="AC533" s="2"/>
      <c r="AE533" s="2"/>
      <c r="AF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O534" s="2"/>
      <c r="P534" s="2"/>
      <c r="Q534" s="2"/>
      <c r="S534" s="2"/>
      <c r="T534" s="2"/>
      <c r="U534" s="2"/>
      <c r="V534" s="2"/>
      <c r="W534" s="2"/>
      <c r="X534" s="2"/>
      <c r="Y534" s="2"/>
      <c r="Z534" s="2"/>
      <c r="AB534" s="2"/>
      <c r="AC534" s="2"/>
      <c r="AE534" s="2"/>
      <c r="AF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O535" s="2"/>
      <c r="P535" s="2"/>
      <c r="Q535" s="2"/>
      <c r="S535" s="2"/>
      <c r="T535" s="2"/>
      <c r="U535" s="2"/>
      <c r="V535" s="2"/>
      <c r="W535" s="2"/>
      <c r="X535" s="2"/>
      <c r="Y535" s="2"/>
      <c r="Z535" s="2"/>
      <c r="AB535" s="2"/>
      <c r="AC535" s="2"/>
      <c r="AE535" s="2"/>
      <c r="AF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O537" s="2"/>
      <c r="P537" s="2"/>
      <c r="Q537" s="2"/>
      <c r="S537" s="2"/>
      <c r="T537" s="2"/>
      <c r="U537" s="2"/>
      <c r="V537" s="2"/>
      <c r="W537" s="2"/>
      <c r="X537" s="2"/>
      <c r="Y537" s="2"/>
      <c r="Z537" s="2"/>
      <c r="AB537" s="2"/>
      <c r="AC537" s="2"/>
      <c r="AE537" s="2"/>
      <c r="AF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O538" s="2"/>
      <c r="P538" s="2"/>
      <c r="Q538" s="2"/>
      <c r="S538" s="2"/>
      <c r="T538" s="2"/>
      <c r="U538" s="2"/>
      <c r="V538" s="2"/>
      <c r="W538" s="2"/>
      <c r="X538" s="2"/>
      <c r="Y538" s="2"/>
      <c r="Z538" s="2"/>
      <c r="AB538" s="2"/>
      <c r="AC538" s="2"/>
      <c r="AE538" s="2"/>
      <c r="AF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O539" s="2"/>
      <c r="P539" s="2"/>
      <c r="Q539" s="2"/>
      <c r="S539" s="2"/>
      <c r="T539" s="2"/>
      <c r="U539" s="2"/>
      <c r="V539" s="2"/>
      <c r="W539" s="2"/>
      <c r="X539" s="2"/>
      <c r="Y539" s="2"/>
      <c r="Z539" s="2"/>
      <c r="AB539" s="2"/>
      <c r="AC539" s="2"/>
      <c r="AE539" s="2"/>
      <c r="AF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S540" s="2"/>
      <c r="T540" s="2"/>
      <c r="U540" s="2"/>
      <c r="V540" s="2"/>
      <c r="W540" s="2"/>
      <c r="X540" s="2"/>
      <c r="Y540" s="2"/>
      <c r="Z540" s="2"/>
      <c r="AB540" s="2"/>
      <c r="AC540" s="2"/>
      <c r="AE540" s="2"/>
      <c r="AF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S541" s="2"/>
      <c r="T541" s="2"/>
      <c r="U541" s="2"/>
      <c r="V541" s="2"/>
      <c r="W541" s="2"/>
      <c r="X541" s="2"/>
      <c r="Y541" s="2"/>
      <c r="Z541" s="2"/>
      <c r="AB541" s="2"/>
      <c r="AC541" s="2"/>
      <c r="AD541" s="2"/>
      <c r="AE541" s="2"/>
      <c r="AF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O542" s="2"/>
      <c r="P542" s="2"/>
      <c r="Q542" s="2"/>
      <c r="S542" s="2"/>
      <c r="T542" s="2"/>
      <c r="U542" s="2"/>
      <c r="V542" s="2"/>
      <c r="W542" s="2"/>
      <c r="X542" s="2"/>
      <c r="Y542" s="2"/>
      <c r="Z542" s="2"/>
      <c r="AB542" s="2"/>
      <c r="AC542" s="2"/>
      <c r="AE542" s="2"/>
      <c r="AF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O543" s="2"/>
      <c r="P543" s="2"/>
      <c r="Q543" s="2"/>
      <c r="S543" s="2"/>
      <c r="T543" s="2"/>
      <c r="U543" s="2"/>
      <c r="V543" s="2"/>
      <c r="W543" s="2"/>
      <c r="X543" s="2"/>
      <c r="Y543" s="2"/>
      <c r="Z543" s="2"/>
      <c r="AB543" s="2"/>
      <c r="AC543" s="2"/>
      <c r="AE543" s="2"/>
      <c r="AF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O544" s="2"/>
      <c r="P544" s="2"/>
      <c r="Q544" s="2"/>
      <c r="S544" s="2"/>
      <c r="T544" s="2"/>
      <c r="U544" s="2"/>
      <c r="V544" s="2"/>
      <c r="W544" s="2"/>
      <c r="X544" s="2"/>
      <c r="Y544" s="2"/>
      <c r="Z544" s="2"/>
      <c r="AB544" s="2"/>
      <c r="AC544" s="2"/>
      <c r="AE544" s="2"/>
      <c r="AF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O545" s="2"/>
      <c r="P545" s="2"/>
      <c r="Q545" s="2"/>
      <c r="S545" s="2"/>
      <c r="T545" s="2"/>
      <c r="U545" s="2"/>
      <c r="V545" s="2"/>
      <c r="W545" s="2"/>
      <c r="X545" s="2"/>
      <c r="Y545" s="2"/>
      <c r="Z545" s="2"/>
      <c r="AB545" s="2"/>
      <c r="AC545" s="2"/>
      <c r="AE545" s="2"/>
      <c r="AF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O546" s="2"/>
      <c r="P546" s="2"/>
      <c r="Q546" s="2"/>
      <c r="S546" s="2"/>
      <c r="T546" s="2"/>
      <c r="U546" s="2"/>
      <c r="V546" s="2"/>
      <c r="W546" s="2"/>
      <c r="X546" s="2"/>
      <c r="Y546" s="2"/>
      <c r="Z546" s="2"/>
      <c r="AB546" s="2"/>
      <c r="AC546" s="2"/>
      <c r="AE546" s="2"/>
      <c r="AF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O547" s="2"/>
      <c r="P547" s="2"/>
      <c r="Q547" s="2"/>
      <c r="S547" s="2"/>
      <c r="T547" s="2"/>
      <c r="U547" s="2"/>
      <c r="V547" s="2"/>
      <c r="W547" s="2"/>
      <c r="X547" s="2"/>
      <c r="Y547" s="2"/>
      <c r="Z547" s="2"/>
      <c r="AB547" s="2"/>
      <c r="AC547" s="2"/>
      <c r="AE547" s="2"/>
      <c r="AF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S548" s="2"/>
      <c r="T548" s="2"/>
      <c r="U548" s="2"/>
      <c r="V548" s="2"/>
      <c r="W548" s="2"/>
      <c r="X548" s="2"/>
      <c r="Y548" s="2"/>
      <c r="Z548" s="2"/>
      <c r="AB548" s="2"/>
      <c r="AC548" s="2"/>
      <c r="AE548" s="2"/>
      <c r="AF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S549" s="2"/>
      <c r="T549" s="2"/>
      <c r="U549" s="2"/>
      <c r="V549" s="2"/>
      <c r="W549" s="2"/>
      <c r="X549" s="2"/>
      <c r="Y549" s="2"/>
      <c r="Z549" s="2"/>
      <c r="AB549" s="2"/>
      <c r="AC549" s="2"/>
      <c r="AE549" s="2"/>
      <c r="AF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S550" s="2"/>
      <c r="T550" s="2"/>
      <c r="U550" s="2"/>
      <c r="V550" s="2"/>
      <c r="W550" s="2"/>
      <c r="X550" s="2"/>
      <c r="Y550" s="2"/>
      <c r="Z550" s="2"/>
      <c r="AB550" s="2"/>
      <c r="AC550" s="2"/>
      <c r="AE550" s="2"/>
      <c r="AF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S551" s="2"/>
      <c r="T551" s="2"/>
      <c r="U551" s="2"/>
      <c r="V551" s="2"/>
      <c r="W551" s="2"/>
      <c r="X551" s="2"/>
      <c r="Y551" s="2"/>
      <c r="Z551" s="2"/>
      <c r="AB551" s="2"/>
      <c r="AC551" s="2"/>
      <c r="AE551" s="2"/>
      <c r="AF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E552" s="2"/>
      <c r="AF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O553" s="2"/>
      <c r="P553" s="2"/>
      <c r="Q553" s="2"/>
      <c r="S553" s="2"/>
      <c r="T553" s="2"/>
      <c r="U553" s="2"/>
      <c r="V553" s="2"/>
      <c r="W553" s="2"/>
      <c r="X553" s="2"/>
      <c r="Y553" s="2"/>
      <c r="Z553" s="2"/>
      <c r="AB553" s="2"/>
      <c r="AC553" s="2"/>
      <c r="AE553" s="2"/>
      <c r="AF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S554" s="2"/>
      <c r="T554" s="2"/>
      <c r="U554" s="2"/>
      <c r="V554" s="2"/>
      <c r="W554" s="2"/>
      <c r="X554" s="2"/>
      <c r="Y554" s="2"/>
      <c r="Z554" s="2"/>
      <c r="AB554" s="2"/>
      <c r="AC554" s="2"/>
      <c r="AE554" s="2"/>
      <c r="AF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O555" s="2"/>
      <c r="P555" s="2"/>
      <c r="Q555" s="2"/>
      <c r="S555" s="2"/>
      <c r="T555" s="2"/>
      <c r="U555" s="2"/>
      <c r="V555" s="2"/>
      <c r="W555" s="2"/>
      <c r="X555" s="2"/>
      <c r="Y555" s="2"/>
      <c r="Z555" s="2"/>
      <c r="AB555" s="2"/>
      <c r="AC555" s="2"/>
      <c r="AE555" s="2"/>
      <c r="AF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O557" s="2"/>
      <c r="P557" s="2"/>
      <c r="Q557" s="2"/>
      <c r="S557" s="2"/>
      <c r="T557" s="2"/>
      <c r="U557" s="2"/>
      <c r="V557" s="2"/>
      <c r="W557" s="2"/>
      <c r="X557" s="2"/>
      <c r="Y557" s="2"/>
      <c r="Z557" s="2"/>
      <c r="AB557" s="2"/>
      <c r="AC557" s="2"/>
      <c r="AE557" s="2"/>
      <c r="AF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S558" s="2"/>
      <c r="T558" s="2"/>
      <c r="U558" s="2"/>
      <c r="V558" s="2"/>
      <c r="W558" s="2"/>
      <c r="X558" s="2"/>
      <c r="Y558" s="2"/>
      <c r="Z558" s="2"/>
      <c r="AB558" s="2"/>
      <c r="AC558" s="2"/>
      <c r="AE558" s="2"/>
      <c r="AF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E559" s="2"/>
      <c r="AF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S560" s="2"/>
      <c r="T560" s="2"/>
      <c r="U560" s="2"/>
      <c r="V560" s="2"/>
      <c r="W560" s="2"/>
      <c r="X560" s="2"/>
      <c r="Y560" s="2"/>
      <c r="Z560" s="2"/>
      <c r="AB560" s="2"/>
      <c r="AC560" s="2"/>
      <c r="AE560" s="2"/>
      <c r="AF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S561" s="2"/>
      <c r="T561" s="2"/>
      <c r="U561" s="2"/>
      <c r="V561" s="2"/>
      <c r="W561" s="2"/>
      <c r="X561" s="2"/>
      <c r="Y561" s="2"/>
      <c r="Z561" s="2"/>
      <c r="AB561" s="2"/>
      <c r="AC561" s="2"/>
      <c r="AE561" s="2"/>
      <c r="AF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O562" s="2"/>
      <c r="P562" s="2"/>
      <c r="Q562" s="2"/>
      <c r="S562" s="2"/>
      <c r="T562" s="2"/>
      <c r="U562" s="2"/>
      <c r="V562" s="2"/>
      <c r="W562" s="2"/>
      <c r="X562" s="2"/>
      <c r="Y562" s="2"/>
      <c r="Z562" s="2"/>
      <c r="AB562" s="2"/>
      <c r="AC562" s="2"/>
      <c r="AE562" s="2"/>
      <c r="AF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O563" s="2"/>
      <c r="P563" s="2"/>
      <c r="Q563" s="2"/>
      <c r="S563" s="2"/>
      <c r="T563" s="2"/>
      <c r="U563" s="2"/>
      <c r="V563" s="2"/>
      <c r="W563" s="2"/>
      <c r="X563" s="2"/>
      <c r="Y563" s="2"/>
      <c r="Z563" s="2"/>
      <c r="AB563" s="2"/>
      <c r="AC563" s="2"/>
      <c r="AE563" s="2"/>
      <c r="AF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E564" s="2"/>
      <c r="AF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E565" s="2"/>
      <c r="AF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O566" s="2"/>
      <c r="P566" s="2"/>
      <c r="Q566" s="2"/>
      <c r="S566" s="2"/>
      <c r="T566" s="2"/>
      <c r="U566" s="2"/>
      <c r="V566" s="2"/>
      <c r="W566" s="2"/>
      <c r="X566" s="2"/>
      <c r="Y566" s="2"/>
      <c r="Z566" s="2"/>
      <c r="AB566" s="2"/>
      <c r="AC566" s="2"/>
      <c r="AE566" s="2"/>
      <c r="AF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S567" s="2"/>
      <c r="T567" s="2"/>
      <c r="U567" s="2"/>
      <c r="V567" s="2"/>
      <c r="W567" s="2"/>
      <c r="X567" s="2"/>
      <c r="Y567" s="2"/>
      <c r="Z567" s="2"/>
      <c r="AB567" s="2"/>
      <c r="AC567" s="2"/>
      <c r="AD567" s="2"/>
      <c r="AE567" s="2"/>
      <c r="AF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S568" s="2"/>
      <c r="T568" s="2"/>
      <c r="U568" s="2"/>
      <c r="V568" s="2"/>
      <c r="W568" s="2"/>
      <c r="X568" s="2"/>
      <c r="Y568" s="2"/>
      <c r="Z568" s="2"/>
      <c r="AB568" s="2"/>
      <c r="AC568" s="2"/>
      <c r="AE568" s="2"/>
      <c r="AF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S569" s="2"/>
      <c r="T569" s="2"/>
      <c r="U569" s="2"/>
      <c r="V569" s="2"/>
      <c r="W569" s="2"/>
      <c r="X569" s="2"/>
      <c r="Y569" s="2"/>
      <c r="Z569" s="2"/>
      <c r="AB569" s="2"/>
      <c r="AC569" s="2"/>
      <c r="AE569" s="2"/>
      <c r="AF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O570" s="2"/>
      <c r="P570" s="2"/>
      <c r="Q570" s="2"/>
      <c r="S570" s="2"/>
      <c r="T570" s="2"/>
      <c r="U570" s="2"/>
      <c r="V570" s="2"/>
      <c r="W570" s="2"/>
      <c r="X570" s="2"/>
      <c r="Y570" s="2"/>
      <c r="Z570" s="2"/>
      <c r="AB570" s="2"/>
      <c r="AC570" s="2"/>
      <c r="AE570" s="2"/>
      <c r="AF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O571" s="2"/>
      <c r="P571" s="2"/>
      <c r="Q571" s="2"/>
      <c r="S571" s="2"/>
      <c r="T571" s="2"/>
      <c r="U571" s="2"/>
      <c r="V571" s="2"/>
      <c r="W571" s="2"/>
      <c r="X571" s="2"/>
      <c r="Y571" s="2"/>
      <c r="Z571" s="2"/>
      <c r="AB571" s="2"/>
      <c r="AC571" s="2"/>
      <c r="AE571" s="2"/>
      <c r="AF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S572" s="2"/>
      <c r="T572" s="2"/>
      <c r="U572" s="2"/>
      <c r="V572" s="2"/>
      <c r="W572" s="2"/>
      <c r="X572" s="2"/>
      <c r="Y572" s="2"/>
      <c r="Z572" s="2"/>
      <c r="AB572" s="2"/>
      <c r="AC572" s="2"/>
      <c r="AE572" s="2"/>
      <c r="AF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O573" s="2"/>
      <c r="P573" s="2"/>
      <c r="Q573" s="2"/>
      <c r="S573" s="2"/>
      <c r="T573" s="2"/>
      <c r="U573" s="2"/>
      <c r="V573" s="2"/>
      <c r="W573" s="2"/>
      <c r="X573" s="2"/>
      <c r="Y573" s="2"/>
      <c r="Z573" s="2"/>
      <c r="AB573" s="2"/>
      <c r="AC573" s="2"/>
      <c r="AE573" s="2"/>
      <c r="AF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E574" s="2"/>
      <c r="AF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O575" s="2"/>
      <c r="P575" s="2"/>
      <c r="Q575" s="2"/>
      <c r="S575" s="2"/>
      <c r="T575" s="2"/>
      <c r="U575" s="2"/>
      <c r="V575" s="2"/>
      <c r="W575" s="2"/>
      <c r="X575" s="2"/>
      <c r="Y575" s="2"/>
      <c r="Z575" s="2"/>
      <c r="AB575" s="2"/>
      <c r="AC575" s="2"/>
      <c r="AE575" s="2"/>
      <c r="AF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S576" s="2"/>
      <c r="T576" s="2"/>
      <c r="U576" s="2"/>
      <c r="V576" s="2"/>
      <c r="W576" s="2"/>
      <c r="X576" s="2"/>
      <c r="Y576" s="2"/>
      <c r="Z576" s="2"/>
      <c r="AB576" s="2"/>
      <c r="AC576" s="2"/>
      <c r="AE576" s="2"/>
      <c r="AF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E577" s="2"/>
      <c r="AF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E579" s="2"/>
      <c r="AF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S580" s="2"/>
      <c r="T580" s="2"/>
      <c r="U580" s="2"/>
      <c r="V580" s="2"/>
      <c r="W580" s="2"/>
      <c r="X580" s="2"/>
      <c r="Y580" s="2"/>
      <c r="Z580" s="2"/>
      <c r="AB580" s="2"/>
      <c r="AC580" s="2"/>
      <c r="AE580" s="2"/>
      <c r="AF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S581" s="2"/>
      <c r="T581" s="2"/>
      <c r="U581" s="2"/>
      <c r="V581" s="2"/>
      <c r="W581" s="2"/>
      <c r="X581" s="2"/>
      <c r="Y581" s="2"/>
      <c r="Z581" s="2"/>
      <c r="AB581" s="2"/>
      <c r="AC581" s="2"/>
      <c r="AE581" s="2"/>
      <c r="AF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E582" s="2"/>
      <c r="AF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O583" s="2"/>
      <c r="P583" s="2"/>
      <c r="Q583" s="2"/>
      <c r="S583" s="2"/>
      <c r="T583" s="2"/>
      <c r="U583" s="2"/>
      <c r="V583" s="2"/>
      <c r="W583" s="2"/>
      <c r="X583" s="2"/>
      <c r="Y583" s="2"/>
      <c r="Z583" s="2"/>
      <c r="AB583" s="2"/>
      <c r="AC583" s="2"/>
      <c r="AE583" s="2"/>
      <c r="AF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O584" s="2"/>
      <c r="P584" s="2"/>
      <c r="Q584" s="2"/>
      <c r="S584" s="2"/>
      <c r="T584" s="2"/>
      <c r="U584" s="2"/>
      <c r="V584" s="2"/>
      <c r="W584" s="2"/>
      <c r="X584" s="2"/>
      <c r="Y584" s="2"/>
      <c r="Z584" s="2"/>
      <c r="AB584" s="2"/>
      <c r="AC584" s="2"/>
      <c r="AE584" s="2"/>
      <c r="AF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E585" s="2"/>
      <c r="AF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O586" s="2"/>
      <c r="P586" s="2"/>
      <c r="Q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E586" s="2"/>
      <c r="AF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S587" s="2"/>
      <c r="T587" s="2"/>
      <c r="U587" s="2"/>
      <c r="V587" s="2"/>
      <c r="W587" s="2"/>
      <c r="X587" s="2"/>
      <c r="Y587" s="2"/>
      <c r="Z587" s="2"/>
      <c r="AB587" s="2"/>
      <c r="AC587" s="2"/>
      <c r="AE587" s="2"/>
      <c r="AF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E588" s="2"/>
      <c r="AF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O589" s="2"/>
      <c r="P589" s="2"/>
      <c r="Q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E589" s="2"/>
      <c r="AF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O590" s="2"/>
      <c r="P590" s="2"/>
      <c r="Q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E590" s="2"/>
      <c r="AF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O591" s="2"/>
      <c r="P591" s="2"/>
      <c r="Q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E591" s="2"/>
      <c r="AF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O592" s="2"/>
      <c r="P592" s="2"/>
      <c r="Q592" s="2"/>
      <c r="S592" s="2"/>
      <c r="T592" s="2"/>
      <c r="U592" s="2"/>
      <c r="V592" s="2"/>
      <c r="W592" s="2"/>
      <c r="X592" s="2"/>
      <c r="Y592" s="2"/>
      <c r="Z592" s="2"/>
      <c r="AB592" s="2"/>
      <c r="AC592" s="2"/>
      <c r="AE592" s="2"/>
      <c r="AF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O593" s="2"/>
      <c r="P593" s="2"/>
      <c r="Q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E593" s="2"/>
      <c r="AF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O594" s="2"/>
      <c r="P594" s="2"/>
      <c r="Q594" s="2"/>
      <c r="S594" s="2"/>
      <c r="T594" s="2"/>
      <c r="U594" s="2"/>
      <c r="V594" s="2"/>
      <c r="W594" s="2"/>
      <c r="X594" s="2"/>
      <c r="Y594" s="2"/>
      <c r="Z594" s="2"/>
      <c r="AB594" s="2"/>
      <c r="AC594" s="2"/>
      <c r="AE594" s="2"/>
      <c r="AF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S595" s="2"/>
      <c r="T595" s="2"/>
      <c r="U595" s="2"/>
      <c r="V595" s="2"/>
      <c r="W595" s="2"/>
      <c r="X595" s="2"/>
      <c r="Y595" s="2"/>
      <c r="Z595" s="2"/>
      <c r="AB595" s="2"/>
      <c r="AC595" s="2"/>
      <c r="AE595" s="2"/>
      <c r="AF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O596" s="2"/>
      <c r="P596" s="2"/>
      <c r="Q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E596" s="2"/>
      <c r="AF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E597" s="2"/>
      <c r="AF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E598" s="2"/>
      <c r="AF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E599" s="2"/>
      <c r="AF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E600" s="2"/>
      <c r="AF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O601" s="2"/>
      <c r="P601" s="2"/>
      <c r="Q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E601" s="2"/>
      <c r="AF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O602" s="2"/>
      <c r="P602" s="2"/>
      <c r="Q602" s="2"/>
      <c r="S602" s="2"/>
      <c r="T602" s="2"/>
      <c r="U602" s="2"/>
      <c r="V602" s="2"/>
      <c r="W602" s="2"/>
      <c r="X602" s="2"/>
      <c r="Y602" s="2"/>
      <c r="Z602" s="2"/>
      <c r="AB602" s="2"/>
      <c r="AC602" s="2"/>
      <c r="AE602" s="2"/>
      <c r="AF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O603" s="2"/>
      <c r="P603" s="2"/>
      <c r="Q603" s="2"/>
      <c r="S603" s="2"/>
      <c r="T603" s="2"/>
      <c r="U603" s="2"/>
      <c r="V603" s="2"/>
      <c r="W603" s="2"/>
      <c r="X603" s="2"/>
      <c r="Y603" s="2"/>
      <c r="Z603" s="2"/>
      <c r="AB603" s="2"/>
      <c r="AC603" s="2"/>
      <c r="AE603" s="2"/>
      <c r="AF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S604" s="2"/>
      <c r="T604" s="2"/>
      <c r="U604" s="2"/>
      <c r="V604" s="2"/>
      <c r="W604" s="2"/>
      <c r="X604" s="2"/>
      <c r="Y604" s="2"/>
      <c r="Z604" s="2"/>
      <c r="AB604" s="2"/>
      <c r="AC604" s="2"/>
      <c r="AE604" s="2"/>
      <c r="AF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S605" s="2"/>
      <c r="T605" s="2"/>
      <c r="U605" s="2"/>
      <c r="V605" s="2"/>
      <c r="W605" s="2"/>
      <c r="X605" s="2"/>
      <c r="Y605" s="2"/>
      <c r="Z605" s="2"/>
      <c r="AB605" s="2"/>
      <c r="AC605" s="2"/>
      <c r="AE605" s="2"/>
      <c r="AF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S606" s="2"/>
      <c r="T606" s="2"/>
      <c r="U606" s="2"/>
      <c r="V606" s="2"/>
      <c r="W606" s="2"/>
      <c r="X606" s="2"/>
      <c r="Y606" s="2"/>
      <c r="Z606" s="2"/>
      <c r="AB606" s="2"/>
      <c r="AC606" s="2"/>
      <c r="AE606" s="2"/>
      <c r="AF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E607" s="2"/>
      <c r="AF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O608" s="2"/>
      <c r="P608" s="2"/>
      <c r="Q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E608" s="2"/>
      <c r="AF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O609" s="2"/>
      <c r="P609" s="2"/>
      <c r="Q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E609" s="2"/>
      <c r="AF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E610" s="2"/>
      <c r="AF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O611" s="2"/>
      <c r="P611" s="2"/>
      <c r="Q611" s="2"/>
      <c r="S611" s="2"/>
      <c r="T611" s="2"/>
      <c r="U611" s="2"/>
      <c r="V611" s="2"/>
      <c r="W611" s="2"/>
      <c r="X611" s="2"/>
      <c r="Y611" s="2"/>
      <c r="Z611" s="2"/>
      <c r="AB611" s="2"/>
      <c r="AC611" s="2"/>
      <c r="AE611" s="2"/>
      <c r="AF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O612" s="2"/>
      <c r="P612" s="2"/>
      <c r="Q612" s="2"/>
      <c r="S612" s="2"/>
      <c r="T612" s="2"/>
      <c r="U612" s="2"/>
      <c r="V612" s="2"/>
      <c r="W612" s="2"/>
      <c r="X612" s="2"/>
      <c r="Y612" s="2"/>
      <c r="Z612" s="2"/>
      <c r="AB612" s="2"/>
      <c r="AC612" s="2"/>
      <c r="AE612" s="2"/>
      <c r="AF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S613" s="2"/>
      <c r="T613" s="2"/>
      <c r="U613" s="2"/>
      <c r="V613" s="2"/>
      <c r="W613" s="2"/>
      <c r="X613" s="2"/>
      <c r="Y613" s="2"/>
      <c r="Z613" s="2"/>
      <c r="AB613" s="2"/>
      <c r="AC613" s="2"/>
      <c r="AE613" s="2"/>
      <c r="AF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O614" s="2"/>
      <c r="P614" s="2"/>
      <c r="Q614" s="2"/>
      <c r="S614" s="2"/>
      <c r="T614" s="2"/>
      <c r="U614" s="2"/>
      <c r="V614" s="2"/>
      <c r="W614" s="2"/>
      <c r="X614" s="2"/>
      <c r="Y614" s="2"/>
      <c r="Z614" s="2"/>
      <c r="AB614" s="2"/>
      <c r="AC614" s="2"/>
      <c r="AE614" s="2"/>
      <c r="AF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O615" s="2"/>
      <c r="P615" s="2"/>
      <c r="Q615" s="2"/>
      <c r="S615" s="2"/>
      <c r="T615" s="2"/>
      <c r="U615" s="2"/>
      <c r="V615" s="2"/>
      <c r="W615" s="2"/>
      <c r="X615" s="2"/>
      <c r="Y615" s="2"/>
      <c r="Z615" s="2"/>
      <c r="AB615" s="2"/>
      <c r="AC615" s="2"/>
      <c r="AE615" s="2"/>
      <c r="AF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E616" s="2"/>
      <c r="AF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S617" s="2"/>
      <c r="T617" s="2"/>
      <c r="U617" s="2"/>
      <c r="V617" s="2"/>
      <c r="W617" s="2"/>
      <c r="X617" s="2"/>
      <c r="Y617" s="2"/>
      <c r="Z617" s="2"/>
      <c r="AB617" s="2"/>
      <c r="AC617" s="2"/>
      <c r="AD617" s="2"/>
      <c r="AE617" s="2"/>
      <c r="AF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O618" s="2"/>
      <c r="P618" s="2"/>
      <c r="Q618" s="2"/>
      <c r="S618" s="2"/>
      <c r="T618" s="2"/>
      <c r="U618" s="2"/>
      <c r="V618" s="2"/>
      <c r="W618" s="2"/>
      <c r="X618" s="2"/>
      <c r="Y618" s="2"/>
      <c r="Z618" s="2"/>
      <c r="AB618" s="2"/>
      <c r="AC618" s="2"/>
      <c r="AE618" s="2"/>
      <c r="AF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S619" s="2"/>
      <c r="T619" s="2"/>
      <c r="U619" s="2"/>
      <c r="V619" s="2"/>
      <c r="W619" s="2"/>
      <c r="X619" s="2"/>
      <c r="Y619" s="2"/>
      <c r="Z619" s="2"/>
      <c r="AB619" s="2"/>
      <c r="AC619" s="2"/>
      <c r="AE619" s="2"/>
      <c r="AF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O620" s="2"/>
      <c r="P620" s="2"/>
      <c r="Q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E620" s="2"/>
      <c r="AF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E621" s="2"/>
      <c r="AF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O622" s="2"/>
      <c r="P622" s="2"/>
      <c r="Q622" s="2"/>
      <c r="S622" s="2"/>
      <c r="T622" s="2"/>
      <c r="U622" s="2"/>
      <c r="V622" s="2"/>
      <c r="W622" s="2"/>
      <c r="X622" s="2"/>
      <c r="Y622" s="2"/>
      <c r="Z622" s="2"/>
      <c r="AB622" s="2"/>
      <c r="AC622" s="2"/>
      <c r="AE622" s="2"/>
      <c r="AF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O623" s="2"/>
      <c r="P623" s="2"/>
      <c r="Q623" s="2"/>
      <c r="S623" s="2"/>
      <c r="T623" s="2"/>
      <c r="U623" s="2"/>
      <c r="V623" s="2"/>
      <c r="W623" s="2"/>
      <c r="X623" s="2"/>
      <c r="Y623" s="2"/>
      <c r="Z623" s="2"/>
      <c r="AB623" s="2"/>
      <c r="AC623" s="2"/>
      <c r="AE623" s="2"/>
      <c r="AF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E624" s="2"/>
      <c r="AF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O625" s="2"/>
      <c r="P625" s="2"/>
      <c r="Q625" s="2"/>
      <c r="S625" s="2"/>
      <c r="T625" s="2"/>
      <c r="U625" s="2"/>
      <c r="V625" s="2"/>
      <c r="W625" s="2"/>
      <c r="X625" s="2"/>
      <c r="Y625" s="2"/>
      <c r="Z625" s="2"/>
      <c r="AB625" s="2"/>
      <c r="AC625" s="2"/>
      <c r="AE625" s="2"/>
      <c r="AF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S626" s="2"/>
      <c r="T626" s="2"/>
      <c r="U626" s="2"/>
      <c r="V626" s="2"/>
      <c r="W626" s="2"/>
      <c r="X626" s="2"/>
      <c r="Y626" s="2"/>
      <c r="Z626" s="2"/>
      <c r="AB626" s="2"/>
      <c r="AC626" s="2"/>
      <c r="AE626" s="2"/>
      <c r="AF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E627" s="2"/>
      <c r="AF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E629" s="2"/>
      <c r="AF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S630" s="2"/>
      <c r="T630" s="2"/>
      <c r="U630" s="2"/>
      <c r="V630" s="2"/>
      <c r="W630" s="2"/>
      <c r="X630" s="2"/>
      <c r="Y630" s="2"/>
      <c r="Z630" s="2"/>
      <c r="AB630" s="2"/>
      <c r="AC630" s="2"/>
      <c r="AE630" s="2"/>
      <c r="AF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S631" s="2"/>
      <c r="T631" s="2"/>
      <c r="U631" s="2"/>
      <c r="V631" s="2"/>
      <c r="W631" s="2"/>
      <c r="X631" s="2"/>
      <c r="Y631" s="2"/>
      <c r="Z631" s="2"/>
      <c r="AB631" s="2"/>
      <c r="AC631" s="2"/>
      <c r="AE631" s="2"/>
      <c r="AF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S633" s="2"/>
      <c r="T633" s="2"/>
      <c r="U633" s="2"/>
      <c r="V633" s="2"/>
      <c r="W633" s="2"/>
      <c r="X633" s="2"/>
      <c r="Y633" s="2"/>
      <c r="Z633" s="2"/>
      <c r="AB633" s="2"/>
      <c r="AC633" s="2"/>
      <c r="AE633" s="2"/>
      <c r="AF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O634" s="2"/>
      <c r="P634" s="2"/>
      <c r="Q634" s="2"/>
      <c r="S634" s="2"/>
      <c r="T634" s="2"/>
      <c r="U634" s="2"/>
      <c r="V634" s="2"/>
      <c r="W634" s="2"/>
      <c r="X634" s="2"/>
      <c r="Y634" s="2"/>
      <c r="Z634" s="2"/>
      <c r="AB634" s="2"/>
      <c r="AC634" s="2"/>
      <c r="AE634" s="2"/>
      <c r="AF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S635" s="2"/>
      <c r="T635" s="2"/>
      <c r="U635" s="2"/>
      <c r="V635" s="2"/>
      <c r="W635" s="2"/>
      <c r="X635" s="2"/>
      <c r="Y635" s="2"/>
      <c r="Z635" s="2"/>
      <c r="AB635" s="2"/>
      <c r="AC635" s="2"/>
      <c r="AE635" s="2"/>
      <c r="AF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O636" s="2"/>
      <c r="P636" s="2"/>
      <c r="Q636" s="2"/>
      <c r="S636" s="2"/>
      <c r="T636" s="2"/>
      <c r="U636" s="2"/>
      <c r="V636" s="2"/>
      <c r="W636" s="2"/>
      <c r="X636" s="2"/>
      <c r="Y636" s="2"/>
      <c r="Z636" s="2"/>
      <c r="AB636" s="2"/>
      <c r="AC636" s="2"/>
      <c r="AE636" s="2"/>
      <c r="AF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O637" s="2"/>
      <c r="P637" s="2"/>
      <c r="Q637" s="2"/>
      <c r="S637" s="2"/>
      <c r="T637" s="2"/>
      <c r="U637" s="2"/>
      <c r="V637" s="2"/>
      <c r="W637" s="2"/>
      <c r="X637" s="2"/>
      <c r="Y637" s="2"/>
      <c r="Z637" s="2"/>
      <c r="AB637" s="2"/>
      <c r="AC637" s="2"/>
      <c r="AE637" s="2"/>
      <c r="AF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E638" s="2"/>
      <c r="AF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E639" s="2"/>
      <c r="AF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O640" s="2"/>
      <c r="P640" s="2"/>
      <c r="Q640" s="2"/>
      <c r="S640" s="2"/>
      <c r="T640" s="2"/>
      <c r="U640" s="2"/>
      <c r="V640" s="2"/>
      <c r="W640" s="2"/>
      <c r="X640" s="2"/>
      <c r="Y640" s="2"/>
      <c r="Z640" s="2"/>
      <c r="AB640" s="2"/>
      <c r="AC640" s="2"/>
      <c r="AE640" s="2"/>
      <c r="AF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E641" s="2"/>
      <c r="AF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E642" s="2"/>
      <c r="AF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S643" s="2"/>
      <c r="T643" s="2"/>
      <c r="U643" s="2"/>
      <c r="V643" s="2"/>
      <c r="W643" s="2"/>
      <c r="X643" s="2"/>
      <c r="Y643" s="2"/>
      <c r="Z643" s="2"/>
      <c r="AB643" s="2"/>
      <c r="AC643" s="2"/>
      <c r="AE643" s="2"/>
      <c r="AF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S645" s="2"/>
      <c r="T645" s="2"/>
      <c r="U645" s="2"/>
      <c r="V645" s="2"/>
      <c r="W645" s="2"/>
      <c r="X645" s="2"/>
      <c r="Y645" s="2"/>
      <c r="Z645" s="2"/>
      <c r="AB645" s="2"/>
      <c r="AC645" s="2"/>
      <c r="AE645" s="2"/>
      <c r="AF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S646" s="2"/>
      <c r="T646" s="2"/>
      <c r="U646" s="2"/>
      <c r="V646" s="2"/>
      <c r="W646" s="2"/>
      <c r="X646" s="2"/>
      <c r="Y646" s="2"/>
      <c r="Z646" s="2"/>
      <c r="AB646" s="2"/>
      <c r="AC646" s="2"/>
      <c r="AE646" s="2"/>
      <c r="AF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O647" s="2"/>
      <c r="P647" s="2"/>
      <c r="Q647" s="2"/>
      <c r="S647" s="2"/>
      <c r="T647" s="2"/>
      <c r="U647" s="2"/>
      <c r="V647" s="2"/>
      <c r="W647" s="2"/>
      <c r="X647" s="2"/>
      <c r="Y647" s="2"/>
      <c r="Z647" s="2"/>
      <c r="AB647" s="2"/>
      <c r="AC647" s="2"/>
      <c r="AE647" s="2"/>
      <c r="AF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O648" s="2"/>
      <c r="P648" s="2"/>
      <c r="Q648" s="2"/>
      <c r="S648" s="2"/>
      <c r="T648" s="2"/>
      <c r="U648" s="2"/>
      <c r="V648" s="2"/>
      <c r="W648" s="2"/>
      <c r="X648" s="2"/>
      <c r="Y648" s="2"/>
      <c r="Z648" s="2"/>
      <c r="AB648" s="2"/>
      <c r="AC648" s="2"/>
      <c r="AE648" s="2"/>
      <c r="AF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S649" s="2"/>
      <c r="T649" s="2"/>
      <c r="U649" s="2"/>
      <c r="V649" s="2"/>
      <c r="W649" s="2"/>
      <c r="X649" s="2"/>
      <c r="Y649" s="2"/>
      <c r="Z649" s="2"/>
      <c r="AB649" s="2"/>
      <c r="AC649" s="2"/>
      <c r="AE649" s="2"/>
      <c r="AF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E650" s="2"/>
      <c r="AF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E651" s="2"/>
      <c r="AF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O652" s="2"/>
      <c r="P652" s="2"/>
      <c r="Q652" s="2"/>
      <c r="S652" s="2"/>
      <c r="T652" s="2"/>
      <c r="U652" s="2"/>
      <c r="V652" s="2"/>
      <c r="W652" s="2"/>
      <c r="X652" s="2"/>
      <c r="Y652" s="2"/>
      <c r="Z652" s="2"/>
      <c r="AB652" s="2"/>
      <c r="AC652" s="2"/>
      <c r="AE652" s="2"/>
      <c r="AF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E653" s="2"/>
      <c r="AF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E654" s="2"/>
      <c r="AF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O655" s="2"/>
      <c r="P655" s="2"/>
      <c r="Q655" s="2"/>
      <c r="S655" s="2"/>
      <c r="T655" s="2"/>
      <c r="U655" s="2"/>
      <c r="V655" s="2"/>
      <c r="W655" s="2"/>
      <c r="X655" s="2"/>
      <c r="Y655" s="2"/>
      <c r="Z655" s="2"/>
      <c r="AB655" s="2"/>
      <c r="AC655" s="2"/>
      <c r="AE655" s="2"/>
      <c r="AF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O656" s="2"/>
      <c r="P656" s="2"/>
      <c r="Q656" s="2"/>
      <c r="S656" s="2"/>
      <c r="T656" s="2"/>
      <c r="U656" s="2"/>
      <c r="V656" s="2"/>
      <c r="W656" s="2"/>
      <c r="X656" s="2"/>
      <c r="Y656" s="2"/>
      <c r="Z656" s="2"/>
      <c r="AB656" s="2"/>
      <c r="AC656" s="2"/>
      <c r="AE656" s="2"/>
      <c r="AF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O657" s="2"/>
      <c r="P657" s="2"/>
      <c r="Q657" s="2"/>
      <c r="S657" s="2"/>
      <c r="T657" s="2"/>
      <c r="U657" s="2"/>
      <c r="V657" s="2"/>
      <c r="W657" s="2"/>
      <c r="X657" s="2"/>
      <c r="Y657" s="2"/>
      <c r="Z657" s="2"/>
      <c r="AB657" s="2"/>
      <c r="AC657" s="2"/>
      <c r="AE657" s="2"/>
      <c r="AF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O659" s="2"/>
      <c r="P659" s="2"/>
      <c r="Q659" s="2"/>
      <c r="S659" s="2"/>
      <c r="T659" s="2"/>
      <c r="U659" s="2"/>
      <c r="V659" s="2"/>
      <c r="W659" s="2"/>
      <c r="X659" s="2"/>
      <c r="Y659" s="2"/>
      <c r="Z659" s="2"/>
      <c r="AB659" s="2"/>
      <c r="AC659" s="2"/>
      <c r="AE659" s="2"/>
      <c r="AF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O660" s="2"/>
      <c r="P660" s="2"/>
      <c r="Q660" s="2"/>
      <c r="S660" s="2"/>
      <c r="T660" s="2"/>
      <c r="U660" s="2"/>
      <c r="V660" s="2"/>
      <c r="W660" s="2"/>
      <c r="X660" s="2"/>
      <c r="Y660" s="2"/>
      <c r="Z660" s="2"/>
      <c r="AB660" s="2"/>
      <c r="AC660" s="2"/>
      <c r="AE660" s="2"/>
      <c r="AF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O661" s="2"/>
      <c r="P661" s="2"/>
      <c r="Q661" s="2"/>
      <c r="S661" s="2"/>
      <c r="T661" s="2"/>
      <c r="U661" s="2"/>
      <c r="V661" s="2"/>
      <c r="W661" s="2"/>
      <c r="X661" s="2"/>
      <c r="Y661" s="2"/>
      <c r="Z661" s="2"/>
      <c r="AB661" s="2"/>
      <c r="AC661" s="2"/>
      <c r="AE661" s="2"/>
      <c r="AF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E662" s="2"/>
      <c r="AF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S663" s="2"/>
      <c r="T663" s="2"/>
      <c r="U663" s="2"/>
      <c r="V663" s="2"/>
      <c r="W663" s="2"/>
      <c r="X663" s="2"/>
      <c r="Y663" s="2"/>
      <c r="Z663" s="2"/>
      <c r="AB663" s="2"/>
      <c r="AC663" s="2"/>
      <c r="AE663" s="2"/>
      <c r="AF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O664" s="2"/>
      <c r="P664" s="2"/>
      <c r="Q664" s="2"/>
      <c r="S664" s="2"/>
      <c r="T664" s="2"/>
      <c r="U664" s="2"/>
      <c r="V664" s="2"/>
      <c r="W664" s="2"/>
      <c r="X664" s="2"/>
      <c r="Y664" s="2"/>
      <c r="Z664" s="2"/>
      <c r="AB664" s="2"/>
      <c r="AC664" s="2"/>
      <c r="AE664" s="2"/>
      <c r="AF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O665" s="2"/>
      <c r="P665" s="2"/>
      <c r="Q665" s="2"/>
      <c r="S665" s="2"/>
      <c r="T665" s="2"/>
      <c r="U665" s="2"/>
      <c r="V665" s="2"/>
      <c r="W665" s="2"/>
      <c r="X665" s="2"/>
      <c r="Y665" s="2"/>
      <c r="Z665" s="2"/>
      <c r="AB665" s="2"/>
      <c r="AC665" s="2"/>
      <c r="AE665" s="2"/>
      <c r="AF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O666" s="2"/>
      <c r="P666" s="2"/>
      <c r="Q666" s="2"/>
      <c r="S666" s="2"/>
      <c r="T666" s="2"/>
      <c r="U666" s="2"/>
      <c r="V666" s="2"/>
      <c r="W666" s="2"/>
      <c r="X666" s="2"/>
      <c r="Y666" s="2"/>
      <c r="Z666" s="2"/>
      <c r="AB666" s="2"/>
      <c r="AC666" s="2"/>
      <c r="AE666" s="2"/>
      <c r="AF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S667" s="2"/>
      <c r="T667" s="2"/>
      <c r="U667" s="2"/>
      <c r="V667" s="2"/>
      <c r="W667" s="2"/>
      <c r="X667" s="2"/>
      <c r="Y667" s="2"/>
      <c r="Z667" s="2"/>
      <c r="AB667" s="2"/>
      <c r="AC667" s="2"/>
      <c r="AE667" s="2"/>
      <c r="AF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E668" s="2"/>
      <c r="AF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S669" s="2"/>
      <c r="T669" s="2"/>
      <c r="U669" s="2"/>
      <c r="V669" s="2"/>
      <c r="W669" s="2"/>
      <c r="X669" s="2"/>
      <c r="Y669" s="2"/>
      <c r="Z669" s="2"/>
      <c r="AB669" s="2"/>
      <c r="AC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S671" s="2"/>
      <c r="T671" s="2"/>
      <c r="U671" s="2"/>
      <c r="V671" s="2"/>
      <c r="W671" s="2"/>
      <c r="X671" s="2"/>
      <c r="Y671" s="2"/>
      <c r="Z671" s="2"/>
      <c r="AB671" s="2"/>
      <c r="AC671" s="2"/>
      <c r="AD671" s="2"/>
      <c r="AE671" s="2"/>
      <c r="AF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S674" s="2"/>
      <c r="T674" s="2"/>
      <c r="U674" s="2"/>
      <c r="V674" s="2"/>
      <c r="W674" s="2"/>
      <c r="X674" s="2"/>
      <c r="Y674" s="2"/>
      <c r="Z674" s="2"/>
      <c r="AB674" s="2"/>
      <c r="AC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O675" s="2"/>
      <c r="P675" s="2"/>
      <c r="Q675" s="2"/>
      <c r="S675" s="2"/>
      <c r="T675" s="2"/>
      <c r="U675" s="2"/>
      <c r="V675" s="2"/>
      <c r="W675" s="2"/>
      <c r="X675" s="2"/>
      <c r="Y675" s="2"/>
      <c r="Z675" s="2"/>
      <c r="AB675" s="2"/>
      <c r="AC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O677" s="2"/>
      <c r="P677" s="2"/>
      <c r="Q677" s="2"/>
      <c r="S677" s="2"/>
      <c r="T677" s="2"/>
      <c r="U677" s="2"/>
      <c r="V677" s="2"/>
      <c r="W677" s="2"/>
      <c r="X677" s="2"/>
      <c r="Y677" s="2"/>
      <c r="Z677" s="2"/>
      <c r="AB677" s="2"/>
      <c r="AC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S678" s="2"/>
      <c r="T678" s="2"/>
      <c r="U678" s="2"/>
      <c r="V678" s="2"/>
      <c r="W678" s="2"/>
      <c r="X678" s="2"/>
      <c r="Y678" s="2"/>
      <c r="Z678" s="2"/>
      <c r="AB678" s="2"/>
      <c r="AC678" s="2"/>
      <c r="AE678" s="2"/>
      <c r="AF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S679" s="2"/>
      <c r="T679" s="2"/>
      <c r="U679" s="2"/>
      <c r="V679" s="2"/>
      <c r="W679" s="2"/>
      <c r="X679" s="2"/>
      <c r="Y679" s="2"/>
      <c r="Z679" s="2"/>
      <c r="AB679" s="2"/>
      <c r="AC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O680" s="2"/>
      <c r="P680" s="2"/>
      <c r="Q680" s="2"/>
      <c r="S680" s="2"/>
      <c r="T680" s="2"/>
      <c r="U680" s="2"/>
      <c r="V680" s="2"/>
      <c r="W680" s="2"/>
      <c r="X680" s="2"/>
      <c r="Y680" s="2"/>
      <c r="Z680" s="2"/>
      <c r="AB680" s="2"/>
      <c r="AC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S681" s="2"/>
      <c r="T681" s="2"/>
      <c r="U681" s="2"/>
      <c r="V681" s="2"/>
      <c r="W681" s="2"/>
      <c r="X681" s="2"/>
      <c r="Y681" s="2"/>
      <c r="Z681" s="2"/>
      <c r="AB681" s="2"/>
      <c r="AC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O682" s="2"/>
      <c r="P682" s="2"/>
      <c r="Q682" s="2"/>
      <c r="S682" s="2"/>
      <c r="T682" s="2"/>
      <c r="U682" s="2"/>
      <c r="V682" s="2"/>
      <c r="W682" s="2"/>
      <c r="X682" s="2"/>
      <c r="Y682" s="2"/>
      <c r="Z682" s="2"/>
      <c r="AB682" s="2"/>
      <c r="AC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S683" s="2"/>
      <c r="T683" s="2"/>
      <c r="U683" s="2"/>
      <c r="V683" s="2"/>
      <c r="W683" s="2"/>
      <c r="X683" s="2"/>
      <c r="Y683" s="2"/>
      <c r="Z683" s="2"/>
      <c r="AB683" s="2"/>
      <c r="AC683" s="2"/>
      <c r="AE683" s="2"/>
      <c r="AF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S684" s="2"/>
      <c r="T684" s="2"/>
      <c r="U684" s="2"/>
      <c r="V684" s="2"/>
      <c r="W684" s="2"/>
      <c r="X684" s="2"/>
      <c r="Y684" s="2"/>
      <c r="Z684" s="2"/>
      <c r="AB684" s="2"/>
      <c r="AC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O685" s="2"/>
      <c r="P685" s="2"/>
      <c r="Q685" s="2"/>
      <c r="S685" s="2"/>
      <c r="T685" s="2"/>
      <c r="U685" s="2"/>
      <c r="V685" s="2"/>
      <c r="W685" s="2"/>
      <c r="X685" s="2"/>
      <c r="Y685" s="2"/>
      <c r="Z685" s="2"/>
      <c r="AB685" s="2"/>
      <c r="AC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S686" s="2"/>
      <c r="T686" s="2"/>
      <c r="U686" s="2"/>
      <c r="V686" s="2"/>
      <c r="W686" s="2"/>
      <c r="X686" s="2"/>
      <c r="Y686" s="2"/>
      <c r="Z686" s="2"/>
      <c r="AB686" s="2"/>
      <c r="AC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O687" s="2"/>
      <c r="P687" s="2"/>
      <c r="Q687" s="2"/>
      <c r="S687" s="2"/>
      <c r="T687" s="2"/>
      <c r="U687" s="2"/>
      <c r="V687" s="2"/>
      <c r="W687" s="2"/>
      <c r="X687" s="2"/>
      <c r="Y687" s="2"/>
      <c r="Z687" s="2"/>
      <c r="AB687" s="2"/>
      <c r="AC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S688" s="2"/>
      <c r="T688" s="2"/>
      <c r="U688" s="2"/>
      <c r="V688" s="2"/>
      <c r="W688" s="2"/>
      <c r="X688" s="2"/>
      <c r="Y688" s="2"/>
      <c r="Z688" s="2"/>
      <c r="AB688" s="2"/>
      <c r="AC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O689" s="2"/>
      <c r="P689" s="2"/>
      <c r="Q689" s="2"/>
      <c r="S689" s="2"/>
      <c r="T689" s="2"/>
      <c r="U689" s="2"/>
      <c r="V689" s="2"/>
      <c r="W689" s="2"/>
      <c r="X689" s="2"/>
      <c r="Y689" s="2"/>
      <c r="Z689" s="2"/>
      <c r="AB689" s="2"/>
      <c r="AC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O690" s="2"/>
      <c r="P690" s="2"/>
      <c r="Q690" s="2"/>
      <c r="S690" s="2"/>
      <c r="T690" s="2"/>
      <c r="U690" s="2"/>
      <c r="V690" s="2"/>
      <c r="W690" s="2"/>
      <c r="X690" s="2"/>
      <c r="Y690" s="2"/>
      <c r="Z690" s="2"/>
      <c r="AB690" s="2"/>
      <c r="AC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S691" s="2"/>
      <c r="T691" s="2"/>
      <c r="U691" s="2"/>
      <c r="V691" s="2"/>
      <c r="W691" s="2"/>
      <c r="X691" s="2"/>
      <c r="Y691" s="2"/>
      <c r="Z691" s="2"/>
      <c r="AB691" s="2"/>
      <c r="AC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S692" s="2"/>
      <c r="T692" s="2"/>
      <c r="U692" s="2"/>
      <c r="V692" s="2"/>
      <c r="W692" s="2"/>
      <c r="X692" s="2"/>
      <c r="Y692" s="2"/>
      <c r="Z692" s="2"/>
      <c r="AB692" s="2"/>
      <c r="AC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S693" s="2"/>
      <c r="T693" s="2"/>
      <c r="U693" s="2"/>
      <c r="V693" s="2"/>
      <c r="W693" s="2"/>
      <c r="X693" s="2"/>
      <c r="Y693" s="2"/>
      <c r="Z693" s="2"/>
      <c r="AB693" s="2"/>
      <c r="AC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O694" s="2"/>
      <c r="P694" s="2"/>
      <c r="Q694" s="2"/>
      <c r="S694" s="2"/>
      <c r="T694" s="2"/>
      <c r="U694" s="2"/>
      <c r="V694" s="2"/>
      <c r="W694" s="2"/>
      <c r="X694" s="2"/>
      <c r="Y694" s="2"/>
      <c r="Z694" s="2"/>
      <c r="AB694" s="2"/>
      <c r="AC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O695" s="2"/>
      <c r="P695" s="2"/>
      <c r="Q695" s="2"/>
      <c r="S695" s="2"/>
      <c r="T695" s="2"/>
      <c r="U695" s="2"/>
      <c r="V695" s="2"/>
      <c r="W695" s="2"/>
      <c r="X695" s="2"/>
      <c r="Y695" s="2"/>
      <c r="Z695" s="2"/>
      <c r="AB695" s="2"/>
      <c r="AC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S696" s="2"/>
      <c r="T696" s="2"/>
      <c r="U696" s="2"/>
      <c r="V696" s="2"/>
      <c r="W696" s="2"/>
      <c r="X696" s="2"/>
      <c r="Y696" s="2"/>
      <c r="Z696" s="2"/>
      <c r="AB696" s="2"/>
      <c r="AC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S697" s="2"/>
      <c r="T697" s="2"/>
      <c r="U697" s="2"/>
      <c r="V697" s="2"/>
      <c r="W697" s="2"/>
      <c r="X697" s="2"/>
      <c r="Y697" s="2"/>
      <c r="Z697" s="2"/>
      <c r="AB697" s="2"/>
      <c r="AC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O698" s="2"/>
      <c r="P698" s="2"/>
      <c r="Q698" s="2"/>
      <c r="S698" s="2"/>
      <c r="T698" s="2"/>
      <c r="U698" s="2"/>
      <c r="V698" s="2"/>
      <c r="W698" s="2"/>
      <c r="X698" s="2"/>
      <c r="Y698" s="2"/>
      <c r="Z698" s="2"/>
      <c r="AB698" s="2"/>
      <c r="AC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O699" s="2"/>
      <c r="P699" s="2"/>
      <c r="Q699" s="2"/>
      <c r="S699" s="2"/>
      <c r="T699" s="2"/>
      <c r="U699" s="2"/>
      <c r="V699" s="2"/>
      <c r="W699" s="2"/>
      <c r="X699" s="2"/>
      <c r="Y699" s="2"/>
      <c r="Z699" s="2"/>
      <c r="AB699" s="2"/>
      <c r="AC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S701" s="2"/>
      <c r="T701" s="2"/>
      <c r="U701" s="2"/>
      <c r="V701" s="2"/>
      <c r="W701" s="2"/>
      <c r="X701" s="2"/>
      <c r="Y701" s="2"/>
      <c r="Z701" s="2"/>
      <c r="AB701" s="2"/>
      <c r="AC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O702" s="2"/>
      <c r="P702" s="2"/>
      <c r="Q702" s="2"/>
      <c r="S702" s="2"/>
      <c r="T702" s="2"/>
      <c r="U702" s="2"/>
      <c r="V702" s="2"/>
      <c r="W702" s="2"/>
      <c r="X702" s="2"/>
      <c r="Y702" s="2"/>
      <c r="Z702" s="2"/>
      <c r="AB702" s="2"/>
      <c r="AC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O703" s="2"/>
      <c r="P703" s="2"/>
      <c r="Q703" s="2"/>
      <c r="S703" s="2"/>
      <c r="T703" s="2"/>
      <c r="U703" s="2"/>
      <c r="V703" s="2"/>
      <c r="W703" s="2"/>
      <c r="X703" s="2"/>
      <c r="Y703" s="2"/>
      <c r="Z703" s="2"/>
      <c r="AB703" s="2"/>
      <c r="AC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O704" s="2"/>
      <c r="P704" s="2"/>
      <c r="Q704" s="2"/>
      <c r="S704" s="2"/>
      <c r="T704" s="2"/>
      <c r="U704" s="2"/>
      <c r="V704" s="2"/>
      <c r="W704" s="2"/>
      <c r="X704" s="2"/>
      <c r="Y704" s="2"/>
      <c r="Z704" s="2"/>
      <c r="AB704" s="2"/>
      <c r="AC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O705" s="2"/>
      <c r="P705" s="2"/>
      <c r="Q705" s="2"/>
      <c r="S705" s="2"/>
      <c r="T705" s="2"/>
      <c r="U705" s="2"/>
      <c r="V705" s="2"/>
      <c r="W705" s="2"/>
      <c r="X705" s="2"/>
      <c r="Y705" s="2"/>
      <c r="Z705" s="2"/>
      <c r="AB705" s="2"/>
      <c r="AC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O707" s="2"/>
      <c r="P707" s="2"/>
      <c r="Q707" s="2"/>
      <c r="S707" s="2"/>
      <c r="T707" s="2"/>
      <c r="U707" s="2"/>
      <c r="V707" s="2"/>
      <c r="W707" s="2"/>
      <c r="X707" s="2"/>
      <c r="Y707" s="2"/>
      <c r="Z707" s="2"/>
      <c r="AB707" s="2"/>
      <c r="AC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O708" s="2"/>
      <c r="P708" s="2"/>
      <c r="Q708" s="2"/>
      <c r="S708" s="2"/>
      <c r="T708" s="2"/>
      <c r="U708" s="2"/>
      <c r="V708" s="2"/>
      <c r="W708" s="2"/>
      <c r="X708" s="2"/>
      <c r="Y708" s="2"/>
      <c r="Z708" s="2"/>
      <c r="AB708" s="2"/>
      <c r="AC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O709" s="2"/>
      <c r="P709" s="2"/>
      <c r="Q709" s="2"/>
      <c r="S709" s="2"/>
      <c r="T709" s="2"/>
      <c r="U709" s="2"/>
      <c r="V709" s="2"/>
      <c r="W709" s="2"/>
      <c r="X709" s="2"/>
      <c r="Y709" s="2"/>
      <c r="Z709" s="2"/>
      <c r="AB709" s="2"/>
      <c r="AC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S711" s="2"/>
      <c r="T711" s="2"/>
      <c r="U711" s="2"/>
      <c r="V711" s="2"/>
      <c r="W711" s="2"/>
      <c r="X711" s="2"/>
      <c r="Y711" s="2"/>
      <c r="Z711" s="2"/>
      <c r="AB711" s="2"/>
      <c r="AC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O712" s="2"/>
      <c r="P712" s="2"/>
      <c r="Q712" s="2"/>
      <c r="S712" s="2"/>
      <c r="T712" s="2"/>
      <c r="U712" s="2"/>
      <c r="V712" s="2"/>
      <c r="W712" s="2"/>
      <c r="X712" s="2"/>
      <c r="Y712" s="2"/>
      <c r="Z712" s="2"/>
      <c r="AB712" s="2"/>
      <c r="AC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S713" s="2"/>
      <c r="T713" s="2"/>
      <c r="U713" s="2"/>
      <c r="V713" s="2"/>
      <c r="W713" s="2"/>
      <c r="X713" s="2"/>
      <c r="Y713" s="2"/>
      <c r="Z713" s="2"/>
      <c r="AB713" s="2"/>
      <c r="AC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S714" s="2"/>
      <c r="T714" s="2"/>
      <c r="U714" s="2"/>
      <c r="V714" s="2"/>
      <c r="W714" s="2"/>
      <c r="X714" s="2"/>
      <c r="Y714" s="2"/>
      <c r="Z714" s="2"/>
      <c r="AB714" s="2"/>
      <c r="AC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O718" s="2"/>
      <c r="P718" s="2"/>
      <c r="Q718" s="2"/>
      <c r="S718" s="2"/>
      <c r="T718" s="2"/>
      <c r="U718" s="2"/>
      <c r="V718" s="2"/>
      <c r="W718" s="2"/>
      <c r="X718" s="2"/>
      <c r="Y718" s="2"/>
      <c r="Z718" s="2"/>
      <c r="AB718" s="2"/>
      <c r="AC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S720" s="2"/>
      <c r="T720" s="2"/>
      <c r="U720" s="2"/>
      <c r="V720" s="2"/>
      <c r="W720" s="2"/>
      <c r="X720" s="2"/>
      <c r="Y720" s="2"/>
      <c r="Z720" s="2"/>
      <c r="AB720" s="2"/>
      <c r="AC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S721" s="2"/>
      <c r="T721" s="2"/>
      <c r="U721" s="2"/>
      <c r="V721" s="2"/>
      <c r="W721" s="2"/>
      <c r="X721" s="2"/>
      <c r="Y721" s="2"/>
      <c r="Z721" s="2"/>
      <c r="AB721" s="2"/>
      <c r="AC721" s="2"/>
      <c r="AE721" s="2"/>
      <c r="AF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  <c r="Q722" s="2"/>
      <c r="S722" s="2"/>
      <c r="T722" s="2"/>
      <c r="U722" s="2"/>
      <c r="V722" s="2"/>
      <c r="W722" s="2"/>
      <c r="X722" s="2"/>
      <c r="Y722" s="2"/>
      <c r="Z722" s="2"/>
      <c r="AB722" s="2"/>
      <c r="AC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S723" s="2"/>
      <c r="T723" s="2"/>
      <c r="U723" s="2"/>
      <c r="V723" s="2"/>
      <c r="W723" s="2"/>
      <c r="X723" s="2"/>
      <c r="Y723" s="2"/>
      <c r="Z723" s="2"/>
      <c r="AB723" s="2"/>
      <c r="AC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O725" s="2"/>
      <c r="P725" s="2"/>
      <c r="Q725" s="2"/>
      <c r="S725" s="2"/>
      <c r="T725" s="2"/>
      <c r="U725" s="2"/>
      <c r="V725" s="2"/>
      <c r="W725" s="2"/>
      <c r="X725" s="2"/>
      <c r="Y725" s="2"/>
      <c r="Z725" s="2"/>
      <c r="AB725" s="2"/>
      <c r="AC725" s="2"/>
      <c r="AE725" s="2"/>
      <c r="AF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O726" s="2"/>
      <c r="P726" s="2"/>
      <c r="Q726" s="2"/>
      <c r="S726" s="2"/>
      <c r="T726" s="2"/>
      <c r="U726" s="2"/>
      <c r="V726" s="2"/>
      <c r="W726" s="2"/>
      <c r="X726" s="2"/>
      <c r="Y726" s="2"/>
      <c r="Z726" s="2"/>
      <c r="AB726" s="2"/>
      <c r="AC726" s="2"/>
      <c r="AE726" s="2"/>
      <c r="AF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S727" s="2"/>
      <c r="T727" s="2"/>
      <c r="U727" s="2"/>
      <c r="V727" s="2"/>
      <c r="W727" s="2"/>
      <c r="X727" s="2"/>
      <c r="Y727" s="2"/>
      <c r="Z727" s="2"/>
      <c r="AB727" s="2"/>
      <c r="AC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S729" s="2"/>
      <c r="T729" s="2"/>
      <c r="U729" s="2"/>
      <c r="V729" s="2"/>
      <c r="W729" s="2"/>
      <c r="X729" s="2"/>
      <c r="Y729" s="2"/>
      <c r="Z729" s="2"/>
      <c r="AB729" s="2"/>
      <c r="AC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S730" s="2"/>
      <c r="T730" s="2"/>
      <c r="U730" s="2"/>
      <c r="V730" s="2"/>
      <c r="W730" s="2"/>
      <c r="X730" s="2"/>
      <c r="Y730" s="2"/>
      <c r="Z730" s="2"/>
      <c r="AB730" s="2"/>
      <c r="AC730" s="2"/>
      <c r="AE730" s="2"/>
      <c r="AF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  <c r="Q731" s="2"/>
      <c r="S731" s="2"/>
      <c r="T731" s="2"/>
      <c r="U731" s="2"/>
      <c r="V731" s="2"/>
      <c r="W731" s="2"/>
      <c r="X731" s="2"/>
      <c r="Y731" s="2"/>
      <c r="Z731" s="2"/>
      <c r="AB731" s="2"/>
      <c r="AC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O732" s="2"/>
      <c r="P732" s="2"/>
      <c r="Q732" s="2"/>
      <c r="S732" s="2"/>
      <c r="T732" s="2"/>
      <c r="U732" s="2"/>
      <c r="V732" s="2"/>
      <c r="W732" s="2"/>
      <c r="X732" s="2"/>
      <c r="Y732" s="2"/>
      <c r="Z732" s="2"/>
      <c r="AB732" s="2"/>
      <c r="AC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S734" s="2"/>
      <c r="T734" s="2"/>
      <c r="U734" s="2"/>
      <c r="V734" s="2"/>
      <c r="W734" s="2"/>
      <c r="X734" s="2"/>
      <c r="Y734" s="2"/>
      <c r="Z734" s="2"/>
      <c r="AB734" s="2"/>
      <c r="AC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O735" s="2"/>
      <c r="P735" s="2"/>
      <c r="Q735" s="2"/>
      <c r="S735" s="2"/>
      <c r="T735" s="2"/>
      <c r="U735" s="2"/>
      <c r="V735" s="2"/>
      <c r="W735" s="2"/>
      <c r="X735" s="2"/>
      <c r="Y735" s="2"/>
      <c r="Z735" s="2"/>
      <c r="AB735" s="2"/>
      <c r="AC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O737" s="2"/>
      <c r="P737" s="2"/>
      <c r="Q737" s="2"/>
      <c r="S737" s="2"/>
      <c r="T737" s="2"/>
      <c r="U737" s="2"/>
      <c r="V737" s="2"/>
      <c r="W737" s="2"/>
      <c r="X737" s="2"/>
      <c r="Y737" s="2"/>
      <c r="Z737" s="2"/>
      <c r="AB737" s="2"/>
      <c r="AC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O739" s="2"/>
      <c r="P739" s="2"/>
      <c r="Q739" s="2"/>
      <c r="S739" s="2"/>
      <c r="T739" s="2"/>
      <c r="U739" s="2"/>
      <c r="V739" s="2"/>
      <c r="W739" s="2"/>
      <c r="X739" s="2"/>
      <c r="Y739" s="2"/>
      <c r="Z739" s="2"/>
      <c r="AB739" s="2"/>
      <c r="AC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S742" s="2"/>
      <c r="T742" s="2"/>
      <c r="U742" s="2"/>
      <c r="V742" s="2"/>
      <c r="W742" s="2"/>
      <c r="X742" s="2"/>
      <c r="Y742" s="2"/>
      <c r="Z742" s="2"/>
      <c r="AB742" s="2"/>
      <c r="AC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O743" s="2"/>
      <c r="P743" s="2"/>
      <c r="Q743" s="2"/>
      <c r="S743" s="2"/>
      <c r="T743" s="2"/>
      <c r="U743" s="2"/>
      <c r="V743" s="2"/>
      <c r="W743" s="2"/>
      <c r="X743" s="2"/>
      <c r="Y743" s="2"/>
      <c r="Z743" s="2"/>
      <c r="AB743" s="2"/>
      <c r="AC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O744" s="2"/>
      <c r="P744" s="2"/>
      <c r="Q744" s="2"/>
      <c r="S744" s="2"/>
      <c r="T744" s="2"/>
      <c r="U744" s="2"/>
      <c r="V744" s="2"/>
      <c r="W744" s="2"/>
      <c r="X744" s="2"/>
      <c r="Y744" s="2"/>
      <c r="Z744" s="2"/>
      <c r="AB744" s="2"/>
      <c r="AC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O745" s="2"/>
      <c r="P745" s="2"/>
      <c r="Q745" s="2"/>
      <c r="S745" s="2"/>
      <c r="T745" s="2"/>
      <c r="U745" s="2"/>
      <c r="V745" s="2"/>
      <c r="W745" s="2"/>
      <c r="X745" s="2"/>
      <c r="Y745" s="2"/>
      <c r="Z745" s="2"/>
      <c r="AB745" s="2"/>
      <c r="AC745" s="2"/>
      <c r="AE745" s="2"/>
      <c r="AF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O746" s="2"/>
      <c r="P746" s="2"/>
      <c r="Q746" s="2"/>
      <c r="S746" s="2"/>
      <c r="T746" s="2"/>
      <c r="U746" s="2"/>
      <c r="V746" s="2"/>
      <c r="W746" s="2"/>
      <c r="X746" s="2"/>
      <c r="Y746" s="2"/>
      <c r="Z746" s="2"/>
      <c r="AB746" s="2"/>
      <c r="AC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O747" s="2"/>
      <c r="P747" s="2"/>
      <c r="Q747" s="2"/>
      <c r="S747" s="2"/>
      <c r="T747" s="2"/>
      <c r="U747" s="2"/>
      <c r="V747" s="2"/>
      <c r="W747" s="2"/>
      <c r="X747" s="2"/>
      <c r="Y747" s="2"/>
      <c r="Z747" s="2"/>
      <c r="AB747" s="2"/>
      <c r="AC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S748" s="2"/>
      <c r="T748" s="2"/>
      <c r="U748" s="2"/>
      <c r="V748" s="2"/>
      <c r="W748" s="2"/>
      <c r="X748" s="2"/>
      <c r="Y748" s="2"/>
      <c r="Z748" s="2"/>
      <c r="AB748" s="2"/>
      <c r="AC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O751" s="2"/>
      <c r="P751" s="2"/>
      <c r="Q751" s="2"/>
      <c r="S751" s="2"/>
      <c r="T751" s="2"/>
      <c r="U751" s="2"/>
      <c r="V751" s="2"/>
      <c r="W751" s="2"/>
      <c r="X751" s="2"/>
      <c r="Y751" s="2"/>
      <c r="Z751" s="2"/>
      <c r="AB751" s="2"/>
      <c r="AC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S752" s="2"/>
      <c r="T752" s="2"/>
      <c r="U752" s="2"/>
      <c r="V752" s="2"/>
      <c r="W752" s="2"/>
      <c r="X752" s="2"/>
      <c r="Y752" s="2"/>
      <c r="Z752" s="2"/>
      <c r="AB752" s="2"/>
      <c r="AC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S753" s="2"/>
      <c r="T753" s="2"/>
      <c r="U753" s="2"/>
      <c r="V753" s="2"/>
      <c r="W753" s="2"/>
      <c r="X753" s="2"/>
      <c r="Y753" s="2"/>
      <c r="Z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S754" s="2"/>
      <c r="T754" s="2"/>
      <c r="U754" s="2"/>
      <c r="V754" s="2"/>
      <c r="W754" s="2"/>
      <c r="X754" s="2"/>
      <c r="Y754" s="2"/>
      <c r="Z754" s="2"/>
      <c r="AB754" s="2"/>
      <c r="AC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  <c r="Q755" s="2"/>
      <c r="S755" s="2"/>
      <c r="T755" s="2"/>
      <c r="U755" s="2"/>
      <c r="V755" s="2"/>
      <c r="W755" s="2"/>
      <c r="X755" s="2"/>
      <c r="Y755" s="2"/>
      <c r="Z755" s="2"/>
      <c r="AB755" s="2"/>
      <c r="AC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O756" s="2"/>
      <c r="P756" s="2"/>
      <c r="Q756" s="2"/>
      <c r="S756" s="2"/>
      <c r="T756" s="2"/>
      <c r="U756" s="2"/>
      <c r="V756" s="2"/>
      <c r="W756" s="2"/>
      <c r="X756" s="2"/>
      <c r="Y756" s="2"/>
      <c r="Z756" s="2"/>
      <c r="AB756" s="2"/>
      <c r="AC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O757" s="2"/>
      <c r="P757" s="2"/>
      <c r="Q757" s="2"/>
      <c r="S757" s="2"/>
      <c r="T757" s="2"/>
      <c r="U757" s="2"/>
      <c r="V757" s="2"/>
      <c r="W757" s="2"/>
      <c r="X757" s="2"/>
      <c r="Y757" s="2"/>
      <c r="Z757" s="2"/>
      <c r="AB757" s="2"/>
      <c r="AC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O759" s="2"/>
      <c r="P759" s="2"/>
      <c r="Q759" s="2"/>
      <c r="S759" s="2"/>
      <c r="T759" s="2"/>
      <c r="U759" s="2"/>
      <c r="V759" s="2"/>
      <c r="W759" s="2"/>
      <c r="X759" s="2"/>
      <c r="Y759" s="2"/>
      <c r="Z759" s="2"/>
      <c r="AB759" s="2"/>
      <c r="AC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O762" s="2"/>
      <c r="P762" s="2"/>
      <c r="Q762" s="2"/>
      <c r="S762" s="2"/>
      <c r="T762" s="2"/>
      <c r="U762" s="2"/>
      <c r="V762" s="2"/>
      <c r="W762" s="2"/>
      <c r="X762" s="2"/>
      <c r="Y762" s="2"/>
      <c r="Z762" s="2"/>
      <c r="AB762" s="2"/>
      <c r="AC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O764" s="2"/>
      <c r="P764" s="2"/>
      <c r="Q764" s="2"/>
      <c r="S764" s="2"/>
      <c r="T764" s="2"/>
      <c r="U764" s="2"/>
      <c r="V764" s="2"/>
      <c r="W764" s="2"/>
      <c r="X764" s="2"/>
      <c r="Y764" s="2"/>
      <c r="Z764" s="2"/>
      <c r="AB764" s="2"/>
      <c r="AC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O765" s="2"/>
      <c r="P765" s="2"/>
      <c r="Q765" s="2"/>
      <c r="S765" s="2"/>
      <c r="T765" s="2"/>
      <c r="U765" s="2"/>
      <c r="V765" s="2"/>
      <c r="W765" s="2"/>
      <c r="X765" s="2"/>
      <c r="Y765" s="2"/>
      <c r="Z765" s="2"/>
      <c r="AB765" s="2"/>
      <c r="AC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O766" s="2"/>
      <c r="P766" s="2"/>
      <c r="Q766" s="2"/>
      <c r="S766" s="2"/>
      <c r="T766" s="2"/>
      <c r="U766" s="2"/>
      <c r="V766" s="2"/>
      <c r="W766" s="2"/>
      <c r="X766" s="2"/>
      <c r="Y766" s="2"/>
      <c r="Z766" s="2"/>
      <c r="AB766" s="2"/>
      <c r="AC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S767" s="2"/>
      <c r="T767" s="2"/>
      <c r="U767" s="2"/>
      <c r="V767" s="2"/>
      <c r="W767" s="2"/>
      <c r="X767" s="2"/>
      <c r="Y767" s="2"/>
      <c r="Z767" s="2"/>
      <c r="AB767" s="2"/>
      <c r="AC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O768" s="2"/>
      <c r="P768" s="2"/>
      <c r="Q768" s="2"/>
      <c r="S768" s="2"/>
      <c r="T768" s="2"/>
      <c r="U768" s="2"/>
      <c r="V768" s="2"/>
      <c r="W768" s="2"/>
      <c r="X768" s="2"/>
      <c r="Y768" s="2"/>
      <c r="Z768" s="2"/>
      <c r="AB768" s="2"/>
      <c r="AC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O769" s="2"/>
      <c r="P769" s="2"/>
      <c r="Q769" s="2"/>
      <c r="S769" s="2"/>
      <c r="T769" s="2"/>
      <c r="U769" s="2"/>
      <c r="V769" s="2"/>
      <c r="W769" s="2"/>
      <c r="X769" s="2"/>
      <c r="Y769" s="2"/>
      <c r="Z769" s="2"/>
      <c r="AB769" s="2"/>
      <c r="AC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O770" s="2"/>
      <c r="P770" s="2"/>
      <c r="Q770" s="2"/>
      <c r="S770" s="2"/>
      <c r="T770" s="2"/>
      <c r="U770" s="2"/>
      <c r="V770" s="2"/>
      <c r="W770" s="2"/>
      <c r="X770" s="2"/>
      <c r="Y770" s="2"/>
      <c r="Z770" s="2"/>
      <c r="AB770" s="2"/>
      <c r="AC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O774" s="2"/>
      <c r="P774" s="2"/>
      <c r="Q774" s="2"/>
      <c r="S774" s="2"/>
      <c r="T774" s="2"/>
      <c r="U774" s="2"/>
      <c r="V774" s="2"/>
      <c r="W774" s="2"/>
      <c r="X774" s="2"/>
      <c r="Y774" s="2"/>
      <c r="Z774" s="2"/>
      <c r="AB774" s="2"/>
      <c r="AC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S778" s="2"/>
      <c r="T778" s="2"/>
      <c r="U778" s="2"/>
      <c r="V778" s="2"/>
      <c r="W778" s="2"/>
      <c r="X778" s="2"/>
      <c r="Y778" s="2"/>
      <c r="Z778" s="2"/>
      <c r="AB778" s="2"/>
      <c r="AC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S780" s="2"/>
      <c r="T780" s="2"/>
      <c r="U780" s="2"/>
      <c r="V780" s="2"/>
      <c r="W780" s="2"/>
      <c r="X780" s="2"/>
      <c r="Y780" s="2"/>
      <c r="Z780" s="2"/>
      <c r="AB780" s="2"/>
      <c r="AC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O781" s="2"/>
      <c r="P781" s="2"/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O782" s="2"/>
      <c r="P782" s="2"/>
      <c r="Q782" s="2"/>
      <c r="S782" s="2"/>
      <c r="T782" s="2"/>
      <c r="U782" s="2"/>
      <c r="V782" s="2"/>
      <c r="W782" s="2"/>
      <c r="X782" s="2"/>
      <c r="Y782" s="2"/>
      <c r="Z782" s="2"/>
      <c r="AB782" s="2"/>
      <c r="AC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S784" s="2"/>
      <c r="T784" s="2"/>
      <c r="U784" s="2"/>
      <c r="V784" s="2"/>
      <c r="W784" s="2"/>
      <c r="X784" s="2"/>
      <c r="Y784" s="2"/>
      <c r="Z784" s="2"/>
      <c r="AB784" s="2"/>
      <c r="AC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O785" s="2"/>
      <c r="P785" s="2"/>
      <c r="Q785" s="2"/>
      <c r="S785" s="2"/>
      <c r="T785" s="2"/>
      <c r="U785" s="2"/>
      <c r="V785" s="2"/>
      <c r="W785" s="2"/>
      <c r="X785" s="2"/>
      <c r="Y785" s="2"/>
      <c r="Z785" s="2"/>
      <c r="AB785" s="2"/>
      <c r="AC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  <c r="Q789" s="2"/>
      <c r="S789" s="2"/>
      <c r="T789" s="2"/>
      <c r="U789" s="2"/>
      <c r="V789" s="2"/>
      <c r="W789" s="2"/>
      <c r="X789" s="2"/>
      <c r="Y789" s="2"/>
      <c r="Z789" s="2"/>
      <c r="AB789" s="2"/>
      <c r="AC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O792" s="2"/>
      <c r="P792" s="2"/>
      <c r="Q792" s="2"/>
      <c r="S792" s="2"/>
      <c r="T792" s="2"/>
      <c r="U792" s="2"/>
      <c r="V792" s="2"/>
      <c r="W792" s="2"/>
      <c r="X792" s="2"/>
      <c r="Y792" s="2"/>
      <c r="Z792" s="2"/>
      <c r="AB792" s="2"/>
      <c r="AC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O795" s="2"/>
      <c r="P795" s="2"/>
      <c r="Q795" s="2"/>
      <c r="S795" s="2"/>
      <c r="T795" s="2"/>
      <c r="U795" s="2"/>
      <c r="V795" s="2"/>
      <c r="W795" s="2"/>
      <c r="X795" s="2"/>
      <c r="Y795" s="2"/>
      <c r="Z795" s="2"/>
      <c r="AB795" s="2"/>
      <c r="AC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S796" s="2"/>
      <c r="T796" s="2"/>
      <c r="U796" s="2"/>
      <c r="V796" s="2"/>
      <c r="W796" s="2"/>
      <c r="X796" s="2"/>
      <c r="Y796" s="2"/>
      <c r="Z796" s="2"/>
      <c r="AB796" s="2"/>
      <c r="AC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O799" s="2"/>
      <c r="P799" s="2"/>
      <c r="Q799" s="2"/>
      <c r="S799" s="2"/>
      <c r="T799" s="2"/>
      <c r="U799" s="2"/>
      <c r="V799" s="2"/>
      <c r="W799" s="2"/>
      <c r="X799" s="2"/>
      <c r="Y799" s="2"/>
      <c r="Z799" s="2"/>
      <c r="AB799" s="2"/>
      <c r="AC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O800" s="2"/>
      <c r="P800" s="2"/>
      <c r="Q800" s="2"/>
      <c r="S800" s="2"/>
      <c r="T800" s="2"/>
      <c r="U800" s="2"/>
      <c r="V800" s="2"/>
      <c r="W800" s="2"/>
      <c r="X800" s="2"/>
      <c r="Y800" s="2"/>
      <c r="Z800" s="2"/>
      <c r="AB800" s="2"/>
      <c r="AC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O801" s="2"/>
      <c r="P801" s="2"/>
      <c r="Q801" s="2"/>
      <c r="S801" s="2"/>
      <c r="T801" s="2"/>
      <c r="U801" s="2"/>
      <c r="V801" s="2"/>
      <c r="W801" s="2"/>
      <c r="X801" s="2"/>
      <c r="Y801" s="2"/>
      <c r="Z801" s="2"/>
      <c r="AB801" s="2"/>
      <c r="AC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O802" s="2"/>
      <c r="P802" s="2"/>
      <c r="Q802" s="2"/>
      <c r="S802" s="2"/>
      <c r="T802" s="2"/>
      <c r="U802" s="2"/>
      <c r="V802" s="2"/>
      <c r="W802" s="2"/>
      <c r="X802" s="2"/>
      <c r="Y802" s="2"/>
      <c r="Z802" s="2"/>
      <c r="AB802" s="2"/>
      <c r="AC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S803" s="2"/>
      <c r="T803" s="2"/>
      <c r="U803" s="2"/>
      <c r="V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O808" s="2"/>
      <c r="P808" s="2"/>
      <c r="Q808" s="2"/>
      <c r="S808" s="2"/>
      <c r="T808" s="2"/>
      <c r="U808" s="2"/>
      <c r="V808" s="2"/>
      <c r="W808" s="2"/>
      <c r="X808" s="2"/>
      <c r="Y808" s="2"/>
      <c r="Z808" s="2"/>
      <c r="AB808" s="2"/>
      <c r="AC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O809" s="2"/>
      <c r="P809" s="2"/>
      <c r="Q809" s="2"/>
      <c r="S809" s="2"/>
      <c r="T809" s="2"/>
      <c r="U809" s="2"/>
      <c r="V809" s="2"/>
      <c r="W809" s="2"/>
      <c r="X809" s="2"/>
      <c r="Y809" s="2"/>
      <c r="Z809" s="2"/>
      <c r="AB809" s="2"/>
      <c r="AC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S810" s="2"/>
      <c r="T810" s="2"/>
      <c r="U810" s="2"/>
      <c r="V810" s="2"/>
      <c r="W810" s="2"/>
      <c r="X810" s="2"/>
      <c r="Y810" s="2"/>
      <c r="Z810" s="2"/>
      <c r="AB810" s="2"/>
      <c r="AC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S812" s="2"/>
      <c r="T812" s="2"/>
      <c r="U812" s="2"/>
      <c r="V812" s="2"/>
      <c r="W812" s="2"/>
      <c r="X812" s="2"/>
      <c r="Y812" s="2"/>
      <c r="Z812" s="2"/>
      <c r="AB812" s="2"/>
      <c r="AC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S813" s="2"/>
      <c r="T813" s="2"/>
      <c r="U813" s="2"/>
      <c r="V813" s="2"/>
      <c r="W813" s="2"/>
      <c r="X813" s="2"/>
      <c r="Y813" s="2"/>
      <c r="Z813" s="2"/>
      <c r="AB813" s="2"/>
      <c r="AC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S814" s="2"/>
      <c r="T814" s="2"/>
      <c r="U814" s="2"/>
      <c r="V814" s="2"/>
      <c r="W814" s="2"/>
      <c r="X814" s="2"/>
      <c r="Y814" s="2"/>
      <c r="Z814" s="2"/>
      <c r="AB814" s="2"/>
      <c r="AC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O815" s="2"/>
      <c r="P815" s="2"/>
      <c r="Q815" s="2"/>
      <c r="S815" s="2"/>
      <c r="T815" s="2"/>
      <c r="U815" s="2"/>
      <c r="V815" s="2"/>
      <c r="W815" s="2"/>
      <c r="X815" s="2"/>
      <c r="Y815" s="2"/>
      <c r="Z815" s="2"/>
      <c r="AB815" s="2"/>
      <c r="AC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O817" s="2"/>
      <c r="P817" s="2"/>
      <c r="Q817" s="2"/>
      <c r="S817" s="2"/>
      <c r="T817" s="2"/>
      <c r="U817" s="2"/>
      <c r="V817" s="2"/>
      <c r="W817" s="2"/>
      <c r="X817" s="2"/>
      <c r="Y817" s="2"/>
      <c r="Z817" s="2"/>
      <c r="AB817" s="2"/>
      <c r="AC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O820" s="2"/>
      <c r="P820" s="2"/>
      <c r="Q820" s="2"/>
      <c r="S820" s="2"/>
      <c r="T820" s="2"/>
      <c r="U820" s="2"/>
      <c r="V820" s="2"/>
      <c r="W820" s="2"/>
      <c r="X820" s="2"/>
      <c r="Y820" s="2"/>
      <c r="Z820" s="2"/>
      <c r="AB820" s="2"/>
      <c r="AC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O823" s="2"/>
      <c r="P823" s="2"/>
      <c r="Q823" s="2"/>
      <c r="S823" s="2"/>
      <c r="T823" s="2"/>
      <c r="U823" s="2"/>
      <c r="V823" s="2"/>
      <c r="W823" s="2"/>
      <c r="X823" s="2"/>
      <c r="Y823" s="2"/>
      <c r="Z823" s="2"/>
      <c r="AB823" s="2"/>
      <c r="AC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O824" s="2"/>
      <c r="P824" s="2"/>
      <c r="Q824" s="2"/>
      <c r="S824" s="2"/>
      <c r="T824" s="2"/>
      <c r="U824" s="2"/>
      <c r="V824" s="2"/>
      <c r="W824" s="2"/>
      <c r="X824" s="2"/>
      <c r="Y824" s="2"/>
      <c r="Z824" s="2"/>
      <c r="AB824" s="2"/>
      <c r="AC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O830" s="2"/>
      <c r="P830" s="2"/>
      <c r="Q830" s="2"/>
      <c r="S830" s="2"/>
      <c r="T830" s="2"/>
      <c r="U830" s="2"/>
      <c r="V830" s="2"/>
      <c r="W830" s="2"/>
      <c r="X830" s="2"/>
      <c r="Y830" s="2"/>
      <c r="Z830" s="2"/>
      <c r="AB830" s="2"/>
      <c r="AC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S833" s="2"/>
      <c r="T833" s="2"/>
      <c r="U833" s="2"/>
      <c r="V833" s="2"/>
      <c r="W833" s="2"/>
      <c r="X833" s="2"/>
      <c r="Y833" s="2"/>
      <c r="Z833" s="2"/>
      <c r="AB833" s="2"/>
      <c r="AC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S835" s="2"/>
      <c r="T835" s="2"/>
      <c r="U835" s="2"/>
      <c r="V835" s="2"/>
      <c r="W835" s="2"/>
      <c r="X835" s="2"/>
      <c r="Y835" s="2"/>
      <c r="Z835" s="2"/>
      <c r="AB835" s="2"/>
      <c r="AC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S837" s="2"/>
      <c r="T837" s="2"/>
      <c r="U837" s="2"/>
      <c r="V837" s="2"/>
      <c r="W837" s="2"/>
      <c r="X837" s="2"/>
      <c r="Y837" s="2"/>
      <c r="Z837" s="2"/>
      <c r="AB837" s="2"/>
      <c r="AC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O839" s="2"/>
      <c r="P839" s="2"/>
      <c r="Q839" s="2"/>
      <c r="S839" s="2"/>
      <c r="T839" s="2"/>
      <c r="U839" s="2"/>
      <c r="V839" s="2"/>
      <c r="W839" s="2"/>
      <c r="X839" s="2"/>
      <c r="Y839" s="2"/>
      <c r="Z839" s="2"/>
      <c r="AB839" s="2"/>
      <c r="AC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O840" s="2"/>
      <c r="P840" s="2"/>
      <c r="Q840" s="2"/>
      <c r="S840" s="2"/>
      <c r="T840" s="2"/>
      <c r="U840" s="2"/>
      <c r="V840" s="2"/>
      <c r="W840" s="2"/>
      <c r="X840" s="2"/>
      <c r="Y840" s="2"/>
      <c r="Z840" s="2"/>
      <c r="AB840" s="2"/>
      <c r="AC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S841" s="2"/>
      <c r="T841" s="2"/>
      <c r="U841" s="2"/>
      <c r="V841" s="2"/>
      <c r="W841" s="2"/>
      <c r="X841" s="2"/>
      <c r="Y841" s="2"/>
      <c r="Z841" s="2"/>
      <c r="AB841" s="2"/>
      <c r="AC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O844" s="2"/>
      <c r="P844" s="2"/>
      <c r="Q844" s="2"/>
      <c r="S844" s="2"/>
      <c r="T844" s="2"/>
      <c r="U844" s="2"/>
      <c r="V844" s="2"/>
      <c r="W844" s="2"/>
      <c r="X844" s="2"/>
      <c r="Y844" s="2"/>
      <c r="Z844" s="2"/>
      <c r="AB844" s="2"/>
      <c r="AC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  <c r="Q846" s="2"/>
      <c r="S846" s="2"/>
      <c r="T846" s="2"/>
      <c r="U846" s="2"/>
      <c r="V846" s="2"/>
      <c r="W846" s="2"/>
      <c r="X846" s="2"/>
      <c r="Y846" s="2"/>
      <c r="Z846" s="2"/>
      <c r="AB846" s="2"/>
      <c r="AC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E848" s="2"/>
      <c r="AF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S853" s="2"/>
      <c r="T853" s="2"/>
      <c r="U853" s="2"/>
      <c r="V853" s="2"/>
      <c r="W853" s="2"/>
      <c r="X853" s="2"/>
      <c r="Y853" s="2"/>
      <c r="Z853" s="2"/>
      <c r="AB853" s="2"/>
      <c r="AC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  <c r="Q854" s="2"/>
      <c r="S854" s="2"/>
      <c r="T854" s="2"/>
      <c r="U854" s="2"/>
      <c r="V854" s="2"/>
      <c r="W854" s="2"/>
      <c r="X854" s="2"/>
      <c r="Y854" s="2"/>
      <c r="Z854" s="2"/>
      <c r="AB854" s="2"/>
      <c r="AC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S858" s="2"/>
      <c r="T858" s="2"/>
      <c r="U858" s="2"/>
      <c r="V858" s="2"/>
      <c r="W858" s="2"/>
      <c r="X858" s="2"/>
      <c r="Y858" s="2"/>
      <c r="Z858" s="2"/>
      <c r="AB858" s="2"/>
      <c r="AC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O861" s="2"/>
      <c r="P861" s="2"/>
      <c r="Q861" s="2"/>
      <c r="S861" s="2"/>
      <c r="T861" s="2"/>
      <c r="U861" s="2"/>
      <c r="V861" s="2"/>
      <c r="W861" s="2"/>
      <c r="X861" s="2"/>
      <c r="Y861" s="2"/>
      <c r="Z861" s="2"/>
      <c r="AB861" s="2"/>
      <c r="AC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O864" s="2"/>
      <c r="P864" s="2"/>
      <c r="Q864" s="2"/>
      <c r="S864" s="2"/>
      <c r="T864" s="2"/>
      <c r="U864" s="2"/>
      <c r="V864" s="2"/>
      <c r="W864" s="2"/>
      <c r="X864" s="2"/>
      <c r="Y864" s="2"/>
      <c r="Z864" s="2"/>
      <c r="AB864" s="2"/>
      <c r="AC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S866" s="2"/>
      <c r="T866" s="2"/>
      <c r="U866" s="2"/>
      <c r="V866" s="2"/>
      <c r="W866" s="2"/>
      <c r="X866" s="2"/>
      <c r="Y866" s="2"/>
      <c r="Z866" s="2"/>
      <c r="AB866" s="2"/>
      <c r="AC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S869" s="2"/>
      <c r="T869" s="2"/>
      <c r="U869" s="2"/>
      <c r="V869" s="2"/>
      <c r="W869" s="2"/>
      <c r="X869" s="2"/>
      <c r="Y869" s="2"/>
      <c r="Z869" s="2"/>
      <c r="AB869" s="2"/>
      <c r="AC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O872" s="2"/>
      <c r="P872" s="2"/>
      <c r="Q872" s="2"/>
      <c r="S872" s="2"/>
      <c r="T872" s="2"/>
      <c r="U872" s="2"/>
      <c r="V872" s="2"/>
      <c r="W872" s="2"/>
      <c r="X872" s="2"/>
      <c r="Y872" s="2"/>
      <c r="Z872" s="2"/>
      <c r="AB872" s="2"/>
      <c r="AC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S874" s="2"/>
      <c r="T874" s="2"/>
      <c r="U874" s="2"/>
      <c r="V874" s="2"/>
      <c r="W874" s="2"/>
      <c r="X874" s="2"/>
      <c r="Y874" s="2"/>
      <c r="Z874" s="2"/>
      <c r="AB874" s="2"/>
      <c r="AC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S877" s="2"/>
      <c r="T877" s="2"/>
      <c r="U877" s="2"/>
      <c r="V877" s="2"/>
      <c r="W877" s="2"/>
      <c r="X877" s="2"/>
      <c r="Y877" s="2"/>
      <c r="Z877" s="2"/>
      <c r="AB877" s="2"/>
      <c r="AC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E879" s="2"/>
      <c r="AF879" s="2"/>
    </row>
    <row r="880">
      <c r="A880" s="2"/>
      <c r="B880" s="2"/>
      <c r="C880" s="4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O882" s="2"/>
      <c r="P882" s="2"/>
      <c r="Q882" s="2"/>
      <c r="S882" s="2"/>
      <c r="T882" s="2"/>
      <c r="U882" s="2"/>
      <c r="V882" s="2"/>
      <c r="W882" s="2"/>
      <c r="X882" s="2"/>
      <c r="Y882" s="2"/>
      <c r="Z882" s="2"/>
      <c r="AB882" s="2"/>
      <c r="AC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S884" s="2"/>
      <c r="T884" s="2"/>
      <c r="U884" s="2"/>
      <c r="V884" s="2"/>
      <c r="W884" s="2"/>
      <c r="X884" s="2"/>
      <c r="Y884" s="2"/>
      <c r="Z884" s="2"/>
      <c r="AB884" s="2"/>
      <c r="AC884" s="2"/>
      <c r="AE884" s="2"/>
      <c r="AF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O886" s="2"/>
      <c r="P886" s="2"/>
      <c r="Q886" s="2"/>
      <c r="S886" s="2"/>
      <c r="T886" s="2"/>
      <c r="U886" s="2"/>
      <c r="V886" s="2"/>
      <c r="W886" s="2"/>
      <c r="X886" s="2"/>
      <c r="Y886" s="2"/>
      <c r="Z886" s="2"/>
      <c r="AB886" s="2"/>
      <c r="AC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O887" s="2"/>
      <c r="P887" s="2"/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O888" s="2"/>
      <c r="P888" s="2"/>
      <c r="Q888" s="2"/>
      <c r="S888" s="2"/>
      <c r="T888" s="2"/>
      <c r="U888" s="2"/>
      <c r="V888" s="2"/>
      <c r="W888" s="2"/>
      <c r="X888" s="2"/>
      <c r="Y888" s="2"/>
      <c r="Z888" s="2"/>
      <c r="AB888" s="2"/>
      <c r="AC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O889" s="2"/>
      <c r="P889" s="2"/>
      <c r="Q889" s="2"/>
      <c r="S889" s="2"/>
      <c r="T889" s="2"/>
      <c r="U889" s="2"/>
      <c r="V889" s="2"/>
      <c r="W889" s="2"/>
      <c r="X889" s="2"/>
      <c r="Y889" s="2"/>
      <c r="Z889" s="2"/>
      <c r="AB889" s="2"/>
      <c r="AC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S894" s="2"/>
      <c r="T894" s="2"/>
      <c r="U894" s="2"/>
      <c r="V894" s="2"/>
      <c r="W894" s="2"/>
      <c r="X894" s="2"/>
      <c r="Y894" s="2"/>
      <c r="Z894" s="2"/>
      <c r="AB894" s="2"/>
      <c r="AC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S895" s="2"/>
      <c r="T895" s="2"/>
      <c r="U895" s="2"/>
      <c r="V895" s="2"/>
      <c r="W895" s="2"/>
      <c r="X895" s="2"/>
      <c r="Y895" s="2"/>
      <c r="Z895" s="2"/>
      <c r="AB895" s="2"/>
      <c r="AC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O901" s="2"/>
      <c r="P901" s="2"/>
      <c r="Q901" s="2"/>
      <c r="S901" s="2"/>
      <c r="T901" s="2"/>
      <c r="U901" s="2"/>
      <c r="V901" s="2"/>
      <c r="W901" s="2"/>
      <c r="X901" s="2"/>
      <c r="Y901" s="2"/>
      <c r="Z901" s="2"/>
      <c r="AB901" s="2"/>
      <c r="AC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O902" s="2"/>
      <c r="P902" s="2"/>
      <c r="Q902" s="2"/>
      <c r="S902" s="2"/>
      <c r="T902" s="2"/>
      <c r="U902" s="2"/>
      <c r="V902" s="2"/>
      <c r="W902" s="2"/>
      <c r="X902" s="2"/>
      <c r="Y902" s="2"/>
      <c r="Z902" s="2"/>
      <c r="AB902" s="2"/>
      <c r="AC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O903" s="2"/>
      <c r="P903" s="2"/>
      <c r="Q903" s="2"/>
      <c r="S903" s="2"/>
      <c r="T903" s="2"/>
      <c r="U903" s="2"/>
      <c r="V903" s="2"/>
      <c r="W903" s="2"/>
      <c r="X903" s="2"/>
      <c r="Y903" s="2"/>
      <c r="Z903" s="2"/>
      <c r="AB903" s="2"/>
      <c r="AC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S908" s="2"/>
      <c r="T908" s="2"/>
      <c r="U908" s="2"/>
      <c r="V908" s="2"/>
      <c r="W908" s="2"/>
      <c r="X908" s="2"/>
      <c r="Y908" s="2"/>
      <c r="Z908" s="2"/>
      <c r="AB908" s="2"/>
      <c r="AC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O909" s="2"/>
      <c r="P909" s="2"/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O911" s="2"/>
      <c r="P911" s="2"/>
      <c r="Q911" s="2"/>
      <c r="S911" s="2"/>
      <c r="T911" s="2"/>
      <c r="U911" s="2"/>
      <c r="V911" s="2"/>
      <c r="W911" s="2"/>
      <c r="X911" s="2"/>
      <c r="Y911" s="2"/>
      <c r="Z911" s="2"/>
      <c r="AB911" s="2"/>
      <c r="AC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O915" s="2"/>
      <c r="P915" s="2"/>
      <c r="Q915" s="2"/>
      <c r="S915" s="2"/>
      <c r="T915" s="2"/>
      <c r="U915" s="2"/>
      <c r="V915" s="2"/>
      <c r="W915" s="2"/>
      <c r="X915" s="2"/>
      <c r="Y915" s="2"/>
      <c r="Z915" s="2"/>
      <c r="AB915" s="2"/>
      <c r="AC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O919" s="2"/>
      <c r="P919" s="2"/>
      <c r="Q919" s="2"/>
      <c r="S919" s="2"/>
      <c r="T919" s="2"/>
      <c r="U919" s="2"/>
      <c r="V919" s="2"/>
      <c r="W919" s="2"/>
      <c r="X919" s="2"/>
      <c r="Y919" s="2"/>
      <c r="Z919" s="2"/>
      <c r="AB919" s="2"/>
      <c r="AC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O920" s="2"/>
      <c r="P920" s="2"/>
      <c r="Q920" s="2"/>
      <c r="S920" s="2"/>
      <c r="T920" s="2"/>
      <c r="U920" s="2"/>
      <c r="V920" s="2"/>
      <c r="W920" s="2"/>
      <c r="X920" s="2"/>
      <c r="Y920" s="2"/>
      <c r="Z920" s="2"/>
      <c r="AB920" s="2"/>
      <c r="AC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O926" s="2"/>
      <c r="P926" s="2"/>
      <c r="Q926" s="2"/>
      <c r="S926" s="2"/>
      <c r="T926" s="2"/>
      <c r="U926" s="2"/>
      <c r="V926" s="2"/>
      <c r="W926" s="2"/>
      <c r="X926" s="2"/>
      <c r="Y926" s="2"/>
      <c r="Z926" s="2"/>
      <c r="AB926" s="2"/>
      <c r="AC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S931" s="2"/>
      <c r="T931" s="2"/>
      <c r="U931" s="2"/>
      <c r="V931" s="2"/>
      <c r="W931" s="2"/>
      <c r="X931" s="2"/>
      <c r="Y931" s="2"/>
      <c r="Z931" s="2"/>
      <c r="AB931" s="2"/>
      <c r="AC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S936" s="2"/>
      <c r="T936" s="2"/>
      <c r="U936" s="2"/>
      <c r="V936" s="2"/>
      <c r="W936" s="2"/>
      <c r="X936" s="2"/>
      <c r="Y936" s="2"/>
      <c r="Z936" s="2"/>
      <c r="AB936" s="2"/>
      <c r="AC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  <c r="Q938" s="2"/>
      <c r="S938" s="2"/>
      <c r="T938" s="2"/>
      <c r="U938" s="2"/>
      <c r="V938" s="2"/>
      <c r="W938" s="2"/>
      <c r="X938" s="2"/>
      <c r="Y938" s="2"/>
      <c r="Z938" s="2"/>
      <c r="AB938" s="2"/>
      <c r="AC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S944" s="2"/>
      <c r="T944" s="2"/>
      <c r="U944" s="2"/>
      <c r="V944" s="2"/>
      <c r="W944" s="2"/>
      <c r="X944" s="2"/>
      <c r="Y944" s="2"/>
      <c r="Z944" s="2"/>
      <c r="AB944" s="2"/>
      <c r="AC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S947" s="2"/>
      <c r="T947" s="2"/>
      <c r="U947" s="2"/>
      <c r="V947" s="2"/>
      <c r="W947" s="2"/>
      <c r="X947" s="2"/>
      <c r="Y947" s="2"/>
      <c r="Z947" s="2"/>
      <c r="AB947" s="2"/>
      <c r="AC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  <c r="Q949" s="2"/>
      <c r="S949" s="2"/>
      <c r="T949" s="2"/>
      <c r="U949" s="2"/>
      <c r="V949" s="2"/>
      <c r="W949" s="2"/>
      <c r="X949" s="2"/>
      <c r="Y949" s="2"/>
      <c r="Z949" s="2"/>
      <c r="AB949" s="2"/>
      <c r="AC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S962" s="2"/>
      <c r="T962" s="2"/>
      <c r="U962" s="2"/>
      <c r="V962" s="2"/>
      <c r="W962" s="2"/>
      <c r="X962" s="2"/>
      <c r="Y962" s="2"/>
      <c r="Z962" s="2"/>
      <c r="AB962" s="2"/>
      <c r="AC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O966" s="2"/>
      <c r="P966" s="2"/>
      <c r="Q966" s="2"/>
      <c r="S966" s="2"/>
      <c r="T966" s="2"/>
      <c r="U966" s="2"/>
      <c r="V966" s="2"/>
      <c r="W966" s="2"/>
      <c r="X966" s="2"/>
      <c r="Y966" s="2"/>
      <c r="Z966" s="2"/>
      <c r="AB966" s="2"/>
      <c r="AC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S967" s="2"/>
      <c r="T967" s="2"/>
      <c r="U967" s="2"/>
      <c r="V967" s="2"/>
      <c r="W967" s="2"/>
      <c r="X967" s="2"/>
      <c r="Y967" s="2"/>
      <c r="Z967" s="2"/>
      <c r="AB967" s="2"/>
      <c r="AC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S970" s="2"/>
      <c r="T970" s="2"/>
      <c r="U970" s="2"/>
      <c r="V970" s="2"/>
      <c r="W970" s="2"/>
      <c r="X970" s="2"/>
      <c r="Y970" s="2"/>
      <c r="Z970" s="2"/>
      <c r="AB970" s="2"/>
      <c r="AC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S971" s="2"/>
      <c r="T971" s="2"/>
      <c r="U971" s="2"/>
      <c r="V971" s="2"/>
      <c r="W971" s="2"/>
      <c r="X971" s="2"/>
      <c r="Y971" s="2"/>
      <c r="Z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S976" s="2"/>
      <c r="T976" s="2"/>
      <c r="U976" s="2"/>
      <c r="V976" s="2"/>
      <c r="W976" s="2"/>
      <c r="X976" s="2"/>
      <c r="Y976" s="2"/>
      <c r="Z976" s="2"/>
      <c r="AB976" s="2"/>
      <c r="AC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S985" s="2"/>
      <c r="T985" s="2"/>
      <c r="U985" s="2"/>
      <c r="V985" s="2"/>
      <c r="W985" s="2"/>
      <c r="X985" s="2"/>
      <c r="Y985" s="2"/>
      <c r="Z985" s="2"/>
      <c r="AB985" s="2"/>
      <c r="AC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O992" s="2"/>
      <c r="P992" s="2"/>
      <c r="Q992" s="2"/>
      <c r="S992" s="2"/>
      <c r="T992" s="2"/>
      <c r="U992" s="2"/>
      <c r="V992" s="2"/>
      <c r="W992" s="2"/>
      <c r="X992" s="2"/>
      <c r="Y992" s="2"/>
      <c r="Z992" s="2"/>
      <c r="AB992" s="2"/>
      <c r="AC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S1004" s="2"/>
      <c r="T1004" s="2"/>
      <c r="U1004" s="2"/>
      <c r="V1004" s="2"/>
      <c r="W1004" s="2"/>
      <c r="X1004" s="2"/>
      <c r="Y1004" s="2"/>
      <c r="Z1004" s="2"/>
      <c r="AB1004" s="2"/>
      <c r="AC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S1007" s="2"/>
      <c r="T1007" s="2"/>
      <c r="U1007" s="2"/>
      <c r="V1007" s="2"/>
      <c r="W1007" s="2"/>
      <c r="X1007" s="2"/>
      <c r="Y1007" s="2"/>
      <c r="Z1007" s="2"/>
      <c r="AB1007" s="2"/>
      <c r="AC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O1011" s="2"/>
      <c r="P1011" s="2"/>
      <c r="Q1011" s="2"/>
      <c r="S1011" s="2"/>
      <c r="T1011" s="2"/>
      <c r="U1011" s="2"/>
      <c r="V1011" s="2"/>
      <c r="W1011" s="2"/>
      <c r="X1011" s="2"/>
      <c r="Y1011" s="2"/>
      <c r="Z1011" s="2"/>
      <c r="AB1011" s="2"/>
      <c r="AC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O1012" s="2"/>
      <c r="P1012" s="2"/>
      <c r="Q1012" s="2"/>
      <c r="S1012" s="2"/>
      <c r="T1012" s="2"/>
      <c r="U1012" s="2"/>
      <c r="V1012" s="2"/>
      <c r="W1012" s="2"/>
      <c r="X1012" s="2"/>
      <c r="Y1012" s="2"/>
      <c r="Z1012" s="2"/>
      <c r="AB1012" s="2"/>
      <c r="AC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S1015" s="2"/>
      <c r="T1015" s="2"/>
      <c r="U1015" s="2"/>
      <c r="V1015" s="2"/>
      <c r="W1015" s="2"/>
      <c r="X1015" s="2"/>
      <c r="Y1015" s="2"/>
      <c r="Z1015" s="2"/>
      <c r="AB1015" s="2"/>
      <c r="AC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O1016" s="2"/>
      <c r="P1016" s="2"/>
      <c r="Q1016" s="2"/>
      <c r="S1016" s="2"/>
      <c r="T1016" s="2"/>
      <c r="U1016" s="2"/>
      <c r="V1016" s="2"/>
      <c r="W1016" s="2"/>
      <c r="X1016" s="2"/>
      <c r="Y1016" s="2"/>
      <c r="Z1016" s="2"/>
      <c r="AB1016" s="2"/>
      <c r="AC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S1018" s="2"/>
      <c r="T1018" s="2"/>
      <c r="U1018" s="2"/>
      <c r="V1018" s="2"/>
      <c r="W1018" s="2"/>
      <c r="X1018" s="2"/>
      <c r="Y1018" s="2"/>
      <c r="Z1018" s="2"/>
      <c r="AB1018" s="2"/>
      <c r="AC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O1019" s="2"/>
      <c r="P1019" s="2"/>
      <c r="Q1019" s="2"/>
      <c r="S1019" s="2"/>
      <c r="T1019" s="2"/>
      <c r="U1019" s="2"/>
      <c r="V1019" s="2"/>
      <c r="W1019" s="2"/>
      <c r="X1019" s="2"/>
      <c r="Y1019" s="2"/>
      <c r="Z1019" s="2"/>
      <c r="AB1019" s="2"/>
      <c r="AC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O1021" s="2"/>
      <c r="P1021" s="2"/>
      <c r="Q1021" s="2"/>
      <c r="S1021" s="2"/>
      <c r="T1021" s="2"/>
      <c r="U1021" s="2"/>
      <c r="V1021" s="2"/>
      <c r="W1021" s="2"/>
      <c r="X1021" s="2"/>
      <c r="Y1021" s="2"/>
      <c r="Z1021" s="2"/>
      <c r="AB1021" s="2"/>
      <c r="AC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O1025" s="2"/>
      <c r="P1025" s="2"/>
      <c r="Q1025" s="2"/>
      <c r="S1025" s="2"/>
      <c r="T1025" s="2"/>
      <c r="U1025" s="2"/>
      <c r="V1025" s="2"/>
      <c r="W1025" s="2"/>
      <c r="X1025" s="2"/>
      <c r="Y1025" s="2"/>
      <c r="Z1025" s="2"/>
      <c r="AB1025" s="2"/>
      <c r="AC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S1026" s="2"/>
      <c r="T1026" s="2"/>
      <c r="U1026" s="2"/>
      <c r="V1026" s="2"/>
      <c r="W1026" s="2"/>
      <c r="X1026" s="2"/>
      <c r="Y1026" s="2"/>
      <c r="Z1026" s="2"/>
      <c r="AB1026" s="2"/>
      <c r="AC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O1029" s="2"/>
      <c r="P1029" s="2"/>
      <c r="Q1029" s="2"/>
      <c r="S1029" s="2"/>
      <c r="T1029" s="2"/>
      <c r="U1029" s="2"/>
      <c r="V1029" s="2"/>
      <c r="W1029" s="2"/>
      <c r="X1029" s="2"/>
      <c r="Y1029" s="2"/>
      <c r="Z1029" s="2"/>
      <c r="AB1029" s="2"/>
      <c r="AC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O1030" s="2"/>
      <c r="P1030" s="2"/>
      <c r="Q1030" s="2"/>
      <c r="S1030" s="2"/>
      <c r="T1030" s="2"/>
      <c r="U1030" s="2"/>
      <c r="V1030" s="2"/>
      <c r="W1030" s="2"/>
      <c r="X1030" s="2"/>
      <c r="Y1030" s="2"/>
      <c r="Z1030" s="2"/>
      <c r="AB1030" s="2"/>
      <c r="AC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S1033" s="2"/>
      <c r="T1033" s="2"/>
      <c r="U1033" s="2"/>
      <c r="V1033" s="2"/>
      <c r="W1033" s="2"/>
      <c r="X1033" s="2"/>
      <c r="Y1033" s="2"/>
      <c r="Z1033" s="2"/>
      <c r="AB1033" s="2"/>
      <c r="AC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O1035" s="2"/>
      <c r="P1035" s="2"/>
      <c r="Q1035" s="2"/>
      <c r="S1035" s="2"/>
      <c r="T1035" s="2"/>
      <c r="U1035" s="2"/>
      <c r="V1035" s="2"/>
      <c r="W1035" s="2"/>
      <c r="X1035" s="2"/>
      <c r="Y1035" s="2"/>
      <c r="Z1035" s="2"/>
      <c r="AB1035" s="2"/>
      <c r="AC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O1040" s="2"/>
      <c r="P1040" s="2"/>
      <c r="Q1040" s="2"/>
      <c r="S1040" s="2"/>
      <c r="T1040" s="2"/>
      <c r="U1040" s="2"/>
      <c r="V1040" s="2"/>
      <c r="W1040" s="2"/>
      <c r="X1040" s="2"/>
      <c r="Y1040" s="2"/>
      <c r="Z1040" s="2"/>
      <c r="AB1040" s="2"/>
      <c r="AC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O1043" s="2"/>
      <c r="P1043" s="2"/>
      <c r="Q1043" s="2"/>
      <c r="S1043" s="2"/>
      <c r="T1043" s="2"/>
      <c r="U1043" s="2"/>
      <c r="V1043" s="2"/>
      <c r="W1043" s="2"/>
      <c r="X1043" s="2"/>
      <c r="Y1043" s="2"/>
      <c r="Z1043" s="2"/>
      <c r="AB1043" s="2"/>
      <c r="AC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O1046" s="2"/>
      <c r="P1046" s="2"/>
      <c r="Q1046" s="2"/>
      <c r="S1046" s="2"/>
      <c r="T1046" s="2"/>
      <c r="U1046" s="2"/>
      <c r="V1046" s="2"/>
      <c r="W1046" s="2"/>
      <c r="X1046" s="2"/>
      <c r="Y1046" s="2"/>
      <c r="Z1046" s="2"/>
      <c r="AB1046" s="2"/>
      <c r="AC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S1049" s="2"/>
      <c r="T1049" s="2"/>
      <c r="U1049" s="2"/>
      <c r="V1049" s="2"/>
      <c r="W1049" s="2"/>
      <c r="X1049" s="2"/>
      <c r="Y1049" s="2"/>
      <c r="Z1049" s="2"/>
      <c r="AB1049" s="2"/>
      <c r="AC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S1051" s="2"/>
      <c r="T1051" s="2"/>
      <c r="U1051" s="2"/>
      <c r="V1051" s="2"/>
      <c r="W1051" s="2"/>
      <c r="X1051" s="2"/>
      <c r="Y1051" s="2"/>
      <c r="Z1051" s="2"/>
      <c r="AB1051" s="2"/>
      <c r="AC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S1058" s="2"/>
      <c r="T1058" s="2"/>
      <c r="U1058" s="2"/>
      <c r="V1058" s="2"/>
      <c r="W1058" s="2"/>
      <c r="X1058" s="2"/>
      <c r="Y1058" s="2"/>
      <c r="Z1058" s="2"/>
      <c r="AB1058" s="2"/>
      <c r="AC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E1061" s="2"/>
      <c r="AF1061" s="2"/>
    </row>
    <row r="1062">
      <c r="A1062" s="2"/>
      <c r="B1062" s="4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O1064" s="2"/>
      <c r="P1064" s="2"/>
      <c r="Q1064" s="2"/>
      <c r="S1064" s="2"/>
      <c r="T1064" s="2"/>
      <c r="U1064" s="2"/>
      <c r="V1064" s="2"/>
      <c r="W1064" s="2"/>
      <c r="X1064" s="2"/>
      <c r="Y1064" s="2"/>
      <c r="Z1064" s="2"/>
      <c r="AB1064" s="2"/>
      <c r="AC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O1065" s="2"/>
      <c r="P1065" s="2"/>
      <c r="Q1065" s="2"/>
      <c r="S1065" s="2"/>
      <c r="T1065" s="2"/>
      <c r="U1065" s="2"/>
      <c r="V1065" s="2"/>
      <c r="W1065" s="2"/>
      <c r="X1065" s="2"/>
      <c r="Y1065" s="2"/>
      <c r="Z1065" s="2"/>
      <c r="AB1065" s="2"/>
      <c r="AC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O1067" s="2"/>
      <c r="P1067" s="2"/>
      <c r="Q1067" s="2"/>
      <c r="S1067" s="2"/>
      <c r="T1067" s="2"/>
      <c r="U1067" s="2"/>
      <c r="V1067" s="2"/>
      <c r="W1067" s="2"/>
      <c r="X1067" s="2"/>
      <c r="Y1067" s="2"/>
      <c r="Z1067" s="2"/>
      <c r="AB1067" s="2"/>
      <c r="AC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O1068" s="2"/>
      <c r="P1068" s="2"/>
      <c r="Q1068" s="2"/>
      <c r="S1068" s="2"/>
      <c r="T1068" s="2"/>
      <c r="U1068" s="2"/>
      <c r="V1068" s="2"/>
      <c r="W1068" s="2"/>
      <c r="X1068" s="2"/>
      <c r="Y1068" s="2"/>
      <c r="Z1068" s="2"/>
      <c r="AB1068" s="2"/>
      <c r="AC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O1069" s="2"/>
      <c r="P1069" s="2"/>
      <c r="Q1069" s="2"/>
      <c r="S1069" s="2"/>
      <c r="T1069" s="2"/>
      <c r="U1069" s="2"/>
      <c r="V1069" s="2"/>
      <c r="W1069" s="2"/>
      <c r="X1069" s="2"/>
      <c r="Y1069" s="2"/>
      <c r="Z1069" s="2"/>
      <c r="AB1069" s="2"/>
      <c r="AC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S1071" s="2"/>
      <c r="T1071" s="2"/>
      <c r="U1071" s="2"/>
      <c r="V1071" s="2"/>
      <c r="W1071" s="2"/>
      <c r="X1071" s="2"/>
      <c r="Y1071" s="2"/>
      <c r="Z1071" s="2"/>
      <c r="AB1071" s="2"/>
      <c r="AC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S1072" s="2"/>
      <c r="T1072" s="2"/>
      <c r="U1072" s="2"/>
      <c r="V1072" s="2"/>
      <c r="W1072" s="2"/>
      <c r="X1072" s="2"/>
      <c r="Y1072" s="2"/>
      <c r="Z1072" s="2"/>
      <c r="AB1072" s="2"/>
      <c r="AC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O1074" s="2"/>
      <c r="P1074" s="2"/>
      <c r="Q1074" s="2"/>
      <c r="S1074" s="2"/>
      <c r="T1074" s="2"/>
      <c r="U1074" s="2"/>
      <c r="V1074" s="2"/>
      <c r="W1074" s="2"/>
      <c r="X1074" s="2"/>
      <c r="Y1074" s="2"/>
      <c r="Z1074" s="2"/>
      <c r="AB1074" s="2"/>
      <c r="AC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E1077" s="2"/>
      <c r="AF1077" s="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4460</v>
      </c>
      <c r="B1" s="6"/>
      <c r="C1" s="6"/>
      <c r="D1" s="6"/>
      <c r="E1" s="7"/>
      <c r="F1" s="8" t="s">
        <v>3422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3423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46153.0</v>
      </c>
      <c r="B5" s="6"/>
      <c r="C5" s="14" t="s">
        <v>3424</v>
      </c>
      <c r="D5" s="15">
        <v>46159.0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3425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3426</v>
      </c>
      <c r="B10" s="21" t="s">
        <v>3427</v>
      </c>
      <c r="C10" s="22" t="s">
        <v>3428</v>
      </c>
      <c r="D10" s="21" t="s">
        <v>3429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3430</v>
      </c>
      <c r="B11" s="25">
        <v>37984.0</v>
      </c>
      <c r="C11" s="26">
        <v>36823.0</v>
      </c>
      <c r="D11" s="27">
        <f t="shared" ref="D11:D26" si="1">C11-B11</f>
        <v>-1161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3431</v>
      </c>
      <c r="B12" s="29">
        <v>22295.0</v>
      </c>
      <c r="C12" s="26">
        <v>25915.0</v>
      </c>
      <c r="D12" s="27">
        <f t="shared" si="1"/>
        <v>3620</v>
      </c>
      <c r="E12" s="40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3432</v>
      </c>
      <c r="B13" s="25">
        <v>0.0</v>
      </c>
      <c r="C13" s="26">
        <v>600.0</v>
      </c>
      <c r="D13" s="27">
        <f t="shared" si="1"/>
        <v>600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3434</v>
      </c>
      <c r="B14" s="29">
        <v>500.0</v>
      </c>
      <c r="C14" s="26">
        <v>1000.0</v>
      </c>
      <c r="D14" s="27">
        <f t="shared" si="1"/>
        <v>500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3436</v>
      </c>
      <c r="B15" s="29">
        <v>0.0</v>
      </c>
      <c r="C15" s="26"/>
      <c r="D15" s="27">
        <f t="shared" si="1"/>
        <v>0</v>
      </c>
      <c r="E15" s="40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3438</v>
      </c>
      <c r="B16" s="29">
        <v>0.0</v>
      </c>
      <c r="C16" s="26"/>
      <c r="D16" s="27">
        <f t="shared" si="1"/>
        <v>0</v>
      </c>
      <c r="E16" s="40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3439</v>
      </c>
      <c r="B17" s="29">
        <v>2205.0</v>
      </c>
      <c r="C17" s="26">
        <v>4656.0</v>
      </c>
      <c r="D17" s="27">
        <f t="shared" si="1"/>
        <v>2451</v>
      </c>
      <c r="E17" s="28" t="s">
        <v>4461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3441</v>
      </c>
      <c r="B18" s="29">
        <v>4590.0</v>
      </c>
      <c r="C18" s="26">
        <v>4410.0</v>
      </c>
      <c r="D18" s="27">
        <f t="shared" si="1"/>
        <v>-180</v>
      </c>
      <c r="E18" s="40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3442</v>
      </c>
      <c r="B19" s="29">
        <v>69316.5</v>
      </c>
      <c r="C19" s="33">
        <f t="array" ref="C19">SUMIFS(INDIRECT(A1 &amp; " Restia!C:C"), INDIRECT(A1 &amp; " Restia!A:A"), A19, INDIRECT(A1 &amp; " Restia!B:B"), "&lt;&gt;canceled")</f>
        <v>78543</v>
      </c>
      <c r="D19" s="27">
        <f t="shared" si="1"/>
        <v>9226.5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3443</v>
      </c>
      <c r="B20" s="29">
        <v>38163.0</v>
      </c>
      <c r="C20" s="9">
        <f t="array" ref="C20">SUMIFS( INDIRECT(A1 &amp; " Restia!C:C"), INDIRECT(A1 &amp; " Restia!A:A"), A20, INDIRECT(A1 &amp; " Restia!B:B"), "&lt;&gt;canceled" )</f>
        <v>31700</v>
      </c>
      <c r="D20" s="27">
        <f t="shared" si="1"/>
        <v>-6463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3444</v>
      </c>
      <c r="B21" s="29">
        <v>57728.0</v>
      </c>
      <c r="C21" s="9">
        <f t="array" ref="C21">SUMIFS( INDIRECT(A1 &amp; " Restia!C:C"), INDIRECT(A1 &amp; " Restia!A:A"), "damejidlo", INDIRECT(A1 &amp; " Restia!G:G"), "online", INDIRECT(A1 &amp; " Restia!B:B"), "&lt;&gt;canceled" )</f>
        <v>70513</v>
      </c>
      <c r="D21" s="27">
        <f t="shared" si="1"/>
        <v>12785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3445</v>
      </c>
      <c r="B22" s="29">
        <v>65497.0</v>
      </c>
      <c r="C22" s="9">
        <f t="array" ref="C22">SUMIFS( INDIRECT(A1 &amp; " Restia!C:C"), INDIRECT(A1 &amp; " Restia!A:A"), "generic", INDIRECT(A1 &amp; " Restia!G:G"), "online", INDIRECT(A1 &amp; " Restia!B:B"), "&lt;&gt;canceled" )</f>
        <v>56385</v>
      </c>
      <c r="D22" s="27">
        <f t="shared" si="1"/>
        <v>-9112</v>
      </c>
      <c r="E22" s="41"/>
      <c r="F22" s="8" t="s">
        <v>3446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3447</v>
      </c>
      <c r="B23" s="29">
        <v>1055.0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1350</v>
      </c>
      <c r="D23" s="27">
        <f t="shared" si="1"/>
        <v>295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3448</v>
      </c>
      <c r="B24" s="29">
        <v>16850.0</v>
      </c>
      <c r="C24" s="9">
        <f t="array" ref="C24">SUMIFS( INDIRECT(A1 &amp; " Restia!C:C"), INDIRECT(A1 &amp; " Restia!A:A"), "damejidlo", INDIRECT(A1 &amp; " Restia!G:G"), "cash", INDIRECT(A1 &amp; " Restia!B:B"), "&lt;&gt;canceled")</f>
        <v>15586</v>
      </c>
      <c r="D24" s="27">
        <f t="shared" si="1"/>
        <v>-1264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3449</v>
      </c>
      <c r="B25" s="29">
        <v>299333.0</v>
      </c>
      <c r="C25" s="9">
        <f t="array" ref="C25">SUM(INDIRECT(A1 &amp; " Restia!C:C")) - SUMIFS(INDIRECT(A1 &amp; " Restia!C:C"), INDIRECT(A1 &amp; " Restia!B:B"), "canceled")</f>
        <v>311895.1</v>
      </c>
      <c r="D25" s="27">
        <f t="shared" si="1"/>
        <v>12562.1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3450</v>
      </c>
      <c r="B26" s="42">
        <v>0.5</v>
      </c>
      <c r="C26" s="43">
        <f>sum(C11:C23)-C25</f>
        <v>-0.1</v>
      </c>
      <c r="D26" s="44">
        <f t="shared" si="1"/>
        <v>-0.6</v>
      </c>
      <c r="E26" s="46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4462</v>
      </c>
      <c r="B1" s="6"/>
      <c r="C1" s="6"/>
      <c r="D1" s="6"/>
      <c r="E1" s="7"/>
      <c r="F1" s="8" t="s">
        <v>3422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3423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46153.0</v>
      </c>
      <c r="B5" s="6"/>
      <c r="C5" s="14" t="s">
        <v>3424</v>
      </c>
      <c r="D5" s="47">
        <v>46159.0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3425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3426</v>
      </c>
      <c r="B10" s="21" t="s">
        <v>3427</v>
      </c>
      <c r="C10" s="22" t="s">
        <v>3428</v>
      </c>
      <c r="D10" s="21" t="s">
        <v>3429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3430</v>
      </c>
      <c r="B11" s="25">
        <v>30006.0</v>
      </c>
      <c r="C11" s="26">
        <v>27232.0</v>
      </c>
      <c r="D11" s="27">
        <f t="shared" ref="D11:D26" si="1">C11-B11</f>
        <v>-2774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3431</v>
      </c>
      <c r="B12" s="29">
        <v>23907.0</v>
      </c>
      <c r="C12" s="26">
        <v>29942.0</v>
      </c>
      <c r="D12" s="27">
        <f t="shared" si="1"/>
        <v>6035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3432</v>
      </c>
      <c r="B13" s="29">
        <v>0.0</v>
      </c>
      <c r="C13" s="26">
        <v>180.0</v>
      </c>
      <c r="D13" s="27">
        <f t="shared" si="1"/>
        <v>180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3434</v>
      </c>
      <c r="B14" s="29">
        <v>4503.0</v>
      </c>
      <c r="C14" s="26">
        <v>1500.0</v>
      </c>
      <c r="D14" s="27">
        <f t="shared" si="1"/>
        <v>-3003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3436</v>
      </c>
      <c r="B15" s="29">
        <v>249.0</v>
      </c>
      <c r="C15" s="26"/>
      <c r="D15" s="27">
        <f t="shared" si="1"/>
        <v>-249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3438</v>
      </c>
      <c r="B16" s="25">
        <v>0.0</v>
      </c>
      <c r="C16" s="26"/>
      <c r="D16" s="27">
        <f t="shared" si="1"/>
        <v>0</v>
      </c>
      <c r="E16" s="40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3439</v>
      </c>
      <c r="B17" s="29">
        <v>78.0</v>
      </c>
      <c r="C17" s="26">
        <v>2725.0</v>
      </c>
      <c r="D17" s="27">
        <f t="shared" si="1"/>
        <v>2647</v>
      </c>
      <c r="E17" s="28" t="s">
        <v>4463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3441</v>
      </c>
      <c r="B18" s="29">
        <v>1215.0</v>
      </c>
      <c r="C18" s="26">
        <v>2745.0</v>
      </c>
      <c r="D18" s="27">
        <f t="shared" si="1"/>
        <v>1530</v>
      </c>
      <c r="E18" s="40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3442</v>
      </c>
      <c r="B19" s="29">
        <v>124779.0</v>
      </c>
      <c r="C19" s="33">
        <f t="array" ref="C19">SUMIFS(INDIRECT(A1 &amp; " Restia!C:C"), INDIRECT(A1 &amp; " Restia!A:A"), A19, INDIRECT(A1 &amp; " Restia!B:B"), "&lt;&gt;canceled")</f>
        <v>107510</v>
      </c>
      <c r="D19" s="27">
        <f t="shared" si="1"/>
        <v>-17269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3443</v>
      </c>
      <c r="B20" s="29">
        <v>55426.0</v>
      </c>
      <c r="C20" s="9">
        <f t="array" ref="C20">SUMIFS( INDIRECT(A1 &amp; " Restia!C:C"), INDIRECT(A1 &amp; " Restia!A:A"), A20, INDIRECT(A1 &amp; " Restia!B:B"), "&lt;&gt;canceled" )</f>
        <v>51801</v>
      </c>
      <c r="D20" s="27">
        <f t="shared" si="1"/>
        <v>-3625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3444</v>
      </c>
      <c r="B21" s="29">
        <v>86623.0</v>
      </c>
      <c r="C21" s="9">
        <f t="array" ref="C21">SUMIFS( INDIRECT(A1 &amp; " Restia!C:C"), INDIRECT(A1 &amp; " Restia!A:A"), "damejidlo", INDIRECT(A1 &amp; " Restia!G:G"), "online", INDIRECT(A1 &amp; " Restia!B:B"), "&lt;&gt;canceled" )</f>
        <v>77483</v>
      </c>
      <c r="D21" s="27">
        <f t="shared" si="1"/>
        <v>-9140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3445</v>
      </c>
      <c r="B22" s="29">
        <v>66871.0</v>
      </c>
      <c r="C22" s="9">
        <f t="array" ref="C22">SUMIFS( INDIRECT(A1 &amp; " Restia!C:C"), INDIRECT(A1 &amp; " Restia!A:A"), "generic", INDIRECT(A1 &amp; " Restia!G:G"), "online", INDIRECT(A1 &amp; " Restia!B:B"), "&lt;&gt;canceled" )</f>
        <v>63951</v>
      </c>
      <c r="D22" s="27">
        <f t="shared" si="1"/>
        <v>-2920</v>
      </c>
      <c r="E22" s="41"/>
      <c r="F22" s="8" t="s">
        <v>3446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3447</v>
      </c>
      <c r="B23" s="29">
        <v>975.0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4682</v>
      </c>
      <c r="D23" s="27">
        <f t="shared" si="1"/>
        <v>3707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3448</v>
      </c>
      <c r="B24" s="29">
        <v>8971.0</v>
      </c>
      <c r="C24" s="9">
        <f t="array" ref="C24">SUMIFS( INDIRECT(A1 &amp; " Restia!C:C"), INDIRECT(A1 &amp; " Restia!A:A"), "damejidlo", INDIRECT(A1 &amp; " Restia!G:G"), "cash", INDIRECT(A1 &amp; " Restia!B:B"), "&lt;&gt;canceled")</f>
        <v>9224</v>
      </c>
      <c r="D24" s="27">
        <f t="shared" si="1"/>
        <v>253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3449</v>
      </c>
      <c r="B25" s="29">
        <v>394630.6</v>
      </c>
      <c r="C25" s="9">
        <f t="array" ref="C25">SUM(INDIRECT(A1 &amp; " Restia!C:C")) - SUMIFS(INDIRECT(A1 &amp; " Restia!C:C"), INDIRECT(A1 &amp; " Restia!B:B"), "canceled")</f>
        <v>369749</v>
      </c>
      <c r="D25" s="27">
        <f t="shared" si="1"/>
        <v>-24881.6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3450</v>
      </c>
      <c r="B26" s="42">
        <v>1.4000000000014552</v>
      </c>
      <c r="C26" s="43">
        <f>sum(C11:C23)-C25</f>
        <v>2</v>
      </c>
      <c r="D26" s="44">
        <f t="shared" si="1"/>
        <v>0.6</v>
      </c>
      <c r="E26" s="45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4464</v>
      </c>
      <c r="B1" s="6"/>
      <c r="C1" s="6"/>
      <c r="D1" s="6"/>
      <c r="E1" s="7"/>
      <c r="F1" s="8" t="s">
        <v>3422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3423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46153.0</v>
      </c>
      <c r="B5" s="6"/>
      <c r="C5" s="14" t="s">
        <v>3424</v>
      </c>
      <c r="D5" s="47">
        <v>46159.0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3425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3426</v>
      </c>
      <c r="B10" s="21" t="s">
        <v>3427</v>
      </c>
      <c r="C10" s="22" t="s">
        <v>3428</v>
      </c>
      <c r="D10" s="21" t="s">
        <v>3429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3430</v>
      </c>
      <c r="B11" s="25">
        <v>10528.0</v>
      </c>
      <c r="C11" s="26">
        <v>8550.0</v>
      </c>
      <c r="D11" s="27">
        <f t="shared" ref="D11:D26" si="1">C11-B11</f>
        <v>-1978</v>
      </c>
      <c r="E11" s="40" t="s">
        <v>4465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3431</v>
      </c>
      <c r="B12" s="29">
        <v>17084.0</v>
      </c>
      <c r="C12" s="26">
        <v>19859.0</v>
      </c>
      <c r="D12" s="27">
        <f t="shared" si="1"/>
        <v>2775</v>
      </c>
      <c r="E12" s="40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3432</v>
      </c>
      <c r="B13" s="29">
        <v>0.0</v>
      </c>
      <c r="C13" s="26"/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3434</v>
      </c>
      <c r="B14" s="25">
        <v>0.0</v>
      </c>
      <c r="C14" s="26">
        <v>1700.0</v>
      </c>
      <c r="D14" s="27">
        <f t="shared" si="1"/>
        <v>1700</v>
      </c>
      <c r="E14" s="40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3436</v>
      </c>
      <c r="B15" s="25">
        <v>0.0</v>
      </c>
      <c r="C15" s="26"/>
      <c r="D15" s="27">
        <f t="shared" si="1"/>
        <v>0</v>
      </c>
      <c r="E15" s="41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3438</v>
      </c>
      <c r="B16" s="29">
        <v>0.0</v>
      </c>
      <c r="C16" s="26">
        <v>71.0</v>
      </c>
      <c r="D16" s="27">
        <f t="shared" si="1"/>
        <v>71</v>
      </c>
      <c r="E16" s="40" t="s">
        <v>4466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3439</v>
      </c>
      <c r="B17" s="29">
        <v>0.0</v>
      </c>
      <c r="C17" s="26">
        <v>764.0</v>
      </c>
      <c r="D17" s="27">
        <f t="shared" si="1"/>
        <v>764</v>
      </c>
      <c r="E17" s="28" t="s">
        <v>4467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3441</v>
      </c>
      <c r="B18" s="29">
        <v>2025.0</v>
      </c>
      <c r="C18" s="26">
        <v>1170.0</v>
      </c>
      <c r="D18" s="27">
        <f t="shared" si="1"/>
        <v>-855</v>
      </c>
      <c r="E18" s="28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3442</v>
      </c>
      <c r="B19" s="48">
        <v>83239.4</v>
      </c>
      <c r="C19" s="49">
        <f t="array" ref="C19">SUMIFS(INDIRECT(A1 &amp; " Restia!C:C"), INDIRECT(A1 &amp; " Restia!A:A"), A19, INDIRECT(A1 &amp; " Restia!B:B"), "&lt;&gt;canceled")</f>
        <v>83291</v>
      </c>
      <c r="D19" s="37">
        <f t="shared" si="1"/>
        <v>51.6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3443</v>
      </c>
      <c r="B20" s="29">
        <v>43574.0</v>
      </c>
      <c r="C20" s="9">
        <f t="array" ref="C20">SUMIFS( INDIRECT(A1 &amp; " Restia!C:C"), INDIRECT(A1 &amp; " Restia!A:A"), A20, INDIRECT(A1 &amp; " Restia!B:B"), "&lt;&gt;canceled" )</f>
        <v>36987</v>
      </c>
      <c r="D20" s="27">
        <f t="shared" si="1"/>
        <v>-6587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3444</v>
      </c>
      <c r="B21" s="29">
        <v>45137.0</v>
      </c>
      <c r="C21" s="9">
        <f t="array" ref="C21">SUMIFS( INDIRECT(A1 &amp; " Restia!C:C"), INDIRECT(A1 &amp; " Restia!A:A"), "damejidlo", INDIRECT(A1 &amp; " Restia!G:G"), "online", INDIRECT(A1 &amp; " Restia!B:B"), "&lt;&gt;canceled" )</f>
        <v>39866</v>
      </c>
      <c r="D21" s="27">
        <f t="shared" si="1"/>
        <v>-5271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3445</v>
      </c>
      <c r="B22" s="29">
        <v>37566.9</v>
      </c>
      <c r="C22" s="9">
        <f t="array" ref="C22">SUMIFS( INDIRECT(A1 &amp; " Restia!C:C"), INDIRECT(A1 &amp; " Restia!A:A"), "generic", INDIRECT(A1 &amp; " Restia!G:G"), "online", INDIRECT(A1 &amp; " Restia!B:B"), "&lt;&gt;canceled" )</f>
        <v>24449</v>
      </c>
      <c r="D22" s="27">
        <f t="shared" si="1"/>
        <v>-13117.9</v>
      </c>
      <c r="E22" s="41"/>
      <c r="F22" s="8" t="s">
        <v>3446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3447</v>
      </c>
      <c r="B23" s="29">
        <v>3017.0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3078</v>
      </c>
      <c r="D23" s="27">
        <f t="shared" si="1"/>
        <v>61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3448</v>
      </c>
      <c r="B24" s="29">
        <v>0.0</v>
      </c>
      <c r="C24" s="9">
        <f t="array" ref="C24">SUMIFS( INDIRECT(A1 &amp; " Restia!C:C"), INDIRECT(A1 &amp; " Restia!A:A"), "damejidlo", INDIRECT(A1 &amp; " Restia!G:G"), "cash", INDIRECT(A1 &amp; " Restia!B:B"), "&lt;&gt;canceled")</f>
        <v>0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3449</v>
      </c>
      <c r="B25" s="48">
        <v>242170.80000000005</v>
      </c>
      <c r="C25" s="50">
        <f t="array" ref="C25">SUM(INDIRECT(A1 &amp; " Restia!C:C")) - SUMIFS(INDIRECT(A1 &amp; " Restia!C:C"), INDIRECT(A1 &amp; " Restia!B:B"), "canceled")</f>
        <v>219452.5</v>
      </c>
      <c r="D25" s="37">
        <f t="shared" si="1"/>
        <v>-22718.3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3450</v>
      </c>
      <c r="B26" s="42">
        <v>0.49999999998908606</v>
      </c>
      <c r="C26" s="51">
        <f>sum(C11:C23)-C25</f>
        <v>332.5</v>
      </c>
      <c r="D26" s="52">
        <f t="shared" si="1"/>
        <v>332</v>
      </c>
      <c r="E26" s="46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3451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3423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45887.0</v>
      </c>
      <c r="B5" s="6"/>
      <c r="C5" s="53" t="s">
        <v>3424</v>
      </c>
      <c r="D5" s="15">
        <v>45893.0</v>
      </c>
      <c r="E5" s="7"/>
    </row>
    <row r="6" hidden="1">
      <c r="A6" s="10"/>
      <c r="B6" s="11"/>
      <c r="C6" s="16"/>
      <c r="D6" s="11"/>
      <c r="E6" s="12"/>
    </row>
    <row r="7" hidden="1">
      <c r="A7" s="54" t="s">
        <v>4468</v>
      </c>
      <c r="B7" s="7"/>
      <c r="C7" s="16"/>
      <c r="D7" s="55" t="s">
        <v>4469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3425</v>
      </c>
      <c r="B9" s="6"/>
      <c r="C9" s="6"/>
      <c r="D9" s="6"/>
      <c r="E9" s="7"/>
    </row>
    <row r="10" hidden="1">
      <c r="A10" s="20" t="s">
        <v>3426</v>
      </c>
      <c r="B10" s="21" t="s">
        <v>3427</v>
      </c>
      <c r="C10" s="22" t="s">
        <v>3428</v>
      </c>
      <c r="D10" s="21" t="s">
        <v>3429</v>
      </c>
      <c r="E10" s="23" t="s">
        <v>13</v>
      </c>
    </row>
    <row r="11" hidden="1">
      <c r="A11" s="56" t="s">
        <v>3430</v>
      </c>
      <c r="B11" s="25">
        <v>16108.0</v>
      </c>
      <c r="C11" s="26">
        <v>16108.0</v>
      </c>
      <c r="D11" s="27">
        <v>0.0</v>
      </c>
      <c r="E11" s="28"/>
    </row>
    <row r="12" hidden="1">
      <c r="A12" s="56" t="s">
        <v>3431</v>
      </c>
      <c r="B12" s="29">
        <v>19386.0</v>
      </c>
      <c r="C12" s="26">
        <v>19386.0</v>
      </c>
      <c r="D12" s="27">
        <v>0.0</v>
      </c>
      <c r="E12" s="28"/>
    </row>
    <row r="13" hidden="1">
      <c r="A13" s="56" t="s">
        <v>3432</v>
      </c>
      <c r="B13" s="29">
        <v>0.0</v>
      </c>
      <c r="C13" s="26"/>
      <c r="D13" s="27">
        <v>0.0</v>
      </c>
      <c r="E13" s="28"/>
    </row>
    <row r="14" hidden="1">
      <c r="A14" s="56" t="s">
        <v>3434</v>
      </c>
      <c r="B14" s="29">
        <v>0.0</v>
      </c>
      <c r="C14" s="26"/>
      <c r="D14" s="27">
        <v>0.0</v>
      </c>
      <c r="E14" s="28"/>
    </row>
    <row r="15" hidden="1">
      <c r="A15" s="31" t="s">
        <v>3436</v>
      </c>
      <c r="B15" s="29">
        <v>0.0</v>
      </c>
      <c r="C15" s="26"/>
      <c r="D15" s="27">
        <v>0.0</v>
      </c>
      <c r="E15" s="28"/>
    </row>
    <row r="16" hidden="1">
      <c r="A16" s="31" t="s">
        <v>3438</v>
      </c>
      <c r="B16" s="29">
        <v>100.0</v>
      </c>
      <c r="C16" s="26">
        <v>100.0</v>
      </c>
      <c r="D16" s="27">
        <v>0.0</v>
      </c>
      <c r="E16" s="28"/>
    </row>
    <row r="17" hidden="1">
      <c r="A17" s="31" t="s">
        <v>3439</v>
      </c>
      <c r="B17" s="29">
        <v>0.0</v>
      </c>
      <c r="C17" s="26"/>
      <c r="D17" s="27">
        <v>0.0</v>
      </c>
      <c r="E17" s="28"/>
    </row>
    <row r="18" hidden="1">
      <c r="A18" s="31" t="s">
        <v>3441</v>
      </c>
      <c r="B18" s="29">
        <v>240.0</v>
      </c>
      <c r="C18" s="26">
        <v>240.0</v>
      </c>
      <c r="D18" s="27">
        <v>0.0</v>
      </c>
      <c r="E18" s="34"/>
    </row>
    <row r="19" hidden="1">
      <c r="A19" s="57" t="s">
        <v>3442</v>
      </c>
      <c r="B19" s="29">
        <v>1490.0</v>
      </c>
      <c r="C19" s="29">
        <v>1490.0</v>
      </c>
      <c r="D19" s="27">
        <v>0.0</v>
      </c>
      <c r="E19" s="34"/>
    </row>
    <row r="20" hidden="1">
      <c r="A20" s="57" t="s">
        <v>3443</v>
      </c>
      <c r="B20" s="29">
        <v>10624.0</v>
      </c>
      <c r="C20" s="58">
        <v>10624.0</v>
      </c>
      <c r="D20" s="27">
        <v>0.0</v>
      </c>
      <c r="E20" s="34"/>
    </row>
    <row r="21" hidden="1">
      <c r="A21" s="57" t="s">
        <v>3444</v>
      </c>
      <c r="B21" s="29">
        <v>20553.0</v>
      </c>
      <c r="C21" s="58">
        <v>20204.0</v>
      </c>
      <c r="D21" s="27">
        <v>-349.0</v>
      </c>
      <c r="E21" s="34"/>
    </row>
    <row r="22" hidden="1">
      <c r="A22" s="57" t="s">
        <v>3445</v>
      </c>
      <c r="B22" s="29">
        <v>4305.0</v>
      </c>
      <c r="C22" s="58">
        <v>4305.0</v>
      </c>
      <c r="D22" s="27">
        <v>0.0</v>
      </c>
      <c r="E22" s="34"/>
    </row>
    <row r="23" hidden="1">
      <c r="A23" s="57" t="s">
        <v>3447</v>
      </c>
      <c r="B23" s="29">
        <v>0.0</v>
      </c>
      <c r="C23" s="58">
        <v>0.0</v>
      </c>
      <c r="D23" s="27">
        <v>0.0</v>
      </c>
      <c r="E23" s="34"/>
    </row>
    <row r="24" hidden="1">
      <c r="A24" s="57" t="s">
        <v>3448</v>
      </c>
      <c r="B24" s="29">
        <v>2455.0</v>
      </c>
      <c r="C24" s="58">
        <v>2455.0</v>
      </c>
      <c r="D24" s="27">
        <v>0.0</v>
      </c>
      <c r="E24" s="34"/>
    </row>
    <row r="25" hidden="1">
      <c r="A25" s="35" t="s">
        <v>3449</v>
      </c>
      <c r="B25" s="29">
        <v>72793.0</v>
      </c>
      <c r="C25" s="58">
        <v>72801.0</v>
      </c>
      <c r="D25" s="27">
        <v>8.0</v>
      </c>
      <c r="E25" s="34"/>
    </row>
    <row r="26" hidden="1">
      <c r="A26" s="36" t="s">
        <v>3450</v>
      </c>
      <c r="B26" s="37">
        <v>13.0</v>
      </c>
      <c r="C26" s="27">
        <v>-344.0</v>
      </c>
      <c r="D26" s="27">
        <v>-357.0</v>
      </c>
      <c r="E26" s="38"/>
    </row>
    <row r="27" hidden="1"/>
    <row r="28" hidden="1"/>
    <row r="29" hidden="1"/>
    <row r="30" hidden="1">
      <c r="A30" s="5" t="s">
        <v>3451</v>
      </c>
      <c r="B30" s="6"/>
      <c r="C30" s="6"/>
      <c r="D30" s="6"/>
      <c r="E30" s="7"/>
    </row>
    <row r="31" hidden="1">
      <c r="A31" s="10"/>
      <c r="B31" s="11"/>
      <c r="C31" s="11"/>
      <c r="D31" s="11"/>
      <c r="E31" s="12"/>
    </row>
    <row r="32" hidden="1">
      <c r="A32" s="5" t="s">
        <v>3423</v>
      </c>
      <c r="B32" s="6"/>
      <c r="C32" s="6"/>
      <c r="D32" s="6"/>
      <c r="E32" s="7"/>
    </row>
    <row r="33" hidden="1">
      <c r="A33" s="10"/>
      <c r="B33" s="11"/>
      <c r="C33" s="11"/>
      <c r="D33" s="11"/>
      <c r="E33" s="12"/>
    </row>
    <row r="34" hidden="1">
      <c r="A34" s="13">
        <v>45894.0</v>
      </c>
      <c r="B34" s="6"/>
      <c r="C34" s="53" t="s">
        <v>3424</v>
      </c>
      <c r="D34" s="15">
        <v>45900.0</v>
      </c>
      <c r="E34" s="7"/>
    </row>
    <row r="35" hidden="1">
      <c r="A35" s="10"/>
      <c r="B35" s="11"/>
      <c r="C35" s="16"/>
      <c r="D35" s="11"/>
      <c r="E35" s="12"/>
    </row>
    <row r="36" hidden="1">
      <c r="A36" s="54" t="s">
        <v>4468</v>
      </c>
      <c r="B36" s="7"/>
      <c r="C36" s="16"/>
      <c r="D36" s="55" t="s">
        <v>4469</v>
      </c>
      <c r="E36" s="7"/>
    </row>
    <row r="37" hidden="1">
      <c r="A37" s="10"/>
      <c r="B37" s="12"/>
      <c r="C37" s="16"/>
      <c r="D37" s="11"/>
      <c r="E37" s="12"/>
    </row>
    <row r="38" hidden="1">
      <c r="A38" s="19" t="s">
        <v>3425</v>
      </c>
      <c r="B38" s="6"/>
      <c r="C38" s="6"/>
      <c r="D38" s="6"/>
      <c r="E38" s="7"/>
    </row>
    <row r="39" hidden="1">
      <c r="A39" s="20" t="s">
        <v>3426</v>
      </c>
      <c r="B39" s="21" t="s">
        <v>3427</v>
      </c>
      <c r="C39" s="22" t="s">
        <v>3428</v>
      </c>
      <c r="D39" s="21" t="s">
        <v>3429</v>
      </c>
      <c r="E39" s="23" t="s">
        <v>13</v>
      </c>
    </row>
    <row r="40" hidden="1">
      <c r="A40" s="56" t="s">
        <v>3430</v>
      </c>
      <c r="B40" s="25">
        <v>20728.0</v>
      </c>
      <c r="C40" s="26">
        <v>20728.0</v>
      </c>
      <c r="D40" s="27">
        <v>0.0</v>
      </c>
      <c r="E40" s="28"/>
    </row>
    <row r="41" hidden="1">
      <c r="A41" s="56" t="s">
        <v>3431</v>
      </c>
      <c r="B41" s="29">
        <v>20229.0</v>
      </c>
      <c r="C41" s="26">
        <v>20229.0</v>
      </c>
      <c r="D41" s="27">
        <v>0.0</v>
      </c>
      <c r="E41" s="28"/>
    </row>
    <row r="42" hidden="1">
      <c r="A42" s="56" t="s">
        <v>3432</v>
      </c>
      <c r="B42" s="29">
        <v>0.0</v>
      </c>
      <c r="C42" s="26"/>
      <c r="D42" s="27">
        <v>0.0</v>
      </c>
      <c r="E42" s="28"/>
    </row>
    <row r="43" hidden="1">
      <c r="A43" s="56" t="s">
        <v>3434</v>
      </c>
      <c r="B43" s="29">
        <v>0.0</v>
      </c>
      <c r="C43" s="26"/>
      <c r="D43" s="27">
        <v>0.0</v>
      </c>
      <c r="E43" s="28"/>
    </row>
    <row r="44" hidden="1">
      <c r="A44" s="31" t="s">
        <v>3436</v>
      </c>
      <c r="B44" s="29">
        <v>0.0</v>
      </c>
      <c r="C44" s="26"/>
      <c r="D44" s="27">
        <v>0.0</v>
      </c>
      <c r="E44" s="28"/>
    </row>
    <row r="45" hidden="1">
      <c r="A45" s="31" t="s">
        <v>3438</v>
      </c>
      <c r="B45" s="29">
        <v>602.0</v>
      </c>
      <c r="C45" s="26">
        <v>602.0</v>
      </c>
      <c r="D45" s="27">
        <v>0.0</v>
      </c>
      <c r="E45" s="28"/>
    </row>
    <row r="46" hidden="1">
      <c r="A46" s="31" t="s">
        <v>3439</v>
      </c>
      <c r="B46" s="29">
        <v>0.0</v>
      </c>
      <c r="C46" s="26"/>
      <c r="D46" s="27">
        <v>0.0</v>
      </c>
      <c r="E46" s="28"/>
    </row>
    <row r="47" hidden="1">
      <c r="A47" s="31" t="s">
        <v>3441</v>
      </c>
      <c r="B47" s="29">
        <v>320.0</v>
      </c>
      <c r="C47" s="26">
        <v>320.0</v>
      </c>
      <c r="D47" s="27">
        <v>0.0</v>
      </c>
      <c r="E47" s="34"/>
    </row>
    <row r="48" hidden="1">
      <c r="A48" s="57" t="s">
        <v>3442</v>
      </c>
      <c r="B48" s="29">
        <v>5067.0</v>
      </c>
      <c r="C48" s="29">
        <v>5067.0</v>
      </c>
      <c r="D48" s="27">
        <v>0.0</v>
      </c>
      <c r="E48" s="34"/>
    </row>
    <row r="49" hidden="1">
      <c r="A49" s="57" t="s">
        <v>3443</v>
      </c>
      <c r="B49" s="29">
        <v>21008.0</v>
      </c>
      <c r="C49" s="58">
        <v>21008.0</v>
      </c>
      <c r="D49" s="27">
        <v>0.0</v>
      </c>
      <c r="E49" s="34"/>
    </row>
    <row r="50" hidden="1">
      <c r="A50" s="57" t="s">
        <v>3444</v>
      </c>
      <c r="B50" s="29">
        <v>37374.81</v>
      </c>
      <c r="C50" s="58">
        <v>37016.409999999974</v>
      </c>
      <c r="D50" s="27">
        <v>-358.4000000000233</v>
      </c>
      <c r="E50" s="34"/>
    </row>
    <row r="51" hidden="1">
      <c r="A51" s="57" t="s">
        <v>3445</v>
      </c>
      <c r="B51" s="29">
        <v>5660.0</v>
      </c>
      <c r="C51" s="58">
        <v>5660.0</v>
      </c>
      <c r="D51" s="27">
        <v>0.0</v>
      </c>
      <c r="E51" s="34"/>
    </row>
    <row r="52" hidden="1">
      <c r="A52" s="57" t="s">
        <v>3447</v>
      </c>
      <c r="B52" s="29">
        <v>0.0</v>
      </c>
      <c r="C52" s="58">
        <v>0.0</v>
      </c>
      <c r="D52" s="27">
        <v>0.0</v>
      </c>
      <c r="E52" s="34"/>
    </row>
    <row r="53" hidden="1">
      <c r="A53" s="57" t="s">
        <v>3448</v>
      </c>
      <c r="B53" s="29">
        <v>6891.41</v>
      </c>
      <c r="C53" s="58">
        <v>6891.410000000002</v>
      </c>
      <c r="D53" s="27">
        <v>1.8189894035458565E-12</v>
      </c>
      <c r="E53" s="34"/>
    </row>
    <row r="54" hidden="1">
      <c r="A54" s="35" t="s">
        <v>3449</v>
      </c>
      <c r="B54" s="29">
        <v>110969.72</v>
      </c>
      <c r="C54" s="58">
        <v>110292.32000000015</v>
      </c>
      <c r="D54" s="27">
        <v>-677.3999999998487</v>
      </c>
      <c r="E54" s="34"/>
    </row>
    <row r="55" hidden="1">
      <c r="A55" s="36" t="s">
        <v>3450</v>
      </c>
      <c r="B55" s="37">
        <v>19.090000000003783</v>
      </c>
      <c r="C55" s="27">
        <v>338.0899999998219</v>
      </c>
      <c r="D55" s="27">
        <v>318.9999999998181</v>
      </c>
      <c r="E55" s="38"/>
    </row>
    <row r="56" hidden="1"/>
    <row r="57" hidden="1"/>
    <row r="58" hidden="1">
      <c r="A58" s="5" t="s">
        <v>3451</v>
      </c>
      <c r="B58" s="6"/>
      <c r="C58" s="6"/>
      <c r="D58" s="6"/>
      <c r="E58" s="7"/>
    </row>
    <row r="59" hidden="1">
      <c r="A59" s="10"/>
      <c r="B59" s="11"/>
      <c r="C59" s="11"/>
      <c r="D59" s="11"/>
      <c r="E59" s="12"/>
    </row>
    <row r="60" hidden="1">
      <c r="A60" s="5" t="s">
        <v>3423</v>
      </c>
      <c r="B60" s="6"/>
      <c r="C60" s="6"/>
      <c r="D60" s="6"/>
      <c r="E60" s="7"/>
    </row>
    <row r="61" hidden="1">
      <c r="A61" s="10"/>
      <c r="B61" s="11"/>
      <c r="C61" s="11"/>
      <c r="D61" s="11"/>
      <c r="E61" s="12"/>
    </row>
    <row r="62" hidden="1">
      <c r="A62" s="13">
        <v>45901.0</v>
      </c>
      <c r="B62" s="6"/>
      <c r="C62" s="53" t="s">
        <v>3424</v>
      </c>
      <c r="D62" s="15">
        <v>45907.0</v>
      </c>
      <c r="E62" s="7"/>
    </row>
    <row r="63" hidden="1">
      <c r="A63" s="10"/>
      <c r="B63" s="11"/>
      <c r="C63" s="16"/>
      <c r="D63" s="11"/>
      <c r="E63" s="12"/>
    </row>
    <row r="64" hidden="1">
      <c r="A64" s="54" t="s">
        <v>4468</v>
      </c>
      <c r="B64" s="7"/>
      <c r="C64" s="16"/>
      <c r="D64" s="55" t="s">
        <v>4469</v>
      </c>
      <c r="E64" s="7"/>
    </row>
    <row r="65" hidden="1">
      <c r="A65" s="10"/>
      <c r="B65" s="12"/>
      <c r="C65" s="16"/>
      <c r="D65" s="11"/>
      <c r="E65" s="12"/>
    </row>
    <row r="66" hidden="1">
      <c r="A66" s="19" t="s">
        <v>3425</v>
      </c>
      <c r="B66" s="6"/>
      <c r="C66" s="6"/>
      <c r="D66" s="6"/>
      <c r="E66" s="7"/>
    </row>
    <row r="67" hidden="1">
      <c r="A67" s="20" t="s">
        <v>3426</v>
      </c>
      <c r="B67" s="21" t="s">
        <v>3427</v>
      </c>
      <c r="C67" s="22" t="s">
        <v>3428</v>
      </c>
      <c r="D67" s="21" t="s">
        <v>3429</v>
      </c>
      <c r="E67" s="23" t="s">
        <v>13</v>
      </c>
    </row>
    <row r="68" hidden="1">
      <c r="A68" s="56" t="s">
        <v>3430</v>
      </c>
      <c r="B68" s="25">
        <v>20624.0</v>
      </c>
      <c r="C68" s="26">
        <v>20624.0</v>
      </c>
      <c r="D68" s="27">
        <v>0.0</v>
      </c>
      <c r="E68" s="28"/>
    </row>
    <row r="69" hidden="1">
      <c r="A69" s="56" t="s">
        <v>3431</v>
      </c>
      <c r="B69" s="29">
        <v>25434.0</v>
      </c>
      <c r="C69" s="26">
        <v>25434.0</v>
      </c>
      <c r="D69" s="27">
        <v>0.0</v>
      </c>
      <c r="E69" s="28"/>
    </row>
    <row r="70" hidden="1">
      <c r="A70" s="56" t="s">
        <v>3432</v>
      </c>
      <c r="B70" s="29">
        <v>0.0</v>
      </c>
      <c r="C70" s="26"/>
      <c r="D70" s="27">
        <v>0.0</v>
      </c>
      <c r="E70" s="28"/>
    </row>
    <row r="71" hidden="1">
      <c r="A71" s="56" t="s">
        <v>3434</v>
      </c>
      <c r="B71" s="29">
        <v>0.0</v>
      </c>
      <c r="C71" s="26"/>
      <c r="D71" s="27">
        <v>0.0</v>
      </c>
      <c r="E71" s="28"/>
    </row>
    <row r="72" hidden="1">
      <c r="A72" s="31" t="s">
        <v>3436</v>
      </c>
      <c r="B72" s="29">
        <v>0.0</v>
      </c>
      <c r="C72" s="26"/>
      <c r="D72" s="27">
        <v>0.0</v>
      </c>
      <c r="E72" s="28"/>
    </row>
    <row r="73" hidden="1">
      <c r="A73" s="31" t="s">
        <v>3438</v>
      </c>
      <c r="B73" s="29">
        <v>0.0</v>
      </c>
      <c r="C73" s="26"/>
      <c r="D73" s="27">
        <v>0.0</v>
      </c>
      <c r="E73" s="28"/>
    </row>
    <row r="74" hidden="1">
      <c r="A74" s="31" t="s">
        <v>3439</v>
      </c>
      <c r="B74" s="29">
        <v>280.0</v>
      </c>
      <c r="C74" s="26"/>
      <c r="D74" s="27">
        <v>-280.0</v>
      </c>
      <c r="E74" s="28"/>
    </row>
    <row r="75" hidden="1">
      <c r="A75" s="31" t="s">
        <v>3441</v>
      </c>
      <c r="B75" s="29">
        <v>520.0</v>
      </c>
      <c r="C75" s="26">
        <v>720.0</v>
      </c>
      <c r="D75" s="27">
        <v>200.0</v>
      </c>
      <c r="E75" s="34"/>
    </row>
    <row r="76" hidden="1">
      <c r="A76" s="57" t="s">
        <v>3442</v>
      </c>
      <c r="B76" s="29">
        <v>6658.0</v>
      </c>
      <c r="C76" s="29">
        <v>6658.0</v>
      </c>
      <c r="D76" s="27">
        <v>0.0</v>
      </c>
      <c r="E76" s="34"/>
    </row>
    <row r="77" hidden="1">
      <c r="A77" s="57" t="s">
        <v>3443</v>
      </c>
      <c r="B77" s="29">
        <v>37637.0</v>
      </c>
      <c r="C77" s="58">
        <v>37637.0</v>
      </c>
      <c r="D77" s="27">
        <v>0.0</v>
      </c>
      <c r="E77" s="34"/>
    </row>
    <row r="78" hidden="1">
      <c r="A78" s="57" t="s">
        <v>3444</v>
      </c>
      <c r="B78" s="29">
        <v>12705.0</v>
      </c>
      <c r="C78" s="58">
        <v>12705.0</v>
      </c>
      <c r="D78" s="27">
        <v>0.0</v>
      </c>
      <c r="E78" s="34"/>
    </row>
    <row r="79" hidden="1">
      <c r="A79" s="57" t="s">
        <v>3445</v>
      </c>
      <c r="B79" s="29">
        <v>9675.0</v>
      </c>
      <c r="C79" s="58">
        <v>9675.0</v>
      </c>
      <c r="D79" s="27">
        <v>0.0</v>
      </c>
      <c r="E79" s="34"/>
    </row>
    <row r="80" hidden="1">
      <c r="A80" s="57" t="s">
        <v>3447</v>
      </c>
      <c r="B80" s="29">
        <v>0.0</v>
      </c>
      <c r="C80" s="58">
        <v>0.0</v>
      </c>
      <c r="D80" s="27">
        <v>0.0</v>
      </c>
      <c r="E80" s="34"/>
    </row>
    <row r="81" hidden="1">
      <c r="A81" s="57" t="s">
        <v>3448</v>
      </c>
      <c r="B81" s="29">
        <v>3103.0</v>
      </c>
      <c r="C81" s="58">
        <v>3103.0</v>
      </c>
      <c r="D81" s="27">
        <v>0.0</v>
      </c>
      <c r="E81" s="34"/>
    </row>
    <row r="82" hidden="1">
      <c r="A82" s="35" t="s">
        <v>3449</v>
      </c>
      <c r="B82" s="29">
        <v>113533.0</v>
      </c>
      <c r="C82" s="58">
        <v>113533.0</v>
      </c>
      <c r="D82" s="27">
        <v>0.0</v>
      </c>
      <c r="E82" s="34"/>
    </row>
    <row r="83" hidden="1">
      <c r="A83" s="36" t="s">
        <v>3450</v>
      </c>
      <c r="B83" s="37">
        <v>0.0</v>
      </c>
      <c r="C83" s="27">
        <v>-80.0</v>
      </c>
      <c r="D83" s="27">
        <v>-80.0</v>
      </c>
      <c r="E83" s="38"/>
    </row>
    <row r="84" hidden="1"/>
    <row r="85" hidden="1"/>
    <row r="86" hidden="1">
      <c r="A86" s="5" t="s">
        <v>3451</v>
      </c>
      <c r="B86" s="6"/>
      <c r="C86" s="6"/>
      <c r="D86" s="6"/>
      <c r="E86" s="7"/>
    </row>
    <row r="87" hidden="1">
      <c r="A87" s="10"/>
      <c r="B87" s="11"/>
      <c r="C87" s="11"/>
      <c r="D87" s="11"/>
      <c r="E87" s="12"/>
    </row>
    <row r="88" hidden="1">
      <c r="A88" s="5" t="s">
        <v>3423</v>
      </c>
      <c r="B88" s="6"/>
      <c r="C88" s="6"/>
      <c r="D88" s="6"/>
      <c r="E88" s="7"/>
    </row>
    <row r="89" hidden="1">
      <c r="A89" s="10"/>
      <c r="B89" s="11"/>
      <c r="C89" s="11"/>
      <c r="D89" s="11"/>
      <c r="E89" s="12"/>
    </row>
    <row r="90" hidden="1">
      <c r="A90" s="13">
        <v>45908.0</v>
      </c>
      <c r="B90" s="6"/>
      <c r="C90" s="53" t="s">
        <v>3424</v>
      </c>
      <c r="D90" s="15">
        <v>45914.0</v>
      </c>
      <c r="E90" s="7"/>
    </row>
    <row r="91" hidden="1">
      <c r="A91" s="10"/>
      <c r="B91" s="11"/>
      <c r="C91" s="16"/>
      <c r="D91" s="11"/>
      <c r="E91" s="12"/>
    </row>
    <row r="92" hidden="1">
      <c r="A92" s="54" t="s">
        <v>4468</v>
      </c>
      <c r="B92" s="7"/>
      <c r="C92" s="16"/>
      <c r="D92" s="55" t="s">
        <v>4469</v>
      </c>
      <c r="E92" s="7"/>
    </row>
    <row r="93" hidden="1">
      <c r="A93" s="10"/>
      <c r="B93" s="12"/>
      <c r="C93" s="16"/>
      <c r="D93" s="11"/>
      <c r="E93" s="12"/>
    </row>
    <row r="94" hidden="1">
      <c r="A94" s="19" t="s">
        <v>3425</v>
      </c>
      <c r="B94" s="6"/>
      <c r="C94" s="6"/>
      <c r="D94" s="6"/>
      <c r="E94" s="7"/>
    </row>
    <row r="95" hidden="1">
      <c r="A95" s="20" t="s">
        <v>3426</v>
      </c>
      <c r="B95" s="21" t="s">
        <v>3427</v>
      </c>
      <c r="C95" s="22" t="s">
        <v>3428</v>
      </c>
      <c r="D95" s="21" t="s">
        <v>3429</v>
      </c>
      <c r="E95" s="23" t="s">
        <v>13</v>
      </c>
    </row>
    <row r="96" hidden="1">
      <c r="A96" s="56" t="s">
        <v>3430</v>
      </c>
      <c r="B96" s="25">
        <v>17770.0</v>
      </c>
      <c r="C96" s="26">
        <v>17771.0</v>
      </c>
      <c r="D96" s="27">
        <v>1.0</v>
      </c>
      <c r="E96" s="28"/>
    </row>
    <row r="97" hidden="1">
      <c r="A97" s="56" t="s">
        <v>3431</v>
      </c>
      <c r="B97" s="29">
        <v>27030.0</v>
      </c>
      <c r="C97" s="26">
        <v>27030.0</v>
      </c>
      <c r="D97" s="27">
        <v>0.0</v>
      </c>
      <c r="E97" s="28"/>
    </row>
    <row r="98" hidden="1">
      <c r="A98" s="56" t="s">
        <v>3432</v>
      </c>
      <c r="B98" s="29">
        <v>0.0</v>
      </c>
      <c r="C98" s="26"/>
      <c r="D98" s="27">
        <v>0.0</v>
      </c>
      <c r="E98" s="28"/>
    </row>
    <row r="99" hidden="1">
      <c r="A99" s="56" t="s">
        <v>3434</v>
      </c>
      <c r="B99" s="29">
        <v>0.0</v>
      </c>
      <c r="C99" s="26"/>
      <c r="D99" s="27">
        <v>0.0</v>
      </c>
      <c r="E99" s="28"/>
    </row>
    <row r="100" hidden="1">
      <c r="A100" s="31" t="s">
        <v>3436</v>
      </c>
      <c r="B100" s="29">
        <v>0.0</v>
      </c>
      <c r="C100" s="26"/>
      <c r="D100" s="27">
        <v>0.0</v>
      </c>
      <c r="E100" s="28"/>
    </row>
    <row r="101" hidden="1">
      <c r="A101" s="31" t="s">
        <v>3438</v>
      </c>
      <c r="B101" s="29">
        <v>0.0</v>
      </c>
      <c r="C101" s="26"/>
      <c r="D101" s="27">
        <v>0.0</v>
      </c>
      <c r="E101" s="28"/>
    </row>
    <row r="102" hidden="1">
      <c r="A102" s="31" t="s">
        <v>3439</v>
      </c>
      <c r="B102" s="29">
        <v>80.0</v>
      </c>
      <c r="C102" s="26"/>
      <c r="D102" s="27">
        <v>-80.0</v>
      </c>
      <c r="E102" s="28"/>
    </row>
    <row r="103" hidden="1">
      <c r="A103" s="31" t="s">
        <v>3441</v>
      </c>
      <c r="B103" s="29">
        <v>640.0</v>
      </c>
      <c r="C103" s="26">
        <v>720.0</v>
      </c>
      <c r="D103" s="27">
        <v>80.0</v>
      </c>
      <c r="E103" s="34"/>
    </row>
    <row r="104" hidden="1">
      <c r="A104" s="57" t="s">
        <v>3442</v>
      </c>
      <c r="B104" s="29">
        <v>10019.0</v>
      </c>
      <c r="C104" s="29">
        <v>10019.0</v>
      </c>
      <c r="D104" s="27">
        <v>0.0</v>
      </c>
      <c r="E104" s="34"/>
    </row>
    <row r="105" hidden="1">
      <c r="A105" s="57" t="s">
        <v>3443</v>
      </c>
      <c r="B105" s="29">
        <v>34942.0</v>
      </c>
      <c r="C105" s="58">
        <v>34942.0</v>
      </c>
      <c r="D105" s="27">
        <v>0.0</v>
      </c>
      <c r="E105" s="34"/>
    </row>
    <row r="106" hidden="1">
      <c r="A106" s="57" t="s">
        <v>3444</v>
      </c>
      <c r="B106" s="29">
        <v>10957.0</v>
      </c>
      <c r="C106" s="58">
        <v>10957.0</v>
      </c>
      <c r="D106" s="27">
        <v>0.0</v>
      </c>
      <c r="E106" s="34"/>
    </row>
    <row r="107" hidden="1">
      <c r="A107" s="57" t="s">
        <v>3445</v>
      </c>
      <c r="B107" s="29">
        <v>9879.0</v>
      </c>
      <c r="C107" s="58">
        <v>9879.0</v>
      </c>
      <c r="D107" s="27">
        <v>0.0</v>
      </c>
      <c r="E107" s="34"/>
    </row>
    <row r="108" hidden="1">
      <c r="A108" s="57" t="s">
        <v>3447</v>
      </c>
      <c r="B108" s="29">
        <v>1190.0</v>
      </c>
      <c r="C108" s="58">
        <v>1190.0</v>
      </c>
      <c r="D108" s="27">
        <v>0.0</v>
      </c>
      <c r="E108" s="34"/>
    </row>
    <row r="109" hidden="1">
      <c r="A109" s="57" t="s">
        <v>3448</v>
      </c>
      <c r="B109" s="29">
        <v>3604.0</v>
      </c>
      <c r="C109" s="58">
        <v>3604.0</v>
      </c>
      <c r="D109" s="27">
        <v>0.0</v>
      </c>
      <c r="E109" s="34"/>
    </row>
    <row r="110" hidden="1">
      <c r="A110" s="35" t="s">
        <v>3449</v>
      </c>
      <c r="B110" s="29">
        <v>112504.0</v>
      </c>
      <c r="C110" s="58">
        <v>112504.0</v>
      </c>
      <c r="D110" s="27">
        <v>0.0</v>
      </c>
      <c r="E110" s="34"/>
    </row>
    <row r="111" hidden="1">
      <c r="A111" s="36" t="s">
        <v>3450</v>
      </c>
      <c r="B111" s="37">
        <v>3.0</v>
      </c>
      <c r="C111" s="27">
        <v>4.0</v>
      </c>
      <c r="D111" s="27">
        <v>1.0</v>
      </c>
      <c r="E111" s="38"/>
    </row>
    <row r="112" hidden="1"/>
    <row r="113" hidden="1"/>
    <row r="114" hidden="1">
      <c r="A114" s="5" t="s">
        <v>3451</v>
      </c>
      <c r="B114" s="6"/>
      <c r="C114" s="6"/>
      <c r="D114" s="6"/>
      <c r="E114" s="7"/>
    </row>
    <row r="115" hidden="1">
      <c r="A115" s="10"/>
      <c r="B115" s="11"/>
      <c r="C115" s="11"/>
      <c r="D115" s="11"/>
      <c r="E115" s="12"/>
    </row>
    <row r="116" hidden="1">
      <c r="A116" s="5" t="s">
        <v>3423</v>
      </c>
      <c r="B116" s="6"/>
      <c r="C116" s="6"/>
      <c r="D116" s="6"/>
      <c r="E116" s="7"/>
    </row>
    <row r="117" hidden="1">
      <c r="A117" s="10"/>
      <c r="B117" s="11"/>
      <c r="C117" s="11"/>
      <c r="D117" s="11"/>
      <c r="E117" s="12"/>
    </row>
    <row r="118" hidden="1">
      <c r="A118" s="13">
        <v>45915.0</v>
      </c>
      <c r="B118" s="6"/>
      <c r="C118" s="53" t="s">
        <v>3424</v>
      </c>
      <c r="D118" s="15">
        <v>45921.0</v>
      </c>
      <c r="E118" s="7"/>
    </row>
    <row r="119" hidden="1">
      <c r="A119" s="10"/>
      <c r="B119" s="11"/>
      <c r="C119" s="16"/>
      <c r="D119" s="11"/>
      <c r="E119" s="12"/>
    </row>
    <row r="120" hidden="1">
      <c r="A120" s="54" t="s">
        <v>4468</v>
      </c>
      <c r="B120" s="7"/>
      <c r="C120" s="16"/>
      <c r="D120" s="55" t="s">
        <v>4469</v>
      </c>
      <c r="E120" s="7"/>
    </row>
    <row r="121" hidden="1">
      <c r="A121" s="10"/>
      <c r="B121" s="12"/>
      <c r="C121" s="16"/>
      <c r="D121" s="11"/>
      <c r="E121" s="12"/>
    </row>
    <row r="122" hidden="1">
      <c r="A122" s="19" t="s">
        <v>3425</v>
      </c>
      <c r="B122" s="6"/>
      <c r="C122" s="6"/>
      <c r="D122" s="6"/>
      <c r="E122" s="7"/>
    </row>
    <row r="123" hidden="1">
      <c r="A123" s="20" t="s">
        <v>3426</v>
      </c>
      <c r="B123" s="21" t="s">
        <v>3427</v>
      </c>
      <c r="C123" s="22" t="s">
        <v>3428</v>
      </c>
      <c r="D123" s="21" t="s">
        <v>3429</v>
      </c>
      <c r="E123" s="23" t="s">
        <v>13</v>
      </c>
    </row>
    <row r="124" hidden="1">
      <c r="A124" s="56" t="s">
        <v>3430</v>
      </c>
      <c r="B124" s="25">
        <v>14052.0</v>
      </c>
      <c r="C124" s="26">
        <v>14052.0</v>
      </c>
      <c r="D124" s="27">
        <v>0.0</v>
      </c>
      <c r="E124" s="28"/>
    </row>
    <row r="125" hidden="1">
      <c r="A125" s="56" t="s">
        <v>3431</v>
      </c>
      <c r="B125" s="29">
        <v>17405.0</v>
      </c>
      <c r="C125" s="26">
        <v>17405.0</v>
      </c>
      <c r="D125" s="27">
        <v>0.0</v>
      </c>
      <c r="E125" s="28"/>
    </row>
    <row r="126" hidden="1">
      <c r="A126" s="56" t="s">
        <v>3432</v>
      </c>
      <c r="B126" s="29">
        <v>0.0</v>
      </c>
      <c r="C126" s="26"/>
      <c r="D126" s="27">
        <v>0.0</v>
      </c>
      <c r="E126" s="28"/>
    </row>
    <row r="127" hidden="1">
      <c r="A127" s="56" t="s">
        <v>3434</v>
      </c>
      <c r="B127" s="29">
        <v>0.0</v>
      </c>
      <c r="C127" s="26"/>
      <c r="D127" s="27">
        <v>0.0</v>
      </c>
      <c r="E127" s="28"/>
    </row>
    <row r="128" hidden="1">
      <c r="A128" s="31" t="s">
        <v>3436</v>
      </c>
      <c r="B128" s="29">
        <v>0.0</v>
      </c>
      <c r="C128" s="26"/>
      <c r="D128" s="27">
        <v>0.0</v>
      </c>
      <c r="E128" s="28"/>
    </row>
    <row r="129" hidden="1">
      <c r="A129" s="31" t="s">
        <v>3438</v>
      </c>
      <c r="B129" s="29">
        <v>170.0</v>
      </c>
      <c r="C129" s="26">
        <v>170.0</v>
      </c>
      <c r="D129" s="27">
        <v>0.0</v>
      </c>
      <c r="E129" s="28"/>
    </row>
    <row r="130" hidden="1">
      <c r="A130" s="31" t="s">
        <v>3439</v>
      </c>
      <c r="B130" s="29">
        <v>1198.0</v>
      </c>
      <c r="C130" s="26">
        <v>1198.0</v>
      </c>
      <c r="D130" s="27">
        <v>0.0</v>
      </c>
      <c r="E130" s="28"/>
    </row>
    <row r="131" hidden="1">
      <c r="A131" s="31" t="s">
        <v>3441</v>
      </c>
      <c r="B131" s="29">
        <v>440.0</v>
      </c>
      <c r="C131" s="26">
        <v>440.0</v>
      </c>
      <c r="D131" s="27">
        <v>0.0</v>
      </c>
      <c r="E131" s="34"/>
    </row>
    <row r="132" hidden="1">
      <c r="A132" s="57" t="s">
        <v>3442</v>
      </c>
      <c r="B132" s="29">
        <v>7597.0</v>
      </c>
      <c r="C132" s="29">
        <v>8793.0</v>
      </c>
      <c r="D132" s="27">
        <v>1196.0</v>
      </c>
      <c r="E132" s="34"/>
    </row>
    <row r="133" hidden="1">
      <c r="A133" s="57" t="s">
        <v>3443</v>
      </c>
      <c r="B133" s="29">
        <v>31625.0</v>
      </c>
      <c r="C133" s="58">
        <v>31625.0</v>
      </c>
      <c r="D133" s="27">
        <v>0.0</v>
      </c>
      <c r="E133" s="34"/>
    </row>
    <row r="134" hidden="1">
      <c r="A134" s="57" t="s">
        <v>3444</v>
      </c>
      <c r="B134" s="29">
        <v>11625.82</v>
      </c>
      <c r="C134" s="58">
        <v>11625.819999999998</v>
      </c>
      <c r="D134" s="27">
        <v>-1.8189894035458565E-12</v>
      </c>
      <c r="E134" s="34"/>
    </row>
    <row r="135" hidden="1">
      <c r="A135" s="57" t="s">
        <v>3445</v>
      </c>
      <c r="B135" s="29">
        <v>5969.0</v>
      </c>
      <c r="C135" s="58">
        <v>5969.0</v>
      </c>
      <c r="D135" s="27">
        <v>0.0</v>
      </c>
      <c r="E135" s="34"/>
    </row>
    <row r="136" hidden="1">
      <c r="A136" s="57" t="s">
        <v>3447</v>
      </c>
      <c r="B136" s="29">
        <v>543.0</v>
      </c>
      <c r="C136" s="58">
        <v>543.0</v>
      </c>
      <c r="D136" s="27">
        <v>0.0</v>
      </c>
      <c r="E136" s="34"/>
    </row>
    <row r="137" hidden="1">
      <c r="A137" s="57" t="s">
        <v>3448</v>
      </c>
      <c r="B137" s="29">
        <v>4415.0</v>
      </c>
      <c r="C137" s="58">
        <v>4415.0</v>
      </c>
      <c r="D137" s="27">
        <v>0.0</v>
      </c>
      <c r="E137" s="34"/>
    </row>
    <row r="138" hidden="1">
      <c r="A138" s="35" t="s">
        <v>3449</v>
      </c>
      <c r="B138" s="29">
        <v>90624.82</v>
      </c>
      <c r="C138" s="58">
        <v>90624.81999999998</v>
      </c>
      <c r="D138" s="27">
        <v>-2.9103830456733704E-11</v>
      </c>
      <c r="E138" s="34"/>
    </row>
    <row r="139" hidden="1">
      <c r="A139" s="36" t="s">
        <v>3450</v>
      </c>
      <c r="B139" s="37">
        <v>-5.4569682106375694E-12</v>
      </c>
      <c r="C139" s="27">
        <v>1196.0000000000146</v>
      </c>
      <c r="D139" s="27">
        <v>1196.00000000002</v>
      </c>
      <c r="E139" s="38"/>
    </row>
    <row r="140" hidden="1"/>
    <row r="141" hidden="1"/>
    <row r="142" hidden="1">
      <c r="A142" s="5" t="s">
        <v>3451</v>
      </c>
      <c r="B142" s="6"/>
      <c r="C142" s="6"/>
      <c r="D142" s="6"/>
      <c r="E142" s="7"/>
    </row>
    <row r="143" hidden="1">
      <c r="A143" s="10"/>
      <c r="B143" s="11"/>
      <c r="C143" s="11"/>
      <c r="D143" s="11"/>
      <c r="E143" s="12"/>
    </row>
    <row r="144" hidden="1">
      <c r="A144" s="5" t="s">
        <v>3423</v>
      </c>
      <c r="B144" s="6"/>
      <c r="C144" s="6"/>
      <c r="D144" s="6"/>
      <c r="E144" s="7"/>
    </row>
    <row r="145" hidden="1">
      <c r="A145" s="10"/>
      <c r="B145" s="11"/>
      <c r="C145" s="11"/>
      <c r="D145" s="11"/>
      <c r="E145" s="12"/>
    </row>
    <row r="146" hidden="1">
      <c r="A146" s="13">
        <v>45922.0</v>
      </c>
      <c r="B146" s="6"/>
      <c r="C146" s="53" t="s">
        <v>3424</v>
      </c>
      <c r="D146" s="15">
        <v>45928.0</v>
      </c>
      <c r="E146" s="7"/>
    </row>
    <row r="147" hidden="1">
      <c r="A147" s="10"/>
      <c r="B147" s="11"/>
      <c r="C147" s="16"/>
      <c r="D147" s="11"/>
      <c r="E147" s="12"/>
    </row>
    <row r="148" hidden="1">
      <c r="A148" s="54" t="s">
        <v>4468</v>
      </c>
      <c r="B148" s="7"/>
      <c r="C148" s="16"/>
      <c r="D148" s="55" t="s">
        <v>4469</v>
      </c>
      <c r="E148" s="7"/>
    </row>
    <row r="149" hidden="1">
      <c r="A149" s="10"/>
      <c r="B149" s="12"/>
      <c r="C149" s="16"/>
      <c r="D149" s="11"/>
      <c r="E149" s="12"/>
    </row>
    <row r="150" hidden="1">
      <c r="A150" s="19" t="s">
        <v>3425</v>
      </c>
      <c r="B150" s="6"/>
      <c r="C150" s="6"/>
      <c r="D150" s="6"/>
      <c r="E150" s="7"/>
    </row>
    <row r="151" hidden="1">
      <c r="A151" s="20" t="s">
        <v>3426</v>
      </c>
      <c r="B151" s="21" t="s">
        <v>3427</v>
      </c>
      <c r="C151" s="22" t="s">
        <v>3428</v>
      </c>
      <c r="D151" s="21" t="s">
        <v>3429</v>
      </c>
      <c r="E151" s="23" t="s">
        <v>13</v>
      </c>
    </row>
    <row r="152" hidden="1">
      <c r="A152" s="56" t="s">
        <v>3430</v>
      </c>
      <c r="B152" s="25">
        <v>9461.0</v>
      </c>
      <c r="C152" s="26">
        <v>9461.0</v>
      </c>
      <c r="D152" s="27">
        <v>0.0</v>
      </c>
      <c r="E152" s="28"/>
    </row>
    <row r="153" hidden="1">
      <c r="A153" s="56" t="s">
        <v>3431</v>
      </c>
      <c r="B153" s="29">
        <v>21614.0</v>
      </c>
      <c r="C153" s="26">
        <v>21614.0</v>
      </c>
      <c r="D153" s="27">
        <v>0.0</v>
      </c>
      <c r="E153" s="28"/>
    </row>
    <row r="154" hidden="1">
      <c r="A154" s="56" t="s">
        <v>3432</v>
      </c>
      <c r="B154" s="29">
        <v>0.0</v>
      </c>
      <c r="C154" s="26"/>
      <c r="D154" s="27">
        <v>0.0</v>
      </c>
      <c r="E154" s="28"/>
    </row>
    <row r="155" hidden="1">
      <c r="A155" s="56" t="s">
        <v>3434</v>
      </c>
      <c r="B155" s="29">
        <v>0.0</v>
      </c>
      <c r="C155" s="26"/>
      <c r="D155" s="27">
        <v>0.0</v>
      </c>
      <c r="E155" s="28"/>
    </row>
    <row r="156" hidden="1">
      <c r="A156" s="31" t="s">
        <v>3436</v>
      </c>
      <c r="B156" s="29">
        <v>0.0</v>
      </c>
      <c r="C156" s="26"/>
      <c r="D156" s="27">
        <v>0.0</v>
      </c>
      <c r="E156" s="28"/>
    </row>
    <row r="157" hidden="1">
      <c r="A157" s="31" t="s">
        <v>3438</v>
      </c>
      <c r="B157" s="29">
        <v>0.0</v>
      </c>
      <c r="C157" s="26"/>
      <c r="D157" s="27">
        <v>0.0</v>
      </c>
      <c r="E157" s="28"/>
    </row>
    <row r="158" hidden="1">
      <c r="A158" s="31" t="s">
        <v>3439</v>
      </c>
      <c r="B158" s="29">
        <v>1508.0</v>
      </c>
      <c r="C158" s="26">
        <v>1508.0</v>
      </c>
      <c r="D158" s="27">
        <v>0.0</v>
      </c>
      <c r="E158" s="28"/>
    </row>
    <row r="159" hidden="1">
      <c r="A159" s="31" t="s">
        <v>3441</v>
      </c>
      <c r="B159" s="29">
        <v>440.0</v>
      </c>
      <c r="C159" s="26">
        <v>360.0</v>
      </c>
      <c r="D159" s="27">
        <v>-80.0</v>
      </c>
      <c r="E159" s="34"/>
    </row>
    <row r="160" hidden="1">
      <c r="A160" s="57" t="s">
        <v>3442</v>
      </c>
      <c r="B160" s="29">
        <v>12768.0</v>
      </c>
      <c r="C160" s="29">
        <v>12768.0</v>
      </c>
      <c r="D160" s="27">
        <v>0.0</v>
      </c>
      <c r="E160" s="34"/>
    </row>
    <row r="161" hidden="1">
      <c r="A161" s="57" t="s">
        <v>3443</v>
      </c>
      <c r="B161" s="29">
        <v>7081.0</v>
      </c>
      <c r="C161" s="58">
        <v>7081.0</v>
      </c>
      <c r="D161" s="27">
        <v>0.0</v>
      </c>
      <c r="E161" s="34"/>
    </row>
    <row r="162" hidden="1">
      <c r="A162" s="57" t="s">
        <v>3444</v>
      </c>
      <c r="B162" s="29">
        <v>16783.3</v>
      </c>
      <c r="C162" s="58">
        <v>16783.300000000003</v>
      </c>
      <c r="D162" s="27">
        <v>3.637978807091713E-12</v>
      </c>
      <c r="E162" s="34"/>
    </row>
    <row r="163" hidden="1">
      <c r="A163" s="57" t="s">
        <v>3445</v>
      </c>
      <c r="B163" s="29">
        <v>4510.0</v>
      </c>
      <c r="C163" s="58">
        <v>4510.0</v>
      </c>
      <c r="D163" s="27">
        <v>0.0</v>
      </c>
      <c r="E163" s="34"/>
    </row>
    <row r="164" hidden="1">
      <c r="A164" s="57" t="s">
        <v>3447</v>
      </c>
      <c r="B164" s="29">
        <v>857.0</v>
      </c>
      <c r="C164" s="58">
        <v>857.0</v>
      </c>
      <c r="D164" s="27">
        <v>0.0</v>
      </c>
      <c r="E164" s="34"/>
    </row>
    <row r="165" hidden="1">
      <c r="A165" s="57" t="s">
        <v>3448</v>
      </c>
      <c r="B165" s="29">
        <v>1608.6</v>
      </c>
      <c r="C165" s="58">
        <v>1608.6</v>
      </c>
      <c r="D165" s="27">
        <v>0.0</v>
      </c>
      <c r="E165" s="34"/>
    </row>
    <row r="166" hidden="1">
      <c r="A166" s="35" t="s">
        <v>3449</v>
      </c>
      <c r="B166" s="29">
        <v>75011.40000000001</v>
      </c>
      <c r="C166" s="58">
        <v>75011.4</v>
      </c>
      <c r="D166" s="27">
        <v>-1.4551915228366852E-11</v>
      </c>
      <c r="E166" s="34"/>
    </row>
    <row r="167" hidden="1">
      <c r="A167" s="36" t="s">
        <v>3450</v>
      </c>
      <c r="B167" s="37">
        <v>10.899999999997817</v>
      </c>
      <c r="C167" s="27">
        <v>-69.09999999999127</v>
      </c>
      <c r="D167" s="27">
        <v>-79.99999999998909</v>
      </c>
      <c r="E167" s="38"/>
    </row>
    <row r="168" hidden="1"/>
    <row r="169" hidden="1"/>
    <row r="170" hidden="1">
      <c r="A170" s="5" t="s">
        <v>3451</v>
      </c>
      <c r="B170" s="6"/>
      <c r="C170" s="6"/>
      <c r="D170" s="6"/>
      <c r="E170" s="7"/>
    </row>
    <row r="171" hidden="1">
      <c r="A171" s="10"/>
      <c r="B171" s="11"/>
      <c r="C171" s="11"/>
      <c r="D171" s="11"/>
      <c r="E171" s="12"/>
    </row>
    <row r="172" hidden="1">
      <c r="A172" s="5" t="s">
        <v>3423</v>
      </c>
      <c r="B172" s="6"/>
      <c r="C172" s="6"/>
      <c r="D172" s="6"/>
      <c r="E172" s="7"/>
    </row>
    <row r="173" hidden="1">
      <c r="A173" s="10"/>
      <c r="B173" s="11"/>
      <c r="C173" s="11"/>
      <c r="D173" s="11"/>
      <c r="E173" s="12"/>
    </row>
    <row r="174" hidden="1">
      <c r="A174" s="13">
        <v>45929.0</v>
      </c>
      <c r="B174" s="6"/>
      <c r="C174" s="53" t="s">
        <v>3424</v>
      </c>
      <c r="D174" s="15">
        <v>45930.0</v>
      </c>
      <c r="E174" s="7"/>
    </row>
    <row r="175" hidden="1">
      <c r="A175" s="10"/>
      <c r="B175" s="11"/>
      <c r="C175" s="16"/>
      <c r="D175" s="11"/>
      <c r="E175" s="12"/>
    </row>
    <row r="176" hidden="1">
      <c r="A176" s="54" t="s">
        <v>4468</v>
      </c>
      <c r="B176" s="7"/>
      <c r="C176" s="16"/>
      <c r="D176" s="55" t="s">
        <v>4470</v>
      </c>
      <c r="E176" s="7"/>
    </row>
    <row r="177" hidden="1">
      <c r="A177" s="10"/>
      <c r="B177" s="12"/>
      <c r="C177" s="16"/>
      <c r="D177" s="11"/>
      <c r="E177" s="12"/>
    </row>
    <row r="178" hidden="1">
      <c r="A178" s="19" t="s">
        <v>3425</v>
      </c>
      <c r="B178" s="6"/>
      <c r="C178" s="6"/>
      <c r="D178" s="6"/>
      <c r="E178" s="7"/>
    </row>
    <row r="179" hidden="1">
      <c r="A179" s="20" t="s">
        <v>3426</v>
      </c>
      <c r="B179" s="21" t="s">
        <v>3427</v>
      </c>
      <c r="C179" s="22" t="s">
        <v>3428</v>
      </c>
      <c r="D179" s="21" t="s">
        <v>3429</v>
      </c>
      <c r="E179" s="23" t="s">
        <v>13</v>
      </c>
    </row>
    <row r="180" hidden="1">
      <c r="A180" s="56" t="s">
        <v>3430</v>
      </c>
      <c r="B180" s="25">
        <v>3302.0</v>
      </c>
      <c r="C180" s="26">
        <v>3302.0</v>
      </c>
      <c r="D180" s="27">
        <v>0.0</v>
      </c>
      <c r="E180" s="28"/>
    </row>
    <row r="181" hidden="1">
      <c r="A181" s="56" t="s">
        <v>3431</v>
      </c>
      <c r="B181" s="29">
        <v>6220.0</v>
      </c>
      <c r="C181" s="26">
        <v>6220.0</v>
      </c>
      <c r="D181" s="27">
        <v>0.0</v>
      </c>
      <c r="E181" s="28"/>
    </row>
    <row r="182" hidden="1">
      <c r="A182" s="56" t="s">
        <v>3432</v>
      </c>
      <c r="B182" s="29">
        <v>0.0</v>
      </c>
      <c r="C182" s="26"/>
      <c r="D182" s="27">
        <v>0.0</v>
      </c>
      <c r="E182" s="28"/>
    </row>
    <row r="183" hidden="1">
      <c r="A183" s="56" t="s">
        <v>3434</v>
      </c>
      <c r="B183" s="29">
        <v>0.0</v>
      </c>
      <c r="C183" s="26"/>
      <c r="D183" s="27">
        <v>0.0</v>
      </c>
      <c r="E183" s="28"/>
    </row>
    <row r="184" hidden="1">
      <c r="A184" s="31" t="s">
        <v>3436</v>
      </c>
      <c r="B184" s="29">
        <v>0.0</v>
      </c>
      <c r="C184" s="26"/>
      <c r="D184" s="27">
        <v>0.0</v>
      </c>
      <c r="E184" s="28"/>
    </row>
    <row r="185" hidden="1">
      <c r="A185" s="31" t="s">
        <v>3438</v>
      </c>
      <c r="B185" s="29">
        <v>0.0</v>
      </c>
      <c r="C185" s="26"/>
      <c r="D185" s="27">
        <v>0.0</v>
      </c>
      <c r="E185" s="28"/>
    </row>
    <row r="186" hidden="1">
      <c r="A186" s="31" t="s">
        <v>3439</v>
      </c>
      <c r="B186" s="29">
        <v>0.0</v>
      </c>
      <c r="C186" s="26"/>
      <c r="D186" s="27">
        <v>0.0</v>
      </c>
      <c r="E186" s="28"/>
    </row>
    <row r="187" hidden="1">
      <c r="A187" s="31" t="s">
        <v>3441</v>
      </c>
      <c r="B187" s="29">
        <v>80.0</v>
      </c>
      <c r="C187" s="26">
        <v>80.0</v>
      </c>
      <c r="D187" s="27">
        <v>0.0</v>
      </c>
      <c r="E187" s="34"/>
    </row>
    <row r="188" hidden="1">
      <c r="A188" s="57" t="s">
        <v>3442</v>
      </c>
      <c r="B188" s="29">
        <v>1520.0</v>
      </c>
      <c r="C188" s="29">
        <v>1520.0</v>
      </c>
      <c r="D188" s="27">
        <v>0.0</v>
      </c>
      <c r="E188" s="34"/>
    </row>
    <row r="189" hidden="1">
      <c r="A189" s="57" t="s">
        <v>3443</v>
      </c>
      <c r="B189" s="29">
        <v>1400.0</v>
      </c>
      <c r="C189" s="58">
        <v>1400.0</v>
      </c>
      <c r="D189" s="27">
        <v>0.0</v>
      </c>
      <c r="E189" s="34"/>
    </row>
    <row r="190" hidden="1">
      <c r="A190" s="57" t="s">
        <v>3444</v>
      </c>
      <c r="B190" s="29">
        <v>5420.0</v>
      </c>
      <c r="C190" s="58">
        <v>5420.0</v>
      </c>
      <c r="D190" s="27">
        <v>0.0</v>
      </c>
      <c r="E190" s="34"/>
    </row>
    <row r="191" hidden="1">
      <c r="A191" s="57" t="s">
        <v>3445</v>
      </c>
      <c r="B191" s="29">
        <v>1764.0</v>
      </c>
      <c r="C191" s="58">
        <v>1764.0</v>
      </c>
      <c r="D191" s="27">
        <v>0.0</v>
      </c>
      <c r="E191" s="34"/>
    </row>
    <row r="192" hidden="1">
      <c r="A192" s="57" t="s">
        <v>3447</v>
      </c>
      <c r="B192" s="29">
        <v>658.0</v>
      </c>
      <c r="C192" s="58">
        <v>658.0</v>
      </c>
      <c r="D192" s="27">
        <v>0.0</v>
      </c>
      <c r="E192" s="34"/>
    </row>
    <row r="193" hidden="1">
      <c r="A193" s="57" t="s">
        <v>3448</v>
      </c>
      <c r="B193" s="29">
        <v>1426.0</v>
      </c>
      <c r="C193" s="58">
        <v>1426.0</v>
      </c>
      <c r="D193" s="27">
        <v>0.0</v>
      </c>
      <c r="E193" s="34"/>
    </row>
    <row r="194" hidden="1">
      <c r="A194" s="35" t="s">
        <v>3449</v>
      </c>
      <c r="B194" s="29">
        <v>20364.0</v>
      </c>
      <c r="C194" s="58">
        <v>20364.0</v>
      </c>
      <c r="D194" s="27">
        <v>0.0</v>
      </c>
      <c r="E194" s="34"/>
    </row>
    <row r="195" hidden="1">
      <c r="A195" s="36" t="s">
        <v>3450</v>
      </c>
      <c r="B195" s="37">
        <v>0.0</v>
      </c>
      <c r="C195" s="27">
        <v>0.0</v>
      </c>
      <c r="D195" s="27">
        <v>0.0</v>
      </c>
      <c r="E195" s="38"/>
    </row>
    <row r="196" hidden="1"/>
    <row r="197" hidden="1"/>
    <row r="198" hidden="1">
      <c r="A198" s="5" t="s">
        <v>3451</v>
      </c>
      <c r="B198" s="6"/>
      <c r="C198" s="6"/>
      <c r="D198" s="6"/>
      <c r="E198" s="7"/>
    </row>
    <row r="199" hidden="1">
      <c r="A199" s="10"/>
      <c r="B199" s="11"/>
      <c r="C199" s="11"/>
      <c r="D199" s="11"/>
      <c r="E199" s="12"/>
    </row>
    <row r="200" hidden="1">
      <c r="A200" s="5" t="s">
        <v>3423</v>
      </c>
      <c r="B200" s="6"/>
      <c r="C200" s="6"/>
      <c r="D200" s="6"/>
      <c r="E200" s="7"/>
    </row>
    <row r="201" hidden="1">
      <c r="A201" s="10"/>
      <c r="B201" s="11"/>
      <c r="C201" s="11"/>
      <c r="D201" s="11"/>
      <c r="E201" s="12"/>
    </row>
    <row r="202" hidden="1">
      <c r="A202" s="13">
        <v>45931.0</v>
      </c>
      <c r="B202" s="6"/>
      <c r="C202" s="53" t="s">
        <v>3424</v>
      </c>
      <c r="D202" s="15">
        <v>45935.0</v>
      </c>
      <c r="E202" s="7"/>
    </row>
    <row r="203" hidden="1">
      <c r="A203" s="10"/>
      <c r="B203" s="11"/>
      <c r="C203" s="16"/>
      <c r="D203" s="11"/>
      <c r="E203" s="12"/>
    </row>
    <row r="204" hidden="1">
      <c r="A204" s="54" t="s">
        <v>4471</v>
      </c>
      <c r="B204" s="7"/>
      <c r="C204" s="16"/>
      <c r="D204" s="55" t="s">
        <v>4469</v>
      </c>
      <c r="E204" s="7"/>
    </row>
    <row r="205" hidden="1">
      <c r="A205" s="10"/>
      <c r="B205" s="12"/>
      <c r="C205" s="16"/>
      <c r="D205" s="11"/>
      <c r="E205" s="12"/>
    </row>
    <row r="206" hidden="1">
      <c r="A206" s="19" t="s">
        <v>3425</v>
      </c>
      <c r="B206" s="6"/>
      <c r="C206" s="6"/>
      <c r="D206" s="6"/>
      <c r="E206" s="7"/>
    </row>
    <row r="207" hidden="1">
      <c r="A207" s="20" t="s">
        <v>3426</v>
      </c>
      <c r="B207" s="21" t="s">
        <v>3427</v>
      </c>
      <c r="C207" s="22" t="s">
        <v>3428</v>
      </c>
      <c r="D207" s="21" t="s">
        <v>3429</v>
      </c>
      <c r="E207" s="23" t="s">
        <v>13</v>
      </c>
    </row>
    <row r="208" hidden="1">
      <c r="A208" s="56" t="s">
        <v>3430</v>
      </c>
      <c r="B208" s="25">
        <v>12386.0</v>
      </c>
      <c r="C208" s="26">
        <v>12386.0</v>
      </c>
      <c r="D208" s="27">
        <v>0.0</v>
      </c>
      <c r="E208" s="28"/>
    </row>
    <row r="209" hidden="1">
      <c r="A209" s="56" t="s">
        <v>3431</v>
      </c>
      <c r="B209" s="29">
        <v>17704.0</v>
      </c>
      <c r="C209" s="26">
        <v>17704.0</v>
      </c>
      <c r="D209" s="27">
        <v>0.0</v>
      </c>
      <c r="E209" s="28"/>
    </row>
    <row r="210" hidden="1">
      <c r="A210" s="56" t="s">
        <v>3432</v>
      </c>
      <c r="B210" s="29">
        <v>0.0</v>
      </c>
      <c r="C210" s="26"/>
      <c r="D210" s="27">
        <v>0.0</v>
      </c>
      <c r="E210" s="28"/>
    </row>
    <row r="211" hidden="1">
      <c r="A211" s="56" t="s">
        <v>3434</v>
      </c>
      <c r="B211" s="29">
        <v>0.0</v>
      </c>
      <c r="C211" s="26"/>
      <c r="D211" s="27">
        <v>0.0</v>
      </c>
      <c r="E211" s="28"/>
    </row>
    <row r="212" hidden="1">
      <c r="A212" s="31" t="s">
        <v>3436</v>
      </c>
      <c r="B212" s="29">
        <v>0.0</v>
      </c>
      <c r="C212" s="26"/>
      <c r="D212" s="27">
        <v>0.0</v>
      </c>
      <c r="E212" s="28"/>
    </row>
    <row r="213" hidden="1">
      <c r="A213" s="31" t="s">
        <v>3438</v>
      </c>
      <c r="B213" s="29">
        <v>3312.0</v>
      </c>
      <c r="C213" s="26">
        <v>3312.0</v>
      </c>
      <c r="D213" s="27">
        <v>0.0</v>
      </c>
      <c r="E213" s="28"/>
    </row>
    <row r="214" hidden="1">
      <c r="A214" s="31" t="s">
        <v>3439</v>
      </c>
      <c r="B214" s="29">
        <v>0.0</v>
      </c>
      <c r="C214" s="26"/>
      <c r="D214" s="27">
        <v>0.0</v>
      </c>
      <c r="E214" s="28"/>
    </row>
    <row r="215" hidden="1">
      <c r="A215" s="31" t="s">
        <v>3441</v>
      </c>
      <c r="B215" s="29">
        <v>600.0</v>
      </c>
      <c r="C215" s="26">
        <v>640.0</v>
      </c>
      <c r="D215" s="27">
        <v>40.0</v>
      </c>
      <c r="E215" s="34"/>
    </row>
    <row r="216" hidden="1">
      <c r="A216" s="57" t="s">
        <v>3442</v>
      </c>
      <c r="B216" s="29">
        <v>7479.0</v>
      </c>
      <c r="C216" s="29">
        <v>7479.0</v>
      </c>
      <c r="D216" s="27">
        <v>0.0</v>
      </c>
      <c r="E216" s="34"/>
    </row>
    <row r="217" hidden="1">
      <c r="A217" s="57" t="s">
        <v>3443</v>
      </c>
      <c r="B217" s="29">
        <v>2679.0</v>
      </c>
      <c r="C217" s="58">
        <v>2679.0</v>
      </c>
      <c r="D217" s="27">
        <v>0.0</v>
      </c>
      <c r="E217" s="34"/>
    </row>
    <row r="218" hidden="1">
      <c r="A218" s="57" t="s">
        <v>3444</v>
      </c>
      <c r="B218" s="29">
        <v>24085.0</v>
      </c>
      <c r="C218" s="58">
        <v>24085.0</v>
      </c>
      <c r="D218" s="27">
        <v>0.0</v>
      </c>
      <c r="E218" s="34"/>
    </row>
    <row r="219" hidden="1">
      <c r="A219" s="57" t="s">
        <v>3445</v>
      </c>
      <c r="B219" s="29">
        <v>5022.0</v>
      </c>
      <c r="C219" s="58">
        <v>5022.0</v>
      </c>
      <c r="D219" s="27">
        <v>0.0</v>
      </c>
      <c r="E219" s="34"/>
    </row>
    <row r="220" hidden="1">
      <c r="A220" s="57" t="s">
        <v>3447</v>
      </c>
      <c r="B220" s="29">
        <v>1106.0</v>
      </c>
      <c r="C220" s="58">
        <v>1106.0</v>
      </c>
      <c r="D220" s="27">
        <v>0.0</v>
      </c>
      <c r="E220" s="34"/>
    </row>
    <row r="221" hidden="1">
      <c r="A221" s="57" t="s">
        <v>3448</v>
      </c>
      <c r="B221" s="29">
        <v>4434.0</v>
      </c>
      <c r="C221" s="58">
        <v>4434.0</v>
      </c>
      <c r="D221" s="27">
        <v>0.0</v>
      </c>
      <c r="E221" s="34"/>
    </row>
    <row r="222" hidden="1">
      <c r="A222" s="35" t="s">
        <v>3449</v>
      </c>
      <c r="B222" s="29">
        <v>74372.5</v>
      </c>
      <c r="C222" s="58">
        <v>74372.5</v>
      </c>
      <c r="D222" s="27">
        <v>0.0</v>
      </c>
      <c r="E222" s="34"/>
    </row>
    <row r="223" hidden="1">
      <c r="A223" s="36" t="s">
        <v>3450</v>
      </c>
      <c r="B223" s="37">
        <v>0.5</v>
      </c>
      <c r="C223" s="27">
        <v>40.5</v>
      </c>
      <c r="D223" s="27">
        <v>40.0</v>
      </c>
      <c r="E223" s="38"/>
    </row>
    <row r="224" hidden="1"/>
    <row r="225" hidden="1"/>
    <row r="226" hidden="1">
      <c r="A226" s="5" t="s">
        <v>3451</v>
      </c>
      <c r="B226" s="6"/>
      <c r="C226" s="6"/>
      <c r="D226" s="6"/>
      <c r="E226" s="7"/>
    </row>
    <row r="227" hidden="1">
      <c r="A227" s="10"/>
      <c r="B227" s="11"/>
      <c r="C227" s="11"/>
      <c r="D227" s="11"/>
      <c r="E227" s="12"/>
    </row>
    <row r="228" hidden="1">
      <c r="A228" s="5" t="s">
        <v>3423</v>
      </c>
      <c r="B228" s="6"/>
      <c r="C228" s="6"/>
      <c r="D228" s="6"/>
      <c r="E228" s="7"/>
    </row>
    <row r="229" hidden="1">
      <c r="A229" s="10"/>
      <c r="B229" s="11"/>
      <c r="C229" s="11"/>
      <c r="D229" s="11"/>
      <c r="E229" s="12"/>
    </row>
    <row r="230" hidden="1">
      <c r="A230" s="13">
        <v>45936.0</v>
      </c>
      <c r="B230" s="6"/>
      <c r="C230" s="53" t="s">
        <v>3424</v>
      </c>
      <c r="D230" s="15">
        <v>45942.0</v>
      </c>
      <c r="E230" s="7"/>
    </row>
    <row r="231" hidden="1">
      <c r="A231" s="10"/>
      <c r="B231" s="11"/>
      <c r="C231" s="16"/>
      <c r="D231" s="11"/>
      <c r="E231" s="12"/>
    </row>
    <row r="232" hidden="1">
      <c r="A232" s="54" t="s">
        <v>4468</v>
      </c>
      <c r="B232" s="7"/>
      <c r="C232" s="16"/>
      <c r="D232" s="55" t="s">
        <v>4469</v>
      </c>
      <c r="E232" s="7"/>
    </row>
    <row r="233" hidden="1">
      <c r="A233" s="10"/>
      <c r="B233" s="12"/>
      <c r="C233" s="16"/>
      <c r="D233" s="11"/>
      <c r="E233" s="12"/>
    </row>
    <row r="234" hidden="1">
      <c r="A234" s="19" t="s">
        <v>3425</v>
      </c>
      <c r="B234" s="6"/>
      <c r="C234" s="6"/>
      <c r="D234" s="6"/>
      <c r="E234" s="7"/>
    </row>
    <row r="235" hidden="1">
      <c r="A235" s="20" t="s">
        <v>3426</v>
      </c>
      <c r="B235" s="21" t="s">
        <v>3427</v>
      </c>
      <c r="C235" s="22" t="s">
        <v>3428</v>
      </c>
      <c r="D235" s="21" t="s">
        <v>3429</v>
      </c>
      <c r="E235" s="23" t="s">
        <v>13</v>
      </c>
    </row>
    <row r="236" hidden="1">
      <c r="A236" s="56" t="s">
        <v>3430</v>
      </c>
      <c r="B236" s="25">
        <v>11792.0</v>
      </c>
      <c r="C236" s="26">
        <v>12392.0</v>
      </c>
      <c r="D236" s="27">
        <v>600.0</v>
      </c>
      <c r="E236" s="28" t="s">
        <v>4472</v>
      </c>
    </row>
    <row r="237" hidden="1">
      <c r="A237" s="56" t="s">
        <v>3431</v>
      </c>
      <c r="B237" s="29">
        <v>33534.0</v>
      </c>
      <c r="C237" s="26">
        <v>33534.0</v>
      </c>
      <c r="D237" s="27">
        <v>0.0</v>
      </c>
      <c r="E237" s="28"/>
    </row>
    <row r="238" hidden="1">
      <c r="A238" s="56" t="s">
        <v>3432</v>
      </c>
      <c r="B238" s="29">
        <v>0.0</v>
      </c>
      <c r="C238" s="26"/>
      <c r="D238" s="27">
        <v>0.0</v>
      </c>
      <c r="E238" s="28"/>
    </row>
    <row r="239" hidden="1">
      <c r="A239" s="56" t="s">
        <v>3434</v>
      </c>
      <c r="B239" s="29">
        <v>0.0</v>
      </c>
      <c r="C239" s="26"/>
      <c r="D239" s="27">
        <v>0.0</v>
      </c>
      <c r="E239" s="28"/>
    </row>
    <row r="240" hidden="1">
      <c r="A240" s="31" t="s">
        <v>3436</v>
      </c>
      <c r="B240" s="29">
        <v>0.0</v>
      </c>
      <c r="C240" s="26"/>
      <c r="D240" s="27">
        <v>0.0</v>
      </c>
      <c r="E240" s="28"/>
    </row>
    <row r="241" hidden="1">
      <c r="A241" s="31" t="s">
        <v>3438</v>
      </c>
      <c r="B241" s="29">
        <v>0.0</v>
      </c>
      <c r="C241" s="26"/>
      <c r="D241" s="27">
        <v>0.0</v>
      </c>
      <c r="E241" s="28"/>
    </row>
    <row r="242" hidden="1">
      <c r="A242" s="31" t="s">
        <v>3439</v>
      </c>
      <c r="B242" s="29">
        <v>300.0</v>
      </c>
      <c r="C242" s="26">
        <v>300.0</v>
      </c>
      <c r="D242" s="27">
        <v>0.0</v>
      </c>
      <c r="E242" s="28" t="s">
        <v>36</v>
      </c>
    </row>
    <row r="243" hidden="1">
      <c r="A243" s="31" t="s">
        <v>3441</v>
      </c>
      <c r="B243" s="29">
        <v>720.0</v>
      </c>
      <c r="C243" s="26">
        <v>800.0</v>
      </c>
      <c r="D243" s="27">
        <v>80.0</v>
      </c>
      <c r="E243" s="34"/>
    </row>
    <row r="244" hidden="1">
      <c r="A244" s="57" t="s">
        <v>3442</v>
      </c>
      <c r="B244" s="29">
        <v>10460.0</v>
      </c>
      <c r="C244" s="29">
        <v>10460.0</v>
      </c>
      <c r="D244" s="27">
        <v>0.0</v>
      </c>
      <c r="E244" s="34"/>
    </row>
    <row r="245" hidden="1">
      <c r="A245" s="57" t="s">
        <v>3443</v>
      </c>
      <c r="B245" s="29">
        <v>1305.0</v>
      </c>
      <c r="C245" s="58">
        <v>1305.0</v>
      </c>
      <c r="D245" s="27">
        <v>0.0</v>
      </c>
      <c r="E245" s="34"/>
    </row>
    <row r="246" hidden="1">
      <c r="A246" s="57" t="s">
        <v>3444</v>
      </c>
      <c r="B246" s="29">
        <v>16167.0</v>
      </c>
      <c r="C246" s="58">
        <v>16167.0</v>
      </c>
      <c r="D246" s="27">
        <v>0.0</v>
      </c>
      <c r="E246" s="34"/>
    </row>
    <row r="247" hidden="1">
      <c r="A247" s="57" t="s">
        <v>3445</v>
      </c>
      <c r="B247" s="29">
        <v>6594.0</v>
      </c>
      <c r="C247" s="58">
        <v>6594.0</v>
      </c>
      <c r="D247" s="27">
        <v>0.0</v>
      </c>
      <c r="E247" s="34"/>
    </row>
    <row r="248" hidden="1">
      <c r="A248" s="57" t="s">
        <v>3447</v>
      </c>
      <c r="B248" s="29">
        <v>329.0</v>
      </c>
      <c r="C248" s="58">
        <v>329.0</v>
      </c>
      <c r="D248" s="27">
        <v>0.0</v>
      </c>
      <c r="E248" s="34"/>
    </row>
    <row r="249" hidden="1">
      <c r="A249" s="57" t="s">
        <v>3448</v>
      </c>
      <c r="B249" s="29">
        <v>1577.0</v>
      </c>
      <c r="C249" s="58">
        <v>1577.0</v>
      </c>
      <c r="D249" s="27">
        <v>0.0</v>
      </c>
      <c r="E249" s="34"/>
    </row>
    <row r="250" hidden="1">
      <c r="A250" s="35" t="s">
        <v>3449</v>
      </c>
      <c r="B250" s="29">
        <v>81239.0</v>
      </c>
      <c r="C250" s="58">
        <v>81816.0</v>
      </c>
      <c r="D250" s="27">
        <v>577.0</v>
      </c>
      <c r="E250" s="34"/>
    </row>
    <row r="251" hidden="1">
      <c r="A251" s="36" t="s">
        <v>3450</v>
      </c>
      <c r="B251" s="37">
        <v>-38.0</v>
      </c>
      <c r="C251" s="27">
        <v>65.0</v>
      </c>
      <c r="D251" s="27">
        <v>103.0</v>
      </c>
      <c r="E251" s="38"/>
    </row>
    <row r="252" hidden="1"/>
    <row r="253" hidden="1"/>
    <row r="254" hidden="1">
      <c r="A254" s="5" t="s">
        <v>3451</v>
      </c>
      <c r="B254" s="6"/>
      <c r="C254" s="6"/>
      <c r="D254" s="6"/>
      <c r="E254" s="7"/>
    </row>
    <row r="255" hidden="1">
      <c r="A255" s="10"/>
      <c r="B255" s="11"/>
      <c r="C255" s="11"/>
      <c r="D255" s="11"/>
      <c r="E255" s="12"/>
    </row>
    <row r="256" hidden="1">
      <c r="A256" s="5" t="s">
        <v>3423</v>
      </c>
      <c r="B256" s="6"/>
      <c r="C256" s="6"/>
      <c r="D256" s="6"/>
      <c r="E256" s="7"/>
    </row>
    <row r="257" hidden="1">
      <c r="A257" s="10"/>
      <c r="B257" s="11"/>
      <c r="C257" s="11"/>
      <c r="D257" s="11"/>
      <c r="E257" s="12"/>
    </row>
    <row r="258" hidden="1">
      <c r="A258" s="13">
        <v>45943.0</v>
      </c>
      <c r="B258" s="6"/>
      <c r="C258" s="53" t="s">
        <v>3424</v>
      </c>
      <c r="D258" s="15">
        <v>45949.0</v>
      </c>
      <c r="E258" s="7"/>
    </row>
    <row r="259" hidden="1">
      <c r="A259" s="10"/>
      <c r="B259" s="11"/>
      <c r="C259" s="16"/>
      <c r="D259" s="11"/>
      <c r="E259" s="12"/>
    </row>
    <row r="260" hidden="1">
      <c r="A260" s="54" t="s">
        <v>4468</v>
      </c>
      <c r="B260" s="7"/>
      <c r="C260" s="16"/>
      <c r="D260" s="55" t="s">
        <v>4469</v>
      </c>
      <c r="E260" s="7"/>
    </row>
    <row r="261" hidden="1">
      <c r="A261" s="10"/>
      <c r="B261" s="12"/>
      <c r="C261" s="16"/>
      <c r="D261" s="11"/>
      <c r="E261" s="12"/>
    </row>
    <row r="262" hidden="1">
      <c r="A262" s="19" t="s">
        <v>3425</v>
      </c>
      <c r="B262" s="6"/>
      <c r="C262" s="6"/>
      <c r="D262" s="6"/>
      <c r="E262" s="7"/>
    </row>
    <row r="263" hidden="1">
      <c r="A263" s="20" t="s">
        <v>3426</v>
      </c>
      <c r="B263" s="21" t="s">
        <v>3427</v>
      </c>
      <c r="C263" s="22" t="s">
        <v>3428</v>
      </c>
      <c r="D263" s="21" t="s">
        <v>3429</v>
      </c>
      <c r="E263" s="23" t="s">
        <v>13</v>
      </c>
    </row>
    <row r="264" hidden="1">
      <c r="A264" s="56" t="s">
        <v>3430</v>
      </c>
      <c r="B264" s="25">
        <v>18657.0</v>
      </c>
      <c r="C264" s="26">
        <v>18189.0</v>
      </c>
      <c r="D264" s="27">
        <v>-468.0</v>
      </c>
      <c r="E264" s="28"/>
    </row>
    <row r="265" hidden="1">
      <c r="A265" s="56" t="s">
        <v>3431</v>
      </c>
      <c r="B265" s="29">
        <v>24931.0</v>
      </c>
      <c r="C265" s="26">
        <v>24931.0</v>
      </c>
      <c r="D265" s="27">
        <v>0.0</v>
      </c>
      <c r="E265" s="28"/>
    </row>
    <row r="266" hidden="1">
      <c r="A266" s="56" t="s">
        <v>3432</v>
      </c>
      <c r="B266" s="29">
        <v>0.0</v>
      </c>
      <c r="C266" s="26"/>
      <c r="D266" s="27">
        <v>0.0</v>
      </c>
      <c r="E266" s="28"/>
    </row>
    <row r="267" hidden="1">
      <c r="A267" s="56" t="s">
        <v>3434</v>
      </c>
      <c r="B267" s="29">
        <v>0.0</v>
      </c>
      <c r="C267" s="26"/>
      <c r="D267" s="27">
        <v>0.0</v>
      </c>
      <c r="E267" s="28"/>
    </row>
    <row r="268" hidden="1">
      <c r="A268" s="31" t="s">
        <v>3436</v>
      </c>
      <c r="B268" s="29">
        <v>0.0</v>
      </c>
      <c r="C268" s="26"/>
      <c r="D268" s="27">
        <v>0.0</v>
      </c>
      <c r="E268" s="28"/>
    </row>
    <row r="269" hidden="1">
      <c r="A269" s="31" t="s">
        <v>3438</v>
      </c>
      <c r="B269" s="29">
        <v>0.0</v>
      </c>
      <c r="C269" s="26"/>
      <c r="D269" s="27">
        <v>0.0</v>
      </c>
      <c r="E269" s="28"/>
    </row>
    <row r="270" hidden="1">
      <c r="A270" s="31" t="s">
        <v>3439</v>
      </c>
      <c r="B270" s="29">
        <v>936.0</v>
      </c>
      <c r="C270" s="26">
        <v>816.0</v>
      </c>
      <c r="D270" s="27">
        <v>-120.0</v>
      </c>
      <c r="E270" s="28"/>
    </row>
    <row r="271" hidden="1">
      <c r="A271" s="31" t="s">
        <v>3441</v>
      </c>
      <c r="B271" s="29">
        <v>640.0</v>
      </c>
      <c r="C271" s="26">
        <v>760.0</v>
      </c>
      <c r="D271" s="27">
        <v>120.0</v>
      </c>
      <c r="E271" s="34"/>
    </row>
    <row r="272" hidden="1">
      <c r="A272" s="57" t="s">
        <v>3442</v>
      </c>
      <c r="B272" s="29">
        <v>11915.0</v>
      </c>
      <c r="C272" s="29">
        <v>11915.0</v>
      </c>
      <c r="D272" s="27">
        <v>0.0</v>
      </c>
      <c r="E272" s="34"/>
    </row>
    <row r="273" hidden="1">
      <c r="A273" s="57" t="s">
        <v>3443</v>
      </c>
      <c r="B273" s="29">
        <v>924.0</v>
      </c>
      <c r="C273" s="58">
        <v>924.0</v>
      </c>
      <c r="D273" s="27">
        <v>0.0</v>
      </c>
      <c r="E273" s="34"/>
    </row>
    <row r="274" hidden="1">
      <c r="A274" s="57" t="s">
        <v>3444</v>
      </c>
      <c r="B274" s="29">
        <v>17862.0</v>
      </c>
      <c r="C274" s="58">
        <v>17478.0</v>
      </c>
      <c r="D274" s="27">
        <v>-384.0</v>
      </c>
      <c r="E274" s="34"/>
    </row>
    <row r="275" hidden="1">
      <c r="A275" s="57" t="s">
        <v>3445</v>
      </c>
      <c r="B275" s="29">
        <v>6643.0</v>
      </c>
      <c r="C275" s="58">
        <v>6643.0</v>
      </c>
      <c r="D275" s="27">
        <v>0.0</v>
      </c>
      <c r="E275" s="34"/>
    </row>
    <row r="276" hidden="1">
      <c r="A276" s="57" t="s">
        <v>3447</v>
      </c>
      <c r="B276" s="29">
        <v>508.0</v>
      </c>
      <c r="C276" s="58">
        <v>508.0</v>
      </c>
      <c r="D276" s="27">
        <v>0.0</v>
      </c>
      <c r="E276" s="34"/>
    </row>
    <row r="277" hidden="1">
      <c r="A277" s="57" t="s">
        <v>3448</v>
      </c>
      <c r="B277" s="29">
        <v>4882.0</v>
      </c>
      <c r="C277" s="58">
        <v>4882.0</v>
      </c>
      <c r="D277" s="27">
        <v>0.0</v>
      </c>
      <c r="E277" s="34"/>
    </row>
    <row r="278" hidden="1">
      <c r="A278" s="35" t="s">
        <v>3449</v>
      </c>
      <c r="B278" s="29">
        <v>83009.5</v>
      </c>
      <c r="C278" s="58">
        <v>82625.5</v>
      </c>
      <c r="D278" s="27">
        <v>-384.0</v>
      </c>
      <c r="E278" s="34"/>
    </row>
    <row r="279" hidden="1">
      <c r="A279" s="36" t="s">
        <v>3450</v>
      </c>
      <c r="B279" s="37">
        <v>6.5</v>
      </c>
      <c r="C279" s="27">
        <v>-461.5</v>
      </c>
      <c r="D279" s="27">
        <v>-468.0</v>
      </c>
      <c r="E279" s="38"/>
    </row>
    <row r="280" hidden="1"/>
    <row r="281" hidden="1"/>
    <row r="282" hidden="1">
      <c r="A282" s="5" t="s">
        <v>3451</v>
      </c>
      <c r="B282" s="6"/>
      <c r="C282" s="6"/>
      <c r="D282" s="6"/>
      <c r="E282" s="7"/>
    </row>
    <row r="283" hidden="1">
      <c r="A283" s="10"/>
      <c r="B283" s="11"/>
      <c r="C283" s="11"/>
      <c r="D283" s="11"/>
      <c r="E283" s="12"/>
    </row>
    <row r="284" hidden="1">
      <c r="A284" s="5" t="s">
        <v>3423</v>
      </c>
      <c r="B284" s="6"/>
      <c r="C284" s="6"/>
      <c r="D284" s="6"/>
      <c r="E284" s="7"/>
    </row>
    <row r="285" hidden="1">
      <c r="A285" s="10"/>
      <c r="B285" s="11"/>
      <c r="C285" s="11"/>
      <c r="D285" s="11"/>
      <c r="E285" s="12"/>
    </row>
    <row r="286" hidden="1">
      <c r="A286" s="13">
        <v>45943.0</v>
      </c>
      <c r="B286" s="6"/>
      <c r="C286" s="53" t="s">
        <v>3424</v>
      </c>
      <c r="D286" s="15">
        <v>45949.0</v>
      </c>
      <c r="E286" s="7"/>
    </row>
    <row r="287" hidden="1">
      <c r="A287" s="10"/>
      <c r="B287" s="11"/>
      <c r="C287" s="16"/>
      <c r="D287" s="11"/>
      <c r="E287" s="12"/>
    </row>
    <row r="288" hidden="1">
      <c r="A288" s="54" t="s">
        <v>4468</v>
      </c>
      <c r="B288" s="7"/>
      <c r="C288" s="16"/>
      <c r="D288" s="55" t="s">
        <v>4469</v>
      </c>
      <c r="E288" s="7"/>
    </row>
    <row r="289" hidden="1">
      <c r="A289" s="10"/>
      <c r="B289" s="12"/>
      <c r="C289" s="16"/>
      <c r="D289" s="11"/>
      <c r="E289" s="12"/>
    </row>
    <row r="290" hidden="1">
      <c r="A290" s="19" t="s">
        <v>3425</v>
      </c>
      <c r="B290" s="6"/>
      <c r="C290" s="6"/>
      <c r="D290" s="6"/>
      <c r="E290" s="7"/>
    </row>
    <row r="291" hidden="1">
      <c r="A291" s="20" t="s">
        <v>3426</v>
      </c>
      <c r="B291" s="21" t="s">
        <v>3427</v>
      </c>
      <c r="C291" s="22" t="s">
        <v>3428</v>
      </c>
      <c r="D291" s="21" t="s">
        <v>3429</v>
      </c>
      <c r="E291" s="23" t="s">
        <v>13</v>
      </c>
    </row>
    <row r="292" hidden="1">
      <c r="A292" s="56" t="s">
        <v>3430</v>
      </c>
      <c r="B292" s="25">
        <v>18657.0</v>
      </c>
      <c r="C292" s="26">
        <v>18189.0</v>
      </c>
      <c r="D292" s="27">
        <v>-468.0</v>
      </c>
      <c r="E292" s="28"/>
    </row>
    <row r="293" hidden="1">
      <c r="A293" s="56" t="s">
        <v>3431</v>
      </c>
      <c r="B293" s="29">
        <v>24931.0</v>
      </c>
      <c r="C293" s="26">
        <v>24931.0</v>
      </c>
      <c r="D293" s="27">
        <v>0.0</v>
      </c>
      <c r="E293" s="28"/>
    </row>
    <row r="294" hidden="1">
      <c r="A294" s="56" t="s">
        <v>3432</v>
      </c>
      <c r="B294" s="29">
        <v>0.0</v>
      </c>
      <c r="C294" s="26"/>
      <c r="D294" s="27">
        <v>0.0</v>
      </c>
      <c r="E294" s="28"/>
    </row>
    <row r="295" hidden="1">
      <c r="A295" s="56" t="s">
        <v>3434</v>
      </c>
      <c r="B295" s="29">
        <v>0.0</v>
      </c>
      <c r="C295" s="26"/>
      <c r="D295" s="27">
        <v>0.0</v>
      </c>
      <c r="E295" s="28"/>
    </row>
    <row r="296" hidden="1">
      <c r="A296" s="31" t="s">
        <v>3436</v>
      </c>
      <c r="B296" s="29">
        <v>0.0</v>
      </c>
      <c r="C296" s="26"/>
      <c r="D296" s="27">
        <v>0.0</v>
      </c>
      <c r="E296" s="28"/>
    </row>
    <row r="297" hidden="1">
      <c r="A297" s="31" t="s">
        <v>3438</v>
      </c>
      <c r="B297" s="29">
        <v>0.0</v>
      </c>
      <c r="C297" s="26"/>
      <c r="D297" s="27">
        <v>0.0</v>
      </c>
      <c r="E297" s="28"/>
    </row>
    <row r="298" hidden="1">
      <c r="A298" s="31" t="s">
        <v>3439</v>
      </c>
      <c r="B298" s="29">
        <v>936.0</v>
      </c>
      <c r="C298" s="26">
        <v>816.0</v>
      </c>
      <c r="D298" s="27">
        <v>-120.0</v>
      </c>
      <c r="E298" s="28"/>
    </row>
    <row r="299" hidden="1">
      <c r="A299" s="31" t="s">
        <v>3441</v>
      </c>
      <c r="B299" s="29">
        <v>640.0</v>
      </c>
      <c r="C299" s="26">
        <v>760.0</v>
      </c>
      <c r="D299" s="27">
        <v>120.0</v>
      </c>
      <c r="E299" s="34"/>
    </row>
    <row r="300" hidden="1">
      <c r="A300" s="57" t="s">
        <v>3442</v>
      </c>
      <c r="B300" s="29">
        <v>11915.0</v>
      </c>
      <c r="C300" s="29">
        <v>11915.0</v>
      </c>
      <c r="D300" s="27">
        <v>0.0</v>
      </c>
      <c r="E300" s="34"/>
    </row>
    <row r="301" hidden="1">
      <c r="A301" s="57" t="s">
        <v>3443</v>
      </c>
      <c r="B301" s="29">
        <v>924.0</v>
      </c>
      <c r="C301" s="58">
        <v>924.0</v>
      </c>
      <c r="D301" s="27">
        <v>0.0</v>
      </c>
      <c r="E301" s="34"/>
    </row>
    <row r="302" hidden="1">
      <c r="A302" s="57" t="s">
        <v>3444</v>
      </c>
      <c r="B302" s="29">
        <v>17862.0</v>
      </c>
      <c r="C302" s="58">
        <v>17478.0</v>
      </c>
      <c r="D302" s="27">
        <v>-384.0</v>
      </c>
      <c r="E302" s="34"/>
    </row>
    <row r="303" hidden="1">
      <c r="A303" s="57" t="s">
        <v>3445</v>
      </c>
      <c r="B303" s="29">
        <v>6643.0</v>
      </c>
      <c r="C303" s="58">
        <v>6643.0</v>
      </c>
      <c r="D303" s="27">
        <v>0.0</v>
      </c>
      <c r="E303" s="34"/>
    </row>
    <row r="304" hidden="1">
      <c r="A304" s="57" t="s">
        <v>3447</v>
      </c>
      <c r="B304" s="29">
        <v>508.0</v>
      </c>
      <c r="C304" s="58">
        <v>508.0</v>
      </c>
      <c r="D304" s="27">
        <v>0.0</v>
      </c>
      <c r="E304" s="34"/>
    </row>
    <row r="305" hidden="1">
      <c r="A305" s="57" t="s">
        <v>3448</v>
      </c>
      <c r="B305" s="29">
        <v>4882.0</v>
      </c>
      <c r="C305" s="58">
        <v>4882.0</v>
      </c>
      <c r="D305" s="27">
        <v>0.0</v>
      </c>
      <c r="E305" s="34"/>
    </row>
    <row r="306" hidden="1">
      <c r="A306" s="35" t="s">
        <v>3449</v>
      </c>
      <c r="B306" s="29">
        <v>83009.5</v>
      </c>
      <c r="C306" s="58">
        <v>82625.5</v>
      </c>
      <c r="D306" s="27">
        <v>-384.0</v>
      </c>
      <c r="E306" s="34"/>
    </row>
    <row r="307" hidden="1">
      <c r="A307" s="36" t="s">
        <v>3450</v>
      </c>
      <c r="B307" s="37">
        <v>6.5</v>
      </c>
      <c r="C307" s="27">
        <v>-461.5</v>
      </c>
      <c r="D307" s="27">
        <v>-468.0</v>
      </c>
      <c r="E307" s="38"/>
    </row>
    <row r="308" hidden="1"/>
    <row r="309" hidden="1"/>
    <row r="310" hidden="1">
      <c r="A310" s="5" t="s">
        <v>3451</v>
      </c>
      <c r="B310" s="6"/>
      <c r="C310" s="6"/>
      <c r="D310" s="6"/>
      <c r="E310" s="7"/>
    </row>
    <row r="311" hidden="1">
      <c r="A311" s="10"/>
      <c r="B311" s="11"/>
      <c r="C311" s="11"/>
      <c r="D311" s="11"/>
      <c r="E311" s="12"/>
    </row>
    <row r="312" hidden="1">
      <c r="A312" s="5" t="s">
        <v>3423</v>
      </c>
      <c r="B312" s="6"/>
      <c r="C312" s="6"/>
      <c r="D312" s="6"/>
      <c r="E312" s="7"/>
    </row>
    <row r="313" hidden="1">
      <c r="A313" s="10"/>
      <c r="B313" s="11"/>
      <c r="C313" s="11"/>
      <c r="D313" s="11"/>
      <c r="E313" s="12"/>
    </row>
    <row r="314" hidden="1">
      <c r="A314" s="13">
        <v>45950.0</v>
      </c>
      <c r="B314" s="6"/>
      <c r="C314" s="53" t="s">
        <v>3424</v>
      </c>
      <c r="D314" s="15">
        <v>45956.0</v>
      </c>
      <c r="E314" s="7"/>
    </row>
    <row r="315" hidden="1">
      <c r="A315" s="10"/>
      <c r="B315" s="11"/>
      <c r="C315" s="16"/>
      <c r="D315" s="11"/>
      <c r="E315" s="12"/>
    </row>
    <row r="316" hidden="1">
      <c r="A316" s="54" t="s">
        <v>4468</v>
      </c>
      <c r="B316" s="7"/>
      <c r="C316" s="16"/>
      <c r="D316" s="55" t="s">
        <v>4469</v>
      </c>
      <c r="E316" s="7"/>
    </row>
    <row r="317" hidden="1">
      <c r="A317" s="10"/>
      <c r="B317" s="12"/>
      <c r="C317" s="16"/>
      <c r="D317" s="11"/>
      <c r="E317" s="12"/>
    </row>
    <row r="318" hidden="1">
      <c r="A318" s="19" t="s">
        <v>3425</v>
      </c>
      <c r="B318" s="6"/>
      <c r="C318" s="6"/>
      <c r="D318" s="6"/>
      <c r="E318" s="7"/>
    </row>
    <row r="319" hidden="1">
      <c r="A319" s="20" t="s">
        <v>3426</v>
      </c>
      <c r="B319" s="21" t="s">
        <v>3427</v>
      </c>
      <c r="C319" s="22" t="s">
        <v>3428</v>
      </c>
      <c r="D319" s="21" t="s">
        <v>3429</v>
      </c>
      <c r="E319" s="23" t="s">
        <v>13</v>
      </c>
    </row>
    <row r="320" hidden="1">
      <c r="A320" s="56" t="s">
        <v>3430</v>
      </c>
      <c r="B320" s="25">
        <v>19230.0</v>
      </c>
      <c r="C320" s="26">
        <v>14650.0</v>
      </c>
      <c r="D320" s="27">
        <v>-4580.0</v>
      </c>
      <c r="E320" s="28" t="s">
        <v>4473</v>
      </c>
    </row>
    <row r="321" hidden="1">
      <c r="A321" s="56" t="s">
        <v>3431</v>
      </c>
      <c r="B321" s="29">
        <v>25930.0</v>
      </c>
      <c r="C321" s="26">
        <v>25930.0</v>
      </c>
      <c r="D321" s="27">
        <v>0.0</v>
      </c>
      <c r="E321" s="28"/>
    </row>
    <row r="322" hidden="1">
      <c r="A322" s="56" t="s">
        <v>3432</v>
      </c>
      <c r="B322" s="29">
        <v>240.0</v>
      </c>
      <c r="C322" s="26">
        <v>240.0</v>
      </c>
      <c r="D322" s="27">
        <v>0.0</v>
      </c>
      <c r="E322" s="28"/>
    </row>
    <row r="323" hidden="1">
      <c r="A323" s="56" t="s">
        <v>3434</v>
      </c>
      <c r="B323" s="29">
        <v>0.0</v>
      </c>
      <c r="C323" s="26"/>
      <c r="D323" s="27">
        <v>0.0</v>
      </c>
      <c r="E323" s="28"/>
    </row>
    <row r="324" hidden="1">
      <c r="A324" s="31" t="s">
        <v>3436</v>
      </c>
      <c r="B324" s="29">
        <v>0.0</v>
      </c>
      <c r="C324" s="26"/>
      <c r="D324" s="27">
        <v>0.0</v>
      </c>
      <c r="E324" s="28"/>
    </row>
    <row r="325" hidden="1">
      <c r="A325" s="31" t="s">
        <v>3438</v>
      </c>
      <c r="B325" s="29">
        <v>128.0</v>
      </c>
      <c r="C325" s="26">
        <v>128.0</v>
      </c>
      <c r="D325" s="27">
        <v>0.0</v>
      </c>
      <c r="E325" s="28"/>
    </row>
    <row r="326" hidden="1">
      <c r="A326" s="31" t="s">
        <v>3439</v>
      </c>
      <c r="B326" s="29">
        <v>300.0</v>
      </c>
      <c r="C326" s="26">
        <v>4800.0</v>
      </c>
      <c r="D326" s="27">
        <v>4500.0</v>
      </c>
      <c r="E326" s="28" t="s">
        <v>4474</v>
      </c>
    </row>
    <row r="327" hidden="1">
      <c r="A327" s="31" t="s">
        <v>3441</v>
      </c>
      <c r="B327" s="29">
        <v>680.0</v>
      </c>
      <c r="C327" s="26">
        <v>760.0</v>
      </c>
      <c r="D327" s="27">
        <v>80.0</v>
      </c>
      <c r="E327" s="34"/>
    </row>
    <row r="328" hidden="1">
      <c r="A328" s="57" t="s">
        <v>3442</v>
      </c>
      <c r="B328" s="29">
        <v>11815.0</v>
      </c>
      <c r="C328" s="29">
        <v>12089.0</v>
      </c>
      <c r="D328" s="27">
        <v>274.0</v>
      </c>
      <c r="E328" s="34"/>
    </row>
    <row r="329" hidden="1">
      <c r="A329" s="57" t="s">
        <v>3443</v>
      </c>
      <c r="B329" s="29">
        <v>887.0</v>
      </c>
      <c r="C329" s="58">
        <v>887.0</v>
      </c>
      <c r="D329" s="27">
        <v>0.0</v>
      </c>
      <c r="E329" s="34"/>
    </row>
    <row r="330" hidden="1">
      <c r="A330" s="57" t="s">
        <v>3444</v>
      </c>
      <c r="B330" s="29">
        <v>14631.0</v>
      </c>
      <c r="C330" s="58">
        <v>14631.0</v>
      </c>
      <c r="D330" s="27">
        <v>0.0</v>
      </c>
      <c r="E330" s="34"/>
    </row>
    <row r="331" hidden="1">
      <c r="A331" s="57" t="s">
        <v>3445</v>
      </c>
      <c r="B331" s="29">
        <v>7459.0</v>
      </c>
      <c r="C331" s="58">
        <v>7459.0</v>
      </c>
      <c r="D331" s="27">
        <v>0.0</v>
      </c>
      <c r="E331" s="34"/>
    </row>
    <row r="332" hidden="1">
      <c r="A332" s="57" t="s">
        <v>3447</v>
      </c>
      <c r="B332" s="29">
        <v>777.0</v>
      </c>
      <c r="C332" s="58">
        <v>777.0</v>
      </c>
      <c r="D332" s="27">
        <v>0.0</v>
      </c>
      <c r="E332" s="34"/>
    </row>
    <row r="333" hidden="1">
      <c r="A333" s="57" t="s">
        <v>3448</v>
      </c>
      <c r="B333" s="29">
        <v>3161.0</v>
      </c>
      <c r="C333" s="58">
        <v>3161.0</v>
      </c>
      <c r="D333" s="27">
        <v>0.0</v>
      </c>
      <c r="E333" s="34"/>
    </row>
    <row r="334" hidden="1">
      <c r="A334" s="35" t="s">
        <v>3449</v>
      </c>
      <c r="B334" s="29">
        <v>82070.0</v>
      </c>
      <c r="C334" s="58">
        <v>81722.0</v>
      </c>
      <c r="D334" s="27">
        <v>-348.0</v>
      </c>
      <c r="E334" s="34"/>
    </row>
    <row r="335" hidden="1">
      <c r="A335" s="36" t="s">
        <v>3450</v>
      </c>
      <c r="B335" s="37">
        <v>7.0</v>
      </c>
      <c r="C335" s="27">
        <v>629.0</v>
      </c>
      <c r="D335" s="27">
        <v>622.0</v>
      </c>
      <c r="E335" s="38"/>
    </row>
    <row r="336" hidden="1"/>
    <row r="337" hidden="1"/>
    <row r="338" hidden="1">
      <c r="A338" s="5" t="s">
        <v>3451</v>
      </c>
      <c r="B338" s="6"/>
      <c r="C338" s="6"/>
      <c r="D338" s="6"/>
      <c r="E338" s="7"/>
    </row>
    <row r="339" hidden="1">
      <c r="A339" s="10"/>
      <c r="B339" s="11"/>
      <c r="C339" s="11"/>
      <c r="D339" s="11"/>
      <c r="E339" s="12"/>
    </row>
    <row r="340" hidden="1">
      <c r="A340" s="5" t="s">
        <v>3423</v>
      </c>
      <c r="B340" s="6"/>
      <c r="C340" s="6"/>
      <c r="D340" s="6"/>
      <c r="E340" s="7"/>
    </row>
    <row r="341" hidden="1">
      <c r="A341" s="10"/>
      <c r="B341" s="11"/>
      <c r="C341" s="11"/>
      <c r="D341" s="11"/>
      <c r="E341" s="12"/>
    </row>
    <row r="342" hidden="1">
      <c r="A342" s="13">
        <v>45957.0</v>
      </c>
      <c r="B342" s="6"/>
      <c r="C342" s="53" t="s">
        <v>3424</v>
      </c>
      <c r="D342" s="15">
        <v>45961.0</v>
      </c>
      <c r="E342" s="7"/>
    </row>
    <row r="343" hidden="1">
      <c r="A343" s="10"/>
      <c r="B343" s="11"/>
      <c r="C343" s="16"/>
      <c r="D343" s="11"/>
      <c r="E343" s="12"/>
    </row>
    <row r="344" hidden="1">
      <c r="A344" s="54" t="s">
        <v>4468</v>
      </c>
      <c r="B344" s="7"/>
      <c r="C344" s="16"/>
      <c r="D344" s="55" t="s">
        <v>4475</v>
      </c>
      <c r="E344" s="7"/>
    </row>
    <row r="345" hidden="1">
      <c r="A345" s="10"/>
      <c r="B345" s="12"/>
      <c r="C345" s="16"/>
      <c r="D345" s="11"/>
      <c r="E345" s="12"/>
    </row>
    <row r="346" hidden="1">
      <c r="A346" s="19" t="s">
        <v>3425</v>
      </c>
      <c r="B346" s="6"/>
      <c r="C346" s="6"/>
      <c r="D346" s="6"/>
      <c r="E346" s="7"/>
    </row>
    <row r="347" hidden="1">
      <c r="A347" s="20" t="s">
        <v>3426</v>
      </c>
      <c r="B347" s="21" t="s">
        <v>3427</v>
      </c>
      <c r="C347" s="22" t="s">
        <v>3428</v>
      </c>
      <c r="D347" s="21" t="s">
        <v>3429</v>
      </c>
      <c r="E347" s="23" t="s">
        <v>13</v>
      </c>
    </row>
    <row r="348" hidden="1">
      <c r="A348" s="56" t="s">
        <v>3430</v>
      </c>
      <c r="B348" s="25">
        <v>10499.0</v>
      </c>
      <c r="C348" s="26"/>
      <c r="D348" s="27">
        <v>-10499.0</v>
      </c>
      <c r="E348" s="28"/>
      <c r="F348" s="1" t="s">
        <v>4476</v>
      </c>
    </row>
    <row r="349" hidden="1">
      <c r="A349" s="56" t="s">
        <v>3431</v>
      </c>
      <c r="B349" s="29">
        <v>10012.0</v>
      </c>
      <c r="C349" s="26">
        <v>10012.0</v>
      </c>
      <c r="D349" s="27">
        <v>0.0</v>
      </c>
      <c r="E349" s="28"/>
    </row>
    <row r="350" hidden="1">
      <c r="A350" s="56" t="s">
        <v>3432</v>
      </c>
      <c r="B350" s="29">
        <v>300.0</v>
      </c>
      <c r="C350" s="26">
        <v>300.0</v>
      </c>
      <c r="D350" s="27">
        <v>0.0</v>
      </c>
      <c r="E350" s="28"/>
    </row>
    <row r="351" hidden="1">
      <c r="A351" s="56" t="s">
        <v>3434</v>
      </c>
      <c r="B351" s="29">
        <v>0.0</v>
      </c>
      <c r="C351" s="26"/>
      <c r="D351" s="27">
        <v>0.0</v>
      </c>
      <c r="E351" s="28"/>
    </row>
    <row r="352" hidden="1">
      <c r="A352" s="31" t="s">
        <v>3436</v>
      </c>
      <c r="B352" s="29">
        <v>0.0</v>
      </c>
      <c r="C352" s="26"/>
      <c r="D352" s="27">
        <v>0.0</v>
      </c>
      <c r="E352" s="28"/>
    </row>
    <row r="353" hidden="1">
      <c r="A353" s="31" t="s">
        <v>3438</v>
      </c>
      <c r="B353" s="29">
        <v>0.0</v>
      </c>
      <c r="C353" s="26"/>
      <c r="D353" s="27">
        <v>0.0</v>
      </c>
      <c r="E353" s="28"/>
    </row>
    <row r="354" hidden="1">
      <c r="A354" s="31" t="s">
        <v>3439</v>
      </c>
      <c r="B354" s="29">
        <v>359.0</v>
      </c>
      <c r="C354" s="26">
        <v>359.0</v>
      </c>
      <c r="D354" s="27">
        <v>0.0</v>
      </c>
      <c r="E354" s="28"/>
    </row>
    <row r="355" hidden="1">
      <c r="A355" s="31" t="s">
        <v>3441</v>
      </c>
      <c r="B355" s="29">
        <v>600.0</v>
      </c>
      <c r="C355" s="26">
        <v>600.0</v>
      </c>
      <c r="D355" s="27">
        <v>0.0</v>
      </c>
      <c r="E355" s="34"/>
    </row>
    <row r="356" hidden="1">
      <c r="A356" s="57" t="s">
        <v>3442</v>
      </c>
      <c r="B356" s="29">
        <v>6435.0</v>
      </c>
      <c r="C356" s="29">
        <v>6435.0</v>
      </c>
      <c r="D356" s="27">
        <v>0.0</v>
      </c>
      <c r="E356" s="34"/>
    </row>
    <row r="357" hidden="1">
      <c r="A357" s="57" t="s">
        <v>3443</v>
      </c>
      <c r="B357" s="29">
        <v>1831.0</v>
      </c>
      <c r="C357" s="58">
        <v>1831.0</v>
      </c>
      <c r="D357" s="27">
        <v>0.0</v>
      </c>
      <c r="E357" s="34"/>
    </row>
    <row r="358" hidden="1">
      <c r="A358" s="57" t="s">
        <v>3444</v>
      </c>
      <c r="B358" s="29">
        <v>14863.0</v>
      </c>
      <c r="C358" s="58">
        <v>14863.0</v>
      </c>
      <c r="D358" s="27">
        <v>0.0</v>
      </c>
      <c r="E358" s="34"/>
    </row>
    <row r="359" hidden="1">
      <c r="A359" s="57" t="s">
        <v>3445</v>
      </c>
      <c r="B359" s="29">
        <v>5896.0</v>
      </c>
      <c r="C359" s="58">
        <v>5896.0</v>
      </c>
      <c r="D359" s="27">
        <v>0.0</v>
      </c>
      <c r="E359" s="34"/>
    </row>
    <row r="360" hidden="1">
      <c r="A360" s="57" t="s">
        <v>3447</v>
      </c>
      <c r="B360" s="29">
        <v>588.0</v>
      </c>
      <c r="C360" s="58">
        <v>588.0</v>
      </c>
      <c r="D360" s="27">
        <v>0.0</v>
      </c>
      <c r="E360" s="34"/>
    </row>
    <row r="361" hidden="1">
      <c r="A361" s="57" t="s">
        <v>3448</v>
      </c>
      <c r="B361" s="29">
        <v>1191.0</v>
      </c>
      <c r="C361" s="58">
        <v>1191.0</v>
      </c>
      <c r="D361" s="27">
        <v>0.0</v>
      </c>
      <c r="E361" s="34"/>
    </row>
    <row r="362" hidden="1">
      <c r="A362" s="35" t="s">
        <v>3449</v>
      </c>
      <c r="B362" s="29">
        <v>51374.0</v>
      </c>
      <c r="C362" s="58">
        <v>51374.0</v>
      </c>
      <c r="D362" s="27">
        <v>0.0</v>
      </c>
      <c r="E362" s="34"/>
    </row>
    <row r="363" hidden="1">
      <c r="A363" s="36" t="s">
        <v>3450</v>
      </c>
      <c r="B363" s="37">
        <v>9.0</v>
      </c>
      <c r="C363" s="27">
        <v>-10490.0</v>
      </c>
      <c r="D363" s="27">
        <v>-10499.0</v>
      </c>
      <c r="E363" s="38"/>
    </row>
    <row r="364" hidden="1"/>
    <row r="365" hidden="1"/>
    <row r="366" hidden="1">
      <c r="A366" s="5" t="s">
        <v>3451</v>
      </c>
      <c r="B366" s="6"/>
      <c r="C366" s="6"/>
      <c r="D366" s="6"/>
      <c r="E366" s="7"/>
    </row>
    <row r="367" hidden="1">
      <c r="A367" s="10"/>
      <c r="B367" s="11"/>
      <c r="C367" s="11"/>
      <c r="D367" s="11"/>
      <c r="E367" s="12"/>
    </row>
    <row r="368" hidden="1">
      <c r="A368" s="5" t="s">
        <v>3423</v>
      </c>
      <c r="B368" s="6"/>
      <c r="C368" s="6"/>
      <c r="D368" s="6"/>
      <c r="E368" s="7"/>
    </row>
    <row r="369" hidden="1">
      <c r="A369" s="10"/>
      <c r="B369" s="11"/>
      <c r="C369" s="11"/>
      <c r="D369" s="11"/>
      <c r="E369" s="12"/>
    </row>
    <row r="370" hidden="1">
      <c r="A370" s="13">
        <v>45957.0</v>
      </c>
      <c r="B370" s="6"/>
      <c r="C370" s="53" t="s">
        <v>3424</v>
      </c>
      <c r="D370" s="15">
        <v>45961.0</v>
      </c>
      <c r="E370" s="7"/>
    </row>
    <row r="371" hidden="1">
      <c r="A371" s="10"/>
      <c r="B371" s="11"/>
      <c r="C371" s="16"/>
      <c r="D371" s="11"/>
      <c r="E371" s="12"/>
    </row>
    <row r="372" hidden="1">
      <c r="A372" s="54" t="s">
        <v>4468</v>
      </c>
      <c r="B372" s="7"/>
      <c r="C372" s="16"/>
      <c r="D372" s="55" t="s">
        <v>4475</v>
      </c>
      <c r="E372" s="7"/>
    </row>
    <row r="373" hidden="1">
      <c r="A373" s="10"/>
      <c r="B373" s="12"/>
      <c r="C373" s="16"/>
      <c r="D373" s="11"/>
      <c r="E373" s="12"/>
    </row>
    <row r="374" hidden="1">
      <c r="A374" s="19" t="s">
        <v>3425</v>
      </c>
      <c r="B374" s="6"/>
      <c r="C374" s="6"/>
      <c r="D374" s="6"/>
      <c r="E374" s="7"/>
    </row>
    <row r="375" hidden="1">
      <c r="A375" s="20" t="s">
        <v>3426</v>
      </c>
      <c r="B375" s="21" t="s">
        <v>3427</v>
      </c>
      <c r="C375" s="22" t="s">
        <v>3428</v>
      </c>
      <c r="D375" s="21" t="s">
        <v>3429</v>
      </c>
      <c r="E375" s="23" t="s">
        <v>13</v>
      </c>
    </row>
    <row r="376" hidden="1">
      <c r="A376" s="56" t="s">
        <v>3430</v>
      </c>
      <c r="B376" s="25">
        <v>10499.0</v>
      </c>
      <c r="C376" s="26">
        <v>10600.0</v>
      </c>
      <c r="D376" s="27">
        <v>101.0</v>
      </c>
      <c r="E376" s="28"/>
    </row>
    <row r="377" hidden="1">
      <c r="A377" s="56" t="s">
        <v>3431</v>
      </c>
      <c r="B377" s="29">
        <v>10012.0</v>
      </c>
      <c r="C377" s="26">
        <v>10012.0</v>
      </c>
      <c r="D377" s="27">
        <v>0.0</v>
      </c>
      <c r="E377" s="28"/>
    </row>
    <row r="378" hidden="1">
      <c r="A378" s="56" t="s">
        <v>3432</v>
      </c>
      <c r="B378" s="29">
        <v>300.0</v>
      </c>
      <c r="C378" s="26">
        <v>300.0</v>
      </c>
      <c r="D378" s="27">
        <v>0.0</v>
      </c>
      <c r="E378" s="28"/>
    </row>
    <row r="379" hidden="1">
      <c r="A379" s="56" t="s">
        <v>3434</v>
      </c>
      <c r="B379" s="29">
        <v>0.0</v>
      </c>
      <c r="C379" s="26"/>
      <c r="D379" s="27">
        <v>0.0</v>
      </c>
      <c r="E379" s="28"/>
    </row>
    <row r="380" hidden="1">
      <c r="A380" s="31" t="s">
        <v>3436</v>
      </c>
      <c r="B380" s="29">
        <v>0.0</v>
      </c>
      <c r="C380" s="26"/>
      <c r="D380" s="27">
        <v>0.0</v>
      </c>
      <c r="E380" s="28"/>
    </row>
    <row r="381" hidden="1">
      <c r="A381" s="31" t="s">
        <v>3438</v>
      </c>
      <c r="B381" s="29">
        <v>0.0</v>
      </c>
      <c r="C381" s="26"/>
      <c r="D381" s="27">
        <v>0.0</v>
      </c>
      <c r="E381" s="28"/>
    </row>
    <row r="382" hidden="1">
      <c r="A382" s="31" t="s">
        <v>3439</v>
      </c>
      <c r="B382" s="29">
        <v>359.0</v>
      </c>
      <c r="C382" s="26">
        <v>359.0</v>
      </c>
      <c r="D382" s="27">
        <v>0.0</v>
      </c>
      <c r="E382" s="28"/>
    </row>
    <row r="383" hidden="1">
      <c r="A383" s="31" t="s">
        <v>3441</v>
      </c>
      <c r="B383" s="29">
        <v>600.0</v>
      </c>
      <c r="C383" s="26">
        <v>600.0</v>
      </c>
      <c r="D383" s="27">
        <v>0.0</v>
      </c>
      <c r="E383" s="34"/>
    </row>
    <row r="384" hidden="1">
      <c r="A384" s="57" t="s">
        <v>3442</v>
      </c>
      <c r="B384" s="29">
        <v>6435.0</v>
      </c>
      <c r="C384" s="29">
        <v>6435.0</v>
      </c>
      <c r="D384" s="27">
        <v>0.0</v>
      </c>
      <c r="E384" s="34"/>
    </row>
    <row r="385" hidden="1">
      <c r="A385" s="57" t="s">
        <v>3443</v>
      </c>
      <c r="B385" s="29">
        <v>1831.0</v>
      </c>
      <c r="C385" s="58">
        <v>1831.0</v>
      </c>
      <c r="D385" s="27">
        <v>0.0</v>
      </c>
      <c r="E385" s="34"/>
    </row>
    <row r="386" hidden="1">
      <c r="A386" s="57" t="s">
        <v>3444</v>
      </c>
      <c r="B386" s="29">
        <v>14863.0</v>
      </c>
      <c r="C386" s="58">
        <v>14863.0</v>
      </c>
      <c r="D386" s="27">
        <v>0.0</v>
      </c>
      <c r="E386" s="34"/>
    </row>
    <row r="387" hidden="1">
      <c r="A387" s="57" t="s">
        <v>3445</v>
      </c>
      <c r="B387" s="29">
        <v>5896.0</v>
      </c>
      <c r="C387" s="58">
        <v>5896.0</v>
      </c>
      <c r="D387" s="27">
        <v>0.0</v>
      </c>
      <c r="E387" s="34"/>
    </row>
    <row r="388" hidden="1">
      <c r="A388" s="57" t="s">
        <v>3447</v>
      </c>
      <c r="B388" s="29">
        <v>588.0</v>
      </c>
      <c r="C388" s="58">
        <v>588.0</v>
      </c>
      <c r="D388" s="27">
        <v>0.0</v>
      </c>
      <c r="E388" s="34"/>
    </row>
    <row r="389" hidden="1">
      <c r="A389" s="57" t="s">
        <v>3448</v>
      </c>
      <c r="B389" s="29">
        <v>1191.0</v>
      </c>
      <c r="C389" s="58">
        <v>1191.0</v>
      </c>
      <c r="D389" s="27">
        <v>0.0</v>
      </c>
      <c r="E389" s="34"/>
    </row>
    <row r="390" hidden="1">
      <c r="A390" s="35" t="s">
        <v>3449</v>
      </c>
      <c r="B390" s="29">
        <v>51374.0</v>
      </c>
      <c r="C390" s="58">
        <v>51374.0</v>
      </c>
      <c r="D390" s="27">
        <v>0.0</v>
      </c>
      <c r="E390" s="34"/>
    </row>
    <row r="391" hidden="1">
      <c r="A391" s="36" t="s">
        <v>3450</v>
      </c>
      <c r="B391" s="37">
        <v>9.0</v>
      </c>
      <c r="C391" s="27">
        <v>110.0</v>
      </c>
      <c r="D391" s="27">
        <v>101.0</v>
      </c>
      <c r="E391" s="38"/>
    </row>
    <row r="392" hidden="1"/>
    <row r="393" hidden="1"/>
    <row r="394" hidden="1">
      <c r="A394" s="5" t="s">
        <v>3451</v>
      </c>
      <c r="B394" s="6"/>
      <c r="C394" s="6"/>
      <c r="D394" s="6"/>
      <c r="E394" s="7"/>
    </row>
    <row r="395" hidden="1">
      <c r="A395" s="10"/>
      <c r="B395" s="11"/>
      <c r="C395" s="11"/>
      <c r="D395" s="11"/>
      <c r="E395" s="12"/>
    </row>
    <row r="396" hidden="1">
      <c r="A396" s="5" t="s">
        <v>3423</v>
      </c>
      <c r="B396" s="6"/>
      <c r="C396" s="6"/>
      <c r="D396" s="6"/>
      <c r="E396" s="7"/>
    </row>
    <row r="397" hidden="1">
      <c r="A397" s="10"/>
      <c r="B397" s="11"/>
      <c r="C397" s="11"/>
      <c r="D397" s="11"/>
      <c r="E397" s="12"/>
    </row>
    <row r="398" hidden="1">
      <c r="A398" s="13">
        <v>45962.0</v>
      </c>
      <c r="B398" s="6"/>
      <c r="C398" s="53" t="s">
        <v>3424</v>
      </c>
      <c r="D398" s="15">
        <v>45963.0</v>
      </c>
      <c r="E398" s="7"/>
    </row>
    <row r="399" hidden="1">
      <c r="A399" s="10"/>
      <c r="B399" s="11"/>
      <c r="C399" s="16"/>
      <c r="D399" s="11"/>
      <c r="E399" s="12"/>
    </row>
    <row r="400" hidden="1">
      <c r="A400" s="54" t="s">
        <v>4477</v>
      </c>
      <c r="B400" s="7"/>
      <c r="C400" s="16"/>
      <c r="D400" s="55" t="s">
        <v>4469</v>
      </c>
      <c r="E400" s="7"/>
    </row>
    <row r="401" hidden="1">
      <c r="A401" s="10"/>
      <c r="B401" s="12"/>
      <c r="C401" s="16"/>
      <c r="D401" s="11"/>
      <c r="E401" s="12"/>
    </row>
    <row r="402" hidden="1">
      <c r="A402" s="19" t="s">
        <v>3425</v>
      </c>
      <c r="B402" s="6"/>
      <c r="C402" s="6"/>
      <c r="D402" s="6"/>
      <c r="E402" s="7"/>
    </row>
    <row r="403" hidden="1">
      <c r="A403" s="20" t="s">
        <v>3426</v>
      </c>
      <c r="B403" s="21" t="s">
        <v>3427</v>
      </c>
      <c r="C403" s="22" t="s">
        <v>3428</v>
      </c>
      <c r="D403" s="21" t="s">
        <v>3429</v>
      </c>
      <c r="E403" s="23" t="s">
        <v>13</v>
      </c>
    </row>
    <row r="404" hidden="1">
      <c r="A404" s="56" t="s">
        <v>3430</v>
      </c>
      <c r="B404" s="25">
        <v>3590.0</v>
      </c>
      <c r="C404" s="26">
        <v>3589.0</v>
      </c>
      <c r="D404" s="27">
        <v>-1.0</v>
      </c>
      <c r="E404" s="28"/>
    </row>
    <row r="405" hidden="1">
      <c r="A405" s="56" t="s">
        <v>3431</v>
      </c>
      <c r="B405" s="29">
        <v>2035.0</v>
      </c>
      <c r="C405" s="26">
        <v>2034.0</v>
      </c>
      <c r="D405" s="27">
        <v>-1.0</v>
      </c>
      <c r="E405" s="28"/>
    </row>
    <row r="406" hidden="1">
      <c r="A406" s="56" t="s">
        <v>3432</v>
      </c>
      <c r="B406" s="29">
        <v>0.0</v>
      </c>
      <c r="C406" s="26"/>
      <c r="D406" s="27">
        <v>0.0</v>
      </c>
      <c r="E406" s="28"/>
    </row>
    <row r="407" hidden="1">
      <c r="A407" s="56" t="s">
        <v>3434</v>
      </c>
      <c r="B407" s="29">
        <v>0.0</v>
      </c>
      <c r="C407" s="26"/>
      <c r="D407" s="27">
        <v>0.0</v>
      </c>
      <c r="E407" s="28"/>
    </row>
    <row r="408" hidden="1">
      <c r="A408" s="31" t="s">
        <v>3436</v>
      </c>
      <c r="B408" s="29">
        <v>0.0</v>
      </c>
      <c r="C408" s="26"/>
      <c r="D408" s="27">
        <v>0.0</v>
      </c>
      <c r="E408" s="28"/>
    </row>
    <row r="409" hidden="1">
      <c r="A409" s="31" t="s">
        <v>3438</v>
      </c>
      <c r="B409" s="29">
        <v>0.0</v>
      </c>
      <c r="C409" s="26"/>
      <c r="D409" s="27">
        <v>0.0</v>
      </c>
      <c r="E409" s="28"/>
    </row>
    <row r="410" hidden="1">
      <c r="A410" s="31" t="s">
        <v>3439</v>
      </c>
      <c r="B410" s="29">
        <v>0.0</v>
      </c>
      <c r="C410" s="26"/>
      <c r="D410" s="27">
        <v>0.0</v>
      </c>
      <c r="E410" s="28"/>
    </row>
    <row r="411" hidden="1">
      <c r="A411" s="31" t="s">
        <v>3441</v>
      </c>
      <c r="B411" s="29">
        <v>240.0</v>
      </c>
      <c r="C411" s="26">
        <v>240.0</v>
      </c>
      <c r="D411" s="27">
        <v>0.0</v>
      </c>
      <c r="E411" s="34"/>
    </row>
    <row r="412" hidden="1">
      <c r="A412" s="57" t="s">
        <v>3442</v>
      </c>
      <c r="B412" s="29">
        <v>2238.0</v>
      </c>
      <c r="C412" s="29">
        <v>2238.0</v>
      </c>
      <c r="D412" s="27">
        <v>0.0</v>
      </c>
      <c r="E412" s="34"/>
    </row>
    <row r="413" hidden="1">
      <c r="A413" s="57" t="s">
        <v>3443</v>
      </c>
      <c r="B413" s="29">
        <v>735.0</v>
      </c>
      <c r="C413" s="58">
        <v>735.0</v>
      </c>
      <c r="D413" s="27">
        <v>0.0</v>
      </c>
      <c r="E413" s="34"/>
    </row>
    <row r="414" hidden="1">
      <c r="A414" s="57" t="s">
        <v>3444</v>
      </c>
      <c r="B414" s="29">
        <v>3806.0</v>
      </c>
      <c r="C414" s="58">
        <v>3806.0</v>
      </c>
      <c r="D414" s="27">
        <v>0.0</v>
      </c>
      <c r="E414" s="34"/>
    </row>
    <row r="415" hidden="1">
      <c r="A415" s="57" t="s">
        <v>3445</v>
      </c>
      <c r="B415" s="29">
        <v>1652.0</v>
      </c>
      <c r="C415" s="58">
        <v>1652.0</v>
      </c>
      <c r="D415" s="27">
        <v>0.0</v>
      </c>
      <c r="E415" s="34"/>
    </row>
    <row r="416" hidden="1">
      <c r="A416" s="57" t="s">
        <v>3447</v>
      </c>
      <c r="B416" s="29">
        <v>0.0</v>
      </c>
      <c r="C416" s="58">
        <v>0.0</v>
      </c>
      <c r="D416" s="27">
        <v>0.0</v>
      </c>
      <c r="E416" s="34"/>
    </row>
    <row r="417" hidden="1">
      <c r="A417" s="57" t="s">
        <v>3448</v>
      </c>
      <c r="B417" s="29">
        <v>1071.0</v>
      </c>
      <c r="C417" s="58">
        <v>1071.0</v>
      </c>
      <c r="D417" s="27">
        <v>0.0</v>
      </c>
      <c r="E417" s="34"/>
    </row>
    <row r="418" hidden="1">
      <c r="A418" s="35" t="s">
        <v>3449</v>
      </c>
      <c r="B418" s="29">
        <v>14308.5</v>
      </c>
      <c r="C418" s="58">
        <v>13974.5</v>
      </c>
      <c r="D418" s="27">
        <v>-334.0</v>
      </c>
      <c r="E418" s="34"/>
    </row>
    <row r="419" hidden="1">
      <c r="A419" s="36" t="s">
        <v>3450</v>
      </c>
      <c r="B419" s="37">
        <v>-12.5</v>
      </c>
      <c r="C419" s="27">
        <v>319.5</v>
      </c>
      <c r="D419" s="27">
        <v>332.0</v>
      </c>
      <c r="E419" s="38"/>
    </row>
    <row r="420" hidden="1"/>
    <row r="421" hidden="1"/>
    <row r="422" hidden="1">
      <c r="A422" s="5" t="s">
        <v>3451</v>
      </c>
      <c r="B422" s="6"/>
      <c r="C422" s="6"/>
      <c r="D422" s="6"/>
      <c r="E422" s="7"/>
    </row>
    <row r="423" hidden="1">
      <c r="A423" s="10"/>
      <c r="B423" s="11"/>
      <c r="C423" s="11"/>
      <c r="D423" s="11"/>
      <c r="E423" s="12"/>
    </row>
    <row r="424" hidden="1">
      <c r="A424" s="5" t="s">
        <v>3423</v>
      </c>
      <c r="B424" s="6"/>
      <c r="C424" s="6"/>
      <c r="D424" s="6"/>
      <c r="E424" s="7"/>
    </row>
    <row r="425" hidden="1">
      <c r="A425" s="10"/>
      <c r="B425" s="11"/>
      <c r="C425" s="11"/>
      <c r="D425" s="11"/>
      <c r="E425" s="12"/>
    </row>
    <row r="426" hidden="1">
      <c r="A426" s="13">
        <v>45964.0</v>
      </c>
      <c r="B426" s="6"/>
      <c r="C426" s="53" t="s">
        <v>3424</v>
      </c>
      <c r="D426" s="15">
        <v>45970.0</v>
      </c>
      <c r="E426" s="7"/>
    </row>
    <row r="427" hidden="1">
      <c r="A427" s="10"/>
      <c r="B427" s="11"/>
      <c r="C427" s="16"/>
      <c r="D427" s="11"/>
      <c r="E427" s="12"/>
    </row>
    <row r="428" hidden="1">
      <c r="A428" s="54" t="s">
        <v>4468</v>
      </c>
      <c r="B428" s="7"/>
      <c r="C428" s="16"/>
      <c r="D428" s="55" t="s">
        <v>4469</v>
      </c>
      <c r="E428" s="7"/>
    </row>
    <row r="429" hidden="1">
      <c r="A429" s="10"/>
      <c r="B429" s="12"/>
      <c r="C429" s="16"/>
      <c r="D429" s="11"/>
      <c r="E429" s="12"/>
    </row>
    <row r="430" hidden="1">
      <c r="A430" s="19" t="s">
        <v>3425</v>
      </c>
      <c r="B430" s="6"/>
      <c r="C430" s="6"/>
      <c r="D430" s="6"/>
      <c r="E430" s="7"/>
    </row>
    <row r="431" hidden="1">
      <c r="A431" s="20" t="s">
        <v>3426</v>
      </c>
      <c r="B431" s="21" t="s">
        <v>3427</v>
      </c>
      <c r="C431" s="22" t="s">
        <v>3428</v>
      </c>
      <c r="D431" s="21" t="s">
        <v>3429</v>
      </c>
      <c r="E431" s="23" t="s">
        <v>13</v>
      </c>
    </row>
    <row r="432" hidden="1">
      <c r="A432" s="56" t="s">
        <v>3430</v>
      </c>
      <c r="B432" s="25">
        <v>16852.0</v>
      </c>
      <c r="C432" s="26">
        <v>16852.0</v>
      </c>
      <c r="D432" s="27">
        <v>0.0</v>
      </c>
      <c r="E432" s="28"/>
    </row>
    <row r="433" hidden="1">
      <c r="A433" s="56" t="s">
        <v>3431</v>
      </c>
      <c r="B433" s="29">
        <v>21684.0</v>
      </c>
      <c r="C433" s="26">
        <v>21684.0</v>
      </c>
      <c r="D433" s="27">
        <v>0.0</v>
      </c>
      <c r="E433" s="28"/>
    </row>
    <row r="434" hidden="1">
      <c r="A434" s="56" t="s">
        <v>3432</v>
      </c>
      <c r="B434" s="29">
        <v>200.0</v>
      </c>
      <c r="C434" s="26">
        <v>200.0</v>
      </c>
      <c r="D434" s="27">
        <v>0.0</v>
      </c>
      <c r="E434" s="28"/>
    </row>
    <row r="435" hidden="1">
      <c r="A435" s="56" t="s">
        <v>3434</v>
      </c>
      <c r="B435" s="29">
        <v>0.0</v>
      </c>
      <c r="C435" s="26"/>
      <c r="D435" s="27">
        <v>0.0</v>
      </c>
      <c r="E435" s="28"/>
    </row>
    <row r="436" hidden="1">
      <c r="A436" s="31" t="s">
        <v>3436</v>
      </c>
      <c r="B436" s="29">
        <v>0.0</v>
      </c>
      <c r="C436" s="26"/>
      <c r="D436" s="27">
        <v>0.0</v>
      </c>
      <c r="E436" s="28"/>
    </row>
    <row r="437" hidden="1">
      <c r="A437" s="31" t="s">
        <v>3438</v>
      </c>
      <c r="B437" s="29">
        <v>0.0</v>
      </c>
      <c r="C437" s="26"/>
      <c r="D437" s="27">
        <v>0.0</v>
      </c>
      <c r="E437" s="28"/>
    </row>
    <row r="438" hidden="1">
      <c r="A438" s="31" t="s">
        <v>3439</v>
      </c>
      <c r="B438" s="29">
        <v>340.0</v>
      </c>
      <c r="C438" s="26">
        <v>300.0</v>
      </c>
      <c r="D438" s="27">
        <v>-40.0</v>
      </c>
      <c r="E438" s="28" t="s">
        <v>4478</v>
      </c>
    </row>
    <row r="439" hidden="1">
      <c r="A439" s="31" t="s">
        <v>3441</v>
      </c>
      <c r="B439" s="29">
        <v>680.0</v>
      </c>
      <c r="C439" s="26">
        <v>720.0</v>
      </c>
      <c r="D439" s="27">
        <v>40.0</v>
      </c>
      <c r="E439" s="34"/>
    </row>
    <row r="440" hidden="1">
      <c r="A440" s="57" t="s">
        <v>3442</v>
      </c>
      <c r="B440" s="29">
        <v>7615.0</v>
      </c>
      <c r="C440" s="29">
        <v>7988.0</v>
      </c>
      <c r="D440" s="27">
        <v>373.0</v>
      </c>
      <c r="E440" s="34"/>
    </row>
    <row r="441" hidden="1">
      <c r="A441" s="57" t="s">
        <v>3443</v>
      </c>
      <c r="B441" s="29">
        <v>3400.0</v>
      </c>
      <c r="C441" s="58">
        <v>3400.0</v>
      </c>
      <c r="D441" s="27">
        <v>0.0</v>
      </c>
      <c r="E441" s="34"/>
    </row>
    <row r="442" hidden="1">
      <c r="A442" s="57" t="s">
        <v>3444</v>
      </c>
      <c r="B442" s="29">
        <v>14181.0</v>
      </c>
      <c r="C442" s="58">
        <v>14181.0</v>
      </c>
      <c r="D442" s="27">
        <v>0.0</v>
      </c>
      <c r="E442" s="34"/>
    </row>
    <row r="443" hidden="1">
      <c r="A443" s="57" t="s">
        <v>3445</v>
      </c>
      <c r="B443" s="29">
        <v>6322.0</v>
      </c>
      <c r="C443" s="58">
        <v>6322.0</v>
      </c>
      <c r="D443" s="27">
        <v>0.0</v>
      </c>
      <c r="E443" s="34"/>
    </row>
    <row r="444" hidden="1">
      <c r="A444" s="57" t="s">
        <v>3447</v>
      </c>
      <c r="B444" s="29">
        <v>588.0</v>
      </c>
      <c r="C444" s="58">
        <v>588.0</v>
      </c>
      <c r="D444" s="27">
        <v>0.0</v>
      </c>
      <c r="E444" s="34"/>
    </row>
    <row r="445" hidden="1">
      <c r="A445" s="57" t="s">
        <v>3448</v>
      </c>
      <c r="B445" s="29">
        <v>1770.0</v>
      </c>
      <c r="C445" s="58">
        <v>1770.0</v>
      </c>
      <c r="D445" s="27">
        <v>0.0</v>
      </c>
      <c r="E445" s="34"/>
    </row>
    <row r="446" hidden="1">
      <c r="A446" s="35" t="s">
        <v>3449</v>
      </c>
      <c r="B446" s="29">
        <v>71854.5</v>
      </c>
      <c r="C446" s="58">
        <v>71854.5</v>
      </c>
      <c r="D446" s="27">
        <v>0.0</v>
      </c>
      <c r="E446" s="34"/>
    </row>
    <row r="447" hidden="1">
      <c r="A447" s="36" t="s">
        <v>3450</v>
      </c>
      <c r="B447" s="37">
        <v>7.5</v>
      </c>
      <c r="C447" s="27">
        <v>380.5</v>
      </c>
      <c r="D447" s="27">
        <v>373.0</v>
      </c>
      <c r="E447" s="38"/>
    </row>
    <row r="448" hidden="1"/>
    <row r="449" hidden="1"/>
    <row r="450" hidden="1">
      <c r="A450" s="5" t="s">
        <v>3451</v>
      </c>
      <c r="B450" s="6"/>
      <c r="C450" s="6"/>
      <c r="D450" s="6"/>
      <c r="E450" s="7"/>
    </row>
    <row r="451" hidden="1">
      <c r="A451" s="10"/>
      <c r="B451" s="11"/>
      <c r="C451" s="11"/>
      <c r="D451" s="11"/>
      <c r="E451" s="12"/>
    </row>
    <row r="452" hidden="1">
      <c r="A452" s="5" t="s">
        <v>3423</v>
      </c>
      <c r="B452" s="6"/>
      <c r="C452" s="6"/>
      <c r="D452" s="6"/>
      <c r="E452" s="7"/>
    </row>
    <row r="453" hidden="1">
      <c r="A453" s="10"/>
      <c r="B453" s="11"/>
      <c r="C453" s="11"/>
      <c r="D453" s="11"/>
      <c r="E453" s="12"/>
    </row>
    <row r="454" hidden="1">
      <c r="A454" s="13">
        <v>45971.0</v>
      </c>
      <c r="B454" s="6"/>
      <c r="C454" s="53" t="s">
        <v>3424</v>
      </c>
      <c r="D454" s="15">
        <v>45977.0</v>
      </c>
      <c r="E454" s="7"/>
    </row>
    <row r="455" hidden="1">
      <c r="A455" s="10"/>
      <c r="B455" s="11"/>
      <c r="C455" s="16"/>
      <c r="D455" s="11"/>
      <c r="E455" s="12"/>
    </row>
    <row r="456" hidden="1">
      <c r="A456" s="54" t="s">
        <v>4468</v>
      </c>
      <c r="B456" s="7"/>
      <c r="C456" s="16"/>
      <c r="D456" s="55" t="s">
        <v>4469</v>
      </c>
      <c r="E456" s="7"/>
    </row>
    <row r="457" hidden="1">
      <c r="A457" s="10"/>
      <c r="B457" s="12"/>
      <c r="C457" s="16"/>
      <c r="D457" s="11"/>
      <c r="E457" s="12"/>
    </row>
    <row r="458" hidden="1">
      <c r="A458" s="19" t="s">
        <v>3425</v>
      </c>
      <c r="B458" s="6"/>
      <c r="C458" s="6"/>
      <c r="D458" s="6"/>
      <c r="E458" s="7"/>
    </row>
    <row r="459" hidden="1">
      <c r="A459" s="20" t="s">
        <v>3426</v>
      </c>
      <c r="B459" s="21" t="s">
        <v>3427</v>
      </c>
      <c r="C459" s="22" t="s">
        <v>3428</v>
      </c>
      <c r="D459" s="21" t="s">
        <v>3429</v>
      </c>
      <c r="E459" s="23" t="s">
        <v>13</v>
      </c>
    </row>
    <row r="460" hidden="1">
      <c r="A460" s="56" t="s">
        <v>3430</v>
      </c>
      <c r="B460" s="25">
        <v>14745.0</v>
      </c>
      <c r="C460" s="26">
        <v>15745.0</v>
      </c>
      <c r="D460" s="27">
        <v>1000.0</v>
      </c>
      <c r="E460" s="28"/>
    </row>
    <row r="461" hidden="1">
      <c r="A461" s="56" t="s">
        <v>3431</v>
      </c>
      <c r="B461" s="29">
        <v>25476.0</v>
      </c>
      <c r="C461" s="26">
        <v>25476.0</v>
      </c>
      <c r="D461" s="27">
        <v>0.0</v>
      </c>
      <c r="E461" s="28"/>
    </row>
    <row r="462" hidden="1">
      <c r="A462" s="56" t="s">
        <v>3432</v>
      </c>
      <c r="B462" s="29">
        <v>0.0</v>
      </c>
      <c r="C462" s="26"/>
      <c r="D462" s="27">
        <v>0.0</v>
      </c>
      <c r="E462" s="28"/>
    </row>
    <row r="463" hidden="1">
      <c r="A463" s="56" t="s">
        <v>3434</v>
      </c>
      <c r="B463" s="29">
        <v>0.0</v>
      </c>
      <c r="C463" s="26"/>
      <c r="D463" s="27">
        <v>0.0</v>
      </c>
      <c r="E463" s="28"/>
    </row>
    <row r="464" hidden="1">
      <c r="A464" s="31" t="s">
        <v>3436</v>
      </c>
      <c r="B464" s="29">
        <v>0.0</v>
      </c>
      <c r="C464" s="26"/>
      <c r="D464" s="27">
        <v>0.0</v>
      </c>
      <c r="E464" s="28"/>
    </row>
    <row r="465" hidden="1">
      <c r="A465" s="31" t="s">
        <v>3438</v>
      </c>
      <c r="B465" s="29">
        <v>80.0</v>
      </c>
      <c r="C465" s="26">
        <v>80.0</v>
      </c>
      <c r="D465" s="27">
        <v>0.0</v>
      </c>
      <c r="E465" s="28"/>
    </row>
    <row r="466" hidden="1">
      <c r="A466" s="31" t="s">
        <v>3439</v>
      </c>
      <c r="B466" s="29">
        <v>383.0</v>
      </c>
      <c r="C466" s="26">
        <v>303.0</v>
      </c>
      <c r="D466" s="27">
        <v>-80.0</v>
      </c>
      <c r="E466" s="28" t="s">
        <v>4479</v>
      </c>
    </row>
    <row r="467" hidden="1">
      <c r="A467" s="31" t="s">
        <v>3441</v>
      </c>
      <c r="B467" s="29">
        <v>520.0</v>
      </c>
      <c r="C467" s="26">
        <v>600.0</v>
      </c>
      <c r="D467" s="27">
        <v>80.0</v>
      </c>
      <c r="E467" s="34"/>
    </row>
    <row r="468" hidden="1">
      <c r="A468" s="57" t="s">
        <v>3442</v>
      </c>
      <c r="B468" s="29">
        <v>10641.0</v>
      </c>
      <c r="C468" s="29">
        <v>10641.0</v>
      </c>
      <c r="D468" s="27">
        <v>0.0</v>
      </c>
      <c r="E468" s="34"/>
    </row>
    <row r="469" hidden="1">
      <c r="A469" s="57" t="s">
        <v>3443</v>
      </c>
      <c r="B469" s="29">
        <v>6696.0</v>
      </c>
      <c r="C469" s="58">
        <v>6696.0</v>
      </c>
      <c r="D469" s="27">
        <v>0.0</v>
      </c>
      <c r="E469" s="34"/>
    </row>
    <row r="470" hidden="1">
      <c r="A470" s="57" t="s">
        <v>3444</v>
      </c>
      <c r="B470" s="29">
        <v>14191.0</v>
      </c>
      <c r="C470" s="58">
        <v>14191.0</v>
      </c>
      <c r="D470" s="27">
        <v>0.0</v>
      </c>
      <c r="E470" s="34"/>
    </row>
    <row r="471" hidden="1">
      <c r="A471" s="57" t="s">
        <v>3445</v>
      </c>
      <c r="B471" s="29">
        <v>7973.0</v>
      </c>
      <c r="C471" s="58">
        <v>7973.0</v>
      </c>
      <c r="D471" s="27">
        <v>0.0</v>
      </c>
      <c r="E471" s="34"/>
    </row>
    <row r="472" hidden="1">
      <c r="A472" s="57" t="s">
        <v>3447</v>
      </c>
      <c r="B472" s="29">
        <v>1483.0</v>
      </c>
      <c r="C472" s="58">
        <v>1483.0</v>
      </c>
      <c r="D472" s="27">
        <v>0.0</v>
      </c>
      <c r="E472" s="34"/>
    </row>
    <row r="473" hidden="1">
      <c r="A473" s="57" t="s">
        <v>3448</v>
      </c>
      <c r="B473" s="29">
        <v>3590.0</v>
      </c>
      <c r="C473" s="58">
        <v>3590.0</v>
      </c>
      <c r="D473" s="27">
        <v>0.0</v>
      </c>
      <c r="E473" s="34"/>
    </row>
    <row r="474" hidden="1">
      <c r="A474" s="35" t="s">
        <v>3449</v>
      </c>
      <c r="B474" s="29">
        <v>82185.75</v>
      </c>
      <c r="C474" s="58">
        <v>82185.75</v>
      </c>
      <c r="D474" s="27">
        <v>0.0</v>
      </c>
      <c r="E474" s="34"/>
    </row>
    <row r="475" hidden="1">
      <c r="A475" s="36" t="s">
        <v>3450</v>
      </c>
      <c r="B475" s="37">
        <v>2.25</v>
      </c>
      <c r="C475" s="27">
        <v>1002.25</v>
      </c>
      <c r="D475" s="27">
        <v>1000.0</v>
      </c>
      <c r="E475" s="38"/>
    </row>
    <row r="476" hidden="1"/>
    <row r="477" hidden="1"/>
    <row r="478" hidden="1">
      <c r="A478" s="5" t="s">
        <v>3451</v>
      </c>
      <c r="B478" s="6"/>
      <c r="C478" s="6"/>
      <c r="D478" s="6"/>
      <c r="E478" s="7"/>
    </row>
    <row r="479" hidden="1">
      <c r="A479" s="10"/>
      <c r="B479" s="11"/>
      <c r="C479" s="11"/>
      <c r="D479" s="11"/>
      <c r="E479" s="12"/>
    </row>
    <row r="480" hidden="1">
      <c r="A480" s="5" t="s">
        <v>3423</v>
      </c>
      <c r="B480" s="6"/>
      <c r="C480" s="6"/>
      <c r="D480" s="6"/>
      <c r="E480" s="7"/>
    </row>
    <row r="481" hidden="1">
      <c r="A481" s="10"/>
      <c r="B481" s="11"/>
      <c r="C481" s="11"/>
      <c r="D481" s="11"/>
      <c r="E481" s="12"/>
    </row>
    <row r="482" hidden="1">
      <c r="A482" s="13">
        <v>45978.0</v>
      </c>
      <c r="B482" s="6"/>
      <c r="C482" s="53" t="s">
        <v>3424</v>
      </c>
      <c r="D482" s="15">
        <v>45984.0</v>
      </c>
      <c r="E482" s="7"/>
    </row>
    <row r="483" hidden="1">
      <c r="A483" s="10"/>
      <c r="B483" s="11"/>
      <c r="C483" s="16"/>
      <c r="D483" s="11"/>
      <c r="E483" s="12"/>
    </row>
    <row r="484" hidden="1">
      <c r="A484" s="54" t="s">
        <v>4468</v>
      </c>
      <c r="B484" s="7"/>
      <c r="C484" s="16"/>
      <c r="D484" s="55" t="s">
        <v>4469</v>
      </c>
      <c r="E484" s="7"/>
    </row>
    <row r="485" hidden="1">
      <c r="A485" s="10"/>
      <c r="B485" s="12"/>
      <c r="C485" s="16"/>
      <c r="D485" s="11"/>
      <c r="E485" s="12"/>
    </row>
    <row r="486" hidden="1">
      <c r="A486" s="19" t="s">
        <v>3425</v>
      </c>
      <c r="B486" s="6"/>
      <c r="C486" s="6"/>
      <c r="D486" s="6"/>
      <c r="E486" s="7"/>
    </row>
    <row r="487" hidden="1">
      <c r="A487" s="20" t="s">
        <v>3426</v>
      </c>
      <c r="B487" s="21" t="s">
        <v>3427</v>
      </c>
      <c r="C487" s="22" t="s">
        <v>3428</v>
      </c>
      <c r="D487" s="21" t="s">
        <v>3429</v>
      </c>
      <c r="E487" s="23" t="s">
        <v>13</v>
      </c>
    </row>
    <row r="488" hidden="1">
      <c r="A488" s="56" t="s">
        <v>3430</v>
      </c>
      <c r="B488" s="25">
        <v>17769.6</v>
      </c>
      <c r="C488" s="26">
        <v>17770.0</v>
      </c>
      <c r="D488" s="27">
        <v>0.4000000000014552</v>
      </c>
      <c r="E488" s="28"/>
    </row>
    <row r="489" hidden="1">
      <c r="A489" s="56" t="s">
        <v>3431</v>
      </c>
      <c r="B489" s="29">
        <v>22178.0</v>
      </c>
      <c r="C489" s="26">
        <v>22178.0</v>
      </c>
      <c r="D489" s="27">
        <v>0.0</v>
      </c>
      <c r="E489" s="28"/>
    </row>
    <row r="490" hidden="1">
      <c r="A490" s="56" t="s">
        <v>3432</v>
      </c>
      <c r="B490" s="29">
        <v>140.0</v>
      </c>
      <c r="C490" s="26">
        <v>140.0</v>
      </c>
      <c r="D490" s="27">
        <v>0.0</v>
      </c>
      <c r="E490" s="28"/>
    </row>
    <row r="491" hidden="1">
      <c r="A491" s="56" t="s">
        <v>3434</v>
      </c>
      <c r="B491" s="29">
        <v>0.0</v>
      </c>
      <c r="C491" s="26"/>
      <c r="D491" s="27">
        <v>0.0</v>
      </c>
      <c r="E491" s="28"/>
    </row>
    <row r="492" hidden="1">
      <c r="A492" s="31" t="s">
        <v>3436</v>
      </c>
      <c r="B492" s="29">
        <v>0.0</v>
      </c>
      <c r="C492" s="26"/>
      <c r="D492" s="27">
        <v>0.0</v>
      </c>
      <c r="E492" s="28"/>
    </row>
    <row r="493" hidden="1">
      <c r="A493" s="31" t="s">
        <v>3438</v>
      </c>
      <c r="B493" s="29">
        <v>0.0</v>
      </c>
      <c r="C493" s="26"/>
      <c r="D493" s="27">
        <v>0.0</v>
      </c>
      <c r="E493" s="28"/>
    </row>
    <row r="494" hidden="1">
      <c r="A494" s="31" t="s">
        <v>3439</v>
      </c>
      <c r="B494" s="29">
        <v>0.0</v>
      </c>
      <c r="C494" s="26"/>
      <c r="D494" s="27">
        <v>0.0</v>
      </c>
      <c r="E494" s="28"/>
    </row>
    <row r="495" hidden="1">
      <c r="A495" s="31" t="s">
        <v>3441</v>
      </c>
      <c r="B495" s="29">
        <v>1080.0</v>
      </c>
      <c r="C495" s="26">
        <v>1080.0</v>
      </c>
      <c r="D495" s="27">
        <v>0.0</v>
      </c>
      <c r="E495" s="34"/>
    </row>
    <row r="496" hidden="1">
      <c r="A496" s="57" t="s">
        <v>3442</v>
      </c>
      <c r="B496" s="29">
        <v>10839.0</v>
      </c>
      <c r="C496" s="29">
        <v>11301.0</v>
      </c>
      <c r="D496" s="27">
        <v>462.0</v>
      </c>
      <c r="E496" s="34"/>
    </row>
    <row r="497" hidden="1">
      <c r="A497" s="57" t="s">
        <v>3443</v>
      </c>
      <c r="B497" s="29">
        <v>11455.0</v>
      </c>
      <c r="C497" s="58">
        <v>10925.0</v>
      </c>
      <c r="D497" s="27">
        <v>-530.0</v>
      </c>
      <c r="E497" s="34"/>
    </row>
    <row r="498" hidden="1">
      <c r="A498" s="57" t="s">
        <v>3444</v>
      </c>
      <c r="B498" s="29">
        <v>18074.0</v>
      </c>
      <c r="C498" s="58">
        <v>18074.0</v>
      </c>
      <c r="D498" s="27">
        <v>0.0</v>
      </c>
      <c r="E498" s="34"/>
    </row>
    <row r="499" hidden="1">
      <c r="A499" s="57" t="s">
        <v>3445</v>
      </c>
      <c r="B499" s="29">
        <v>9175.0</v>
      </c>
      <c r="C499" s="58">
        <v>9175.0</v>
      </c>
      <c r="D499" s="27">
        <v>0.0</v>
      </c>
      <c r="E499" s="34"/>
    </row>
    <row r="500" hidden="1">
      <c r="A500" s="57" t="s">
        <v>3447</v>
      </c>
      <c r="B500" s="29">
        <v>0.0</v>
      </c>
      <c r="C500" s="58">
        <v>0.0</v>
      </c>
      <c r="D500" s="27">
        <v>0.0</v>
      </c>
      <c r="E500" s="34"/>
    </row>
    <row r="501" hidden="1">
      <c r="A501" s="57" t="s">
        <v>3448</v>
      </c>
      <c r="B501" s="29">
        <v>4359.0</v>
      </c>
      <c r="C501" s="58">
        <v>4359.0</v>
      </c>
      <c r="D501" s="27">
        <v>0.0</v>
      </c>
      <c r="E501" s="34"/>
    </row>
    <row r="502" hidden="1">
      <c r="A502" s="35" t="s">
        <v>3449</v>
      </c>
      <c r="B502" s="29">
        <v>90709.7</v>
      </c>
      <c r="C502" s="58">
        <v>90641.7</v>
      </c>
      <c r="D502" s="27">
        <v>-68.0</v>
      </c>
      <c r="E502" s="34"/>
    </row>
    <row r="503" hidden="1">
      <c r="A503" s="36" t="s">
        <v>3450</v>
      </c>
      <c r="B503" s="37">
        <v>0.8999999999996362</v>
      </c>
      <c r="C503" s="27">
        <v>1.3000000000029104</v>
      </c>
      <c r="D503" s="27">
        <v>0.4000000000032742</v>
      </c>
      <c r="E503" s="38"/>
    </row>
    <row r="504" hidden="1"/>
    <row r="505" hidden="1"/>
    <row r="506" hidden="1">
      <c r="A506" s="5" t="s">
        <v>3451</v>
      </c>
      <c r="B506" s="6"/>
      <c r="C506" s="6"/>
      <c r="D506" s="6"/>
      <c r="E506" s="7"/>
    </row>
    <row r="507" hidden="1">
      <c r="A507" s="10"/>
      <c r="B507" s="11"/>
      <c r="C507" s="11"/>
      <c r="D507" s="11"/>
      <c r="E507" s="12"/>
    </row>
    <row r="508" hidden="1">
      <c r="A508" s="5" t="s">
        <v>3423</v>
      </c>
      <c r="B508" s="6"/>
      <c r="C508" s="6"/>
      <c r="D508" s="6"/>
      <c r="E508" s="7"/>
    </row>
    <row r="509" hidden="1">
      <c r="A509" s="10"/>
      <c r="B509" s="11"/>
      <c r="C509" s="11"/>
      <c r="D509" s="11"/>
      <c r="E509" s="12"/>
    </row>
    <row r="510" hidden="1">
      <c r="A510" s="13">
        <v>45985.0</v>
      </c>
      <c r="B510" s="6"/>
      <c r="C510" s="53" t="s">
        <v>3424</v>
      </c>
      <c r="D510" s="15">
        <v>45991.0</v>
      </c>
      <c r="E510" s="7"/>
    </row>
    <row r="511" hidden="1">
      <c r="A511" s="10"/>
      <c r="B511" s="11"/>
      <c r="C511" s="16"/>
      <c r="D511" s="11"/>
      <c r="E511" s="12"/>
    </row>
    <row r="512" hidden="1">
      <c r="A512" s="54" t="s">
        <v>4468</v>
      </c>
      <c r="B512" s="7"/>
      <c r="C512" s="16"/>
      <c r="D512" s="55" t="s">
        <v>4469</v>
      </c>
      <c r="E512" s="7"/>
    </row>
    <row r="513" hidden="1">
      <c r="A513" s="10"/>
      <c r="B513" s="12"/>
      <c r="C513" s="16"/>
      <c r="D513" s="11"/>
      <c r="E513" s="12"/>
    </row>
    <row r="514" hidden="1">
      <c r="A514" s="19" t="s">
        <v>3425</v>
      </c>
      <c r="B514" s="6"/>
      <c r="C514" s="6"/>
      <c r="D514" s="6"/>
      <c r="E514" s="7"/>
    </row>
    <row r="515" hidden="1">
      <c r="A515" s="20" t="s">
        <v>3426</v>
      </c>
      <c r="B515" s="21" t="s">
        <v>3427</v>
      </c>
      <c r="C515" s="22" t="s">
        <v>3428</v>
      </c>
      <c r="D515" s="21" t="s">
        <v>3429</v>
      </c>
      <c r="E515" s="23" t="s">
        <v>13</v>
      </c>
    </row>
    <row r="516" hidden="1">
      <c r="A516" s="56" t="s">
        <v>3430</v>
      </c>
      <c r="B516" s="25">
        <v>17915.0</v>
      </c>
      <c r="C516" s="26">
        <v>17915.0</v>
      </c>
      <c r="D516" s="27">
        <v>0.0</v>
      </c>
      <c r="E516" s="28"/>
    </row>
    <row r="517" hidden="1">
      <c r="A517" s="56" t="s">
        <v>3431</v>
      </c>
      <c r="B517" s="29">
        <v>26588.0</v>
      </c>
      <c r="C517" s="26">
        <v>26588.0</v>
      </c>
      <c r="D517" s="27">
        <v>0.0</v>
      </c>
      <c r="E517" s="28"/>
    </row>
    <row r="518" hidden="1">
      <c r="A518" s="56" t="s">
        <v>3432</v>
      </c>
      <c r="B518" s="29">
        <v>0.0</v>
      </c>
      <c r="C518" s="26"/>
      <c r="D518" s="27">
        <v>0.0</v>
      </c>
      <c r="E518" s="28"/>
    </row>
    <row r="519" hidden="1">
      <c r="A519" s="56" t="s">
        <v>3434</v>
      </c>
      <c r="B519" s="29">
        <v>0.0</v>
      </c>
      <c r="C519" s="26"/>
      <c r="D519" s="27">
        <v>0.0</v>
      </c>
      <c r="E519" s="28"/>
    </row>
    <row r="520" hidden="1">
      <c r="A520" s="31" t="s">
        <v>3436</v>
      </c>
      <c r="B520" s="29">
        <v>0.0</v>
      </c>
      <c r="C520" s="26"/>
      <c r="D520" s="27">
        <v>0.0</v>
      </c>
      <c r="E520" s="28"/>
    </row>
    <row r="521" hidden="1">
      <c r="A521" s="31" t="s">
        <v>3438</v>
      </c>
      <c r="B521" s="29">
        <v>879.0</v>
      </c>
      <c r="C521" s="26"/>
      <c r="D521" s="27">
        <v>-879.0</v>
      </c>
      <c r="E521" s="28"/>
    </row>
    <row r="522" hidden="1">
      <c r="A522" s="31" t="s">
        <v>3439</v>
      </c>
      <c r="B522" s="29">
        <v>2625.0</v>
      </c>
      <c r="C522" s="26">
        <v>3510.0</v>
      </c>
      <c r="D522" s="27">
        <v>885.0</v>
      </c>
      <c r="E522" s="28" t="s">
        <v>4480</v>
      </c>
    </row>
    <row r="523" hidden="1">
      <c r="A523" s="31" t="s">
        <v>3441</v>
      </c>
      <c r="B523" s="29">
        <v>960.0</v>
      </c>
      <c r="C523" s="26">
        <v>1040.0</v>
      </c>
      <c r="D523" s="27">
        <v>80.0</v>
      </c>
      <c r="E523" s="34"/>
    </row>
    <row r="524" hidden="1">
      <c r="A524" s="57" t="s">
        <v>3442</v>
      </c>
      <c r="B524" s="29">
        <v>8026.0</v>
      </c>
      <c r="C524" s="29">
        <v>9322.0</v>
      </c>
      <c r="D524" s="27">
        <v>1296.0</v>
      </c>
      <c r="E524" s="34"/>
    </row>
    <row r="525" hidden="1">
      <c r="A525" s="57" t="s">
        <v>3443</v>
      </c>
      <c r="B525" s="29">
        <v>4213.0</v>
      </c>
      <c r="C525" s="58">
        <v>4213.0</v>
      </c>
      <c r="D525" s="27">
        <v>0.0</v>
      </c>
      <c r="E525" s="34"/>
    </row>
    <row r="526" hidden="1">
      <c r="A526" s="57" t="s">
        <v>3444</v>
      </c>
      <c r="B526" s="29">
        <v>15872.0</v>
      </c>
      <c r="C526" s="58">
        <v>15872.0</v>
      </c>
      <c r="D526" s="27">
        <v>0.0</v>
      </c>
      <c r="E526" s="34"/>
    </row>
    <row r="527" hidden="1">
      <c r="A527" s="57" t="s">
        <v>3445</v>
      </c>
      <c r="B527" s="29">
        <v>6720.0</v>
      </c>
      <c r="C527" s="58">
        <v>6720.0</v>
      </c>
      <c r="D527" s="27">
        <v>0.0</v>
      </c>
      <c r="E527" s="34"/>
    </row>
    <row r="528" hidden="1">
      <c r="A528" s="57" t="s">
        <v>3447</v>
      </c>
      <c r="B528" s="29">
        <v>284.0</v>
      </c>
      <c r="C528" s="58">
        <v>284.0</v>
      </c>
      <c r="D528" s="27">
        <v>0.0</v>
      </c>
      <c r="E528" s="34"/>
    </row>
    <row r="529" hidden="1">
      <c r="A529" s="57" t="s">
        <v>3448</v>
      </c>
      <c r="B529" s="29">
        <v>4212.0</v>
      </c>
      <c r="C529" s="58">
        <v>4212.0</v>
      </c>
      <c r="D529" s="27">
        <v>0.0</v>
      </c>
      <c r="E529" s="34"/>
    </row>
    <row r="530" hidden="1">
      <c r="A530" s="35" t="s">
        <v>3449</v>
      </c>
      <c r="B530" s="29">
        <v>84070.0</v>
      </c>
      <c r="C530" s="58">
        <v>83796.0</v>
      </c>
      <c r="D530" s="27">
        <v>-274.0</v>
      </c>
      <c r="E530" s="34"/>
    </row>
    <row r="531" hidden="1">
      <c r="A531" s="36" t="s">
        <v>3450</v>
      </c>
      <c r="B531" s="37">
        <v>12.0</v>
      </c>
      <c r="C531" s="27">
        <v>1668.0</v>
      </c>
      <c r="D531" s="27">
        <v>1656.0</v>
      </c>
      <c r="E531" s="38"/>
    </row>
    <row r="532" hidden="1"/>
    <row r="533" hidden="1"/>
    <row r="534" hidden="1">
      <c r="A534" s="5" t="s">
        <v>3451</v>
      </c>
      <c r="B534" s="6"/>
      <c r="C534" s="6"/>
      <c r="D534" s="6"/>
      <c r="E534" s="7"/>
    </row>
    <row r="535" hidden="1">
      <c r="A535" s="10"/>
      <c r="B535" s="11"/>
      <c r="C535" s="11"/>
      <c r="D535" s="11"/>
      <c r="E535" s="12"/>
    </row>
    <row r="536" hidden="1">
      <c r="A536" s="5" t="s">
        <v>3423</v>
      </c>
      <c r="B536" s="6"/>
      <c r="C536" s="6"/>
      <c r="D536" s="6"/>
      <c r="E536" s="7"/>
    </row>
    <row r="537" hidden="1">
      <c r="A537" s="10"/>
      <c r="B537" s="11"/>
      <c r="C537" s="11"/>
      <c r="D537" s="11"/>
      <c r="E537" s="12"/>
    </row>
    <row r="538" hidden="1">
      <c r="A538" s="13">
        <v>45992.0</v>
      </c>
      <c r="B538" s="6"/>
      <c r="C538" s="53" t="s">
        <v>3424</v>
      </c>
      <c r="D538" s="15">
        <v>45998.0</v>
      </c>
      <c r="E538" s="7"/>
    </row>
    <row r="539" hidden="1">
      <c r="A539" s="10"/>
      <c r="B539" s="11"/>
      <c r="C539" s="16"/>
      <c r="D539" s="11"/>
      <c r="E539" s="12"/>
    </row>
    <row r="540" hidden="1">
      <c r="A540" s="54" t="s">
        <v>4468</v>
      </c>
      <c r="B540" s="7"/>
      <c r="C540" s="16"/>
      <c r="D540" s="55" t="s">
        <v>4469</v>
      </c>
      <c r="E540" s="7"/>
    </row>
    <row r="541" hidden="1">
      <c r="A541" s="10"/>
      <c r="B541" s="12"/>
      <c r="C541" s="16"/>
      <c r="D541" s="11"/>
      <c r="E541" s="12"/>
    </row>
    <row r="542" hidden="1">
      <c r="A542" s="19" t="s">
        <v>3425</v>
      </c>
      <c r="B542" s="6"/>
      <c r="C542" s="6"/>
      <c r="D542" s="6"/>
      <c r="E542" s="7"/>
    </row>
    <row r="543" hidden="1">
      <c r="A543" s="20" t="s">
        <v>3426</v>
      </c>
      <c r="B543" s="21" t="s">
        <v>3427</v>
      </c>
      <c r="C543" s="22" t="s">
        <v>3428</v>
      </c>
      <c r="D543" s="21" t="s">
        <v>3429</v>
      </c>
      <c r="E543" s="23" t="s">
        <v>13</v>
      </c>
    </row>
    <row r="544" hidden="1">
      <c r="A544" s="56" t="s">
        <v>3430</v>
      </c>
      <c r="B544" s="25">
        <v>22744.6</v>
      </c>
      <c r="C544" s="26">
        <v>22745.0</v>
      </c>
      <c r="D544" s="27">
        <v>0.4000000000014552</v>
      </c>
      <c r="E544" s="28"/>
    </row>
    <row r="545" hidden="1">
      <c r="A545" s="56" t="s">
        <v>3431</v>
      </c>
      <c r="B545" s="29">
        <v>28722.0</v>
      </c>
      <c r="C545" s="26">
        <v>28722.0</v>
      </c>
      <c r="D545" s="27">
        <v>0.0</v>
      </c>
      <c r="E545" s="28"/>
    </row>
    <row r="546" hidden="1">
      <c r="A546" s="56" t="s">
        <v>3432</v>
      </c>
      <c r="B546" s="29">
        <v>0.0</v>
      </c>
      <c r="C546" s="26"/>
      <c r="D546" s="27">
        <v>0.0</v>
      </c>
      <c r="E546" s="28"/>
    </row>
    <row r="547" hidden="1">
      <c r="A547" s="56" t="s">
        <v>3434</v>
      </c>
      <c r="B547" s="29">
        <v>0.0</v>
      </c>
      <c r="C547" s="26"/>
      <c r="D547" s="27">
        <v>0.0</v>
      </c>
      <c r="E547" s="28"/>
    </row>
    <row r="548" hidden="1">
      <c r="A548" s="31" t="s">
        <v>3436</v>
      </c>
      <c r="B548" s="29">
        <v>0.0</v>
      </c>
      <c r="C548" s="26"/>
      <c r="D548" s="27">
        <v>0.0</v>
      </c>
      <c r="E548" s="28"/>
    </row>
    <row r="549" hidden="1">
      <c r="A549" s="31" t="s">
        <v>3438</v>
      </c>
      <c r="B549" s="29">
        <v>0.0</v>
      </c>
      <c r="C549" s="26"/>
      <c r="D549" s="27">
        <v>0.0</v>
      </c>
      <c r="E549" s="28"/>
    </row>
    <row r="550" hidden="1">
      <c r="A550" s="31" t="s">
        <v>3439</v>
      </c>
      <c r="B550" s="29">
        <v>200.0</v>
      </c>
      <c r="C550" s="26">
        <v>200.0</v>
      </c>
      <c r="D550" s="27">
        <v>0.0</v>
      </c>
      <c r="E550" s="28" t="s">
        <v>4481</v>
      </c>
    </row>
    <row r="551" hidden="1">
      <c r="A551" s="31" t="s">
        <v>3441</v>
      </c>
      <c r="B551" s="29">
        <v>920.0</v>
      </c>
      <c r="C551" s="26">
        <v>920.0</v>
      </c>
      <c r="D551" s="27">
        <v>0.0</v>
      </c>
      <c r="E551" s="34"/>
    </row>
    <row r="552" hidden="1">
      <c r="A552" s="57" t="s">
        <v>3442</v>
      </c>
      <c r="B552" s="29">
        <v>11227.0</v>
      </c>
      <c r="C552" s="29">
        <v>11227.0</v>
      </c>
      <c r="D552" s="27">
        <v>0.0</v>
      </c>
      <c r="E552" s="34"/>
    </row>
    <row r="553" hidden="1">
      <c r="A553" s="57" t="s">
        <v>3443</v>
      </c>
      <c r="B553" s="29">
        <v>6488.0</v>
      </c>
      <c r="C553" s="58">
        <v>6488.0</v>
      </c>
      <c r="D553" s="27">
        <v>0.0</v>
      </c>
      <c r="E553" s="34"/>
    </row>
    <row r="554" hidden="1">
      <c r="A554" s="57" t="s">
        <v>3444</v>
      </c>
      <c r="B554" s="29">
        <v>20182.25</v>
      </c>
      <c r="C554" s="58">
        <v>20182.25</v>
      </c>
      <c r="D554" s="27">
        <v>0.0</v>
      </c>
      <c r="E554" s="34"/>
    </row>
    <row r="555" hidden="1">
      <c r="A555" s="57" t="s">
        <v>3445</v>
      </c>
      <c r="B555" s="29">
        <v>10014.0</v>
      </c>
      <c r="C555" s="58">
        <v>10014.0</v>
      </c>
      <c r="D555" s="27">
        <v>0.0</v>
      </c>
      <c r="E555" s="34"/>
    </row>
    <row r="556" hidden="1">
      <c r="A556" s="57" t="s">
        <v>3447</v>
      </c>
      <c r="B556" s="29">
        <v>636.0</v>
      </c>
      <c r="C556" s="58">
        <v>636.0</v>
      </c>
      <c r="D556" s="27">
        <v>0.0</v>
      </c>
      <c r="E556" s="34"/>
    </row>
    <row r="557" hidden="1">
      <c r="A557" s="57" t="s">
        <v>3448</v>
      </c>
      <c r="B557" s="29">
        <v>3007.75</v>
      </c>
      <c r="C557" s="58">
        <v>3007.75</v>
      </c>
      <c r="D557" s="27">
        <v>0.0</v>
      </c>
      <c r="E557" s="34"/>
    </row>
    <row r="558" hidden="1">
      <c r="A558" s="35" t="s">
        <v>3449</v>
      </c>
      <c r="B558" s="29">
        <v>101131.40000000001</v>
      </c>
      <c r="C558" s="58">
        <v>100782.4</v>
      </c>
      <c r="D558" s="27">
        <v>-349.00000000001455</v>
      </c>
      <c r="E558" s="34"/>
    </row>
    <row r="559" hidden="1">
      <c r="A559" s="36" t="s">
        <v>3450</v>
      </c>
      <c r="B559" s="37">
        <v>2.4499999999861757</v>
      </c>
      <c r="C559" s="27">
        <v>351.8500000000058</v>
      </c>
      <c r="D559" s="27">
        <v>349.40000000001965</v>
      </c>
      <c r="E559" s="38"/>
    </row>
    <row r="560" hidden="1"/>
    <row r="561" hidden="1"/>
    <row r="562" hidden="1">
      <c r="A562" s="5" t="s">
        <v>3451</v>
      </c>
      <c r="B562" s="6"/>
      <c r="C562" s="6"/>
      <c r="D562" s="6"/>
      <c r="E562" s="7"/>
    </row>
    <row r="563" hidden="1">
      <c r="A563" s="10"/>
      <c r="B563" s="11"/>
      <c r="C563" s="11"/>
      <c r="D563" s="11"/>
      <c r="E563" s="12"/>
    </row>
    <row r="564" hidden="1">
      <c r="A564" s="5" t="s">
        <v>3423</v>
      </c>
      <c r="B564" s="6"/>
      <c r="C564" s="6"/>
      <c r="D564" s="6"/>
      <c r="E564" s="7"/>
    </row>
    <row r="565" hidden="1">
      <c r="A565" s="10"/>
      <c r="B565" s="11"/>
      <c r="C565" s="11"/>
      <c r="D565" s="11"/>
      <c r="E565" s="12"/>
    </row>
    <row r="566" hidden="1">
      <c r="A566" s="13">
        <v>45999.0</v>
      </c>
      <c r="B566" s="6"/>
      <c r="C566" s="53" t="s">
        <v>3424</v>
      </c>
      <c r="D566" s="15">
        <v>46005.0</v>
      </c>
      <c r="E566" s="7"/>
    </row>
    <row r="567" hidden="1">
      <c r="A567" s="10"/>
      <c r="B567" s="11"/>
      <c r="C567" s="16"/>
      <c r="D567" s="11"/>
      <c r="E567" s="12"/>
    </row>
    <row r="568" hidden="1">
      <c r="A568" s="54" t="s">
        <v>4468</v>
      </c>
      <c r="B568" s="7"/>
      <c r="C568" s="16"/>
      <c r="D568" s="55" t="s">
        <v>4469</v>
      </c>
      <c r="E568" s="7"/>
    </row>
    <row r="569" hidden="1">
      <c r="A569" s="10"/>
      <c r="B569" s="12"/>
      <c r="C569" s="16"/>
      <c r="D569" s="11"/>
      <c r="E569" s="12"/>
    </row>
    <row r="570" hidden="1">
      <c r="A570" s="19" t="s">
        <v>3425</v>
      </c>
      <c r="B570" s="6"/>
      <c r="C570" s="6"/>
      <c r="D570" s="6"/>
      <c r="E570" s="7"/>
    </row>
    <row r="571" hidden="1">
      <c r="A571" s="20" t="s">
        <v>3426</v>
      </c>
      <c r="B571" s="21" t="s">
        <v>3427</v>
      </c>
      <c r="C571" s="22" t="s">
        <v>3428</v>
      </c>
      <c r="D571" s="21" t="s">
        <v>3429</v>
      </c>
      <c r="E571" s="23" t="s">
        <v>13</v>
      </c>
    </row>
    <row r="572" hidden="1">
      <c r="A572" s="56" t="s">
        <v>3430</v>
      </c>
      <c r="B572" s="25">
        <v>16420.0</v>
      </c>
      <c r="C572" s="26">
        <v>16418.0</v>
      </c>
      <c r="D572" s="27">
        <v>-2.0</v>
      </c>
      <c r="E572" s="28"/>
    </row>
    <row r="573" hidden="1">
      <c r="A573" s="56" t="s">
        <v>3431</v>
      </c>
      <c r="B573" s="29">
        <v>19641.0</v>
      </c>
      <c r="C573" s="26">
        <v>19641.0</v>
      </c>
      <c r="D573" s="27">
        <v>0.0</v>
      </c>
      <c r="E573" s="28"/>
    </row>
    <row r="574" hidden="1">
      <c r="A574" s="56" t="s">
        <v>3432</v>
      </c>
      <c r="B574" s="29">
        <v>0.0</v>
      </c>
      <c r="C574" s="26"/>
      <c r="D574" s="27">
        <v>0.0</v>
      </c>
      <c r="E574" s="28"/>
    </row>
    <row r="575" hidden="1">
      <c r="A575" s="56" t="s">
        <v>3434</v>
      </c>
      <c r="B575" s="29">
        <v>0.0</v>
      </c>
      <c r="C575" s="26"/>
      <c r="D575" s="27">
        <v>0.0</v>
      </c>
      <c r="E575" s="28"/>
    </row>
    <row r="576" hidden="1">
      <c r="A576" s="31" t="s">
        <v>3436</v>
      </c>
      <c r="B576" s="29">
        <v>0.0</v>
      </c>
      <c r="C576" s="26"/>
      <c r="D576" s="27">
        <v>0.0</v>
      </c>
      <c r="E576" s="28"/>
    </row>
    <row r="577" hidden="1">
      <c r="A577" s="31" t="s">
        <v>3438</v>
      </c>
      <c r="B577" s="29">
        <v>0.0</v>
      </c>
      <c r="C577" s="26"/>
      <c r="D577" s="27">
        <v>0.0</v>
      </c>
      <c r="E577" s="28"/>
    </row>
    <row r="578" hidden="1">
      <c r="A578" s="31" t="s">
        <v>3439</v>
      </c>
      <c r="B578" s="29">
        <v>0.0</v>
      </c>
      <c r="C578" s="26"/>
      <c r="D578" s="27">
        <v>0.0</v>
      </c>
      <c r="E578" s="28"/>
    </row>
    <row r="579" hidden="1">
      <c r="A579" s="31" t="s">
        <v>3441</v>
      </c>
      <c r="B579" s="29">
        <v>1080.0</v>
      </c>
      <c r="C579" s="26">
        <v>1080.0</v>
      </c>
      <c r="D579" s="27">
        <v>0.0</v>
      </c>
      <c r="E579" s="34"/>
    </row>
    <row r="580" hidden="1">
      <c r="A580" s="57" t="s">
        <v>3442</v>
      </c>
      <c r="B580" s="29">
        <v>20528.199999999997</v>
      </c>
      <c r="C580" s="29">
        <v>20528.199999999997</v>
      </c>
      <c r="D580" s="27">
        <v>0.0</v>
      </c>
      <c r="E580" s="34"/>
    </row>
    <row r="581" hidden="1">
      <c r="A581" s="57" t="s">
        <v>3443</v>
      </c>
      <c r="B581" s="29">
        <v>7401.0</v>
      </c>
      <c r="C581" s="58">
        <v>7401.0</v>
      </c>
      <c r="D581" s="27">
        <v>0.0</v>
      </c>
      <c r="E581" s="34"/>
    </row>
    <row r="582" hidden="1">
      <c r="A582" s="57" t="s">
        <v>3444</v>
      </c>
      <c r="B582" s="29">
        <v>17423.0</v>
      </c>
      <c r="C582" s="58">
        <v>17423.0</v>
      </c>
      <c r="D582" s="27">
        <v>0.0</v>
      </c>
      <c r="E582" s="34"/>
    </row>
    <row r="583" hidden="1">
      <c r="A583" s="57" t="s">
        <v>3445</v>
      </c>
      <c r="B583" s="29">
        <v>7723.0</v>
      </c>
      <c r="C583" s="58">
        <v>7723.0</v>
      </c>
      <c r="D583" s="27">
        <v>0.0</v>
      </c>
      <c r="E583" s="34"/>
    </row>
    <row r="584" hidden="1">
      <c r="A584" s="57" t="s">
        <v>3447</v>
      </c>
      <c r="B584" s="29">
        <v>463.0</v>
      </c>
      <c r="C584" s="58">
        <v>463.0</v>
      </c>
      <c r="D584" s="27">
        <v>0.0</v>
      </c>
      <c r="E584" s="34"/>
    </row>
    <row r="585" hidden="1">
      <c r="A585" s="57" t="s">
        <v>3448</v>
      </c>
      <c r="B585" s="29">
        <v>3582.25</v>
      </c>
      <c r="C585" s="58">
        <v>3582.25</v>
      </c>
      <c r="D585" s="27">
        <v>0.0</v>
      </c>
      <c r="E585" s="34"/>
    </row>
    <row r="586" hidden="1">
      <c r="A586" s="35" t="s">
        <v>3449</v>
      </c>
      <c r="B586" s="29">
        <v>90679.65000000001</v>
      </c>
      <c r="C586" s="58">
        <v>90679.65000000004</v>
      </c>
      <c r="D586" s="27">
        <v>2.9103830456733704E-11</v>
      </c>
      <c r="E586" s="34"/>
    </row>
    <row r="587" hidden="1">
      <c r="A587" s="36" t="s">
        <v>3450</v>
      </c>
      <c r="B587" s="37">
        <v>-0.45000000000982254</v>
      </c>
      <c r="C587" s="27">
        <v>-2.4500000000407454</v>
      </c>
      <c r="D587" s="27">
        <v>-2.000000000030923</v>
      </c>
      <c r="E587" s="38"/>
    </row>
    <row r="588" hidden="1"/>
    <row r="589" hidden="1"/>
    <row r="590" hidden="1">
      <c r="A590" s="5" t="s">
        <v>3451</v>
      </c>
      <c r="B590" s="6"/>
      <c r="C590" s="6"/>
      <c r="D590" s="6"/>
      <c r="E590" s="7"/>
    </row>
    <row r="591" hidden="1">
      <c r="A591" s="10"/>
      <c r="B591" s="11"/>
      <c r="C591" s="11"/>
      <c r="D591" s="11"/>
      <c r="E591" s="12"/>
    </row>
    <row r="592" hidden="1">
      <c r="A592" s="5" t="s">
        <v>3423</v>
      </c>
      <c r="B592" s="6"/>
      <c r="C592" s="6"/>
      <c r="D592" s="6"/>
      <c r="E592" s="7"/>
    </row>
    <row r="593" hidden="1">
      <c r="A593" s="10"/>
      <c r="B593" s="11"/>
      <c r="C593" s="11"/>
      <c r="D593" s="11"/>
      <c r="E593" s="12"/>
    </row>
    <row r="594" hidden="1">
      <c r="A594" s="13">
        <v>46006.0</v>
      </c>
      <c r="B594" s="6"/>
      <c r="C594" s="53" t="s">
        <v>3424</v>
      </c>
      <c r="D594" s="15">
        <v>46012.0</v>
      </c>
      <c r="E594" s="7"/>
    </row>
    <row r="595" hidden="1">
      <c r="A595" s="10"/>
      <c r="B595" s="11"/>
      <c r="C595" s="16"/>
      <c r="D595" s="11"/>
      <c r="E595" s="12"/>
    </row>
    <row r="596" hidden="1">
      <c r="A596" s="54" t="s">
        <v>4468</v>
      </c>
      <c r="B596" s="7"/>
      <c r="C596" s="16"/>
      <c r="D596" s="55" t="s">
        <v>4469</v>
      </c>
      <c r="E596" s="7"/>
    </row>
    <row r="597" hidden="1">
      <c r="A597" s="10"/>
      <c r="B597" s="12"/>
      <c r="C597" s="16"/>
      <c r="D597" s="11"/>
      <c r="E597" s="12"/>
    </row>
    <row r="598" hidden="1">
      <c r="A598" s="19" t="s">
        <v>3425</v>
      </c>
      <c r="B598" s="6"/>
      <c r="C598" s="6"/>
      <c r="D598" s="6"/>
      <c r="E598" s="7"/>
    </row>
    <row r="599" hidden="1">
      <c r="A599" s="20" t="s">
        <v>3426</v>
      </c>
      <c r="B599" s="21" t="s">
        <v>3427</v>
      </c>
      <c r="C599" s="22" t="s">
        <v>3428</v>
      </c>
      <c r="D599" s="21" t="s">
        <v>3429</v>
      </c>
      <c r="E599" s="23" t="s">
        <v>13</v>
      </c>
    </row>
    <row r="600" hidden="1">
      <c r="A600" s="56" t="s">
        <v>3430</v>
      </c>
      <c r="B600" s="25">
        <v>20848.0</v>
      </c>
      <c r="C600" s="26">
        <v>20805.0</v>
      </c>
      <c r="D600" s="27">
        <v>-43.0</v>
      </c>
      <c r="E600" s="28"/>
    </row>
    <row r="601" hidden="1">
      <c r="A601" s="56" t="s">
        <v>3431</v>
      </c>
      <c r="B601" s="29">
        <v>21529.0</v>
      </c>
      <c r="C601" s="26">
        <v>21529.0</v>
      </c>
      <c r="D601" s="27">
        <v>0.0</v>
      </c>
      <c r="E601" s="28"/>
    </row>
    <row r="602" hidden="1">
      <c r="A602" s="56" t="s">
        <v>3432</v>
      </c>
      <c r="B602" s="29">
        <v>160.0</v>
      </c>
      <c r="C602" s="26">
        <v>160.0</v>
      </c>
      <c r="D602" s="27">
        <v>0.0</v>
      </c>
      <c r="E602" s="28"/>
    </row>
    <row r="603" hidden="1">
      <c r="A603" s="56" t="s">
        <v>3434</v>
      </c>
      <c r="B603" s="29">
        <v>0.0</v>
      </c>
      <c r="C603" s="26"/>
      <c r="D603" s="27">
        <v>0.0</v>
      </c>
      <c r="E603" s="28"/>
    </row>
    <row r="604" hidden="1">
      <c r="A604" s="31" t="s">
        <v>3436</v>
      </c>
      <c r="B604" s="29">
        <v>0.0</v>
      </c>
      <c r="C604" s="26"/>
      <c r="D604" s="27">
        <v>0.0</v>
      </c>
      <c r="E604" s="28"/>
    </row>
    <row r="605" hidden="1">
      <c r="A605" s="31" t="s">
        <v>3438</v>
      </c>
      <c r="B605" s="29">
        <v>0.0</v>
      </c>
      <c r="C605" s="26"/>
      <c r="D605" s="27">
        <v>0.0</v>
      </c>
      <c r="E605" s="28"/>
    </row>
    <row r="606" hidden="1">
      <c r="A606" s="31" t="s">
        <v>3439</v>
      </c>
      <c r="B606" s="29">
        <v>529.0</v>
      </c>
      <c r="C606" s="26">
        <v>529.0</v>
      </c>
      <c r="D606" s="27">
        <v>0.0</v>
      </c>
      <c r="E606" s="28" t="s">
        <v>4482</v>
      </c>
    </row>
    <row r="607" hidden="1">
      <c r="A607" s="31" t="s">
        <v>3441</v>
      </c>
      <c r="B607" s="29">
        <v>1240.0</v>
      </c>
      <c r="C607" s="26">
        <v>1120.0</v>
      </c>
      <c r="D607" s="27">
        <v>-120.0</v>
      </c>
      <c r="E607" s="34"/>
    </row>
    <row r="608" hidden="1">
      <c r="A608" s="57" t="s">
        <v>3442</v>
      </c>
      <c r="B608" s="29">
        <v>12677.0</v>
      </c>
      <c r="C608" s="29">
        <v>12677.0</v>
      </c>
      <c r="D608" s="27">
        <v>0.0</v>
      </c>
      <c r="E608" s="34"/>
    </row>
    <row r="609" hidden="1">
      <c r="A609" s="57" t="s">
        <v>3443</v>
      </c>
      <c r="B609" s="29">
        <v>5849.0</v>
      </c>
      <c r="C609" s="58">
        <v>5849.0</v>
      </c>
      <c r="D609" s="27">
        <v>0.0</v>
      </c>
      <c r="E609" s="34"/>
    </row>
    <row r="610" hidden="1">
      <c r="A610" s="57" t="s">
        <v>3444</v>
      </c>
      <c r="B610" s="29">
        <v>13814.75</v>
      </c>
      <c r="C610" s="58">
        <v>13814.75</v>
      </c>
      <c r="D610" s="27">
        <v>0.0</v>
      </c>
      <c r="E610" s="34"/>
    </row>
    <row r="611" hidden="1">
      <c r="A611" s="57" t="s">
        <v>3445</v>
      </c>
      <c r="B611" s="29">
        <v>8305.0</v>
      </c>
      <c r="C611" s="58">
        <v>8305.0</v>
      </c>
      <c r="D611" s="27">
        <v>0.0</v>
      </c>
      <c r="E611" s="34"/>
    </row>
    <row r="612" hidden="1">
      <c r="A612" s="57" t="s">
        <v>3447</v>
      </c>
      <c r="B612" s="29">
        <v>737.0</v>
      </c>
      <c r="C612" s="58">
        <v>737.0</v>
      </c>
      <c r="D612" s="27">
        <v>0.0</v>
      </c>
      <c r="E612" s="34"/>
    </row>
    <row r="613" hidden="1">
      <c r="A613" s="57" t="s">
        <v>3448</v>
      </c>
      <c r="B613" s="29">
        <v>5229.0</v>
      </c>
      <c r="C613" s="58">
        <v>5229.0</v>
      </c>
      <c r="D613" s="27">
        <v>0.0</v>
      </c>
      <c r="E613" s="34"/>
    </row>
    <row r="614" hidden="1">
      <c r="A614" s="35" t="s">
        <v>3449</v>
      </c>
      <c r="B614" s="29">
        <v>85675.25</v>
      </c>
      <c r="C614" s="58">
        <v>85675.25</v>
      </c>
      <c r="D614" s="27">
        <v>0.0</v>
      </c>
      <c r="E614" s="34"/>
    </row>
    <row r="615" hidden="1">
      <c r="A615" s="36" t="s">
        <v>3450</v>
      </c>
      <c r="B615" s="37">
        <v>13.5</v>
      </c>
      <c r="C615" s="27">
        <v>-149.5</v>
      </c>
      <c r="D615" s="27">
        <v>-163.0</v>
      </c>
      <c r="E615" s="38"/>
    </row>
    <row r="616" hidden="1"/>
    <row r="617" hidden="1"/>
    <row r="618" hidden="1">
      <c r="A618" s="5" t="s">
        <v>3451</v>
      </c>
      <c r="B618" s="6"/>
      <c r="C618" s="6"/>
      <c r="D618" s="6"/>
      <c r="E618" s="7"/>
    </row>
    <row r="619" hidden="1">
      <c r="A619" s="10"/>
      <c r="B619" s="11"/>
      <c r="C619" s="11"/>
      <c r="D619" s="11"/>
      <c r="E619" s="12"/>
    </row>
    <row r="620" hidden="1">
      <c r="A620" s="5" t="s">
        <v>3423</v>
      </c>
      <c r="B620" s="6"/>
      <c r="C620" s="6"/>
      <c r="D620" s="6"/>
      <c r="E620" s="7"/>
    </row>
    <row r="621" hidden="1">
      <c r="A621" s="10"/>
      <c r="B621" s="11"/>
      <c r="C621" s="11"/>
      <c r="D621" s="11"/>
      <c r="E621" s="12"/>
    </row>
    <row r="622" hidden="1">
      <c r="A622" s="13">
        <v>46013.0</v>
      </c>
      <c r="B622" s="6"/>
      <c r="C622" s="53" t="s">
        <v>3424</v>
      </c>
      <c r="D622" s="15">
        <v>46019.0</v>
      </c>
      <c r="E622" s="7"/>
    </row>
    <row r="623" hidden="1">
      <c r="A623" s="10"/>
      <c r="B623" s="11"/>
      <c r="C623" s="16"/>
      <c r="D623" s="11"/>
      <c r="E623" s="12"/>
    </row>
    <row r="624" hidden="1">
      <c r="A624" s="54" t="s">
        <v>4468</v>
      </c>
      <c r="B624" s="7"/>
      <c r="C624" s="16"/>
      <c r="D624" s="55" t="s">
        <v>4469</v>
      </c>
      <c r="E624" s="7"/>
    </row>
    <row r="625" hidden="1">
      <c r="A625" s="10"/>
      <c r="B625" s="12"/>
      <c r="C625" s="16"/>
      <c r="D625" s="11"/>
      <c r="E625" s="12"/>
    </row>
    <row r="626" hidden="1">
      <c r="A626" s="19" t="s">
        <v>3425</v>
      </c>
      <c r="B626" s="6"/>
      <c r="C626" s="6"/>
      <c r="D626" s="6"/>
      <c r="E626" s="7"/>
    </row>
    <row r="627" hidden="1">
      <c r="A627" s="20" t="s">
        <v>3426</v>
      </c>
      <c r="B627" s="21" t="s">
        <v>3427</v>
      </c>
      <c r="C627" s="22" t="s">
        <v>3428</v>
      </c>
      <c r="D627" s="21" t="s">
        <v>3429</v>
      </c>
      <c r="E627" s="23" t="s">
        <v>13</v>
      </c>
    </row>
    <row r="628" hidden="1">
      <c r="A628" s="56" t="s">
        <v>3430</v>
      </c>
      <c r="B628" s="25">
        <v>11944.0</v>
      </c>
      <c r="C628" s="26">
        <v>11944.0</v>
      </c>
      <c r="D628" s="27">
        <v>0.0</v>
      </c>
      <c r="E628" s="28"/>
    </row>
    <row r="629" hidden="1">
      <c r="A629" s="56" t="s">
        <v>3431</v>
      </c>
      <c r="B629" s="29">
        <v>8951.0</v>
      </c>
      <c r="C629" s="26">
        <v>8951.0</v>
      </c>
      <c r="D629" s="27">
        <v>0.0</v>
      </c>
      <c r="E629" s="28"/>
    </row>
    <row r="630" hidden="1">
      <c r="A630" s="56" t="s">
        <v>3432</v>
      </c>
      <c r="B630" s="29">
        <v>0.0</v>
      </c>
      <c r="C630" s="26"/>
      <c r="D630" s="27">
        <v>0.0</v>
      </c>
      <c r="E630" s="28"/>
    </row>
    <row r="631" hidden="1">
      <c r="A631" s="56" t="s">
        <v>3434</v>
      </c>
      <c r="B631" s="29">
        <v>0.0</v>
      </c>
      <c r="C631" s="26"/>
      <c r="D631" s="27">
        <v>0.0</v>
      </c>
      <c r="E631" s="28"/>
    </row>
    <row r="632" hidden="1">
      <c r="A632" s="31" t="s">
        <v>3436</v>
      </c>
      <c r="B632" s="29">
        <v>0.0</v>
      </c>
      <c r="C632" s="26"/>
      <c r="D632" s="27">
        <v>0.0</v>
      </c>
      <c r="E632" s="28"/>
    </row>
    <row r="633" hidden="1">
      <c r="A633" s="31" t="s">
        <v>3438</v>
      </c>
      <c r="B633" s="29">
        <v>0.0</v>
      </c>
      <c r="C633" s="26"/>
      <c r="D633" s="27">
        <v>0.0</v>
      </c>
      <c r="E633" s="28"/>
    </row>
    <row r="634" hidden="1">
      <c r="A634" s="31" t="s">
        <v>3439</v>
      </c>
      <c r="B634" s="29">
        <v>0.0</v>
      </c>
      <c r="C634" s="26"/>
      <c r="D634" s="27">
        <v>0.0</v>
      </c>
      <c r="E634" s="28"/>
    </row>
    <row r="635" hidden="1">
      <c r="A635" s="31" t="s">
        <v>3441</v>
      </c>
      <c r="B635" s="29">
        <v>720.0</v>
      </c>
      <c r="C635" s="26">
        <v>720.0</v>
      </c>
      <c r="D635" s="27">
        <v>0.0</v>
      </c>
      <c r="E635" s="34"/>
    </row>
    <row r="636" hidden="1">
      <c r="A636" s="57" t="s">
        <v>3442</v>
      </c>
      <c r="B636" s="29">
        <v>4207.0</v>
      </c>
      <c r="C636" s="29">
        <v>4207.0</v>
      </c>
      <c r="D636" s="27">
        <v>0.0</v>
      </c>
      <c r="E636" s="34"/>
    </row>
    <row r="637" hidden="1">
      <c r="A637" s="57" t="s">
        <v>3443</v>
      </c>
      <c r="B637" s="29">
        <v>5328.0</v>
      </c>
      <c r="C637" s="58">
        <v>5328.0</v>
      </c>
      <c r="D637" s="27">
        <v>0.0</v>
      </c>
      <c r="E637" s="34"/>
    </row>
    <row r="638" hidden="1">
      <c r="A638" s="57" t="s">
        <v>3444</v>
      </c>
      <c r="B638" s="29">
        <v>8582.25</v>
      </c>
      <c r="C638" s="58">
        <v>8931.25</v>
      </c>
      <c r="D638" s="27">
        <v>349.0</v>
      </c>
      <c r="E638" s="34"/>
    </row>
    <row r="639" hidden="1">
      <c r="A639" s="57" t="s">
        <v>3445</v>
      </c>
      <c r="B639" s="29">
        <v>5313.0</v>
      </c>
      <c r="C639" s="58">
        <v>5313.0</v>
      </c>
      <c r="D639" s="27">
        <v>0.0</v>
      </c>
      <c r="E639" s="34"/>
    </row>
    <row r="640" hidden="1">
      <c r="A640" s="57" t="s">
        <v>3447</v>
      </c>
      <c r="B640" s="29">
        <v>0.0</v>
      </c>
      <c r="C640" s="58">
        <v>0.0</v>
      </c>
      <c r="D640" s="27">
        <v>0.0</v>
      </c>
      <c r="E640" s="34"/>
    </row>
    <row r="641" hidden="1">
      <c r="A641" s="57" t="s">
        <v>3448</v>
      </c>
      <c r="B641" s="29">
        <v>1955.0</v>
      </c>
      <c r="C641" s="58">
        <v>1955.0</v>
      </c>
      <c r="D641" s="27">
        <v>0.0</v>
      </c>
      <c r="E641" s="34"/>
    </row>
    <row r="642" hidden="1">
      <c r="A642" s="35" t="s">
        <v>3449</v>
      </c>
      <c r="B642" s="29">
        <v>45044.65</v>
      </c>
      <c r="C642" s="58">
        <v>45393.65</v>
      </c>
      <c r="D642" s="27">
        <v>349.0</v>
      </c>
      <c r="E642" s="34"/>
    </row>
    <row r="643" hidden="1">
      <c r="A643" s="36" t="s">
        <v>3450</v>
      </c>
      <c r="B643" s="37">
        <v>0.6000000000003638</v>
      </c>
      <c r="C643" s="27">
        <v>0.5999999999985448</v>
      </c>
      <c r="D643" s="27">
        <v>-1.8189894035458565E-12</v>
      </c>
      <c r="E643" s="38"/>
    </row>
    <row r="644" hidden="1"/>
    <row r="645" hidden="1"/>
    <row r="646" hidden="1">
      <c r="A646" s="5" t="s">
        <v>3451</v>
      </c>
      <c r="B646" s="6"/>
      <c r="C646" s="6"/>
      <c r="D646" s="6"/>
      <c r="E646" s="7"/>
    </row>
    <row r="647" hidden="1">
      <c r="A647" s="10"/>
      <c r="B647" s="11"/>
      <c r="C647" s="11"/>
      <c r="D647" s="11"/>
      <c r="E647" s="12"/>
    </row>
    <row r="648" hidden="1">
      <c r="A648" s="5" t="s">
        <v>3423</v>
      </c>
      <c r="B648" s="6"/>
      <c r="C648" s="6"/>
      <c r="D648" s="6"/>
      <c r="E648" s="7"/>
    </row>
    <row r="649" hidden="1">
      <c r="A649" s="10"/>
      <c r="B649" s="11"/>
      <c r="C649" s="11"/>
      <c r="D649" s="11"/>
      <c r="E649" s="12"/>
    </row>
    <row r="650" hidden="1">
      <c r="A650" s="13">
        <v>46020.0</v>
      </c>
      <c r="B650" s="6"/>
      <c r="C650" s="53" t="s">
        <v>3424</v>
      </c>
      <c r="D650" s="15">
        <v>46022.0</v>
      </c>
      <c r="E650" s="7"/>
    </row>
    <row r="651" hidden="1">
      <c r="A651" s="10"/>
      <c r="B651" s="11"/>
      <c r="C651" s="16"/>
      <c r="D651" s="11"/>
      <c r="E651" s="12"/>
    </row>
    <row r="652" hidden="1">
      <c r="A652" s="54" t="s">
        <v>4468</v>
      </c>
      <c r="B652" s="7"/>
      <c r="C652" s="16"/>
      <c r="D652" s="55" t="s">
        <v>4471</v>
      </c>
      <c r="E652" s="7"/>
    </row>
    <row r="653" hidden="1">
      <c r="A653" s="10"/>
      <c r="B653" s="12"/>
      <c r="C653" s="16"/>
      <c r="D653" s="11"/>
      <c r="E653" s="12"/>
    </row>
    <row r="654" hidden="1">
      <c r="A654" s="19" t="s">
        <v>3425</v>
      </c>
      <c r="B654" s="6"/>
      <c r="C654" s="6"/>
      <c r="D654" s="6"/>
      <c r="E654" s="7"/>
    </row>
    <row r="655" hidden="1">
      <c r="A655" s="20" t="s">
        <v>3426</v>
      </c>
      <c r="B655" s="21" t="s">
        <v>3427</v>
      </c>
      <c r="C655" s="22" t="s">
        <v>3428</v>
      </c>
      <c r="D655" s="21" t="s">
        <v>3429</v>
      </c>
      <c r="E655" s="23" t="s">
        <v>13</v>
      </c>
    </row>
    <row r="656" hidden="1">
      <c r="A656" s="56" t="s">
        <v>3430</v>
      </c>
      <c r="B656" s="25">
        <v>9518.0</v>
      </c>
      <c r="C656" s="26">
        <v>9518.0</v>
      </c>
      <c r="D656" s="27">
        <v>0.0</v>
      </c>
      <c r="E656" s="28"/>
    </row>
    <row r="657" hidden="1">
      <c r="A657" s="56" t="s">
        <v>3431</v>
      </c>
      <c r="B657" s="29">
        <v>4558.0</v>
      </c>
      <c r="C657" s="26">
        <v>4558.0</v>
      </c>
      <c r="D657" s="27">
        <v>0.0</v>
      </c>
      <c r="E657" s="28"/>
    </row>
    <row r="658" hidden="1">
      <c r="A658" s="56" t="s">
        <v>3432</v>
      </c>
      <c r="B658" s="29">
        <v>0.0</v>
      </c>
      <c r="C658" s="26"/>
      <c r="D658" s="27">
        <v>0.0</v>
      </c>
      <c r="E658" s="28"/>
    </row>
    <row r="659" hidden="1">
      <c r="A659" s="56" t="s">
        <v>3434</v>
      </c>
      <c r="B659" s="29">
        <v>0.0</v>
      </c>
      <c r="C659" s="26"/>
      <c r="D659" s="27">
        <v>0.0</v>
      </c>
      <c r="E659" s="28"/>
    </row>
    <row r="660" hidden="1">
      <c r="A660" s="31" t="s">
        <v>3436</v>
      </c>
      <c r="B660" s="29">
        <v>0.0</v>
      </c>
      <c r="C660" s="26"/>
      <c r="D660" s="27">
        <v>0.0</v>
      </c>
      <c r="E660" s="28"/>
    </row>
    <row r="661" hidden="1">
      <c r="A661" s="31" t="s">
        <v>3438</v>
      </c>
      <c r="B661" s="29">
        <v>0.0</v>
      </c>
      <c r="C661" s="26"/>
      <c r="D661" s="27">
        <v>0.0</v>
      </c>
      <c r="E661" s="28"/>
    </row>
    <row r="662" hidden="1">
      <c r="A662" s="31" t="s">
        <v>3439</v>
      </c>
      <c r="B662" s="29">
        <v>0.0</v>
      </c>
      <c r="C662" s="26"/>
      <c r="D662" s="27">
        <v>0.0</v>
      </c>
      <c r="E662" s="28"/>
    </row>
    <row r="663" hidden="1">
      <c r="A663" s="31" t="s">
        <v>3441</v>
      </c>
      <c r="B663" s="29">
        <v>680.0</v>
      </c>
      <c r="C663" s="26">
        <v>600.0</v>
      </c>
      <c r="D663" s="27">
        <v>-80.0</v>
      </c>
      <c r="E663" s="34"/>
    </row>
    <row r="664" hidden="1">
      <c r="A664" s="57" t="s">
        <v>3442</v>
      </c>
      <c r="B664" s="29">
        <v>6242.0</v>
      </c>
      <c r="C664" s="29">
        <v>6242.0</v>
      </c>
      <c r="D664" s="27">
        <v>0.0</v>
      </c>
      <c r="E664" s="34"/>
    </row>
    <row r="665" hidden="1">
      <c r="A665" s="57" t="s">
        <v>3443</v>
      </c>
      <c r="B665" s="29">
        <v>3153.0</v>
      </c>
      <c r="C665" s="58">
        <v>3153.0</v>
      </c>
      <c r="D665" s="27">
        <v>0.0</v>
      </c>
      <c r="E665" s="34"/>
    </row>
    <row r="666" hidden="1">
      <c r="A666" s="57" t="s">
        <v>3444</v>
      </c>
      <c r="B666" s="29">
        <v>8528.0</v>
      </c>
      <c r="C666" s="58">
        <v>8528.0</v>
      </c>
      <c r="D666" s="27">
        <v>0.0</v>
      </c>
      <c r="E666" s="34"/>
    </row>
    <row r="667" hidden="1">
      <c r="A667" s="57" t="s">
        <v>3445</v>
      </c>
      <c r="B667" s="29">
        <v>4074.0</v>
      </c>
      <c r="C667" s="58">
        <v>4074.0</v>
      </c>
      <c r="D667" s="27">
        <v>0.0</v>
      </c>
      <c r="E667" s="34"/>
    </row>
    <row r="668" hidden="1">
      <c r="A668" s="57" t="s">
        <v>3447</v>
      </c>
      <c r="B668" s="29">
        <v>940.0</v>
      </c>
      <c r="C668" s="58">
        <v>940.0</v>
      </c>
      <c r="D668" s="27">
        <v>0.0</v>
      </c>
      <c r="E668" s="34"/>
    </row>
    <row r="669" hidden="1">
      <c r="A669" s="57" t="s">
        <v>3448</v>
      </c>
      <c r="B669" s="29">
        <v>1164.0</v>
      </c>
      <c r="C669" s="58">
        <v>1164.0</v>
      </c>
      <c r="D669" s="27">
        <v>0.0</v>
      </c>
      <c r="E669" s="34"/>
    </row>
    <row r="670" hidden="1">
      <c r="A670" s="35" t="s">
        <v>3449</v>
      </c>
      <c r="B670" s="29">
        <v>37693.0</v>
      </c>
      <c r="C670" s="58">
        <v>37693.0</v>
      </c>
      <c r="D670" s="27">
        <v>0.0</v>
      </c>
      <c r="E670" s="34"/>
    </row>
    <row r="671" hidden="1">
      <c r="A671" s="36" t="s">
        <v>3450</v>
      </c>
      <c r="B671" s="37">
        <v>0.0</v>
      </c>
      <c r="C671" s="27">
        <v>-80.0</v>
      </c>
      <c r="D671" s="27">
        <v>-80.0</v>
      </c>
      <c r="E671" s="38"/>
    </row>
    <row r="672" hidden="1"/>
    <row r="673" hidden="1"/>
    <row r="674" hidden="1">
      <c r="A674" s="5" t="s">
        <v>3451</v>
      </c>
      <c r="B674" s="6"/>
      <c r="C674" s="6"/>
      <c r="D674" s="6"/>
      <c r="E674" s="7"/>
    </row>
    <row r="675" hidden="1">
      <c r="A675" s="10"/>
      <c r="B675" s="11"/>
      <c r="C675" s="11"/>
      <c r="D675" s="11"/>
      <c r="E675" s="12"/>
    </row>
    <row r="676" hidden="1">
      <c r="A676" s="5" t="s">
        <v>3423</v>
      </c>
      <c r="B676" s="6"/>
      <c r="C676" s="6"/>
      <c r="D676" s="6"/>
      <c r="E676" s="7"/>
    </row>
    <row r="677" hidden="1">
      <c r="A677" s="10"/>
      <c r="B677" s="11"/>
      <c r="C677" s="11"/>
      <c r="D677" s="11"/>
      <c r="E677" s="12"/>
    </row>
    <row r="678" hidden="1">
      <c r="A678" s="13">
        <v>46023.0</v>
      </c>
      <c r="B678" s="6"/>
      <c r="C678" s="53" t="s">
        <v>3424</v>
      </c>
      <c r="D678" s="15">
        <v>46026.0</v>
      </c>
      <c r="E678" s="7"/>
    </row>
    <row r="679" hidden="1">
      <c r="A679" s="10"/>
      <c r="B679" s="11"/>
      <c r="C679" s="16"/>
      <c r="D679" s="11"/>
      <c r="E679" s="12"/>
    </row>
    <row r="680" hidden="1">
      <c r="A680" s="54" t="s">
        <v>4483</v>
      </c>
      <c r="B680" s="7"/>
      <c r="C680" s="16"/>
      <c r="D680" s="55" t="s">
        <v>4469</v>
      </c>
      <c r="E680" s="7"/>
    </row>
    <row r="681" hidden="1">
      <c r="A681" s="10"/>
      <c r="B681" s="12"/>
      <c r="C681" s="16"/>
      <c r="D681" s="11"/>
      <c r="E681" s="12"/>
    </row>
    <row r="682" hidden="1">
      <c r="A682" s="19" t="s">
        <v>3425</v>
      </c>
      <c r="B682" s="6"/>
      <c r="C682" s="6"/>
      <c r="D682" s="6"/>
      <c r="E682" s="7"/>
    </row>
    <row r="683" hidden="1">
      <c r="A683" s="20" t="s">
        <v>3426</v>
      </c>
      <c r="B683" s="21" t="s">
        <v>3427</v>
      </c>
      <c r="C683" s="22" t="s">
        <v>3428</v>
      </c>
      <c r="D683" s="21" t="s">
        <v>3429</v>
      </c>
      <c r="E683" s="23" t="s">
        <v>13</v>
      </c>
    </row>
    <row r="684" hidden="1">
      <c r="A684" s="56" t="s">
        <v>3430</v>
      </c>
      <c r="B684" s="25">
        <v>9158.0</v>
      </c>
      <c r="C684" s="26">
        <v>9158.0</v>
      </c>
      <c r="D684" s="27">
        <v>0.0</v>
      </c>
      <c r="E684" s="28"/>
    </row>
    <row r="685" hidden="1">
      <c r="A685" s="56" t="s">
        <v>3431</v>
      </c>
      <c r="B685" s="29">
        <v>2619.5</v>
      </c>
      <c r="C685" s="26">
        <v>2619.5</v>
      </c>
      <c r="D685" s="27">
        <v>0.0</v>
      </c>
      <c r="E685" s="28"/>
    </row>
    <row r="686" hidden="1">
      <c r="A686" s="56" t="s">
        <v>3432</v>
      </c>
      <c r="B686" s="29">
        <v>0.0</v>
      </c>
      <c r="C686" s="26"/>
      <c r="D686" s="27">
        <v>0.0</v>
      </c>
      <c r="E686" s="28"/>
    </row>
    <row r="687" hidden="1">
      <c r="A687" s="56" t="s">
        <v>3434</v>
      </c>
      <c r="B687" s="29">
        <v>0.0</v>
      </c>
      <c r="C687" s="26"/>
      <c r="D687" s="27">
        <v>0.0</v>
      </c>
      <c r="E687" s="28"/>
    </row>
    <row r="688" hidden="1">
      <c r="A688" s="31" t="s">
        <v>3436</v>
      </c>
      <c r="B688" s="29">
        <v>0.0</v>
      </c>
      <c r="C688" s="26"/>
      <c r="D688" s="27">
        <v>0.0</v>
      </c>
      <c r="E688" s="28"/>
    </row>
    <row r="689" hidden="1">
      <c r="A689" s="31" t="s">
        <v>3438</v>
      </c>
      <c r="B689" s="29">
        <v>0.0</v>
      </c>
      <c r="C689" s="26"/>
      <c r="D689" s="27">
        <v>0.0</v>
      </c>
      <c r="E689" s="28"/>
    </row>
    <row r="690" hidden="1">
      <c r="A690" s="31" t="s">
        <v>3439</v>
      </c>
      <c r="B690" s="29">
        <v>0.0</v>
      </c>
      <c r="C690" s="26"/>
      <c r="D690" s="27">
        <v>0.0</v>
      </c>
      <c r="E690" s="28"/>
    </row>
    <row r="691" hidden="1">
      <c r="A691" s="31" t="s">
        <v>3441</v>
      </c>
      <c r="B691" s="29">
        <v>600.0</v>
      </c>
      <c r="C691" s="26">
        <v>600.0</v>
      </c>
      <c r="D691" s="27">
        <v>0.0</v>
      </c>
      <c r="E691" s="34"/>
    </row>
    <row r="692" hidden="1">
      <c r="A692" s="57" t="s">
        <v>3442</v>
      </c>
      <c r="B692" s="29">
        <v>3437.0</v>
      </c>
      <c r="C692" s="29">
        <v>3437.0</v>
      </c>
      <c r="D692" s="27">
        <v>0.0</v>
      </c>
      <c r="E692" s="34"/>
    </row>
    <row r="693" hidden="1">
      <c r="A693" s="57" t="s">
        <v>3443</v>
      </c>
      <c r="B693" s="29">
        <v>4499.0</v>
      </c>
      <c r="C693" s="58">
        <v>4499.0</v>
      </c>
      <c r="D693" s="27">
        <v>0.0</v>
      </c>
      <c r="E693" s="34"/>
    </row>
    <row r="694" hidden="1">
      <c r="A694" s="57" t="s">
        <v>3444</v>
      </c>
      <c r="B694" s="29">
        <v>13528.0</v>
      </c>
      <c r="C694" s="58">
        <v>13528.0</v>
      </c>
      <c r="D694" s="27">
        <v>0.0</v>
      </c>
      <c r="E694" s="34"/>
    </row>
    <row r="695" hidden="1">
      <c r="A695" s="57" t="s">
        <v>3445</v>
      </c>
      <c r="B695" s="29">
        <v>8031.0</v>
      </c>
      <c r="C695" s="58">
        <v>8031.0</v>
      </c>
      <c r="D695" s="27">
        <v>0.0</v>
      </c>
      <c r="E695" s="34"/>
    </row>
    <row r="696" hidden="1">
      <c r="A696" s="57" t="s">
        <v>3447</v>
      </c>
      <c r="B696" s="29">
        <v>0.0</v>
      </c>
      <c r="C696" s="58">
        <v>0.0</v>
      </c>
      <c r="D696" s="27">
        <v>0.0</v>
      </c>
      <c r="E696" s="34"/>
    </row>
    <row r="697" hidden="1">
      <c r="A697" s="57" t="s">
        <v>3448</v>
      </c>
      <c r="B697" s="29">
        <v>3193.0</v>
      </c>
      <c r="C697" s="58">
        <v>3193.0</v>
      </c>
      <c r="D697" s="27">
        <v>0.0</v>
      </c>
      <c r="E697" s="34"/>
    </row>
    <row r="698" hidden="1">
      <c r="A698" s="35" t="s">
        <v>3449</v>
      </c>
      <c r="B698" s="29">
        <v>41864.5</v>
      </c>
      <c r="C698" s="58">
        <v>42123.5</v>
      </c>
      <c r="D698" s="27">
        <v>259.0</v>
      </c>
      <c r="E698" s="34"/>
    </row>
    <row r="699" hidden="1">
      <c r="A699" s="36" t="s">
        <v>3450</v>
      </c>
      <c r="B699" s="37">
        <v>8.0</v>
      </c>
      <c r="C699" s="27">
        <v>-251.0</v>
      </c>
      <c r="D699" s="27">
        <v>-259.0</v>
      </c>
      <c r="E699" s="38"/>
    </row>
    <row r="700" hidden="1"/>
    <row r="701" hidden="1"/>
    <row r="702" hidden="1">
      <c r="A702" s="5" t="s">
        <v>3451</v>
      </c>
      <c r="B702" s="6"/>
      <c r="C702" s="6"/>
      <c r="D702" s="6"/>
      <c r="E702" s="7"/>
    </row>
    <row r="703" hidden="1">
      <c r="A703" s="10"/>
      <c r="B703" s="11"/>
      <c r="C703" s="11"/>
      <c r="D703" s="11"/>
      <c r="E703" s="12"/>
    </row>
    <row r="704" hidden="1">
      <c r="A704" s="5" t="s">
        <v>3423</v>
      </c>
      <c r="B704" s="6"/>
      <c r="C704" s="6"/>
      <c r="D704" s="6"/>
      <c r="E704" s="7"/>
    </row>
    <row r="705" hidden="1">
      <c r="A705" s="10"/>
      <c r="B705" s="11"/>
      <c r="C705" s="11"/>
      <c r="D705" s="11"/>
      <c r="E705" s="12"/>
    </row>
    <row r="706" hidden="1">
      <c r="A706" s="13">
        <v>46027.0</v>
      </c>
      <c r="B706" s="6"/>
      <c r="C706" s="53" t="s">
        <v>3424</v>
      </c>
      <c r="D706" s="15">
        <v>46033.0</v>
      </c>
      <c r="E706" s="7"/>
    </row>
    <row r="707" hidden="1">
      <c r="A707" s="10"/>
      <c r="B707" s="11"/>
      <c r="C707" s="16"/>
      <c r="D707" s="11"/>
      <c r="E707" s="12"/>
    </row>
    <row r="708" hidden="1">
      <c r="A708" s="54" t="s">
        <v>4468</v>
      </c>
      <c r="B708" s="7"/>
      <c r="C708" s="16"/>
      <c r="D708" s="55" t="s">
        <v>4469</v>
      </c>
      <c r="E708" s="7"/>
    </row>
    <row r="709" hidden="1">
      <c r="A709" s="10"/>
      <c r="B709" s="12"/>
      <c r="C709" s="16"/>
      <c r="D709" s="11"/>
      <c r="E709" s="12"/>
    </row>
    <row r="710" hidden="1">
      <c r="A710" s="19" t="s">
        <v>3425</v>
      </c>
      <c r="B710" s="6"/>
      <c r="C710" s="6"/>
      <c r="D710" s="6"/>
      <c r="E710" s="7"/>
    </row>
    <row r="711" hidden="1">
      <c r="A711" s="20" t="s">
        <v>3426</v>
      </c>
      <c r="B711" s="21" t="s">
        <v>3427</v>
      </c>
      <c r="C711" s="22" t="s">
        <v>3428</v>
      </c>
      <c r="D711" s="21" t="s">
        <v>3429</v>
      </c>
      <c r="E711" s="23" t="s">
        <v>13</v>
      </c>
    </row>
    <row r="712" hidden="1">
      <c r="A712" s="56" t="s">
        <v>3430</v>
      </c>
      <c r="B712" s="25">
        <v>13984.0</v>
      </c>
      <c r="C712" s="26">
        <v>13984.0</v>
      </c>
      <c r="D712" s="27">
        <v>0.0</v>
      </c>
      <c r="E712" s="28"/>
    </row>
    <row r="713" hidden="1">
      <c r="A713" s="56" t="s">
        <v>3431</v>
      </c>
      <c r="B713" s="29">
        <v>16914.0</v>
      </c>
      <c r="C713" s="26">
        <v>16914.0</v>
      </c>
      <c r="D713" s="27">
        <v>0.0</v>
      </c>
      <c r="E713" s="28"/>
    </row>
    <row r="714" hidden="1">
      <c r="A714" s="56" t="s">
        <v>3432</v>
      </c>
      <c r="B714" s="29">
        <v>0.0</v>
      </c>
      <c r="C714" s="26"/>
      <c r="D714" s="27">
        <v>0.0</v>
      </c>
      <c r="E714" s="28"/>
    </row>
    <row r="715" hidden="1">
      <c r="A715" s="56" t="s">
        <v>3434</v>
      </c>
      <c r="B715" s="29">
        <v>0.0</v>
      </c>
      <c r="C715" s="26"/>
      <c r="D715" s="27">
        <v>0.0</v>
      </c>
      <c r="E715" s="28"/>
    </row>
    <row r="716" hidden="1">
      <c r="A716" s="31" t="s">
        <v>3436</v>
      </c>
      <c r="B716" s="29">
        <v>0.0</v>
      </c>
      <c r="C716" s="26"/>
      <c r="D716" s="27">
        <v>0.0</v>
      </c>
      <c r="E716" s="28"/>
    </row>
    <row r="717" hidden="1">
      <c r="A717" s="31" t="s">
        <v>3438</v>
      </c>
      <c r="B717" s="29">
        <v>0.0</v>
      </c>
      <c r="C717" s="26"/>
      <c r="D717" s="27">
        <v>0.0</v>
      </c>
      <c r="E717" s="28"/>
    </row>
    <row r="718" hidden="1">
      <c r="A718" s="31" t="s">
        <v>3439</v>
      </c>
      <c r="B718" s="29">
        <v>115.0</v>
      </c>
      <c r="C718" s="26">
        <v>115.0</v>
      </c>
      <c r="D718" s="27">
        <v>0.0</v>
      </c>
      <c r="E718" s="28" t="s">
        <v>4484</v>
      </c>
    </row>
    <row r="719" hidden="1">
      <c r="A719" s="31" t="s">
        <v>3441</v>
      </c>
      <c r="B719" s="29">
        <v>800.0</v>
      </c>
      <c r="C719" s="26">
        <v>800.0</v>
      </c>
      <c r="D719" s="27">
        <v>0.0</v>
      </c>
      <c r="E719" s="34"/>
    </row>
    <row r="720" hidden="1">
      <c r="A720" s="57" t="s">
        <v>3442</v>
      </c>
      <c r="B720" s="29">
        <v>11470.0</v>
      </c>
      <c r="C720" s="29">
        <v>11470.0</v>
      </c>
      <c r="D720" s="27">
        <v>0.0</v>
      </c>
      <c r="E720" s="34"/>
    </row>
    <row r="721" hidden="1">
      <c r="A721" s="57" t="s">
        <v>3443</v>
      </c>
      <c r="B721" s="29">
        <v>3732.0</v>
      </c>
      <c r="C721" s="58">
        <v>3732.0</v>
      </c>
      <c r="D721" s="27">
        <v>0.0</v>
      </c>
      <c r="E721" s="34"/>
    </row>
    <row r="722" hidden="1">
      <c r="A722" s="57" t="s">
        <v>3444</v>
      </c>
      <c r="B722" s="29">
        <v>19046.0</v>
      </c>
      <c r="C722" s="58">
        <v>19046.0</v>
      </c>
      <c r="D722" s="27">
        <v>0.0</v>
      </c>
      <c r="E722" s="34"/>
    </row>
    <row r="723" hidden="1">
      <c r="A723" s="57" t="s">
        <v>3445</v>
      </c>
      <c r="B723" s="29">
        <v>7613.0</v>
      </c>
      <c r="C723" s="58">
        <v>7613.0</v>
      </c>
      <c r="D723" s="27">
        <v>0.0</v>
      </c>
      <c r="E723" s="34"/>
    </row>
    <row r="724" hidden="1">
      <c r="A724" s="57" t="s">
        <v>3447</v>
      </c>
      <c r="B724" s="29">
        <v>0.0</v>
      </c>
      <c r="C724" s="58">
        <v>0.0</v>
      </c>
      <c r="D724" s="27">
        <v>0.0</v>
      </c>
      <c r="E724" s="34"/>
    </row>
    <row r="725" hidden="1">
      <c r="A725" s="57" t="s">
        <v>3448</v>
      </c>
      <c r="B725" s="29">
        <v>2792.0</v>
      </c>
      <c r="C725" s="58">
        <v>2792.0</v>
      </c>
      <c r="D725" s="27">
        <v>0.0</v>
      </c>
      <c r="E725" s="34"/>
    </row>
    <row r="726" hidden="1">
      <c r="A726" s="35" t="s">
        <v>3449</v>
      </c>
      <c r="B726" s="29">
        <v>73673.79999999999</v>
      </c>
      <c r="C726" s="58">
        <v>73673.8</v>
      </c>
      <c r="D726" s="27">
        <v>1.4551915228366852E-11</v>
      </c>
      <c r="E726" s="34"/>
    </row>
    <row r="727" hidden="1">
      <c r="A727" s="36" t="s">
        <v>3450</v>
      </c>
      <c r="B727" s="37">
        <v>0.1999999999989086</v>
      </c>
      <c r="C727" s="27">
        <v>0.19999999999708962</v>
      </c>
      <c r="D727" s="27">
        <v>-1.8189894035458565E-12</v>
      </c>
      <c r="E727" s="38"/>
    </row>
    <row r="728" hidden="1"/>
    <row r="729" hidden="1"/>
    <row r="730" hidden="1">
      <c r="A730" s="5" t="s">
        <v>3451</v>
      </c>
      <c r="B730" s="6"/>
      <c r="C730" s="6"/>
      <c r="D730" s="6"/>
      <c r="E730" s="7"/>
    </row>
    <row r="731" hidden="1">
      <c r="A731" s="10"/>
      <c r="B731" s="11"/>
      <c r="C731" s="11"/>
      <c r="D731" s="11"/>
      <c r="E731" s="12"/>
    </row>
    <row r="732" hidden="1">
      <c r="A732" s="5" t="s">
        <v>3423</v>
      </c>
      <c r="B732" s="6"/>
      <c r="C732" s="6"/>
      <c r="D732" s="6"/>
      <c r="E732" s="7"/>
    </row>
    <row r="733" hidden="1">
      <c r="A733" s="10"/>
      <c r="B733" s="11"/>
      <c r="C733" s="11"/>
      <c r="D733" s="11"/>
      <c r="E733" s="12"/>
    </row>
    <row r="734" hidden="1">
      <c r="A734" s="13">
        <v>46034.0</v>
      </c>
      <c r="B734" s="6"/>
      <c r="C734" s="53" t="s">
        <v>3424</v>
      </c>
      <c r="D734" s="15">
        <v>46040.0</v>
      </c>
      <c r="E734" s="7"/>
    </row>
    <row r="735" hidden="1">
      <c r="A735" s="10"/>
      <c r="B735" s="11"/>
      <c r="C735" s="16"/>
      <c r="D735" s="11"/>
      <c r="E735" s="12"/>
    </row>
    <row r="736" hidden="1">
      <c r="A736" s="54" t="s">
        <v>4468</v>
      </c>
      <c r="B736" s="7"/>
      <c r="C736" s="16"/>
      <c r="D736" s="55" t="s">
        <v>4469</v>
      </c>
      <c r="E736" s="7"/>
    </row>
    <row r="737" hidden="1">
      <c r="A737" s="10"/>
      <c r="B737" s="12"/>
      <c r="C737" s="16"/>
      <c r="D737" s="11"/>
      <c r="E737" s="12"/>
    </row>
    <row r="738" hidden="1">
      <c r="A738" s="19" t="s">
        <v>3425</v>
      </c>
      <c r="B738" s="6"/>
      <c r="C738" s="6"/>
      <c r="D738" s="6"/>
      <c r="E738" s="7"/>
    </row>
    <row r="739" hidden="1">
      <c r="A739" s="20" t="s">
        <v>3426</v>
      </c>
      <c r="B739" s="21" t="s">
        <v>3427</v>
      </c>
      <c r="C739" s="22" t="s">
        <v>3428</v>
      </c>
      <c r="D739" s="21" t="s">
        <v>3429</v>
      </c>
      <c r="E739" s="23" t="s">
        <v>13</v>
      </c>
    </row>
    <row r="740" hidden="1">
      <c r="A740" s="56" t="s">
        <v>3430</v>
      </c>
      <c r="B740" s="25">
        <v>16370.0</v>
      </c>
      <c r="C740" s="26">
        <v>16370.0</v>
      </c>
      <c r="D740" s="27">
        <v>0.0</v>
      </c>
      <c r="E740" s="28"/>
    </row>
    <row r="741" hidden="1">
      <c r="A741" s="56" t="s">
        <v>3431</v>
      </c>
      <c r="B741" s="29">
        <v>22290.0</v>
      </c>
      <c r="C741" s="26">
        <v>22290.0</v>
      </c>
      <c r="D741" s="27">
        <v>0.0</v>
      </c>
      <c r="E741" s="28"/>
    </row>
    <row r="742" hidden="1">
      <c r="A742" s="56" t="s">
        <v>3432</v>
      </c>
      <c r="B742" s="29">
        <v>0.0</v>
      </c>
      <c r="C742" s="26"/>
      <c r="D742" s="27">
        <v>0.0</v>
      </c>
      <c r="E742" s="28"/>
    </row>
    <row r="743" hidden="1">
      <c r="A743" s="56" t="s">
        <v>3434</v>
      </c>
      <c r="B743" s="29">
        <v>0.0</v>
      </c>
      <c r="C743" s="26"/>
      <c r="D743" s="27">
        <v>0.0</v>
      </c>
      <c r="E743" s="28"/>
    </row>
    <row r="744" hidden="1">
      <c r="A744" s="31" t="s">
        <v>3436</v>
      </c>
      <c r="B744" s="29">
        <v>0.0</v>
      </c>
      <c r="C744" s="26"/>
      <c r="D744" s="27">
        <v>0.0</v>
      </c>
      <c r="E744" s="28"/>
    </row>
    <row r="745" hidden="1">
      <c r="A745" s="31" t="s">
        <v>3438</v>
      </c>
      <c r="B745" s="29">
        <v>0.0</v>
      </c>
      <c r="C745" s="26"/>
      <c r="D745" s="27">
        <v>0.0</v>
      </c>
      <c r="E745" s="28"/>
    </row>
    <row r="746" hidden="1">
      <c r="A746" s="31" t="s">
        <v>3439</v>
      </c>
      <c r="B746" s="29">
        <v>0.0</v>
      </c>
      <c r="C746" s="26"/>
      <c r="D746" s="27">
        <v>0.0</v>
      </c>
      <c r="E746" s="28"/>
    </row>
    <row r="747" hidden="1">
      <c r="A747" s="31" t="s">
        <v>3441</v>
      </c>
      <c r="B747" s="29">
        <v>520.0</v>
      </c>
      <c r="C747" s="26">
        <v>520.0</v>
      </c>
      <c r="D747" s="27">
        <v>0.0</v>
      </c>
      <c r="E747" s="34"/>
    </row>
    <row r="748" hidden="1">
      <c r="A748" s="57" t="s">
        <v>3442</v>
      </c>
      <c r="B748" s="29">
        <v>17007.78</v>
      </c>
      <c r="C748" s="29">
        <v>17007.780000000002</v>
      </c>
      <c r="D748" s="27">
        <v>3.637978807091713E-12</v>
      </c>
      <c r="E748" s="34"/>
    </row>
    <row r="749" hidden="1">
      <c r="A749" s="57" t="s">
        <v>3443</v>
      </c>
      <c r="B749" s="29">
        <v>2647.0</v>
      </c>
      <c r="C749" s="58">
        <v>2647.0</v>
      </c>
      <c r="D749" s="27">
        <v>0.0</v>
      </c>
      <c r="E749" s="34"/>
    </row>
    <row r="750" hidden="1">
      <c r="A750" s="57" t="s">
        <v>3444</v>
      </c>
      <c r="B750" s="29">
        <v>18368.0</v>
      </c>
      <c r="C750" s="58">
        <v>17715.0</v>
      </c>
      <c r="D750" s="27">
        <v>-653.0</v>
      </c>
      <c r="E750" s="34"/>
    </row>
    <row r="751" hidden="1">
      <c r="A751" s="57" t="s">
        <v>3445</v>
      </c>
      <c r="B751" s="29">
        <v>8682.0</v>
      </c>
      <c r="C751" s="58">
        <v>8682.0</v>
      </c>
      <c r="D751" s="27">
        <v>0.0</v>
      </c>
      <c r="E751" s="34"/>
    </row>
    <row r="752" hidden="1">
      <c r="A752" s="57" t="s">
        <v>3447</v>
      </c>
      <c r="B752" s="29">
        <v>518.0</v>
      </c>
      <c r="C752" s="58">
        <v>518.0</v>
      </c>
      <c r="D752" s="27">
        <v>0.0</v>
      </c>
      <c r="E752" s="34"/>
    </row>
    <row r="753" hidden="1">
      <c r="A753" s="57" t="s">
        <v>3448</v>
      </c>
      <c r="B753" s="29">
        <v>2892.0</v>
      </c>
      <c r="C753" s="58">
        <v>2892.0</v>
      </c>
      <c r="D753" s="27">
        <v>0.0</v>
      </c>
      <c r="E753" s="34"/>
    </row>
    <row r="754" hidden="1">
      <c r="A754" s="35" t="s">
        <v>3449</v>
      </c>
      <c r="B754" s="29">
        <v>86398.68</v>
      </c>
      <c r="C754" s="58">
        <v>85745.68000000002</v>
      </c>
      <c r="D754" s="27">
        <v>-652.9999999999709</v>
      </c>
      <c r="E754" s="34"/>
    </row>
    <row r="755" hidden="1">
      <c r="A755" s="36" t="s">
        <v>3450</v>
      </c>
      <c r="B755" s="37">
        <v>4.100000000002183</v>
      </c>
      <c r="C755" s="27">
        <v>4.099999999976717</v>
      </c>
      <c r="D755" s="27">
        <v>-2.546585164964199E-11</v>
      </c>
      <c r="E755" s="38"/>
    </row>
    <row r="756" hidden="1"/>
    <row r="757" hidden="1"/>
    <row r="758" hidden="1">
      <c r="A758" s="5" t="s">
        <v>3451</v>
      </c>
      <c r="B758" s="6"/>
      <c r="C758" s="6"/>
      <c r="D758" s="6"/>
      <c r="E758" s="7"/>
    </row>
    <row r="759" hidden="1">
      <c r="A759" s="10"/>
      <c r="B759" s="11"/>
      <c r="C759" s="11"/>
      <c r="D759" s="11"/>
      <c r="E759" s="12"/>
    </row>
    <row r="760" hidden="1">
      <c r="A760" s="5" t="s">
        <v>3423</v>
      </c>
      <c r="B760" s="6"/>
      <c r="C760" s="6"/>
      <c r="D760" s="6"/>
      <c r="E760" s="7"/>
    </row>
    <row r="761" hidden="1">
      <c r="A761" s="10"/>
      <c r="B761" s="11"/>
      <c r="C761" s="11"/>
      <c r="D761" s="11"/>
      <c r="E761" s="12"/>
    </row>
    <row r="762" hidden="1">
      <c r="A762" s="13">
        <v>46041.0</v>
      </c>
      <c r="B762" s="6"/>
      <c r="C762" s="53" t="s">
        <v>3424</v>
      </c>
      <c r="D762" s="15">
        <v>46047.0</v>
      </c>
      <c r="E762" s="7"/>
    </row>
    <row r="763" hidden="1">
      <c r="A763" s="10"/>
      <c r="B763" s="11"/>
      <c r="C763" s="16"/>
      <c r="D763" s="11"/>
      <c r="E763" s="12"/>
    </row>
    <row r="764" hidden="1">
      <c r="A764" s="54" t="s">
        <v>4468</v>
      </c>
      <c r="B764" s="7"/>
      <c r="C764" s="16"/>
      <c r="D764" s="55" t="s">
        <v>4469</v>
      </c>
      <c r="E764" s="7"/>
    </row>
    <row r="765" hidden="1">
      <c r="A765" s="10"/>
      <c r="B765" s="12"/>
      <c r="C765" s="16"/>
      <c r="D765" s="11"/>
      <c r="E765" s="12"/>
    </row>
    <row r="766" hidden="1">
      <c r="A766" s="19" t="s">
        <v>3425</v>
      </c>
      <c r="B766" s="6"/>
      <c r="C766" s="6"/>
      <c r="D766" s="6"/>
      <c r="E766" s="7"/>
    </row>
    <row r="767" hidden="1">
      <c r="A767" s="20" t="s">
        <v>3426</v>
      </c>
      <c r="B767" s="21" t="s">
        <v>3427</v>
      </c>
      <c r="C767" s="22" t="s">
        <v>3428</v>
      </c>
      <c r="D767" s="21" t="s">
        <v>3429</v>
      </c>
      <c r="E767" s="23" t="s">
        <v>13</v>
      </c>
    </row>
    <row r="768" hidden="1">
      <c r="A768" s="56" t="s">
        <v>3430</v>
      </c>
      <c r="B768" s="25">
        <v>16946.0</v>
      </c>
      <c r="C768" s="26">
        <v>16946.0</v>
      </c>
      <c r="D768" s="27">
        <v>0.0</v>
      </c>
      <c r="E768" s="28"/>
    </row>
    <row r="769" hidden="1">
      <c r="A769" s="56" t="s">
        <v>3431</v>
      </c>
      <c r="B769" s="29">
        <v>25128.0</v>
      </c>
      <c r="C769" s="26">
        <v>25128.0</v>
      </c>
      <c r="D769" s="27">
        <v>0.0</v>
      </c>
      <c r="E769" s="28"/>
    </row>
    <row r="770" hidden="1">
      <c r="A770" s="56" t="s">
        <v>3432</v>
      </c>
      <c r="B770" s="29">
        <v>0.0</v>
      </c>
      <c r="C770" s="26"/>
      <c r="D770" s="27">
        <v>0.0</v>
      </c>
      <c r="E770" s="28"/>
    </row>
    <row r="771" hidden="1">
      <c r="A771" s="56" t="s">
        <v>3434</v>
      </c>
      <c r="B771" s="29">
        <v>0.0</v>
      </c>
      <c r="C771" s="26"/>
      <c r="D771" s="27">
        <v>0.0</v>
      </c>
      <c r="E771" s="28"/>
    </row>
    <row r="772" hidden="1">
      <c r="A772" s="31" t="s">
        <v>3436</v>
      </c>
      <c r="B772" s="29">
        <v>0.0</v>
      </c>
      <c r="C772" s="26"/>
      <c r="D772" s="27">
        <v>0.0</v>
      </c>
      <c r="E772" s="28"/>
    </row>
    <row r="773" hidden="1">
      <c r="A773" s="31" t="s">
        <v>3438</v>
      </c>
      <c r="B773" s="29">
        <v>0.0</v>
      </c>
      <c r="C773" s="26"/>
      <c r="D773" s="27">
        <v>0.0</v>
      </c>
      <c r="E773" s="28"/>
    </row>
    <row r="774" hidden="1">
      <c r="A774" s="31" t="s">
        <v>3439</v>
      </c>
      <c r="B774" s="29">
        <v>0.0</v>
      </c>
      <c r="C774" s="26"/>
      <c r="D774" s="27">
        <v>0.0</v>
      </c>
      <c r="E774" s="28"/>
    </row>
    <row r="775" hidden="1">
      <c r="A775" s="31" t="s">
        <v>3441</v>
      </c>
      <c r="B775" s="29">
        <v>680.0</v>
      </c>
      <c r="C775" s="26">
        <v>680.0</v>
      </c>
      <c r="D775" s="27">
        <v>0.0</v>
      </c>
      <c r="E775" s="34"/>
    </row>
    <row r="776" hidden="1">
      <c r="A776" s="57" t="s">
        <v>3442</v>
      </c>
      <c r="B776" s="29">
        <v>33000.98</v>
      </c>
      <c r="C776" s="29">
        <v>33000.979999999996</v>
      </c>
      <c r="D776" s="27">
        <v>-7.275957614183426E-12</v>
      </c>
      <c r="E776" s="34"/>
    </row>
    <row r="777" hidden="1">
      <c r="A777" s="57" t="s">
        <v>3443</v>
      </c>
      <c r="B777" s="29">
        <v>6326.0</v>
      </c>
      <c r="C777" s="58">
        <v>6326.0</v>
      </c>
      <c r="D777" s="27">
        <v>0.0</v>
      </c>
      <c r="E777" s="34"/>
    </row>
    <row r="778" hidden="1">
      <c r="A778" s="57" t="s">
        <v>3444</v>
      </c>
      <c r="B778" s="29">
        <v>15051.0</v>
      </c>
      <c r="C778" s="58">
        <v>15051.0</v>
      </c>
      <c r="D778" s="27">
        <v>0.0</v>
      </c>
      <c r="E778" s="34"/>
    </row>
    <row r="779" hidden="1">
      <c r="A779" s="57" t="s">
        <v>3445</v>
      </c>
      <c r="B779" s="29">
        <v>10480.0</v>
      </c>
      <c r="C779" s="58">
        <v>10480.0</v>
      </c>
      <c r="D779" s="27">
        <v>0.0</v>
      </c>
      <c r="E779" s="34"/>
    </row>
    <row r="780" hidden="1">
      <c r="A780" s="57" t="s">
        <v>3447</v>
      </c>
      <c r="B780" s="29">
        <v>1280.0</v>
      </c>
      <c r="C780" s="58">
        <v>1280.0</v>
      </c>
      <c r="D780" s="27">
        <v>0.0</v>
      </c>
      <c r="E780" s="34"/>
    </row>
    <row r="781" hidden="1">
      <c r="A781" s="57" t="s">
        <v>3448</v>
      </c>
      <c r="B781" s="29">
        <v>2712.0</v>
      </c>
      <c r="C781" s="58">
        <v>2712.0</v>
      </c>
      <c r="D781" s="27">
        <v>0.0</v>
      </c>
      <c r="E781" s="34"/>
    </row>
    <row r="782" hidden="1">
      <c r="A782" s="35" t="s">
        <v>3449</v>
      </c>
      <c r="B782" s="29">
        <v>108893.18</v>
      </c>
      <c r="C782" s="58">
        <v>108893.1800000001</v>
      </c>
      <c r="D782" s="27">
        <v>1.0186340659856796E-10</v>
      </c>
      <c r="E782" s="34"/>
    </row>
    <row r="783" hidden="1">
      <c r="A783" s="36" t="s">
        <v>3450</v>
      </c>
      <c r="B783" s="37">
        <v>-1.2000000000025466</v>
      </c>
      <c r="C783" s="27">
        <v>-1.200000000098953</v>
      </c>
      <c r="D783" s="27">
        <v>-9.640643838793039E-11</v>
      </c>
      <c r="E783" s="38"/>
    </row>
    <row r="784" hidden="1"/>
    <row r="785" hidden="1"/>
    <row r="786" hidden="1">
      <c r="A786" s="5" t="s">
        <v>3451</v>
      </c>
      <c r="B786" s="6"/>
      <c r="C786" s="6"/>
      <c r="D786" s="6"/>
      <c r="E786" s="7"/>
    </row>
    <row r="787" hidden="1">
      <c r="A787" s="10"/>
      <c r="B787" s="11"/>
      <c r="C787" s="11"/>
      <c r="D787" s="11"/>
      <c r="E787" s="12"/>
    </row>
    <row r="788" hidden="1">
      <c r="A788" s="5" t="s">
        <v>3423</v>
      </c>
      <c r="B788" s="6"/>
      <c r="C788" s="6"/>
      <c r="D788" s="6"/>
      <c r="E788" s="7"/>
    </row>
    <row r="789" hidden="1">
      <c r="A789" s="10"/>
      <c r="B789" s="11"/>
      <c r="C789" s="11"/>
      <c r="D789" s="11"/>
      <c r="E789" s="12"/>
    </row>
    <row r="790" hidden="1">
      <c r="A790" s="13">
        <v>46048.0</v>
      </c>
      <c r="B790" s="6"/>
      <c r="C790" s="53" t="s">
        <v>3424</v>
      </c>
      <c r="D790" s="15">
        <v>46053.0</v>
      </c>
      <c r="E790" s="7"/>
    </row>
    <row r="791" hidden="1">
      <c r="A791" s="10"/>
      <c r="B791" s="11"/>
      <c r="C791" s="16"/>
      <c r="D791" s="11"/>
      <c r="E791" s="12"/>
    </row>
    <row r="792" hidden="1">
      <c r="A792" s="54" t="s">
        <v>4468</v>
      </c>
      <c r="B792" s="7"/>
      <c r="C792" s="16"/>
      <c r="D792" s="55" t="s">
        <v>4477</v>
      </c>
      <c r="E792" s="7"/>
    </row>
    <row r="793" hidden="1">
      <c r="A793" s="10"/>
      <c r="B793" s="12"/>
      <c r="C793" s="16"/>
      <c r="D793" s="11"/>
      <c r="E793" s="12"/>
    </row>
    <row r="794" hidden="1">
      <c r="A794" s="19" t="s">
        <v>3425</v>
      </c>
      <c r="B794" s="6"/>
      <c r="C794" s="6"/>
      <c r="D794" s="6"/>
      <c r="E794" s="7"/>
    </row>
    <row r="795" hidden="1">
      <c r="A795" s="20" t="s">
        <v>3426</v>
      </c>
      <c r="B795" s="21" t="s">
        <v>3427</v>
      </c>
      <c r="C795" s="22" t="s">
        <v>3428</v>
      </c>
      <c r="D795" s="21" t="s">
        <v>3429</v>
      </c>
      <c r="E795" s="23" t="s">
        <v>13</v>
      </c>
    </row>
    <row r="796" hidden="1">
      <c r="A796" s="56" t="s">
        <v>3430</v>
      </c>
      <c r="B796" s="25">
        <v>11657.0</v>
      </c>
      <c r="C796" s="26">
        <v>11657.0</v>
      </c>
      <c r="D796" s="27">
        <v>0.0</v>
      </c>
      <c r="E796" s="28"/>
    </row>
    <row r="797" hidden="1">
      <c r="A797" s="56" t="s">
        <v>3431</v>
      </c>
      <c r="B797" s="29">
        <v>17145.0</v>
      </c>
      <c r="C797" s="26">
        <v>17145.0</v>
      </c>
      <c r="D797" s="27">
        <v>0.0</v>
      </c>
      <c r="E797" s="28"/>
    </row>
    <row r="798" hidden="1">
      <c r="A798" s="56" t="s">
        <v>3432</v>
      </c>
      <c r="B798" s="29">
        <v>300.0</v>
      </c>
      <c r="C798" s="26">
        <v>300.0</v>
      </c>
      <c r="D798" s="27">
        <v>0.0</v>
      </c>
      <c r="E798" s="28"/>
    </row>
    <row r="799" hidden="1">
      <c r="A799" s="56" t="s">
        <v>3434</v>
      </c>
      <c r="B799" s="29">
        <v>0.0</v>
      </c>
      <c r="C799" s="26"/>
      <c r="D799" s="27">
        <v>0.0</v>
      </c>
      <c r="E799" s="28"/>
    </row>
    <row r="800" hidden="1">
      <c r="A800" s="31" t="s">
        <v>3436</v>
      </c>
      <c r="B800" s="29">
        <v>0.0</v>
      </c>
      <c r="C800" s="26"/>
      <c r="D800" s="27">
        <v>0.0</v>
      </c>
      <c r="E800" s="28"/>
    </row>
    <row r="801" hidden="1">
      <c r="A801" s="31" t="s">
        <v>3438</v>
      </c>
      <c r="B801" s="29">
        <v>0.0</v>
      </c>
      <c r="C801" s="26"/>
      <c r="D801" s="27">
        <v>0.0</v>
      </c>
      <c r="E801" s="28"/>
    </row>
    <row r="802" hidden="1">
      <c r="A802" s="31" t="s">
        <v>3439</v>
      </c>
      <c r="B802" s="29">
        <v>0.0</v>
      </c>
      <c r="C802" s="26"/>
      <c r="D802" s="27">
        <v>0.0</v>
      </c>
      <c r="E802" s="28"/>
    </row>
    <row r="803" hidden="1">
      <c r="A803" s="31" t="s">
        <v>3441</v>
      </c>
      <c r="B803" s="29">
        <v>480.0</v>
      </c>
      <c r="C803" s="26">
        <v>480.0</v>
      </c>
      <c r="D803" s="27">
        <v>0.0</v>
      </c>
      <c r="E803" s="34"/>
    </row>
    <row r="804" hidden="1">
      <c r="A804" s="57" t="s">
        <v>3442</v>
      </c>
      <c r="B804" s="29">
        <v>17898.41</v>
      </c>
      <c r="C804" s="29">
        <v>17898.41</v>
      </c>
      <c r="D804" s="27">
        <v>0.0</v>
      </c>
      <c r="E804" s="34"/>
    </row>
    <row r="805" hidden="1">
      <c r="A805" s="57" t="s">
        <v>3443</v>
      </c>
      <c r="B805" s="29">
        <v>4165.0</v>
      </c>
      <c r="C805" s="58">
        <v>4165.0</v>
      </c>
      <c r="D805" s="27">
        <v>0.0</v>
      </c>
      <c r="E805" s="34"/>
    </row>
    <row r="806" hidden="1">
      <c r="A806" s="57" t="s">
        <v>3444</v>
      </c>
      <c r="B806" s="29">
        <v>8798.0</v>
      </c>
      <c r="C806" s="58">
        <v>8798.0</v>
      </c>
      <c r="D806" s="27">
        <v>0.0</v>
      </c>
      <c r="E806" s="34"/>
    </row>
    <row r="807" hidden="1">
      <c r="A807" s="57" t="s">
        <v>3445</v>
      </c>
      <c r="B807" s="29">
        <v>3522.0</v>
      </c>
      <c r="C807" s="58">
        <v>3522.0</v>
      </c>
      <c r="D807" s="27">
        <v>0.0</v>
      </c>
      <c r="E807" s="34"/>
    </row>
    <row r="808" hidden="1">
      <c r="A808" s="57" t="s">
        <v>3447</v>
      </c>
      <c r="B808" s="29">
        <v>329.0</v>
      </c>
      <c r="C808" s="58">
        <v>329.0</v>
      </c>
      <c r="D808" s="27">
        <v>0.0</v>
      </c>
      <c r="E808" s="34"/>
    </row>
    <row r="809" hidden="1">
      <c r="A809" s="57" t="s">
        <v>3448</v>
      </c>
      <c r="B809" s="29">
        <v>2419.0</v>
      </c>
      <c r="C809" s="58">
        <v>2419.0</v>
      </c>
      <c r="D809" s="27">
        <v>0.0</v>
      </c>
      <c r="E809" s="34"/>
    </row>
    <row r="810" hidden="1">
      <c r="A810" s="35" t="s">
        <v>3449</v>
      </c>
      <c r="B810" s="29">
        <v>64294.01</v>
      </c>
      <c r="C810" s="58">
        <v>64294.01000000004</v>
      </c>
      <c r="D810" s="37">
        <v>3.637978807091713E-11</v>
      </c>
      <c r="E810" s="34"/>
    </row>
    <row r="811" hidden="1">
      <c r="A811" s="36" t="s">
        <v>3450</v>
      </c>
      <c r="B811" s="37">
        <v>0.3999999999978172</v>
      </c>
      <c r="C811" s="27">
        <v>0.3999999999650754</v>
      </c>
      <c r="D811" s="27">
        <v>-3.2741809263825417E-11</v>
      </c>
      <c r="E811" s="38"/>
    </row>
    <row r="812" hidden="1"/>
    <row r="813" hidden="1"/>
    <row r="814" hidden="1">
      <c r="A814" s="5" t="s">
        <v>3451</v>
      </c>
      <c r="B814" s="6"/>
      <c r="C814" s="6"/>
      <c r="D814" s="6"/>
      <c r="E814" s="7"/>
    </row>
    <row r="815" hidden="1">
      <c r="A815" s="10"/>
      <c r="B815" s="11"/>
      <c r="C815" s="11"/>
      <c r="D815" s="11"/>
      <c r="E815" s="12"/>
    </row>
    <row r="816" hidden="1">
      <c r="A816" s="5" t="s">
        <v>3423</v>
      </c>
      <c r="B816" s="6"/>
      <c r="C816" s="6"/>
      <c r="D816" s="6"/>
      <c r="E816" s="7"/>
    </row>
    <row r="817" hidden="1">
      <c r="A817" s="10"/>
      <c r="B817" s="11"/>
      <c r="C817" s="11"/>
      <c r="D817" s="11"/>
      <c r="E817" s="12"/>
    </row>
    <row r="818" hidden="1">
      <c r="A818" s="13">
        <v>46054.0</v>
      </c>
      <c r="B818" s="6"/>
      <c r="C818" s="53" t="s">
        <v>3424</v>
      </c>
      <c r="D818" s="15">
        <v>46054.0</v>
      </c>
      <c r="E818" s="7"/>
    </row>
    <row r="819" hidden="1">
      <c r="A819" s="10"/>
      <c r="B819" s="11"/>
      <c r="C819" s="16"/>
      <c r="D819" s="11"/>
      <c r="E819" s="12"/>
    </row>
    <row r="820" hidden="1">
      <c r="A820" s="54" t="s">
        <v>4469</v>
      </c>
      <c r="B820" s="7"/>
      <c r="C820" s="16"/>
      <c r="D820" s="55" t="s">
        <v>4469</v>
      </c>
      <c r="E820" s="7"/>
    </row>
    <row r="821" hidden="1">
      <c r="A821" s="10"/>
      <c r="B821" s="12"/>
      <c r="C821" s="16"/>
      <c r="D821" s="11"/>
      <c r="E821" s="12"/>
    </row>
    <row r="822" hidden="1">
      <c r="A822" s="19" t="s">
        <v>3425</v>
      </c>
      <c r="B822" s="6"/>
      <c r="C822" s="6"/>
      <c r="D822" s="6"/>
      <c r="E822" s="7"/>
    </row>
    <row r="823" hidden="1">
      <c r="A823" s="20" t="s">
        <v>3426</v>
      </c>
      <c r="B823" s="21" t="s">
        <v>3427</v>
      </c>
      <c r="C823" s="22" t="s">
        <v>3428</v>
      </c>
      <c r="D823" s="21" t="s">
        <v>3429</v>
      </c>
      <c r="E823" s="23" t="s">
        <v>13</v>
      </c>
    </row>
    <row r="824" hidden="1">
      <c r="A824" s="56" t="s">
        <v>3430</v>
      </c>
      <c r="B824" s="25">
        <v>954.0</v>
      </c>
      <c r="C824" s="26">
        <v>954.0</v>
      </c>
      <c r="D824" s="27">
        <v>0.0</v>
      </c>
      <c r="E824" s="28"/>
    </row>
    <row r="825" hidden="1">
      <c r="A825" s="56" t="s">
        <v>3431</v>
      </c>
      <c r="B825" s="29">
        <v>972.0</v>
      </c>
      <c r="C825" s="26">
        <v>972.0</v>
      </c>
      <c r="D825" s="27">
        <v>0.0</v>
      </c>
      <c r="E825" s="28"/>
    </row>
    <row r="826" hidden="1">
      <c r="A826" s="56" t="s">
        <v>3432</v>
      </c>
      <c r="B826" s="29">
        <v>0.0</v>
      </c>
      <c r="C826" s="26"/>
      <c r="D826" s="27">
        <v>0.0</v>
      </c>
      <c r="E826" s="28"/>
    </row>
    <row r="827" hidden="1">
      <c r="A827" s="56" t="s">
        <v>3434</v>
      </c>
      <c r="B827" s="29">
        <v>0.0</v>
      </c>
      <c r="C827" s="26"/>
      <c r="D827" s="27">
        <v>0.0</v>
      </c>
      <c r="E827" s="28"/>
    </row>
    <row r="828" hidden="1">
      <c r="A828" s="31" t="s">
        <v>3436</v>
      </c>
      <c r="B828" s="29">
        <v>0.0</v>
      </c>
      <c r="C828" s="26"/>
      <c r="D828" s="27">
        <v>0.0</v>
      </c>
      <c r="E828" s="28"/>
    </row>
    <row r="829" hidden="1">
      <c r="A829" s="31" t="s">
        <v>3438</v>
      </c>
      <c r="B829" s="29">
        <v>0.0</v>
      </c>
      <c r="C829" s="26"/>
      <c r="D829" s="27">
        <v>0.0</v>
      </c>
      <c r="E829" s="28"/>
    </row>
    <row r="830" hidden="1">
      <c r="A830" s="31" t="s">
        <v>3439</v>
      </c>
      <c r="B830" s="29">
        <v>0.0</v>
      </c>
      <c r="C830" s="26"/>
      <c r="D830" s="27">
        <v>0.0</v>
      </c>
      <c r="E830" s="28"/>
    </row>
    <row r="831" hidden="1">
      <c r="A831" s="31" t="s">
        <v>3441</v>
      </c>
      <c r="B831" s="29">
        <v>40.0</v>
      </c>
      <c r="C831" s="26">
        <v>40.0</v>
      </c>
      <c r="D831" s="27">
        <v>0.0</v>
      </c>
      <c r="E831" s="34"/>
    </row>
    <row r="832" hidden="1">
      <c r="A832" s="57" t="s">
        <v>3442</v>
      </c>
      <c r="B832" s="29">
        <v>2579.21</v>
      </c>
      <c r="C832" s="29">
        <v>2579.21</v>
      </c>
      <c r="D832" s="27">
        <v>0.0</v>
      </c>
      <c r="E832" s="34"/>
    </row>
    <row r="833" hidden="1">
      <c r="A833" s="57" t="s">
        <v>3443</v>
      </c>
      <c r="B833" s="29">
        <v>274.0</v>
      </c>
      <c r="C833" s="58">
        <v>274.0</v>
      </c>
      <c r="D833" s="27">
        <v>0.0</v>
      </c>
      <c r="E833" s="34"/>
    </row>
    <row r="834" hidden="1">
      <c r="A834" s="57" t="s">
        <v>3444</v>
      </c>
      <c r="B834" s="29">
        <v>2142.0</v>
      </c>
      <c r="C834" s="58">
        <v>2142.0</v>
      </c>
      <c r="D834" s="27">
        <v>0.0</v>
      </c>
      <c r="E834" s="34"/>
    </row>
    <row r="835" hidden="1">
      <c r="A835" s="57" t="s">
        <v>3445</v>
      </c>
      <c r="B835" s="29">
        <v>1216.0</v>
      </c>
      <c r="C835" s="58">
        <v>1216.0</v>
      </c>
      <c r="D835" s="27">
        <v>0.0</v>
      </c>
      <c r="E835" s="34"/>
    </row>
    <row r="836" hidden="1">
      <c r="A836" s="57" t="s">
        <v>3447</v>
      </c>
      <c r="B836" s="29">
        <v>364.0</v>
      </c>
      <c r="C836" s="58">
        <v>364.0</v>
      </c>
      <c r="D836" s="27">
        <v>0.0</v>
      </c>
      <c r="E836" s="34"/>
    </row>
    <row r="837" hidden="1">
      <c r="A837" s="57" t="s">
        <v>3448</v>
      </c>
      <c r="B837" s="29">
        <v>0.0</v>
      </c>
      <c r="C837" s="58">
        <v>0.0</v>
      </c>
      <c r="D837" s="27">
        <v>0.0</v>
      </c>
      <c r="E837" s="34"/>
    </row>
    <row r="838" hidden="1">
      <c r="A838" s="35" t="s">
        <v>3449</v>
      </c>
      <c r="B838" s="29">
        <v>8541.21</v>
      </c>
      <c r="C838" s="58">
        <v>8541.21</v>
      </c>
      <c r="D838" s="37">
        <v>0.0</v>
      </c>
      <c r="E838" s="34"/>
    </row>
    <row r="839" hidden="1">
      <c r="A839" s="36" t="s">
        <v>3450</v>
      </c>
      <c r="B839" s="37">
        <v>0.0</v>
      </c>
      <c r="C839" s="27">
        <v>0.0</v>
      </c>
      <c r="D839" s="27">
        <v>0.0</v>
      </c>
      <c r="E839" s="38"/>
    </row>
    <row r="840" hidden="1"/>
    <row r="841" hidden="1"/>
    <row r="842" hidden="1">
      <c r="A842" s="5" t="s">
        <v>3451</v>
      </c>
      <c r="B842" s="6"/>
      <c r="C842" s="6"/>
      <c r="D842" s="6"/>
      <c r="E842" s="7"/>
    </row>
    <row r="843" hidden="1">
      <c r="A843" s="10"/>
      <c r="B843" s="11"/>
      <c r="C843" s="11"/>
      <c r="D843" s="11"/>
      <c r="E843" s="12"/>
    </row>
    <row r="844" hidden="1">
      <c r="A844" s="5" t="s">
        <v>3423</v>
      </c>
      <c r="B844" s="6"/>
      <c r="C844" s="6"/>
      <c r="D844" s="6"/>
      <c r="E844" s="7"/>
    </row>
    <row r="845" hidden="1">
      <c r="A845" s="10"/>
      <c r="B845" s="11"/>
      <c r="C845" s="11"/>
      <c r="D845" s="11"/>
      <c r="E845" s="12"/>
    </row>
    <row r="846" hidden="1">
      <c r="A846" s="13">
        <v>46054.0</v>
      </c>
      <c r="B846" s="6"/>
      <c r="C846" s="53" t="s">
        <v>3424</v>
      </c>
      <c r="D846" s="15">
        <v>46054.0</v>
      </c>
      <c r="E846" s="7"/>
    </row>
    <row r="847" hidden="1">
      <c r="A847" s="10"/>
      <c r="B847" s="11"/>
      <c r="C847" s="16"/>
      <c r="D847" s="11"/>
      <c r="E847" s="12"/>
    </row>
    <row r="848" hidden="1">
      <c r="A848" s="54" t="s">
        <v>4469</v>
      </c>
      <c r="B848" s="7"/>
      <c r="C848" s="16"/>
      <c r="D848" s="55" t="s">
        <v>4469</v>
      </c>
      <c r="E848" s="7"/>
    </row>
    <row r="849" hidden="1">
      <c r="A849" s="10"/>
      <c r="B849" s="12"/>
      <c r="C849" s="16"/>
      <c r="D849" s="11"/>
      <c r="E849" s="12"/>
    </row>
    <row r="850" hidden="1">
      <c r="A850" s="19" t="s">
        <v>3425</v>
      </c>
      <c r="B850" s="6"/>
      <c r="C850" s="6"/>
      <c r="D850" s="6"/>
      <c r="E850" s="7"/>
    </row>
    <row r="851" hidden="1">
      <c r="A851" s="20" t="s">
        <v>3426</v>
      </c>
      <c r="B851" s="21" t="s">
        <v>3427</v>
      </c>
      <c r="C851" s="22" t="s">
        <v>3428</v>
      </c>
      <c r="D851" s="21" t="s">
        <v>3429</v>
      </c>
      <c r="E851" s="23" t="s">
        <v>13</v>
      </c>
    </row>
    <row r="852" hidden="1">
      <c r="A852" s="56" t="s">
        <v>3430</v>
      </c>
      <c r="B852" s="25">
        <v>954.0</v>
      </c>
      <c r="C852" s="26">
        <v>954.0</v>
      </c>
      <c r="D852" s="27">
        <v>0.0</v>
      </c>
      <c r="E852" s="28"/>
    </row>
    <row r="853" hidden="1">
      <c r="A853" s="56" t="s">
        <v>3431</v>
      </c>
      <c r="B853" s="29">
        <v>972.0</v>
      </c>
      <c r="C853" s="26">
        <v>972.0</v>
      </c>
      <c r="D853" s="27">
        <v>0.0</v>
      </c>
      <c r="E853" s="28"/>
    </row>
    <row r="854" hidden="1">
      <c r="A854" s="56" t="s">
        <v>3432</v>
      </c>
      <c r="B854" s="29">
        <v>0.0</v>
      </c>
      <c r="C854" s="26"/>
      <c r="D854" s="27">
        <v>0.0</v>
      </c>
      <c r="E854" s="28"/>
    </row>
    <row r="855" hidden="1">
      <c r="A855" s="56" t="s">
        <v>3434</v>
      </c>
      <c r="B855" s="29">
        <v>0.0</v>
      </c>
      <c r="C855" s="26"/>
      <c r="D855" s="27">
        <v>0.0</v>
      </c>
      <c r="E855" s="28"/>
    </row>
    <row r="856" hidden="1">
      <c r="A856" s="31" t="s">
        <v>3436</v>
      </c>
      <c r="B856" s="29">
        <v>0.0</v>
      </c>
      <c r="C856" s="26"/>
      <c r="D856" s="27">
        <v>0.0</v>
      </c>
      <c r="E856" s="28"/>
    </row>
    <row r="857" hidden="1">
      <c r="A857" s="31" t="s">
        <v>3438</v>
      </c>
      <c r="B857" s="29">
        <v>0.0</v>
      </c>
      <c r="C857" s="26"/>
      <c r="D857" s="27">
        <v>0.0</v>
      </c>
      <c r="E857" s="28"/>
    </row>
    <row r="858" hidden="1">
      <c r="A858" s="31" t="s">
        <v>3439</v>
      </c>
      <c r="B858" s="29">
        <v>0.0</v>
      </c>
      <c r="C858" s="26"/>
      <c r="D858" s="27">
        <v>0.0</v>
      </c>
      <c r="E858" s="28"/>
    </row>
    <row r="859" hidden="1">
      <c r="A859" s="31" t="s">
        <v>3441</v>
      </c>
      <c r="B859" s="29">
        <v>40.0</v>
      </c>
      <c r="C859" s="26">
        <v>40.0</v>
      </c>
      <c r="D859" s="27">
        <v>0.0</v>
      </c>
      <c r="E859" s="34"/>
    </row>
    <row r="860" hidden="1">
      <c r="A860" s="57" t="s">
        <v>3442</v>
      </c>
      <c r="B860" s="29">
        <v>2579.21</v>
      </c>
      <c r="C860" s="29">
        <v>2579.21</v>
      </c>
      <c r="D860" s="27">
        <v>0.0</v>
      </c>
      <c r="E860" s="34"/>
    </row>
    <row r="861" hidden="1">
      <c r="A861" s="57" t="s">
        <v>3443</v>
      </c>
      <c r="B861" s="29">
        <v>274.0</v>
      </c>
      <c r="C861" s="58">
        <v>274.0</v>
      </c>
      <c r="D861" s="27">
        <v>0.0</v>
      </c>
      <c r="E861" s="34"/>
    </row>
    <row r="862" hidden="1">
      <c r="A862" s="57" t="s">
        <v>3444</v>
      </c>
      <c r="B862" s="29">
        <v>2142.0</v>
      </c>
      <c r="C862" s="58">
        <v>2142.0</v>
      </c>
      <c r="D862" s="27">
        <v>0.0</v>
      </c>
      <c r="E862" s="34"/>
    </row>
    <row r="863" hidden="1">
      <c r="A863" s="57" t="s">
        <v>3445</v>
      </c>
      <c r="B863" s="29">
        <v>1216.0</v>
      </c>
      <c r="C863" s="58">
        <v>1216.0</v>
      </c>
      <c r="D863" s="27">
        <v>0.0</v>
      </c>
      <c r="E863" s="34"/>
    </row>
    <row r="864" hidden="1">
      <c r="A864" s="57" t="s">
        <v>3447</v>
      </c>
      <c r="B864" s="29">
        <v>364.0</v>
      </c>
      <c r="C864" s="58">
        <v>364.0</v>
      </c>
      <c r="D864" s="27">
        <v>0.0</v>
      </c>
      <c r="E864" s="34"/>
    </row>
    <row r="865" hidden="1">
      <c r="A865" s="57" t="s">
        <v>3448</v>
      </c>
      <c r="B865" s="29">
        <v>0.0</v>
      </c>
      <c r="C865" s="58">
        <v>0.0</v>
      </c>
      <c r="D865" s="27">
        <v>0.0</v>
      </c>
      <c r="E865" s="34"/>
    </row>
    <row r="866" hidden="1">
      <c r="A866" s="35" t="s">
        <v>3449</v>
      </c>
      <c r="B866" s="29">
        <v>8541.21</v>
      </c>
      <c r="C866" s="58">
        <v>8541.21</v>
      </c>
      <c r="D866" s="37">
        <v>0.0</v>
      </c>
      <c r="E866" s="34"/>
    </row>
    <row r="867" hidden="1">
      <c r="A867" s="36" t="s">
        <v>3450</v>
      </c>
      <c r="B867" s="37">
        <v>0.0</v>
      </c>
      <c r="C867" s="27">
        <v>0.0</v>
      </c>
      <c r="D867" s="27">
        <v>0.0</v>
      </c>
      <c r="E867" s="38"/>
    </row>
    <row r="868" hidden="1"/>
    <row r="869" hidden="1"/>
    <row r="870" hidden="1">
      <c r="A870" s="5" t="s">
        <v>3451</v>
      </c>
      <c r="B870" s="6"/>
      <c r="C870" s="6"/>
      <c r="D870" s="6"/>
      <c r="E870" s="7"/>
    </row>
    <row r="871" hidden="1">
      <c r="A871" s="10"/>
      <c r="B871" s="11"/>
      <c r="C871" s="11"/>
      <c r="D871" s="11"/>
      <c r="E871" s="12"/>
    </row>
    <row r="872" hidden="1">
      <c r="A872" s="5" t="s">
        <v>3423</v>
      </c>
      <c r="B872" s="6"/>
      <c r="C872" s="6"/>
      <c r="D872" s="6"/>
      <c r="E872" s="7"/>
    </row>
    <row r="873" hidden="1">
      <c r="A873" s="10"/>
      <c r="B873" s="11"/>
      <c r="C873" s="11"/>
      <c r="D873" s="11"/>
      <c r="E873" s="12"/>
    </row>
    <row r="874" hidden="1">
      <c r="A874" s="13">
        <v>46055.0</v>
      </c>
      <c r="B874" s="6"/>
      <c r="C874" s="53" t="s">
        <v>3424</v>
      </c>
      <c r="D874" s="15">
        <v>46061.0</v>
      </c>
      <c r="E874" s="7"/>
    </row>
    <row r="875" hidden="1">
      <c r="A875" s="10"/>
      <c r="B875" s="11"/>
      <c r="C875" s="16"/>
      <c r="D875" s="11"/>
      <c r="E875" s="12"/>
    </row>
    <row r="876" hidden="1">
      <c r="A876" s="54" t="s">
        <v>4468</v>
      </c>
      <c r="B876" s="7"/>
      <c r="C876" s="16"/>
      <c r="D876" s="55" t="s">
        <v>4469</v>
      </c>
      <c r="E876" s="7"/>
    </row>
    <row r="877" hidden="1">
      <c r="A877" s="10"/>
      <c r="B877" s="12"/>
      <c r="C877" s="16"/>
      <c r="D877" s="11"/>
      <c r="E877" s="12"/>
    </row>
    <row r="878" hidden="1">
      <c r="A878" s="19" t="s">
        <v>3425</v>
      </c>
      <c r="B878" s="6"/>
      <c r="C878" s="6"/>
      <c r="D878" s="6"/>
      <c r="E878" s="7"/>
    </row>
    <row r="879" hidden="1">
      <c r="A879" s="20" t="s">
        <v>3426</v>
      </c>
      <c r="B879" s="21" t="s">
        <v>3427</v>
      </c>
      <c r="C879" s="22" t="s">
        <v>3428</v>
      </c>
      <c r="D879" s="21" t="s">
        <v>3429</v>
      </c>
      <c r="E879" s="23" t="s">
        <v>13</v>
      </c>
    </row>
    <row r="880" hidden="1">
      <c r="A880" s="56" t="s">
        <v>3430</v>
      </c>
      <c r="B880" s="25">
        <v>20402.0</v>
      </c>
      <c r="C880" s="26">
        <v>20402.0</v>
      </c>
      <c r="D880" s="27">
        <v>0.0</v>
      </c>
      <c r="E880" s="28"/>
    </row>
    <row r="881" hidden="1">
      <c r="A881" s="56" t="s">
        <v>3431</v>
      </c>
      <c r="B881" s="29">
        <v>23580.0</v>
      </c>
      <c r="C881" s="26">
        <v>23580.0</v>
      </c>
      <c r="D881" s="27">
        <v>0.0</v>
      </c>
      <c r="E881" s="28"/>
    </row>
    <row r="882" hidden="1">
      <c r="A882" s="56" t="s">
        <v>3432</v>
      </c>
      <c r="B882" s="29">
        <v>0.0</v>
      </c>
      <c r="C882" s="26"/>
      <c r="D882" s="27">
        <v>0.0</v>
      </c>
      <c r="E882" s="28"/>
    </row>
    <row r="883" hidden="1">
      <c r="A883" s="56" t="s">
        <v>3434</v>
      </c>
      <c r="B883" s="29">
        <v>0.0</v>
      </c>
      <c r="C883" s="26"/>
      <c r="D883" s="27">
        <v>0.0</v>
      </c>
      <c r="E883" s="28"/>
    </row>
    <row r="884" hidden="1">
      <c r="A884" s="31" t="s">
        <v>3436</v>
      </c>
      <c r="B884" s="29">
        <v>0.0</v>
      </c>
      <c r="C884" s="26"/>
      <c r="D884" s="27">
        <v>0.0</v>
      </c>
      <c r="E884" s="28"/>
    </row>
    <row r="885" hidden="1">
      <c r="A885" s="31" t="s">
        <v>3438</v>
      </c>
      <c r="B885" s="29">
        <v>0.0</v>
      </c>
      <c r="C885" s="26"/>
      <c r="D885" s="27">
        <v>0.0</v>
      </c>
      <c r="E885" s="28"/>
    </row>
    <row r="886" hidden="1">
      <c r="A886" s="31" t="s">
        <v>3439</v>
      </c>
      <c r="B886" s="29">
        <v>2000.0</v>
      </c>
      <c r="C886" s="26">
        <v>2000.0</v>
      </c>
      <c r="D886" s="27">
        <v>0.0</v>
      </c>
      <c r="E886" s="28" t="s">
        <v>4485</v>
      </c>
    </row>
    <row r="887" hidden="1">
      <c r="A887" s="31" t="s">
        <v>3441</v>
      </c>
      <c r="B887" s="29">
        <v>760.0</v>
      </c>
      <c r="C887" s="26">
        <v>760.0</v>
      </c>
      <c r="D887" s="27">
        <v>0.0</v>
      </c>
      <c r="E887" s="34"/>
    </row>
    <row r="888" hidden="1">
      <c r="A888" s="57" t="s">
        <v>3442</v>
      </c>
      <c r="B888" s="29">
        <v>14881.689999999999</v>
      </c>
      <c r="C888" s="29">
        <v>14881.689999999999</v>
      </c>
      <c r="D888" s="27">
        <v>0.0</v>
      </c>
      <c r="E888" s="34"/>
    </row>
    <row r="889" hidden="1">
      <c r="A889" s="57" t="s">
        <v>3443</v>
      </c>
      <c r="B889" s="29">
        <v>5856.0</v>
      </c>
      <c r="C889" s="58">
        <v>5856.0</v>
      </c>
      <c r="D889" s="27">
        <v>0.0</v>
      </c>
      <c r="E889" s="34"/>
    </row>
    <row r="890" hidden="1">
      <c r="A890" s="57" t="s">
        <v>3444</v>
      </c>
      <c r="B890" s="29">
        <v>28203.0</v>
      </c>
      <c r="C890" s="58">
        <v>27919.0</v>
      </c>
      <c r="D890" s="27">
        <v>-284.0</v>
      </c>
      <c r="E890" s="34"/>
    </row>
    <row r="891" hidden="1">
      <c r="A891" s="57" t="s">
        <v>3445</v>
      </c>
      <c r="B891" s="29">
        <v>5518.0</v>
      </c>
      <c r="C891" s="58">
        <v>5518.0</v>
      </c>
      <c r="D891" s="27">
        <v>0.0</v>
      </c>
      <c r="E891" s="34"/>
    </row>
    <row r="892" hidden="1">
      <c r="A892" s="57" t="s">
        <v>3447</v>
      </c>
      <c r="B892" s="29">
        <v>1803.0</v>
      </c>
      <c r="C892" s="58">
        <v>1803.0</v>
      </c>
      <c r="D892" s="27">
        <v>0.0</v>
      </c>
      <c r="E892" s="34"/>
    </row>
    <row r="893" hidden="1">
      <c r="A893" s="57" t="s">
        <v>3448</v>
      </c>
      <c r="B893" s="29">
        <v>3815.0</v>
      </c>
      <c r="C893" s="58">
        <v>3815.0</v>
      </c>
      <c r="D893" s="27">
        <v>0.0</v>
      </c>
      <c r="E893" s="34"/>
    </row>
    <row r="894" hidden="1">
      <c r="A894" s="35" t="s">
        <v>3449</v>
      </c>
      <c r="B894" s="29">
        <v>102996.29</v>
      </c>
      <c r="C894" s="58">
        <v>102294.29000000002</v>
      </c>
      <c r="D894" s="37">
        <v>-701.9999999999709</v>
      </c>
      <c r="E894" s="34"/>
    </row>
    <row r="895" hidden="1">
      <c r="A895" s="36" t="s">
        <v>3450</v>
      </c>
      <c r="B895" s="37">
        <v>7.400000000001455</v>
      </c>
      <c r="C895" s="27">
        <v>425.3999999999796</v>
      </c>
      <c r="D895" s="27">
        <v>417.9999999999782</v>
      </c>
      <c r="E895" s="38"/>
    </row>
    <row r="896" hidden="1"/>
    <row r="897" hidden="1"/>
    <row r="898" hidden="1">
      <c r="A898" s="5" t="s">
        <v>3451</v>
      </c>
      <c r="B898" s="6"/>
      <c r="C898" s="6"/>
      <c r="D898" s="6"/>
      <c r="E898" s="7"/>
    </row>
    <row r="899" hidden="1">
      <c r="A899" s="10"/>
      <c r="B899" s="11"/>
      <c r="C899" s="11"/>
      <c r="D899" s="11"/>
      <c r="E899" s="12"/>
    </row>
    <row r="900" hidden="1">
      <c r="A900" s="5" t="s">
        <v>3423</v>
      </c>
      <c r="B900" s="6"/>
      <c r="C900" s="6"/>
      <c r="D900" s="6"/>
      <c r="E900" s="7"/>
    </row>
    <row r="901" hidden="1">
      <c r="A901" s="10"/>
      <c r="B901" s="11"/>
      <c r="C901" s="11"/>
      <c r="D901" s="11"/>
      <c r="E901" s="12"/>
    </row>
    <row r="902" hidden="1">
      <c r="A902" s="13">
        <v>46055.0</v>
      </c>
      <c r="B902" s="6"/>
      <c r="C902" s="53" t="s">
        <v>3424</v>
      </c>
      <c r="D902" s="15">
        <v>46061.0</v>
      </c>
      <c r="E902" s="7"/>
    </row>
    <row r="903" hidden="1">
      <c r="A903" s="10"/>
      <c r="B903" s="11"/>
      <c r="C903" s="16"/>
      <c r="D903" s="11"/>
      <c r="E903" s="12"/>
    </row>
    <row r="904" hidden="1">
      <c r="A904" s="54" t="s">
        <v>4468</v>
      </c>
      <c r="B904" s="7"/>
      <c r="C904" s="16"/>
      <c r="D904" s="55" t="s">
        <v>4469</v>
      </c>
      <c r="E904" s="7"/>
    </row>
    <row r="905" hidden="1">
      <c r="A905" s="10"/>
      <c r="B905" s="12"/>
      <c r="C905" s="16"/>
      <c r="D905" s="11"/>
      <c r="E905" s="12"/>
    </row>
    <row r="906" hidden="1">
      <c r="A906" s="19" t="s">
        <v>3425</v>
      </c>
      <c r="B906" s="6"/>
      <c r="C906" s="6"/>
      <c r="D906" s="6"/>
      <c r="E906" s="7"/>
    </row>
    <row r="907" hidden="1">
      <c r="A907" s="20" t="s">
        <v>3426</v>
      </c>
      <c r="B907" s="21" t="s">
        <v>3427</v>
      </c>
      <c r="C907" s="22" t="s">
        <v>3428</v>
      </c>
      <c r="D907" s="21" t="s">
        <v>3429</v>
      </c>
      <c r="E907" s="23" t="s">
        <v>13</v>
      </c>
    </row>
    <row r="908" hidden="1">
      <c r="A908" s="56" t="s">
        <v>3430</v>
      </c>
      <c r="B908" s="25">
        <v>20402.0</v>
      </c>
      <c r="C908" s="26">
        <v>20402.0</v>
      </c>
      <c r="D908" s="27">
        <v>0.0</v>
      </c>
      <c r="E908" s="28"/>
    </row>
    <row r="909" hidden="1">
      <c r="A909" s="56" t="s">
        <v>3431</v>
      </c>
      <c r="B909" s="29">
        <v>23580.0</v>
      </c>
      <c r="C909" s="26">
        <v>23580.0</v>
      </c>
      <c r="D909" s="27">
        <v>0.0</v>
      </c>
      <c r="E909" s="28"/>
    </row>
    <row r="910" hidden="1">
      <c r="A910" s="56" t="s">
        <v>3432</v>
      </c>
      <c r="B910" s="29">
        <v>0.0</v>
      </c>
      <c r="C910" s="26"/>
      <c r="D910" s="27">
        <v>0.0</v>
      </c>
      <c r="E910" s="28"/>
    </row>
    <row r="911" hidden="1">
      <c r="A911" s="56" t="s">
        <v>3434</v>
      </c>
      <c r="B911" s="29">
        <v>0.0</v>
      </c>
      <c r="C911" s="26"/>
      <c r="D911" s="27">
        <v>0.0</v>
      </c>
      <c r="E911" s="28"/>
    </row>
    <row r="912" hidden="1">
      <c r="A912" s="31" t="s">
        <v>3436</v>
      </c>
      <c r="B912" s="29">
        <v>0.0</v>
      </c>
      <c r="C912" s="26"/>
      <c r="D912" s="27">
        <v>0.0</v>
      </c>
      <c r="E912" s="28"/>
    </row>
    <row r="913" hidden="1">
      <c r="A913" s="31" t="s">
        <v>3438</v>
      </c>
      <c r="B913" s="29">
        <v>0.0</v>
      </c>
      <c r="C913" s="26"/>
      <c r="D913" s="27">
        <v>0.0</v>
      </c>
      <c r="E913" s="28"/>
    </row>
    <row r="914" hidden="1">
      <c r="A914" s="31" t="s">
        <v>3439</v>
      </c>
      <c r="B914" s="29">
        <v>2000.0</v>
      </c>
      <c r="C914" s="26">
        <v>2000.0</v>
      </c>
      <c r="D914" s="27">
        <v>0.0</v>
      </c>
      <c r="E914" s="28" t="s">
        <v>4485</v>
      </c>
    </row>
    <row r="915" hidden="1">
      <c r="A915" s="31" t="s">
        <v>3441</v>
      </c>
      <c r="B915" s="29">
        <v>760.0</v>
      </c>
      <c r="C915" s="26">
        <v>760.0</v>
      </c>
      <c r="D915" s="27">
        <v>0.0</v>
      </c>
      <c r="E915" s="34"/>
    </row>
    <row r="916" hidden="1">
      <c r="A916" s="57" t="s">
        <v>3442</v>
      </c>
      <c r="B916" s="29">
        <v>14881.689999999999</v>
      </c>
      <c r="C916" s="29">
        <v>14881.689999999999</v>
      </c>
      <c r="D916" s="27">
        <v>0.0</v>
      </c>
      <c r="E916" s="34"/>
    </row>
    <row r="917" hidden="1">
      <c r="A917" s="57" t="s">
        <v>3443</v>
      </c>
      <c r="B917" s="29">
        <v>5856.0</v>
      </c>
      <c r="C917" s="58">
        <v>5856.0</v>
      </c>
      <c r="D917" s="27">
        <v>0.0</v>
      </c>
      <c r="E917" s="34"/>
    </row>
    <row r="918" hidden="1">
      <c r="A918" s="57" t="s">
        <v>3444</v>
      </c>
      <c r="B918" s="29">
        <v>28203.0</v>
      </c>
      <c r="C918" s="58">
        <v>27919.0</v>
      </c>
      <c r="D918" s="27">
        <v>-284.0</v>
      </c>
      <c r="E918" s="34"/>
    </row>
    <row r="919" hidden="1">
      <c r="A919" s="57" t="s">
        <v>3445</v>
      </c>
      <c r="B919" s="29">
        <v>5518.0</v>
      </c>
      <c r="C919" s="58">
        <v>5518.0</v>
      </c>
      <c r="D919" s="27">
        <v>0.0</v>
      </c>
      <c r="E919" s="34"/>
    </row>
    <row r="920" hidden="1">
      <c r="A920" s="57" t="s">
        <v>3447</v>
      </c>
      <c r="B920" s="29">
        <v>1803.0</v>
      </c>
      <c r="C920" s="58">
        <v>1803.0</v>
      </c>
      <c r="D920" s="27">
        <v>0.0</v>
      </c>
      <c r="E920" s="34"/>
    </row>
    <row r="921" hidden="1">
      <c r="A921" s="57" t="s">
        <v>3448</v>
      </c>
      <c r="B921" s="29">
        <v>3815.0</v>
      </c>
      <c r="C921" s="58">
        <v>3815.0</v>
      </c>
      <c r="D921" s="27">
        <v>0.0</v>
      </c>
      <c r="E921" s="34"/>
    </row>
    <row r="922" hidden="1">
      <c r="A922" s="35" t="s">
        <v>3449</v>
      </c>
      <c r="B922" s="29">
        <v>102996.29</v>
      </c>
      <c r="C922" s="58">
        <v>102294.29000000002</v>
      </c>
      <c r="D922" s="37">
        <v>-701.9999999999709</v>
      </c>
      <c r="E922" s="34"/>
    </row>
    <row r="923" hidden="1">
      <c r="A923" s="36" t="s">
        <v>3450</v>
      </c>
      <c r="B923" s="37">
        <v>7.400000000001455</v>
      </c>
      <c r="C923" s="27">
        <v>425.3999999999796</v>
      </c>
      <c r="D923" s="27">
        <v>417.9999999999782</v>
      </c>
      <c r="E923" s="38"/>
    </row>
    <row r="924" hidden="1"/>
    <row r="925" hidden="1"/>
    <row r="926" hidden="1">
      <c r="A926" s="5" t="s">
        <v>3451</v>
      </c>
      <c r="B926" s="6"/>
      <c r="C926" s="6"/>
      <c r="D926" s="6"/>
      <c r="E926" s="7"/>
    </row>
    <row r="927" hidden="1">
      <c r="A927" s="10"/>
      <c r="B927" s="11"/>
      <c r="C927" s="11"/>
      <c r="D927" s="11"/>
      <c r="E927" s="12"/>
    </row>
    <row r="928" hidden="1">
      <c r="A928" s="5" t="s">
        <v>3423</v>
      </c>
      <c r="B928" s="6"/>
      <c r="C928" s="6"/>
      <c r="D928" s="6"/>
      <c r="E928" s="7"/>
    </row>
    <row r="929" hidden="1">
      <c r="A929" s="10"/>
      <c r="B929" s="11"/>
      <c r="C929" s="11"/>
      <c r="D929" s="11"/>
      <c r="E929" s="12"/>
    </row>
    <row r="930" hidden="1">
      <c r="A930" s="13">
        <v>46062.0</v>
      </c>
      <c r="B930" s="6"/>
      <c r="C930" s="53" t="s">
        <v>3424</v>
      </c>
      <c r="D930" s="15">
        <v>46068.0</v>
      </c>
      <c r="E930" s="7"/>
    </row>
    <row r="931" hidden="1">
      <c r="A931" s="10"/>
      <c r="B931" s="11"/>
      <c r="C931" s="16"/>
      <c r="D931" s="11"/>
      <c r="E931" s="12"/>
    </row>
    <row r="932" hidden="1">
      <c r="A932" s="54" t="s">
        <v>4468</v>
      </c>
      <c r="B932" s="7"/>
      <c r="C932" s="16"/>
      <c r="D932" s="55" t="s">
        <v>4469</v>
      </c>
      <c r="E932" s="7"/>
    </row>
    <row r="933" hidden="1">
      <c r="A933" s="10"/>
      <c r="B933" s="12"/>
      <c r="C933" s="16"/>
      <c r="D933" s="11"/>
      <c r="E933" s="12"/>
    </row>
    <row r="934" hidden="1">
      <c r="A934" s="19" t="s">
        <v>3425</v>
      </c>
      <c r="B934" s="6"/>
      <c r="C934" s="6"/>
      <c r="D934" s="6"/>
      <c r="E934" s="7"/>
    </row>
    <row r="935" hidden="1">
      <c r="A935" s="20" t="s">
        <v>3426</v>
      </c>
      <c r="B935" s="21" t="s">
        <v>3427</v>
      </c>
      <c r="C935" s="22" t="s">
        <v>3428</v>
      </c>
      <c r="D935" s="21" t="s">
        <v>3429</v>
      </c>
      <c r="E935" s="23" t="s">
        <v>13</v>
      </c>
    </row>
    <row r="936" hidden="1">
      <c r="A936" s="56" t="s">
        <v>3430</v>
      </c>
      <c r="B936" s="25">
        <v>15151.0</v>
      </c>
      <c r="C936" s="26">
        <v>15151.0</v>
      </c>
      <c r="D936" s="27">
        <v>0.0</v>
      </c>
      <c r="E936" s="28"/>
    </row>
    <row r="937" hidden="1">
      <c r="A937" s="56" t="s">
        <v>3431</v>
      </c>
      <c r="B937" s="29">
        <v>27139.0</v>
      </c>
      <c r="C937" s="26">
        <v>27139.0</v>
      </c>
      <c r="D937" s="27">
        <v>0.0</v>
      </c>
      <c r="E937" s="28"/>
    </row>
    <row r="938" hidden="1">
      <c r="A938" s="56" t="s">
        <v>3432</v>
      </c>
      <c r="B938" s="29">
        <v>0.0</v>
      </c>
      <c r="C938" s="26"/>
      <c r="D938" s="27">
        <v>0.0</v>
      </c>
      <c r="E938" s="28"/>
    </row>
    <row r="939" hidden="1">
      <c r="A939" s="56" t="s">
        <v>3434</v>
      </c>
      <c r="B939" s="29">
        <v>0.0</v>
      </c>
      <c r="C939" s="26"/>
      <c r="D939" s="27">
        <v>0.0</v>
      </c>
      <c r="E939" s="28"/>
    </row>
    <row r="940" hidden="1">
      <c r="A940" s="31" t="s">
        <v>3436</v>
      </c>
      <c r="B940" s="29">
        <v>0.0</v>
      </c>
      <c r="C940" s="26"/>
      <c r="D940" s="27">
        <v>0.0</v>
      </c>
      <c r="E940" s="28"/>
    </row>
    <row r="941" hidden="1">
      <c r="A941" s="31" t="s">
        <v>3438</v>
      </c>
      <c r="B941" s="29">
        <v>0.0</v>
      </c>
      <c r="C941" s="26"/>
      <c r="D941" s="27">
        <v>0.0</v>
      </c>
      <c r="E941" s="28"/>
    </row>
    <row r="942" hidden="1">
      <c r="A942" s="31" t="s">
        <v>3439</v>
      </c>
      <c r="B942" s="29">
        <v>1218.0</v>
      </c>
      <c r="C942" s="26">
        <v>1218.0</v>
      </c>
      <c r="D942" s="27">
        <v>0.0</v>
      </c>
      <c r="E942" s="28" t="s">
        <v>4486</v>
      </c>
    </row>
    <row r="943" hidden="1">
      <c r="A943" s="31" t="s">
        <v>3441</v>
      </c>
      <c r="B943" s="29">
        <v>680.0</v>
      </c>
      <c r="C943" s="26">
        <v>680.0</v>
      </c>
      <c r="D943" s="27">
        <v>0.0</v>
      </c>
      <c r="E943" s="34"/>
    </row>
    <row r="944" hidden="1">
      <c r="A944" s="57" t="s">
        <v>3442</v>
      </c>
      <c r="B944" s="29">
        <v>2054.0</v>
      </c>
      <c r="C944" s="29">
        <v>2054.0</v>
      </c>
      <c r="D944" s="27">
        <v>0.0</v>
      </c>
      <c r="E944" s="34"/>
    </row>
    <row r="945" hidden="1">
      <c r="A945" s="57" t="s">
        <v>3443</v>
      </c>
      <c r="B945" s="29">
        <v>6077.0</v>
      </c>
      <c r="C945" s="58">
        <v>6077.0</v>
      </c>
      <c r="D945" s="27">
        <v>0.0</v>
      </c>
      <c r="E945" s="34"/>
    </row>
    <row r="946" hidden="1">
      <c r="A946" s="57" t="s">
        <v>3444</v>
      </c>
      <c r="B946" s="29">
        <v>30321.0</v>
      </c>
      <c r="C946" s="58">
        <v>30321.0</v>
      </c>
      <c r="D946" s="27">
        <v>0.0</v>
      </c>
      <c r="E946" s="34"/>
    </row>
    <row r="947" hidden="1">
      <c r="A947" s="57" t="s">
        <v>3445</v>
      </c>
      <c r="B947" s="29">
        <v>12201.0</v>
      </c>
      <c r="C947" s="58">
        <v>12201.0</v>
      </c>
      <c r="D947" s="27">
        <v>0.0</v>
      </c>
      <c r="E947" s="34"/>
    </row>
    <row r="948" hidden="1">
      <c r="A948" s="57" t="s">
        <v>3447</v>
      </c>
      <c r="B948" s="29">
        <v>259.0</v>
      </c>
      <c r="C948" s="58">
        <v>259.0</v>
      </c>
      <c r="D948" s="27">
        <v>0.0</v>
      </c>
      <c r="E948" s="34"/>
    </row>
    <row r="949" hidden="1">
      <c r="A949" s="57" t="s">
        <v>3448</v>
      </c>
      <c r="B949" s="29">
        <v>2180.0</v>
      </c>
      <c r="C949" s="58">
        <v>2180.0</v>
      </c>
      <c r="D949" s="27">
        <v>0.0</v>
      </c>
      <c r="E949" s="34"/>
    </row>
    <row r="950" hidden="1">
      <c r="A950" s="35" t="s">
        <v>3449</v>
      </c>
      <c r="B950" s="29">
        <v>95100.2</v>
      </c>
      <c r="C950" s="58">
        <v>95100.19999999998</v>
      </c>
      <c r="D950" s="37">
        <v>-1.4551915228366852E-11</v>
      </c>
      <c r="E950" s="34"/>
    </row>
    <row r="951" hidden="1">
      <c r="A951" s="36" t="s">
        <v>3450</v>
      </c>
      <c r="B951" s="37">
        <v>-0.20000000000436557</v>
      </c>
      <c r="C951" s="27">
        <v>-0.1999999999825377</v>
      </c>
      <c r="D951" s="27">
        <v>2.1827872842550278E-11</v>
      </c>
      <c r="E951" s="38"/>
    </row>
    <row r="952" hidden="1"/>
    <row r="953" hidden="1"/>
    <row r="954" hidden="1">
      <c r="A954" s="5" t="s">
        <v>3451</v>
      </c>
      <c r="B954" s="6"/>
      <c r="C954" s="6"/>
      <c r="D954" s="6"/>
      <c r="E954" s="7"/>
    </row>
    <row r="955" hidden="1">
      <c r="A955" s="10"/>
      <c r="B955" s="11"/>
      <c r="C955" s="11"/>
      <c r="D955" s="11"/>
      <c r="E955" s="12"/>
    </row>
    <row r="956" hidden="1">
      <c r="A956" s="5" t="s">
        <v>3423</v>
      </c>
      <c r="B956" s="6"/>
      <c r="C956" s="6"/>
      <c r="D956" s="6"/>
      <c r="E956" s="7"/>
    </row>
    <row r="957" hidden="1">
      <c r="A957" s="10"/>
      <c r="B957" s="11"/>
      <c r="C957" s="11"/>
      <c r="D957" s="11"/>
      <c r="E957" s="12"/>
    </row>
    <row r="958" hidden="1">
      <c r="A958" s="13">
        <v>46062.0</v>
      </c>
      <c r="B958" s="6"/>
      <c r="C958" s="53" t="s">
        <v>3424</v>
      </c>
      <c r="D958" s="15">
        <v>46068.0</v>
      </c>
      <c r="E958" s="7"/>
    </row>
    <row r="959" hidden="1">
      <c r="A959" s="10"/>
      <c r="B959" s="11"/>
      <c r="C959" s="16"/>
      <c r="D959" s="11"/>
      <c r="E959" s="12"/>
    </row>
    <row r="960" hidden="1">
      <c r="A960" s="54" t="s">
        <v>4468</v>
      </c>
      <c r="B960" s="7"/>
      <c r="C960" s="16"/>
      <c r="D960" s="55" t="s">
        <v>4469</v>
      </c>
      <c r="E960" s="7"/>
    </row>
    <row r="961" hidden="1">
      <c r="A961" s="10"/>
      <c r="B961" s="12"/>
      <c r="C961" s="16"/>
      <c r="D961" s="11"/>
      <c r="E961" s="12"/>
    </row>
    <row r="962" hidden="1">
      <c r="A962" s="19" t="s">
        <v>3425</v>
      </c>
      <c r="B962" s="6"/>
      <c r="C962" s="6"/>
      <c r="D962" s="6"/>
      <c r="E962" s="7"/>
    </row>
    <row r="963" hidden="1">
      <c r="A963" s="20" t="s">
        <v>3426</v>
      </c>
      <c r="B963" s="21" t="s">
        <v>3427</v>
      </c>
      <c r="C963" s="22" t="s">
        <v>3428</v>
      </c>
      <c r="D963" s="21" t="s">
        <v>3429</v>
      </c>
      <c r="E963" s="23" t="s">
        <v>13</v>
      </c>
    </row>
    <row r="964" hidden="1">
      <c r="A964" s="56" t="s">
        <v>3430</v>
      </c>
      <c r="B964" s="25">
        <v>15151.0</v>
      </c>
      <c r="C964" s="26">
        <v>15151.0</v>
      </c>
      <c r="D964" s="27">
        <v>0.0</v>
      </c>
      <c r="E964" s="28"/>
    </row>
    <row r="965" hidden="1">
      <c r="A965" s="56" t="s">
        <v>3431</v>
      </c>
      <c r="B965" s="29">
        <v>27139.0</v>
      </c>
      <c r="C965" s="26">
        <v>27139.0</v>
      </c>
      <c r="D965" s="27">
        <v>0.0</v>
      </c>
      <c r="E965" s="28"/>
    </row>
    <row r="966" hidden="1">
      <c r="A966" s="56" t="s">
        <v>3432</v>
      </c>
      <c r="B966" s="29">
        <v>0.0</v>
      </c>
      <c r="C966" s="26"/>
      <c r="D966" s="27">
        <v>0.0</v>
      </c>
      <c r="E966" s="28"/>
    </row>
    <row r="967" hidden="1">
      <c r="A967" s="56" t="s">
        <v>3434</v>
      </c>
      <c r="B967" s="29">
        <v>0.0</v>
      </c>
      <c r="C967" s="26"/>
      <c r="D967" s="27">
        <v>0.0</v>
      </c>
      <c r="E967" s="28"/>
    </row>
    <row r="968" hidden="1">
      <c r="A968" s="31" t="s">
        <v>3436</v>
      </c>
      <c r="B968" s="29">
        <v>0.0</v>
      </c>
      <c r="C968" s="26"/>
      <c r="D968" s="27">
        <v>0.0</v>
      </c>
      <c r="E968" s="28"/>
    </row>
    <row r="969" hidden="1">
      <c r="A969" s="31" t="s">
        <v>3438</v>
      </c>
      <c r="B969" s="29">
        <v>0.0</v>
      </c>
      <c r="C969" s="26"/>
      <c r="D969" s="27">
        <v>0.0</v>
      </c>
      <c r="E969" s="28"/>
    </row>
    <row r="970" hidden="1">
      <c r="A970" s="31" t="s">
        <v>3439</v>
      </c>
      <c r="B970" s="29">
        <v>1218.0</v>
      </c>
      <c r="C970" s="26">
        <v>1218.0</v>
      </c>
      <c r="D970" s="27">
        <v>0.0</v>
      </c>
      <c r="E970" s="28" t="s">
        <v>4486</v>
      </c>
    </row>
    <row r="971" hidden="1">
      <c r="A971" s="31" t="s">
        <v>3441</v>
      </c>
      <c r="B971" s="29">
        <v>680.0</v>
      </c>
      <c r="C971" s="26">
        <v>680.0</v>
      </c>
      <c r="D971" s="27">
        <v>0.0</v>
      </c>
      <c r="E971" s="34"/>
    </row>
    <row r="972" hidden="1">
      <c r="A972" s="57" t="s">
        <v>3442</v>
      </c>
      <c r="B972" s="29">
        <v>2054.0</v>
      </c>
      <c r="C972" s="29">
        <v>2054.0</v>
      </c>
      <c r="D972" s="27">
        <v>0.0</v>
      </c>
      <c r="E972" s="34"/>
    </row>
    <row r="973" hidden="1">
      <c r="A973" s="57" t="s">
        <v>3443</v>
      </c>
      <c r="B973" s="29">
        <v>6077.0</v>
      </c>
      <c r="C973" s="58">
        <v>6077.0</v>
      </c>
      <c r="D973" s="27">
        <v>0.0</v>
      </c>
      <c r="E973" s="34"/>
    </row>
    <row r="974" hidden="1">
      <c r="A974" s="57" t="s">
        <v>3444</v>
      </c>
      <c r="B974" s="29">
        <v>30321.0</v>
      </c>
      <c r="C974" s="58">
        <v>30321.0</v>
      </c>
      <c r="D974" s="27">
        <v>0.0</v>
      </c>
      <c r="E974" s="34"/>
    </row>
    <row r="975" hidden="1">
      <c r="A975" s="57" t="s">
        <v>3445</v>
      </c>
      <c r="B975" s="29">
        <v>12201.0</v>
      </c>
      <c r="C975" s="58">
        <v>12201.0</v>
      </c>
      <c r="D975" s="27">
        <v>0.0</v>
      </c>
      <c r="E975" s="34"/>
    </row>
    <row r="976" hidden="1">
      <c r="A976" s="57" t="s">
        <v>3447</v>
      </c>
      <c r="B976" s="29">
        <v>259.0</v>
      </c>
      <c r="C976" s="58">
        <v>259.0</v>
      </c>
      <c r="D976" s="27">
        <v>0.0</v>
      </c>
      <c r="E976" s="34"/>
    </row>
    <row r="977" hidden="1">
      <c r="A977" s="57" t="s">
        <v>3448</v>
      </c>
      <c r="B977" s="29">
        <v>2180.0</v>
      </c>
      <c r="C977" s="58">
        <v>2180.0</v>
      </c>
      <c r="D977" s="27">
        <v>0.0</v>
      </c>
      <c r="E977" s="34"/>
    </row>
    <row r="978" hidden="1">
      <c r="A978" s="35" t="s">
        <v>3449</v>
      </c>
      <c r="B978" s="29">
        <v>95100.2</v>
      </c>
      <c r="C978" s="58">
        <v>95100.19999999998</v>
      </c>
      <c r="D978" s="37">
        <v>-1.4551915228366852E-11</v>
      </c>
      <c r="E978" s="34"/>
    </row>
    <row r="979" hidden="1">
      <c r="A979" s="36" t="s">
        <v>3450</v>
      </c>
      <c r="B979" s="37">
        <v>-0.20000000000436557</v>
      </c>
      <c r="C979" s="27">
        <v>-0.1999999999825377</v>
      </c>
      <c r="D979" s="27">
        <v>2.1827872842550278E-11</v>
      </c>
      <c r="E979" s="38"/>
    </row>
    <row r="980" hidden="1">
      <c r="A980" s="39"/>
      <c r="B980" s="59"/>
      <c r="C980" s="60"/>
      <c r="D980" s="60"/>
      <c r="E980" s="61"/>
    </row>
    <row r="981" hidden="1">
      <c r="A981" s="39"/>
      <c r="B981" s="59"/>
      <c r="C981" s="60"/>
      <c r="D981" s="60"/>
      <c r="E981" s="61"/>
    </row>
    <row r="982" hidden="1">
      <c r="A982" s="5" t="s">
        <v>3451</v>
      </c>
      <c r="B982" s="6"/>
      <c r="C982" s="6"/>
      <c r="D982" s="6"/>
      <c r="E982" s="7"/>
    </row>
    <row r="983" hidden="1">
      <c r="A983" s="10"/>
      <c r="B983" s="11"/>
      <c r="C983" s="11"/>
      <c r="D983" s="11"/>
      <c r="E983" s="12"/>
    </row>
    <row r="984" hidden="1">
      <c r="A984" s="5" t="s">
        <v>3423</v>
      </c>
      <c r="B984" s="6"/>
      <c r="C984" s="6"/>
      <c r="D984" s="6"/>
      <c r="E984" s="7"/>
    </row>
    <row r="985" hidden="1">
      <c r="A985" s="10"/>
      <c r="B985" s="11"/>
      <c r="C985" s="11"/>
      <c r="D985" s="11"/>
      <c r="E985" s="12"/>
    </row>
    <row r="986" hidden="1">
      <c r="A986" s="13">
        <v>46069.0</v>
      </c>
      <c r="B986" s="6"/>
      <c r="C986" s="53" t="s">
        <v>3424</v>
      </c>
      <c r="D986" s="15">
        <v>46075.0</v>
      </c>
      <c r="E986" s="7"/>
    </row>
    <row r="987" hidden="1">
      <c r="A987" s="10"/>
      <c r="B987" s="11"/>
      <c r="C987" s="16"/>
      <c r="D987" s="11"/>
      <c r="E987" s="12"/>
    </row>
    <row r="988" hidden="1">
      <c r="A988" s="54" t="s">
        <v>4468</v>
      </c>
      <c r="B988" s="7"/>
      <c r="C988" s="16"/>
      <c r="D988" s="55" t="s">
        <v>4469</v>
      </c>
      <c r="E988" s="7"/>
    </row>
    <row r="989" hidden="1">
      <c r="A989" s="10"/>
      <c r="B989" s="12"/>
      <c r="C989" s="16"/>
      <c r="D989" s="11"/>
      <c r="E989" s="12"/>
    </row>
    <row r="990" hidden="1">
      <c r="A990" s="19" t="s">
        <v>3425</v>
      </c>
      <c r="B990" s="6"/>
      <c r="C990" s="6"/>
      <c r="D990" s="6"/>
      <c r="E990" s="7"/>
    </row>
    <row r="991" hidden="1">
      <c r="A991" s="20" t="s">
        <v>3426</v>
      </c>
      <c r="B991" s="21" t="s">
        <v>3427</v>
      </c>
      <c r="C991" s="22" t="s">
        <v>3428</v>
      </c>
      <c r="D991" s="21" t="s">
        <v>3429</v>
      </c>
      <c r="E991" s="23" t="s">
        <v>13</v>
      </c>
    </row>
    <row r="992" hidden="1">
      <c r="A992" s="56" t="s">
        <v>3430</v>
      </c>
      <c r="B992" s="25">
        <v>16224.0</v>
      </c>
      <c r="C992" s="26">
        <v>15724.0</v>
      </c>
      <c r="D992" s="27">
        <v>-500.0</v>
      </c>
      <c r="E992" s="28"/>
    </row>
    <row r="993" hidden="1">
      <c r="A993" s="56" t="s">
        <v>3431</v>
      </c>
      <c r="B993" s="29">
        <v>20505.0</v>
      </c>
      <c r="C993" s="26">
        <v>20505.0</v>
      </c>
      <c r="D993" s="27">
        <v>0.0</v>
      </c>
      <c r="E993" s="28"/>
    </row>
    <row r="994" hidden="1">
      <c r="A994" s="56" t="s">
        <v>3432</v>
      </c>
      <c r="B994" s="29">
        <v>0.0</v>
      </c>
      <c r="C994" s="26"/>
      <c r="D994" s="27">
        <v>0.0</v>
      </c>
      <c r="E994" s="28"/>
    </row>
    <row r="995" hidden="1">
      <c r="A995" s="56" t="s">
        <v>3434</v>
      </c>
      <c r="B995" s="29">
        <v>0.0</v>
      </c>
      <c r="C995" s="26"/>
      <c r="D995" s="27">
        <v>0.0</v>
      </c>
      <c r="E995" s="28"/>
    </row>
    <row r="996" hidden="1">
      <c r="A996" s="31" t="s">
        <v>3436</v>
      </c>
      <c r="B996" s="29">
        <v>0.0</v>
      </c>
      <c r="C996" s="26"/>
      <c r="D996" s="27">
        <v>0.0</v>
      </c>
      <c r="E996" s="28"/>
    </row>
    <row r="997" hidden="1">
      <c r="A997" s="31" t="s">
        <v>3438</v>
      </c>
      <c r="B997" s="29">
        <v>0.0</v>
      </c>
      <c r="C997" s="26"/>
      <c r="D997" s="27">
        <v>0.0</v>
      </c>
      <c r="E997" s="28"/>
    </row>
    <row r="998" hidden="1">
      <c r="A998" s="31" t="s">
        <v>3439</v>
      </c>
      <c r="B998" s="29">
        <v>0.0</v>
      </c>
      <c r="C998" s="26">
        <v>500.0</v>
      </c>
      <c r="D998" s="27">
        <v>500.0</v>
      </c>
      <c r="E998" s="28" t="s">
        <v>4487</v>
      </c>
    </row>
    <row r="999" hidden="1">
      <c r="A999" s="31" t="s">
        <v>3441</v>
      </c>
      <c r="B999" s="29">
        <v>760.0</v>
      </c>
      <c r="C999" s="26">
        <v>760.0</v>
      </c>
      <c r="D999" s="27">
        <v>0.0</v>
      </c>
      <c r="E999" s="34"/>
    </row>
    <row r="1000" hidden="1">
      <c r="A1000" s="57" t="s">
        <v>3442</v>
      </c>
      <c r="B1000" s="29">
        <v>0.0</v>
      </c>
      <c r="C1000" s="29">
        <v>0.0</v>
      </c>
      <c r="D1000" s="27">
        <v>0.0</v>
      </c>
      <c r="E1000" s="34"/>
    </row>
    <row r="1001" hidden="1">
      <c r="A1001" s="57" t="s">
        <v>3443</v>
      </c>
      <c r="B1001" s="29">
        <v>7508.0</v>
      </c>
      <c r="C1001" s="58">
        <v>7508.0</v>
      </c>
      <c r="D1001" s="27">
        <v>0.0</v>
      </c>
      <c r="E1001" s="34"/>
    </row>
    <row r="1002" hidden="1">
      <c r="A1002" s="57" t="s">
        <v>3444</v>
      </c>
      <c r="B1002" s="29">
        <v>25769.0</v>
      </c>
      <c r="C1002" s="58">
        <v>25769.0</v>
      </c>
      <c r="D1002" s="27">
        <v>0.0</v>
      </c>
      <c r="E1002" s="34"/>
    </row>
    <row r="1003" hidden="1">
      <c r="A1003" s="57" t="s">
        <v>3445</v>
      </c>
      <c r="B1003" s="29">
        <v>10226.0</v>
      </c>
      <c r="C1003" s="58">
        <v>10226.0</v>
      </c>
      <c r="D1003" s="27">
        <v>0.0</v>
      </c>
      <c r="E1003" s="34"/>
    </row>
    <row r="1004" hidden="1">
      <c r="A1004" s="57" t="s">
        <v>3447</v>
      </c>
      <c r="B1004" s="29">
        <v>1194.0</v>
      </c>
      <c r="C1004" s="58">
        <v>1194.0</v>
      </c>
      <c r="D1004" s="27">
        <v>0.0</v>
      </c>
      <c r="E1004" s="34"/>
    </row>
    <row r="1005" hidden="1">
      <c r="A1005" s="57" t="s">
        <v>3448</v>
      </c>
      <c r="B1005" s="29">
        <v>1862.0</v>
      </c>
      <c r="C1005" s="58">
        <v>1862.0</v>
      </c>
      <c r="D1005" s="27">
        <v>0.0</v>
      </c>
      <c r="E1005" s="34"/>
    </row>
    <row r="1006" hidden="1">
      <c r="A1006" s="35" t="s">
        <v>3449</v>
      </c>
      <c r="B1006" s="29">
        <v>82174.6</v>
      </c>
      <c r="C1006" s="58">
        <v>82174.59999999999</v>
      </c>
      <c r="D1006" s="37">
        <v>-1.4551915228366852E-11</v>
      </c>
      <c r="E1006" s="34"/>
    </row>
    <row r="1007" hidden="1">
      <c r="A1007" s="36" t="s">
        <v>3450</v>
      </c>
      <c r="B1007" s="37">
        <v>11.399999999997817</v>
      </c>
      <c r="C1007" s="27">
        <v>11.400000000008731</v>
      </c>
      <c r="D1007" s="27">
        <v>1.0913936421275139E-11</v>
      </c>
      <c r="E1007" s="38"/>
    </row>
    <row r="1008" hidden="1">
      <c r="A1008" s="39"/>
      <c r="B1008" s="59"/>
      <c r="C1008" s="60"/>
      <c r="D1008" s="60"/>
      <c r="E1008" s="61"/>
    </row>
    <row r="1009" hidden="1">
      <c r="A1009" s="39"/>
      <c r="B1009" s="59"/>
      <c r="C1009" s="60"/>
      <c r="D1009" s="60"/>
      <c r="E1009" s="61"/>
    </row>
    <row r="1010" hidden="1">
      <c r="A1010" s="5" t="s">
        <v>3451</v>
      </c>
      <c r="B1010" s="6"/>
      <c r="C1010" s="6"/>
      <c r="D1010" s="6"/>
      <c r="E1010" s="7"/>
    </row>
    <row r="1011" hidden="1">
      <c r="A1011" s="10"/>
      <c r="B1011" s="11"/>
      <c r="C1011" s="11"/>
      <c r="D1011" s="11"/>
      <c r="E1011" s="12"/>
    </row>
    <row r="1012" hidden="1">
      <c r="A1012" s="5" t="s">
        <v>3423</v>
      </c>
      <c r="B1012" s="6"/>
      <c r="C1012" s="6"/>
      <c r="D1012" s="6"/>
      <c r="E1012" s="7"/>
    </row>
    <row r="1013" hidden="1">
      <c r="A1013" s="10"/>
      <c r="B1013" s="11"/>
      <c r="C1013" s="11"/>
      <c r="D1013" s="11"/>
      <c r="E1013" s="12"/>
    </row>
    <row r="1014" hidden="1">
      <c r="A1014" s="13">
        <v>46076.0</v>
      </c>
      <c r="B1014" s="6"/>
      <c r="C1014" s="53" t="s">
        <v>3424</v>
      </c>
      <c r="D1014" s="15">
        <v>46081.0</v>
      </c>
      <c r="E1014" s="7"/>
    </row>
    <row r="1015" hidden="1">
      <c r="A1015" s="10"/>
      <c r="B1015" s="11"/>
      <c r="C1015" s="16"/>
      <c r="D1015" s="11"/>
      <c r="E1015" s="12"/>
    </row>
    <row r="1016" hidden="1">
      <c r="A1016" s="54" t="s">
        <v>4468</v>
      </c>
      <c r="B1016" s="7"/>
      <c r="C1016" s="16"/>
      <c r="D1016" s="55" t="s">
        <v>4477</v>
      </c>
      <c r="E1016" s="7"/>
    </row>
    <row r="1017" hidden="1">
      <c r="A1017" s="10"/>
      <c r="B1017" s="12"/>
      <c r="C1017" s="16"/>
      <c r="D1017" s="11"/>
      <c r="E1017" s="12"/>
    </row>
    <row r="1018" hidden="1">
      <c r="A1018" s="19" t="s">
        <v>3425</v>
      </c>
      <c r="B1018" s="6"/>
      <c r="C1018" s="6"/>
      <c r="D1018" s="6"/>
      <c r="E1018" s="7"/>
    </row>
    <row r="1019" hidden="1">
      <c r="A1019" s="20" t="s">
        <v>3426</v>
      </c>
      <c r="B1019" s="21" t="s">
        <v>3427</v>
      </c>
      <c r="C1019" s="22" t="s">
        <v>3428</v>
      </c>
      <c r="D1019" s="21" t="s">
        <v>3429</v>
      </c>
      <c r="E1019" s="23" t="s">
        <v>13</v>
      </c>
    </row>
    <row r="1020" hidden="1">
      <c r="A1020" s="56" t="s">
        <v>3430</v>
      </c>
      <c r="B1020" s="25">
        <v>8241.0</v>
      </c>
      <c r="C1020" s="26">
        <v>7741.0</v>
      </c>
      <c r="D1020" s="27">
        <v>-500.0</v>
      </c>
      <c r="E1020" s="28"/>
    </row>
    <row r="1021" hidden="1">
      <c r="A1021" s="56" t="s">
        <v>3431</v>
      </c>
      <c r="B1021" s="29">
        <v>16793.0</v>
      </c>
      <c r="C1021" s="26">
        <v>16793.0</v>
      </c>
      <c r="D1021" s="27">
        <v>0.0</v>
      </c>
      <c r="E1021" s="28"/>
    </row>
    <row r="1022" hidden="1">
      <c r="A1022" s="56" t="s">
        <v>3432</v>
      </c>
      <c r="B1022" s="29">
        <v>0.0</v>
      </c>
      <c r="C1022" s="26"/>
      <c r="D1022" s="27">
        <v>0.0</v>
      </c>
      <c r="E1022" s="28"/>
    </row>
    <row r="1023" hidden="1">
      <c r="A1023" s="56" t="s">
        <v>3434</v>
      </c>
      <c r="B1023" s="29">
        <v>0.0</v>
      </c>
      <c r="C1023" s="26"/>
      <c r="D1023" s="27">
        <v>0.0</v>
      </c>
      <c r="E1023" s="28"/>
    </row>
    <row r="1024" hidden="1">
      <c r="A1024" s="31" t="s">
        <v>3436</v>
      </c>
      <c r="B1024" s="29">
        <v>0.0</v>
      </c>
      <c r="C1024" s="26"/>
      <c r="D1024" s="27">
        <v>0.0</v>
      </c>
      <c r="E1024" s="28"/>
    </row>
    <row r="1025" hidden="1">
      <c r="A1025" s="31" t="s">
        <v>3438</v>
      </c>
      <c r="B1025" s="29">
        <v>0.0</v>
      </c>
      <c r="C1025" s="26"/>
      <c r="D1025" s="27">
        <v>0.0</v>
      </c>
      <c r="E1025" s="28"/>
    </row>
    <row r="1026" hidden="1">
      <c r="A1026" s="31" t="s">
        <v>3439</v>
      </c>
      <c r="B1026" s="29">
        <v>544.0</v>
      </c>
      <c r="C1026" s="26">
        <v>1044.0</v>
      </c>
      <c r="D1026" s="27">
        <v>500.0</v>
      </c>
      <c r="E1026" s="28" t="s">
        <v>4488</v>
      </c>
    </row>
    <row r="1027" hidden="1">
      <c r="A1027" s="31" t="s">
        <v>3441</v>
      </c>
      <c r="B1027" s="29">
        <v>560.0</v>
      </c>
      <c r="C1027" s="26">
        <v>480.0</v>
      </c>
      <c r="D1027" s="27">
        <v>-80.0</v>
      </c>
      <c r="E1027" s="34"/>
    </row>
    <row r="1028" hidden="1">
      <c r="A1028" s="57" t="s">
        <v>3442</v>
      </c>
      <c r="B1028" s="29">
        <v>0.0</v>
      </c>
      <c r="C1028" s="29">
        <v>0.0</v>
      </c>
      <c r="D1028" s="27">
        <v>0.0</v>
      </c>
      <c r="E1028" s="34"/>
    </row>
    <row r="1029" hidden="1">
      <c r="A1029" s="57" t="s">
        <v>3443</v>
      </c>
      <c r="B1029" s="29">
        <v>3763.0</v>
      </c>
      <c r="C1029" s="58">
        <v>3763.0</v>
      </c>
      <c r="D1029" s="27">
        <v>0.0</v>
      </c>
      <c r="E1029" s="34"/>
    </row>
    <row r="1030" hidden="1">
      <c r="A1030" s="57" t="s">
        <v>3444</v>
      </c>
      <c r="B1030" s="29">
        <v>18956.0</v>
      </c>
      <c r="C1030" s="58">
        <v>18956.0</v>
      </c>
      <c r="D1030" s="27">
        <v>0.0</v>
      </c>
      <c r="E1030" s="34"/>
    </row>
    <row r="1031" hidden="1">
      <c r="A1031" s="57" t="s">
        <v>3445</v>
      </c>
      <c r="B1031" s="29">
        <v>6025.0</v>
      </c>
      <c r="C1031" s="58">
        <v>6025.0</v>
      </c>
      <c r="D1031" s="27">
        <v>0.0</v>
      </c>
      <c r="E1031" s="34"/>
    </row>
    <row r="1032" hidden="1">
      <c r="A1032" s="57" t="s">
        <v>3447</v>
      </c>
      <c r="B1032" s="29">
        <v>737.0</v>
      </c>
      <c r="C1032" s="58">
        <v>737.0</v>
      </c>
      <c r="D1032" s="27">
        <v>0.0</v>
      </c>
      <c r="E1032" s="34"/>
    </row>
    <row r="1033" hidden="1">
      <c r="A1033" s="57" t="s">
        <v>3448</v>
      </c>
      <c r="B1033" s="29">
        <v>2131.0</v>
      </c>
      <c r="C1033" s="58">
        <v>2131.0</v>
      </c>
      <c r="D1033" s="27">
        <v>0.0</v>
      </c>
      <c r="E1033" s="34"/>
    </row>
    <row r="1034" hidden="1">
      <c r="A1034" s="35" t="s">
        <v>3449</v>
      </c>
      <c r="B1034" s="29">
        <v>55618.8</v>
      </c>
      <c r="C1034" s="58">
        <v>55618.79999999999</v>
      </c>
      <c r="D1034" s="37">
        <v>-1.4551915228366852E-11</v>
      </c>
      <c r="E1034" s="34"/>
    </row>
    <row r="1035" hidden="1">
      <c r="A1035" s="36" t="s">
        <v>3450</v>
      </c>
      <c r="B1035" s="37">
        <v>0.2000000000016371</v>
      </c>
      <c r="C1035" s="27">
        <v>-79.79999999998836</v>
      </c>
      <c r="D1035" s="27">
        <v>-79.99999999999</v>
      </c>
      <c r="E1035" s="38"/>
    </row>
    <row r="1036" hidden="1">
      <c r="A1036" s="39"/>
      <c r="B1036" s="59"/>
      <c r="C1036" s="60"/>
      <c r="D1036" s="60"/>
      <c r="E1036" s="61"/>
    </row>
    <row r="1037" hidden="1">
      <c r="A1037" s="39"/>
      <c r="B1037" s="59"/>
      <c r="C1037" s="60"/>
      <c r="D1037" s="60"/>
      <c r="E1037" s="61"/>
    </row>
    <row r="1038" hidden="1">
      <c r="A1038" s="5" t="s">
        <v>3451</v>
      </c>
      <c r="B1038" s="6"/>
      <c r="C1038" s="6"/>
      <c r="D1038" s="6"/>
      <c r="E1038" s="7"/>
    </row>
    <row r="1039" hidden="1">
      <c r="A1039" s="10"/>
      <c r="B1039" s="11"/>
      <c r="C1039" s="11"/>
      <c r="D1039" s="11"/>
      <c r="E1039" s="12"/>
    </row>
    <row r="1040" hidden="1">
      <c r="A1040" s="5" t="s">
        <v>3423</v>
      </c>
      <c r="B1040" s="6"/>
      <c r="C1040" s="6"/>
      <c r="D1040" s="6"/>
      <c r="E1040" s="7"/>
    </row>
    <row r="1041" hidden="1">
      <c r="A1041" s="10"/>
      <c r="B1041" s="11"/>
      <c r="C1041" s="11"/>
      <c r="D1041" s="11"/>
      <c r="E1041" s="12"/>
    </row>
    <row r="1042" hidden="1">
      <c r="A1042" s="13">
        <v>46082.0</v>
      </c>
      <c r="B1042" s="6"/>
      <c r="C1042" s="53" t="s">
        <v>3424</v>
      </c>
      <c r="D1042" s="15">
        <v>46082.0</v>
      </c>
      <c r="E1042" s="7"/>
    </row>
    <row r="1043" hidden="1">
      <c r="A1043" s="10"/>
      <c r="B1043" s="11"/>
      <c r="C1043" s="16"/>
      <c r="D1043" s="11"/>
      <c r="E1043" s="12"/>
    </row>
    <row r="1044" hidden="1">
      <c r="A1044" s="54" t="s">
        <v>4469</v>
      </c>
      <c r="B1044" s="7"/>
      <c r="C1044" s="16"/>
      <c r="D1044" s="55" t="s">
        <v>4469</v>
      </c>
      <c r="E1044" s="7"/>
    </row>
    <row r="1045" hidden="1">
      <c r="A1045" s="10"/>
      <c r="B1045" s="12"/>
      <c r="C1045" s="16"/>
      <c r="D1045" s="11"/>
      <c r="E1045" s="12"/>
    </row>
    <row r="1046" hidden="1">
      <c r="A1046" s="19" t="s">
        <v>3425</v>
      </c>
      <c r="B1046" s="6"/>
      <c r="C1046" s="6"/>
      <c r="D1046" s="6"/>
      <c r="E1046" s="7"/>
    </row>
    <row r="1047" hidden="1">
      <c r="A1047" s="20" t="s">
        <v>3426</v>
      </c>
      <c r="B1047" s="21" t="s">
        <v>3427</v>
      </c>
      <c r="C1047" s="22" t="s">
        <v>3428</v>
      </c>
      <c r="D1047" s="21" t="s">
        <v>3429</v>
      </c>
      <c r="E1047" s="23" t="s">
        <v>13</v>
      </c>
    </row>
    <row r="1048" hidden="1">
      <c r="A1048" s="56" t="s">
        <v>3430</v>
      </c>
      <c r="B1048" s="25">
        <v>244.0</v>
      </c>
      <c r="C1048" s="26">
        <v>244.0</v>
      </c>
      <c r="D1048" s="27">
        <v>0.0</v>
      </c>
      <c r="E1048" s="28"/>
    </row>
    <row r="1049" hidden="1">
      <c r="A1049" s="56" t="s">
        <v>3431</v>
      </c>
      <c r="B1049" s="29">
        <v>1647.0</v>
      </c>
      <c r="C1049" s="26">
        <v>1647.0</v>
      </c>
      <c r="D1049" s="27">
        <v>0.0</v>
      </c>
      <c r="E1049" s="28"/>
    </row>
    <row r="1050" hidden="1">
      <c r="A1050" s="56" t="s">
        <v>3432</v>
      </c>
      <c r="B1050" s="29">
        <v>0.0</v>
      </c>
      <c r="C1050" s="26"/>
      <c r="D1050" s="27">
        <v>0.0</v>
      </c>
      <c r="E1050" s="28"/>
    </row>
    <row r="1051" hidden="1">
      <c r="A1051" s="56" t="s">
        <v>3434</v>
      </c>
      <c r="B1051" s="29">
        <v>0.0</v>
      </c>
      <c r="C1051" s="26"/>
      <c r="D1051" s="27">
        <v>0.0</v>
      </c>
      <c r="E1051" s="28"/>
    </row>
    <row r="1052" hidden="1">
      <c r="A1052" s="31" t="s">
        <v>3436</v>
      </c>
      <c r="B1052" s="29">
        <v>0.0</v>
      </c>
      <c r="C1052" s="26"/>
      <c r="D1052" s="27">
        <v>0.0</v>
      </c>
      <c r="E1052" s="28"/>
    </row>
    <row r="1053" hidden="1">
      <c r="A1053" s="31" t="s">
        <v>3438</v>
      </c>
      <c r="B1053" s="29">
        <v>0.0</v>
      </c>
      <c r="C1053" s="26"/>
      <c r="D1053" s="27">
        <v>0.0</v>
      </c>
      <c r="E1053" s="28"/>
    </row>
    <row r="1054" hidden="1">
      <c r="A1054" s="31" t="s">
        <v>3439</v>
      </c>
      <c r="B1054" s="29">
        <v>0.0</v>
      </c>
      <c r="C1054" s="26"/>
      <c r="D1054" s="27">
        <v>0.0</v>
      </c>
      <c r="E1054" s="28"/>
    </row>
    <row r="1055" hidden="1">
      <c r="A1055" s="31" t="s">
        <v>3441</v>
      </c>
      <c r="B1055" s="29">
        <v>80.0</v>
      </c>
      <c r="C1055" s="26">
        <v>80.0</v>
      </c>
      <c r="D1055" s="27">
        <v>0.0</v>
      </c>
      <c r="E1055" s="34"/>
    </row>
    <row r="1056" hidden="1">
      <c r="A1056" s="57" t="s">
        <v>3442</v>
      </c>
      <c r="B1056" s="29">
        <v>0.0</v>
      </c>
      <c r="C1056" s="29">
        <v>0.0</v>
      </c>
      <c r="D1056" s="27">
        <v>0.0</v>
      </c>
      <c r="E1056" s="34"/>
    </row>
    <row r="1057" hidden="1">
      <c r="A1057" s="57" t="s">
        <v>3443</v>
      </c>
      <c r="B1057" s="29">
        <v>408.0</v>
      </c>
      <c r="C1057" s="58">
        <v>408.0</v>
      </c>
      <c r="D1057" s="27">
        <v>0.0</v>
      </c>
      <c r="E1057" s="34"/>
    </row>
    <row r="1058" hidden="1">
      <c r="A1058" s="57" t="s">
        <v>3444</v>
      </c>
      <c r="B1058" s="29">
        <v>971.0</v>
      </c>
      <c r="C1058" s="58">
        <v>971.0</v>
      </c>
      <c r="D1058" s="27">
        <v>0.0</v>
      </c>
      <c r="E1058" s="34"/>
    </row>
    <row r="1059" hidden="1">
      <c r="A1059" s="57" t="s">
        <v>3445</v>
      </c>
      <c r="B1059" s="29">
        <v>657.0</v>
      </c>
      <c r="C1059" s="58">
        <v>657.0</v>
      </c>
      <c r="D1059" s="27">
        <v>0.0</v>
      </c>
      <c r="E1059" s="34"/>
    </row>
    <row r="1060" hidden="1">
      <c r="A1060" s="57" t="s">
        <v>3447</v>
      </c>
      <c r="B1060" s="29">
        <v>0.0</v>
      </c>
      <c r="C1060" s="58">
        <v>0.0</v>
      </c>
      <c r="D1060" s="27">
        <v>0.0</v>
      </c>
      <c r="E1060" s="34"/>
    </row>
    <row r="1061" hidden="1">
      <c r="A1061" s="57" t="s">
        <v>3448</v>
      </c>
      <c r="B1061" s="29">
        <v>0.0</v>
      </c>
      <c r="C1061" s="58">
        <v>0.0</v>
      </c>
      <c r="D1061" s="27">
        <v>0.0</v>
      </c>
      <c r="E1061" s="34"/>
    </row>
    <row r="1062" hidden="1">
      <c r="A1062" s="35" t="s">
        <v>3449</v>
      </c>
      <c r="B1062" s="29">
        <v>4007.0</v>
      </c>
      <c r="C1062" s="58">
        <v>4007.0</v>
      </c>
      <c r="D1062" s="37">
        <v>0.0</v>
      </c>
      <c r="E1062" s="34"/>
    </row>
    <row r="1063" hidden="1">
      <c r="A1063" s="36" t="s">
        <v>3450</v>
      </c>
      <c r="B1063" s="37">
        <v>0.0</v>
      </c>
      <c r="C1063" s="27">
        <v>0.0</v>
      </c>
      <c r="D1063" s="27">
        <v>0.0</v>
      </c>
      <c r="E1063" s="38"/>
    </row>
    <row r="1064" hidden="1">
      <c r="A1064" s="39"/>
      <c r="B1064" s="59"/>
      <c r="C1064" s="60"/>
      <c r="D1064" s="60"/>
      <c r="E1064" s="61"/>
    </row>
    <row r="1065" hidden="1">
      <c r="A1065" s="39"/>
      <c r="B1065" s="59"/>
      <c r="C1065" s="60"/>
      <c r="D1065" s="60"/>
      <c r="E1065" s="61"/>
    </row>
    <row r="1066" hidden="1">
      <c r="A1066" s="5" t="s">
        <v>3451</v>
      </c>
      <c r="B1066" s="6"/>
      <c r="C1066" s="6"/>
      <c r="D1066" s="6"/>
      <c r="E1066" s="7"/>
    </row>
    <row r="1067" hidden="1">
      <c r="A1067" s="10"/>
      <c r="B1067" s="11"/>
      <c r="C1067" s="11"/>
      <c r="D1067" s="11"/>
      <c r="E1067" s="12"/>
    </row>
    <row r="1068" hidden="1">
      <c r="A1068" s="5" t="s">
        <v>3423</v>
      </c>
      <c r="B1068" s="6"/>
      <c r="C1068" s="6"/>
      <c r="D1068" s="6"/>
      <c r="E1068" s="7"/>
    </row>
    <row r="1069" hidden="1">
      <c r="A1069" s="10"/>
      <c r="B1069" s="11"/>
      <c r="C1069" s="11"/>
      <c r="D1069" s="11"/>
      <c r="E1069" s="12"/>
    </row>
    <row r="1070" hidden="1">
      <c r="A1070" s="13">
        <v>46083.0</v>
      </c>
      <c r="B1070" s="6"/>
      <c r="C1070" s="53" t="s">
        <v>3424</v>
      </c>
      <c r="D1070" s="15">
        <v>46089.0</v>
      </c>
      <c r="E1070" s="7"/>
    </row>
    <row r="1071" hidden="1">
      <c r="A1071" s="10"/>
      <c r="B1071" s="11"/>
      <c r="C1071" s="16"/>
      <c r="D1071" s="11"/>
      <c r="E1071" s="12"/>
    </row>
    <row r="1072" hidden="1">
      <c r="A1072" s="54" t="s">
        <v>4468</v>
      </c>
      <c r="B1072" s="7"/>
      <c r="C1072" s="16"/>
      <c r="D1072" s="55" t="s">
        <v>4469</v>
      </c>
      <c r="E1072" s="7"/>
    </row>
    <row r="1073" hidden="1">
      <c r="A1073" s="10"/>
      <c r="B1073" s="12"/>
      <c r="C1073" s="16"/>
      <c r="D1073" s="11"/>
      <c r="E1073" s="12"/>
    </row>
    <row r="1074" hidden="1">
      <c r="A1074" s="19" t="s">
        <v>3425</v>
      </c>
      <c r="B1074" s="6"/>
      <c r="C1074" s="6"/>
      <c r="D1074" s="6"/>
      <c r="E1074" s="7"/>
    </row>
    <row r="1075" hidden="1">
      <c r="A1075" s="20" t="s">
        <v>3426</v>
      </c>
      <c r="B1075" s="21" t="s">
        <v>3427</v>
      </c>
      <c r="C1075" s="22" t="s">
        <v>3428</v>
      </c>
      <c r="D1075" s="21" t="s">
        <v>3429</v>
      </c>
      <c r="E1075" s="23" t="s">
        <v>13</v>
      </c>
    </row>
    <row r="1076" hidden="1">
      <c r="A1076" s="56" t="s">
        <v>3430</v>
      </c>
      <c r="B1076" s="25">
        <v>13856.0</v>
      </c>
      <c r="C1076" s="26">
        <v>13356.0</v>
      </c>
      <c r="D1076" s="27">
        <v>-500.0</v>
      </c>
      <c r="E1076" s="28"/>
    </row>
    <row r="1077" hidden="1">
      <c r="A1077" s="56" t="s">
        <v>3431</v>
      </c>
      <c r="B1077" s="29">
        <v>12310.0</v>
      </c>
      <c r="C1077" s="26">
        <v>12310.0</v>
      </c>
      <c r="D1077" s="27">
        <v>0.0</v>
      </c>
      <c r="E1077" s="28"/>
    </row>
    <row r="1078" hidden="1">
      <c r="A1078" s="56" t="s">
        <v>3432</v>
      </c>
      <c r="B1078" s="29">
        <v>0.0</v>
      </c>
      <c r="C1078" s="26"/>
      <c r="D1078" s="27">
        <v>0.0</v>
      </c>
      <c r="E1078" s="28"/>
    </row>
    <row r="1079" hidden="1">
      <c r="A1079" s="56" t="s">
        <v>3434</v>
      </c>
      <c r="B1079" s="29">
        <v>0.0</v>
      </c>
      <c r="C1079" s="26"/>
      <c r="D1079" s="27">
        <v>0.0</v>
      </c>
      <c r="E1079" s="28"/>
    </row>
    <row r="1080" hidden="1">
      <c r="A1080" s="31" t="s">
        <v>3436</v>
      </c>
      <c r="B1080" s="29">
        <v>0.0</v>
      </c>
      <c r="C1080" s="26"/>
      <c r="D1080" s="27">
        <v>0.0</v>
      </c>
      <c r="E1080" s="28"/>
    </row>
    <row r="1081" hidden="1">
      <c r="A1081" s="31" t="s">
        <v>3438</v>
      </c>
      <c r="B1081" s="29">
        <v>0.0</v>
      </c>
      <c r="C1081" s="26"/>
      <c r="D1081" s="27">
        <v>0.0</v>
      </c>
      <c r="E1081" s="28"/>
    </row>
    <row r="1082" hidden="1">
      <c r="A1082" s="31" t="s">
        <v>3439</v>
      </c>
      <c r="B1082" s="25">
        <v>0.0</v>
      </c>
      <c r="C1082" s="26">
        <v>500.0</v>
      </c>
      <c r="D1082" s="27">
        <v>500.0</v>
      </c>
      <c r="E1082" s="28" t="s">
        <v>4489</v>
      </c>
    </row>
    <row r="1083" hidden="1">
      <c r="A1083" s="31" t="s">
        <v>3441</v>
      </c>
      <c r="B1083" s="29">
        <v>1200.0</v>
      </c>
      <c r="C1083" s="26">
        <v>1080.0</v>
      </c>
      <c r="D1083" s="27">
        <v>-120.0</v>
      </c>
      <c r="E1083" s="34"/>
    </row>
    <row r="1084" hidden="1">
      <c r="A1084" s="57" t="s">
        <v>3442</v>
      </c>
      <c r="B1084" s="29">
        <v>0.0</v>
      </c>
      <c r="C1084" s="29">
        <v>0.0</v>
      </c>
      <c r="D1084" s="27">
        <v>0.0</v>
      </c>
      <c r="E1084" s="34"/>
    </row>
    <row r="1085" hidden="1">
      <c r="A1085" s="57" t="s">
        <v>3443</v>
      </c>
      <c r="B1085" s="29">
        <v>5146.0</v>
      </c>
      <c r="C1085" s="58">
        <v>5146.0</v>
      </c>
      <c r="D1085" s="27">
        <v>0.0</v>
      </c>
      <c r="E1085" s="34"/>
    </row>
    <row r="1086" hidden="1">
      <c r="A1086" s="57" t="s">
        <v>3444</v>
      </c>
      <c r="B1086" s="29">
        <v>38530.42</v>
      </c>
      <c r="C1086" s="58">
        <v>38530.419999999984</v>
      </c>
      <c r="D1086" s="27">
        <v>-1.4551915228366852E-11</v>
      </c>
      <c r="E1086" s="34"/>
    </row>
    <row r="1087" hidden="1">
      <c r="A1087" s="57" t="s">
        <v>3445</v>
      </c>
      <c r="B1087" s="29">
        <v>9454.0</v>
      </c>
      <c r="C1087" s="58">
        <v>9454.0</v>
      </c>
      <c r="D1087" s="27">
        <v>0.0</v>
      </c>
      <c r="E1087" s="34"/>
    </row>
    <row r="1088" hidden="1">
      <c r="A1088" s="57" t="s">
        <v>3447</v>
      </c>
      <c r="B1088" s="29">
        <v>0.0</v>
      </c>
      <c r="C1088" s="58">
        <v>0.0</v>
      </c>
      <c r="D1088" s="27">
        <v>0.0</v>
      </c>
      <c r="E1088" s="34"/>
    </row>
    <row r="1089" hidden="1">
      <c r="A1089" s="57" t="s">
        <v>3448</v>
      </c>
      <c r="B1089" s="29">
        <v>2629.2</v>
      </c>
      <c r="C1089" s="58">
        <v>2629.2000000000003</v>
      </c>
      <c r="D1089" s="27">
        <v>4.547473508864641E-13</v>
      </c>
      <c r="E1089" s="34"/>
    </row>
    <row r="1090" hidden="1">
      <c r="A1090" s="35" t="s">
        <v>3449</v>
      </c>
      <c r="B1090" s="29">
        <v>80495.91999999998</v>
      </c>
      <c r="C1090" s="58">
        <v>80495.92000000003</v>
      </c>
      <c r="D1090" s="37">
        <v>4.3655745685100555E-11</v>
      </c>
      <c r="E1090" s="34"/>
    </row>
    <row r="1091" hidden="1">
      <c r="A1091" s="36" t="s">
        <v>3450</v>
      </c>
      <c r="B1091" s="37">
        <v>0.49999999999454303</v>
      </c>
      <c r="C1091" s="27">
        <v>-119.50000000004366</v>
      </c>
      <c r="D1091" s="27">
        <v>-120.0000000000382</v>
      </c>
      <c r="E1091" s="38"/>
    </row>
    <row r="1092" hidden="1">
      <c r="A1092" s="39"/>
      <c r="B1092" s="59"/>
      <c r="C1092" s="60"/>
      <c r="D1092" s="60"/>
      <c r="E1092" s="61"/>
    </row>
    <row r="1093" hidden="1">
      <c r="A1093" s="39"/>
      <c r="B1093" s="59"/>
      <c r="C1093" s="60"/>
      <c r="D1093" s="60"/>
      <c r="E1093" s="61"/>
    </row>
    <row r="1094" hidden="1">
      <c r="A1094" s="5" t="s">
        <v>3451</v>
      </c>
      <c r="B1094" s="6"/>
      <c r="C1094" s="6"/>
      <c r="D1094" s="6"/>
      <c r="E1094" s="7"/>
    </row>
    <row r="1095" hidden="1">
      <c r="A1095" s="10"/>
      <c r="B1095" s="11"/>
      <c r="C1095" s="11"/>
      <c r="D1095" s="11"/>
      <c r="E1095" s="12"/>
    </row>
    <row r="1096" hidden="1">
      <c r="A1096" s="5" t="s">
        <v>3423</v>
      </c>
      <c r="B1096" s="6"/>
      <c r="C1096" s="6"/>
      <c r="D1096" s="6"/>
      <c r="E1096" s="7"/>
    </row>
    <row r="1097" hidden="1">
      <c r="A1097" s="10"/>
      <c r="B1097" s="11"/>
      <c r="C1097" s="11"/>
      <c r="D1097" s="11"/>
      <c r="E1097" s="12"/>
    </row>
    <row r="1098" hidden="1">
      <c r="A1098" s="13">
        <v>46090.0</v>
      </c>
      <c r="B1098" s="6"/>
      <c r="C1098" s="53" t="s">
        <v>3424</v>
      </c>
      <c r="D1098" s="15">
        <v>46096.0</v>
      </c>
      <c r="E1098" s="7"/>
    </row>
    <row r="1099" hidden="1">
      <c r="A1099" s="10"/>
      <c r="B1099" s="11"/>
      <c r="C1099" s="16"/>
      <c r="D1099" s="11"/>
      <c r="E1099" s="12"/>
    </row>
    <row r="1100" hidden="1">
      <c r="A1100" s="54" t="s">
        <v>4468</v>
      </c>
      <c r="B1100" s="7"/>
      <c r="C1100" s="16"/>
      <c r="D1100" s="55" t="s">
        <v>4469</v>
      </c>
      <c r="E1100" s="7"/>
    </row>
    <row r="1101" hidden="1">
      <c r="A1101" s="10"/>
      <c r="B1101" s="12"/>
      <c r="C1101" s="16"/>
      <c r="D1101" s="11"/>
      <c r="E1101" s="12"/>
    </row>
    <row r="1102" hidden="1">
      <c r="A1102" s="19" t="s">
        <v>3425</v>
      </c>
      <c r="B1102" s="6"/>
      <c r="C1102" s="6"/>
      <c r="D1102" s="6"/>
      <c r="E1102" s="7"/>
    </row>
    <row r="1103" hidden="1">
      <c r="A1103" s="20" t="s">
        <v>3426</v>
      </c>
      <c r="B1103" s="21" t="s">
        <v>3427</v>
      </c>
      <c r="C1103" s="22" t="s">
        <v>3428</v>
      </c>
      <c r="D1103" s="21" t="s">
        <v>3429</v>
      </c>
      <c r="E1103" s="23" t="s">
        <v>13</v>
      </c>
    </row>
    <row r="1104" hidden="1">
      <c r="A1104" s="56" t="s">
        <v>3430</v>
      </c>
      <c r="B1104" s="25">
        <v>10608.0</v>
      </c>
      <c r="C1104" s="26">
        <v>10608.0</v>
      </c>
      <c r="D1104" s="27">
        <v>0.0</v>
      </c>
      <c r="E1104" s="28"/>
    </row>
    <row r="1105" hidden="1">
      <c r="A1105" s="56" t="s">
        <v>3431</v>
      </c>
      <c r="B1105" s="29">
        <v>30751.0</v>
      </c>
      <c r="C1105" s="26">
        <v>30751.0</v>
      </c>
      <c r="D1105" s="27">
        <v>0.0</v>
      </c>
      <c r="E1105" s="28"/>
    </row>
    <row r="1106" hidden="1">
      <c r="A1106" s="56" t="s">
        <v>3432</v>
      </c>
      <c r="B1106" s="29">
        <v>0.0</v>
      </c>
      <c r="C1106" s="26"/>
      <c r="D1106" s="27">
        <v>0.0</v>
      </c>
      <c r="E1106" s="28"/>
    </row>
    <row r="1107" hidden="1">
      <c r="A1107" s="56" t="s">
        <v>3434</v>
      </c>
      <c r="B1107" s="29">
        <v>0.0</v>
      </c>
      <c r="C1107" s="26"/>
      <c r="D1107" s="27">
        <v>0.0</v>
      </c>
      <c r="E1107" s="28"/>
    </row>
    <row r="1108" hidden="1">
      <c r="A1108" s="31" t="s">
        <v>3436</v>
      </c>
      <c r="B1108" s="29">
        <v>0.0</v>
      </c>
      <c r="C1108" s="26"/>
      <c r="D1108" s="27">
        <v>0.0</v>
      </c>
      <c r="E1108" s="28"/>
    </row>
    <row r="1109" hidden="1">
      <c r="A1109" s="31" t="s">
        <v>3438</v>
      </c>
      <c r="B1109" s="29">
        <v>0.0</v>
      </c>
      <c r="C1109" s="26">
        <v>241.0</v>
      </c>
      <c r="D1109" s="27">
        <v>241.0</v>
      </c>
      <c r="E1109" s="28" t="s">
        <v>4466</v>
      </c>
    </row>
    <row r="1110" hidden="1">
      <c r="A1110" s="31" t="s">
        <v>3439</v>
      </c>
      <c r="B1110" s="25">
        <v>1406.0</v>
      </c>
      <c r="C1110" s="26">
        <v>1165.0</v>
      </c>
      <c r="D1110" s="27">
        <v>-241.0</v>
      </c>
      <c r="E1110" s="28" t="s">
        <v>4490</v>
      </c>
    </row>
    <row r="1111" hidden="1">
      <c r="A1111" s="31" t="s">
        <v>3441</v>
      </c>
      <c r="B1111" s="29">
        <v>760.0</v>
      </c>
      <c r="C1111" s="26">
        <v>760.0</v>
      </c>
      <c r="D1111" s="27">
        <v>0.0</v>
      </c>
      <c r="E1111" s="34"/>
    </row>
    <row r="1112" hidden="1">
      <c r="A1112" s="57" t="s">
        <v>3442</v>
      </c>
      <c r="B1112" s="29">
        <v>0.0</v>
      </c>
      <c r="C1112" s="29">
        <v>0.0</v>
      </c>
      <c r="D1112" s="27">
        <v>0.0</v>
      </c>
      <c r="E1112" s="34"/>
    </row>
    <row r="1113" hidden="1">
      <c r="A1113" s="57" t="s">
        <v>3443</v>
      </c>
      <c r="B1113" s="29">
        <v>5350.0</v>
      </c>
      <c r="C1113" s="58">
        <v>5350.0</v>
      </c>
      <c r="D1113" s="27">
        <v>0.0</v>
      </c>
      <c r="E1113" s="34"/>
    </row>
    <row r="1114" hidden="1">
      <c r="A1114" s="57" t="s">
        <v>3444</v>
      </c>
      <c r="B1114" s="29">
        <v>30488.0</v>
      </c>
      <c r="C1114" s="58">
        <v>30488.0</v>
      </c>
      <c r="D1114" s="27">
        <v>0.0</v>
      </c>
      <c r="E1114" s="34"/>
    </row>
    <row r="1115" hidden="1">
      <c r="A1115" s="57" t="s">
        <v>3445</v>
      </c>
      <c r="B1115" s="29">
        <v>11457.0</v>
      </c>
      <c r="C1115" s="58">
        <v>11457.0</v>
      </c>
      <c r="D1115" s="27">
        <v>0.0</v>
      </c>
      <c r="E1115" s="34"/>
    </row>
    <row r="1116" hidden="1">
      <c r="A1116" s="57" t="s">
        <v>3447</v>
      </c>
      <c r="B1116" s="29">
        <v>0.0</v>
      </c>
      <c r="C1116" s="58">
        <v>0.0</v>
      </c>
      <c r="D1116" s="27">
        <v>0.0</v>
      </c>
      <c r="E1116" s="34"/>
    </row>
    <row r="1117" hidden="1">
      <c r="A1117" s="57" t="s">
        <v>3448</v>
      </c>
      <c r="B1117" s="29">
        <v>2571.0</v>
      </c>
      <c r="C1117" s="58">
        <v>2571.0</v>
      </c>
      <c r="D1117" s="27">
        <v>0.0</v>
      </c>
      <c r="E1117" s="34"/>
    </row>
    <row r="1118" hidden="1">
      <c r="A1118" s="35" t="s">
        <v>3449</v>
      </c>
      <c r="B1118" s="29">
        <v>90820.6</v>
      </c>
      <c r="C1118" s="58">
        <v>90820.59999999999</v>
      </c>
      <c r="D1118" s="37">
        <v>-1.4551915228366852E-11</v>
      </c>
      <c r="E1118" s="34"/>
    </row>
    <row r="1119" hidden="1">
      <c r="A1119" s="36" t="s">
        <v>3450</v>
      </c>
      <c r="B1119" s="37">
        <v>-0.6000000000012733</v>
      </c>
      <c r="C1119" s="27">
        <v>-0.5999999999912689</v>
      </c>
      <c r="D1119" s="27">
        <v>1.000444171950221E-11</v>
      </c>
      <c r="E1119" s="38"/>
    </row>
    <row r="1120" hidden="1">
      <c r="A1120" s="39"/>
      <c r="B1120" s="59"/>
      <c r="C1120" s="60"/>
      <c r="D1120" s="60"/>
      <c r="E1120" s="61"/>
    </row>
    <row r="1121" hidden="1">
      <c r="A1121" s="39"/>
      <c r="B1121" s="59"/>
      <c r="C1121" s="60"/>
      <c r="D1121" s="60"/>
      <c r="E1121" s="61"/>
    </row>
    <row r="1122" hidden="1">
      <c r="A1122" s="5" t="s">
        <v>3451</v>
      </c>
      <c r="B1122" s="6"/>
      <c r="C1122" s="6"/>
      <c r="D1122" s="6"/>
      <c r="E1122" s="7"/>
    </row>
    <row r="1123" hidden="1">
      <c r="A1123" s="10"/>
      <c r="B1123" s="11"/>
      <c r="C1123" s="11"/>
      <c r="D1123" s="11"/>
      <c r="E1123" s="12"/>
    </row>
    <row r="1124" hidden="1">
      <c r="A1124" s="5" t="s">
        <v>3423</v>
      </c>
      <c r="B1124" s="6"/>
      <c r="C1124" s="6"/>
      <c r="D1124" s="6"/>
      <c r="E1124" s="7"/>
    </row>
    <row r="1125" hidden="1">
      <c r="A1125" s="10"/>
      <c r="B1125" s="11"/>
      <c r="C1125" s="11"/>
      <c r="D1125" s="11"/>
      <c r="E1125" s="12"/>
    </row>
    <row r="1126" hidden="1">
      <c r="A1126" s="13">
        <v>46097.0</v>
      </c>
      <c r="B1126" s="6"/>
      <c r="C1126" s="53" t="s">
        <v>3424</v>
      </c>
      <c r="D1126" s="15">
        <v>46103.0</v>
      </c>
      <c r="E1126" s="7"/>
    </row>
    <row r="1127" hidden="1">
      <c r="A1127" s="10"/>
      <c r="B1127" s="11"/>
      <c r="C1127" s="16"/>
      <c r="D1127" s="11"/>
      <c r="E1127" s="12"/>
    </row>
    <row r="1128" hidden="1">
      <c r="A1128" s="54" t="s">
        <v>4468</v>
      </c>
      <c r="B1128" s="7"/>
      <c r="C1128" s="16"/>
      <c r="D1128" s="55" t="s">
        <v>4469</v>
      </c>
      <c r="E1128" s="7"/>
    </row>
    <row r="1129" hidden="1">
      <c r="A1129" s="10"/>
      <c r="B1129" s="12"/>
      <c r="C1129" s="16"/>
      <c r="D1129" s="11"/>
      <c r="E1129" s="12"/>
    </row>
    <row r="1130" hidden="1">
      <c r="A1130" s="19" t="s">
        <v>3425</v>
      </c>
      <c r="B1130" s="6"/>
      <c r="C1130" s="6"/>
      <c r="D1130" s="6"/>
      <c r="E1130" s="7"/>
    </row>
    <row r="1131" hidden="1">
      <c r="A1131" s="20" t="s">
        <v>3426</v>
      </c>
      <c r="B1131" s="21" t="s">
        <v>3427</v>
      </c>
      <c r="C1131" s="22" t="s">
        <v>3428</v>
      </c>
      <c r="D1131" s="21" t="s">
        <v>3429</v>
      </c>
      <c r="E1131" s="23" t="s">
        <v>13</v>
      </c>
    </row>
    <row r="1132" hidden="1">
      <c r="A1132" s="56" t="s">
        <v>3430</v>
      </c>
      <c r="B1132" s="25">
        <v>22578.0</v>
      </c>
      <c r="C1132" s="26">
        <v>22578.0</v>
      </c>
      <c r="D1132" s="27">
        <v>0.0</v>
      </c>
      <c r="E1132" s="28"/>
    </row>
    <row r="1133" hidden="1">
      <c r="A1133" s="56" t="s">
        <v>3431</v>
      </c>
      <c r="B1133" s="29">
        <v>19336.0</v>
      </c>
      <c r="C1133" s="26">
        <v>19336.0</v>
      </c>
      <c r="D1133" s="27">
        <v>0.0</v>
      </c>
      <c r="E1133" s="28"/>
    </row>
    <row r="1134" hidden="1">
      <c r="A1134" s="56" t="s">
        <v>3432</v>
      </c>
      <c r="B1134" s="29">
        <v>500.0</v>
      </c>
      <c r="C1134" s="26">
        <v>500.0</v>
      </c>
      <c r="D1134" s="27">
        <v>0.0</v>
      </c>
      <c r="E1134" s="28"/>
    </row>
    <row r="1135" hidden="1">
      <c r="A1135" s="56" t="s">
        <v>3434</v>
      </c>
      <c r="B1135" s="29">
        <v>0.0</v>
      </c>
      <c r="C1135" s="26"/>
      <c r="D1135" s="27">
        <v>0.0</v>
      </c>
      <c r="E1135" s="28"/>
    </row>
    <row r="1136" hidden="1">
      <c r="A1136" s="31" t="s">
        <v>3436</v>
      </c>
      <c r="B1136" s="29">
        <v>0.0</v>
      </c>
      <c r="C1136" s="26"/>
      <c r="D1136" s="27">
        <v>0.0</v>
      </c>
      <c r="E1136" s="28"/>
    </row>
    <row r="1137" hidden="1">
      <c r="A1137" s="31" t="s">
        <v>3438</v>
      </c>
      <c r="B1137" s="29">
        <v>0.0</v>
      </c>
      <c r="C1137" s="26"/>
      <c r="D1137" s="27">
        <v>0.0</v>
      </c>
      <c r="E1137" s="28"/>
    </row>
    <row r="1138" hidden="1">
      <c r="A1138" s="31" t="s">
        <v>3439</v>
      </c>
      <c r="B1138" s="25">
        <v>0.0</v>
      </c>
      <c r="C1138" s="26"/>
      <c r="D1138" s="27">
        <v>0.0</v>
      </c>
      <c r="E1138" s="28"/>
    </row>
    <row r="1139" hidden="1">
      <c r="A1139" s="31" t="s">
        <v>3441</v>
      </c>
      <c r="B1139" s="29">
        <v>1200.0</v>
      </c>
      <c r="C1139" s="26">
        <v>1240.0</v>
      </c>
      <c r="D1139" s="27">
        <v>40.0</v>
      </c>
      <c r="E1139" s="34"/>
    </row>
    <row r="1140" hidden="1">
      <c r="A1140" s="57" t="s">
        <v>3442</v>
      </c>
      <c r="B1140" s="29">
        <v>0.0</v>
      </c>
      <c r="C1140" s="29">
        <v>0.0</v>
      </c>
      <c r="D1140" s="27">
        <v>0.0</v>
      </c>
      <c r="E1140" s="34"/>
    </row>
    <row r="1141" hidden="1">
      <c r="A1141" s="57" t="s">
        <v>3443</v>
      </c>
      <c r="B1141" s="29">
        <v>10112.0</v>
      </c>
      <c r="C1141" s="58">
        <v>10112.0</v>
      </c>
      <c r="D1141" s="27">
        <v>0.0</v>
      </c>
      <c r="E1141" s="34"/>
    </row>
    <row r="1142" hidden="1">
      <c r="A1142" s="57" t="s">
        <v>3444</v>
      </c>
      <c r="B1142" s="29">
        <v>30061.5</v>
      </c>
      <c r="C1142" s="58">
        <v>30061.5</v>
      </c>
      <c r="D1142" s="27">
        <v>0.0</v>
      </c>
      <c r="E1142" s="34"/>
    </row>
    <row r="1143" hidden="1">
      <c r="A1143" s="57" t="s">
        <v>3445</v>
      </c>
      <c r="B1143" s="29">
        <v>7294.0</v>
      </c>
      <c r="C1143" s="58">
        <v>7553.0</v>
      </c>
      <c r="D1143" s="27">
        <v>259.0</v>
      </c>
      <c r="E1143" s="34"/>
    </row>
    <row r="1144" hidden="1">
      <c r="A1144" s="57" t="s">
        <v>3447</v>
      </c>
      <c r="B1144" s="29">
        <v>0.0</v>
      </c>
      <c r="C1144" s="58">
        <v>0.0</v>
      </c>
      <c r="D1144" s="27">
        <v>0.0</v>
      </c>
      <c r="E1144" s="34"/>
    </row>
    <row r="1145" hidden="1">
      <c r="A1145" s="57" t="s">
        <v>3448</v>
      </c>
      <c r="B1145" s="29">
        <v>2883.0</v>
      </c>
      <c r="C1145" s="58">
        <v>2883.0</v>
      </c>
      <c r="D1145" s="27">
        <v>0.0</v>
      </c>
      <c r="E1145" s="34"/>
    </row>
    <row r="1146" hidden="1">
      <c r="A1146" s="35" t="s">
        <v>3449</v>
      </c>
      <c r="B1146" s="29">
        <v>91082.09999999999</v>
      </c>
      <c r="C1146" s="58">
        <v>91341.09999999999</v>
      </c>
      <c r="D1146" s="37">
        <v>259.0</v>
      </c>
      <c r="E1146" s="34"/>
    </row>
    <row r="1147" hidden="1">
      <c r="A1147" s="36" t="s">
        <v>3450</v>
      </c>
      <c r="B1147" s="37">
        <v>-0.6000000000003638</v>
      </c>
      <c r="C1147" s="27">
        <v>39.40000000000873</v>
      </c>
      <c r="D1147" s="27">
        <v>40.000000000009095</v>
      </c>
      <c r="E1147" s="38"/>
    </row>
    <row r="1148" hidden="1">
      <c r="A1148" s="39"/>
      <c r="B1148" s="59"/>
      <c r="C1148" s="60"/>
      <c r="D1148" s="60"/>
      <c r="E1148" s="61"/>
    </row>
    <row r="1149" hidden="1">
      <c r="A1149" s="39"/>
      <c r="B1149" s="59"/>
      <c r="C1149" s="60"/>
      <c r="D1149" s="60"/>
      <c r="E1149" s="61"/>
    </row>
    <row r="1150" hidden="1">
      <c r="A1150" s="5" t="s">
        <v>3451</v>
      </c>
      <c r="B1150" s="6"/>
      <c r="C1150" s="6"/>
      <c r="D1150" s="6"/>
      <c r="E1150" s="7"/>
    </row>
    <row r="1151" hidden="1">
      <c r="A1151" s="10"/>
      <c r="B1151" s="11"/>
      <c r="C1151" s="11"/>
      <c r="D1151" s="11"/>
      <c r="E1151" s="12"/>
    </row>
    <row r="1152" hidden="1">
      <c r="A1152" s="5" t="s">
        <v>3423</v>
      </c>
      <c r="B1152" s="6"/>
      <c r="C1152" s="6"/>
      <c r="D1152" s="6"/>
      <c r="E1152" s="7"/>
    </row>
    <row r="1153" hidden="1">
      <c r="A1153" s="10"/>
      <c r="B1153" s="11"/>
      <c r="C1153" s="11"/>
      <c r="D1153" s="11"/>
      <c r="E1153" s="12"/>
    </row>
    <row r="1154" hidden="1">
      <c r="A1154" s="13">
        <v>46104.0</v>
      </c>
      <c r="B1154" s="6"/>
      <c r="C1154" s="53" t="s">
        <v>3424</v>
      </c>
      <c r="D1154" s="15">
        <v>46110.0</v>
      </c>
      <c r="E1154" s="7"/>
    </row>
    <row r="1155" hidden="1">
      <c r="A1155" s="10"/>
      <c r="B1155" s="11"/>
      <c r="C1155" s="16"/>
      <c r="D1155" s="11"/>
      <c r="E1155" s="12"/>
    </row>
    <row r="1156" hidden="1">
      <c r="A1156" s="54" t="s">
        <v>4468</v>
      </c>
      <c r="B1156" s="7"/>
      <c r="C1156" s="16"/>
      <c r="D1156" s="55" t="s">
        <v>4469</v>
      </c>
      <c r="E1156" s="7"/>
    </row>
    <row r="1157" hidden="1">
      <c r="A1157" s="10"/>
      <c r="B1157" s="12"/>
      <c r="C1157" s="16"/>
      <c r="D1157" s="11"/>
      <c r="E1157" s="12"/>
    </row>
    <row r="1158" hidden="1">
      <c r="A1158" s="19" t="s">
        <v>3425</v>
      </c>
      <c r="B1158" s="6"/>
      <c r="C1158" s="6"/>
      <c r="D1158" s="6"/>
      <c r="E1158" s="7"/>
    </row>
    <row r="1159" hidden="1">
      <c r="A1159" s="20" t="s">
        <v>3426</v>
      </c>
      <c r="B1159" s="21" t="s">
        <v>3427</v>
      </c>
      <c r="C1159" s="22" t="s">
        <v>3428</v>
      </c>
      <c r="D1159" s="21" t="s">
        <v>3429</v>
      </c>
      <c r="E1159" s="23" t="s">
        <v>13</v>
      </c>
    </row>
    <row r="1160" hidden="1">
      <c r="A1160" s="56" t="s">
        <v>3430</v>
      </c>
      <c r="B1160" s="25">
        <v>18228.0</v>
      </c>
      <c r="C1160" s="26">
        <v>14725.0</v>
      </c>
      <c r="D1160" s="27">
        <v>-3503.0</v>
      </c>
      <c r="E1160" s="28"/>
    </row>
    <row r="1161" hidden="1">
      <c r="A1161" s="56" t="s">
        <v>3431</v>
      </c>
      <c r="B1161" s="29">
        <v>21867.0</v>
      </c>
      <c r="C1161" s="26">
        <v>25471.0</v>
      </c>
      <c r="D1161" s="27">
        <v>3604.0</v>
      </c>
      <c r="E1161" s="28"/>
    </row>
    <row r="1162" hidden="1">
      <c r="A1162" s="56" t="s">
        <v>3432</v>
      </c>
      <c r="B1162" s="29">
        <v>0.0</v>
      </c>
      <c r="C1162" s="26"/>
      <c r="D1162" s="27">
        <v>0.0</v>
      </c>
      <c r="E1162" s="28"/>
    </row>
    <row r="1163" hidden="1">
      <c r="A1163" s="56" t="s">
        <v>3434</v>
      </c>
      <c r="B1163" s="29">
        <v>0.0</v>
      </c>
      <c r="C1163" s="26"/>
      <c r="D1163" s="27">
        <v>0.0</v>
      </c>
      <c r="E1163" s="28"/>
    </row>
    <row r="1164" hidden="1">
      <c r="A1164" s="31" t="s">
        <v>3436</v>
      </c>
      <c r="B1164" s="29">
        <v>0.0</v>
      </c>
      <c r="C1164" s="26"/>
      <c r="D1164" s="27">
        <v>0.0</v>
      </c>
      <c r="E1164" s="28"/>
    </row>
    <row r="1165" hidden="1">
      <c r="A1165" s="31" t="s">
        <v>3438</v>
      </c>
      <c r="B1165" s="29">
        <v>0.0</v>
      </c>
      <c r="C1165" s="26"/>
      <c r="D1165" s="27">
        <v>0.0</v>
      </c>
      <c r="E1165" s="28"/>
    </row>
    <row r="1166" hidden="1">
      <c r="A1166" s="31" t="s">
        <v>3439</v>
      </c>
      <c r="B1166" s="25">
        <v>0.0</v>
      </c>
      <c r="C1166" s="26"/>
      <c r="D1166" s="27">
        <v>0.0</v>
      </c>
      <c r="E1166" s="28"/>
    </row>
    <row r="1167" hidden="1">
      <c r="A1167" s="31" t="s">
        <v>3441</v>
      </c>
      <c r="B1167" s="29">
        <v>965.0</v>
      </c>
      <c r="C1167" s="26">
        <v>965.0</v>
      </c>
      <c r="D1167" s="27">
        <v>0.0</v>
      </c>
      <c r="E1167" s="34"/>
    </row>
    <row r="1168" hidden="1">
      <c r="A1168" s="57" t="s">
        <v>3442</v>
      </c>
      <c r="B1168" s="29">
        <v>0.0</v>
      </c>
      <c r="C1168" s="29">
        <v>0.0</v>
      </c>
      <c r="D1168" s="27">
        <v>0.0</v>
      </c>
      <c r="E1168" s="34"/>
    </row>
    <row r="1169" hidden="1">
      <c r="A1169" s="57" t="s">
        <v>3443</v>
      </c>
      <c r="B1169" s="29">
        <v>4026.0</v>
      </c>
      <c r="C1169" s="58">
        <v>4026.0</v>
      </c>
      <c r="D1169" s="27">
        <v>0.0</v>
      </c>
      <c r="E1169" s="34"/>
    </row>
    <row r="1170" hidden="1">
      <c r="A1170" s="57" t="s">
        <v>3444</v>
      </c>
      <c r="B1170" s="29">
        <v>27192.25</v>
      </c>
      <c r="C1170" s="58">
        <v>27192.25</v>
      </c>
      <c r="D1170" s="27">
        <v>0.0</v>
      </c>
      <c r="E1170" s="34"/>
    </row>
    <row r="1171" hidden="1">
      <c r="A1171" s="57" t="s">
        <v>3445</v>
      </c>
      <c r="B1171" s="29">
        <v>7822.0</v>
      </c>
      <c r="C1171" s="58">
        <v>7822.0</v>
      </c>
      <c r="D1171" s="27">
        <v>0.0</v>
      </c>
      <c r="E1171" s="34"/>
    </row>
    <row r="1172" hidden="1">
      <c r="A1172" s="57" t="s">
        <v>3447</v>
      </c>
      <c r="B1172" s="29">
        <v>0.0</v>
      </c>
      <c r="C1172" s="58">
        <v>0.0</v>
      </c>
      <c r="D1172" s="27">
        <v>0.0</v>
      </c>
      <c r="E1172" s="34"/>
    </row>
    <row r="1173" hidden="1">
      <c r="A1173" s="57" t="s">
        <v>3448</v>
      </c>
      <c r="B1173" s="29">
        <v>881.0</v>
      </c>
      <c r="C1173" s="58">
        <v>881.0</v>
      </c>
      <c r="D1173" s="27">
        <v>0.0</v>
      </c>
      <c r="E1173" s="34"/>
    </row>
    <row r="1174" hidden="1">
      <c r="A1174" s="35" t="s">
        <v>3449</v>
      </c>
      <c r="B1174" s="29">
        <v>80203.05</v>
      </c>
      <c r="C1174" s="58">
        <v>80203.04999999999</v>
      </c>
      <c r="D1174" s="37">
        <v>-1.4551915228366852E-11</v>
      </c>
      <c r="E1174" s="34"/>
    </row>
    <row r="1175" hidden="1">
      <c r="A1175" s="36" t="s">
        <v>3450</v>
      </c>
      <c r="B1175" s="37">
        <v>-102.80000000000018</v>
      </c>
      <c r="C1175" s="27">
        <v>-1.7999999999883585</v>
      </c>
      <c r="D1175" s="27">
        <v>101.00000000001182</v>
      </c>
      <c r="E1175" s="38"/>
    </row>
    <row r="1176" hidden="1">
      <c r="A1176" s="39"/>
      <c r="B1176" s="59"/>
      <c r="C1176" s="60"/>
      <c r="D1176" s="60"/>
      <c r="E1176" s="61"/>
    </row>
    <row r="1177" hidden="1">
      <c r="A1177" s="39"/>
      <c r="B1177" s="59"/>
      <c r="C1177" s="60"/>
      <c r="D1177" s="60"/>
      <c r="E1177" s="61"/>
    </row>
    <row r="1178" hidden="1">
      <c r="A1178" s="5" t="s">
        <v>3451</v>
      </c>
      <c r="B1178" s="6"/>
      <c r="C1178" s="6"/>
      <c r="D1178" s="6"/>
      <c r="E1178" s="7"/>
    </row>
    <row r="1179" hidden="1">
      <c r="A1179" s="10"/>
      <c r="B1179" s="11"/>
      <c r="C1179" s="11"/>
      <c r="D1179" s="11"/>
      <c r="E1179" s="12"/>
    </row>
    <row r="1180" hidden="1">
      <c r="A1180" s="5" t="s">
        <v>3423</v>
      </c>
      <c r="B1180" s="6"/>
      <c r="C1180" s="6"/>
      <c r="D1180" s="6"/>
      <c r="E1180" s="7"/>
    </row>
    <row r="1181" hidden="1">
      <c r="A1181" s="10"/>
      <c r="B1181" s="11"/>
      <c r="C1181" s="11"/>
      <c r="D1181" s="11"/>
      <c r="E1181" s="12"/>
    </row>
    <row r="1182" hidden="1">
      <c r="A1182" s="13">
        <v>46111.0</v>
      </c>
      <c r="B1182" s="6"/>
      <c r="C1182" s="53" t="s">
        <v>3424</v>
      </c>
      <c r="D1182" s="15">
        <v>46112.0</v>
      </c>
      <c r="E1182" s="7"/>
    </row>
    <row r="1183" hidden="1">
      <c r="A1183" s="10"/>
      <c r="B1183" s="11"/>
      <c r="C1183" s="16"/>
      <c r="D1183" s="11"/>
      <c r="E1183" s="12"/>
    </row>
    <row r="1184" hidden="1">
      <c r="A1184" s="54" t="s">
        <v>4468</v>
      </c>
      <c r="B1184" s="7"/>
      <c r="C1184" s="16"/>
      <c r="D1184" s="55" t="s">
        <v>4470</v>
      </c>
      <c r="E1184" s="7"/>
    </row>
    <row r="1185" hidden="1">
      <c r="A1185" s="10"/>
      <c r="B1185" s="12"/>
      <c r="C1185" s="16"/>
      <c r="D1185" s="11"/>
      <c r="E1185" s="12"/>
    </row>
    <row r="1186" hidden="1">
      <c r="A1186" s="19" t="s">
        <v>3425</v>
      </c>
      <c r="B1186" s="6"/>
      <c r="C1186" s="6"/>
      <c r="D1186" s="6"/>
      <c r="E1186" s="7"/>
    </row>
    <row r="1187" hidden="1">
      <c r="A1187" s="20" t="s">
        <v>3426</v>
      </c>
      <c r="B1187" s="21" t="s">
        <v>3427</v>
      </c>
      <c r="C1187" s="22" t="s">
        <v>3428</v>
      </c>
      <c r="D1187" s="21" t="s">
        <v>3429</v>
      </c>
      <c r="E1187" s="23" t="s">
        <v>13</v>
      </c>
    </row>
    <row r="1188" hidden="1">
      <c r="A1188" s="56" t="s">
        <v>3430</v>
      </c>
      <c r="B1188" s="25">
        <v>2319.0</v>
      </c>
      <c r="C1188" s="26">
        <v>4597.0</v>
      </c>
      <c r="D1188" s="27">
        <v>2278.0</v>
      </c>
      <c r="E1188" s="28" t="s">
        <v>4491</v>
      </c>
    </row>
    <row r="1189" hidden="1">
      <c r="A1189" s="56" t="s">
        <v>3431</v>
      </c>
      <c r="B1189" s="29">
        <v>5203.0</v>
      </c>
      <c r="C1189" s="26">
        <v>5203.0</v>
      </c>
      <c r="D1189" s="27">
        <v>0.0</v>
      </c>
      <c r="E1189" s="28"/>
    </row>
    <row r="1190" hidden="1">
      <c r="A1190" s="56" t="s">
        <v>3432</v>
      </c>
      <c r="B1190" s="29">
        <v>0.0</v>
      </c>
      <c r="C1190" s="26"/>
      <c r="D1190" s="27">
        <v>0.0</v>
      </c>
      <c r="E1190" s="28"/>
    </row>
    <row r="1191" hidden="1">
      <c r="A1191" s="56" t="s">
        <v>3434</v>
      </c>
      <c r="B1191" s="29">
        <v>0.0</v>
      </c>
      <c r="C1191" s="26"/>
      <c r="D1191" s="27">
        <v>0.0</v>
      </c>
      <c r="E1191" s="28"/>
    </row>
    <row r="1192" hidden="1">
      <c r="A1192" s="31" t="s">
        <v>3436</v>
      </c>
      <c r="B1192" s="29">
        <v>0.0</v>
      </c>
      <c r="C1192" s="26"/>
      <c r="D1192" s="27">
        <v>0.0</v>
      </c>
      <c r="E1192" s="28"/>
    </row>
    <row r="1193" hidden="1">
      <c r="A1193" s="31" t="s">
        <v>3438</v>
      </c>
      <c r="B1193" s="29">
        <v>0.0</v>
      </c>
      <c r="C1193" s="26"/>
      <c r="D1193" s="27">
        <v>0.0</v>
      </c>
      <c r="E1193" s="28"/>
    </row>
    <row r="1194" hidden="1">
      <c r="A1194" s="31" t="s">
        <v>3439</v>
      </c>
      <c r="B1194" s="25">
        <v>0.0</v>
      </c>
      <c r="C1194" s="26"/>
      <c r="D1194" s="27">
        <v>0.0</v>
      </c>
      <c r="E1194" s="28"/>
    </row>
    <row r="1195" hidden="1">
      <c r="A1195" s="31" t="s">
        <v>3441</v>
      </c>
      <c r="B1195" s="29">
        <v>360.0</v>
      </c>
      <c r="C1195" s="26">
        <v>360.0</v>
      </c>
      <c r="D1195" s="27">
        <v>0.0</v>
      </c>
      <c r="E1195" s="34"/>
    </row>
    <row r="1196" hidden="1">
      <c r="A1196" s="57" t="s">
        <v>3442</v>
      </c>
      <c r="B1196" s="29">
        <v>0.0</v>
      </c>
      <c r="C1196" s="29">
        <v>0.0</v>
      </c>
      <c r="D1196" s="27">
        <v>0.0</v>
      </c>
      <c r="E1196" s="34"/>
    </row>
    <row r="1197" hidden="1">
      <c r="A1197" s="57" t="s">
        <v>3443</v>
      </c>
      <c r="B1197" s="29">
        <v>349.0</v>
      </c>
      <c r="C1197" s="58">
        <v>349.0</v>
      </c>
      <c r="D1197" s="27">
        <v>0.0</v>
      </c>
      <c r="E1197" s="34"/>
    </row>
    <row r="1198" hidden="1">
      <c r="A1198" s="57" t="s">
        <v>3444</v>
      </c>
      <c r="B1198" s="29">
        <v>7263.0</v>
      </c>
      <c r="C1198" s="58">
        <v>7263.0</v>
      </c>
      <c r="D1198" s="27">
        <v>0.0</v>
      </c>
      <c r="E1198" s="34"/>
    </row>
    <row r="1199" hidden="1">
      <c r="A1199" s="57" t="s">
        <v>3445</v>
      </c>
      <c r="B1199" s="29">
        <v>1694.0</v>
      </c>
      <c r="C1199" s="58">
        <v>1694.0</v>
      </c>
      <c r="D1199" s="27">
        <v>0.0</v>
      </c>
      <c r="E1199" s="34"/>
    </row>
    <row r="1200" hidden="1">
      <c r="A1200" s="57" t="s">
        <v>3447</v>
      </c>
      <c r="B1200" s="29">
        <v>0.0</v>
      </c>
      <c r="C1200" s="58">
        <v>0.0</v>
      </c>
      <c r="D1200" s="27">
        <v>0.0</v>
      </c>
      <c r="E1200" s="34"/>
    </row>
    <row r="1201" hidden="1">
      <c r="A1201" s="57" t="s">
        <v>3448</v>
      </c>
      <c r="B1201" s="29">
        <v>496.0</v>
      </c>
      <c r="C1201" s="58">
        <v>496.0</v>
      </c>
      <c r="D1201" s="27">
        <v>0.0</v>
      </c>
      <c r="E1201" s="34"/>
    </row>
    <row r="1202" hidden="1">
      <c r="A1202" s="35" t="s">
        <v>3449</v>
      </c>
      <c r="B1202" s="29">
        <v>19466.0</v>
      </c>
      <c r="C1202" s="58">
        <v>19466.0</v>
      </c>
      <c r="D1202" s="37">
        <v>0.0</v>
      </c>
      <c r="E1202" s="34"/>
    </row>
    <row r="1203" hidden="1">
      <c r="A1203" s="36" t="s">
        <v>3450</v>
      </c>
      <c r="B1203" s="37">
        <v>-2278.0</v>
      </c>
      <c r="C1203" s="27">
        <v>0.0</v>
      </c>
      <c r="D1203" s="27">
        <v>2278.0</v>
      </c>
      <c r="E1203" s="38"/>
    </row>
    <row r="1204" hidden="1">
      <c r="A1204" s="39"/>
      <c r="B1204" s="59"/>
      <c r="C1204" s="60"/>
      <c r="D1204" s="60"/>
      <c r="E1204" s="61"/>
    </row>
    <row r="1205" hidden="1">
      <c r="A1205" s="39"/>
      <c r="B1205" s="59"/>
      <c r="C1205" s="60"/>
      <c r="D1205" s="60"/>
      <c r="E1205" s="61"/>
    </row>
    <row r="1206" hidden="1">
      <c r="A1206" s="5" t="s">
        <v>3451</v>
      </c>
      <c r="B1206" s="6"/>
      <c r="C1206" s="6"/>
      <c r="D1206" s="6"/>
      <c r="E1206" s="7"/>
    </row>
    <row r="1207" hidden="1">
      <c r="A1207" s="10"/>
      <c r="B1207" s="11"/>
      <c r="C1207" s="11"/>
      <c r="D1207" s="11"/>
      <c r="E1207" s="12"/>
    </row>
    <row r="1208" hidden="1">
      <c r="A1208" s="5" t="s">
        <v>3423</v>
      </c>
      <c r="B1208" s="6"/>
      <c r="C1208" s="6"/>
      <c r="D1208" s="6"/>
      <c r="E1208" s="7"/>
    </row>
    <row r="1209" hidden="1">
      <c r="A1209" s="10"/>
      <c r="B1209" s="11"/>
      <c r="C1209" s="11"/>
      <c r="D1209" s="11"/>
      <c r="E1209" s="12"/>
    </row>
    <row r="1210" hidden="1">
      <c r="A1210" s="13">
        <v>46113.0</v>
      </c>
      <c r="B1210" s="6"/>
      <c r="C1210" s="53" t="s">
        <v>3424</v>
      </c>
      <c r="D1210" s="15">
        <v>46117.0</v>
      </c>
      <c r="E1210" s="7"/>
    </row>
    <row r="1211" hidden="1">
      <c r="A1211" s="10"/>
      <c r="B1211" s="11"/>
      <c r="C1211" s="16"/>
      <c r="D1211" s="11"/>
      <c r="E1211" s="12"/>
    </row>
    <row r="1212" hidden="1">
      <c r="A1212" s="54" t="s">
        <v>4471</v>
      </c>
      <c r="B1212" s="7"/>
      <c r="C1212" s="16"/>
      <c r="D1212" s="55" t="s">
        <v>4469</v>
      </c>
      <c r="E1212" s="7"/>
    </row>
    <row r="1213" hidden="1">
      <c r="A1213" s="10"/>
      <c r="B1213" s="12"/>
      <c r="C1213" s="16"/>
      <c r="D1213" s="11"/>
      <c r="E1213" s="12"/>
    </row>
    <row r="1214" hidden="1">
      <c r="A1214" s="19" t="s">
        <v>3425</v>
      </c>
      <c r="B1214" s="6"/>
      <c r="C1214" s="6"/>
      <c r="D1214" s="6"/>
      <c r="E1214" s="7"/>
    </row>
    <row r="1215" hidden="1">
      <c r="A1215" s="20" t="s">
        <v>3426</v>
      </c>
      <c r="B1215" s="21" t="s">
        <v>3427</v>
      </c>
      <c r="C1215" s="22" t="s">
        <v>3428</v>
      </c>
      <c r="D1215" s="21" t="s">
        <v>3429</v>
      </c>
      <c r="E1215" s="23" t="s">
        <v>13</v>
      </c>
    </row>
    <row r="1216" hidden="1">
      <c r="A1216" s="56" t="s">
        <v>3430</v>
      </c>
      <c r="B1216" s="25">
        <v>12604.0</v>
      </c>
      <c r="C1216" s="26">
        <v>12604.0</v>
      </c>
      <c r="D1216" s="27">
        <v>0.0</v>
      </c>
      <c r="E1216" s="28"/>
    </row>
    <row r="1217" hidden="1">
      <c r="A1217" s="56" t="s">
        <v>3431</v>
      </c>
      <c r="B1217" s="29">
        <v>13811.0</v>
      </c>
      <c r="C1217" s="26">
        <v>13811.0</v>
      </c>
      <c r="D1217" s="27">
        <v>0.0</v>
      </c>
      <c r="E1217" s="28"/>
    </row>
    <row r="1218" hidden="1">
      <c r="A1218" s="56" t="s">
        <v>3432</v>
      </c>
      <c r="B1218" s="29">
        <v>0.0</v>
      </c>
      <c r="C1218" s="26"/>
      <c r="D1218" s="27">
        <v>0.0</v>
      </c>
      <c r="E1218" s="28"/>
    </row>
    <row r="1219" hidden="1">
      <c r="A1219" s="56" t="s">
        <v>3434</v>
      </c>
      <c r="B1219" s="29">
        <v>0.0</v>
      </c>
      <c r="C1219" s="26"/>
      <c r="D1219" s="27">
        <v>0.0</v>
      </c>
      <c r="E1219" s="28"/>
    </row>
    <row r="1220" hidden="1">
      <c r="A1220" s="31" t="s">
        <v>3436</v>
      </c>
      <c r="B1220" s="29">
        <v>0.0</v>
      </c>
      <c r="C1220" s="26"/>
      <c r="D1220" s="27">
        <v>0.0</v>
      </c>
      <c r="E1220" s="28"/>
    </row>
    <row r="1221" hidden="1">
      <c r="A1221" s="31" t="s">
        <v>3438</v>
      </c>
      <c r="B1221" s="29">
        <v>0.0</v>
      </c>
      <c r="C1221" s="26"/>
      <c r="D1221" s="27">
        <v>0.0</v>
      </c>
      <c r="E1221" s="28"/>
    </row>
    <row r="1222" hidden="1">
      <c r="A1222" s="31" t="s">
        <v>3439</v>
      </c>
      <c r="B1222" s="25">
        <v>74.0</v>
      </c>
      <c r="C1222" s="26">
        <v>74.0</v>
      </c>
      <c r="D1222" s="27">
        <v>0.0</v>
      </c>
      <c r="E1222" s="28" t="s">
        <v>4466</v>
      </c>
    </row>
    <row r="1223" hidden="1">
      <c r="A1223" s="31" t="s">
        <v>3441</v>
      </c>
      <c r="B1223" s="29">
        <v>1170.0</v>
      </c>
      <c r="C1223" s="26">
        <v>1170.0</v>
      </c>
      <c r="D1223" s="27">
        <v>0.0</v>
      </c>
      <c r="E1223" s="34"/>
    </row>
    <row r="1224" hidden="1">
      <c r="A1224" s="57" t="s">
        <v>3442</v>
      </c>
      <c r="B1224" s="29">
        <v>0.0</v>
      </c>
      <c r="C1224" s="29">
        <v>0.0</v>
      </c>
      <c r="D1224" s="27">
        <v>0.0</v>
      </c>
      <c r="E1224" s="34"/>
    </row>
    <row r="1225" hidden="1">
      <c r="A1225" s="57" t="s">
        <v>3443</v>
      </c>
      <c r="B1225" s="29">
        <v>6190.0</v>
      </c>
      <c r="C1225" s="58">
        <v>6190.0</v>
      </c>
      <c r="D1225" s="27">
        <v>0.0</v>
      </c>
      <c r="E1225" s="34"/>
    </row>
    <row r="1226" hidden="1">
      <c r="A1226" s="57" t="s">
        <v>3444</v>
      </c>
      <c r="B1226" s="29">
        <v>16719.0</v>
      </c>
      <c r="C1226" s="58">
        <v>16719.0</v>
      </c>
      <c r="D1226" s="27">
        <v>0.0</v>
      </c>
      <c r="E1226" s="34"/>
    </row>
    <row r="1227" hidden="1">
      <c r="A1227" s="57" t="s">
        <v>3445</v>
      </c>
      <c r="B1227" s="29">
        <v>7198.0</v>
      </c>
      <c r="C1227" s="58">
        <v>7198.0</v>
      </c>
      <c r="D1227" s="27">
        <v>0.0</v>
      </c>
      <c r="E1227" s="34"/>
    </row>
    <row r="1228" hidden="1">
      <c r="A1228" s="57" t="s">
        <v>3447</v>
      </c>
      <c r="B1228" s="29">
        <v>0.0</v>
      </c>
      <c r="C1228" s="58">
        <v>0.0</v>
      </c>
      <c r="D1228" s="27">
        <v>0.0</v>
      </c>
      <c r="E1228" s="34"/>
    </row>
    <row r="1229" hidden="1">
      <c r="A1229" s="57" t="s">
        <v>3448</v>
      </c>
      <c r="B1229" s="29">
        <v>2270.0</v>
      </c>
      <c r="C1229" s="58">
        <v>2270.0</v>
      </c>
      <c r="D1229" s="27">
        <v>0.0</v>
      </c>
      <c r="E1229" s="34"/>
    </row>
    <row r="1230" hidden="1">
      <c r="A1230" s="35" t="s">
        <v>3449</v>
      </c>
      <c r="B1230" s="29">
        <v>57765.0</v>
      </c>
      <c r="C1230" s="58">
        <v>57765.0</v>
      </c>
      <c r="D1230" s="37">
        <v>0.0</v>
      </c>
      <c r="E1230" s="34"/>
    </row>
    <row r="1231" hidden="1">
      <c r="A1231" s="36" t="s">
        <v>3450</v>
      </c>
      <c r="B1231" s="37">
        <v>1.0</v>
      </c>
      <c r="C1231" s="27">
        <v>1.0</v>
      </c>
      <c r="D1231" s="27">
        <v>0.0</v>
      </c>
      <c r="E1231" s="38"/>
    </row>
    <row r="1232" hidden="1">
      <c r="A1232" s="39"/>
      <c r="B1232" s="59"/>
      <c r="C1232" s="60"/>
      <c r="D1232" s="60"/>
      <c r="E1232" s="61"/>
    </row>
    <row r="1233" hidden="1">
      <c r="A1233" s="39"/>
      <c r="B1233" s="59"/>
      <c r="C1233" s="60"/>
      <c r="D1233" s="60"/>
      <c r="E1233" s="61"/>
    </row>
    <row r="1234" hidden="1">
      <c r="A1234" s="5" t="s">
        <v>3451</v>
      </c>
      <c r="B1234" s="6"/>
      <c r="C1234" s="6"/>
      <c r="D1234" s="6"/>
      <c r="E1234" s="7"/>
    </row>
    <row r="1235" hidden="1">
      <c r="A1235" s="10"/>
      <c r="B1235" s="11"/>
      <c r="C1235" s="11"/>
      <c r="D1235" s="11"/>
      <c r="E1235" s="12"/>
    </row>
    <row r="1236" hidden="1">
      <c r="A1236" s="5" t="s">
        <v>3423</v>
      </c>
      <c r="B1236" s="6"/>
      <c r="C1236" s="6"/>
      <c r="D1236" s="6"/>
      <c r="E1236" s="7"/>
    </row>
    <row r="1237" hidden="1">
      <c r="A1237" s="10"/>
      <c r="B1237" s="11"/>
      <c r="C1237" s="11"/>
      <c r="D1237" s="11"/>
      <c r="E1237" s="12"/>
    </row>
    <row r="1238" hidden="1">
      <c r="A1238" s="13">
        <v>46118.0</v>
      </c>
      <c r="B1238" s="6"/>
      <c r="C1238" s="53" t="s">
        <v>3424</v>
      </c>
      <c r="D1238" s="15">
        <v>46124.0</v>
      </c>
      <c r="E1238" s="7"/>
    </row>
    <row r="1239" hidden="1">
      <c r="A1239" s="10"/>
      <c r="B1239" s="11"/>
      <c r="C1239" s="16"/>
      <c r="D1239" s="11"/>
      <c r="E1239" s="12"/>
    </row>
    <row r="1240" hidden="1">
      <c r="A1240" s="54" t="s">
        <v>4468</v>
      </c>
      <c r="B1240" s="7"/>
      <c r="C1240" s="16"/>
      <c r="D1240" s="55" t="s">
        <v>4469</v>
      </c>
      <c r="E1240" s="7"/>
    </row>
    <row r="1241" hidden="1">
      <c r="A1241" s="10"/>
      <c r="B1241" s="12"/>
      <c r="C1241" s="16"/>
      <c r="D1241" s="11"/>
      <c r="E1241" s="12"/>
    </row>
    <row r="1242" hidden="1">
      <c r="A1242" s="19" t="s">
        <v>3425</v>
      </c>
      <c r="B1242" s="6"/>
      <c r="C1242" s="6"/>
      <c r="D1242" s="6"/>
      <c r="E1242" s="7"/>
    </row>
    <row r="1243" hidden="1">
      <c r="A1243" s="20" t="s">
        <v>3426</v>
      </c>
      <c r="B1243" s="21" t="s">
        <v>3427</v>
      </c>
      <c r="C1243" s="22" t="s">
        <v>3428</v>
      </c>
      <c r="D1243" s="21" t="s">
        <v>3429</v>
      </c>
      <c r="E1243" s="23" t="s">
        <v>13</v>
      </c>
    </row>
    <row r="1244" hidden="1">
      <c r="A1244" s="56" t="s">
        <v>3430</v>
      </c>
      <c r="B1244" s="25">
        <v>15739.0</v>
      </c>
      <c r="C1244" s="26">
        <v>15739.0</v>
      </c>
      <c r="D1244" s="27">
        <v>0.0</v>
      </c>
      <c r="E1244" s="28"/>
    </row>
    <row r="1245" hidden="1">
      <c r="A1245" s="56" t="s">
        <v>3431</v>
      </c>
      <c r="B1245" s="29">
        <v>19024.0</v>
      </c>
      <c r="C1245" s="26">
        <v>19024.0</v>
      </c>
      <c r="D1245" s="27">
        <v>0.0</v>
      </c>
      <c r="E1245" s="28"/>
    </row>
    <row r="1246" hidden="1">
      <c r="A1246" s="56" t="s">
        <v>3432</v>
      </c>
      <c r="B1246" s="29">
        <v>0.0</v>
      </c>
      <c r="C1246" s="26"/>
      <c r="D1246" s="27">
        <v>0.0</v>
      </c>
      <c r="E1246" s="28"/>
    </row>
    <row r="1247" hidden="1">
      <c r="A1247" s="56" t="s">
        <v>3434</v>
      </c>
      <c r="B1247" s="29">
        <v>1000.0</v>
      </c>
      <c r="C1247" s="26">
        <v>1000.0</v>
      </c>
      <c r="D1247" s="27">
        <v>0.0</v>
      </c>
      <c r="E1247" s="28"/>
    </row>
    <row r="1248" hidden="1">
      <c r="A1248" s="31" t="s">
        <v>3436</v>
      </c>
      <c r="B1248" s="29">
        <v>0.0</v>
      </c>
      <c r="C1248" s="26"/>
      <c r="D1248" s="27">
        <v>0.0</v>
      </c>
      <c r="E1248" s="28"/>
    </row>
    <row r="1249" hidden="1">
      <c r="A1249" s="31" t="s">
        <v>3438</v>
      </c>
      <c r="B1249" s="29">
        <v>0.0</v>
      </c>
      <c r="C1249" s="26"/>
      <c r="D1249" s="27">
        <v>0.0</v>
      </c>
      <c r="E1249" s="28"/>
    </row>
    <row r="1250" hidden="1">
      <c r="A1250" s="31" t="s">
        <v>3439</v>
      </c>
      <c r="B1250" s="25">
        <v>180.0</v>
      </c>
      <c r="C1250" s="26"/>
      <c r="D1250" s="27">
        <v>-180.0</v>
      </c>
      <c r="E1250" s="28"/>
    </row>
    <row r="1251" hidden="1">
      <c r="A1251" s="31" t="s">
        <v>3441</v>
      </c>
      <c r="B1251" s="29">
        <v>1215.0</v>
      </c>
      <c r="C1251" s="26">
        <v>1350.0</v>
      </c>
      <c r="D1251" s="27">
        <v>135.0</v>
      </c>
      <c r="E1251" s="34"/>
    </row>
    <row r="1252" hidden="1">
      <c r="A1252" s="57" t="s">
        <v>3442</v>
      </c>
      <c r="B1252" s="29">
        <v>0.0</v>
      </c>
      <c r="C1252" s="29">
        <v>0.0</v>
      </c>
      <c r="D1252" s="27">
        <v>0.0</v>
      </c>
      <c r="E1252" s="34"/>
    </row>
    <row r="1253" hidden="1">
      <c r="A1253" s="57" t="s">
        <v>3443</v>
      </c>
      <c r="B1253" s="29">
        <v>4241.0</v>
      </c>
      <c r="C1253" s="58">
        <v>4241.0</v>
      </c>
      <c r="D1253" s="27">
        <v>0.0</v>
      </c>
      <c r="E1253" s="34"/>
    </row>
    <row r="1254" hidden="1">
      <c r="A1254" s="57" t="s">
        <v>3444</v>
      </c>
      <c r="B1254" s="29">
        <v>20071.0</v>
      </c>
      <c r="C1254" s="58">
        <v>20071.0</v>
      </c>
      <c r="D1254" s="27">
        <v>0.0</v>
      </c>
      <c r="E1254" s="34"/>
    </row>
    <row r="1255" hidden="1">
      <c r="A1255" s="57" t="s">
        <v>3445</v>
      </c>
      <c r="B1255" s="29">
        <v>8498.0</v>
      </c>
      <c r="C1255" s="58">
        <v>8498.0</v>
      </c>
      <c r="D1255" s="27">
        <v>0.0</v>
      </c>
      <c r="E1255" s="34"/>
    </row>
    <row r="1256" hidden="1">
      <c r="A1256" s="57" t="s">
        <v>3447</v>
      </c>
      <c r="B1256" s="29">
        <v>0.0</v>
      </c>
      <c r="C1256" s="58">
        <v>0.0</v>
      </c>
      <c r="D1256" s="27">
        <v>0.0</v>
      </c>
      <c r="E1256" s="34"/>
    </row>
    <row r="1257" hidden="1">
      <c r="A1257" s="57" t="s">
        <v>3448</v>
      </c>
      <c r="B1257" s="29">
        <v>5394.0</v>
      </c>
      <c r="C1257" s="58">
        <v>5394.0</v>
      </c>
      <c r="D1257" s="27">
        <v>0.0</v>
      </c>
      <c r="E1257" s="34"/>
    </row>
    <row r="1258" hidden="1">
      <c r="A1258" s="35" t="s">
        <v>3449</v>
      </c>
      <c r="B1258" s="29">
        <v>69968.2</v>
      </c>
      <c r="C1258" s="58">
        <v>69968.19999999998</v>
      </c>
      <c r="D1258" s="37">
        <v>-1.4551915228366852E-11</v>
      </c>
      <c r="E1258" s="34"/>
    </row>
    <row r="1259" hidden="1">
      <c r="A1259" s="36" t="s">
        <v>3450</v>
      </c>
      <c r="B1259" s="37">
        <v>-0.20000000000436557</v>
      </c>
      <c r="C1259" s="27">
        <v>-45.19999999998254</v>
      </c>
      <c r="D1259" s="27">
        <v>-44.99999999997817</v>
      </c>
      <c r="E1259" s="38"/>
    </row>
    <row r="1260" hidden="1">
      <c r="A1260" s="39"/>
      <c r="B1260" s="59"/>
      <c r="C1260" s="60"/>
      <c r="D1260" s="60"/>
      <c r="E1260" s="61"/>
    </row>
    <row r="1261" hidden="1">
      <c r="A1261" s="39"/>
      <c r="B1261" s="59"/>
      <c r="C1261" s="60"/>
      <c r="D1261" s="60"/>
      <c r="E1261" s="61"/>
    </row>
    <row r="1262" hidden="1">
      <c r="A1262" s="5" t="s">
        <v>3451</v>
      </c>
      <c r="B1262" s="6"/>
      <c r="C1262" s="6"/>
      <c r="D1262" s="6"/>
      <c r="E1262" s="7"/>
    </row>
    <row r="1263" hidden="1">
      <c r="A1263" s="10"/>
      <c r="B1263" s="11"/>
      <c r="C1263" s="11"/>
      <c r="D1263" s="11"/>
      <c r="E1263" s="12"/>
    </row>
    <row r="1264" hidden="1">
      <c r="A1264" s="5" t="s">
        <v>3423</v>
      </c>
      <c r="B1264" s="6"/>
      <c r="C1264" s="6"/>
      <c r="D1264" s="6"/>
      <c r="E1264" s="7"/>
    </row>
    <row r="1265" hidden="1">
      <c r="A1265" s="10"/>
      <c r="B1265" s="11"/>
      <c r="C1265" s="11"/>
      <c r="D1265" s="11"/>
      <c r="E1265" s="12"/>
    </row>
    <row r="1266" hidden="1">
      <c r="A1266" s="13">
        <v>46125.0</v>
      </c>
      <c r="B1266" s="6"/>
      <c r="C1266" s="53" t="s">
        <v>3424</v>
      </c>
      <c r="D1266" s="15">
        <v>46131.0</v>
      </c>
      <c r="E1266" s="7"/>
    </row>
    <row r="1267" hidden="1">
      <c r="A1267" s="10"/>
      <c r="B1267" s="11"/>
      <c r="C1267" s="16"/>
      <c r="D1267" s="11"/>
      <c r="E1267" s="12"/>
    </row>
    <row r="1268" hidden="1">
      <c r="A1268" s="54" t="s">
        <v>4468</v>
      </c>
      <c r="B1268" s="7"/>
      <c r="C1268" s="16"/>
      <c r="D1268" s="55" t="s">
        <v>4469</v>
      </c>
      <c r="E1268" s="7"/>
    </row>
    <row r="1269" hidden="1">
      <c r="A1269" s="10"/>
      <c r="B1269" s="12"/>
      <c r="C1269" s="16"/>
      <c r="D1269" s="11"/>
      <c r="E1269" s="12"/>
    </row>
    <row r="1270" hidden="1">
      <c r="A1270" s="19" t="s">
        <v>3425</v>
      </c>
      <c r="B1270" s="6"/>
      <c r="C1270" s="6"/>
      <c r="D1270" s="6"/>
      <c r="E1270" s="7"/>
    </row>
    <row r="1271" hidden="1">
      <c r="A1271" s="20" t="s">
        <v>3426</v>
      </c>
      <c r="B1271" s="21" t="s">
        <v>3427</v>
      </c>
      <c r="C1271" s="22" t="s">
        <v>3428</v>
      </c>
      <c r="D1271" s="21" t="s">
        <v>3429</v>
      </c>
      <c r="E1271" s="23" t="s">
        <v>13</v>
      </c>
    </row>
    <row r="1272" hidden="1">
      <c r="A1272" s="56" t="s">
        <v>3430</v>
      </c>
      <c r="B1272" s="25">
        <v>14059.0</v>
      </c>
      <c r="C1272" s="26">
        <v>14059.0</v>
      </c>
      <c r="D1272" s="27">
        <v>0.0</v>
      </c>
      <c r="E1272" s="28"/>
    </row>
    <row r="1273" hidden="1">
      <c r="A1273" s="56" t="s">
        <v>3431</v>
      </c>
      <c r="B1273" s="29">
        <v>23025.0</v>
      </c>
      <c r="C1273" s="26">
        <v>23025.0</v>
      </c>
      <c r="D1273" s="27">
        <v>0.0</v>
      </c>
      <c r="E1273" s="28"/>
    </row>
    <row r="1274" hidden="1">
      <c r="A1274" s="56" t="s">
        <v>3432</v>
      </c>
      <c r="B1274" s="29">
        <v>0.0</v>
      </c>
      <c r="C1274" s="26"/>
      <c r="D1274" s="27">
        <v>0.0</v>
      </c>
      <c r="E1274" s="28"/>
    </row>
    <row r="1275" hidden="1">
      <c r="A1275" s="56" t="s">
        <v>3434</v>
      </c>
      <c r="B1275" s="29">
        <v>0.0</v>
      </c>
      <c r="C1275" s="26"/>
      <c r="D1275" s="27">
        <v>0.0</v>
      </c>
      <c r="E1275" s="28"/>
    </row>
    <row r="1276" hidden="1">
      <c r="A1276" s="31" t="s">
        <v>3436</v>
      </c>
      <c r="B1276" s="29">
        <v>0.0</v>
      </c>
      <c r="C1276" s="26"/>
      <c r="D1276" s="27">
        <v>0.0</v>
      </c>
      <c r="E1276" s="28"/>
    </row>
    <row r="1277" hidden="1">
      <c r="A1277" s="31" t="s">
        <v>3438</v>
      </c>
      <c r="B1277" s="29">
        <v>0.0</v>
      </c>
      <c r="C1277" s="26"/>
      <c r="D1277" s="27">
        <v>0.0</v>
      </c>
      <c r="E1277" s="28"/>
    </row>
    <row r="1278" hidden="1">
      <c r="A1278" s="31" t="s">
        <v>3439</v>
      </c>
      <c r="B1278" s="25">
        <v>190.0</v>
      </c>
      <c r="C1278" s="26">
        <v>100.0</v>
      </c>
      <c r="D1278" s="27">
        <v>-90.0</v>
      </c>
      <c r="E1278" s="28" t="s">
        <v>4492</v>
      </c>
    </row>
    <row r="1279" hidden="1">
      <c r="A1279" s="31" t="s">
        <v>3441</v>
      </c>
      <c r="B1279" s="29">
        <v>1170.0</v>
      </c>
      <c r="C1279" s="26">
        <v>1260.0</v>
      </c>
      <c r="D1279" s="27">
        <v>90.0</v>
      </c>
      <c r="E1279" s="34"/>
    </row>
    <row r="1280" hidden="1">
      <c r="A1280" s="57" t="s">
        <v>3442</v>
      </c>
      <c r="B1280" s="29">
        <v>0.0</v>
      </c>
      <c r="C1280" s="29">
        <v>0.0</v>
      </c>
      <c r="D1280" s="27">
        <v>0.0</v>
      </c>
      <c r="E1280" s="34"/>
    </row>
    <row r="1281" hidden="1">
      <c r="A1281" s="57" t="s">
        <v>3443</v>
      </c>
      <c r="B1281" s="29">
        <v>5003.0</v>
      </c>
      <c r="C1281" s="58">
        <v>5003.0</v>
      </c>
      <c r="D1281" s="27">
        <v>0.0</v>
      </c>
      <c r="E1281" s="34"/>
    </row>
    <row r="1282" hidden="1">
      <c r="A1282" s="57" t="s">
        <v>3444</v>
      </c>
      <c r="B1282" s="29">
        <v>30232.000000000004</v>
      </c>
      <c r="C1282" s="58">
        <v>30232.0</v>
      </c>
      <c r="D1282" s="27">
        <v>-3.637978807091713E-12</v>
      </c>
      <c r="E1282" s="34"/>
    </row>
    <row r="1283" hidden="1">
      <c r="A1283" s="57" t="s">
        <v>3445</v>
      </c>
      <c r="B1283" s="29">
        <v>5968.0</v>
      </c>
      <c r="C1283" s="58">
        <v>5968.0</v>
      </c>
      <c r="D1283" s="27">
        <v>0.0</v>
      </c>
      <c r="E1283" s="34"/>
    </row>
    <row r="1284" hidden="1">
      <c r="A1284" s="57" t="s">
        <v>3447</v>
      </c>
      <c r="B1284" s="29">
        <v>0.0</v>
      </c>
      <c r="C1284" s="58">
        <v>0.0</v>
      </c>
      <c r="D1284" s="27">
        <v>0.0</v>
      </c>
      <c r="E1284" s="34"/>
    </row>
    <row r="1285" hidden="1">
      <c r="A1285" s="57" t="s">
        <v>3448</v>
      </c>
      <c r="B1285" s="29">
        <v>1757.8</v>
      </c>
      <c r="C1285" s="58">
        <v>1757.8</v>
      </c>
      <c r="D1285" s="27">
        <v>0.0</v>
      </c>
      <c r="E1285" s="34"/>
    </row>
    <row r="1286" hidden="1">
      <c r="A1286" s="35" t="s">
        <v>3449</v>
      </c>
      <c r="B1286" s="29">
        <v>79645.79999999999</v>
      </c>
      <c r="C1286" s="58">
        <v>79645.79999999997</v>
      </c>
      <c r="D1286" s="37">
        <v>-1.4551915228366852E-11</v>
      </c>
      <c r="E1286" s="34"/>
    </row>
    <row r="1287" hidden="1">
      <c r="A1287" s="36" t="s">
        <v>3450</v>
      </c>
      <c r="B1287" s="37">
        <v>1.2000000000043656</v>
      </c>
      <c r="C1287" s="27">
        <v>1.2000000000261934</v>
      </c>
      <c r="D1287" s="27">
        <v>2.1827872842550278E-11</v>
      </c>
      <c r="E1287" s="38"/>
    </row>
    <row r="1288" hidden="1">
      <c r="A1288" s="39"/>
      <c r="B1288" s="59"/>
      <c r="C1288" s="60"/>
      <c r="D1288" s="60"/>
      <c r="E1288" s="61"/>
    </row>
    <row r="1289" hidden="1">
      <c r="A1289" s="39"/>
      <c r="B1289" s="59"/>
      <c r="C1289" s="60"/>
      <c r="D1289" s="60"/>
      <c r="E1289" s="61"/>
    </row>
    <row r="1290" hidden="1">
      <c r="A1290" s="5" t="s">
        <v>3451</v>
      </c>
      <c r="B1290" s="6"/>
      <c r="C1290" s="6"/>
      <c r="D1290" s="6"/>
      <c r="E1290" s="7"/>
    </row>
    <row r="1291" hidden="1">
      <c r="A1291" s="10"/>
      <c r="B1291" s="11"/>
      <c r="C1291" s="11"/>
      <c r="D1291" s="11"/>
      <c r="E1291" s="12"/>
    </row>
    <row r="1292" hidden="1">
      <c r="A1292" s="5" t="s">
        <v>3423</v>
      </c>
      <c r="B1292" s="6"/>
      <c r="C1292" s="6"/>
      <c r="D1292" s="6"/>
      <c r="E1292" s="7"/>
    </row>
    <row r="1293" hidden="1">
      <c r="A1293" s="10"/>
      <c r="B1293" s="11"/>
      <c r="C1293" s="11"/>
      <c r="D1293" s="11"/>
      <c r="E1293" s="12"/>
    </row>
    <row r="1294" hidden="1">
      <c r="A1294" s="13">
        <v>46132.0</v>
      </c>
      <c r="B1294" s="6"/>
      <c r="C1294" s="53" t="s">
        <v>3424</v>
      </c>
      <c r="D1294" s="15">
        <v>46138.0</v>
      </c>
      <c r="E1294" s="7"/>
    </row>
    <row r="1295" hidden="1">
      <c r="A1295" s="10"/>
      <c r="B1295" s="11"/>
      <c r="C1295" s="16"/>
      <c r="D1295" s="11"/>
      <c r="E1295" s="12"/>
    </row>
    <row r="1296" hidden="1">
      <c r="A1296" s="54" t="s">
        <v>4468</v>
      </c>
      <c r="B1296" s="7"/>
      <c r="C1296" s="16"/>
      <c r="D1296" s="55" t="s">
        <v>4469</v>
      </c>
      <c r="E1296" s="7"/>
    </row>
    <row r="1297" hidden="1">
      <c r="A1297" s="10"/>
      <c r="B1297" s="12"/>
      <c r="C1297" s="16"/>
      <c r="D1297" s="11"/>
      <c r="E1297" s="12"/>
    </row>
    <row r="1298" hidden="1">
      <c r="A1298" s="19" t="s">
        <v>3425</v>
      </c>
      <c r="B1298" s="6"/>
      <c r="C1298" s="6"/>
      <c r="D1298" s="6"/>
      <c r="E1298" s="7"/>
    </row>
    <row r="1299" hidden="1">
      <c r="A1299" s="20" t="s">
        <v>3426</v>
      </c>
      <c r="B1299" s="21" t="s">
        <v>3427</v>
      </c>
      <c r="C1299" s="22" t="s">
        <v>3428</v>
      </c>
      <c r="D1299" s="21" t="s">
        <v>3429</v>
      </c>
      <c r="E1299" s="23" t="s">
        <v>13</v>
      </c>
    </row>
    <row r="1300" hidden="1">
      <c r="A1300" s="56" t="s">
        <v>3430</v>
      </c>
      <c r="B1300" s="25">
        <v>12766.0</v>
      </c>
      <c r="C1300" s="26">
        <v>19540.0</v>
      </c>
      <c r="D1300" s="27">
        <v>6774.0</v>
      </c>
      <c r="E1300" s="28"/>
    </row>
    <row r="1301" hidden="1">
      <c r="A1301" s="56" t="s">
        <v>3431</v>
      </c>
      <c r="B1301" s="29">
        <v>27480.0</v>
      </c>
      <c r="C1301" s="26">
        <v>20796.0</v>
      </c>
      <c r="D1301" s="27">
        <v>-6684.0</v>
      </c>
      <c r="E1301" s="28"/>
    </row>
    <row r="1302" hidden="1">
      <c r="A1302" s="56" t="s">
        <v>3432</v>
      </c>
      <c r="B1302" s="29">
        <v>300.0</v>
      </c>
      <c r="C1302" s="26">
        <v>300.0</v>
      </c>
      <c r="D1302" s="27">
        <v>0.0</v>
      </c>
      <c r="E1302" s="28"/>
    </row>
    <row r="1303" hidden="1">
      <c r="A1303" s="56" t="s">
        <v>3434</v>
      </c>
      <c r="B1303" s="29">
        <v>0.0</v>
      </c>
      <c r="C1303" s="26"/>
      <c r="D1303" s="27">
        <v>0.0</v>
      </c>
      <c r="E1303" s="28"/>
    </row>
    <row r="1304" hidden="1">
      <c r="A1304" s="31" t="s">
        <v>3436</v>
      </c>
      <c r="B1304" s="29">
        <v>0.0</v>
      </c>
      <c r="C1304" s="26"/>
      <c r="D1304" s="27">
        <v>0.0</v>
      </c>
      <c r="E1304" s="28"/>
    </row>
    <row r="1305" hidden="1">
      <c r="A1305" s="31" t="s">
        <v>3438</v>
      </c>
      <c r="B1305" s="29">
        <v>0.0</v>
      </c>
      <c r="C1305" s="26">
        <v>96.0</v>
      </c>
      <c r="D1305" s="27">
        <v>96.0</v>
      </c>
      <c r="E1305" s="28" t="s">
        <v>4493</v>
      </c>
    </row>
    <row r="1306" hidden="1">
      <c r="A1306" s="31" t="s">
        <v>3439</v>
      </c>
      <c r="B1306" s="25">
        <v>280.0</v>
      </c>
      <c r="C1306" s="26">
        <v>184.0</v>
      </c>
      <c r="D1306" s="27">
        <v>-96.0</v>
      </c>
      <c r="E1306" s="28" t="s">
        <v>4494</v>
      </c>
    </row>
    <row r="1307" hidden="1">
      <c r="A1307" s="31" t="s">
        <v>3441</v>
      </c>
      <c r="B1307" s="29">
        <v>1620.0</v>
      </c>
      <c r="C1307" s="26">
        <v>1620.0</v>
      </c>
      <c r="D1307" s="27">
        <v>0.0</v>
      </c>
      <c r="E1307" s="34"/>
    </row>
    <row r="1308" hidden="1">
      <c r="A1308" s="57" t="s">
        <v>3442</v>
      </c>
      <c r="B1308" s="29">
        <v>12561.4</v>
      </c>
      <c r="C1308" s="29">
        <v>12561.399999999996</v>
      </c>
      <c r="D1308" s="27">
        <v>-3.637978807091713E-12</v>
      </c>
      <c r="E1308" s="34"/>
    </row>
    <row r="1309" hidden="1">
      <c r="A1309" s="57" t="s">
        <v>3443</v>
      </c>
      <c r="B1309" s="29">
        <v>7794.0</v>
      </c>
      <c r="C1309" s="58">
        <v>7794.0</v>
      </c>
      <c r="D1309" s="27">
        <v>0.0</v>
      </c>
      <c r="E1309" s="34"/>
    </row>
    <row r="1310" hidden="1">
      <c r="A1310" s="57" t="s">
        <v>3444</v>
      </c>
      <c r="B1310" s="29">
        <v>34701.020000000004</v>
      </c>
      <c r="C1310" s="58">
        <v>34701.01999999999</v>
      </c>
      <c r="D1310" s="27">
        <v>-1.4551915228366852E-11</v>
      </c>
      <c r="E1310" s="34"/>
    </row>
    <row r="1311" hidden="1">
      <c r="A1311" s="57" t="s">
        <v>3445</v>
      </c>
      <c r="B1311" s="29">
        <v>12560.0</v>
      </c>
      <c r="C1311" s="58">
        <v>12560.0</v>
      </c>
      <c r="D1311" s="27">
        <v>0.0</v>
      </c>
      <c r="E1311" s="34"/>
    </row>
    <row r="1312" hidden="1">
      <c r="A1312" s="57" t="s">
        <v>3447</v>
      </c>
      <c r="B1312" s="29">
        <v>0.0</v>
      </c>
      <c r="C1312" s="58">
        <v>0.0</v>
      </c>
      <c r="D1312" s="27">
        <v>0.0</v>
      </c>
      <c r="E1312" s="34"/>
    </row>
    <row r="1313" hidden="1">
      <c r="A1313" s="57" t="s">
        <v>3448</v>
      </c>
      <c r="B1313" s="29">
        <v>2524.6</v>
      </c>
      <c r="C1313" s="58">
        <v>2524.6</v>
      </c>
      <c r="D1313" s="27">
        <v>0.0</v>
      </c>
      <c r="E1313" s="34"/>
    </row>
    <row r="1314" hidden="1">
      <c r="A1314" s="35" t="s">
        <v>3449</v>
      </c>
      <c r="B1314" s="29">
        <v>110063.21999999999</v>
      </c>
      <c r="C1314" s="58">
        <v>110063.22</v>
      </c>
      <c r="D1314" s="37">
        <v>1.4551915228366852E-11</v>
      </c>
      <c r="E1314" s="34"/>
    </row>
    <row r="1315" hidden="1">
      <c r="A1315" s="36" t="s">
        <v>3450</v>
      </c>
      <c r="B1315" s="37">
        <v>-0.7999999999992724</v>
      </c>
      <c r="C1315" s="27">
        <v>89.19999999998254</v>
      </c>
      <c r="D1315" s="27">
        <v>89.99999999998181</v>
      </c>
      <c r="E1315" s="38"/>
    </row>
    <row r="1316" hidden="1">
      <c r="A1316" s="39"/>
      <c r="B1316" s="59"/>
      <c r="C1316" s="60"/>
      <c r="D1316" s="60"/>
      <c r="E1316" s="61"/>
    </row>
    <row r="1317" hidden="1">
      <c r="A1317" s="39"/>
      <c r="B1317" s="59"/>
      <c r="C1317" s="60"/>
      <c r="D1317" s="60"/>
      <c r="E1317" s="61"/>
    </row>
    <row r="1318">
      <c r="A1318" s="5" t="s">
        <v>3451</v>
      </c>
      <c r="B1318" s="6"/>
      <c r="C1318" s="6"/>
      <c r="D1318" s="6"/>
      <c r="E1318" s="7"/>
    </row>
    <row r="1319">
      <c r="A1319" s="10"/>
      <c r="B1319" s="11"/>
      <c r="C1319" s="11"/>
      <c r="D1319" s="11"/>
      <c r="E1319" s="12"/>
    </row>
    <row r="1320">
      <c r="A1320" s="5" t="s">
        <v>3423</v>
      </c>
      <c r="B1320" s="6"/>
      <c r="C1320" s="6"/>
      <c r="D1320" s="6"/>
      <c r="E1320" s="7"/>
    </row>
    <row r="1321">
      <c r="A1321" s="10"/>
      <c r="B1321" s="11"/>
      <c r="C1321" s="11"/>
      <c r="D1321" s="11"/>
      <c r="E1321" s="12"/>
    </row>
    <row r="1322">
      <c r="A1322" s="13">
        <v>46139.0</v>
      </c>
      <c r="B1322" s="6"/>
      <c r="C1322" s="53" t="s">
        <v>3424</v>
      </c>
      <c r="D1322" s="15">
        <v>46142.0</v>
      </c>
      <c r="E1322" s="7"/>
    </row>
    <row r="1323">
      <c r="A1323" s="10"/>
      <c r="B1323" s="11"/>
      <c r="C1323" s="16"/>
      <c r="D1323" s="11"/>
      <c r="E1323" s="12"/>
    </row>
    <row r="1324">
      <c r="A1324" s="54" t="s">
        <v>4468</v>
      </c>
      <c r="B1324" s="7"/>
      <c r="C1324" s="16"/>
      <c r="D1324" s="55" t="s">
        <v>4483</v>
      </c>
      <c r="E1324" s="7"/>
    </row>
    <row r="1325">
      <c r="A1325" s="10"/>
      <c r="B1325" s="12"/>
      <c r="C1325" s="16"/>
      <c r="D1325" s="11"/>
      <c r="E1325" s="12"/>
    </row>
    <row r="1326">
      <c r="A1326" s="19" t="s">
        <v>3425</v>
      </c>
      <c r="B1326" s="6"/>
      <c r="C1326" s="6"/>
      <c r="D1326" s="6"/>
      <c r="E1326" s="7"/>
    </row>
    <row r="1327">
      <c r="A1327" s="20" t="s">
        <v>3426</v>
      </c>
      <c r="B1327" s="21" t="s">
        <v>3427</v>
      </c>
      <c r="C1327" s="22" t="s">
        <v>3428</v>
      </c>
      <c r="D1327" s="21" t="s">
        <v>3429</v>
      </c>
      <c r="E1327" s="23" t="s">
        <v>13</v>
      </c>
    </row>
    <row r="1328">
      <c r="A1328" s="56" t="s">
        <v>3430</v>
      </c>
      <c r="B1328" s="25">
        <v>9542.0</v>
      </c>
      <c r="C1328" s="26">
        <v>9542.0</v>
      </c>
      <c r="D1328" s="27">
        <v>0.0</v>
      </c>
      <c r="E1328" s="28"/>
    </row>
    <row r="1329">
      <c r="A1329" s="56" t="s">
        <v>3431</v>
      </c>
      <c r="B1329" s="29">
        <v>12641.0</v>
      </c>
      <c r="C1329" s="26">
        <v>12641.0</v>
      </c>
      <c r="D1329" s="27">
        <v>0.0</v>
      </c>
      <c r="E1329" s="28"/>
    </row>
    <row r="1330">
      <c r="A1330" s="56" t="s">
        <v>3432</v>
      </c>
      <c r="B1330" s="29">
        <v>0.0</v>
      </c>
      <c r="C1330" s="26"/>
      <c r="D1330" s="27">
        <v>0.0</v>
      </c>
      <c r="E1330" s="28"/>
    </row>
    <row r="1331">
      <c r="A1331" s="56" t="s">
        <v>3434</v>
      </c>
      <c r="B1331" s="29">
        <v>0.0</v>
      </c>
      <c r="C1331" s="26"/>
      <c r="D1331" s="27">
        <v>0.0</v>
      </c>
      <c r="E1331" s="28"/>
    </row>
    <row r="1332">
      <c r="A1332" s="31" t="s">
        <v>3436</v>
      </c>
      <c r="B1332" s="29">
        <v>0.0</v>
      </c>
      <c r="C1332" s="26"/>
      <c r="D1332" s="27">
        <v>0.0</v>
      </c>
      <c r="E1332" s="28"/>
    </row>
    <row r="1333">
      <c r="A1333" s="31" t="s">
        <v>3438</v>
      </c>
      <c r="B1333" s="29">
        <v>0.0</v>
      </c>
      <c r="C1333" s="26"/>
      <c r="D1333" s="27">
        <v>0.0</v>
      </c>
      <c r="E1333" s="28"/>
    </row>
    <row r="1334">
      <c r="A1334" s="31" t="s">
        <v>3439</v>
      </c>
      <c r="B1334" s="25">
        <v>0.0</v>
      </c>
      <c r="C1334" s="26"/>
      <c r="D1334" s="27">
        <v>0.0</v>
      </c>
      <c r="E1334" s="28"/>
    </row>
    <row r="1335">
      <c r="A1335" s="31" t="s">
        <v>3441</v>
      </c>
      <c r="B1335" s="29">
        <v>945.0</v>
      </c>
      <c r="C1335" s="26">
        <v>935.0</v>
      </c>
      <c r="D1335" s="27">
        <v>-10.0</v>
      </c>
      <c r="E1335" s="34"/>
    </row>
    <row r="1336">
      <c r="A1336" s="57" t="s">
        <v>3442</v>
      </c>
      <c r="B1336" s="29">
        <v>12357.850000000002</v>
      </c>
      <c r="C1336" s="29">
        <v>12357.849999999997</v>
      </c>
      <c r="D1336" s="27">
        <v>-5.4569682106375694E-12</v>
      </c>
      <c r="E1336" s="34"/>
    </row>
    <row r="1337">
      <c r="A1337" s="57" t="s">
        <v>3443</v>
      </c>
      <c r="B1337" s="29">
        <v>3500.0</v>
      </c>
      <c r="C1337" s="58">
        <v>3500.0</v>
      </c>
      <c r="D1337" s="27">
        <v>0.0</v>
      </c>
      <c r="E1337" s="34"/>
    </row>
    <row r="1338">
      <c r="A1338" s="57" t="s">
        <v>3444</v>
      </c>
      <c r="B1338" s="29">
        <v>14877.21</v>
      </c>
      <c r="C1338" s="58">
        <v>14877.21</v>
      </c>
      <c r="D1338" s="27">
        <v>0.0</v>
      </c>
      <c r="E1338" s="34"/>
    </row>
    <row r="1339">
      <c r="A1339" s="57" t="s">
        <v>3445</v>
      </c>
      <c r="B1339" s="29">
        <v>2919.0</v>
      </c>
      <c r="C1339" s="58">
        <v>2919.0</v>
      </c>
      <c r="D1339" s="27">
        <v>0.0</v>
      </c>
      <c r="E1339" s="34"/>
    </row>
    <row r="1340">
      <c r="A1340" s="57" t="s">
        <v>3447</v>
      </c>
      <c r="B1340" s="29">
        <v>0.0</v>
      </c>
      <c r="C1340" s="58">
        <v>0.0</v>
      </c>
      <c r="D1340" s="27">
        <v>0.0</v>
      </c>
      <c r="E1340" s="34"/>
    </row>
    <row r="1341">
      <c r="A1341" s="57" t="s">
        <v>3448</v>
      </c>
      <c r="B1341" s="29">
        <v>4501.9</v>
      </c>
      <c r="C1341" s="58">
        <v>4501.900000000001</v>
      </c>
      <c r="D1341" s="27">
        <v>9.094947017729282E-13</v>
      </c>
      <c r="E1341" s="34"/>
    </row>
    <row r="1342">
      <c r="A1342" s="35" t="s">
        <v>3449</v>
      </c>
      <c r="B1342" s="29">
        <v>56781.759999999995</v>
      </c>
      <c r="C1342" s="58">
        <v>56781.76000000002</v>
      </c>
      <c r="D1342" s="37">
        <v>2.1827872842550278E-11</v>
      </c>
      <c r="E1342" s="34"/>
    </row>
    <row r="1343">
      <c r="A1343" s="36" t="s">
        <v>3450</v>
      </c>
      <c r="B1343" s="37">
        <v>0.3000000000029104</v>
      </c>
      <c r="C1343" s="27">
        <v>-9.700000000018917</v>
      </c>
      <c r="D1343" s="27">
        <v>-10.000000000021828</v>
      </c>
      <c r="E1343" s="38"/>
    </row>
    <row r="1344">
      <c r="A1344" s="39"/>
      <c r="B1344" s="59"/>
      <c r="C1344" s="60"/>
      <c r="D1344" s="60"/>
      <c r="E1344" s="61"/>
    </row>
    <row r="1345">
      <c r="A1345" s="39"/>
      <c r="B1345" s="59"/>
      <c r="C1345" s="60"/>
      <c r="D1345" s="60"/>
      <c r="E1345" s="61"/>
    </row>
    <row r="1346">
      <c r="A1346" s="5" t="s">
        <v>3451</v>
      </c>
      <c r="B1346" s="6"/>
      <c r="C1346" s="6"/>
      <c r="D1346" s="6"/>
      <c r="E1346" s="7"/>
    </row>
    <row r="1347">
      <c r="A1347" s="10"/>
      <c r="B1347" s="11"/>
      <c r="C1347" s="11"/>
      <c r="D1347" s="11"/>
      <c r="E1347" s="12"/>
    </row>
    <row r="1348">
      <c r="A1348" s="5" t="s">
        <v>3423</v>
      </c>
      <c r="B1348" s="6"/>
      <c r="C1348" s="6"/>
      <c r="D1348" s="6"/>
      <c r="E1348" s="7"/>
    </row>
    <row r="1349">
      <c r="A1349" s="10"/>
      <c r="B1349" s="11"/>
      <c r="C1349" s="11"/>
      <c r="D1349" s="11"/>
      <c r="E1349" s="12"/>
    </row>
    <row r="1350">
      <c r="A1350" s="13">
        <v>46143.0</v>
      </c>
      <c r="B1350" s="6"/>
      <c r="C1350" s="53" t="s">
        <v>3424</v>
      </c>
      <c r="D1350" s="15">
        <v>46145.0</v>
      </c>
      <c r="E1350" s="7"/>
    </row>
    <row r="1351">
      <c r="A1351" s="10"/>
      <c r="B1351" s="11"/>
      <c r="C1351" s="16"/>
      <c r="D1351" s="11"/>
      <c r="E1351" s="12"/>
    </row>
    <row r="1352">
      <c r="A1352" s="54" t="s">
        <v>4475</v>
      </c>
      <c r="B1352" s="7"/>
      <c r="C1352" s="16"/>
      <c r="D1352" s="55" t="s">
        <v>4469</v>
      </c>
      <c r="E1352" s="7"/>
    </row>
    <row r="1353">
      <c r="A1353" s="10"/>
      <c r="B1353" s="12"/>
      <c r="C1353" s="16"/>
      <c r="D1353" s="11"/>
      <c r="E1353" s="12"/>
    </row>
    <row r="1354">
      <c r="A1354" s="19" t="s">
        <v>3425</v>
      </c>
      <c r="B1354" s="6"/>
      <c r="C1354" s="6"/>
      <c r="D1354" s="6"/>
      <c r="E1354" s="7"/>
    </row>
    <row r="1355">
      <c r="A1355" s="20" t="s">
        <v>3426</v>
      </c>
      <c r="B1355" s="21" t="s">
        <v>3427</v>
      </c>
      <c r="C1355" s="22" t="s">
        <v>3428</v>
      </c>
      <c r="D1355" s="21" t="s">
        <v>3429</v>
      </c>
      <c r="E1355" s="23" t="s">
        <v>13</v>
      </c>
    </row>
    <row r="1356">
      <c r="A1356" s="56" t="s">
        <v>3430</v>
      </c>
      <c r="B1356" s="25">
        <v>4373.0</v>
      </c>
      <c r="C1356" s="26">
        <v>4373.0</v>
      </c>
      <c r="D1356" s="27">
        <v>0.0</v>
      </c>
      <c r="E1356" s="28"/>
    </row>
    <row r="1357">
      <c r="A1357" s="56" t="s">
        <v>3431</v>
      </c>
      <c r="B1357" s="29">
        <v>3130.0</v>
      </c>
      <c r="C1357" s="26">
        <v>3130.0</v>
      </c>
      <c r="D1357" s="27">
        <v>0.0</v>
      </c>
      <c r="E1357" s="28"/>
    </row>
    <row r="1358">
      <c r="A1358" s="56" t="s">
        <v>3432</v>
      </c>
      <c r="B1358" s="29">
        <v>0.0</v>
      </c>
      <c r="C1358" s="26"/>
      <c r="D1358" s="27">
        <v>0.0</v>
      </c>
      <c r="E1358" s="28"/>
    </row>
    <row r="1359">
      <c r="A1359" s="56" t="s">
        <v>3434</v>
      </c>
      <c r="B1359" s="29">
        <v>0.0</v>
      </c>
      <c r="C1359" s="26"/>
      <c r="D1359" s="27">
        <v>0.0</v>
      </c>
      <c r="E1359" s="28"/>
    </row>
    <row r="1360">
      <c r="A1360" s="31" t="s">
        <v>3436</v>
      </c>
      <c r="B1360" s="29">
        <v>0.0</v>
      </c>
      <c r="C1360" s="26"/>
      <c r="D1360" s="27">
        <v>0.0</v>
      </c>
      <c r="E1360" s="28"/>
    </row>
    <row r="1361">
      <c r="A1361" s="31" t="s">
        <v>3438</v>
      </c>
      <c r="B1361" s="29">
        <v>0.0</v>
      </c>
      <c r="C1361" s="26"/>
      <c r="D1361" s="27">
        <v>0.0</v>
      </c>
      <c r="E1361" s="28"/>
    </row>
    <row r="1362">
      <c r="A1362" s="31" t="s">
        <v>3439</v>
      </c>
      <c r="B1362" s="25">
        <v>50.0</v>
      </c>
      <c r="C1362" s="26">
        <v>50.0</v>
      </c>
      <c r="D1362" s="27">
        <v>0.0</v>
      </c>
      <c r="E1362" s="28" t="s">
        <v>4495</v>
      </c>
    </row>
    <row r="1363">
      <c r="A1363" s="31" t="s">
        <v>3441</v>
      </c>
      <c r="B1363" s="29">
        <v>630.0</v>
      </c>
      <c r="C1363" s="26">
        <v>630.0</v>
      </c>
      <c r="D1363" s="27">
        <v>0.0</v>
      </c>
      <c r="E1363" s="34"/>
    </row>
    <row r="1364">
      <c r="A1364" s="57" t="s">
        <v>3442</v>
      </c>
      <c r="B1364" s="29">
        <v>5801.0</v>
      </c>
      <c r="C1364" s="29">
        <v>5801.0</v>
      </c>
      <c r="D1364" s="27">
        <v>0.0</v>
      </c>
      <c r="E1364" s="34"/>
    </row>
    <row r="1365">
      <c r="A1365" s="57" t="s">
        <v>3443</v>
      </c>
      <c r="B1365" s="29">
        <v>3809.0</v>
      </c>
      <c r="C1365" s="58">
        <v>3809.0</v>
      </c>
      <c r="D1365" s="27">
        <v>0.0</v>
      </c>
      <c r="E1365" s="34"/>
    </row>
    <row r="1366">
      <c r="A1366" s="57" t="s">
        <v>3444</v>
      </c>
      <c r="B1366" s="29">
        <v>10298.0</v>
      </c>
      <c r="C1366" s="58">
        <v>10298.0</v>
      </c>
      <c r="D1366" s="27">
        <v>0.0</v>
      </c>
      <c r="E1366" s="34"/>
    </row>
    <row r="1367">
      <c r="A1367" s="57" t="s">
        <v>3445</v>
      </c>
      <c r="B1367" s="29">
        <v>3776.0</v>
      </c>
      <c r="C1367" s="58">
        <v>3776.0</v>
      </c>
      <c r="D1367" s="27">
        <v>0.0</v>
      </c>
      <c r="E1367" s="34"/>
    </row>
    <row r="1368">
      <c r="A1368" s="57" t="s">
        <v>3447</v>
      </c>
      <c r="B1368" s="29">
        <v>0.0</v>
      </c>
      <c r="C1368" s="58">
        <v>0.0</v>
      </c>
      <c r="D1368" s="27">
        <v>0.0</v>
      </c>
      <c r="E1368" s="34"/>
    </row>
    <row r="1369">
      <c r="A1369" s="57" t="s">
        <v>3448</v>
      </c>
      <c r="B1369" s="29">
        <v>1662.0</v>
      </c>
      <c r="C1369" s="58">
        <v>1662.0</v>
      </c>
      <c r="D1369" s="27">
        <v>0.0</v>
      </c>
      <c r="E1369" s="34"/>
    </row>
    <row r="1370">
      <c r="A1370" s="35" t="s">
        <v>3449</v>
      </c>
      <c r="B1370" s="29">
        <v>31864.0</v>
      </c>
      <c r="C1370" s="58">
        <v>31864.0</v>
      </c>
      <c r="D1370" s="37">
        <v>0.0</v>
      </c>
      <c r="E1370" s="34"/>
    </row>
    <row r="1371">
      <c r="A1371" s="36" t="s">
        <v>3450</v>
      </c>
      <c r="B1371" s="37">
        <v>3.0</v>
      </c>
      <c r="C1371" s="27">
        <v>3.0</v>
      </c>
      <c r="D1371" s="27">
        <v>0.0</v>
      </c>
      <c r="E1371" s="38"/>
    </row>
    <row r="1372">
      <c r="A1372" s="39"/>
      <c r="B1372" s="59"/>
      <c r="C1372" s="60"/>
      <c r="D1372" s="60"/>
      <c r="E1372" s="61"/>
    </row>
    <row r="1373">
      <c r="A1373" s="39"/>
      <c r="B1373" s="59"/>
      <c r="C1373" s="60"/>
      <c r="D1373" s="60"/>
      <c r="E1373" s="61"/>
    </row>
    <row r="1374">
      <c r="A1374" s="5" t="s">
        <v>3451</v>
      </c>
      <c r="B1374" s="6"/>
      <c r="C1374" s="6"/>
      <c r="D1374" s="6"/>
      <c r="E1374" s="7"/>
    </row>
    <row r="1375">
      <c r="A1375" s="10"/>
      <c r="B1375" s="11"/>
      <c r="C1375" s="11"/>
      <c r="D1375" s="11"/>
      <c r="E1375" s="12"/>
    </row>
    <row r="1376">
      <c r="A1376" s="5" t="s">
        <v>3423</v>
      </c>
      <c r="B1376" s="6"/>
      <c r="C1376" s="6"/>
      <c r="D1376" s="6"/>
      <c r="E1376" s="7"/>
    </row>
    <row r="1377">
      <c r="A1377" s="10"/>
      <c r="B1377" s="11"/>
      <c r="C1377" s="11"/>
      <c r="D1377" s="11"/>
      <c r="E1377" s="12"/>
    </row>
    <row r="1378">
      <c r="A1378" s="13">
        <v>46146.0</v>
      </c>
      <c r="B1378" s="6"/>
      <c r="C1378" s="53" t="s">
        <v>3424</v>
      </c>
      <c r="D1378" s="15">
        <v>46152.0</v>
      </c>
      <c r="E1378" s="7"/>
    </row>
    <row r="1379">
      <c r="A1379" s="10"/>
      <c r="B1379" s="11"/>
      <c r="C1379" s="16"/>
      <c r="D1379" s="11"/>
      <c r="E1379" s="12"/>
    </row>
    <row r="1380">
      <c r="A1380" s="54" t="s">
        <v>4468</v>
      </c>
      <c r="B1380" s="7"/>
      <c r="C1380" s="16"/>
      <c r="D1380" s="55" t="s">
        <v>4469</v>
      </c>
      <c r="E1380" s="7"/>
    </row>
    <row r="1381">
      <c r="A1381" s="10"/>
      <c r="B1381" s="12"/>
      <c r="C1381" s="16"/>
      <c r="D1381" s="11"/>
      <c r="E1381" s="12"/>
    </row>
    <row r="1382">
      <c r="A1382" s="19" t="s">
        <v>3425</v>
      </c>
      <c r="B1382" s="6"/>
      <c r="C1382" s="6"/>
      <c r="D1382" s="6"/>
      <c r="E1382" s="7"/>
    </row>
    <row r="1383">
      <c r="A1383" s="20" t="s">
        <v>3426</v>
      </c>
      <c r="B1383" s="21" t="s">
        <v>3427</v>
      </c>
      <c r="C1383" s="22" t="s">
        <v>3428</v>
      </c>
      <c r="D1383" s="21" t="s">
        <v>3429</v>
      </c>
      <c r="E1383" s="23" t="s">
        <v>13</v>
      </c>
    </row>
    <row r="1384">
      <c r="A1384" s="56" t="s">
        <v>3430</v>
      </c>
      <c r="B1384" s="25">
        <v>19086.0</v>
      </c>
      <c r="C1384" s="26">
        <v>19087.0</v>
      </c>
      <c r="D1384" s="27">
        <v>1.0</v>
      </c>
      <c r="E1384" s="28"/>
    </row>
    <row r="1385">
      <c r="A1385" s="56" t="s">
        <v>3431</v>
      </c>
      <c r="B1385" s="29">
        <v>16998.0</v>
      </c>
      <c r="C1385" s="26">
        <v>16998.0</v>
      </c>
      <c r="D1385" s="27">
        <v>0.0</v>
      </c>
      <c r="E1385" s="28"/>
    </row>
    <row r="1386">
      <c r="A1386" s="56" t="s">
        <v>3432</v>
      </c>
      <c r="B1386" s="29">
        <v>0.0</v>
      </c>
      <c r="C1386" s="26"/>
      <c r="D1386" s="27">
        <v>0.0</v>
      </c>
      <c r="E1386" s="28"/>
    </row>
    <row r="1387">
      <c r="A1387" s="56" t="s">
        <v>3434</v>
      </c>
      <c r="B1387" s="29">
        <v>0.0</v>
      </c>
      <c r="C1387" s="26"/>
      <c r="D1387" s="27">
        <v>0.0</v>
      </c>
      <c r="E1387" s="28"/>
    </row>
    <row r="1388">
      <c r="A1388" s="31" t="s">
        <v>3436</v>
      </c>
      <c r="B1388" s="29">
        <v>0.0</v>
      </c>
      <c r="C1388" s="26"/>
      <c r="D1388" s="27">
        <v>0.0</v>
      </c>
      <c r="E1388" s="28"/>
    </row>
    <row r="1389">
      <c r="A1389" s="31" t="s">
        <v>3438</v>
      </c>
      <c r="B1389" s="29">
        <v>0.0</v>
      </c>
      <c r="C1389" s="26"/>
      <c r="D1389" s="27">
        <v>0.0</v>
      </c>
      <c r="E1389" s="28"/>
    </row>
    <row r="1390">
      <c r="A1390" s="31" t="s">
        <v>3439</v>
      </c>
      <c r="B1390" s="25">
        <v>0.0</v>
      </c>
      <c r="C1390" s="26"/>
      <c r="D1390" s="27">
        <v>0.0</v>
      </c>
      <c r="E1390" s="28"/>
    </row>
    <row r="1391">
      <c r="A1391" s="31" t="s">
        <v>3441</v>
      </c>
      <c r="B1391" s="29">
        <v>1980.0</v>
      </c>
      <c r="C1391" s="26">
        <v>1980.0</v>
      </c>
      <c r="D1391" s="27">
        <v>0.0</v>
      </c>
      <c r="E1391" s="34"/>
    </row>
    <row r="1392">
      <c r="A1392" s="57" t="s">
        <v>3442</v>
      </c>
      <c r="B1392" s="29">
        <v>13308.0</v>
      </c>
      <c r="C1392" s="29">
        <v>13308.0</v>
      </c>
      <c r="D1392" s="27">
        <v>0.0</v>
      </c>
      <c r="E1392" s="34"/>
    </row>
    <row r="1393">
      <c r="A1393" s="57" t="s">
        <v>3443</v>
      </c>
      <c r="B1393" s="29">
        <v>3712.0</v>
      </c>
      <c r="C1393" s="58">
        <v>3712.0</v>
      </c>
      <c r="D1393" s="27">
        <v>0.0</v>
      </c>
      <c r="E1393" s="34"/>
    </row>
    <row r="1394">
      <c r="A1394" s="57" t="s">
        <v>3444</v>
      </c>
      <c r="B1394" s="29">
        <v>33413.72</v>
      </c>
      <c r="C1394" s="58">
        <v>33413.719999999994</v>
      </c>
      <c r="D1394" s="27">
        <v>-7.275957614183426E-12</v>
      </c>
      <c r="E1394" s="34"/>
    </row>
    <row r="1395">
      <c r="A1395" s="57" t="s">
        <v>3445</v>
      </c>
      <c r="B1395" s="29">
        <v>10852.0</v>
      </c>
      <c r="C1395" s="58">
        <v>10852.0</v>
      </c>
      <c r="D1395" s="27">
        <v>0.0</v>
      </c>
      <c r="E1395" s="34"/>
    </row>
    <row r="1396">
      <c r="A1396" s="57" t="s">
        <v>3447</v>
      </c>
      <c r="B1396" s="29">
        <v>0.0</v>
      </c>
      <c r="C1396" s="58">
        <v>0.0</v>
      </c>
      <c r="D1396" s="27">
        <v>0.0</v>
      </c>
      <c r="E1396" s="34"/>
    </row>
    <row r="1397">
      <c r="A1397" s="57" t="s">
        <v>3448</v>
      </c>
      <c r="B1397" s="29">
        <v>6560.509999999999</v>
      </c>
      <c r="C1397" s="58">
        <v>6560.509999999999</v>
      </c>
      <c r="D1397" s="27">
        <v>0.0</v>
      </c>
      <c r="E1397" s="34"/>
    </row>
    <row r="1398">
      <c r="A1398" s="35" t="s">
        <v>3449</v>
      </c>
      <c r="B1398" s="29">
        <v>99349.63</v>
      </c>
      <c r="C1398" s="58">
        <v>99349.63000000002</v>
      </c>
      <c r="D1398" s="37">
        <v>1.4551915228366852E-11</v>
      </c>
      <c r="E1398" s="34"/>
    </row>
    <row r="1399">
      <c r="A1399" s="36" t="s">
        <v>3450</v>
      </c>
      <c r="B1399" s="37">
        <v>0.09000000000014552</v>
      </c>
      <c r="C1399" s="27">
        <v>1.0899999999819556</v>
      </c>
      <c r="D1399" s="27">
        <v>0.9999999999818101</v>
      </c>
      <c r="E1399" s="38"/>
    </row>
    <row r="1400">
      <c r="A1400" s="39"/>
      <c r="B1400" s="59"/>
      <c r="C1400" s="60"/>
      <c r="D1400" s="60"/>
      <c r="E1400" s="61"/>
    </row>
    <row r="1401">
      <c r="A1401" s="39"/>
      <c r="B1401" s="59"/>
      <c r="C1401" s="60"/>
      <c r="D1401" s="60"/>
      <c r="E1401" s="61"/>
    </row>
    <row r="1402">
      <c r="A1402" s="39"/>
      <c r="B1402" s="59"/>
      <c r="C1402" s="60"/>
      <c r="D1402" s="60"/>
      <c r="E1402" s="61"/>
    </row>
    <row r="1403">
      <c r="A1403" s="39"/>
      <c r="B1403" s="59"/>
      <c r="C1403" s="60"/>
      <c r="D1403" s="60"/>
      <c r="E1403" s="61"/>
    </row>
    <row r="1404">
      <c r="A1404" s="39"/>
      <c r="B1404" s="59"/>
      <c r="C1404" s="60"/>
      <c r="D1404" s="60"/>
      <c r="E1404" s="61"/>
    </row>
    <row r="1405">
      <c r="A1405" s="39"/>
      <c r="B1405" s="59"/>
      <c r="C1405" s="60"/>
      <c r="D1405" s="60"/>
      <c r="E1405" s="61"/>
    </row>
    <row r="1406">
      <c r="A1406" s="39"/>
      <c r="B1406" s="59"/>
      <c r="C1406" s="60"/>
      <c r="D1406" s="60"/>
      <c r="E1406" s="61"/>
    </row>
    <row r="1407">
      <c r="A1407" s="39"/>
      <c r="B1407" s="59"/>
      <c r="C1407" s="60"/>
      <c r="D1407" s="60"/>
      <c r="E1407" s="61"/>
    </row>
    <row r="1408">
      <c r="A1408" s="39"/>
      <c r="B1408" s="59"/>
      <c r="C1408" s="60"/>
      <c r="D1408" s="60"/>
      <c r="E1408" s="61"/>
    </row>
    <row r="1409">
      <c r="A1409" s="39"/>
      <c r="B1409" s="59"/>
      <c r="C1409" s="60"/>
      <c r="D1409" s="60"/>
      <c r="E1409" s="61"/>
    </row>
    <row r="1410">
      <c r="A1410" s="39"/>
      <c r="B1410" s="59"/>
      <c r="C1410" s="60"/>
      <c r="D1410" s="60"/>
      <c r="E1410" s="61"/>
    </row>
    <row r="1411">
      <c r="A1411" s="39"/>
      <c r="B1411" s="59"/>
      <c r="C1411" s="60"/>
      <c r="D1411" s="60"/>
      <c r="E1411" s="61"/>
    </row>
    <row r="1412">
      <c r="A1412" s="39"/>
      <c r="B1412" s="59"/>
      <c r="C1412" s="60"/>
      <c r="D1412" s="60"/>
      <c r="E1412" s="61"/>
    </row>
    <row r="1413">
      <c r="A1413" s="39"/>
      <c r="B1413" s="59"/>
      <c r="C1413" s="60"/>
      <c r="D1413" s="60"/>
      <c r="E1413" s="61"/>
    </row>
    <row r="1414">
      <c r="A1414" s="39"/>
      <c r="B1414" s="59"/>
      <c r="C1414" s="60"/>
      <c r="D1414" s="60"/>
      <c r="E1414" s="61"/>
    </row>
    <row r="1415">
      <c r="A1415" s="39"/>
      <c r="B1415" s="59"/>
      <c r="C1415" s="60"/>
      <c r="D1415" s="60"/>
      <c r="E1415" s="61"/>
    </row>
    <row r="1416">
      <c r="A1416" s="39"/>
      <c r="B1416" s="59"/>
      <c r="C1416" s="60"/>
      <c r="D1416" s="60"/>
      <c r="E1416" s="61"/>
    </row>
    <row r="1417">
      <c r="A1417" s="39"/>
      <c r="B1417" s="59"/>
      <c r="C1417" s="60"/>
      <c r="D1417" s="60"/>
      <c r="E1417" s="61"/>
    </row>
    <row r="1418">
      <c r="A1418" s="39"/>
      <c r="B1418" s="59"/>
      <c r="C1418" s="60"/>
      <c r="D1418" s="60"/>
      <c r="E1418" s="61"/>
    </row>
    <row r="1419">
      <c r="A1419" s="39"/>
      <c r="B1419" s="59"/>
      <c r="C1419" s="60"/>
      <c r="D1419" s="60"/>
      <c r="E1419" s="61"/>
    </row>
    <row r="1420">
      <c r="A1420" s="39"/>
      <c r="B1420" s="59"/>
      <c r="C1420" s="60"/>
      <c r="D1420" s="60"/>
      <c r="E1420" s="61"/>
    </row>
    <row r="1421">
      <c r="A1421" s="39"/>
      <c r="B1421" s="59"/>
      <c r="C1421" s="60"/>
      <c r="D1421" s="60"/>
      <c r="E1421" s="61"/>
    </row>
  </sheetData>
  <mergeCells count="400">
    <mergeCell ref="A1:E2"/>
    <mergeCell ref="A3:E4"/>
    <mergeCell ref="A5:B6"/>
    <mergeCell ref="C5:C8"/>
    <mergeCell ref="D5:E6"/>
    <mergeCell ref="A7:B8"/>
    <mergeCell ref="D7:E8"/>
    <mergeCell ref="A9:E9"/>
    <mergeCell ref="A30:E31"/>
    <mergeCell ref="A32:E33"/>
    <mergeCell ref="A34:B35"/>
    <mergeCell ref="C34:C37"/>
    <mergeCell ref="D34:E35"/>
    <mergeCell ref="A36:B37"/>
    <mergeCell ref="D62:E63"/>
    <mergeCell ref="D64:E65"/>
    <mergeCell ref="D36:E37"/>
    <mergeCell ref="A38:E38"/>
    <mergeCell ref="A58:E59"/>
    <mergeCell ref="A60:E61"/>
    <mergeCell ref="A62:B63"/>
    <mergeCell ref="C62:C65"/>
    <mergeCell ref="A64:B65"/>
    <mergeCell ref="A66:E66"/>
    <mergeCell ref="A86:E87"/>
    <mergeCell ref="A88:E89"/>
    <mergeCell ref="A90:B91"/>
    <mergeCell ref="C90:C93"/>
    <mergeCell ref="D90:E91"/>
    <mergeCell ref="A92:B93"/>
    <mergeCell ref="D118:E119"/>
    <mergeCell ref="D120:E121"/>
    <mergeCell ref="D92:E93"/>
    <mergeCell ref="A94:E94"/>
    <mergeCell ref="A114:E115"/>
    <mergeCell ref="A116:E117"/>
    <mergeCell ref="A118:B119"/>
    <mergeCell ref="C118:C121"/>
    <mergeCell ref="A120:B121"/>
    <mergeCell ref="A234:E234"/>
    <mergeCell ref="A254:E255"/>
    <mergeCell ref="A256:E257"/>
    <mergeCell ref="A258:B259"/>
    <mergeCell ref="C258:C261"/>
    <mergeCell ref="D258:E259"/>
    <mergeCell ref="A260:B261"/>
    <mergeCell ref="D260:E261"/>
    <mergeCell ref="A262:E262"/>
    <mergeCell ref="A282:E283"/>
    <mergeCell ref="A284:E285"/>
    <mergeCell ref="A286:B287"/>
    <mergeCell ref="C286:C289"/>
    <mergeCell ref="A288:B289"/>
    <mergeCell ref="A122:E122"/>
    <mergeCell ref="A142:E143"/>
    <mergeCell ref="A144:E145"/>
    <mergeCell ref="A146:B147"/>
    <mergeCell ref="C146:C149"/>
    <mergeCell ref="D146:E147"/>
    <mergeCell ref="A148:B149"/>
    <mergeCell ref="D174:E175"/>
    <mergeCell ref="D176:E177"/>
    <mergeCell ref="D148:E149"/>
    <mergeCell ref="A150:E150"/>
    <mergeCell ref="A170:E171"/>
    <mergeCell ref="A172:E173"/>
    <mergeCell ref="A174:B175"/>
    <mergeCell ref="C174:C177"/>
    <mergeCell ref="A176:B177"/>
    <mergeCell ref="A178:E178"/>
    <mergeCell ref="A198:E199"/>
    <mergeCell ref="A200:E201"/>
    <mergeCell ref="A202:B203"/>
    <mergeCell ref="C202:C205"/>
    <mergeCell ref="D202:E203"/>
    <mergeCell ref="A204:B205"/>
    <mergeCell ref="D230:E231"/>
    <mergeCell ref="D232:E233"/>
    <mergeCell ref="D204:E205"/>
    <mergeCell ref="A206:E206"/>
    <mergeCell ref="A226:E227"/>
    <mergeCell ref="A228:E229"/>
    <mergeCell ref="A230:B231"/>
    <mergeCell ref="C230:C233"/>
    <mergeCell ref="A232:B233"/>
    <mergeCell ref="A314:B315"/>
    <mergeCell ref="A316:B317"/>
    <mergeCell ref="A402:E402"/>
    <mergeCell ref="A422:E423"/>
    <mergeCell ref="A424:E425"/>
    <mergeCell ref="A426:B427"/>
    <mergeCell ref="C426:C429"/>
    <mergeCell ref="D426:E427"/>
    <mergeCell ref="A428:B429"/>
    <mergeCell ref="D428:E429"/>
    <mergeCell ref="A430:E430"/>
    <mergeCell ref="A450:E451"/>
    <mergeCell ref="A452:E453"/>
    <mergeCell ref="A454:B455"/>
    <mergeCell ref="C454:C457"/>
    <mergeCell ref="A456:B457"/>
    <mergeCell ref="D286:E287"/>
    <mergeCell ref="D288:E289"/>
    <mergeCell ref="A290:E290"/>
    <mergeCell ref="A310:E311"/>
    <mergeCell ref="A312:E313"/>
    <mergeCell ref="C314:C317"/>
    <mergeCell ref="D314:E315"/>
    <mergeCell ref="D342:E343"/>
    <mergeCell ref="D344:E345"/>
    <mergeCell ref="D316:E317"/>
    <mergeCell ref="A318:E318"/>
    <mergeCell ref="A338:E339"/>
    <mergeCell ref="A340:E341"/>
    <mergeCell ref="A342:B343"/>
    <mergeCell ref="C342:C345"/>
    <mergeCell ref="A344:B345"/>
    <mergeCell ref="A346:E346"/>
    <mergeCell ref="A366:E367"/>
    <mergeCell ref="A368:E369"/>
    <mergeCell ref="A370:B371"/>
    <mergeCell ref="C370:C373"/>
    <mergeCell ref="D370:E371"/>
    <mergeCell ref="A372:B373"/>
    <mergeCell ref="D398:E399"/>
    <mergeCell ref="D400:E401"/>
    <mergeCell ref="D372:E373"/>
    <mergeCell ref="A374:E374"/>
    <mergeCell ref="A394:E395"/>
    <mergeCell ref="A396:E397"/>
    <mergeCell ref="A398:B399"/>
    <mergeCell ref="C398:C401"/>
    <mergeCell ref="A400:B401"/>
    <mergeCell ref="A482:B483"/>
    <mergeCell ref="A484:B485"/>
    <mergeCell ref="A570:E570"/>
    <mergeCell ref="A590:E591"/>
    <mergeCell ref="A592:E593"/>
    <mergeCell ref="A594:B595"/>
    <mergeCell ref="C594:C597"/>
    <mergeCell ref="D594:E595"/>
    <mergeCell ref="A596:B597"/>
    <mergeCell ref="D596:E597"/>
    <mergeCell ref="A598:E598"/>
    <mergeCell ref="A618:E619"/>
    <mergeCell ref="A620:E621"/>
    <mergeCell ref="A622:B623"/>
    <mergeCell ref="C622:C625"/>
    <mergeCell ref="A624:B625"/>
    <mergeCell ref="D454:E455"/>
    <mergeCell ref="D456:E457"/>
    <mergeCell ref="A458:E458"/>
    <mergeCell ref="A478:E479"/>
    <mergeCell ref="A480:E481"/>
    <mergeCell ref="C482:C485"/>
    <mergeCell ref="D482:E483"/>
    <mergeCell ref="D510:E511"/>
    <mergeCell ref="D512:E513"/>
    <mergeCell ref="D484:E485"/>
    <mergeCell ref="A486:E486"/>
    <mergeCell ref="A506:E507"/>
    <mergeCell ref="A508:E509"/>
    <mergeCell ref="A510:B511"/>
    <mergeCell ref="C510:C513"/>
    <mergeCell ref="A512:B513"/>
    <mergeCell ref="A514:E514"/>
    <mergeCell ref="A534:E535"/>
    <mergeCell ref="A536:E537"/>
    <mergeCell ref="A538:B539"/>
    <mergeCell ref="C538:C541"/>
    <mergeCell ref="D538:E539"/>
    <mergeCell ref="A540:B541"/>
    <mergeCell ref="D566:E567"/>
    <mergeCell ref="D568:E569"/>
    <mergeCell ref="D540:E541"/>
    <mergeCell ref="A542:E542"/>
    <mergeCell ref="A562:E563"/>
    <mergeCell ref="A564:E565"/>
    <mergeCell ref="A566:B567"/>
    <mergeCell ref="C566:C569"/>
    <mergeCell ref="A568:B569"/>
    <mergeCell ref="A650:B651"/>
    <mergeCell ref="A652:B653"/>
    <mergeCell ref="A1242:E1242"/>
    <mergeCell ref="A1262:E1263"/>
    <mergeCell ref="A1264:E1265"/>
    <mergeCell ref="A1266:B1267"/>
    <mergeCell ref="C1266:C1269"/>
    <mergeCell ref="D1266:E1267"/>
    <mergeCell ref="A1268:B1269"/>
    <mergeCell ref="D1268:E1269"/>
    <mergeCell ref="A1270:E1270"/>
    <mergeCell ref="A1290:E1291"/>
    <mergeCell ref="A1292:E1293"/>
    <mergeCell ref="A1294:B1295"/>
    <mergeCell ref="C1294:C1297"/>
    <mergeCell ref="A1296:B1297"/>
    <mergeCell ref="D1126:E1127"/>
    <mergeCell ref="D1128:E1129"/>
    <mergeCell ref="A1130:E1130"/>
    <mergeCell ref="A1150:E1151"/>
    <mergeCell ref="A1152:E1153"/>
    <mergeCell ref="C1154:C1157"/>
    <mergeCell ref="D1154:E1155"/>
    <mergeCell ref="D1182:E1183"/>
    <mergeCell ref="D1184:E1185"/>
    <mergeCell ref="D1156:E1157"/>
    <mergeCell ref="A1158:E1158"/>
    <mergeCell ref="A1178:E1179"/>
    <mergeCell ref="A1180:E1181"/>
    <mergeCell ref="A1182:B1183"/>
    <mergeCell ref="C1182:C1185"/>
    <mergeCell ref="A1184:B1185"/>
    <mergeCell ref="A1186:E1186"/>
    <mergeCell ref="A1206:E1207"/>
    <mergeCell ref="A1208:E1209"/>
    <mergeCell ref="A1210:B1211"/>
    <mergeCell ref="C1210:C1213"/>
    <mergeCell ref="D1210:E1211"/>
    <mergeCell ref="A1212:B1213"/>
    <mergeCell ref="D1238:E1239"/>
    <mergeCell ref="D1240:E1241"/>
    <mergeCell ref="D1212:E1213"/>
    <mergeCell ref="A1214:E1214"/>
    <mergeCell ref="A1234:E1235"/>
    <mergeCell ref="A1236:E1237"/>
    <mergeCell ref="A1238:B1239"/>
    <mergeCell ref="C1238:C1241"/>
    <mergeCell ref="A1240:B1241"/>
    <mergeCell ref="A1322:B1323"/>
    <mergeCell ref="A1324:B1325"/>
    <mergeCell ref="A738:E738"/>
    <mergeCell ref="A758:E759"/>
    <mergeCell ref="A760:E761"/>
    <mergeCell ref="A762:B763"/>
    <mergeCell ref="C762:C765"/>
    <mergeCell ref="D762:E763"/>
    <mergeCell ref="A764:B765"/>
    <mergeCell ref="D764:E765"/>
    <mergeCell ref="A766:E766"/>
    <mergeCell ref="A786:E787"/>
    <mergeCell ref="A788:E789"/>
    <mergeCell ref="A790:B791"/>
    <mergeCell ref="C790:C793"/>
    <mergeCell ref="A792:B793"/>
    <mergeCell ref="D622:E623"/>
    <mergeCell ref="D624:E625"/>
    <mergeCell ref="A626:E626"/>
    <mergeCell ref="A646:E647"/>
    <mergeCell ref="A648:E649"/>
    <mergeCell ref="C650:C653"/>
    <mergeCell ref="D650:E651"/>
    <mergeCell ref="D678:E679"/>
    <mergeCell ref="D680:E681"/>
    <mergeCell ref="D652:E653"/>
    <mergeCell ref="A654:E654"/>
    <mergeCell ref="A674:E675"/>
    <mergeCell ref="A676:E677"/>
    <mergeCell ref="A678:B679"/>
    <mergeCell ref="C678:C681"/>
    <mergeCell ref="A680:B681"/>
    <mergeCell ref="A682:E682"/>
    <mergeCell ref="A702:E703"/>
    <mergeCell ref="A704:E705"/>
    <mergeCell ref="A706:B707"/>
    <mergeCell ref="C706:C709"/>
    <mergeCell ref="D706:E707"/>
    <mergeCell ref="A708:B709"/>
    <mergeCell ref="D734:E735"/>
    <mergeCell ref="D736:E737"/>
    <mergeCell ref="D708:E709"/>
    <mergeCell ref="A710:E710"/>
    <mergeCell ref="A730:E731"/>
    <mergeCell ref="A732:E733"/>
    <mergeCell ref="A734:B735"/>
    <mergeCell ref="C734:C737"/>
    <mergeCell ref="A736:B737"/>
    <mergeCell ref="A818:B819"/>
    <mergeCell ref="A820:B821"/>
    <mergeCell ref="A906:E906"/>
    <mergeCell ref="A926:E927"/>
    <mergeCell ref="A928:E929"/>
    <mergeCell ref="A930:B931"/>
    <mergeCell ref="C930:C933"/>
    <mergeCell ref="D930:E931"/>
    <mergeCell ref="A932:B933"/>
    <mergeCell ref="D932:E933"/>
    <mergeCell ref="A934:E934"/>
    <mergeCell ref="A954:E955"/>
    <mergeCell ref="A956:E957"/>
    <mergeCell ref="A958:B959"/>
    <mergeCell ref="C958:C961"/>
    <mergeCell ref="A960:B961"/>
    <mergeCell ref="D790:E791"/>
    <mergeCell ref="D792:E793"/>
    <mergeCell ref="A794:E794"/>
    <mergeCell ref="A814:E815"/>
    <mergeCell ref="A816:E817"/>
    <mergeCell ref="C818:C821"/>
    <mergeCell ref="D818:E819"/>
    <mergeCell ref="D846:E847"/>
    <mergeCell ref="D848:E849"/>
    <mergeCell ref="D820:E821"/>
    <mergeCell ref="A822:E822"/>
    <mergeCell ref="A842:E843"/>
    <mergeCell ref="A844:E845"/>
    <mergeCell ref="A846:B847"/>
    <mergeCell ref="C846:C849"/>
    <mergeCell ref="A848:B849"/>
    <mergeCell ref="A850:E850"/>
    <mergeCell ref="A870:E871"/>
    <mergeCell ref="A872:E873"/>
    <mergeCell ref="A874:B875"/>
    <mergeCell ref="C874:C877"/>
    <mergeCell ref="D874:E875"/>
    <mergeCell ref="A876:B877"/>
    <mergeCell ref="D902:E903"/>
    <mergeCell ref="D904:E905"/>
    <mergeCell ref="D876:E877"/>
    <mergeCell ref="A878:E878"/>
    <mergeCell ref="A898:E899"/>
    <mergeCell ref="A900:E901"/>
    <mergeCell ref="A902:B903"/>
    <mergeCell ref="C902:C905"/>
    <mergeCell ref="A904:B905"/>
    <mergeCell ref="A986:B987"/>
    <mergeCell ref="A988:B989"/>
    <mergeCell ref="A1074:E1074"/>
    <mergeCell ref="A1094:E1095"/>
    <mergeCell ref="A1096:E1097"/>
    <mergeCell ref="A1098:B1099"/>
    <mergeCell ref="C1098:C1101"/>
    <mergeCell ref="D1098:E1099"/>
    <mergeCell ref="A1100:B1101"/>
    <mergeCell ref="D1100:E1101"/>
    <mergeCell ref="A1102:E1102"/>
    <mergeCell ref="A1122:E1123"/>
    <mergeCell ref="A1124:E1125"/>
    <mergeCell ref="A1126:B1127"/>
    <mergeCell ref="C1126:C1129"/>
    <mergeCell ref="A1128:B1129"/>
    <mergeCell ref="D958:E959"/>
    <mergeCell ref="D960:E961"/>
    <mergeCell ref="A962:E962"/>
    <mergeCell ref="A982:E983"/>
    <mergeCell ref="A984:E985"/>
    <mergeCell ref="C986:C989"/>
    <mergeCell ref="D986:E987"/>
    <mergeCell ref="D1014:E1015"/>
    <mergeCell ref="D1016:E1017"/>
    <mergeCell ref="D988:E989"/>
    <mergeCell ref="A990:E990"/>
    <mergeCell ref="A1010:E1011"/>
    <mergeCell ref="A1012:E1013"/>
    <mergeCell ref="A1014:B1015"/>
    <mergeCell ref="C1014:C1017"/>
    <mergeCell ref="A1016:B1017"/>
    <mergeCell ref="A1018:E1018"/>
    <mergeCell ref="A1038:E1039"/>
    <mergeCell ref="A1040:E1041"/>
    <mergeCell ref="A1042:B1043"/>
    <mergeCell ref="C1042:C1045"/>
    <mergeCell ref="D1042:E1043"/>
    <mergeCell ref="A1044:B1045"/>
    <mergeCell ref="D1070:E1071"/>
    <mergeCell ref="D1072:E1073"/>
    <mergeCell ref="D1044:E1045"/>
    <mergeCell ref="A1046:E1046"/>
    <mergeCell ref="A1066:E1067"/>
    <mergeCell ref="A1068:E1069"/>
    <mergeCell ref="A1070:B1071"/>
    <mergeCell ref="C1070:C1073"/>
    <mergeCell ref="A1072:B1073"/>
    <mergeCell ref="A1154:B1155"/>
    <mergeCell ref="A1156:B1157"/>
    <mergeCell ref="D1294:E1295"/>
    <mergeCell ref="D1296:E1297"/>
    <mergeCell ref="A1298:E1298"/>
    <mergeCell ref="A1318:E1319"/>
    <mergeCell ref="A1320:E1321"/>
    <mergeCell ref="C1322:C1325"/>
    <mergeCell ref="D1322:E1323"/>
    <mergeCell ref="D1350:E1351"/>
    <mergeCell ref="D1352:E1353"/>
    <mergeCell ref="D1324:E1325"/>
    <mergeCell ref="A1326:E1326"/>
    <mergeCell ref="A1346:E1347"/>
    <mergeCell ref="A1348:E1349"/>
    <mergeCell ref="A1350:B1351"/>
    <mergeCell ref="C1350:C1353"/>
    <mergeCell ref="A1352:B1353"/>
    <mergeCell ref="D1380:E1381"/>
    <mergeCell ref="A1382:E1382"/>
    <mergeCell ref="A1354:E1354"/>
    <mergeCell ref="A1374:E1375"/>
    <mergeCell ref="A1376:E1377"/>
    <mergeCell ref="A1378:B1379"/>
    <mergeCell ref="C1378:C1381"/>
    <mergeCell ref="D1378:E1379"/>
    <mergeCell ref="A1380:B1381"/>
  </mergeCells>
  <conditionalFormatting sqref="D11:D26 B26:C26 D40:D55 B55:C55 D68:D83 B83:C83 D96:D111 B111:C111 D124:D139 B139:C139 D152:D167 B167:C167 D180:D195 B195:C195 D208:D223 B223:C223 D236:D251 B251:C251 D264:D279 B279:C279 D292:D307 B307:C307 D320:D335 B335:C335 D348:D363 B363:C363 D376:D391 B391:C391 D404:D419 B419:C419 D432:D447 B447:C447 D460:D475 B475:C475 D488:D503 B503:C503 D516:D531 B531:C531 D544:D559 B559:C559 D572:D587 B587:C587 D600:D615 B615:C615 D628:D643 B643:C643 D656:D671 B671:C671 D684:D699 B699:C699 D712:D727 B727:C727 D740:D755 B755:C755 D768:D783 B783:C783 D796:D811 B811:C811 D824:D839 B839:C839 D852:D867 B867:C867 D880:D895 B895:C895 D908:D923 B923:C923 D936:D951 B951:C951 D964:D981 B979:C981 C986:D989 B991:D1009 C1014:D1017 B1019:D1037 C1042:D1045 B1047:D1065 C1070:D1073 B1075:D1093 C1098:D1101 B1103:D1121 C1126:D1129 B1131:D1149 C1154:D1157 B1159:D1177 C1182:D1185 B1187:D1205 C1210:D1213 B1215:D1233 C1238:D1241 B1243:D1261 C1266:D1269 B1271:D1289 C1294:D1297 B1299:D1317 C1322:D1325 B1327:D1345 C1350:D1353 B1355:D1373 C1378:D1379 C1380:D1381 B1383:D1421">
    <cfRule type="cellIs" dxfId="0" priority="1" operator="lessThan">
      <formula>0</formula>
    </cfRule>
  </conditionalFormatting>
  <conditionalFormatting sqref="A7:B8 A36:B37 A64:B65 A92:B93 A120:B121 A148:B149 A176:B177 A204:B205 A232:B233 A260:B261 A288:B289 A316:B317 A344:B345 A372:B373 A400:B401 A428:B429 A456:B457 A484:B485 A512:B513 A540:B541 A568:B569 A596:B597 A624:B625 A652:B653 A680:B681 A708:B709 A736:B737 A764:B765 A792:B793 A820:B821 A848:B849 A876:B877 A904:B905 A932:B933 A960:B961 A988:B989 A1016:B1017 A1044:B1045 A1072:B1073 A1100:B1101 A1128:B1129 A1156:B1157 A1184:B1185 A1212:B1213 A1240:B1241 A1268:B1269 A1296:B1297 A1324:B1325 A1352:B1353 A1380:B1381">
    <cfRule type="cellIs" dxfId="1" priority="2" operator="notEqual">
      <formula>"Pondělí"</formula>
    </cfRule>
  </conditionalFormatting>
  <conditionalFormatting sqref="D7:E8 D36:E37 D64:E65 D92:E93 D120:E121 D148:E149 D176:E177 D204:E205 D232:E233 D260:E261 D288:E289 D316:E317 D344:E345 D372:E373 D400:E401 D428:E429 D456:E457 D484:E485 D512:E513 D540:E541 D568:E569 D596:E597 D624:E625 D652:E653 D680:E681 D708:E709 D736:E737 D764:E765 D792:E793 D820:E821 D848:E849 D876:E877 D904:E905 D932:E933 D960:E961 D988:E989 D1016:E1017 D1044:E1045 D1072:E1073 D1100:E1101 D1128:E1129 D1156:E1157 D1184:E1185 D1212:E1213 D1240:E1241 D1268:E1269 D1296:E1297 D1324:E1325 D1352:E1353 D1380:E1381">
    <cfRule type="cellIs" dxfId="1" priority="3" operator="notEqual">
      <formula>"Neděle"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3421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3423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3424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3425</v>
      </c>
      <c r="B9" s="6"/>
      <c r="C9" s="6"/>
      <c r="D9" s="6"/>
      <c r="E9" s="7"/>
    </row>
    <row r="10" hidden="1">
      <c r="A10" s="20" t="s">
        <v>3426</v>
      </c>
      <c r="B10" s="21" t="s">
        <v>3427</v>
      </c>
      <c r="C10" s="22" t="s">
        <v>3428</v>
      </c>
      <c r="D10" s="21" t="s">
        <v>3429</v>
      </c>
      <c r="E10" s="23" t="s">
        <v>13</v>
      </c>
    </row>
    <row r="11" hidden="1">
      <c r="A11" s="24" t="s">
        <v>3430</v>
      </c>
      <c r="B11" s="25">
        <v>8432.0</v>
      </c>
      <c r="C11" s="26">
        <v>8432.0</v>
      </c>
      <c r="D11" s="27">
        <f t="shared" ref="D11:D26" si="1">C11-B11</f>
        <v>0</v>
      </c>
      <c r="E11" s="41"/>
    </row>
    <row r="12" hidden="1">
      <c r="A12" s="24" t="s">
        <v>3431</v>
      </c>
      <c r="B12" s="29">
        <v>2900.0</v>
      </c>
      <c r="C12" s="26">
        <v>2899.0</v>
      </c>
      <c r="D12" s="27">
        <f t="shared" si="1"/>
        <v>-1</v>
      </c>
      <c r="E12" s="41"/>
    </row>
    <row r="13" hidden="1">
      <c r="A13" s="24" t="s">
        <v>3432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3434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3436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3438</v>
      </c>
      <c r="B16" s="29">
        <v>0.0</v>
      </c>
      <c r="C16" s="26"/>
      <c r="D16" s="27">
        <f t="shared" si="1"/>
        <v>0</v>
      </c>
      <c r="E16" s="40"/>
    </row>
    <row r="17" hidden="1">
      <c r="A17" s="30" t="s">
        <v>3439</v>
      </c>
      <c r="B17" s="29">
        <v>0.0</v>
      </c>
      <c r="C17" s="62"/>
      <c r="D17" s="27">
        <f t="shared" si="1"/>
        <v>0</v>
      </c>
      <c r="E17" s="41"/>
    </row>
    <row r="18" hidden="1">
      <c r="A18" s="31" t="s">
        <v>3441</v>
      </c>
      <c r="B18" s="29">
        <v>920.0</v>
      </c>
      <c r="C18" s="26">
        <v>920.0</v>
      </c>
      <c r="D18" s="27">
        <f t="shared" si="1"/>
        <v>0</v>
      </c>
      <c r="E18" s="41"/>
    </row>
    <row r="19" hidden="1">
      <c r="A19" s="32" t="s">
        <v>3442</v>
      </c>
      <c r="B19" s="29">
        <v>5755.0</v>
      </c>
      <c r="C19" s="33">
        <f t="array" ref="C19">SUMIFS(INDIRECT(A1 &amp; " Restia!C:C"), INDIRECT(A1 &amp; " Restia!A:A"), A19, INDIRECT(A1 &amp; " Restia!B:B"), "&lt;&gt;canceled")</f>
        <v>91693</v>
      </c>
      <c r="D19" s="27">
        <f t="shared" si="1"/>
        <v>85938</v>
      </c>
      <c r="E19" s="41"/>
    </row>
    <row r="20" hidden="1">
      <c r="A20" s="32" t="s">
        <v>3443</v>
      </c>
      <c r="B20" s="29">
        <v>3381.0</v>
      </c>
      <c r="C20" s="9">
        <f t="array" ref="C20">SUMIFS( INDIRECT(A1 &amp; " Restia!C:C"), INDIRECT(A1 &amp; " Restia!A:A"), A20, INDIRECT(A1 &amp; " Restia!B:B"), "&lt;&gt;canceled" )</f>
        <v>43275</v>
      </c>
      <c r="D20" s="27">
        <f t="shared" si="1"/>
        <v>39894</v>
      </c>
      <c r="E20" s="41"/>
    </row>
    <row r="21" hidden="1">
      <c r="A21" s="32" t="s">
        <v>3444</v>
      </c>
      <c r="B21" s="29">
        <v>9974.0</v>
      </c>
      <c r="C21" s="9">
        <f t="array" ref="C21">SUMIFS( INDIRECT(A1 &amp; " Restia!C:C"), INDIRECT(A1 &amp; " Restia!A:A"), "damejidlo", INDIRECT(A1 &amp; " Restia!G:G"), "online", INDIRECT(A1 &amp; " Restia!B:B"), "&lt;&gt;canceled" )</f>
        <v>83651</v>
      </c>
      <c r="D21" s="27">
        <f t="shared" si="1"/>
        <v>73677</v>
      </c>
      <c r="E21" s="41"/>
    </row>
    <row r="22" hidden="1">
      <c r="A22" s="32" t="s">
        <v>3445</v>
      </c>
      <c r="B22" s="29">
        <v>15597.0</v>
      </c>
      <c r="C22" s="9">
        <f t="array" ref="C22">SUMIFS( INDIRECT(A1 &amp; " Restia!C:C"), INDIRECT(A1 &amp; " Restia!A:A"), "generic", INDIRECT(A1 &amp; " Restia!G:G"), "online", INDIRECT(A1 &amp; " Restia!B:B"), "&lt;&gt;canceled" )</f>
        <v>98769.8</v>
      </c>
      <c r="D22" s="27">
        <f t="shared" si="1"/>
        <v>83172.8</v>
      </c>
      <c r="E22" s="41"/>
    </row>
    <row r="23" hidden="1">
      <c r="A23" s="32" t="s">
        <v>3447</v>
      </c>
      <c r="B23" s="29">
        <v>1831.0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3079</v>
      </c>
      <c r="D23" s="27">
        <f t="shared" si="1"/>
        <v>1248</v>
      </c>
      <c r="E23" s="41"/>
    </row>
    <row r="24" hidden="1">
      <c r="A24" s="32" t="s">
        <v>3448</v>
      </c>
      <c r="B24" s="29">
        <v>3356.0</v>
      </c>
      <c r="C24" s="9">
        <f t="array" ref="C24">SUMIFS( INDIRECT(A1 &amp; " Restia!C:C"), INDIRECT(A1 &amp; " Restia!A:A"), "damejidlo", INDIRECT(A1 &amp; " Restia!G:G"), "cash", INDIRECT(A1 &amp; " Restia!B:B"), "&lt;&gt;canceled")</f>
        <v>16685</v>
      </c>
      <c r="D24" s="27">
        <f t="shared" si="1"/>
        <v>13329</v>
      </c>
      <c r="E24" s="41"/>
    </row>
    <row r="25" hidden="1">
      <c r="A25" s="35" t="s">
        <v>3449</v>
      </c>
      <c r="B25" s="29">
        <v>48789.5</v>
      </c>
      <c r="C25" s="9">
        <f t="array" ref="C25">SUM(INDIRECT(A1 &amp; " Restia!C:C")) - SUMIFS(INDIRECT(A1 &amp; " Restia!C:C"), INDIRECT(A1 &amp; " Restia!B:B"), "canceled")</f>
        <v>422788.8</v>
      </c>
      <c r="D25" s="27">
        <f t="shared" si="1"/>
        <v>373999.3</v>
      </c>
      <c r="E25" s="41"/>
    </row>
    <row r="26" hidden="1">
      <c r="A26" s="36" t="s">
        <v>3450</v>
      </c>
      <c r="B26" s="37">
        <v>0.5</v>
      </c>
      <c r="C26" s="27">
        <f>sum(C11:C23)-C25</f>
        <v>-90070</v>
      </c>
      <c r="D26" s="37">
        <f t="shared" si="1"/>
        <v>-90070.5</v>
      </c>
      <c r="E26" s="45"/>
    </row>
    <row r="27" hidden="1"/>
    <row r="28" hidden="1"/>
    <row r="29" hidden="1">
      <c r="A29" s="5" t="s">
        <v>3421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3423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3424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3425</v>
      </c>
      <c r="B37" s="6"/>
      <c r="C37" s="6"/>
      <c r="D37" s="6"/>
      <c r="E37" s="7"/>
    </row>
    <row r="38" hidden="1">
      <c r="A38" s="20" t="s">
        <v>3426</v>
      </c>
      <c r="B38" s="21" t="s">
        <v>3427</v>
      </c>
      <c r="C38" s="22" t="s">
        <v>3428</v>
      </c>
      <c r="D38" s="21" t="s">
        <v>3429</v>
      </c>
      <c r="E38" s="23" t="s">
        <v>13</v>
      </c>
    </row>
    <row r="39" hidden="1">
      <c r="A39" s="24" t="s">
        <v>3430</v>
      </c>
      <c r="B39" s="25">
        <v>34345.0</v>
      </c>
      <c r="C39" s="26">
        <f>(1000*1)+(500*11)+(200*28)+(100*8)+(50*3)+(20*3)+(10*3)+(5*2)+(2*1)</f>
        <v>13152</v>
      </c>
      <c r="D39" s="27">
        <f t="shared" ref="D39:D54" si="2">C39-B39</f>
        <v>-21193</v>
      </c>
      <c r="E39" s="40" t="s">
        <v>4496</v>
      </c>
    </row>
    <row r="40" hidden="1">
      <c r="A40" s="24" t="s">
        <v>3431</v>
      </c>
      <c r="B40" s="29">
        <v>26280.0</v>
      </c>
      <c r="C40" s="26">
        <f>3155+4486+4117+3254+2199+3317+5752</f>
        <v>26280</v>
      </c>
      <c r="D40" s="27">
        <f t="shared" si="2"/>
        <v>0</v>
      </c>
      <c r="E40" s="41"/>
    </row>
    <row r="41" hidden="1">
      <c r="A41" s="24" t="s">
        <v>3432</v>
      </c>
      <c r="B41" s="29">
        <v>270.0</v>
      </c>
      <c r="C41" s="26">
        <f>90*3</f>
        <v>270</v>
      </c>
      <c r="D41" s="27">
        <f t="shared" si="2"/>
        <v>0</v>
      </c>
      <c r="E41" s="41"/>
    </row>
    <row r="42" hidden="1">
      <c r="A42" s="24" t="s">
        <v>3434</v>
      </c>
      <c r="B42" s="29">
        <v>4100.0</v>
      </c>
      <c r="C42" s="26">
        <f>500+2000+500+500+600</f>
        <v>4100</v>
      </c>
      <c r="D42" s="27">
        <f t="shared" si="2"/>
        <v>0</v>
      </c>
      <c r="E42" s="41"/>
    </row>
    <row r="43" hidden="1">
      <c r="A43" s="30" t="s">
        <v>3436</v>
      </c>
      <c r="B43" s="29">
        <v>1000.0</v>
      </c>
      <c r="C43" s="26"/>
      <c r="D43" s="27">
        <f t="shared" si="2"/>
        <v>-1000</v>
      </c>
      <c r="E43" s="41"/>
    </row>
    <row r="44" hidden="1">
      <c r="A44" s="30" t="s">
        <v>3438</v>
      </c>
      <c r="B44" s="29">
        <v>0.0</v>
      </c>
      <c r="C44" s="26"/>
      <c r="D44" s="27">
        <f t="shared" si="2"/>
        <v>0</v>
      </c>
      <c r="E44" s="40"/>
    </row>
    <row r="45" hidden="1">
      <c r="A45" s="30" t="s">
        <v>3439</v>
      </c>
      <c r="B45" s="29">
        <v>2110.0</v>
      </c>
      <c r="C45" s="62">
        <f>2000+70+40</f>
        <v>2110</v>
      </c>
      <c r="D45" s="27">
        <f t="shared" si="2"/>
        <v>0</v>
      </c>
      <c r="E45" s="40" t="s">
        <v>4497</v>
      </c>
    </row>
    <row r="46" hidden="1">
      <c r="A46" s="31" t="s">
        <v>3441</v>
      </c>
      <c r="B46" s="29">
        <v>4000.0</v>
      </c>
      <c r="C46" s="26">
        <f>440+480+600+200+320+400+120+560+480+160+280+400+400+480</f>
        <v>5320</v>
      </c>
      <c r="D46" s="27">
        <f t="shared" si="2"/>
        <v>1320</v>
      </c>
      <c r="E46" s="41"/>
    </row>
    <row r="47" hidden="1">
      <c r="A47" s="32" t="s">
        <v>3442</v>
      </c>
      <c r="B47" s="29">
        <v>54998.0</v>
      </c>
      <c r="C47" s="33">
        <f t="array" ref="C47">SUMIFS(INDIRECT(A29 &amp; " Restia!C:C"), INDIRECT(A29 &amp; " Restia!A:A"), A47, INDIRECT(A29 &amp; " Restia!B:B"), "&lt;&gt;canceled")</f>
        <v>91693</v>
      </c>
      <c r="D47" s="27">
        <f t="shared" si="2"/>
        <v>36695</v>
      </c>
      <c r="E47" s="41"/>
    </row>
    <row r="48" hidden="1">
      <c r="A48" s="32" t="s">
        <v>3443</v>
      </c>
      <c r="B48" s="29">
        <v>32672.0</v>
      </c>
      <c r="C48" s="9">
        <f t="array" ref="C48">SUMIFS( INDIRECT(A29 &amp; " Restia!C:C"), INDIRECT(A29 &amp; " Restia!A:A"), A48, INDIRECT(A29 &amp; " Restia!B:B"), "&lt;&gt;canceled" )</f>
        <v>43275</v>
      </c>
      <c r="D48" s="27">
        <f t="shared" si="2"/>
        <v>10603</v>
      </c>
      <c r="E48" s="41"/>
    </row>
    <row r="49" hidden="1">
      <c r="A49" s="32" t="s">
        <v>3444</v>
      </c>
      <c r="B49" s="29">
        <v>91925.0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83651</v>
      </c>
      <c r="D49" s="27">
        <f t="shared" si="2"/>
        <v>-8274</v>
      </c>
      <c r="E49" s="41"/>
    </row>
    <row r="50" hidden="1">
      <c r="A50" s="32" t="s">
        <v>3445</v>
      </c>
      <c r="B50" s="29">
        <v>65923.0</v>
      </c>
      <c r="C50" s="9">
        <f t="array" ref="C50">SUMIFS( INDIRECT(A29 &amp; " Restia!C:C"), INDIRECT(A29 &amp; " Restia!A:A"), "generic", INDIRECT(A29 &amp; " Restia!G:G"), "online", INDIRECT(A29 &amp; " Restia!B:B"), "&lt;&gt;canceled" )</f>
        <v>98769.8</v>
      </c>
      <c r="D50" s="27">
        <f t="shared" si="2"/>
        <v>32846.8</v>
      </c>
      <c r="E50" s="41"/>
    </row>
    <row r="51" hidden="1">
      <c r="A51" s="32" t="s">
        <v>3447</v>
      </c>
      <c r="B51" s="29">
        <v>4360.0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3079</v>
      </c>
      <c r="D51" s="27">
        <f t="shared" si="2"/>
        <v>-1281</v>
      </c>
      <c r="E51" s="41"/>
    </row>
    <row r="52" hidden="1">
      <c r="A52" s="32" t="s">
        <v>3448</v>
      </c>
      <c r="B52" s="29">
        <v>13802.0</v>
      </c>
      <c r="C52" s="9">
        <f t="array" ref="C52">SUMIFS( INDIRECT(A29 &amp; " Restia!C:C"), INDIRECT(A29 &amp; " Restia!A:A"), "damejidlo", INDIRECT(A29 &amp; " Restia!G:G"), "cash", INDIRECT(A29 &amp; " Restia!B:B"), "&lt;&gt;canceled")</f>
        <v>16685</v>
      </c>
      <c r="D52" s="27">
        <f t="shared" si="2"/>
        <v>2883</v>
      </c>
      <c r="E52" s="41"/>
    </row>
    <row r="53" hidden="1">
      <c r="A53" s="35" t="s">
        <v>3449</v>
      </c>
      <c r="B53" s="29">
        <v>322294.0</v>
      </c>
      <c r="C53" s="9">
        <f t="array" ref="C53">SUM(INDIRECT(A29 &amp; " Restia!C:C")) - SUMIFS(INDIRECT(A29 &amp; " Restia!C:C"), INDIRECT(A29 &amp; " Restia!B:B"), "canceled")</f>
        <v>422788.8</v>
      </c>
      <c r="D53" s="27">
        <f t="shared" si="2"/>
        <v>100494.8</v>
      </c>
      <c r="E53" s="41"/>
    </row>
    <row r="54" hidden="1">
      <c r="A54" s="36" t="s">
        <v>3450</v>
      </c>
      <c r="B54" s="37">
        <v>8.5</v>
      </c>
      <c r="C54" s="27">
        <f>sum(C39:C51)-C53</f>
        <v>-51089</v>
      </c>
      <c r="D54" s="37">
        <f t="shared" si="2"/>
        <v>-51097.5</v>
      </c>
      <c r="E54" s="45"/>
    </row>
    <row r="55" hidden="1"/>
    <row r="56" hidden="1"/>
    <row r="57" hidden="1">
      <c r="A57" s="5" t="s">
        <v>3421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3423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45537.0</v>
      </c>
      <c r="B61" s="6"/>
      <c r="C61" s="14" t="s">
        <v>3424</v>
      </c>
      <c r="D61" s="15">
        <v>45543.0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3425</v>
      </c>
      <c r="B65" s="6"/>
      <c r="C65" s="6"/>
      <c r="D65" s="6"/>
      <c r="E65" s="7"/>
    </row>
    <row r="66" hidden="1">
      <c r="A66" s="20" t="s">
        <v>3426</v>
      </c>
      <c r="B66" s="21" t="s">
        <v>3427</v>
      </c>
      <c r="C66" s="22" t="s">
        <v>3428</v>
      </c>
      <c r="D66" s="21" t="s">
        <v>3429</v>
      </c>
      <c r="E66" s="23" t="s">
        <v>13</v>
      </c>
    </row>
    <row r="67" hidden="1">
      <c r="A67" s="24" t="s">
        <v>3430</v>
      </c>
      <c r="B67" s="25">
        <v>34345.0</v>
      </c>
      <c r="C67" s="26">
        <f>(1000*1)+(500*11)+(200*28)+(100*8)+(50*3)+(20*3)+(10*3)+(5*2)+(2*1)</f>
        <v>13152</v>
      </c>
      <c r="D67" s="27">
        <f t="shared" ref="D67:D82" si="3">C67-B67</f>
        <v>-21193</v>
      </c>
      <c r="E67" s="40" t="s">
        <v>4496</v>
      </c>
    </row>
    <row r="68" hidden="1">
      <c r="A68" s="24" t="s">
        <v>3431</v>
      </c>
      <c r="B68" s="29">
        <v>26280.0</v>
      </c>
      <c r="C68" s="26">
        <f>3155+4486+4117+3254+2199+3317+5752</f>
        <v>26280</v>
      </c>
      <c r="D68" s="27">
        <f t="shared" si="3"/>
        <v>0</v>
      </c>
      <c r="E68" s="41"/>
    </row>
    <row r="69" hidden="1">
      <c r="A69" s="24" t="s">
        <v>3432</v>
      </c>
      <c r="B69" s="29">
        <v>270.0</v>
      </c>
      <c r="C69" s="26">
        <f>90*3</f>
        <v>270</v>
      </c>
      <c r="D69" s="27">
        <f t="shared" si="3"/>
        <v>0</v>
      </c>
      <c r="E69" s="41"/>
    </row>
    <row r="70" hidden="1">
      <c r="A70" s="24" t="s">
        <v>3434</v>
      </c>
      <c r="B70" s="29">
        <v>4100.0</v>
      </c>
      <c r="C70" s="26">
        <f>500+2000+500+500+600</f>
        <v>4100</v>
      </c>
      <c r="D70" s="27">
        <f t="shared" si="3"/>
        <v>0</v>
      </c>
      <c r="E70" s="41"/>
    </row>
    <row r="71" hidden="1">
      <c r="A71" s="30" t="s">
        <v>3436</v>
      </c>
      <c r="B71" s="29">
        <v>1000.0</v>
      </c>
      <c r="C71" s="26"/>
      <c r="D71" s="27">
        <f t="shared" si="3"/>
        <v>-1000</v>
      </c>
      <c r="E71" s="41"/>
    </row>
    <row r="72" hidden="1">
      <c r="A72" s="30" t="s">
        <v>3438</v>
      </c>
      <c r="B72" s="29">
        <v>0.0</v>
      </c>
      <c r="C72" s="26"/>
      <c r="D72" s="27">
        <f t="shared" si="3"/>
        <v>0</v>
      </c>
      <c r="E72" s="40"/>
    </row>
    <row r="73" hidden="1">
      <c r="A73" s="30" t="s">
        <v>3439</v>
      </c>
      <c r="B73" s="29">
        <v>2110.0</v>
      </c>
      <c r="C73" s="62">
        <f>2000+70+40</f>
        <v>2110</v>
      </c>
      <c r="D73" s="27">
        <f t="shared" si="3"/>
        <v>0</v>
      </c>
      <c r="E73" s="40" t="s">
        <v>4497</v>
      </c>
    </row>
    <row r="74" hidden="1">
      <c r="A74" s="31" t="s">
        <v>3441</v>
      </c>
      <c r="B74" s="29">
        <v>4000.0</v>
      </c>
      <c r="C74" s="26">
        <f>440+480+600+200+320+400+120+560+480+160+280+400+400+480</f>
        <v>5320</v>
      </c>
      <c r="D74" s="27">
        <f t="shared" si="3"/>
        <v>1320</v>
      </c>
      <c r="E74" s="41"/>
    </row>
    <row r="75" hidden="1">
      <c r="A75" s="32" t="s">
        <v>3442</v>
      </c>
      <c r="B75" s="29">
        <v>54998.0</v>
      </c>
      <c r="C75" s="33">
        <f t="array" ref="C75">SUMIFS(INDIRECT(A57 &amp; " Restia!C:C"), INDIRECT(A57 &amp; " Restia!A:A"), A75, INDIRECT(A57 &amp; " Restia!B:B"), "&lt;&gt;canceled")</f>
        <v>91693</v>
      </c>
      <c r="D75" s="27">
        <f t="shared" si="3"/>
        <v>36695</v>
      </c>
      <c r="E75" s="41"/>
    </row>
    <row r="76" hidden="1">
      <c r="A76" s="32" t="s">
        <v>3443</v>
      </c>
      <c r="B76" s="29">
        <v>32672.0</v>
      </c>
      <c r="C76" s="9">
        <f t="array" ref="C76">SUMIFS( INDIRECT(A57 &amp; " Restia!C:C"), INDIRECT(A57 &amp; " Restia!A:A"), A76, INDIRECT(A57 &amp; " Restia!B:B"), "&lt;&gt;canceled" )</f>
        <v>43275</v>
      </c>
      <c r="D76" s="27">
        <f t="shared" si="3"/>
        <v>10603</v>
      </c>
      <c r="E76" s="41"/>
    </row>
    <row r="77" hidden="1">
      <c r="A77" s="32" t="s">
        <v>3444</v>
      </c>
      <c r="B77" s="29">
        <v>91925.0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83651</v>
      </c>
      <c r="D77" s="27">
        <f t="shared" si="3"/>
        <v>-8274</v>
      </c>
      <c r="E77" s="41"/>
    </row>
    <row r="78" hidden="1">
      <c r="A78" s="32" t="s">
        <v>3445</v>
      </c>
      <c r="B78" s="29">
        <v>65923.0</v>
      </c>
      <c r="C78" s="9">
        <f t="array" ref="C78">SUMIFS( INDIRECT(A57 &amp; " Restia!C:C"), INDIRECT(A57 &amp; " Restia!A:A"), "generic", INDIRECT(A57 &amp; " Restia!G:G"), "online", INDIRECT(A57 &amp; " Restia!B:B"), "&lt;&gt;canceled" )</f>
        <v>98769.8</v>
      </c>
      <c r="D78" s="27">
        <f t="shared" si="3"/>
        <v>32846.8</v>
      </c>
      <c r="E78" s="41"/>
    </row>
    <row r="79" hidden="1">
      <c r="A79" s="32" t="s">
        <v>3447</v>
      </c>
      <c r="B79" s="29">
        <v>4360.0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3079</v>
      </c>
      <c r="D79" s="27">
        <f t="shared" si="3"/>
        <v>-1281</v>
      </c>
      <c r="E79" s="41"/>
    </row>
    <row r="80" hidden="1">
      <c r="A80" s="32" t="s">
        <v>3448</v>
      </c>
      <c r="B80" s="29">
        <v>13802.0</v>
      </c>
      <c r="C80" s="9">
        <f t="array" ref="C80">SUMIFS( INDIRECT(A57 &amp; " Restia!C:C"), INDIRECT(A57 &amp; " Restia!A:A"), "damejidlo", INDIRECT(A57 &amp; " Restia!G:G"), "cash", INDIRECT(A57 &amp; " Restia!B:B"), "&lt;&gt;canceled")</f>
        <v>16685</v>
      </c>
      <c r="D80" s="27">
        <f t="shared" si="3"/>
        <v>2883</v>
      </c>
      <c r="E80" s="41"/>
    </row>
    <row r="81" hidden="1">
      <c r="A81" s="35" t="s">
        <v>3449</v>
      </c>
      <c r="B81" s="29">
        <v>322294.0</v>
      </c>
      <c r="C81" s="9">
        <f t="array" ref="C81">SUM(INDIRECT(A57 &amp; " Restia!C:C")) - SUMIFS(INDIRECT(A57 &amp; " Restia!C:C"), INDIRECT(A57 &amp; " Restia!B:B"), "canceled")</f>
        <v>422788.8</v>
      </c>
      <c r="D81" s="27">
        <f t="shared" si="3"/>
        <v>100494.8</v>
      </c>
      <c r="E81" s="41"/>
    </row>
    <row r="82" hidden="1">
      <c r="A82" s="36" t="s">
        <v>3450</v>
      </c>
      <c r="B82" s="37">
        <v>8.5</v>
      </c>
      <c r="C82" s="27">
        <f>sum(C67:C79)-C81</f>
        <v>-51089</v>
      </c>
      <c r="D82" s="37">
        <f t="shared" si="3"/>
        <v>-51097.5</v>
      </c>
      <c r="E82" s="45"/>
    </row>
    <row r="83" hidden="1"/>
    <row r="84" hidden="1">
      <c r="A84" s="35" t="s">
        <v>3449</v>
      </c>
      <c r="B84" s="29">
        <v>322294.0</v>
      </c>
      <c r="C84" s="9" t="str">
        <f t="array" ref="C84">SUM(INDIRECT(#REF! &amp; " Restia!C:C")) - SUMIFS(INDIRECT(#REF! &amp; " Restia!C:C"), INDIRECT(#REF! &amp; " Restia!B:B"), "canceled")</f>
        <v>#REF!</v>
      </c>
      <c r="D84" s="27" t="str">
        <f t="shared" ref="D84:D85" si="4">C84-B84</f>
        <v>#REF!</v>
      </c>
      <c r="E84" s="41"/>
    </row>
    <row r="85" hidden="1">
      <c r="A85" s="36" t="s">
        <v>3450</v>
      </c>
      <c r="B85" s="37">
        <v>8.5</v>
      </c>
      <c r="C85" s="27" t="str">
        <f>sum(#REF!)-C84</f>
        <v>#REF!</v>
      </c>
      <c r="D85" s="27" t="str">
        <f t="shared" si="4"/>
        <v>#REF!</v>
      </c>
      <c r="E85" s="45"/>
    </row>
    <row r="86" hidden="1"/>
    <row r="87" hidden="1"/>
    <row r="88" hidden="1">
      <c r="A88" s="5" t="s">
        <v>3421</v>
      </c>
      <c r="B88" s="6"/>
      <c r="C88" s="6"/>
      <c r="D88" s="6"/>
      <c r="E88" s="7"/>
    </row>
    <row r="89" hidden="1">
      <c r="A89" s="10"/>
      <c r="B89" s="11"/>
      <c r="C89" s="11"/>
      <c r="D89" s="11"/>
      <c r="E89" s="12"/>
    </row>
    <row r="90" hidden="1">
      <c r="A90" s="5" t="s">
        <v>3423</v>
      </c>
      <c r="B90" s="6"/>
      <c r="C90" s="6"/>
      <c r="D90" s="6"/>
      <c r="E90" s="7"/>
    </row>
    <row r="91" hidden="1">
      <c r="A91" s="10"/>
      <c r="B91" s="11"/>
      <c r="C91" s="11"/>
      <c r="D91" s="11"/>
      <c r="E91" s="12"/>
    </row>
    <row r="92" hidden="1">
      <c r="A92" s="13">
        <v>45544.0</v>
      </c>
      <c r="B92" s="6"/>
      <c r="C92" s="14" t="s">
        <v>3424</v>
      </c>
      <c r="D92" s="15">
        <v>45550.0</v>
      </c>
      <c r="E92" s="7"/>
    </row>
    <row r="93" hidden="1">
      <c r="A93" s="10"/>
      <c r="B93" s="11"/>
      <c r="C93" s="16"/>
      <c r="D93" s="11"/>
      <c r="E93" s="12"/>
    </row>
    <row r="94" hidden="1">
      <c r="A94" s="17" t="str">
        <f>CHOOSE(WEEKDAY(A92), "Neděle", "Pondělí", "Úterý", "Středa", "Čtvrtek", "Pátek", "Sobota")</f>
        <v>Pondělí</v>
      </c>
      <c r="B94" s="7"/>
      <c r="C94" s="16"/>
      <c r="D94" s="18" t="str">
        <f>CHOOSE(WEEKDAY(D92), "Neděle", "Pondělí", "Úterý", "Středa", "Čtvrtek", "Pátek", "Sobota")</f>
        <v>Neděle</v>
      </c>
      <c r="E94" s="7"/>
    </row>
    <row r="95" hidden="1">
      <c r="A95" s="10"/>
      <c r="B95" s="12"/>
      <c r="C95" s="16"/>
      <c r="D95" s="11"/>
      <c r="E95" s="12"/>
    </row>
    <row r="96" hidden="1">
      <c r="A96" s="19" t="s">
        <v>3425</v>
      </c>
      <c r="B96" s="6"/>
      <c r="C96" s="6"/>
      <c r="D96" s="6"/>
      <c r="E96" s="7"/>
    </row>
    <row r="97" hidden="1">
      <c r="A97" s="20" t="s">
        <v>3426</v>
      </c>
      <c r="B97" s="21" t="s">
        <v>3427</v>
      </c>
      <c r="C97" s="22" t="s">
        <v>3428</v>
      </c>
      <c r="D97" s="21" t="s">
        <v>3429</v>
      </c>
      <c r="E97" s="23" t="s">
        <v>13</v>
      </c>
    </row>
    <row r="98" hidden="1">
      <c r="A98" s="24" t="s">
        <v>3430</v>
      </c>
      <c r="B98" s="25">
        <v>41465.0</v>
      </c>
      <c r="C98" s="26">
        <f>(1000*16)+(500*26)+(200*17)+(100*8)+(50*5)+(20*4)+(10*2)+(5*3)+(2*2)+(1*2)+5597+5597</f>
        <v>44765</v>
      </c>
      <c r="D98" s="27">
        <f t="shared" ref="D98:D113" si="5">C98-B98</f>
        <v>3300</v>
      </c>
      <c r="E98" s="28"/>
    </row>
    <row r="99" hidden="1">
      <c r="A99" s="24" t="s">
        <v>3431</v>
      </c>
      <c r="B99" s="29">
        <v>21875.0</v>
      </c>
      <c r="C99" s="26">
        <f>1284+4483+7792+2274+4855+1187</f>
        <v>21875</v>
      </c>
      <c r="D99" s="27">
        <f t="shared" si="5"/>
        <v>0</v>
      </c>
      <c r="E99" s="34"/>
    </row>
    <row r="100" hidden="1">
      <c r="A100" s="24" t="s">
        <v>3432</v>
      </c>
      <c r="B100" s="29">
        <v>480.0</v>
      </c>
      <c r="C100" s="26">
        <f>160+160+160</f>
        <v>480</v>
      </c>
      <c r="D100" s="27">
        <f t="shared" si="5"/>
        <v>0</v>
      </c>
      <c r="E100" s="34"/>
    </row>
    <row r="101" hidden="1">
      <c r="A101" s="24" t="s">
        <v>3434</v>
      </c>
      <c r="B101" s="29">
        <v>1500.0</v>
      </c>
      <c r="C101" s="26">
        <f>500+500+500</f>
        <v>1500</v>
      </c>
      <c r="D101" s="27">
        <f t="shared" si="5"/>
        <v>0</v>
      </c>
      <c r="E101" s="34"/>
    </row>
    <row r="102" hidden="1">
      <c r="A102" s="30" t="s">
        <v>3436</v>
      </c>
      <c r="B102" s="29">
        <v>600.0</v>
      </c>
      <c r="C102" s="26"/>
      <c r="D102" s="27">
        <f t="shared" si="5"/>
        <v>-600</v>
      </c>
      <c r="E102" s="34"/>
    </row>
    <row r="103" hidden="1">
      <c r="A103" s="30" t="s">
        <v>3438</v>
      </c>
      <c r="B103" s="29">
        <v>254.0</v>
      </c>
      <c r="C103" s="26">
        <f>100+154</f>
        <v>254</v>
      </c>
      <c r="D103" s="27">
        <f t="shared" si="5"/>
        <v>0</v>
      </c>
      <c r="E103" s="28"/>
    </row>
    <row r="104" hidden="1">
      <c r="A104" s="30" t="s">
        <v>3439</v>
      </c>
      <c r="B104" s="29">
        <v>960.0</v>
      </c>
      <c r="C104" s="62">
        <f>200</f>
        <v>200</v>
      </c>
      <c r="D104" s="27">
        <f t="shared" si="5"/>
        <v>-760</v>
      </c>
      <c r="E104" s="28"/>
    </row>
    <row r="105" hidden="1">
      <c r="A105" s="31" t="s">
        <v>3441</v>
      </c>
      <c r="B105" s="29">
        <v>5440.0</v>
      </c>
      <c r="C105" s="26">
        <f>400+360+600+600+720+400+560+680+240+640+520+440+480+280+400</f>
        <v>7320</v>
      </c>
      <c r="D105" s="27">
        <f t="shared" si="5"/>
        <v>1880</v>
      </c>
      <c r="E105" s="34"/>
    </row>
    <row r="106" hidden="1">
      <c r="A106" s="32" t="s">
        <v>3442</v>
      </c>
      <c r="B106" s="29">
        <v>95494.0</v>
      </c>
      <c r="C106" s="33">
        <f t="array" ref="C106">SUMIFS(INDIRECT(A88 &amp; " Restia!C:C"), INDIRECT(A88 &amp; " Restia!A:A"), A106, INDIRECT(A88 &amp; " Restia!B:B"), "&lt;&gt;canceled")</f>
        <v>91693</v>
      </c>
      <c r="D106" s="27">
        <f t="shared" si="5"/>
        <v>-3801</v>
      </c>
      <c r="E106" s="34"/>
    </row>
    <row r="107" hidden="1">
      <c r="A107" s="32" t="s">
        <v>3443</v>
      </c>
      <c r="B107" s="29">
        <v>25176.0</v>
      </c>
      <c r="C107" s="9">
        <f t="array" ref="C107">SUMIFS( INDIRECT(A88 &amp; " Restia!C:C"), INDIRECT(A88 &amp; " Restia!A:A"), A107, INDIRECT(A88 &amp; " Restia!B:B"), "&lt;&gt;canceled" )</f>
        <v>43275</v>
      </c>
      <c r="D107" s="27">
        <f t="shared" si="5"/>
        <v>18099</v>
      </c>
      <c r="E107" s="34"/>
    </row>
    <row r="108" hidden="1">
      <c r="A108" s="32" t="s">
        <v>3444</v>
      </c>
      <c r="B108" s="29">
        <v>95265.0</v>
      </c>
      <c r="C108" s="9">
        <f t="array" ref="C108">SUMIFS( INDIRECT(A88 &amp; " Restia!C:C"), INDIRECT(A88 &amp; " Restia!A:A"), "damejidlo", INDIRECT(A88 &amp; " Restia!G:G"), "online", INDIRECT(A88 &amp; " Restia!B:B"), "&lt;&gt;canceled" )</f>
        <v>83651</v>
      </c>
      <c r="D108" s="27">
        <f t="shared" si="5"/>
        <v>-11614</v>
      </c>
      <c r="E108" s="34"/>
    </row>
    <row r="109" hidden="1">
      <c r="A109" s="32" t="s">
        <v>3445</v>
      </c>
      <c r="B109" s="29">
        <v>92779.0</v>
      </c>
      <c r="C109" s="9">
        <f t="array" ref="C109">SUMIFS( INDIRECT(A88 &amp; " Restia!C:C"), INDIRECT(A88 &amp; " Restia!A:A"), "generic", INDIRECT(A88 &amp; " Restia!G:G"), "online", INDIRECT(A88 &amp; " Restia!B:B"), "&lt;&gt;canceled" )</f>
        <v>98769.8</v>
      </c>
      <c r="D109" s="27">
        <f t="shared" si="5"/>
        <v>5990.8</v>
      </c>
      <c r="E109" s="34"/>
    </row>
    <row r="110" hidden="1">
      <c r="A110" s="32" t="s">
        <v>3447</v>
      </c>
      <c r="B110" s="29">
        <v>2705.0</v>
      </c>
      <c r="C110" s="9">
        <f t="array" ref="C110">SUMIFS( INDIRECT(A88 &amp; " Restia!C:C"), INDIRECT(A88 &amp; " Restia!E:E"), "wolt kurýr", INDIRECT(A88 &amp; " Restia!A:A"), "&lt;&gt;wolt", INDIRECT(A88 &amp; " Restia!G:G"), "cash", INDIRECT(A88 &amp; " Restia!B:B"), "&lt;&gt;canceled" )</f>
        <v>3079</v>
      </c>
      <c r="D110" s="27">
        <f t="shared" si="5"/>
        <v>374</v>
      </c>
      <c r="E110" s="34"/>
    </row>
    <row r="111" hidden="1">
      <c r="A111" s="32" t="s">
        <v>3448</v>
      </c>
      <c r="B111" s="29">
        <v>15680.0</v>
      </c>
      <c r="C111" s="9">
        <f t="array" ref="C111">SUMIFS( INDIRECT(A88 &amp; " Restia!C:C"), INDIRECT(A88 &amp; " Restia!A:A"), "damejidlo", INDIRECT(A88 &amp; " Restia!G:G"), "cash", INDIRECT(A88 &amp; " Restia!B:B"), "&lt;&gt;canceled")</f>
        <v>16685</v>
      </c>
      <c r="D111" s="27">
        <f t="shared" si="5"/>
        <v>1005</v>
      </c>
      <c r="E111" s="34"/>
    </row>
    <row r="112" hidden="1">
      <c r="A112" s="35" t="s">
        <v>3449</v>
      </c>
      <c r="B112" s="29">
        <v>387304.5</v>
      </c>
      <c r="C112" s="9">
        <f t="array" ref="C112">SUM(INDIRECT(A88 &amp; " Restia!C:C")) - SUMIFS(INDIRECT(A88 &amp; " Restia!C:C"), INDIRECT(A88 &amp; " Restia!B:B"), "canceled")</f>
        <v>422788.8</v>
      </c>
      <c r="D112" s="27">
        <f t="shared" si="5"/>
        <v>35484.3</v>
      </c>
      <c r="E112" s="34"/>
    </row>
    <row r="113" hidden="1">
      <c r="A113" s="36" t="s">
        <v>3450</v>
      </c>
      <c r="B113" s="37">
        <v>1.5</v>
      </c>
      <c r="C113" s="27">
        <f>sum(C98:C110)-C112</f>
        <v>-25927</v>
      </c>
      <c r="D113" s="37">
        <f t="shared" si="5"/>
        <v>-25928.5</v>
      </c>
      <c r="E113" s="63"/>
    </row>
    <row r="114" hidden="1"/>
    <row r="115" hidden="1"/>
    <row r="116" hidden="1">
      <c r="A116" s="5" t="s">
        <v>3421</v>
      </c>
      <c r="B116" s="6"/>
      <c r="C116" s="6"/>
      <c r="D116" s="6"/>
      <c r="E116" s="7"/>
    </row>
    <row r="117" hidden="1">
      <c r="A117" s="10"/>
      <c r="B117" s="11"/>
      <c r="C117" s="11"/>
      <c r="D117" s="11"/>
      <c r="E117" s="12"/>
    </row>
    <row r="118" hidden="1">
      <c r="A118" s="5" t="s">
        <v>3423</v>
      </c>
      <c r="B118" s="6"/>
      <c r="C118" s="6"/>
      <c r="D118" s="6"/>
      <c r="E118" s="7"/>
    </row>
    <row r="119" hidden="1">
      <c r="A119" s="10"/>
      <c r="B119" s="11"/>
      <c r="C119" s="11"/>
      <c r="D119" s="11"/>
      <c r="E119" s="12"/>
    </row>
    <row r="120" hidden="1">
      <c r="A120" s="13">
        <v>45551.0</v>
      </c>
      <c r="B120" s="6"/>
      <c r="C120" s="14" t="s">
        <v>3424</v>
      </c>
      <c r="D120" s="15">
        <v>45557.0</v>
      </c>
      <c r="E120" s="7"/>
    </row>
    <row r="121" hidden="1">
      <c r="A121" s="10"/>
      <c r="B121" s="11"/>
      <c r="C121" s="16"/>
      <c r="D121" s="11"/>
      <c r="E121" s="12"/>
    </row>
    <row r="122" hidden="1">
      <c r="A122" s="17" t="str">
        <f>CHOOSE(WEEKDAY(A120), "Neděle", "Pondělí", "Úterý", "Středa", "Čtvrtek", "Pátek", "Sobota")</f>
        <v>Pondělí</v>
      </c>
      <c r="B122" s="7"/>
      <c r="C122" s="16"/>
      <c r="D122" s="18" t="str">
        <f>CHOOSE(WEEKDAY(D120), "Neděle", "Pondělí", "Úterý", "Středa", "Čtvrtek", "Pátek", "Sobota")</f>
        <v>Neděle</v>
      </c>
      <c r="E122" s="7"/>
    </row>
    <row r="123" hidden="1">
      <c r="A123" s="10"/>
      <c r="B123" s="12"/>
      <c r="C123" s="16"/>
      <c r="D123" s="11"/>
      <c r="E123" s="12"/>
    </row>
    <row r="124" hidden="1">
      <c r="A124" s="19" t="s">
        <v>3425</v>
      </c>
      <c r="B124" s="6"/>
      <c r="C124" s="6"/>
      <c r="D124" s="6"/>
      <c r="E124" s="7"/>
    </row>
    <row r="125" hidden="1">
      <c r="A125" s="20" t="s">
        <v>3426</v>
      </c>
      <c r="B125" s="21" t="s">
        <v>3427</v>
      </c>
      <c r="C125" s="22" t="s">
        <v>3428</v>
      </c>
      <c r="D125" s="21" t="s">
        <v>3429</v>
      </c>
      <c r="E125" s="23" t="s">
        <v>13</v>
      </c>
    </row>
    <row r="126" hidden="1">
      <c r="A126" s="24" t="s">
        <v>3430</v>
      </c>
      <c r="B126" s="25">
        <v>45711.0</v>
      </c>
      <c r="C126" s="26">
        <f>(2000*1)+(1000*14)+(500*29)+(200*35)+(100*3)+(50*4)+(20*4)+(10*3)+(5*2)+(2*0)+(1*2)+5597+2000</f>
        <v>45719</v>
      </c>
      <c r="D126" s="27">
        <f t="shared" ref="D126:D141" si="6">C126-B126</f>
        <v>8</v>
      </c>
      <c r="E126" s="28" t="s">
        <v>4498</v>
      </c>
    </row>
    <row r="127" hidden="1">
      <c r="A127" s="24" t="s">
        <v>3431</v>
      </c>
      <c r="B127" s="29">
        <v>26528.0</v>
      </c>
      <c r="C127" s="26">
        <f>4533+3096+5716+3866+1887+4006+3424</f>
        <v>26528</v>
      </c>
      <c r="D127" s="27">
        <f t="shared" si="6"/>
        <v>0</v>
      </c>
      <c r="E127" s="34"/>
    </row>
    <row r="128" hidden="1">
      <c r="A128" s="24" t="s">
        <v>3432</v>
      </c>
      <c r="B128" s="29">
        <v>380.0</v>
      </c>
      <c r="C128" s="26">
        <f>140+140+100</f>
        <v>380</v>
      </c>
      <c r="D128" s="27">
        <f t="shared" si="6"/>
        <v>0</v>
      </c>
      <c r="E128" s="34"/>
    </row>
    <row r="129" hidden="1">
      <c r="A129" s="24" t="s">
        <v>3434</v>
      </c>
      <c r="B129" s="29">
        <v>3500.0</v>
      </c>
      <c r="C129" s="26">
        <f>500+500+500</f>
        <v>1500</v>
      </c>
      <c r="D129" s="27">
        <f t="shared" si="6"/>
        <v>-2000</v>
      </c>
      <c r="E129" s="34"/>
    </row>
    <row r="130" hidden="1">
      <c r="A130" s="30" t="s">
        <v>3436</v>
      </c>
      <c r="B130" s="29">
        <v>1200.0</v>
      </c>
      <c r="C130" s="26">
        <v>749.0</v>
      </c>
      <c r="D130" s="27">
        <f t="shared" si="6"/>
        <v>-451</v>
      </c>
      <c r="E130" s="28" t="s">
        <v>4499</v>
      </c>
    </row>
    <row r="131" hidden="1">
      <c r="A131" s="30" t="s">
        <v>3438</v>
      </c>
      <c r="B131" s="29">
        <v>0.0</v>
      </c>
      <c r="C131" s="26"/>
      <c r="D131" s="27">
        <f t="shared" si="6"/>
        <v>0</v>
      </c>
      <c r="E131" s="28"/>
    </row>
    <row r="132" hidden="1">
      <c r="A132" s="30" t="s">
        <v>3439</v>
      </c>
      <c r="B132" s="29">
        <v>790.0</v>
      </c>
      <c r="C132" s="62"/>
      <c r="D132" s="27">
        <f t="shared" si="6"/>
        <v>-790</v>
      </c>
      <c r="E132" s="28"/>
    </row>
    <row r="133" hidden="1">
      <c r="A133" s="31" t="s">
        <v>3441</v>
      </c>
      <c r="B133" s="29">
        <v>4320.0</v>
      </c>
      <c r="C133" s="26">
        <f>440+320+240+320+1200+560+280+240+480+160+400+280+280+360</f>
        <v>5560</v>
      </c>
      <c r="D133" s="27">
        <f t="shared" si="6"/>
        <v>1240</v>
      </c>
      <c r="E133" s="34"/>
    </row>
    <row r="134" hidden="1">
      <c r="A134" s="32" t="s">
        <v>3442</v>
      </c>
      <c r="B134" s="29">
        <v>57495.0</v>
      </c>
      <c r="C134" s="33">
        <f t="array" ref="C134">SUMIFS(INDIRECT(A116 &amp; " Restia!C:C"), INDIRECT(A116 &amp; " Restia!A:A"), A134, INDIRECT(A116 &amp; " Restia!B:B"), "&lt;&gt;canceled")</f>
        <v>91693</v>
      </c>
      <c r="D134" s="27">
        <f t="shared" si="6"/>
        <v>34198</v>
      </c>
      <c r="E134" s="34"/>
    </row>
    <row r="135" hidden="1">
      <c r="A135" s="32" t="s">
        <v>3443</v>
      </c>
      <c r="B135" s="29">
        <v>30018.0</v>
      </c>
      <c r="C135" s="9">
        <f t="array" ref="C135">SUMIFS( INDIRECT(A116 &amp; " Restia!C:C"), INDIRECT(A116 &amp; " Restia!A:A"), A135, INDIRECT(A116 &amp; " Restia!B:B"), "&lt;&gt;canceled" )</f>
        <v>43275</v>
      </c>
      <c r="D135" s="27">
        <f t="shared" si="6"/>
        <v>13257</v>
      </c>
      <c r="E135" s="34"/>
    </row>
    <row r="136" hidden="1">
      <c r="A136" s="32" t="s">
        <v>3444</v>
      </c>
      <c r="B136" s="29">
        <v>93328.0</v>
      </c>
      <c r="C136" s="9">
        <f t="array" ref="C136">SUMIFS( INDIRECT(A116 &amp; " Restia!C:C"), INDIRECT(A116 &amp; " Restia!A:A"), "damejidlo", INDIRECT(A116 &amp; " Restia!G:G"), "online", INDIRECT(A116 &amp; " Restia!B:B"), "&lt;&gt;canceled" )</f>
        <v>83651</v>
      </c>
      <c r="D136" s="27">
        <f t="shared" si="6"/>
        <v>-9677</v>
      </c>
      <c r="E136" s="34"/>
    </row>
    <row r="137" hidden="1">
      <c r="A137" s="32" t="s">
        <v>3445</v>
      </c>
      <c r="B137" s="29">
        <v>73273.0</v>
      </c>
      <c r="C137" s="9">
        <f t="array" ref="C137">SUMIFS( INDIRECT(A116 &amp; " Restia!C:C"), INDIRECT(A116 &amp; " Restia!A:A"), "generic", INDIRECT(A116 &amp; " Restia!G:G"), "online", INDIRECT(A116 &amp; " Restia!B:B"), "&lt;&gt;canceled" )</f>
        <v>98769.8</v>
      </c>
      <c r="D137" s="27">
        <f t="shared" si="6"/>
        <v>25496.8</v>
      </c>
      <c r="E137" s="34"/>
    </row>
    <row r="138" hidden="1">
      <c r="A138" s="32" t="s">
        <v>3447</v>
      </c>
      <c r="B138" s="29">
        <v>4093.0</v>
      </c>
      <c r="C138" s="9">
        <f t="array" ref="C138">SUMIFS( INDIRECT(A116 &amp; " Restia!C:C"), INDIRECT(A116 &amp; " Restia!E:E"), "wolt kurýr", INDIRECT(A116 &amp; " Restia!A:A"), "&lt;&gt;wolt", INDIRECT(A116 &amp; " Restia!G:G"), "cash", INDIRECT(A116 &amp; " Restia!B:B"), "&lt;&gt;canceled" )</f>
        <v>3079</v>
      </c>
      <c r="D138" s="27">
        <f t="shared" si="6"/>
        <v>-1014</v>
      </c>
      <c r="E138" s="34"/>
    </row>
    <row r="139" hidden="1">
      <c r="A139" s="32" t="s">
        <v>3448</v>
      </c>
      <c r="B139" s="29">
        <v>19703.0</v>
      </c>
      <c r="C139" s="9">
        <f t="array" ref="C139">SUMIFS( INDIRECT(A116 &amp; " Restia!C:C"), INDIRECT(A116 &amp; " Restia!A:A"), "damejidlo", INDIRECT(A116 &amp; " Restia!G:G"), "cash", INDIRECT(A116 &amp; " Restia!B:B"), "&lt;&gt;canceled")</f>
        <v>16685</v>
      </c>
      <c r="D139" s="27">
        <f t="shared" si="6"/>
        <v>-3018</v>
      </c>
      <c r="E139" s="34"/>
    </row>
    <row r="140" hidden="1">
      <c r="A140" s="35" t="s">
        <v>3449</v>
      </c>
      <c r="B140" s="29">
        <v>340625.0</v>
      </c>
      <c r="C140" s="9">
        <f t="array" ref="C140">SUM(INDIRECT(A116 &amp; " Restia!C:C")) - SUMIFS(INDIRECT(A116 &amp; " Restia!C:C"), INDIRECT(A116 &amp; " Restia!B:B"), "canceled")</f>
        <v>422788.8</v>
      </c>
      <c r="D140" s="27">
        <f t="shared" si="6"/>
        <v>82163.8</v>
      </c>
      <c r="E140" s="34"/>
    </row>
    <row r="141" hidden="1">
      <c r="A141" s="36" t="s">
        <v>3450</v>
      </c>
      <c r="B141" s="37">
        <v>11.0</v>
      </c>
      <c r="C141" s="27">
        <f>sum(C126:C138)-C140</f>
        <v>-21885</v>
      </c>
      <c r="D141" s="37">
        <f t="shared" si="6"/>
        <v>-21896</v>
      </c>
      <c r="E141" s="63"/>
    </row>
    <row r="142" hidden="1"/>
    <row r="143" hidden="1"/>
    <row r="144" hidden="1">
      <c r="A144" s="5" t="s">
        <v>3421</v>
      </c>
      <c r="B144" s="6"/>
      <c r="C144" s="6"/>
      <c r="D144" s="6"/>
      <c r="E144" s="7"/>
    </row>
    <row r="145" hidden="1">
      <c r="A145" s="10"/>
      <c r="B145" s="11"/>
      <c r="C145" s="11"/>
      <c r="D145" s="11"/>
      <c r="E145" s="12"/>
    </row>
    <row r="146" hidden="1">
      <c r="A146" s="5" t="s">
        <v>3423</v>
      </c>
      <c r="B146" s="6"/>
      <c r="C146" s="6"/>
      <c r="D146" s="6"/>
      <c r="E146" s="7"/>
    </row>
    <row r="147" hidden="1">
      <c r="A147" s="10"/>
      <c r="B147" s="11"/>
      <c r="C147" s="11"/>
      <c r="D147" s="11"/>
      <c r="E147" s="12"/>
    </row>
    <row r="148" hidden="1">
      <c r="A148" s="13">
        <v>45558.0</v>
      </c>
      <c r="B148" s="6"/>
      <c r="C148" s="14" t="s">
        <v>3424</v>
      </c>
      <c r="D148" s="15">
        <v>45564.0</v>
      </c>
      <c r="E148" s="7"/>
    </row>
    <row r="149" hidden="1">
      <c r="A149" s="10"/>
      <c r="B149" s="11"/>
      <c r="C149" s="16"/>
      <c r="D149" s="11"/>
      <c r="E149" s="12"/>
    </row>
    <row r="150" hidden="1">
      <c r="A150" s="17" t="str">
        <f>CHOOSE(WEEKDAY(A148), "Neděle", "Pondělí", "Úterý", "Středa", "Čtvrtek", "Pátek", "Sobota")</f>
        <v>Pondělí</v>
      </c>
      <c r="B150" s="7"/>
      <c r="C150" s="16"/>
      <c r="D150" s="18" t="str">
        <f>CHOOSE(WEEKDAY(D148), "Neděle", "Pondělí", "Úterý", "Středa", "Čtvrtek", "Pátek", "Sobota")</f>
        <v>Neděle</v>
      </c>
      <c r="E150" s="7"/>
    </row>
    <row r="151" hidden="1">
      <c r="A151" s="10"/>
      <c r="B151" s="12"/>
      <c r="C151" s="16"/>
      <c r="D151" s="11"/>
      <c r="E151" s="12"/>
    </row>
    <row r="152" hidden="1">
      <c r="A152" s="19" t="s">
        <v>3425</v>
      </c>
      <c r="B152" s="6"/>
      <c r="C152" s="6"/>
      <c r="D152" s="6"/>
      <c r="E152" s="7"/>
    </row>
    <row r="153" hidden="1">
      <c r="A153" s="20" t="s">
        <v>3426</v>
      </c>
      <c r="B153" s="21" t="s">
        <v>3427</v>
      </c>
      <c r="C153" s="22" t="s">
        <v>3428</v>
      </c>
      <c r="D153" s="21" t="s">
        <v>3429</v>
      </c>
      <c r="E153" s="23" t="s">
        <v>13</v>
      </c>
    </row>
    <row r="154" hidden="1">
      <c r="A154" s="24" t="s">
        <v>3430</v>
      </c>
      <c r="B154" s="25">
        <v>38227.0</v>
      </c>
      <c r="C154" s="26">
        <f>(2000*1)+(1000*9)+(500*5)+(200*9)+(100*0)+(50*2)+(20*9)+(10*1)+(5*0)+(2*5)+(1*0)+9795+5597+5597</f>
        <v>36589</v>
      </c>
      <c r="D154" s="27">
        <f t="shared" ref="D154:D169" si="7">C154-B154</f>
        <v>-1638</v>
      </c>
      <c r="E154" s="28" t="s">
        <v>4500</v>
      </c>
    </row>
    <row r="155" hidden="1">
      <c r="A155" s="24" t="s">
        <v>3431</v>
      </c>
      <c r="B155" s="29">
        <v>29946.0</v>
      </c>
      <c r="C155" s="26">
        <f>4739+2532+4397+5163+3486+4523+5106</f>
        <v>29946</v>
      </c>
      <c r="D155" s="27">
        <f t="shared" si="7"/>
        <v>0</v>
      </c>
      <c r="E155" s="34"/>
    </row>
    <row r="156" hidden="1">
      <c r="A156" s="24" t="s">
        <v>3432</v>
      </c>
      <c r="B156" s="29">
        <v>420.0</v>
      </c>
      <c r="C156" s="26">
        <f>140+140+140</f>
        <v>420</v>
      </c>
      <c r="D156" s="27">
        <f t="shared" si="7"/>
        <v>0</v>
      </c>
      <c r="E156" s="34"/>
    </row>
    <row r="157" hidden="1">
      <c r="A157" s="24" t="s">
        <v>3434</v>
      </c>
      <c r="B157" s="29">
        <v>3100.0</v>
      </c>
      <c r="C157" s="26">
        <f>2000+600+500</f>
        <v>3100</v>
      </c>
      <c r="D157" s="27">
        <f t="shared" si="7"/>
        <v>0</v>
      </c>
      <c r="E157" s="34"/>
    </row>
    <row r="158" hidden="1">
      <c r="A158" s="30" t="s">
        <v>3436</v>
      </c>
      <c r="B158" s="29">
        <v>960.0</v>
      </c>
      <c r="C158" s="26"/>
      <c r="D158" s="27">
        <f t="shared" si="7"/>
        <v>-960</v>
      </c>
      <c r="E158" s="28"/>
    </row>
    <row r="159" hidden="1">
      <c r="A159" s="30" t="s">
        <v>3438</v>
      </c>
      <c r="B159" s="29">
        <v>84.0</v>
      </c>
      <c r="C159" s="26"/>
      <c r="D159" s="27">
        <f t="shared" si="7"/>
        <v>-84</v>
      </c>
      <c r="E159" s="28"/>
    </row>
    <row r="160" hidden="1">
      <c r="A160" s="30" t="s">
        <v>3439</v>
      </c>
      <c r="B160" s="29">
        <v>100.0</v>
      </c>
      <c r="C160" s="26">
        <v>100.0</v>
      </c>
      <c r="D160" s="27">
        <f t="shared" si="7"/>
        <v>0</v>
      </c>
      <c r="E160" s="28"/>
    </row>
    <row r="161" hidden="1">
      <c r="A161" s="31" t="s">
        <v>3441</v>
      </c>
      <c r="B161" s="29">
        <v>4080.0</v>
      </c>
      <c r="C161" s="26">
        <f>440+240+520+480+400+160+160+360+200+400+440+320+320+560+200</f>
        <v>5200</v>
      </c>
      <c r="D161" s="27">
        <f t="shared" si="7"/>
        <v>1120</v>
      </c>
      <c r="E161" s="34"/>
    </row>
    <row r="162" hidden="1">
      <c r="A162" s="32" t="s">
        <v>3442</v>
      </c>
      <c r="B162" s="29">
        <v>59199.0</v>
      </c>
      <c r="C162" s="33">
        <f t="array" ref="C162">SUMIFS(INDIRECT(A144 &amp; " Restia!C:C"), INDIRECT(A144 &amp; " Restia!A:A"), A162, INDIRECT(A144 &amp; " Restia!B:B"), "&lt;&gt;canceled")</f>
        <v>91693</v>
      </c>
      <c r="D162" s="27">
        <f t="shared" si="7"/>
        <v>32494</v>
      </c>
      <c r="E162" s="34"/>
    </row>
    <row r="163" hidden="1">
      <c r="A163" s="32" t="s">
        <v>3443</v>
      </c>
      <c r="B163" s="29">
        <v>34711.0</v>
      </c>
      <c r="C163" s="9">
        <f t="array" ref="C163">SUMIFS( INDIRECT(A144 &amp; " Restia!C:C"), INDIRECT(A144 &amp; " Restia!A:A"), A163, INDIRECT(A144 &amp; " Restia!B:B"), "&lt;&gt;canceled" )</f>
        <v>43275</v>
      </c>
      <c r="D163" s="27">
        <f t="shared" si="7"/>
        <v>8564</v>
      </c>
      <c r="E163" s="34"/>
    </row>
    <row r="164" hidden="1">
      <c r="A164" s="32" t="s">
        <v>3444</v>
      </c>
      <c r="B164" s="29">
        <v>86765.0</v>
      </c>
      <c r="C164" s="9">
        <f t="array" ref="C164">SUMIFS( INDIRECT(A144 &amp; " Restia!C:C"), INDIRECT(A144 &amp; " Restia!A:A"), "damejidlo", INDIRECT(A144 &amp; " Restia!G:G"), "online", INDIRECT(A144 &amp; " Restia!B:B"), "&lt;&gt;canceled" )</f>
        <v>83651</v>
      </c>
      <c r="D164" s="27">
        <f t="shared" si="7"/>
        <v>-3114</v>
      </c>
      <c r="E164" s="34"/>
    </row>
    <row r="165" hidden="1">
      <c r="A165" s="32" t="s">
        <v>3445</v>
      </c>
      <c r="B165" s="29">
        <v>70876.0</v>
      </c>
      <c r="C165" s="9">
        <f t="array" ref="C165">SUMIFS( INDIRECT(A144 &amp; " Restia!C:C"), INDIRECT(A144 &amp; " Restia!A:A"), "generic", INDIRECT(A144 &amp; " Restia!G:G"), "online", INDIRECT(A144 &amp; " Restia!B:B"), "&lt;&gt;canceled" )</f>
        <v>98769.8</v>
      </c>
      <c r="D165" s="27">
        <f t="shared" si="7"/>
        <v>27893.8</v>
      </c>
      <c r="E165" s="34"/>
    </row>
    <row r="166" hidden="1">
      <c r="A166" s="32" t="s">
        <v>3447</v>
      </c>
      <c r="B166" s="29">
        <v>3168.0</v>
      </c>
      <c r="C166" s="9">
        <f t="array" ref="C166">SUMIFS( INDIRECT(A144 &amp; " Restia!C:C"), INDIRECT(A144 &amp; " Restia!E:E"), "wolt kurýr", INDIRECT(A144 &amp; " Restia!A:A"), "&lt;&gt;wolt", INDIRECT(A144 &amp; " Restia!G:G"), "cash", INDIRECT(A144 &amp; " Restia!B:B"), "&lt;&gt;canceled" )</f>
        <v>3079</v>
      </c>
      <c r="D166" s="27">
        <f t="shared" si="7"/>
        <v>-89</v>
      </c>
      <c r="E166" s="34"/>
    </row>
    <row r="167" hidden="1">
      <c r="A167" s="32" t="s">
        <v>3448</v>
      </c>
      <c r="B167" s="29">
        <v>14320.0</v>
      </c>
      <c r="C167" s="9">
        <f t="array" ref="C167">SUMIFS( INDIRECT(A144 &amp; " Restia!C:C"), INDIRECT(A144 &amp; " Restia!A:A"), "damejidlo", INDIRECT(A144 &amp; " Restia!G:G"), "cash", INDIRECT(A144 &amp; " Restia!B:B"), "&lt;&gt;canceled")</f>
        <v>16685</v>
      </c>
      <c r="D167" s="27">
        <f t="shared" si="7"/>
        <v>2365</v>
      </c>
      <c r="E167" s="34"/>
    </row>
    <row r="168" hidden="1">
      <c r="A168" s="35" t="s">
        <v>3449</v>
      </c>
      <c r="B168" s="29">
        <v>330336.5</v>
      </c>
      <c r="C168" s="9">
        <f t="array" ref="C168">SUM(INDIRECT(A144 &amp; " Restia!C:C")) - SUMIFS(INDIRECT(A144 &amp; " Restia!C:C"), INDIRECT(A144 &amp; " Restia!B:B"), "canceled")</f>
        <v>422788.8</v>
      </c>
      <c r="D168" s="27">
        <f t="shared" si="7"/>
        <v>92452.3</v>
      </c>
      <c r="E168" s="34"/>
    </row>
    <row r="169" hidden="1">
      <c r="A169" s="36" t="s">
        <v>3450</v>
      </c>
      <c r="B169" s="37">
        <v>1299.5</v>
      </c>
      <c r="C169" s="27">
        <f>sum(C154:C166)-C168</f>
        <v>-26966</v>
      </c>
      <c r="D169" s="37">
        <f t="shared" si="7"/>
        <v>-28265.5</v>
      </c>
      <c r="E169" s="63"/>
    </row>
    <row r="170" hidden="1"/>
    <row r="171" hidden="1"/>
    <row r="172" hidden="1">
      <c r="A172" s="5" t="s">
        <v>3421</v>
      </c>
      <c r="B172" s="6"/>
      <c r="C172" s="6"/>
      <c r="D172" s="6"/>
      <c r="E172" s="7"/>
    </row>
    <row r="173" hidden="1">
      <c r="A173" s="10"/>
      <c r="B173" s="11"/>
      <c r="C173" s="11"/>
      <c r="D173" s="11"/>
      <c r="E173" s="12"/>
    </row>
    <row r="174" hidden="1">
      <c r="A174" s="5" t="s">
        <v>3423</v>
      </c>
      <c r="B174" s="6"/>
      <c r="C174" s="6"/>
      <c r="D174" s="6"/>
      <c r="E174" s="7"/>
    </row>
    <row r="175" hidden="1">
      <c r="A175" s="10"/>
      <c r="B175" s="11"/>
      <c r="C175" s="11"/>
      <c r="D175" s="11"/>
      <c r="E175" s="12"/>
    </row>
    <row r="176" hidden="1">
      <c r="A176" s="13">
        <v>45565.0</v>
      </c>
      <c r="B176" s="6"/>
      <c r="C176" s="14" t="s">
        <v>3424</v>
      </c>
      <c r="D176" s="15">
        <v>45565.0</v>
      </c>
      <c r="E176" s="7"/>
    </row>
    <row r="177" hidden="1">
      <c r="A177" s="10"/>
      <c r="B177" s="11"/>
      <c r="C177" s="16"/>
      <c r="D177" s="11"/>
      <c r="E177" s="12"/>
    </row>
    <row r="178" hidden="1">
      <c r="A178" s="17" t="str">
        <f>CHOOSE(WEEKDAY(A176), "Neděle", "Pondělí", "Úterý", "Středa", "Čtvrtek", "Pátek", "Sobota")</f>
        <v>Pondělí</v>
      </c>
      <c r="B178" s="7"/>
      <c r="C178" s="16"/>
      <c r="D178" s="18" t="str">
        <f>CHOOSE(WEEKDAY(D176), "Neděle", "Pondělí", "Úterý", "Středa", "Čtvrtek", "Pátek", "Sobota")</f>
        <v>Pondělí</v>
      </c>
      <c r="E178" s="7"/>
    </row>
    <row r="179" hidden="1">
      <c r="A179" s="10"/>
      <c r="B179" s="12"/>
      <c r="C179" s="16"/>
      <c r="D179" s="11"/>
      <c r="E179" s="12"/>
    </row>
    <row r="180" hidden="1">
      <c r="A180" s="19" t="s">
        <v>3425</v>
      </c>
      <c r="B180" s="6"/>
      <c r="C180" s="6"/>
      <c r="D180" s="6"/>
      <c r="E180" s="7"/>
    </row>
    <row r="181" hidden="1">
      <c r="A181" s="20" t="s">
        <v>3426</v>
      </c>
      <c r="B181" s="21" t="s">
        <v>3427</v>
      </c>
      <c r="C181" s="22" t="s">
        <v>3428</v>
      </c>
      <c r="D181" s="21" t="s">
        <v>3429</v>
      </c>
      <c r="E181" s="23" t="s">
        <v>13</v>
      </c>
    </row>
    <row r="182" hidden="1">
      <c r="A182" s="24" t="s">
        <v>3430</v>
      </c>
      <c r="B182" s="25">
        <v>4800.0</v>
      </c>
      <c r="C182" s="26">
        <f>(2000*2)+(1000*0)+(500*1)+(200*1)+(100*1)+(50*0)+(20*0)+(10*0)+(5*0)+(2*0)+(1*0)</f>
        <v>4800</v>
      </c>
      <c r="D182" s="27">
        <f t="shared" ref="D182:D197" si="8">C182-B182</f>
        <v>0</v>
      </c>
      <c r="E182" s="28"/>
    </row>
    <row r="183" hidden="1">
      <c r="A183" s="24" t="s">
        <v>3431</v>
      </c>
      <c r="B183" s="29">
        <v>2465.0</v>
      </c>
      <c r="C183" s="26">
        <v>2465.0</v>
      </c>
      <c r="D183" s="27">
        <f t="shared" si="8"/>
        <v>0</v>
      </c>
      <c r="E183" s="34"/>
    </row>
    <row r="184" hidden="1">
      <c r="A184" s="24" t="s">
        <v>3432</v>
      </c>
      <c r="B184" s="29">
        <v>0.0</v>
      </c>
      <c r="C184" s="26"/>
      <c r="D184" s="27">
        <f t="shared" si="8"/>
        <v>0</v>
      </c>
      <c r="E184" s="34"/>
    </row>
    <row r="185" hidden="1">
      <c r="A185" s="24" t="s">
        <v>3434</v>
      </c>
      <c r="B185" s="29">
        <v>500.0</v>
      </c>
      <c r="C185" s="26">
        <v>500.0</v>
      </c>
      <c r="D185" s="27">
        <f t="shared" si="8"/>
        <v>0</v>
      </c>
      <c r="E185" s="34"/>
    </row>
    <row r="186" hidden="1">
      <c r="A186" s="30" t="s">
        <v>3436</v>
      </c>
      <c r="B186" s="29">
        <v>0.0</v>
      </c>
      <c r="C186" s="26"/>
      <c r="D186" s="27">
        <f t="shared" si="8"/>
        <v>0</v>
      </c>
      <c r="E186" s="28"/>
    </row>
    <row r="187" hidden="1">
      <c r="A187" s="30" t="s">
        <v>3438</v>
      </c>
      <c r="B187" s="29">
        <v>0.0</v>
      </c>
      <c r="C187" s="26"/>
      <c r="D187" s="27">
        <f t="shared" si="8"/>
        <v>0</v>
      </c>
      <c r="E187" s="28"/>
    </row>
    <row r="188" hidden="1">
      <c r="A188" s="30" t="s">
        <v>3439</v>
      </c>
      <c r="B188" s="29">
        <v>0.0</v>
      </c>
      <c r="C188" s="26"/>
      <c r="D188" s="27">
        <f t="shared" si="8"/>
        <v>0</v>
      </c>
      <c r="E188" s="28"/>
    </row>
    <row r="189" hidden="1">
      <c r="A189" s="31" t="s">
        <v>3441</v>
      </c>
      <c r="B189" s="29">
        <v>440.0</v>
      </c>
      <c r="C189" s="26">
        <v>440.0</v>
      </c>
      <c r="D189" s="27">
        <f t="shared" si="8"/>
        <v>0</v>
      </c>
      <c r="E189" s="34"/>
    </row>
    <row r="190" hidden="1">
      <c r="A190" s="32" t="s">
        <v>3442</v>
      </c>
      <c r="B190" s="29">
        <v>5283.0</v>
      </c>
      <c r="C190" s="33">
        <f t="array" ref="C190">SUMIFS(INDIRECT(A172 &amp; " Restia!C:C"), INDIRECT(A172 &amp; " Restia!A:A"), A190, INDIRECT(A172 &amp; " Restia!B:B"), "&lt;&gt;canceled")</f>
        <v>91693</v>
      </c>
      <c r="D190" s="27">
        <f t="shared" si="8"/>
        <v>86410</v>
      </c>
      <c r="E190" s="34"/>
    </row>
    <row r="191" hidden="1">
      <c r="A191" s="32" t="s">
        <v>3443</v>
      </c>
      <c r="B191" s="29">
        <v>5398.0</v>
      </c>
      <c r="C191" s="9">
        <f t="array" ref="C191">SUMIFS( INDIRECT(A172 &amp; " Restia!C:C"), INDIRECT(A172 &amp; " Restia!A:A"), A191, INDIRECT(A172 &amp; " Restia!B:B"), "&lt;&gt;canceled" )</f>
        <v>43275</v>
      </c>
      <c r="D191" s="27">
        <f t="shared" si="8"/>
        <v>37877</v>
      </c>
      <c r="E191" s="34"/>
    </row>
    <row r="192" hidden="1">
      <c r="A192" s="32" t="s">
        <v>3444</v>
      </c>
      <c r="B192" s="29">
        <v>7474.0</v>
      </c>
      <c r="C192" s="9">
        <f t="array" ref="C192">SUMIFS( INDIRECT(A172 &amp; " Restia!C:C"), INDIRECT(A172 &amp; " Restia!A:A"), "damejidlo", INDIRECT(A172 &amp; " Restia!G:G"), "online", INDIRECT(A172 &amp; " Restia!B:B"), "&lt;&gt;canceled" )</f>
        <v>83651</v>
      </c>
      <c r="D192" s="27">
        <f t="shared" si="8"/>
        <v>76177</v>
      </c>
      <c r="E192" s="34"/>
    </row>
    <row r="193" hidden="1">
      <c r="A193" s="32" t="s">
        <v>3445</v>
      </c>
      <c r="B193" s="29">
        <v>9003.0</v>
      </c>
      <c r="C193" s="9">
        <f t="array" ref="C193">SUMIFS( INDIRECT(A172 &amp; " Restia!C:C"), INDIRECT(A172 &amp; " Restia!A:A"), "generic", INDIRECT(A172 &amp; " Restia!G:G"), "online", INDIRECT(A172 &amp; " Restia!B:B"), "&lt;&gt;canceled" )</f>
        <v>98769.8</v>
      </c>
      <c r="D193" s="27">
        <f t="shared" si="8"/>
        <v>89766.8</v>
      </c>
      <c r="E193" s="34"/>
    </row>
    <row r="194" hidden="1">
      <c r="A194" s="32" t="s">
        <v>3447</v>
      </c>
      <c r="B194" s="29">
        <v>529.0</v>
      </c>
      <c r="C194" s="9">
        <f t="array" ref="C194">SUMIFS( INDIRECT(A172 &amp; " Restia!C:C"), INDIRECT(A172 &amp; " Restia!E:E"), "wolt kurýr", INDIRECT(A172 &amp; " Restia!A:A"), "&lt;&gt;wolt", INDIRECT(A172 &amp; " Restia!G:G"), "cash", INDIRECT(A172 &amp; " Restia!B:B"), "&lt;&gt;canceled" )</f>
        <v>3079</v>
      </c>
      <c r="D194" s="27">
        <f t="shared" si="8"/>
        <v>2550</v>
      </c>
      <c r="E194" s="34"/>
    </row>
    <row r="195" hidden="1">
      <c r="A195" s="32" t="s">
        <v>3448</v>
      </c>
      <c r="B195" s="29">
        <v>2582.0</v>
      </c>
      <c r="C195" s="9">
        <f t="array" ref="C195">SUMIFS( INDIRECT(A172 &amp; " Restia!C:C"), INDIRECT(A172 &amp; " Restia!A:A"), "damejidlo", INDIRECT(A172 &amp; " Restia!G:G"), "cash", INDIRECT(A172 &amp; " Restia!B:B"), "&lt;&gt;canceled")</f>
        <v>16685</v>
      </c>
      <c r="D195" s="27">
        <f t="shared" si="8"/>
        <v>14103</v>
      </c>
      <c r="E195" s="34"/>
    </row>
    <row r="196" hidden="1">
      <c r="A196" s="35" t="s">
        <v>3449</v>
      </c>
      <c r="B196" s="29">
        <v>35831.0</v>
      </c>
      <c r="C196" s="9">
        <f t="array" ref="C196">SUM(INDIRECT(A172 &amp; " Restia!C:C")) - SUMIFS(INDIRECT(A172 &amp; " Restia!C:C"), INDIRECT(A172 &amp; " Restia!B:B"), "canceled")</f>
        <v>422788.8</v>
      </c>
      <c r="D196" s="27">
        <f t="shared" si="8"/>
        <v>386957.8</v>
      </c>
      <c r="E196" s="34"/>
    </row>
    <row r="197" hidden="1">
      <c r="A197" s="36" t="s">
        <v>3450</v>
      </c>
      <c r="B197" s="37">
        <v>61.0</v>
      </c>
      <c r="C197" s="27">
        <f>sum(C182:C194)-C196</f>
        <v>-94116</v>
      </c>
      <c r="D197" s="37">
        <f t="shared" si="8"/>
        <v>-94177</v>
      </c>
      <c r="E197" s="63"/>
    </row>
    <row r="198" hidden="1"/>
    <row r="199" hidden="1"/>
    <row r="200" hidden="1">
      <c r="A200" s="5" t="s">
        <v>3421</v>
      </c>
      <c r="B200" s="6"/>
      <c r="C200" s="6"/>
      <c r="D200" s="6"/>
      <c r="E200" s="7"/>
    </row>
    <row r="201" hidden="1">
      <c r="A201" s="10"/>
      <c r="B201" s="11"/>
      <c r="C201" s="11"/>
      <c r="D201" s="11"/>
      <c r="E201" s="12"/>
    </row>
    <row r="202" hidden="1">
      <c r="A202" s="5" t="s">
        <v>3423</v>
      </c>
      <c r="B202" s="6"/>
      <c r="C202" s="6"/>
      <c r="D202" s="6"/>
      <c r="E202" s="7"/>
    </row>
    <row r="203" hidden="1">
      <c r="A203" s="10"/>
      <c r="B203" s="11"/>
      <c r="C203" s="11"/>
      <c r="D203" s="11"/>
      <c r="E203" s="12"/>
    </row>
    <row r="204" hidden="1">
      <c r="A204" s="13">
        <v>45566.0</v>
      </c>
      <c r="B204" s="6"/>
      <c r="C204" s="14" t="s">
        <v>3424</v>
      </c>
      <c r="D204" s="15">
        <v>45571.0</v>
      </c>
      <c r="E204" s="7"/>
    </row>
    <row r="205" hidden="1">
      <c r="A205" s="10"/>
      <c r="B205" s="11"/>
      <c r="C205" s="16"/>
      <c r="D205" s="11"/>
      <c r="E205" s="12"/>
    </row>
    <row r="206" hidden="1">
      <c r="A206" s="17" t="str">
        <f>CHOOSE(WEEKDAY(A204), "Neděle", "Pondělí", "Úterý", "Středa", "Čtvrtek", "Pátek", "Sobota")</f>
        <v>Úterý</v>
      </c>
      <c r="B206" s="7"/>
      <c r="C206" s="16"/>
      <c r="D206" s="18" t="str">
        <f>CHOOSE(WEEKDAY(D204), "Neděle", "Pondělí", "Úterý", "Středa", "Čtvrtek", "Pátek", "Sobota")</f>
        <v>Neděle</v>
      </c>
      <c r="E206" s="7"/>
    </row>
    <row r="207" hidden="1">
      <c r="A207" s="10"/>
      <c r="B207" s="12"/>
      <c r="C207" s="16"/>
      <c r="D207" s="11"/>
      <c r="E207" s="12"/>
    </row>
    <row r="208" hidden="1">
      <c r="A208" s="19" t="s">
        <v>3425</v>
      </c>
      <c r="B208" s="6"/>
      <c r="C208" s="6"/>
      <c r="D208" s="6"/>
      <c r="E208" s="7"/>
    </row>
    <row r="209" hidden="1">
      <c r="A209" s="20" t="s">
        <v>3426</v>
      </c>
      <c r="B209" s="21" t="s">
        <v>3427</v>
      </c>
      <c r="C209" s="22" t="s">
        <v>3428</v>
      </c>
      <c r="D209" s="21" t="s">
        <v>3429</v>
      </c>
      <c r="E209" s="23" t="s">
        <v>13</v>
      </c>
    </row>
    <row r="210" hidden="1">
      <c r="A210" s="24" t="s">
        <v>3430</v>
      </c>
      <c r="B210" s="25">
        <v>22483.0</v>
      </c>
      <c r="C210" s="26">
        <f>11299+5597+5597</f>
        <v>22493</v>
      </c>
      <c r="D210" s="27">
        <f t="shared" ref="D210:D225" si="9">C210-B210</f>
        <v>10</v>
      </c>
      <c r="E210" s="28" t="s">
        <v>4501</v>
      </c>
    </row>
    <row r="211" hidden="1">
      <c r="A211" s="24" t="s">
        <v>3431</v>
      </c>
      <c r="B211" s="29">
        <v>19082.0</v>
      </c>
      <c r="C211" s="26">
        <f>4034+3041+1742+1789+3913+4563</f>
        <v>19082</v>
      </c>
      <c r="D211" s="27">
        <f t="shared" si="9"/>
        <v>0</v>
      </c>
      <c r="E211" s="34"/>
    </row>
    <row r="212" hidden="1">
      <c r="A212" s="24" t="s">
        <v>3432</v>
      </c>
      <c r="B212" s="29">
        <v>0.0</v>
      </c>
      <c r="C212" s="26"/>
      <c r="D212" s="27">
        <f t="shared" si="9"/>
        <v>0</v>
      </c>
      <c r="E212" s="34"/>
    </row>
    <row r="213" hidden="1">
      <c r="A213" s="24" t="s">
        <v>3434</v>
      </c>
      <c r="B213" s="29">
        <v>3000.0</v>
      </c>
      <c r="C213" s="26">
        <f>2000+500+500</f>
        <v>3000</v>
      </c>
      <c r="D213" s="27">
        <f t="shared" si="9"/>
        <v>0</v>
      </c>
      <c r="E213" s="34"/>
    </row>
    <row r="214" hidden="1">
      <c r="A214" s="30" t="s">
        <v>3436</v>
      </c>
      <c r="B214" s="29">
        <v>0.0</v>
      </c>
      <c r="C214" s="26"/>
      <c r="D214" s="27">
        <f t="shared" si="9"/>
        <v>0</v>
      </c>
      <c r="E214" s="28"/>
    </row>
    <row r="215" hidden="1">
      <c r="A215" s="30" t="s">
        <v>3438</v>
      </c>
      <c r="B215" s="29">
        <v>110.0</v>
      </c>
      <c r="C215" s="26">
        <v>110.0</v>
      </c>
      <c r="D215" s="27">
        <f t="shared" si="9"/>
        <v>0</v>
      </c>
      <c r="E215" s="28"/>
    </row>
    <row r="216" hidden="1">
      <c r="A216" s="30" t="s">
        <v>3439</v>
      </c>
      <c r="B216" s="29">
        <v>40.0</v>
      </c>
      <c r="C216" s="26"/>
      <c r="D216" s="27">
        <f t="shared" si="9"/>
        <v>-40</v>
      </c>
      <c r="E216" s="28"/>
    </row>
    <row r="217" hidden="1">
      <c r="A217" s="31" t="s">
        <v>3441</v>
      </c>
      <c r="B217" s="29">
        <v>5840.0</v>
      </c>
      <c r="C217" s="26">
        <f>680+440+200+680+440+520+400+240+440+400+240+480+720</f>
        <v>5880</v>
      </c>
      <c r="D217" s="27">
        <f t="shared" si="9"/>
        <v>40</v>
      </c>
      <c r="E217" s="34"/>
    </row>
    <row r="218" hidden="1">
      <c r="A218" s="32" t="s">
        <v>3442</v>
      </c>
      <c r="B218" s="29">
        <v>65613.0</v>
      </c>
      <c r="C218" s="33">
        <f t="array" ref="C218">SUMIFS(INDIRECT(A200 &amp; " Restia!C:C"), INDIRECT(A200 &amp; " Restia!A:A"), A218, INDIRECT(A200 &amp; " Restia!B:B"), "&lt;&gt;canceled")</f>
        <v>91693</v>
      </c>
      <c r="D218" s="27">
        <f t="shared" si="9"/>
        <v>26080</v>
      </c>
      <c r="E218" s="34"/>
    </row>
    <row r="219" hidden="1">
      <c r="A219" s="32" t="s">
        <v>3443</v>
      </c>
      <c r="B219" s="29">
        <v>25802.0</v>
      </c>
      <c r="C219" s="9">
        <f t="array" ref="C219">SUMIFS( INDIRECT(A200 &amp; " Restia!C:C"), INDIRECT(A200 &amp; " Restia!A:A"), A219, INDIRECT(A200 &amp; " Restia!B:B"), "&lt;&gt;canceled" )</f>
        <v>43275</v>
      </c>
      <c r="D219" s="27">
        <f t="shared" si="9"/>
        <v>17473</v>
      </c>
      <c r="E219" s="34"/>
    </row>
    <row r="220" hidden="1">
      <c r="A220" s="32" t="s">
        <v>3444</v>
      </c>
      <c r="B220" s="29">
        <v>77835.0</v>
      </c>
      <c r="C220" s="9">
        <f t="array" ref="C220">SUMIFS( INDIRECT(A200 &amp; " Restia!C:C"), INDIRECT(A200 &amp; " Restia!A:A"), "damejidlo", INDIRECT(A200 &amp; " Restia!G:G"), "online", INDIRECT(A200 &amp; " Restia!B:B"), "&lt;&gt;canceled" )</f>
        <v>83651</v>
      </c>
      <c r="D220" s="27">
        <f t="shared" si="9"/>
        <v>5816</v>
      </c>
      <c r="E220" s="34"/>
    </row>
    <row r="221" hidden="1">
      <c r="A221" s="32" t="s">
        <v>3445</v>
      </c>
      <c r="B221" s="29">
        <v>75826.0</v>
      </c>
      <c r="C221" s="9">
        <f t="array" ref="C221">SUMIFS( INDIRECT(A200 &amp; " Restia!C:C"), INDIRECT(A200 &amp; " Restia!A:A"), "generic", INDIRECT(A200 &amp; " Restia!G:G"), "online", INDIRECT(A200 &amp; " Restia!B:B"), "&lt;&gt;canceled" )</f>
        <v>98769.8</v>
      </c>
      <c r="D221" s="27">
        <f t="shared" si="9"/>
        <v>22943.8</v>
      </c>
      <c r="E221" s="34"/>
    </row>
    <row r="222" hidden="1">
      <c r="A222" s="32" t="s">
        <v>3447</v>
      </c>
      <c r="B222" s="29">
        <v>1131.0</v>
      </c>
      <c r="C222" s="9">
        <f t="array" ref="C222">SUMIFS( INDIRECT(A200 &amp; " Restia!C:C"), INDIRECT(A200 &amp; " Restia!E:E"), "wolt kurýr", INDIRECT(A200 &amp; " Restia!A:A"), "&lt;&gt;wolt", INDIRECT(A200 &amp; " Restia!G:G"), "cash", INDIRECT(A200 &amp; " Restia!B:B"), "&lt;&gt;canceled" )</f>
        <v>3079</v>
      </c>
      <c r="D222" s="27">
        <f t="shared" si="9"/>
        <v>1948</v>
      </c>
      <c r="E222" s="34"/>
    </row>
    <row r="223" hidden="1">
      <c r="A223" s="32" t="s">
        <v>3448</v>
      </c>
      <c r="B223" s="29">
        <v>8600.0</v>
      </c>
      <c r="C223" s="9">
        <f t="array" ref="C223">SUMIFS( INDIRECT(A200 &amp; " Restia!C:C"), INDIRECT(A200 &amp; " Restia!A:A"), "damejidlo", INDIRECT(A200 &amp; " Restia!G:G"), "cash", INDIRECT(A200 &amp; " Restia!B:B"), "&lt;&gt;canceled")</f>
        <v>16685</v>
      </c>
      <c r="D223" s="27">
        <f t="shared" si="9"/>
        <v>8085</v>
      </c>
      <c r="E223" s="34"/>
    </row>
    <row r="224" hidden="1">
      <c r="A224" s="35" t="s">
        <v>3449</v>
      </c>
      <c r="B224" s="29">
        <v>296762.0</v>
      </c>
      <c r="C224" s="9">
        <f t="array" ref="C224">SUM(INDIRECT(A200 &amp; " Restia!C:C")) - SUMIFS(INDIRECT(A200 &amp; " Restia!C:C"), INDIRECT(A200 &amp; " Restia!B:B"), "canceled")</f>
        <v>422788.8</v>
      </c>
      <c r="D224" s="27">
        <f t="shared" si="9"/>
        <v>126026.8</v>
      </c>
      <c r="E224" s="34"/>
    </row>
    <row r="225" hidden="1">
      <c r="A225" s="36" t="s">
        <v>3450</v>
      </c>
      <c r="B225" s="37">
        <v>0.0</v>
      </c>
      <c r="C225" s="27">
        <f>sum(C210:C222)-C224</f>
        <v>-51756</v>
      </c>
      <c r="D225" s="37">
        <f t="shared" si="9"/>
        <v>-51756</v>
      </c>
      <c r="E225" s="63"/>
    </row>
    <row r="226" hidden="1"/>
    <row r="227" hidden="1"/>
    <row r="228" hidden="1">
      <c r="A228" s="5" t="s">
        <v>3421</v>
      </c>
      <c r="B228" s="6"/>
      <c r="C228" s="6"/>
      <c r="D228" s="6"/>
      <c r="E228" s="7"/>
    </row>
    <row r="229" hidden="1">
      <c r="A229" s="10"/>
      <c r="B229" s="11"/>
      <c r="C229" s="11"/>
      <c r="D229" s="11"/>
      <c r="E229" s="12"/>
    </row>
    <row r="230" hidden="1">
      <c r="A230" s="5" t="s">
        <v>3423</v>
      </c>
      <c r="B230" s="6"/>
      <c r="C230" s="6"/>
      <c r="D230" s="6"/>
      <c r="E230" s="7"/>
    </row>
    <row r="231" hidden="1">
      <c r="A231" s="10"/>
      <c r="B231" s="11"/>
      <c r="C231" s="11"/>
      <c r="D231" s="11"/>
      <c r="E231" s="12"/>
    </row>
    <row r="232" hidden="1">
      <c r="A232" s="13">
        <v>45572.0</v>
      </c>
      <c r="B232" s="6"/>
      <c r="C232" s="14" t="s">
        <v>3424</v>
      </c>
      <c r="D232" s="15">
        <v>45578.0</v>
      </c>
      <c r="E232" s="7"/>
    </row>
    <row r="233" hidden="1">
      <c r="A233" s="10"/>
      <c r="B233" s="11"/>
      <c r="C233" s="16"/>
      <c r="D233" s="11"/>
      <c r="E233" s="12"/>
    </row>
    <row r="234" hidden="1">
      <c r="A234" s="17" t="str">
        <f>CHOOSE(WEEKDAY(A232), "Neděle", "Pondělí", "Úterý", "Středa", "Čtvrtek", "Pátek", "Sobota")</f>
        <v>Pondělí</v>
      </c>
      <c r="B234" s="7"/>
      <c r="C234" s="16"/>
      <c r="D234" s="18" t="str">
        <f>CHOOSE(WEEKDAY(D232), "Neděle", "Pondělí", "Úterý", "Středa", "Čtvrtek", "Pátek", "Sobota")</f>
        <v>Neděle</v>
      </c>
      <c r="E234" s="7"/>
    </row>
    <row r="235" hidden="1">
      <c r="A235" s="10"/>
      <c r="B235" s="12"/>
      <c r="C235" s="16"/>
      <c r="D235" s="11"/>
      <c r="E235" s="12"/>
    </row>
    <row r="236" hidden="1">
      <c r="A236" s="19" t="s">
        <v>3425</v>
      </c>
      <c r="B236" s="6"/>
      <c r="C236" s="6"/>
      <c r="D236" s="6"/>
      <c r="E236" s="7"/>
    </row>
    <row r="237" hidden="1">
      <c r="A237" s="20" t="s">
        <v>3426</v>
      </c>
      <c r="B237" s="21" t="s">
        <v>3427</v>
      </c>
      <c r="C237" s="22" t="s">
        <v>3428</v>
      </c>
      <c r="D237" s="21" t="s">
        <v>3429</v>
      </c>
      <c r="E237" s="23" t="s">
        <v>13</v>
      </c>
    </row>
    <row r="238" hidden="1">
      <c r="A238" s="24" t="s">
        <v>3430</v>
      </c>
      <c r="B238" s="25">
        <v>38788.0</v>
      </c>
      <c r="C238" s="26">
        <f>250+100+40+6400+21000</f>
        <v>27790</v>
      </c>
      <c r="D238" s="27">
        <f t="shared" ref="D238:D253" si="10">C238-B238</f>
        <v>-10998</v>
      </c>
      <c r="E238" s="28"/>
    </row>
    <row r="239" hidden="1">
      <c r="A239" s="24" t="s">
        <v>3431</v>
      </c>
      <c r="B239" s="29">
        <v>28007.0</v>
      </c>
      <c r="C239" s="26">
        <f>5202+3846+2343+2859+4204+5540+4013</f>
        <v>28007</v>
      </c>
      <c r="D239" s="27">
        <f t="shared" si="10"/>
        <v>0</v>
      </c>
      <c r="E239" s="34"/>
    </row>
    <row r="240" hidden="1">
      <c r="A240" s="24" t="s">
        <v>3432</v>
      </c>
      <c r="B240" s="29">
        <v>0.0</v>
      </c>
      <c r="C240" s="26"/>
      <c r="D240" s="27">
        <f t="shared" si="10"/>
        <v>0</v>
      </c>
      <c r="E240" s="34"/>
    </row>
    <row r="241" hidden="1">
      <c r="A241" s="24" t="s">
        <v>3434</v>
      </c>
      <c r="B241" s="29">
        <v>1500.0</v>
      </c>
      <c r="C241" s="26">
        <v>1500.0</v>
      </c>
      <c r="D241" s="27">
        <f t="shared" si="10"/>
        <v>0</v>
      </c>
      <c r="E241" s="34"/>
    </row>
    <row r="242" hidden="1">
      <c r="A242" s="30" t="s">
        <v>3436</v>
      </c>
      <c r="B242" s="29">
        <v>0.0</v>
      </c>
      <c r="C242" s="26"/>
      <c r="D242" s="27">
        <f t="shared" si="10"/>
        <v>0</v>
      </c>
      <c r="E242" s="28"/>
    </row>
    <row r="243" hidden="1">
      <c r="A243" s="30" t="s">
        <v>3438</v>
      </c>
      <c r="B243" s="29">
        <v>68.0</v>
      </c>
      <c r="C243" s="26">
        <f>5597+5597+68</f>
        <v>11262</v>
      </c>
      <c r="D243" s="27">
        <f t="shared" si="10"/>
        <v>11194</v>
      </c>
      <c r="E243" s="28"/>
    </row>
    <row r="244" hidden="1">
      <c r="A244" s="30" t="s">
        <v>3439</v>
      </c>
      <c r="B244" s="29">
        <v>465.0</v>
      </c>
      <c r="C244" s="26">
        <f>380+85</f>
        <v>465</v>
      </c>
      <c r="D244" s="27">
        <f t="shared" si="10"/>
        <v>0</v>
      </c>
      <c r="E244" s="28"/>
    </row>
    <row r="245" hidden="1">
      <c r="A245" s="31" t="s">
        <v>3441</v>
      </c>
      <c r="B245" s="29">
        <v>5600.0</v>
      </c>
      <c r="C245" s="26">
        <f>80+280+400+320+160+840+520+440+480+320+240+240+280+680+320</f>
        <v>5600</v>
      </c>
      <c r="D245" s="27">
        <f t="shared" si="10"/>
        <v>0</v>
      </c>
      <c r="E245" s="34"/>
    </row>
    <row r="246" hidden="1">
      <c r="A246" s="32" t="s">
        <v>3442</v>
      </c>
      <c r="B246" s="29">
        <v>54246.0</v>
      </c>
      <c r="C246" s="33">
        <f t="array" ref="C246">SUMIFS(INDIRECT(A228 &amp; " Restia!C:C"), INDIRECT(A228 &amp; " Restia!A:A"), A246, INDIRECT(A228 &amp; " Restia!B:B"), "&lt;&gt;canceled")</f>
        <v>91693</v>
      </c>
      <c r="D246" s="27">
        <f t="shared" si="10"/>
        <v>37447</v>
      </c>
      <c r="E246" s="34"/>
    </row>
    <row r="247" hidden="1">
      <c r="A247" s="32" t="s">
        <v>3443</v>
      </c>
      <c r="B247" s="29">
        <v>26736.0</v>
      </c>
      <c r="C247" s="9">
        <f t="array" ref="C247">SUMIFS( INDIRECT(A228 &amp; " Restia!C:C"), INDIRECT(A228 &amp; " Restia!A:A"), A247, INDIRECT(A228 &amp; " Restia!B:B"), "&lt;&gt;canceled" )</f>
        <v>43275</v>
      </c>
      <c r="D247" s="27">
        <f t="shared" si="10"/>
        <v>16539</v>
      </c>
      <c r="E247" s="34"/>
    </row>
    <row r="248" hidden="1">
      <c r="A248" s="32" t="s">
        <v>3444</v>
      </c>
      <c r="B248" s="29">
        <v>94428.0</v>
      </c>
      <c r="C248" s="9">
        <f t="array" ref="C248">SUMIFS( INDIRECT(A228 &amp; " Restia!C:C"), INDIRECT(A228 &amp; " Restia!A:A"), "damejidlo", INDIRECT(A228 &amp; " Restia!G:G"), "online", INDIRECT(A228 &amp; " Restia!B:B"), "&lt;&gt;canceled" )</f>
        <v>83651</v>
      </c>
      <c r="D248" s="27">
        <f t="shared" si="10"/>
        <v>-10777</v>
      </c>
      <c r="E248" s="34"/>
    </row>
    <row r="249" hidden="1">
      <c r="A249" s="32" t="s">
        <v>3445</v>
      </c>
      <c r="B249" s="29">
        <v>75796.0</v>
      </c>
      <c r="C249" s="9">
        <f t="array" ref="C249">SUMIFS( INDIRECT(A228 &amp; " Restia!C:C"), INDIRECT(A228 &amp; " Restia!A:A"), "generic", INDIRECT(A228 &amp; " Restia!G:G"), "online", INDIRECT(A228 &amp; " Restia!B:B"), "&lt;&gt;canceled" )</f>
        <v>98769.8</v>
      </c>
      <c r="D249" s="27">
        <f t="shared" si="10"/>
        <v>22973.8</v>
      </c>
      <c r="E249" s="34"/>
    </row>
    <row r="250" hidden="1">
      <c r="A250" s="32" t="s">
        <v>3447</v>
      </c>
      <c r="B250" s="29">
        <v>5407.0</v>
      </c>
      <c r="C250" s="9">
        <f t="array" ref="C250">SUMIFS( INDIRECT(A228 &amp; " Restia!C:C"), INDIRECT(A228 &amp; " Restia!E:E"), "wolt kurýr", INDIRECT(A228 &amp; " Restia!A:A"), "&lt;&gt;wolt", INDIRECT(A228 &amp; " Restia!G:G"), "cash", INDIRECT(A228 &amp; " Restia!B:B"), "&lt;&gt;canceled" )</f>
        <v>3079</v>
      </c>
      <c r="D250" s="27">
        <f t="shared" si="10"/>
        <v>-2328</v>
      </c>
      <c r="E250" s="34"/>
    </row>
    <row r="251" hidden="1">
      <c r="A251" s="32" t="s">
        <v>3448</v>
      </c>
      <c r="B251" s="29">
        <v>16561.0</v>
      </c>
      <c r="C251" s="9">
        <f t="array" ref="C251">SUMIFS( INDIRECT(A228 &amp; " Restia!C:C"), INDIRECT(A228 &amp; " Restia!A:A"), "damejidlo", INDIRECT(A228 &amp; " Restia!G:G"), "cash", INDIRECT(A228 &amp; " Restia!B:B"), "&lt;&gt;canceled")</f>
        <v>16685</v>
      </c>
      <c r="D251" s="27">
        <f t="shared" si="10"/>
        <v>124</v>
      </c>
      <c r="E251" s="34"/>
    </row>
    <row r="252" hidden="1">
      <c r="A252" s="35" t="s">
        <v>3449</v>
      </c>
      <c r="B252" s="29">
        <v>331027.7</v>
      </c>
      <c r="C252" s="9">
        <f t="array" ref="C252">SUM(INDIRECT(A228 &amp; " Restia!C:C")) - SUMIFS(INDIRECT(A228 &amp; " Restia!C:C"), INDIRECT(A228 &amp; " Restia!B:B"), "canceled")</f>
        <v>422788.8</v>
      </c>
      <c r="D252" s="27">
        <f t="shared" si="10"/>
        <v>91761.1</v>
      </c>
      <c r="E252" s="34"/>
    </row>
    <row r="253" hidden="1">
      <c r="A253" s="36" t="s">
        <v>3450</v>
      </c>
      <c r="B253" s="37">
        <v>13.30000000000291</v>
      </c>
      <c r="C253" s="27">
        <f>sum(C238:C250)-C252</f>
        <v>-27697</v>
      </c>
      <c r="D253" s="37">
        <f t="shared" si="10"/>
        <v>-27710.3</v>
      </c>
      <c r="E253" s="63"/>
    </row>
    <row r="254" hidden="1"/>
    <row r="255" hidden="1"/>
    <row r="256" hidden="1">
      <c r="A256" s="5" t="s">
        <v>3421</v>
      </c>
      <c r="B256" s="6"/>
      <c r="C256" s="6"/>
      <c r="D256" s="6"/>
      <c r="E256" s="7"/>
    </row>
    <row r="257" hidden="1">
      <c r="A257" s="10"/>
      <c r="B257" s="11"/>
      <c r="C257" s="11"/>
      <c r="D257" s="11"/>
      <c r="E257" s="12"/>
    </row>
    <row r="258" hidden="1">
      <c r="A258" s="5" t="s">
        <v>3423</v>
      </c>
      <c r="B258" s="6"/>
      <c r="C258" s="6"/>
      <c r="D258" s="6"/>
      <c r="E258" s="7"/>
    </row>
    <row r="259" hidden="1">
      <c r="A259" s="10"/>
      <c r="B259" s="11"/>
      <c r="C259" s="11"/>
      <c r="D259" s="11"/>
      <c r="E259" s="12"/>
    </row>
    <row r="260" hidden="1">
      <c r="A260" s="13">
        <v>45579.0</v>
      </c>
      <c r="B260" s="6"/>
      <c r="C260" s="14" t="s">
        <v>3424</v>
      </c>
      <c r="D260" s="15">
        <v>45585.0</v>
      </c>
      <c r="E260" s="7"/>
    </row>
    <row r="261" hidden="1">
      <c r="A261" s="10"/>
      <c r="B261" s="11"/>
      <c r="C261" s="16"/>
      <c r="D261" s="11"/>
      <c r="E261" s="12"/>
    </row>
    <row r="262" hidden="1">
      <c r="A262" s="17" t="str">
        <f>CHOOSE(WEEKDAY(A260), "Neděle", "Pondělí", "Úterý", "Středa", "Čtvrtek", "Pátek", "Sobota")</f>
        <v>Pondělí</v>
      </c>
      <c r="B262" s="7"/>
      <c r="C262" s="16"/>
      <c r="D262" s="18" t="str">
        <f>CHOOSE(WEEKDAY(D260), "Neděle", "Pondělí", "Úterý", "Středa", "Čtvrtek", "Pátek", "Sobota")</f>
        <v>Neděle</v>
      </c>
      <c r="E262" s="7"/>
    </row>
    <row r="263" hidden="1">
      <c r="A263" s="10"/>
      <c r="B263" s="12"/>
      <c r="C263" s="16"/>
      <c r="D263" s="11"/>
      <c r="E263" s="12"/>
    </row>
    <row r="264" hidden="1">
      <c r="A264" s="19" t="s">
        <v>3425</v>
      </c>
      <c r="B264" s="6"/>
      <c r="C264" s="6"/>
      <c r="D264" s="6"/>
      <c r="E264" s="7"/>
    </row>
    <row r="265" hidden="1">
      <c r="A265" s="20" t="s">
        <v>3426</v>
      </c>
      <c r="B265" s="21" t="s">
        <v>3427</v>
      </c>
      <c r="C265" s="22" t="s">
        <v>3428</v>
      </c>
      <c r="D265" s="21" t="s">
        <v>3429</v>
      </c>
      <c r="E265" s="23" t="s">
        <v>13</v>
      </c>
    </row>
    <row r="266" hidden="1">
      <c r="A266" s="24" t="s">
        <v>3430</v>
      </c>
      <c r="B266" s="25">
        <v>38615.0</v>
      </c>
      <c r="C266" s="26">
        <f>280+500+1800+10500+18000+7597</f>
        <v>38677</v>
      </c>
      <c r="D266" s="27">
        <f t="shared" ref="D266:D281" si="11">C266-B266</f>
        <v>62</v>
      </c>
      <c r="E266" s="28"/>
    </row>
    <row r="267" hidden="1">
      <c r="A267" s="24" t="s">
        <v>3431</v>
      </c>
      <c r="B267" s="29">
        <v>26025.0</v>
      </c>
      <c r="C267" s="26">
        <f>3142+2140+2878+4619+6638+4544+2064</f>
        <v>26025</v>
      </c>
      <c r="D267" s="27">
        <f t="shared" si="11"/>
        <v>0</v>
      </c>
      <c r="E267" s="34"/>
    </row>
    <row r="268" hidden="1">
      <c r="A268" s="24" t="s">
        <v>3432</v>
      </c>
      <c r="B268" s="29">
        <v>180.0</v>
      </c>
      <c r="C268" s="26">
        <v>180.0</v>
      </c>
      <c r="D268" s="27">
        <f t="shared" si="11"/>
        <v>0</v>
      </c>
      <c r="E268" s="34"/>
    </row>
    <row r="269" hidden="1">
      <c r="A269" s="24" t="s">
        <v>3434</v>
      </c>
      <c r="B269" s="29">
        <v>2000.0</v>
      </c>
      <c r="C269" s="26">
        <f>500+500+500+500</f>
        <v>2000</v>
      </c>
      <c r="D269" s="27">
        <f t="shared" si="11"/>
        <v>0</v>
      </c>
      <c r="E269" s="34"/>
    </row>
    <row r="270" hidden="1">
      <c r="A270" s="30" t="s">
        <v>3436</v>
      </c>
      <c r="B270" s="29">
        <v>0.0</v>
      </c>
      <c r="C270" s="26"/>
      <c r="D270" s="27">
        <f t="shared" si="11"/>
        <v>0</v>
      </c>
      <c r="E270" s="28"/>
    </row>
    <row r="271" hidden="1">
      <c r="A271" s="30" t="s">
        <v>3438</v>
      </c>
      <c r="B271" s="29">
        <v>315.0</v>
      </c>
      <c r="C271" s="26">
        <v>165.0</v>
      </c>
      <c r="D271" s="27">
        <f t="shared" si="11"/>
        <v>-150</v>
      </c>
      <c r="E271" s="28"/>
    </row>
    <row r="272" hidden="1">
      <c r="A272" s="30" t="s">
        <v>3439</v>
      </c>
      <c r="B272" s="29">
        <v>3272.0</v>
      </c>
      <c r="C272" s="26">
        <f>968+640+160+150+110</f>
        <v>2028</v>
      </c>
      <c r="D272" s="27">
        <f t="shared" si="11"/>
        <v>-1244</v>
      </c>
      <c r="E272" s="28"/>
    </row>
    <row r="273" hidden="1">
      <c r="A273" s="31" t="s">
        <v>3441</v>
      </c>
      <c r="B273" s="29">
        <v>5840.0</v>
      </c>
      <c r="C273" s="26">
        <f>560+240+280+280+440+480+520+360+320+320+720+400+600</f>
        <v>5520</v>
      </c>
      <c r="D273" s="27">
        <f t="shared" si="11"/>
        <v>-320</v>
      </c>
      <c r="E273" s="34"/>
    </row>
    <row r="274" hidden="1">
      <c r="A274" s="32" t="s">
        <v>3442</v>
      </c>
      <c r="B274" s="29">
        <v>61186.0</v>
      </c>
      <c r="C274" s="33">
        <f t="array" ref="C274">SUMIFS(INDIRECT(A256 &amp; " Restia!C:C"), INDIRECT(A256 &amp; " Restia!A:A"), A274, INDIRECT(A256 &amp; " Restia!B:B"), "&lt;&gt;canceled")</f>
        <v>91693</v>
      </c>
      <c r="D274" s="27">
        <f t="shared" si="11"/>
        <v>30507</v>
      </c>
      <c r="E274" s="34"/>
    </row>
    <row r="275" hidden="1">
      <c r="A275" s="32" t="s">
        <v>3443</v>
      </c>
      <c r="B275" s="29">
        <v>31774.0</v>
      </c>
      <c r="C275" s="9">
        <f t="array" ref="C275">SUMIFS( INDIRECT(A256 &amp; " Restia!C:C"), INDIRECT(A256 &amp; " Restia!A:A"), A275, INDIRECT(A256 &amp; " Restia!B:B"), "&lt;&gt;canceled" )</f>
        <v>43275</v>
      </c>
      <c r="D275" s="27">
        <f t="shared" si="11"/>
        <v>11501</v>
      </c>
      <c r="E275" s="34"/>
    </row>
    <row r="276" hidden="1">
      <c r="A276" s="32" t="s">
        <v>3444</v>
      </c>
      <c r="B276" s="29">
        <v>75498.0</v>
      </c>
      <c r="C276" s="9">
        <f t="array" ref="C276">SUMIFS( INDIRECT(A256 &amp; " Restia!C:C"), INDIRECT(A256 &amp; " Restia!A:A"), "damejidlo", INDIRECT(A256 &amp; " Restia!G:G"), "online", INDIRECT(A256 &amp; " Restia!B:B"), "&lt;&gt;canceled" )</f>
        <v>83651</v>
      </c>
      <c r="D276" s="27">
        <f t="shared" si="11"/>
        <v>8153</v>
      </c>
      <c r="E276" s="34"/>
    </row>
    <row r="277" hidden="1">
      <c r="A277" s="32" t="s">
        <v>3445</v>
      </c>
      <c r="B277" s="29">
        <v>78197.0</v>
      </c>
      <c r="C277" s="9">
        <f t="array" ref="C277">SUMIFS( INDIRECT(A256 &amp; " Restia!C:C"), INDIRECT(A256 &amp; " Restia!A:A"), "generic", INDIRECT(A256 &amp; " Restia!G:G"), "online", INDIRECT(A256 &amp; " Restia!B:B"), "&lt;&gt;canceled" )</f>
        <v>98769.8</v>
      </c>
      <c r="D277" s="27">
        <f t="shared" si="11"/>
        <v>20572.8</v>
      </c>
      <c r="E277" s="34"/>
    </row>
    <row r="278" hidden="1">
      <c r="A278" s="32" t="s">
        <v>3447</v>
      </c>
      <c r="B278" s="29">
        <v>3882.0</v>
      </c>
      <c r="C278" s="9">
        <f t="array" ref="C278">SUMIFS( INDIRECT(A256 &amp; " Restia!C:C"), INDIRECT(A256 &amp; " Restia!E:E"), "wolt kurýr", INDIRECT(A256 &amp; " Restia!A:A"), "&lt;&gt;wolt", INDIRECT(A256 &amp; " Restia!G:G"), "cash", INDIRECT(A256 &amp; " Restia!B:B"), "&lt;&gt;canceled" )</f>
        <v>3079</v>
      </c>
      <c r="D278" s="27">
        <f t="shared" si="11"/>
        <v>-803</v>
      </c>
      <c r="E278" s="34"/>
    </row>
    <row r="279" hidden="1">
      <c r="A279" s="32" t="s">
        <v>3448</v>
      </c>
      <c r="B279" s="29">
        <v>14304.0</v>
      </c>
      <c r="C279" s="9">
        <f t="array" ref="C279">SUMIFS( INDIRECT(A256 &amp; " Restia!C:C"), INDIRECT(A256 &amp; " Restia!A:A"), "damejidlo", INDIRECT(A256 &amp; " Restia!G:G"), "cash", INDIRECT(A256 &amp; " Restia!B:B"), "&lt;&gt;canceled")</f>
        <v>16685</v>
      </c>
      <c r="D279" s="27">
        <f t="shared" si="11"/>
        <v>2381</v>
      </c>
      <c r="E279" s="34"/>
    </row>
    <row r="280" hidden="1">
      <c r="A280" s="35" t="s">
        <v>3449</v>
      </c>
      <c r="B280" s="29">
        <v>326682.0</v>
      </c>
      <c r="C280" s="9">
        <f t="array" ref="C280">SUM(INDIRECT(A256 &amp; " Restia!C:C")) - SUMIFS(INDIRECT(A256 &amp; " Restia!C:C"), INDIRECT(A256 &amp; " Restia!B:B"), "canceled")</f>
        <v>422788.8</v>
      </c>
      <c r="D280" s="27">
        <f t="shared" si="11"/>
        <v>96106.8</v>
      </c>
      <c r="E280" s="34"/>
    </row>
    <row r="281" hidden="1">
      <c r="A281" s="36" t="s">
        <v>3450</v>
      </c>
      <c r="B281" s="37">
        <v>102.0</v>
      </c>
      <c r="C281" s="27">
        <f>sum(C266:C278)-C280</f>
        <v>-27726</v>
      </c>
      <c r="D281" s="37">
        <f t="shared" si="11"/>
        <v>-27828</v>
      </c>
      <c r="E281" s="63"/>
    </row>
    <row r="282" hidden="1"/>
    <row r="283" hidden="1"/>
    <row r="284" hidden="1">
      <c r="A284" s="5" t="s">
        <v>3421</v>
      </c>
      <c r="B284" s="6"/>
      <c r="C284" s="6"/>
      <c r="D284" s="6"/>
      <c r="E284" s="7"/>
    </row>
    <row r="285" hidden="1">
      <c r="A285" s="10"/>
      <c r="B285" s="11"/>
      <c r="C285" s="11"/>
      <c r="D285" s="11"/>
      <c r="E285" s="12"/>
    </row>
    <row r="286" hidden="1">
      <c r="A286" s="5" t="s">
        <v>3423</v>
      </c>
      <c r="B286" s="6"/>
      <c r="C286" s="6"/>
      <c r="D286" s="6"/>
      <c r="E286" s="7"/>
    </row>
    <row r="287" hidden="1">
      <c r="A287" s="10"/>
      <c r="B287" s="11"/>
      <c r="C287" s="11"/>
      <c r="D287" s="11"/>
      <c r="E287" s="12"/>
    </row>
    <row r="288" hidden="1">
      <c r="A288" s="13">
        <v>45586.0</v>
      </c>
      <c r="B288" s="6"/>
      <c r="C288" s="14" t="s">
        <v>3424</v>
      </c>
      <c r="D288" s="15">
        <v>45592.0</v>
      </c>
      <c r="E288" s="7"/>
    </row>
    <row r="289" hidden="1">
      <c r="A289" s="10"/>
      <c r="B289" s="11"/>
      <c r="C289" s="16"/>
      <c r="D289" s="11"/>
      <c r="E289" s="12"/>
    </row>
    <row r="290" hidden="1">
      <c r="A290" s="17" t="str">
        <f>CHOOSE(WEEKDAY(A288), "Neděle", "Pondělí", "Úterý", "Středa", "Čtvrtek", "Pátek", "Sobota")</f>
        <v>Pondělí</v>
      </c>
      <c r="B290" s="7"/>
      <c r="C290" s="16"/>
      <c r="D290" s="18" t="str">
        <f>CHOOSE(WEEKDAY(D288), "Neděle", "Pondělí", "Úterý", "Středa", "Čtvrtek", "Pátek", "Sobota")</f>
        <v>Neděle</v>
      </c>
      <c r="E290" s="7"/>
    </row>
    <row r="291" hidden="1">
      <c r="A291" s="10"/>
      <c r="B291" s="12"/>
      <c r="C291" s="16"/>
      <c r="D291" s="11"/>
      <c r="E291" s="12"/>
    </row>
    <row r="292" hidden="1">
      <c r="A292" s="19" t="s">
        <v>3425</v>
      </c>
      <c r="B292" s="6"/>
      <c r="C292" s="6"/>
      <c r="D292" s="6"/>
      <c r="E292" s="7"/>
    </row>
    <row r="293" hidden="1">
      <c r="A293" s="20" t="s">
        <v>3426</v>
      </c>
      <c r="B293" s="21" t="s">
        <v>3427</v>
      </c>
      <c r="C293" s="22" t="s">
        <v>3428</v>
      </c>
      <c r="D293" s="21" t="s">
        <v>3429</v>
      </c>
      <c r="E293" s="23" t="s">
        <v>13</v>
      </c>
    </row>
    <row r="294" hidden="1">
      <c r="A294" s="24" t="s">
        <v>3430</v>
      </c>
      <c r="B294" s="25">
        <v>39845.0</v>
      </c>
      <c r="C294" s="26">
        <f>100+120+80+10+13+300+5800+20000+13432</f>
        <v>39855</v>
      </c>
      <c r="D294" s="27">
        <f t="shared" ref="D294:D309" si="12">C294-B294</f>
        <v>10</v>
      </c>
      <c r="E294" s="28"/>
    </row>
    <row r="295" hidden="1">
      <c r="A295" s="24" t="s">
        <v>3431</v>
      </c>
      <c r="B295" s="29">
        <v>22832.0</v>
      </c>
      <c r="C295" s="26">
        <v>22832.0</v>
      </c>
      <c r="D295" s="27">
        <f t="shared" si="12"/>
        <v>0</v>
      </c>
      <c r="E295" s="34"/>
    </row>
    <row r="296" hidden="1">
      <c r="A296" s="24" t="s">
        <v>3432</v>
      </c>
      <c r="B296" s="29">
        <v>730.0</v>
      </c>
      <c r="C296" s="26">
        <f>130+420+180</f>
        <v>730</v>
      </c>
      <c r="D296" s="27">
        <f t="shared" si="12"/>
        <v>0</v>
      </c>
      <c r="E296" s="34"/>
    </row>
    <row r="297" hidden="1">
      <c r="A297" s="24" t="s">
        <v>3434</v>
      </c>
      <c r="B297" s="29">
        <v>3500.0</v>
      </c>
      <c r="C297" s="26">
        <f>500+500+500+2000</f>
        <v>3500</v>
      </c>
      <c r="D297" s="27">
        <f t="shared" si="12"/>
        <v>0</v>
      </c>
      <c r="E297" s="34"/>
    </row>
    <row r="298" hidden="1">
      <c r="A298" s="30" t="s">
        <v>3436</v>
      </c>
      <c r="B298" s="29">
        <v>0.0</v>
      </c>
      <c r="C298" s="26"/>
      <c r="D298" s="27">
        <f t="shared" si="12"/>
        <v>0</v>
      </c>
      <c r="E298" s="28"/>
    </row>
    <row r="299" hidden="1">
      <c r="A299" s="30" t="s">
        <v>3438</v>
      </c>
      <c r="B299" s="29">
        <v>0.0</v>
      </c>
      <c r="C299" s="26"/>
      <c r="D299" s="27">
        <f t="shared" si="12"/>
        <v>0</v>
      </c>
      <c r="E299" s="28"/>
    </row>
    <row r="300" hidden="1">
      <c r="A300" s="30" t="s">
        <v>3439</v>
      </c>
      <c r="B300" s="29">
        <v>4000.0</v>
      </c>
      <c r="C300" s="26">
        <v>4000.0</v>
      </c>
      <c r="D300" s="27">
        <f t="shared" si="12"/>
        <v>0</v>
      </c>
      <c r="E300" s="28"/>
    </row>
    <row r="301" hidden="1">
      <c r="A301" s="31" t="s">
        <v>3441</v>
      </c>
      <c r="B301" s="29">
        <v>6040.0</v>
      </c>
      <c r="C301" s="26">
        <f>320+520+240+680+160+400+440+280+360+680+320+320+120+320+480+320+80</f>
        <v>6040</v>
      </c>
      <c r="D301" s="27">
        <f t="shared" si="12"/>
        <v>0</v>
      </c>
      <c r="E301" s="34"/>
    </row>
    <row r="302" hidden="1">
      <c r="A302" s="32" t="s">
        <v>3442</v>
      </c>
      <c r="B302" s="29">
        <v>53834.0</v>
      </c>
      <c r="C302" s="33">
        <v>37428.0</v>
      </c>
      <c r="D302" s="27">
        <f t="shared" si="12"/>
        <v>-16406</v>
      </c>
      <c r="E302" s="34"/>
    </row>
    <row r="303" hidden="1">
      <c r="A303" s="32" t="s">
        <v>3443</v>
      </c>
      <c r="B303" s="29">
        <v>30460.0</v>
      </c>
      <c r="C303" s="9">
        <v>9553.0</v>
      </c>
      <c r="D303" s="27">
        <f t="shared" si="12"/>
        <v>-20907</v>
      </c>
      <c r="E303" s="34"/>
    </row>
    <row r="304" hidden="1">
      <c r="A304" s="32" t="s">
        <v>3444</v>
      </c>
      <c r="B304" s="29">
        <v>79058.0</v>
      </c>
      <c r="C304" s="9">
        <v>35919.0</v>
      </c>
      <c r="D304" s="27">
        <f t="shared" si="12"/>
        <v>-43139</v>
      </c>
      <c r="E304" s="34"/>
    </row>
    <row r="305" hidden="1">
      <c r="A305" s="32" t="s">
        <v>3445</v>
      </c>
      <c r="B305" s="29">
        <v>78971.0</v>
      </c>
      <c r="C305" s="9">
        <v>53476.5</v>
      </c>
      <c r="D305" s="27">
        <f t="shared" si="12"/>
        <v>-25494.5</v>
      </c>
      <c r="E305" s="34"/>
    </row>
    <row r="306" hidden="1">
      <c r="A306" s="32" t="s">
        <v>3447</v>
      </c>
      <c r="B306" s="29">
        <v>2658.0</v>
      </c>
      <c r="C306" s="9">
        <v>3351.0</v>
      </c>
      <c r="D306" s="27">
        <f t="shared" si="12"/>
        <v>693</v>
      </c>
      <c r="E306" s="34"/>
    </row>
    <row r="307" hidden="1">
      <c r="A307" s="32" t="s">
        <v>3448</v>
      </c>
      <c r="B307" s="29">
        <v>18673.0</v>
      </c>
      <c r="C307" s="9">
        <v>7956.0</v>
      </c>
      <c r="D307" s="27">
        <f t="shared" si="12"/>
        <v>-10717</v>
      </c>
      <c r="E307" s="34"/>
    </row>
    <row r="308" hidden="1">
      <c r="A308" s="35" t="s">
        <v>3449</v>
      </c>
      <c r="B308" s="29">
        <v>321926.3</v>
      </c>
      <c r="C308" s="9">
        <v>179147.5</v>
      </c>
      <c r="D308" s="27">
        <f t="shared" si="12"/>
        <v>-142778.8</v>
      </c>
      <c r="E308" s="34"/>
    </row>
    <row r="309" hidden="1">
      <c r="A309" s="36" t="s">
        <v>3450</v>
      </c>
      <c r="B309" s="37">
        <v>1.6999999999970896</v>
      </c>
      <c r="C309" s="27">
        <f>sum(C294:C306)-C308</f>
        <v>37537</v>
      </c>
      <c r="D309" s="37">
        <f t="shared" si="12"/>
        <v>37535.3</v>
      </c>
      <c r="E309" s="63"/>
    </row>
    <row r="310" hidden="1"/>
    <row r="311" hidden="1"/>
    <row r="312" hidden="1">
      <c r="A312" s="5" t="s">
        <v>3421</v>
      </c>
      <c r="B312" s="6"/>
      <c r="C312" s="6"/>
      <c r="D312" s="6"/>
      <c r="E312" s="7"/>
    </row>
    <row r="313" hidden="1">
      <c r="A313" s="10"/>
      <c r="B313" s="11"/>
      <c r="C313" s="11"/>
      <c r="D313" s="11"/>
      <c r="E313" s="12"/>
    </row>
    <row r="314" hidden="1">
      <c r="A314" s="5" t="s">
        <v>3423</v>
      </c>
      <c r="B314" s="6"/>
      <c r="C314" s="6"/>
      <c r="D314" s="6"/>
      <c r="E314" s="7"/>
    </row>
    <row r="315" hidden="1">
      <c r="A315" s="10"/>
      <c r="B315" s="11"/>
      <c r="C315" s="11"/>
      <c r="D315" s="11"/>
      <c r="E315" s="12"/>
    </row>
    <row r="316" hidden="1">
      <c r="A316" s="13">
        <v>45597.0</v>
      </c>
      <c r="B316" s="6"/>
      <c r="C316" s="53" t="s">
        <v>3424</v>
      </c>
      <c r="D316" s="15">
        <v>45599.0</v>
      </c>
      <c r="E316" s="7"/>
    </row>
    <row r="317" hidden="1">
      <c r="A317" s="10"/>
      <c r="B317" s="11"/>
      <c r="C317" s="16"/>
      <c r="D317" s="11"/>
      <c r="E317" s="12"/>
    </row>
    <row r="318" hidden="1">
      <c r="A318" s="54" t="s">
        <v>4475</v>
      </c>
      <c r="B318" s="7"/>
      <c r="C318" s="16"/>
      <c r="D318" s="55" t="s">
        <v>4469</v>
      </c>
      <c r="E318" s="7"/>
    </row>
    <row r="319" hidden="1">
      <c r="A319" s="10"/>
      <c r="B319" s="12"/>
      <c r="C319" s="16"/>
      <c r="D319" s="11"/>
      <c r="E319" s="12"/>
    </row>
    <row r="320" hidden="1">
      <c r="A320" s="19" t="s">
        <v>3425</v>
      </c>
      <c r="B320" s="6"/>
      <c r="C320" s="6"/>
      <c r="D320" s="6"/>
      <c r="E320" s="7"/>
    </row>
    <row r="321" hidden="1">
      <c r="A321" s="20" t="s">
        <v>3426</v>
      </c>
      <c r="B321" s="21" t="s">
        <v>3427</v>
      </c>
      <c r="C321" s="22" t="s">
        <v>3428</v>
      </c>
      <c r="D321" s="21" t="s">
        <v>3429</v>
      </c>
      <c r="E321" s="23" t="s">
        <v>13</v>
      </c>
    </row>
    <row r="322" hidden="1">
      <c r="A322" s="56" t="s">
        <v>3430</v>
      </c>
      <c r="B322" s="25">
        <v>16062.0</v>
      </c>
      <c r="C322" s="26">
        <v>16062.0</v>
      </c>
      <c r="D322" s="27">
        <v>0.0</v>
      </c>
      <c r="E322" s="28" t="s">
        <v>4502</v>
      </c>
    </row>
    <row r="323" hidden="1">
      <c r="A323" s="56" t="s">
        <v>3431</v>
      </c>
      <c r="B323" s="29">
        <v>11864.0</v>
      </c>
      <c r="C323" s="26">
        <v>11864.0</v>
      </c>
      <c r="D323" s="27">
        <v>0.0</v>
      </c>
      <c r="E323" s="34"/>
    </row>
    <row r="324" hidden="1">
      <c r="A324" s="56" t="s">
        <v>3432</v>
      </c>
      <c r="B324" s="29">
        <v>0.0</v>
      </c>
      <c r="C324" s="26"/>
      <c r="D324" s="27">
        <v>0.0</v>
      </c>
      <c r="E324" s="34"/>
    </row>
    <row r="325" hidden="1">
      <c r="A325" s="56" t="s">
        <v>3434</v>
      </c>
      <c r="B325" s="29">
        <v>1541.0</v>
      </c>
      <c r="C325" s="26">
        <v>1541.0</v>
      </c>
      <c r="D325" s="27">
        <v>0.0</v>
      </c>
      <c r="E325" s="34"/>
    </row>
    <row r="326" hidden="1">
      <c r="A326" s="31" t="s">
        <v>3436</v>
      </c>
      <c r="B326" s="29">
        <v>0.0</v>
      </c>
      <c r="C326" s="26"/>
      <c r="D326" s="27">
        <v>0.0</v>
      </c>
      <c r="E326" s="28"/>
    </row>
    <row r="327" hidden="1">
      <c r="A327" s="31" t="s">
        <v>3438</v>
      </c>
      <c r="B327" s="29">
        <v>0.0</v>
      </c>
      <c r="C327" s="26"/>
      <c r="D327" s="27">
        <v>0.0</v>
      </c>
      <c r="E327" s="28"/>
    </row>
    <row r="328" hidden="1">
      <c r="A328" s="31" t="s">
        <v>3439</v>
      </c>
      <c r="B328" s="29">
        <v>65.0</v>
      </c>
      <c r="C328" s="26">
        <v>65.0</v>
      </c>
      <c r="D328" s="27">
        <v>0.0</v>
      </c>
      <c r="E328" s="28"/>
    </row>
    <row r="329" hidden="1">
      <c r="A329" s="31" t="s">
        <v>3441</v>
      </c>
      <c r="B329" s="29">
        <v>3160.0</v>
      </c>
      <c r="C329" s="26">
        <v>3160.0</v>
      </c>
      <c r="D329" s="27">
        <v>0.0</v>
      </c>
      <c r="E329" s="34"/>
    </row>
    <row r="330" hidden="1">
      <c r="A330" s="57" t="s">
        <v>3442</v>
      </c>
      <c r="B330" s="29">
        <v>26492.0</v>
      </c>
      <c r="C330" s="29">
        <v>26492.0</v>
      </c>
      <c r="D330" s="27">
        <v>0.0</v>
      </c>
      <c r="E330" s="34"/>
    </row>
    <row r="331" hidden="1">
      <c r="A331" s="57" t="s">
        <v>3443</v>
      </c>
      <c r="B331" s="29">
        <v>14221.0</v>
      </c>
      <c r="C331" s="58">
        <v>14221.0</v>
      </c>
      <c r="D331" s="27">
        <v>0.0</v>
      </c>
      <c r="E331" s="34"/>
    </row>
    <row r="332" hidden="1">
      <c r="A332" s="57" t="s">
        <v>3444</v>
      </c>
      <c r="B332" s="29">
        <v>41146.0</v>
      </c>
      <c r="C332" s="58">
        <v>41146.0</v>
      </c>
      <c r="D332" s="27">
        <v>0.0</v>
      </c>
      <c r="E332" s="34"/>
    </row>
    <row r="333" hidden="1">
      <c r="A333" s="57" t="s">
        <v>3445</v>
      </c>
      <c r="B333" s="29">
        <v>35434.0</v>
      </c>
      <c r="C333" s="58">
        <v>35434.0</v>
      </c>
      <c r="D333" s="27">
        <v>0.0</v>
      </c>
      <c r="E333" s="34"/>
    </row>
    <row r="334" hidden="1">
      <c r="A334" s="57" t="s">
        <v>3447</v>
      </c>
      <c r="B334" s="29">
        <v>1016.0</v>
      </c>
      <c r="C334" s="58">
        <v>1016.0</v>
      </c>
      <c r="D334" s="27">
        <v>0.0</v>
      </c>
      <c r="E334" s="34"/>
    </row>
    <row r="335" hidden="1">
      <c r="A335" s="57" t="s">
        <v>3448</v>
      </c>
      <c r="B335" s="29">
        <v>6908.0</v>
      </c>
      <c r="C335" s="58">
        <v>6908.0</v>
      </c>
      <c r="D335" s="27">
        <v>0.0</v>
      </c>
      <c r="E335" s="34"/>
    </row>
    <row r="336" hidden="1">
      <c r="A336" s="35" t="s">
        <v>3449</v>
      </c>
      <c r="B336" s="29">
        <v>151000.0</v>
      </c>
      <c r="C336" s="58">
        <v>151000.0</v>
      </c>
      <c r="D336" s="27">
        <v>0.0</v>
      </c>
      <c r="E336" s="34"/>
    </row>
    <row r="337" hidden="1">
      <c r="A337" s="36" t="s">
        <v>3450</v>
      </c>
      <c r="B337" s="37">
        <v>1.0</v>
      </c>
      <c r="C337" s="27">
        <v>1.0</v>
      </c>
      <c r="D337" s="27">
        <v>0.0</v>
      </c>
      <c r="E337" s="63"/>
    </row>
    <row r="338" hidden="1"/>
    <row r="339" hidden="1"/>
    <row r="340" hidden="1">
      <c r="A340" s="5" t="s">
        <v>3421</v>
      </c>
      <c r="B340" s="6"/>
      <c r="C340" s="6"/>
      <c r="D340" s="6"/>
      <c r="E340" s="7"/>
    </row>
    <row r="341" hidden="1">
      <c r="A341" s="10"/>
      <c r="B341" s="11"/>
      <c r="C341" s="11"/>
      <c r="D341" s="11"/>
      <c r="E341" s="12"/>
    </row>
    <row r="342" hidden="1">
      <c r="A342" s="5" t="s">
        <v>3423</v>
      </c>
      <c r="B342" s="6"/>
      <c r="C342" s="6"/>
      <c r="D342" s="6"/>
      <c r="E342" s="7"/>
    </row>
    <row r="343" hidden="1">
      <c r="A343" s="10"/>
      <c r="B343" s="11"/>
      <c r="C343" s="11"/>
      <c r="D343" s="11"/>
      <c r="E343" s="12"/>
    </row>
    <row r="344" hidden="1">
      <c r="A344" s="13">
        <v>45600.0</v>
      </c>
      <c r="B344" s="6"/>
      <c r="C344" s="53" t="s">
        <v>3424</v>
      </c>
      <c r="D344" s="15">
        <v>45606.0</v>
      </c>
      <c r="E344" s="7"/>
    </row>
    <row r="345" hidden="1">
      <c r="A345" s="10"/>
      <c r="B345" s="11"/>
      <c r="C345" s="16"/>
      <c r="D345" s="11"/>
      <c r="E345" s="12"/>
    </row>
    <row r="346" hidden="1">
      <c r="A346" s="54" t="s">
        <v>4468</v>
      </c>
      <c r="B346" s="7"/>
      <c r="C346" s="16"/>
      <c r="D346" s="55" t="s">
        <v>4469</v>
      </c>
      <c r="E346" s="7"/>
    </row>
    <row r="347" hidden="1">
      <c r="A347" s="10"/>
      <c r="B347" s="12"/>
      <c r="C347" s="16"/>
      <c r="D347" s="11"/>
      <c r="E347" s="12"/>
    </row>
    <row r="348" hidden="1">
      <c r="A348" s="19" t="s">
        <v>3425</v>
      </c>
      <c r="B348" s="6"/>
      <c r="C348" s="6"/>
      <c r="D348" s="6"/>
      <c r="E348" s="7"/>
    </row>
    <row r="349" hidden="1">
      <c r="A349" s="20" t="s">
        <v>3426</v>
      </c>
      <c r="B349" s="21" t="s">
        <v>3427</v>
      </c>
      <c r="C349" s="22" t="s">
        <v>3428</v>
      </c>
      <c r="D349" s="21" t="s">
        <v>3429</v>
      </c>
      <c r="E349" s="23" t="s">
        <v>13</v>
      </c>
    </row>
    <row r="350" hidden="1">
      <c r="A350" s="56" t="s">
        <v>3430</v>
      </c>
      <c r="B350" s="25">
        <v>30091.0</v>
      </c>
      <c r="C350" s="26">
        <v>34538.0</v>
      </c>
      <c r="D350" s="27">
        <v>4447.0</v>
      </c>
      <c r="E350" s="28"/>
    </row>
    <row r="351" hidden="1">
      <c r="A351" s="56" t="s">
        <v>3431</v>
      </c>
      <c r="B351" s="29">
        <v>23622.0</v>
      </c>
      <c r="C351" s="26">
        <v>23622.0</v>
      </c>
      <c r="D351" s="27">
        <v>0.0</v>
      </c>
      <c r="E351" s="34"/>
    </row>
    <row r="352" hidden="1">
      <c r="A352" s="56" t="s">
        <v>3432</v>
      </c>
      <c r="B352" s="29">
        <v>422.0</v>
      </c>
      <c r="C352" s="26">
        <v>422.0</v>
      </c>
      <c r="D352" s="27">
        <v>0.0</v>
      </c>
      <c r="E352" s="34"/>
    </row>
    <row r="353" hidden="1">
      <c r="A353" s="56" t="s">
        <v>3434</v>
      </c>
      <c r="B353" s="29">
        <v>1000.0</v>
      </c>
      <c r="C353" s="26">
        <v>1000.0</v>
      </c>
      <c r="D353" s="27">
        <v>0.0</v>
      </c>
      <c r="E353" s="34"/>
    </row>
    <row r="354" hidden="1">
      <c r="A354" s="31" t="s">
        <v>3436</v>
      </c>
      <c r="B354" s="29">
        <v>200.0</v>
      </c>
      <c r="C354" s="26"/>
      <c r="D354" s="27">
        <v>-200.0</v>
      </c>
      <c r="E354" s="28"/>
    </row>
    <row r="355" hidden="1">
      <c r="A355" s="31" t="s">
        <v>3438</v>
      </c>
      <c r="B355" s="29">
        <v>190.0</v>
      </c>
      <c r="C355" s="26">
        <v>187.0</v>
      </c>
      <c r="D355" s="27">
        <v>-3.0</v>
      </c>
      <c r="E355" s="28"/>
    </row>
    <row r="356" hidden="1">
      <c r="A356" s="31" t="s">
        <v>3439</v>
      </c>
      <c r="B356" s="29">
        <v>4142.0</v>
      </c>
      <c r="C356" s="26">
        <v>4142.0</v>
      </c>
      <c r="D356" s="27">
        <v>0.0</v>
      </c>
      <c r="E356" s="28"/>
    </row>
    <row r="357" hidden="1">
      <c r="A357" s="31" t="s">
        <v>3441</v>
      </c>
      <c r="B357" s="29">
        <v>6280.0</v>
      </c>
      <c r="C357" s="26">
        <v>6280.0</v>
      </c>
      <c r="D357" s="27">
        <v>0.0</v>
      </c>
      <c r="E357" s="34"/>
    </row>
    <row r="358" hidden="1">
      <c r="A358" s="57" t="s">
        <v>3442</v>
      </c>
      <c r="B358" s="29">
        <v>61517.0</v>
      </c>
      <c r="C358" s="29">
        <v>61517.0</v>
      </c>
      <c r="D358" s="27">
        <v>0.0</v>
      </c>
      <c r="E358" s="34"/>
    </row>
    <row r="359" hidden="1">
      <c r="A359" s="57" t="s">
        <v>3443</v>
      </c>
      <c r="B359" s="29">
        <v>25259.0</v>
      </c>
      <c r="C359" s="58">
        <v>25259.0</v>
      </c>
      <c r="D359" s="27">
        <v>0.0</v>
      </c>
      <c r="E359" s="34"/>
    </row>
    <row r="360" hidden="1">
      <c r="A360" s="57" t="s">
        <v>3444</v>
      </c>
      <c r="B360" s="29">
        <v>72253.0</v>
      </c>
      <c r="C360" s="58">
        <v>72253.0</v>
      </c>
      <c r="D360" s="27">
        <v>0.0</v>
      </c>
      <c r="E360" s="34"/>
    </row>
    <row r="361" hidden="1">
      <c r="A361" s="57" t="s">
        <v>3445</v>
      </c>
      <c r="B361" s="29">
        <v>77019.0</v>
      </c>
      <c r="C361" s="58">
        <v>77019.0</v>
      </c>
      <c r="D361" s="27">
        <v>0.0</v>
      </c>
      <c r="E361" s="34"/>
    </row>
    <row r="362" hidden="1">
      <c r="A362" s="57" t="s">
        <v>3447</v>
      </c>
      <c r="B362" s="29">
        <v>2265.0</v>
      </c>
      <c r="C362" s="58">
        <v>2265.0</v>
      </c>
      <c r="D362" s="27">
        <v>0.0</v>
      </c>
      <c r="E362" s="34"/>
    </row>
    <row r="363" hidden="1">
      <c r="A363" s="57" t="s">
        <v>3448</v>
      </c>
      <c r="B363" s="29">
        <v>18173.0</v>
      </c>
      <c r="C363" s="58">
        <v>18173.0</v>
      </c>
      <c r="D363" s="27">
        <v>0.0</v>
      </c>
      <c r="E363" s="34"/>
    </row>
    <row r="364" hidden="1">
      <c r="A364" s="35" t="s">
        <v>3449</v>
      </c>
      <c r="B364" s="29">
        <v>308701.2</v>
      </c>
      <c r="C364" s="58">
        <v>308701.2</v>
      </c>
      <c r="D364" s="27">
        <v>0.0</v>
      </c>
      <c r="E364" s="34"/>
    </row>
    <row r="365" hidden="1">
      <c r="A365" s="36" t="s">
        <v>3450</v>
      </c>
      <c r="B365" s="37">
        <v>-4441.200000000001</v>
      </c>
      <c r="C365" s="27">
        <v>-197.20000000001164</v>
      </c>
      <c r="D365" s="27">
        <v>4243.999999999989</v>
      </c>
      <c r="E365" s="63"/>
    </row>
    <row r="366" hidden="1"/>
    <row r="367" hidden="1"/>
    <row r="368" hidden="1">
      <c r="A368" s="5" t="s">
        <v>3421</v>
      </c>
      <c r="B368" s="6"/>
      <c r="C368" s="6"/>
      <c r="D368" s="6"/>
      <c r="E368" s="7"/>
    </row>
    <row r="369" hidden="1">
      <c r="A369" s="10"/>
      <c r="B369" s="11"/>
      <c r="C369" s="11"/>
      <c r="D369" s="11"/>
      <c r="E369" s="12"/>
    </row>
    <row r="370" hidden="1">
      <c r="A370" s="5" t="s">
        <v>3423</v>
      </c>
      <c r="B370" s="6"/>
      <c r="C370" s="6"/>
      <c r="D370" s="6"/>
      <c r="E370" s="7"/>
    </row>
    <row r="371" hidden="1">
      <c r="A371" s="10"/>
      <c r="B371" s="11"/>
      <c r="C371" s="11"/>
      <c r="D371" s="11"/>
      <c r="E371" s="12"/>
    </row>
    <row r="372" hidden="1">
      <c r="A372" s="13">
        <v>45600.0</v>
      </c>
      <c r="B372" s="6"/>
      <c r="C372" s="53" t="s">
        <v>3424</v>
      </c>
      <c r="D372" s="15">
        <v>45606.0</v>
      </c>
      <c r="E372" s="7"/>
    </row>
    <row r="373" hidden="1">
      <c r="A373" s="10"/>
      <c r="B373" s="11"/>
      <c r="C373" s="16"/>
      <c r="D373" s="11"/>
      <c r="E373" s="12"/>
    </row>
    <row r="374" hidden="1">
      <c r="A374" s="54" t="s">
        <v>4468</v>
      </c>
      <c r="B374" s="7"/>
      <c r="C374" s="16"/>
      <c r="D374" s="55" t="s">
        <v>4469</v>
      </c>
      <c r="E374" s="7"/>
    </row>
    <row r="375" hidden="1">
      <c r="A375" s="10"/>
      <c r="B375" s="12"/>
      <c r="C375" s="16"/>
      <c r="D375" s="11"/>
      <c r="E375" s="12"/>
    </row>
    <row r="376" hidden="1">
      <c r="A376" s="19" t="s">
        <v>3425</v>
      </c>
      <c r="B376" s="6"/>
      <c r="C376" s="6"/>
      <c r="D376" s="6"/>
      <c r="E376" s="7"/>
    </row>
    <row r="377" hidden="1">
      <c r="A377" s="20" t="s">
        <v>3426</v>
      </c>
      <c r="B377" s="21" t="s">
        <v>3427</v>
      </c>
      <c r="C377" s="22" t="s">
        <v>3428</v>
      </c>
      <c r="D377" s="21" t="s">
        <v>3429</v>
      </c>
      <c r="E377" s="23" t="s">
        <v>13</v>
      </c>
    </row>
    <row r="378" hidden="1">
      <c r="A378" s="56" t="s">
        <v>3430</v>
      </c>
      <c r="B378" s="25">
        <v>30091.0</v>
      </c>
      <c r="C378" s="26">
        <v>34538.0</v>
      </c>
      <c r="D378" s="27">
        <v>4447.0</v>
      </c>
      <c r="E378" s="28"/>
    </row>
    <row r="379" hidden="1">
      <c r="A379" s="56" t="s">
        <v>3431</v>
      </c>
      <c r="B379" s="29">
        <v>23622.0</v>
      </c>
      <c r="C379" s="26">
        <v>23622.0</v>
      </c>
      <c r="D379" s="27">
        <v>0.0</v>
      </c>
      <c r="E379" s="34"/>
    </row>
    <row r="380" hidden="1">
      <c r="A380" s="56" t="s">
        <v>3432</v>
      </c>
      <c r="B380" s="29">
        <v>422.0</v>
      </c>
      <c r="C380" s="26">
        <v>422.0</v>
      </c>
      <c r="D380" s="27">
        <v>0.0</v>
      </c>
      <c r="E380" s="34"/>
    </row>
    <row r="381" hidden="1">
      <c r="A381" s="56" t="s">
        <v>3434</v>
      </c>
      <c r="B381" s="29">
        <v>1000.0</v>
      </c>
      <c r="C381" s="26">
        <v>1000.0</v>
      </c>
      <c r="D381" s="27">
        <v>0.0</v>
      </c>
      <c r="E381" s="34"/>
    </row>
    <row r="382" hidden="1">
      <c r="A382" s="31" t="s">
        <v>3436</v>
      </c>
      <c r="B382" s="29">
        <v>200.0</v>
      </c>
      <c r="C382" s="26"/>
      <c r="D382" s="27">
        <v>-200.0</v>
      </c>
      <c r="E382" s="28"/>
    </row>
    <row r="383" hidden="1">
      <c r="A383" s="31" t="s">
        <v>3438</v>
      </c>
      <c r="B383" s="29">
        <v>190.0</v>
      </c>
      <c r="C383" s="26">
        <v>187.0</v>
      </c>
      <c r="D383" s="27">
        <v>-3.0</v>
      </c>
      <c r="E383" s="28"/>
    </row>
    <row r="384" hidden="1">
      <c r="A384" s="31" t="s">
        <v>3439</v>
      </c>
      <c r="B384" s="29">
        <v>4142.0</v>
      </c>
      <c r="C384" s="26">
        <v>4142.0</v>
      </c>
      <c r="D384" s="27">
        <v>0.0</v>
      </c>
      <c r="E384" s="28"/>
    </row>
    <row r="385" hidden="1">
      <c r="A385" s="31" t="s">
        <v>3441</v>
      </c>
      <c r="B385" s="29">
        <v>6280.0</v>
      </c>
      <c r="C385" s="26">
        <v>6280.0</v>
      </c>
      <c r="D385" s="27">
        <v>0.0</v>
      </c>
      <c r="E385" s="34"/>
    </row>
    <row r="386" hidden="1">
      <c r="A386" s="57" t="s">
        <v>3442</v>
      </c>
      <c r="B386" s="29">
        <v>61517.0</v>
      </c>
      <c r="C386" s="29">
        <v>61517.0</v>
      </c>
      <c r="D386" s="27">
        <v>0.0</v>
      </c>
      <c r="E386" s="34"/>
    </row>
    <row r="387" hidden="1">
      <c r="A387" s="57" t="s">
        <v>3443</v>
      </c>
      <c r="B387" s="29">
        <v>25259.0</v>
      </c>
      <c r="C387" s="58">
        <v>25259.0</v>
      </c>
      <c r="D387" s="27">
        <v>0.0</v>
      </c>
      <c r="E387" s="34"/>
    </row>
    <row r="388" hidden="1">
      <c r="A388" s="57" t="s">
        <v>3444</v>
      </c>
      <c r="B388" s="29">
        <v>72253.0</v>
      </c>
      <c r="C388" s="58">
        <v>72253.0</v>
      </c>
      <c r="D388" s="27">
        <v>0.0</v>
      </c>
      <c r="E388" s="34"/>
    </row>
    <row r="389" hidden="1">
      <c r="A389" s="57" t="s">
        <v>3445</v>
      </c>
      <c r="B389" s="29">
        <v>77019.0</v>
      </c>
      <c r="C389" s="58">
        <v>77019.0</v>
      </c>
      <c r="D389" s="27">
        <v>0.0</v>
      </c>
      <c r="E389" s="34"/>
    </row>
    <row r="390" hidden="1">
      <c r="A390" s="57" t="s">
        <v>3447</v>
      </c>
      <c r="B390" s="29">
        <v>2265.0</v>
      </c>
      <c r="C390" s="58">
        <v>2265.0</v>
      </c>
      <c r="D390" s="27">
        <v>0.0</v>
      </c>
      <c r="E390" s="34"/>
    </row>
    <row r="391" hidden="1">
      <c r="A391" s="57" t="s">
        <v>3448</v>
      </c>
      <c r="B391" s="29">
        <v>18173.0</v>
      </c>
      <c r="C391" s="58">
        <v>18173.0</v>
      </c>
      <c r="D391" s="27">
        <v>0.0</v>
      </c>
      <c r="E391" s="34"/>
    </row>
    <row r="392" hidden="1">
      <c r="A392" s="35" t="s">
        <v>3449</v>
      </c>
      <c r="B392" s="29">
        <v>308701.2</v>
      </c>
      <c r="C392" s="58">
        <v>308701.2</v>
      </c>
      <c r="D392" s="27">
        <v>0.0</v>
      </c>
      <c r="E392" s="34"/>
    </row>
    <row r="393" hidden="1">
      <c r="A393" s="36" t="s">
        <v>3450</v>
      </c>
      <c r="B393" s="37">
        <v>-4441.200000000001</v>
      </c>
      <c r="C393" s="27">
        <v>-197.20000000001164</v>
      </c>
      <c r="D393" s="27">
        <v>4243.999999999989</v>
      </c>
      <c r="E393" s="63"/>
    </row>
    <row r="394" hidden="1"/>
    <row r="395" hidden="1"/>
    <row r="396" hidden="1">
      <c r="A396" s="5" t="s">
        <v>3421</v>
      </c>
      <c r="B396" s="6"/>
      <c r="C396" s="6"/>
      <c r="D396" s="6"/>
      <c r="E396" s="7"/>
    </row>
    <row r="397" hidden="1">
      <c r="A397" s="10"/>
      <c r="B397" s="11"/>
      <c r="C397" s="11"/>
      <c r="D397" s="11"/>
      <c r="E397" s="12"/>
    </row>
    <row r="398" hidden="1">
      <c r="A398" s="5" t="s">
        <v>3423</v>
      </c>
      <c r="B398" s="6"/>
      <c r="C398" s="6"/>
      <c r="D398" s="6"/>
      <c r="E398" s="7"/>
    </row>
    <row r="399" hidden="1">
      <c r="A399" s="10"/>
      <c r="B399" s="11"/>
      <c r="C399" s="11"/>
      <c r="D399" s="11"/>
      <c r="E399" s="12"/>
    </row>
    <row r="400" hidden="1">
      <c r="A400" s="13">
        <v>45607.0</v>
      </c>
      <c r="B400" s="6"/>
      <c r="C400" s="53" t="s">
        <v>3424</v>
      </c>
      <c r="D400" s="15">
        <v>45613.0</v>
      </c>
      <c r="E400" s="7"/>
    </row>
    <row r="401" hidden="1">
      <c r="A401" s="10"/>
      <c r="B401" s="11"/>
      <c r="C401" s="16"/>
      <c r="D401" s="11"/>
      <c r="E401" s="12"/>
    </row>
    <row r="402" hidden="1">
      <c r="A402" s="54" t="s">
        <v>4468</v>
      </c>
      <c r="B402" s="7"/>
      <c r="C402" s="16"/>
      <c r="D402" s="55" t="s">
        <v>4469</v>
      </c>
      <c r="E402" s="7"/>
    </row>
    <row r="403" hidden="1">
      <c r="A403" s="10"/>
      <c r="B403" s="12"/>
      <c r="C403" s="16"/>
      <c r="D403" s="11"/>
      <c r="E403" s="12"/>
    </row>
    <row r="404" hidden="1">
      <c r="A404" s="19" t="s">
        <v>3425</v>
      </c>
      <c r="B404" s="6"/>
      <c r="C404" s="6"/>
      <c r="D404" s="6"/>
      <c r="E404" s="7"/>
    </row>
    <row r="405" hidden="1">
      <c r="A405" s="20" t="s">
        <v>3426</v>
      </c>
      <c r="B405" s="21" t="s">
        <v>3427</v>
      </c>
      <c r="C405" s="22" t="s">
        <v>3428</v>
      </c>
      <c r="D405" s="21" t="s">
        <v>3429</v>
      </c>
      <c r="E405" s="23" t="s">
        <v>13</v>
      </c>
    </row>
    <row r="406" hidden="1">
      <c r="A406" s="56" t="s">
        <v>3430</v>
      </c>
      <c r="B406" s="25">
        <v>30320.0</v>
      </c>
      <c r="C406" s="26">
        <v>31721.0</v>
      </c>
      <c r="D406" s="27">
        <v>1401.0</v>
      </c>
      <c r="E406" s="28"/>
    </row>
    <row r="407" hidden="1">
      <c r="A407" s="56" t="s">
        <v>3431</v>
      </c>
      <c r="B407" s="29">
        <v>24955.0</v>
      </c>
      <c r="C407" s="26">
        <v>24955.0</v>
      </c>
      <c r="D407" s="27">
        <v>0.0</v>
      </c>
      <c r="E407" s="34"/>
    </row>
    <row r="408" hidden="1">
      <c r="A408" s="56" t="s">
        <v>3432</v>
      </c>
      <c r="B408" s="29">
        <v>1030.0</v>
      </c>
      <c r="C408" s="26">
        <v>1030.0</v>
      </c>
      <c r="D408" s="27">
        <v>0.0</v>
      </c>
      <c r="E408" s="34"/>
    </row>
    <row r="409" hidden="1">
      <c r="A409" s="56" t="s">
        <v>3434</v>
      </c>
      <c r="B409" s="29">
        <v>1000.0</v>
      </c>
      <c r="C409" s="26">
        <v>1000.0</v>
      </c>
      <c r="D409" s="27">
        <v>0.0</v>
      </c>
      <c r="E409" s="34"/>
    </row>
    <row r="410" hidden="1">
      <c r="A410" s="31" t="s">
        <v>3436</v>
      </c>
      <c r="B410" s="29">
        <v>0.0</v>
      </c>
      <c r="C410" s="26"/>
      <c r="D410" s="27">
        <v>0.0</v>
      </c>
      <c r="E410" s="28"/>
    </row>
    <row r="411" hidden="1">
      <c r="A411" s="31" t="s">
        <v>3438</v>
      </c>
      <c r="B411" s="29">
        <v>0.0</v>
      </c>
      <c r="C411" s="26"/>
      <c r="D411" s="27">
        <v>0.0</v>
      </c>
      <c r="E411" s="28"/>
    </row>
    <row r="412" hidden="1">
      <c r="A412" s="31" t="s">
        <v>3439</v>
      </c>
      <c r="B412" s="29">
        <v>12355.0</v>
      </c>
      <c r="C412" s="26">
        <v>11100.0</v>
      </c>
      <c r="D412" s="27">
        <v>-1255.0</v>
      </c>
      <c r="E412" s="28" t="s">
        <v>4503</v>
      </c>
    </row>
    <row r="413" hidden="1">
      <c r="A413" s="31" t="s">
        <v>3441</v>
      </c>
      <c r="B413" s="29">
        <v>6720.0</v>
      </c>
      <c r="C413" s="26">
        <v>7280.0</v>
      </c>
      <c r="D413" s="27">
        <v>560.0</v>
      </c>
      <c r="E413" s="34"/>
    </row>
    <row r="414" hidden="1">
      <c r="A414" s="57" t="s">
        <v>3442</v>
      </c>
      <c r="B414" s="29">
        <v>77747.0</v>
      </c>
      <c r="C414" s="29">
        <v>77747.0</v>
      </c>
      <c r="D414" s="27">
        <v>0.0</v>
      </c>
      <c r="E414" s="34"/>
    </row>
    <row r="415" hidden="1">
      <c r="A415" s="57" t="s">
        <v>3443</v>
      </c>
      <c r="B415" s="29">
        <v>30559.0</v>
      </c>
      <c r="C415" s="58">
        <v>30559.0</v>
      </c>
      <c r="D415" s="27">
        <v>0.0</v>
      </c>
      <c r="E415" s="34"/>
    </row>
    <row r="416" hidden="1">
      <c r="A416" s="57" t="s">
        <v>3444</v>
      </c>
      <c r="B416" s="29">
        <v>84351.0</v>
      </c>
      <c r="C416" s="58">
        <v>84351.0</v>
      </c>
      <c r="D416" s="27">
        <v>0.0</v>
      </c>
      <c r="E416" s="34"/>
    </row>
    <row r="417" hidden="1">
      <c r="A417" s="57" t="s">
        <v>3445</v>
      </c>
      <c r="B417" s="29">
        <v>90557.5</v>
      </c>
      <c r="C417" s="58">
        <v>90557.5</v>
      </c>
      <c r="D417" s="27">
        <v>0.0</v>
      </c>
      <c r="E417" s="34"/>
    </row>
    <row r="418" hidden="1">
      <c r="A418" s="57" t="s">
        <v>3447</v>
      </c>
      <c r="B418" s="29">
        <v>2459.0</v>
      </c>
      <c r="C418" s="58">
        <v>2459.0</v>
      </c>
      <c r="D418" s="27">
        <v>0.0</v>
      </c>
      <c r="E418" s="34"/>
    </row>
    <row r="419" hidden="1">
      <c r="A419" s="57" t="s">
        <v>3448</v>
      </c>
      <c r="B419" s="29">
        <v>12819.0</v>
      </c>
      <c r="C419" s="58">
        <v>12819.0</v>
      </c>
      <c r="D419" s="27">
        <v>0.0</v>
      </c>
      <c r="E419" s="34"/>
    </row>
    <row r="420" hidden="1">
      <c r="A420" s="35" t="s">
        <v>3449</v>
      </c>
      <c r="B420" s="29">
        <v>362046.5</v>
      </c>
      <c r="C420" s="58">
        <v>362046.5</v>
      </c>
      <c r="D420" s="27">
        <v>0.0</v>
      </c>
      <c r="E420" s="34"/>
    </row>
    <row r="421" hidden="1">
      <c r="A421" s="36" t="s">
        <v>3450</v>
      </c>
      <c r="B421" s="37">
        <v>7.0</v>
      </c>
      <c r="C421" s="27">
        <v>713.0</v>
      </c>
      <c r="D421" s="27">
        <v>706.0</v>
      </c>
      <c r="E421" s="63"/>
    </row>
    <row r="422" hidden="1"/>
    <row r="423" hidden="1"/>
    <row r="424" hidden="1">
      <c r="A424" s="5" t="s">
        <v>3421</v>
      </c>
      <c r="B424" s="6"/>
      <c r="C424" s="6"/>
      <c r="D424" s="6"/>
      <c r="E424" s="7"/>
    </row>
    <row r="425" hidden="1">
      <c r="A425" s="10"/>
      <c r="B425" s="11"/>
      <c r="C425" s="11"/>
      <c r="D425" s="11"/>
      <c r="E425" s="12"/>
    </row>
    <row r="426" hidden="1">
      <c r="A426" s="5" t="s">
        <v>3423</v>
      </c>
      <c r="B426" s="6"/>
      <c r="C426" s="6"/>
      <c r="D426" s="6"/>
      <c r="E426" s="7"/>
    </row>
    <row r="427" hidden="1">
      <c r="A427" s="10"/>
      <c r="B427" s="11"/>
      <c r="C427" s="11"/>
      <c r="D427" s="11"/>
      <c r="E427" s="12"/>
    </row>
    <row r="428" hidden="1">
      <c r="A428" s="13">
        <v>45607.0</v>
      </c>
      <c r="B428" s="6"/>
      <c r="C428" s="53" t="s">
        <v>3424</v>
      </c>
      <c r="D428" s="15">
        <v>45613.0</v>
      </c>
      <c r="E428" s="7"/>
    </row>
    <row r="429" hidden="1">
      <c r="A429" s="10"/>
      <c r="B429" s="11"/>
      <c r="C429" s="16"/>
      <c r="D429" s="11"/>
      <c r="E429" s="12"/>
    </row>
    <row r="430" hidden="1">
      <c r="A430" s="54" t="s">
        <v>4468</v>
      </c>
      <c r="B430" s="7"/>
      <c r="C430" s="16"/>
      <c r="D430" s="55" t="s">
        <v>4469</v>
      </c>
      <c r="E430" s="7"/>
    </row>
    <row r="431" hidden="1">
      <c r="A431" s="10"/>
      <c r="B431" s="12"/>
      <c r="C431" s="16"/>
      <c r="D431" s="11"/>
      <c r="E431" s="12"/>
    </row>
    <row r="432" hidden="1">
      <c r="A432" s="19" t="s">
        <v>3425</v>
      </c>
      <c r="B432" s="6"/>
      <c r="C432" s="6"/>
      <c r="D432" s="6"/>
      <c r="E432" s="7"/>
    </row>
    <row r="433" hidden="1">
      <c r="A433" s="20" t="s">
        <v>3426</v>
      </c>
      <c r="B433" s="21" t="s">
        <v>3427</v>
      </c>
      <c r="C433" s="22" t="s">
        <v>3428</v>
      </c>
      <c r="D433" s="21" t="s">
        <v>3429</v>
      </c>
      <c r="E433" s="23" t="s">
        <v>13</v>
      </c>
    </row>
    <row r="434" hidden="1">
      <c r="A434" s="56" t="s">
        <v>3430</v>
      </c>
      <c r="B434" s="25">
        <v>30320.0</v>
      </c>
      <c r="C434" s="26">
        <v>31721.0</v>
      </c>
      <c r="D434" s="27">
        <v>1401.0</v>
      </c>
      <c r="E434" s="28"/>
    </row>
    <row r="435" hidden="1">
      <c r="A435" s="56" t="s">
        <v>3431</v>
      </c>
      <c r="B435" s="29">
        <v>24955.0</v>
      </c>
      <c r="C435" s="26">
        <v>24955.0</v>
      </c>
      <c r="D435" s="27">
        <v>0.0</v>
      </c>
      <c r="E435" s="34"/>
    </row>
    <row r="436" hidden="1">
      <c r="A436" s="56" t="s">
        <v>3432</v>
      </c>
      <c r="B436" s="29">
        <v>1030.0</v>
      </c>
      <c r="C436" s="26">
        <v>1030.0</v>
      </c>
      <c r="D436" s="27">
        <v>0.0</v>
      </c>
      <c r="E436" s="34"/>
    </row>
    <row r="437" hidden="1">
      <c r="A437" s="56" t="s">
        <v>3434</v>
      </c>
      <c r="B437" s="29">
        <v>1000.0</v>
      </c>
      <c r="C437" s="26">
        <v>1000.0</v>
      </c>
      <c r="D437" s="27">
        <v>0.0</v>
      </c>
      <c r="E437" s="34"/>
    </row>
    <row r="438" hidden="1">
      <c r="A438" s="31" t="s">
        <v>3436</v>
      </c>
      <c r="B438" s="29">
        <v>0.0</v>
      </c>
      <c r="C438" s="26"/>
      <c r="D438" s="27">
        <v>0.0</v>
      </c>
      <c r="E438" s="28"/>
    </row>
    <row r="439" hidden="1">
      <c r="A439" s="31" t="s">
        <v>3438</v>
      </c>
      <c r="B439" s="29">
        <v>0.0</v>
      </c>
      <c r="C439" s="26"/>
      <c r="D439" s="27">
        <v>0.0</v>
      </c>
      <c r="E439" s="28"/>
    </row>
    <row r="440" hidden="1">
      <c r="A440" s="31" t="s">
        <v>3439</v>
      </c>
      <c r="B440" s="29">
        <v>12355.0</v>
      </c>
      <c r="C440" s="26">
        <v>11100.0</v>
      </c>
      <c r="D440" s="27">
        <v>-1255.0</v>
      </c>
      <c r="E440" s="28" t="s">
        <v>4503</v>
      </c>
    </row>
    <row r="441" hidden="1">
      <c r="A441" s="31" t="s">
        <v>3441</v>
      </c>
      <c r="B441" s="29">
        <v>6720.0</v>
      </c>
      <c r="C441" s="26">
        <v>7280.0</v>
      </c>
      <c r="D441" s="27">
        <v>560.0</v>
      </c>
      <c r="E441" s="34"/>
    </row>
    <row r="442" hidden="1">
      <c r="A442" s="57" t="s">
        <v>3442</v>
      </c>
      <c r="B442" s="29">
        <v>77747.0</v>
      </c>
      <c r="C442" s="29">
        <v>77747.0</v>
      </c>
      <c r="D442" s="27">
        <v>0.0</v>
      </c>
      <c r="E442" s="34"/>
    </row>
    <row r="443" hidden="1">
      <c r="A443" s="57" t="s">
        <v>3443</v>
      </c>
      <c r="B443" s="29">
        <v>30559.0</v>
      </c>
      <c r="C443" s="58">
        <v>30559.0</v>
      </c>
      <c r="D443" s="27">
        <v>0.0</v>
      </c>
      <c r="E443" s="34"/>
    </row>
    <row r="444" hidden="1">
      <c r="A444" s="57" t="s">
        <v>3444</v>
      </c>
      <c r="B444" s="29">
        <v>84351.0</v>
      </c>
      <c r="C444" s="58">
        <v>84351.0</v>
      </c>
      <c r="D444" s="27">
        <v>0.0</v>
      </c>
      <c r="E444" s="34"/>
    </row>
    <row r="445" hidden="1">
      <c r="A445" s="57" t="s">
        <v>3445</v>
      </c>
      <c r="B445" s="29">
        <v>90557.5</v>
      </c>
      <c r="C445" s="58">
        <v>90557.5</v>
      </c>
      <c r="D445" s="27">
        <v>0.0</v>
      </c>
      <c r="E445" s="34"/>
    </row>
    <row r="446" hidden="1">
      <c r="A446" s="57" t="s">
        <v>3447</v>
      </c>
      <c r="B446" s="29">
        <v>2459.0</v>
      </c>
      <c r="C446" s="58">
        <v>2459.0</v>
      </c>
      <c r="D446" s="27">
        <v>0.0</v>
      </c>
      <c r="E446" s="34"/>
    </row>
    <row r="447" hidden="1">
      <c r="A447" s="57" t="s">
        <v>3448</v>
      </c>
      <c r="B447" s="29">
        <v>12819.0</v>
      </c>
      <c r="C447" s="58">
        <v>12819.0</v>
      </c>
      <c r="D447" s="27">
        <v>0.0</v>
      </c>
      <c r="E447" s="34"/>
    </row>
    <row r="448" hidden="1">
      <c r="A448" s="35" t="s">
        <v>3449</v>
      </c>
      <c r="B448" s="29">
        <v>362046.5</v>
      </c>
      <c r="C448" s="58">
        <v>362046.5</v>
      </c>
      <c r="D448" s="27">
        <v>0.0</v>
      </c>
      <c r="E448" s="34"/>
    </row>
    <row r="449" hidden="1">
      <c r="A449" s="36" t="s">
        <v>3450</v>
      </c>
      <c r="B449" s="37">
        <v>7.0</v>
      </c>
      <c r="C449" s="27">
        <v>713.0</v>
      </c>
      <c r="D449" s="27">
        <v>706.0</v>
      </c>
      <c r="E449" s="63"/>
    </row>
    <row r="450" hidden="1"/>
    <row r="451" hidden="1"/>
    <row r="452" hidden="1">
      <c r="A452" s="5" t="s">
        <v>3421</v>
      </c>
      <c r="B452" s="6"/>
      <c r="C452" s="6"/>
      <c r="D452" s="6"/>
      <c r="E452" s="7"/>
    </row>
    <row r="453" hidden="1">
      <c r="A453" s="10"/>
      <c r="B453" s="11"/>
      <c r="C453" s="11"/>
      <c r="D453" s="11"/>
      <c r="E453" s="12"/>
    </row>
    <row r="454" hidden="1">
      <c r="A454" s="5" t="s">
        <v>3423</v>
      </c>
      <c r="B454" s="6"/>
      <c r="C454" s="6"/>
      <c r="D454" s="6"/>
      <c r="E454" s="7"/>
    </row>
    <row r="455" hidden="1">
      <c r="A455" s="10"/>
      <c r="B455" s="11"/>
      <c r="C455" s="11"/>
      <c r="D455" s="11"/>
      <c r="E455" s="12"/>
    </row>
    <row r="456" hidden="1">
      <c r="A456" s="13">
        <v>45614.0</v>
      </c>
      <c r="B456" s="6"/>
      <c r="C456" s="53" t="s">
        <v>3424</v>
      </c>
      <c r="D456" s="15">
        <v>45620.0</v>
      </c>
      <c r="E456" s="7"/>
    </row>
    <row r="457" hidden="1">
      <c r="A457" s="10"/>
      <c r="B457" s="11"/>
      <c r="C457" s="16"/>
      <c r="D457" s="11"/>
      <c r="E457" s="12"/>
    </row>
    <row r="458" hidden="1">
      <c r="A458" s="54" t="s">
        <v>4468</v>
      </c>
      <c r="B458" s="7"/>
      <c r="C458" s="16"/>
      <c r="D458" s="55" t="s">
        <v>4469</v>
      </c>
      <c r="E458" s="7"/>
    </row>
    <row r="459" hidden="1">
      <c r="A459" s="10"/>
      <c r="B459" s="12"/>
      <c r="C459" s="16"/>
      <c r="D459" s="11"/>
      <c r="E459" s="12"/>
    </row>
    <row r="460" hidden="1">
      <c r="A460" s="19" t="s">
        <v>3425</v>
      </c>
      <c r="B460" s="6"/>
      <c r="C460" s="6"/>
      <c r="D460" s="6"/>
      <c r="E460" s="7"/>
    </row>
    <row r="461" hidden="1">
      <c r="A461" s="20" t="s">
        <v>3426</v>
      </c>
      <c r="B461" s="21" t="s">
        <v>3427</v>
      </c>
      <c r="C461" s="22" t="s">
        <v>3428</v>
      </c>
      <c r="D461" s="21" t="s">
        <v>3429</v>
      </c>
      <c r="E461" s="23" t="s">
        <v>13</v>
      </c>
    </row>
    <row r="462" hidden="1">
      <c r="A462" s="56" t="s">
        <v>3430</v>
      </c>
      <c r="B462" s="25">
        <v>52669.0</v>
      </c>
      <c r="C462" s="26">
        <v>52672.0</v>
      </c>
      <c r="D462" s="27">
        <v>3.0</v>
      </c>
      <c r="E462" s="28" t="s">
        <v>4504</v>
      </c>
    </row>
    <row r="463" hidden="1">
      <c r="A463" s="56" t="s">
        <v>3431</v>
      </c>
      <c r="B463" s="29">
        <v>25802.0</v>
      </c>
      <c r="C463" s="26">
        <v>25802.0</v>
      </c>
      <c r="D463" s="27">
        <v>0.0</v>
      </c>
      <c r="E463" s="34"/>
    </row>
    <row r="464" hidden="1">
      <c r="A464" s="56" t="s">
        <v>3432</v>
      </c>
      <c r="B464" s="29">
        <v>280.0</v>
      </c>
      <c r="C464" s="26">
        <v>280.0</v>
      </c>
      <c r="D464" s="27">
        <v>0.0</v>
      </c>
      <c r="E464" s="34"/>
    </row>
    <row r="465" hidden="1">
      <c r="A465" s="56" t="s">
        <v>3434</v>
      </c>
      <c r="B465" s="29">
        <v>1000.0</v>
      </c>
      <c r="C465" s="26">
        <v>1000.0</v>
      </c>
      <c r="D465" s="27">
        <v>0.0</v>
      </c>
      <c r="E465" s="34"/>
    </row>
    <row r="466" hidden="1">
      <c r="A466" s="31" t="s">
        <v>3436</v>
      </c>
      <c r="B466" s="29">
        <v>0.0</v>
      </c>
      <c r="C466" s="26"/>
      <c r="D466" s="27">
        <v>0.0</v>
      </c>
      <c r="E466" s="28"/>
    </row>
    <row r="467" hidden="1">
      <c r="A467" s="31" t="s">
        <v>3438</v>
      </c>
      <c r="B467" s="29">
        <v>0.0</v>
      </c>
      <c r="C467" s="26"/>
      <c r="D467" s="27">
        <v>0.0</v>
      </c>
      <c r="E467" s="28"/>
    </row>
    <row r="468" hidden="1">
      <c r="A468" s="31" t="s">
        <v>3439</v>
      </c>
      <c r="B468" s="29">
        <v>630.0</v>
      </c>
      <c r="C468" s="26">
        <v>100.0</v>
      </c>
      <c r="D468" s="27">
        <v>-530.0</v>
      </c>
      <c r="E468" s="28"/>
    </row>
    <row r="469" hidden="1">
      <c r="A469" s="31" t="s">
        <v>3441</v>
      </c>
      <c r="B469" s="29">
        <v>7200.0</v>
      </c>
      <c r="C469" s="26">
        <v>7200.0</v>
      </c>
      <c r="D469" s="27">
        <v>0.0</v>
      </c>
      <c r="E469" s="34"/>
    </row>
    <row r="470" hidden="1">
      <c r="A470" s="57" t="s">
        <v>3442</v>
      </c>
      <c r="B470" s="29">
        <v>81326.0</v>
      </c>
      <c r="C470" s="29">
        <v>81326.0</v>
      </c>
      <c r="D470" s="27">
        <v>0.0</v>
      </c>
      <c r="E470" s="34"/>
    </row>
    <row r="471" hidden="1">
      <c r="A471" s="57" t="s">
        <v>3443</v>
      </c>
      <c r="B471" s="29">
        <v>38308.0</v>
      </c>
      <c r="C471" s="58">
        <v>38308.0</v>
      </c>
      <c r="D471" s="27">
        <v>0.0</v>
      </c>
      <c r="E471" s="34"/>
    </row>
    <row r="472" hidden="1">
      <c r="A472" s="57" t="s">
        <v>3444</v>
      </c>
      <c r="B472" s="29">
        <v>89586.0</v>
      </c>
      <c r="C472" s="58">
        <v>88774.0</v>
      </c>
      <c r="D472" s="27">
        <v>-812.0</v>
      </c>
      <c r="E472" s="34"/>
    </row>
    <row r="473" hidden="1">
      <c r="A473" s="57" t="s">
        <v>3445</v>
      </c>
      <c r="B473" s="29">
        <v>85352.0</v>
      </c>
      <c r="C473" s="58">
        <v>85352.0</v>
      </c>
      <c r="D473" s="27">
        <v>0.0</v>
      </c>
      <c r="E473" s="34"/>
    </row>
    <row r="474" hidden="1">
      <c r="A474" s="57" t="s">
        <v>3447</v>
      </c>
      <c r="B474" s="29">
        <v>3816.0</v>
      </c>
      <c r="C474" s="58">
        <v>3816.0</v>
      </c>
      <c r="D474" s="27">
        <v>0.0</v>
      </c>
      <c r="E474" s="34"/>
    </row>
    <row r="475" hidden="1">
      <c r="A475" s="57" t="s">
        <v>3448</v>
      </c>
      <c r="B475" s="29">
        <v>20760.0</v>
      </c>
      <c r="C475" s="58">
        <v>20760.0</v>
      </c>
      <c r="D475" s="27">
        <v>0.0</v>
      </c>
      <c r="E475" s="34"/>
    </row>
    <row r="476" hidden="1">
      <c r="A476" s="35" t="s">
        <v>3449</v>
      </c>
      <c r="B476" s="29">
        <v>385967.4</v>
      </c>
      <c r="C476" s="58">
        <v>385155.4</v>
      </c>
      <c r="D476" s="27">
        <v>-812.0</v>
      </c>
      <c r="E476" s="34"/>
    </row>
    <row r="477" hidden="1">
      <c r="A477" s="36" t="s">
        <v>3450</v>
      </c>
      <c r="B477" s="37">
        <v>1.6000000000058208</v>
      </c>
      <c r="C477" s="27">
        <v>-525.4000000000233</v>
      </c>
      <c r="D477" s="27">
        <v>-527.0000000000291</v>
      </c>
      <c r="E477" s="63"/>
    </row>
    <row r="478" hidden="1"/>
    <row r="479" hidden="1"/>
    <row r="480" hidden="1">
      <c r="A480" s="5" t="s">
        <v>3421</v>
      </c>
      <c r="B480" s="6"/>
      <c r="C480" s="6"/>
      <c r="D480" s="6"/>
      <c r="E480" s="7"/>
    </row>
    <row r="481" hidden="1">
      <c r="A481" s="10"/>
      <c r="B481" s="11"/>
      <c r="C481" s="11"/>
      <c r="D481" s="11"/>
      <c r="E481" s="12"/>
    </row>
    <row r="482" hidden="1">
      <c r="A482" s="5" t="s">
        <v>3423</v>
      </c>
      <c r="B482" s="6"/>
      <c r="C482" s="6"/>
      <c r="D482" s="6"/>
      <c r="E482" s="7"/>
    </row>
    <row r="483" hidden="1">
      <c r="A483" s="10"/>
      <c r="B483" s="11"/>
      <c r="C483" s="11"/>
      <c r="D483" s="11"/>
      <c r="E483" s="12"/>
    </row>
    <row r="484" hidden="1">
      <c r="A484" s="13">
        <v>45621.0</v>
      </c>
      <c r="B484" s="6"/>
      <c r="C484" s="53" t="s">
        <v>3424</v>
      </c>
      <c r="D484" s="15">
        <v>45626.0</v>
      </c>
      <c r="E484" s="7"/>
    </row>
    <row r="485" hidden="1">
      <c r="A485" s="10"/>
      <c r="B485" s="11"/>
      <c r="C485" s="16"/>
      <c r="D485" s="11"/>
      <c r="E485" s="12"/>
    </row>
    <row r="486" hidden="1">
      <c r="A486" s="54" t="s">
        <v>4468</v>
      </c>
      <c r="B486" s="7"/>
      <c r="C486" s="16"/>
      <c r="D486" s="55" t="s">
        <v>4477</v>
      </c>
      <c r="E486" s="7"/>
    </row>
    <row r="487" hidden="1">
      <c r="A487" s="10"/>
      <c r="B487" s="12"/>
      <c r="C487" s="16"/>
      <c r="D487" s="11"/>
      <c r="E487" s="12"/>
    </row>
    <row r="488" hidden="1">
      <c r="A488" s="19" t="s">
        <v>3425</v>
      </c>
      <c r="B488" s="6"/>
      <c r="C488" s="6"/>
      <c r="D488" s="6"/>
      <c r="E488" s="7"/>
    </row>
    <row r="489" hidden="1">
      <c r="A489" s="20" t="s">
        <v>3426</v>
      </c>
      <c r="B489" s="21" t="s">
        <v>3427</v>
      </c>
      <c r="C489" s="22" t="s">
        <v>3428</v>
      </c>
      <c r="D489" s="21" t="s">
        <v>3429</v>
      </c>
      <c r="E489" s="23" t="s">
        <v>13</v>
      </c>
    </row>
    <row r="490" hidden="1">
      <c r="A490" s="56" t="s">
        <v>3430</v>
      </c>
      <c r="B490" s="25">
        <v>31347.0</v>
      </c>
      <c r="C490" s="26">
        <v>36635.0</v>
      </c>
      <c r="D490" s="27">
        <v>5288.0</v>
      </c>
      <c r="E490" s="28" t="s">
        <v>4505</v>
      </c>
    </row>
    <row r="491" hidden="1">
      <c r="A491" s="56" t="s">
        <v>3431</v>
      </c>
      <c r="B491" s="29">
        <v>21131.0</v>
      </c>
      <c r="C491" s="26">
        <v>21131.0</v>
      </c>
      <c r="D491" s="27">
        <v>0.0</v>
      </c>
      <c r="E491" s="34"/>
    </row>
    <row r="492" hidden="1">
      <c r="A492" s="56" t="s">
        <v>3432</v>
      </c>
      <c r="B492" s="29">
        <v>300.0</v>
      </c>
      <c r="C492" s="26">
        <v>300.0</v>
      </c>
      <c r="D492" s="27">
        <v>0.0</v>
      </c>
      <c r="E492" s="34"/>
    </row>
    <row r="493" hidden="1">
      <c r="A493" s="56" t="s">
        <v>3434</v>
      </c>
      <c r="B493" s="29">
        <v>1500.0</v>
      </c>
      <c r="C493" s="26">
        <v>4001.0</v>
      </c>
      <c r="D493" s="27">
        <v>2501.0</v>
      </c>
      <c r="E493" s="28" t="s">
        <v>4506</v>
      </c>
    </row>
    <row r="494" hidden="1">
      <c r="A494" s="31" t="s">
        <v>3436</v>
      </c>
      <c r="B494" s="29">
        <v>0.0</v>
      </c>
      <c r="C494" s="26"/>
      <c r="D494" s="27">
        <v>0.0</v>
      </c>
      <c r="E494" s="28"/>
    </row>
    <row r="495" hidden="1">
      <c r="A495" s="31" t="s">
        <v>3438</v>
      </c>
      <c r="B495" s="29">
        <v>121.0</v>
      </c>
      <c r="C495" s="26">
        <v>121.0</v>
      </c>
      <c r="D495" s="27">
        <v>0.0</v>
      </c>
      <c r="E495" s="28"/>
    </row>
    <row r="496" hidden="1">
      <c r="A496" s="31" t="s">
        <v>3439</v>
      </c>
      <c r="B496" s="29">
        <v>0.0</v>
      </c>
      <c r="C496" s="26"/>
      <c r="D496" s="27">
        <v>0.0</v>
      </c>
      <c r="E496" s="28"/>
    </row>
    <row r="497" hidden="1">
      <c r="A497" s="31" t="s">
        <v>3441</v>
      </c>
      <c r="B497" s="29">
        <v>4680.0</v>
      </c>
      <c r="C497" s="26">
        <v>5120.0</v>
      </c>
      <c r="D497" s="27">
        <v>440.0</v>
      </c>
      <c r="E497" s="34"/>
    </row>
    <row r="498" hidden="1">
      <c r="A498" s="57" t="s">
        <v>3442</v>
      </c>
      <c r="B498" s="29">
        <v>49175.0</v>
      </c>
      <c r="C498" s="29">
        <v>49175.0</v>
      </c>
      <c r="D498" s="27">
        <v>0.0</v>
      </c>
      <c r="E498" s="34"/>
    </row>
    <row r="499" hidden="1">
      <c r="A499" s="57" t="s">
        <v>3443</v>
      </c>
      <c r="B499" s="29">
        <v>33484.0</v>
      </c>
      <c r="C499" s="58">
        <v>33484.0</v>
      </c>
      <c r="D499" s="27">
        <v>0.0</v>
      </c>
      <c r="E499" s="34"/>
    </row>
    <row r="500" hidden="1">
      <c r="A500" s="57" t="s">
        <v>3444</v>
      </c>
      <c r="B500" s="29">
        <v>70030.0</v>
      </c>
      <c r="C500" s="58">
        <v>70030.0</v>
      </c>
      <c r="D500" s="27">
        <v>0.0</v>
      </c>
      <c r="E500" s="34"/>
    </row>
    <row r="501" hidden="1">
      <c r="A501" s="57" t="s">
        <v>3445</v>
      </c>
      <c r="B501" s="29">
        <v>83661.0</v>
      </c>
      <c r="C501" s="58">
        <v>83661.0</v>
      </c>
      <c r="D501" s="27">
        <v>0.0</v>
      </c>
      <c r="E501" s="34"/>
    </row>
    <row r="502" hidden="1">
      <c r="A502" s="57" t="s">
        <v>3447</v>
      </c>
      <c r="B502" s="29">
        <v>4006.0</v>
      </c>
      <c r="C502" s="58">
        <v>4006.0</v>
      </c>
      <c r="D502" s="27">
        <v>0.0</v>
      </c>
      <c r="E502" s="34"/>
    </row>
    <row r="503" hidden="1">
      <c r="A503" s="57" t="s">
        <v>3448</v>
      </c>
      <c r="B503" s="29">
        <v>13641.0</v>
      </c>
      <c r="C503" s="58">
        <v>13641.0</v>
      </c>
      <c r="D503" s="27">
        <v>0.0</v>
      </c>
      <c r="E503" s="34"/>
    </row>
    <row r="504" hidden="1">
      <c r="A504" s="35" t="s">
        <v>3449</v>
      </c>
      <c r="B504" s="29">
        <v>306702.0</v>
      </c>
      <c r="C504" s="58">
        <v>306702.0</v>
      </c>
      <c r="D504" s="27">
        <v>0.0</v>
      </c>
      <c r="E504" s="34"/>
    </row>
    <row r="505" hidden="1">
      <c r="A505" s="36" t="s">
        <v>3450</v>
      </c>
      <c r="B505" s="37">
        <v>-7267.0</v>
      </c>
      <c r="C505" s="27">
        <v>962.0</v>
      </c>
      <c r="D505" s="27">
        <v>8229.0</v>
      </c>
      <c r="E505" s="63"/>
    </row>
    <row r="506" hidden="1"/>
    <row r="507" hidden="1"/>
    <row r="508" hidden="1">
      <c r="A508" s="5" t="s">
        <v>3421</v>
      </c>
      <c r="B508" s="6"/>
      <c r="C508" s="6"/>
      <c r="D508" s="6"/>
      <c r="E508" s="7"/>
    </row>
    <row r="509" hidden="1">
      <c r="A509" s="10"/>
      <c r="B509" s="11"/>
      <c r="C509" s="11"/>
      <c r="D509" s="11"/>
      <c r="E509" s="12"/>
    </row>
    <row r="510" hidden="1">
      <c r="A510" s="5" t="s">
        <v>3423</v>
      </c>
      <c r="B510" s="6"/>
      <c r="C510" s="6"/>
      <c r="D510" s="6"/>
      <c r="E510" s="7"/>
    </row>
    <row r="511" hidden="1">
      <c r="A511" s="10"/>
      <c r="B511" s="11"/>
      <c r="C511" s="11"/>
      <c r="D511" s="11"/>
      <c r="E511" s="12"/>
    </row>
    <row r="512" hidden="1">
      <c r="A512" s="13">
        <v>45627.0</v>
      </c>
      <c r="B512" s="6"/>
      <c r="C512" s="53" t="s">
        <v>3424</v>
      </c>
      <c r="D512" s="15">
        <v>45627.0</v>
      </c>
      <c r="E512" s="7"/>
    </row>
    <row r="513" hidden="1">
      <c r="A513" s="10"/>
      <c r="B513" s="11"/>
      <c r="C513" s="16"/>
      <c r="D513" s="11"/>
      <c r="E513" s="12"/>
    </row>
    <row r="514" hidden="1">
      <c r="A514" s="54" t="s">
        <v>4469</v>
      </c>
      <c r="B514" s="7"/>
      <c r="C514" s="16"/>
      <c r="D514" s="55" t="s">
        <v>4469</v>
      </c>
      <c r="E514" s="7"/>
    </row>
    <row r="515" hidden="1">
      <c r="A515" s="10"/>
      <c r="B515" s="12"/>
      <c r="C515" s="16"/>
      <c r="D515" s="11"/>
      <c r="E515" s="12"/>
    </row>
    <row r="516" hidden="1">
      <c r="A516" s="19" t="s">
        <v>3425</v>
      </c>
      <c r="B516" s="6"/>
      <c r="C516" s="6"/>
      <c r="D516" s="6"/>
      <c r="E516" s="7"/>
    </row>
    <row r="517" hidden="1">
      <c r="A517" s="20" t="s">
        <v>3426</v>
      </c>
      <c r="B517" s="21" t="s">
        <v>3427</v>
      </c>
      <c r="C517" s="22" t="s">
        <v>3428</v>
      </c>
      <c r="D517" s="21" t="s">
        <v>3429</v>
      </c>
      <c r="E517" s="23" t="s">
        <v>13</v>
      </c>
    </row>
    <row r="518" hidden="1">
      <c r="A518" s="56" t="s">
        <v>3430</v>
      </c>
      <c r="B518" s="25">
        <v>8510.0</v>
      </c>
      <c r="C518" s="26">
        <v>8510.0</v>
      </c>
      <c r="D518" s="27">
        <v>0.0</v>
      </c>
      <c r="E518" s="28"/>
    </row>
    <row r="519" hidden="1">
      <c r="A519" s="56" t="s">
        <v>3431</v>
      </c>
      <c r="B519" s="29">
        <v>4075.0</v>
      </c>
      <c r="C519" s="26">
        <v>4075.0</v>
      </c>
      <c r="D519" s="27">
        <v>0.0</v>
      </c>
      <c r="E519" s="34"/>
    </row>
    <row r="520" hidden="1">
      <c r="A520" s="56" t="s">
        <v>3432</v>
      </c>
      <c r="B520" s="29">
        <v>290.0</v>
      </c>
      <c r="C520" s="26">
        <v>290.0</v>
      </c>
      <c r="D520" s="27">
        <v>0.0</v>
      </c>
      <c r="E520" s="34"/>
    </row>
    <row r="521" hidden="1">
      <c r="A521" s="56" t="s">
        <v>3434</v>
      </c>
      <c r="B521" s="29">
        <v>0.0</v>
      </c>
      <c r="C521" s="26"/>
      <c r="D521" s="27">
        <v>0.0</v>
      </c>
      <c r="E521" s="28"/>
    </row>
    <row r="522" hidden="1">
      <c r="A522" s="31" t="s">
        <v>3436</v>
      </c>
      <c r="B522" s="29">
        <v>0.0</v>
      </c>
      <c r="C522" s="26"/>
      <c r="D522" s="27">
        <v>0.0</v>
      </c>
      <c r="E522" s="28"/>
    </row>
    <row r="523" hidden="1">
      <c r="A523" s="31" t="s">
        <v>3438</v>
      </c>
      <c r="B523" s="29">
        <v>0.0</v>
      </c>
      <c r="C523" s="26"/>
      <c r="D523" s="27">
        <v>0.0</v>
      </c>
      <c r="E523" s="28"/>
    </row>
    <row r="524" hidden="1">
      <c r="A524" s="31" t="s">
        <v>3439</v>
      </c>
      <c r="B524" s="29">
        <v>0.0</v>
      </c>
      <c r="C524" s="26"/>
      <c r="D524" s="27">
        <v>0.0</v>
      </c>
      <c r="E524" s="28"/>
    </row>
    <row r="525" hidden="1">
      <c r="A525" s="31" t="s">
        <v>3441</v>
      </c>
      <c r="B525" s="29">
        <v>1400.0</v>
      </c>
      <c r="C525" s="26">
        <v>1400.0</v>
      </c>
      <c r="D525" s="27">
        <v>0.0</v>
      </c>
      <c r="E525" s="34"/>
    </row>
    <row r="526" hidden="1">
      <c r="A526" s="57" t="s">
        <v>3442</v>
      </c>
      <c r="B526" s="29">
        <v>14502.0</v>
      </c>
      <c r="C526" s="29">
        <v>14502.0</v>
      </c>
      <c r="D526" s="27">
        <v>0.0</v>
      </c>
      <c r="E526" s="34"/>
    </row>
    <row r="527" hidden="1">
      <c r="A527" s="57" t="s">
        <v>3443</v>
      </c>
      <c r="B527" s="29">
        <v>8710.0</v>
      </c>
      <c r="C527" s="58">
        <v>8710.0</v>
      </c>
      <c r="D527" s="27">
        <v>0.0</v>
      </c>
      <c r="E527" s="34"/>
    </row>
    <row r="528" hidden="1">
      <c r="A528" s="57" t="s">
        <v>3444</v>
      </c>
      <c r="B528" s="29">
        <v>12569.0</v>
      </c>
      <c r="C528" s="58">
        <v>12569.0</v>
      </c>
      <c r="D528" s="27">
        <v>0.0</v>
      </c>
      <c r="E528" s="34"/>
    </row>
    <row r="529" hidden="1">
      <c r="A529" s="57" t="s">
        <v>3445</v>
      </c>
      <c r="B529" s="29">
        <v>17393.0</v>
      </c>
      <c r="C529" s="58">
        <v>17393.0</v>
      </c>
      <c r="D529" s="27">
        <v>0.0</v>
      </c>
      <c r="E529" s="34"/>
    </row>
    <row r="530" hidden="1">
      <c r="A530" s="57" t="s">
        <v>3447</v>
      </c>
      <c r="B530" s="29">
        <v>250.0</v>
      </c>
      <c r="C530" s="58">
        <v>250.0</v>
      </c>
      <c r="D530" s="27">
        <v>0.0</v>
      </c>
      <c r="E530" s="34"/>
    </row>
    <row r="531" hidden="1">
      <c r="A531" s="57" t="s">
        <v>3448</v>
      </c>
      <c r="B531" s="29">
        <v>2843.0</v>
      </c>
      <c r="C531" s="58">
        <v>2843.0</v>
      </c>
      <c r="D531" s="27">
        <v>0.0</v>
      </c>
      <c r="E531" s="34"/>
    </row>
    <row r="532" hidden="1">
      <c r="A532" s="35" t="s">
        <v>3449</v>
      </c>
      <c r="B532" s="29">
        <v>67698.5</v>
      </c>
      <c r="C532" s="58">
        <v>67698.5</v>
      </c>
      <c r="D532" s="27">
        <v>0.0</v>
      </c>
      <c r="E532" s="34"/>
    </row>
    <row r="533" hidden="1">
      <c r="A533" s="36" t="s">
        <v>3450</v>
      </c>
      <c r="B533" s="37">
        <v>0.5</v>
      </c>
      <c r="C533" s="27">
        <v>0.5</v>
      </c>
      <c r="D533" s="27">
        <v>0.0</v>
      </c>
      <c r="E533" s="63"/>
    </row>
    <row r="534" hidden="1"/>
    <row r="535" hidden="1"/>
    <row r="536" hidden="1">
      <c r="A536" s="5" t="s">
        <v>3421</v>
      </c>
      <c r="B536" s="6"/>
      <c r="C536" s="6"/>
      <c r="D536" s="6"/>
      <c r="E536" s="7"/>
    </row>
    <row r="537" hidden="1">
      <c r="A537" s="10"/>
      <c r="B537" s="11"/>
      <c r="C537" s="11"/>
      <c r="D537" s="11"/>
      <c r="E537" s="12"/>
    </row>
    <row r="538" hidden="1">
      <c r="A538" s="5" t="s">
        <v>3423</v>
      </c>
      <c r="B538" s="6"/>
      <c r="C538" s="6"/>
      <c r="D538" s="6"/>
      <c r="E538" s="7"/>
    </row>
    <row r="539" hidden="1">
      <c r="A539" s="10"/>
      <c r="B539" s="11"/>
      <c r="C539" s="11"/>
      <c r="D539" s="11"/>
      <c r="E539" s="12"/>
    </row>
    <row r="540" hidden="1">
      <c r="A540" s="13">
        <v>45628.0</v>
      </c>
      <c r="B540" s="6"/>
      <c r="C540" s="53" t="s">
        <v>3424</v>
      </c>
      <c r="D540" s="15">
        <v>45634.0</v>
      </c>
      <c r="E540" s="7"/>
    </row>
    <row r="541" hidden="1">
      <c r="A541" s="10"/>
      <c r="B541" s="11"/>
      <c r="C541" s="16"/>
      <c r="D541" s="11"/>
      <c r="E541" s="12"/>
    </row>
    <row r="542" hidden="1">
      <c r="A542" s="54" t="s">
        <v>4468</v>
      </c>
      <c r="B542" s="7"/>
      <c r="C542" s="16"/>
      <c r="D542" s="55" t="s">
        <v>4469</v>
      </c>
      <c r="E542" s="7"/>
    </row>
    <row r="543" hidden="1">
      <c r="A543" s="10"/>
      <c r="B543" s="12"/>
      <c r="C543" s="16"/>
      <c r="D543" s="11"/>
      <c r="E543" s="12"/>
    </row>
    <row r="544" hidden="1">
      <c r="A544" s="19" t="s">
        <v>3425</v>
      </c>
      <c r="B544" s="6"/>
      <c r="C544" s="6"/>
      <c r="D544" s="6"/>
      <c r="E544" s="7"/>
    </row>
    <row r="545" hidden="1">
      <c r="A545" s="20" t="s">
        <v>3426</v>
      </c>
      <c r="B545" s="21" t="s">
        <v>3427</v>
      </c>
      <c r="C545" s="22" t="s">
        <v>3428</v>
      </c>
      <c r="D545" s="21" t="s">
        <v>3429</v>
      </c>
      <c r="E545" s="23" t="s">
        <v>13</v>
      </c>
    </row>
    <row r="546" hidden="1">
      <c r="A546" s="56" t="s">
        <v>3430</v>
      </c>
      <c r="B546" s="25">
        <v>31332.0</v>
      </c>
      <c r="C546" s="26">
        <v>31438.0</v>
      </c>
      <c r="D546" s="27">
        <v>106.0</v>
      </c>
      <c r="E546" s="28"/>
    </row>
    <row r="547" hidden="1">
      <c r="A547" s="56" t="s">
        <v>3431</v>
      </c>
      <c r="B547" s="29">
        <v>26987.0</v>
      </c>
      <c r="C547" s="26">
        <v>26987.0</v>
      </c>
      <c r="D547" s="27">
        <v>0.0</v>
      </c>
      <c r="E547" s="34"/>
    </row>
    <row r="548" hidden="1">
      <c r="A548" s="56" t="s">
        <v>3432</v>
      </c>
      <c r="B548" s="29">
        <v>0.0</v>
      </c>
      <c r="C548" s="26"/>
      <c r="D548" s="27">
        <v>0.0</v>
      </c>
      <c r="E548" s="34"/>
    </row>
    <row r="549" hidden="1">
      <c r="A549" s="56" t="s">
        <v>3434</v>
      </c>
      <c r="B549" s="29">
        <v>1000.0</v>
      </c>
      <c r="C549" s="26">
        <v>1000.0</v>
      </c>
      <c r="D549" s="27">
        <v>0.0</v>
      </c>
      <c r="E549" s="28"/>
    </row>
    <row r="550" hidden="1">
      <c r="A550" s="31" t="s">
        <v>3436</v>
      </c>
      <c r="B550" s="29">
        <v>400.0</v>
      </c>
      <c r="C550" s="26"/>
      <c r="D550" s="27">
        <v>-400.0</v>
      </c>
      <c r="E550" s="28"/>
    </row>
    <row r="551" hidden="1">
      <c r="A551" s="31" t="s">
        <v>3438</v>
      </c>
      <c r="B551" s="29">
        <v>0.0</v>
      </c>
      <c r="C551" s="26"/>
      <c r="D551" s="27">
        <v>0.0</v>
      </c>
      <c r="E551" s="28"/>
    </row>
    <row r="552" hidden="1">
      <c r="A552" s="31" t="s">
        <v>3439</v>
      </c>
      <c r="B552" s="29">
        <v>1228.0</v>
      </c>
      <c r="C552" s="26">
        <v>1179.0</v>
      </c>
      <c r="D552" s="27">
        <v>-49.0</v>
      </c>
      <c r="E552" s="28"/>
    </row>
    <row r="553" hidden="1">
      <c r="A553" s="31" t="s">
        <v>3441</v>
      </c>
      <c r="B553" s="29">
        <v>5920.0</v>
      </c>
      <c r="C553" s="26">
        <v>6240.0</v>
      </c>
      <c r="D553" s="27">
        <v>320.0</v>
      </c>
      <c r="E553" s="34"/>
    </row>
    <row r="554" hidden="1">
      <c r="A554" s="57" t="s">
        <v>3442</v>
      </c>
      <c r="B554" s="29">
        <v>72306.0</v>
      </c>
      <c r="C554" s="29">
        <v>72306.0</v>
      </c>
      <c r="D554" s="27">
        <v>0.0</v>
      </c>
      <c r="E554" s="34"/>
    </row>
    <row r="555" hidden="1">
      <c r="A555" s="57" t="s">
        <v>3443</v>
      </c>
      <c r="B555" s="29">
        <v>33819.0</v>
      </c>
      <c r="C555" s="58">
        <v>33819.0</v>
      </c>
      <c r="D555" s="27">
        <v>0.0</v>
      </c>
      <c r="E555" s="34"/>
    </row>
    <row r="556" hidden="1">
      <c r="A556" s="57" t="s">
        <v>3444</v>
      </c>
      <c r="B556" s="29">
        <v>90938.0</v>
      </c>
      <c r="C556" s="58">
        <v>90938.0</v>
      </c>
      <c r="D556" s="27">
        <v>0.0</v>
      </c>
      <c r="E556" s="34"/>
    </row>
    <row r="557" hidden="1">
      <c r="A557" s="57" t="s">
        <v>3445</v>
      </c>
      <c r="B557" s="29">
        <v>91250.0</v>
      </c>
      <c r="C557" s="58">
        <v>91250.0</v>
      </c>
      <c r="D557" s="27">
        <v>0.0</v>
      </c>
      <c r="E557" s="34"/>
    </row>
    <row r="558" hidden="1">
      <c r="A558" s="57" t="s">
        <v>3447</v>
      </c>
      <c r="B558" s="29">
        <v>5259.0</v>
      </c>
      <c r="C558" s="58">
        <v>5259.0</v>
      </c>
      <c r="D558" s="27">
        <v>0.0</v>
      </c>
      <c r="E558" s="34"/>
    </row>
    <row r="559" hidden="1">
      <c r="A559" s="57" t="s">
        <v>3448</v>
      </c>
      <c r="B559" s="29">
        <v>13459.0</v>
      </c>
      <c r="C559" s="58">
        <v>13459.0</v>
      </c>
      <c r="D559" s="27">
        <v>0.0</v>
      </c>
      <c r="E559" s="34"/>
    </row>
    <row r="560" hidden="1">
      <c r="A560" s="35" t="s">
        <v>3449</v>
      </c>
      <c r="B560" s="29">
        <v>360438.0</v>
      </c>
      <c r="C560" s="58">
        <v>360438.0</v>
      </c>
      <c r="D560" s="27">
        <v>0.0</v>
      </c>
      <c r="E560" s="34"/>
    </row>
    <row r="561" hidden="1">
      <c r="A561" s="36" t="s">
        <v>3450</v>
      </c>
      <c r="B561" s="37">
        <v>1.0</v>
      </c>
      <c r="C561" s="27">
        <v>-22.0</v>
      </c>
      <c r="D561" s="27">
        <v>-23.0</v>
      </c>
      <c r="E561" s="63"/>
    </row>
    <row r="562" hidden="1"/>
    <row r="563" hidden="1"/>
    <row r="564" hidden="1">
      <c r="A564" s="5" t="s">
        <v>3421</v>
      </c>
      <c r="B564" s="6"/>
      <c r="C564" s="6"/>
      <c r="D564" s="6"/>
      <c r="E564" s="7"/>
    </row>
    <row r="565" hidden="1">
      <c r="A565" s="10"/>
      <c r="B565" s="11"/>
      <c r="C565" s="11"/>
      <c r="D565" s="11"/>
      <c r="E565" s="12"/>
    </row>
    <row r="566" hidden="1">
      <c r="A566" s="5" t="s">
        <v>3423</v>
      </c>
      <c r="B566" s="6"/>
      <c r="C566" s="6"/>
      <c r="D566" s="6"/>
      <c r="E566" s="7"/>
    </row>
    <row r="567" hidden="1">
      <c r="A567" s="10"/>
      <c r="B567" s="11"/>
      <c r="C567" s="11"/>
      <c r="D567" s="11"/>
      <c r="E567" s="12"/>
    </row>
    <row r="568" hidden="1">
      <c r="A568" s="13">
        <v>45635.0</v>
      </c>
      <c r="B568" s="6"/>
      <c r="C568" s="53" t="s">
        <v>3424</v>
      </c>
      <c r="D568" s="15">
        <v>45641.0</v>
      </c>
      <c r="E568" s="7"/>
    </row>
    <row r="569" hidden="1">
      <c r="A569" s="10"/>
      <c r="B569" s="11"/>
      <c r="C569" s="16"/>
      <c r="D569" s="11"/>
      <c r="E569" s="12"/>
    </row>
    <row r="570" hidden="1">
      <c r="A570" s="54" t="s">
        <v>4468</v>
      </c>
      <c r="B570" s="7"/>
      <c r="C570" s="16"/>
      <c r="D570" s="55" t="s">
        <v>4469</v>
      </c>
      <c r="E570" s="7"/>
    </row>
    <row r="571" hidden="1">
      <c r="A571" s="10"/>
      <c r="B571" s="12"/>
      <c r="C571" s="16"/>
      <c r="D571" s="11"/>
      <c r="E571" s="12"/>
    </row>
    <row r="572" hidden="1">
      <c r="A572" s="19" t="s">
        <v>3425</v>
      </c>
      <c r="B572" s="6"/>
      <c r="C572" s="6"/>
      <c r="D572" s="6"/>
      <c r="E572" s="7"/>
    </row>
    <row r="573" hidden="1">
      <c r="A573" s="20" t="s">
        <v>3426</v>
      </c>
      <c r="B573" s="21" t="s">
        <v>3427</v>
      </c>
      <c r="C573" s="22" t="s">
        <v>3428</v>
      </c>
      <c r="D573" s="21" t="s">
        <v>3429</v>
      </c>
      <c r="E573" s="23" t="s">
        <v>13</v>
      </c>
    </row>
    <row r="574" hidden="1">
      <c r="A574" s="56" t="s">
        <v>3430</v>
      </c>
      <c r="B574" s="25">
        <v>37505.0</v>
      </c>
      <c r="C574" s="26">
        <v>37506.0</v>
      </c>
      <c r="D574" s="27">
        <v>1.0</v>
      </c>
      <c r="E574" s="28" t="s">
        <v>4507</v>
      </c>
    </row>
    <row r="575" hidden="1">
      <c r="A575" s="56" t="s">
        <v>3431</v>
      </c>
      <c r="B575" s="29">
        <v>34424.0</v>
      </c>
      <c r="C575" s="26">
        <v>34424.0</v>
      </c>
      <c r="D575" s="27">
        <v>0.0</v>
      </c>
      <c r="E575" s="34"/>
    </row>
    <row r="576" hidden="1">
      <c r="A576" s="56" t="s">
        <v>3432</v>
      </c>
      <c r="B576" s="29">
        <v>540.0</v>
      </c>
      <c r="C576" s="26">
        <v>540.0</v>
      </c>
      <c r="D576" s="27">
        <v>0.0</v>
      </c>
      <c r="E576" s="34"/>
    </row>
    <row r="577" hidden="1">
      <c r="A577" s="56" t="s">
        <v>3434</v>
      </c>
      <c r="B577" s="29">
        <v>2000.0</v>
      </c>
      <c r="C577" s="26">
        <v>2000.0</v>
      </c>
      <c r="D577" s="27">
        <v>0.0</v>
      </c>
      <c r="E577" s="28"/>
    </row>
    <row r="578" hidden="1">
      <c r="A578" s="31" t="s">
        <v>3436</v>
      </c>
      <c r="B578" s="29">
        <v>0.0</v>
      </c>
      <c r="C578" s="26"/>
      <c r="D578" s="27">
        <v>0.0</v>
      </c>
      <c r="E578" s="28"/>
    </row>
    <row r="579" hidden="1">
      <c r="A579" s="31" t="s">
        <v>3438</v>
      </c>
      <c r="B579" s="29">
        <v>627.0</v>
      </c>
      <c r="C579" s="26">
        <v>627.0</v>
      </c>
      <c r="D579" s="27">
        <v>0.0</v>
      </c>
      <c r="E579" s="28" t="s">
        <v>4508</v>
      </c>
    </row>
    <row r="580" hidden="1">
      <c r="A580" s="31" t="s">
        <v>3439</v>
      </c>
      <c r="B580" s="29">
        <v>435.0</v>
      </c>
      <c r="C580" s="26">
        <v>435.0</v>
      </c>
      <c r="D580" s="27">
        <v>0.0</v>
      </c>
      <c r="E580" s="28"/>
    </row>
    <row r="581" hidden="1">
      <c r="A581" s="31" t="s">
        <v>3441</v>
      </c>
      <c r="B581" s="29">
        <v>7160.0</v>
      </c>
      <c r="C581" s="26">
        <v>6960.0</v>
      </c>
      <c r="D581" s="27">
        <v>-200.0</v>
      </c>
      <c r="E581" s="34"/>
    </row>
    <row r="582" hidden="1">
      <c r="A582" s="57" t="s">
        <v>3442</v>
      </c>
      <c r="B582" s="29">
        <v>86902.0</v>
      </c>
      <c r="C582" s="29">
        <v>86638.0</v>
      </c>
      <c r="D582" s="27">
        <v>-264.0</v>
      </c>
      <c r="E582" s="34"/>
    </row>
    <row r="583" hidden="1">
      <c r="A583" s="57" t="s">
        <v>3443</v>
      </c>
      <c r="B583" s="29">
        <v>31882.0</v>
      </c>
      <c r="C583" s="58">
        <v>31882.0</v>
      </c>
      <c r="D583" s="27">
        <v>0.0</v>
      </c>
      <c r="E583" s="34"/>
    </row>
    <row r="584" hidden="1">
      <c r="A584" s="57" t="s">
        <v>3444</v>
      </c>
      <c r="B584" s="29">
        <v>100680.0</v>
      </c>
      <c r="C584" s="58">
        <v>100680.0</v>
      </c>
      <c r="D584" s="27">
        <v>0.0</v>
      </c>
      <c r="E584" s="34"/>
    </row>
    <row r="585" hidden="1">
      <c r="A585" s="57" t="s">
        <v>3445</v>
      </c>
      <c r="B585" s="29">
        <v>117824.0</v>
      </c>
      <c r="C585" s="58">
        <v>117824.0</v>
      </c>
      <c r="D585" s="27">
        <v>0.0</v>
      </c>
      <c r="E585" s="34"/>
    </row>
    <row r="586" hidden="1">
      <c r="A586" s="57" t="s">
        <v>3447</v>
      </c>
      <c r="B586" s="29">
        <v>3088.0</v>
      </c>
      <c r="C586" s="58">
        <v>3088.0</v>
      </c>
      <c r="D586" s="27">
        <v>0.0</v>
      </c>
      <c r="E586" s="34"/>
    </row>
    <row r="587" hidden="1">
      <c r="A587" s="57" t="s">
        <v>3448</v>
      </c>
      <c r="B587" s="29">
        <v>17067.0</v>
      </c>
      <c r="C587" s="58">
        <v>17067.0</v>
      </c>
      <c r="D587" s="27">
        <v>0.0</v>
      </c>
      <c r="E587" s="34"/>
    </row>
    <row r="588" hidden="1">
      <c r="A588" s="35" t="s">
        <v>3449</v>
      </c>
      <c r="B588" s="29">
        <v>423056.0</v>
      </c>
      <c r="C588" s="58">
        <v>422792.0</v>
      </c>
      <c r="D588" s="27">
        <v>-264.0</v>
      </c>
      <c r="E588" s="34"/>
    </row>
    <row r="589" hidden="1">
      <c r="A589" s="36" t="s">
        <v>3450</v>
      </c>
      <c r="B589" s="37">
        <v>11.0</v>
      </c>
      <c r="C589" s="27">
        <v>-188.0</v>
      </c>
      <c r="D589" s="27">
        <v>-199.0</v>
      </c>
      <c r="E589" s="63"/>
    </row>
    <row r="590" hidden="1"/>
    <row r="591" hidden="1"/>
    <row r="592" hidden="1">
      <c r="A592" s="5" t="s">
        <v>3421</v>
      </c>
      <c r="B592" s="6"/>
      <c r="C592" s="6"/>
      <c r="D592" s="6"/>
      <c r="E592" s="7"/>
    </row>
    <row r="593" hidden="1">
      <c r="A593" s="10"/>
      <c r="B593" s="11"/>
      <c r="C593" s="11"/>
      <c r="D593" s="11"/>
      <c r="E593" s="12"/>
    </row>
    <row r="594" hidden="1">
      <c r="A594" s="5" t="s">
        <v>3423</v>
      </c>
      <c r="B594" s="6"/>
      <c r="C594" s="6"/>
      <c r="D594" s="6"/>
      <c r="E594" s="7"/>
    </row>
    <row r="595" hidden="1">
      <c r="A595" s="10"/>
      <c r="B595" s="11"/>
      <c r="C595" s="11"/>
      <c r="D595" s="11"/>
      <c r="E595" s="12"/>
    </row>
    <row r="596" hidden="1">
      <c r="A596" s="13">
        <v>45642.0</v>
      </c>
      <c r="B596" s="6"/>
      <c r="C596" s="53" t="s">
        <v>3424</v>
      </c>
      <c r="D596" s="15">
        <v>45648.0</v>
      </c>
      <c r="E596" s="7"/>
    </row>
    <row r="597" hidden="1">
      <c r="A597" s="10"/>
      <c r="B597" s="11"/>
      <c r="C597" s="16"/>
      <c r="D597" s="11"/>
      <c r="E597" s="12"/>
    </row>
    <row r="598" hidden="1">
      <c r="A598" s="54" t="s">
        <v>4468</v>
      </c>
      <c r="B598" s="7"/>
      <c r="C598" s="16"/>
      <c r="D598" s="55" t="s">
        <v>4469</v>
      </c>
      <c r="E598" s="7"/>
    </row>
    <row r="599" hidden="1">
      <c r="A599" s="10"/>
      <c r="B599" s="12"/>
      <c r="C599" s="16"/>
      <c r="D599" s="11"/>
      <c r="E599" s="12"/>
    </row>
    <row r="600" hidden="1">
      <c r="A600" s="19" t="s">
        <v>3425</v>
      </c>
      <c r="B600" s="6"/>
      <c r="C600" s="6"/>
      <c r="D600" s="6"/>
      <c r="E600" s="7"/>
    </row>
    <row r="601" hidden="1">
      <c r="A601" s="20" t="s">
        <v>3426</v>
      </c>
      <c r="B601" s="21" t="s">
        <v>3427</v>
      </c>
      <c r="C601" s="22" t="s">
        <v>3428</v>
      </c>
      <c r="D601" s="21" t="s">
        <v>3429</v>
      </c>
      <c r="E601" s="23" t="s">
        <v>13</v>
      </c>
    </row>
    <row r="602" hidden="1">
      <c r="A602" s="56" t="s">
        <v>3430</v>
      </c>
      <c r="B602" s="25">
        <v>43784.0</v>
      </c>
      <c r="C602" s="26">
        <v>43791.0</v>
      </c>
      <c r="D602" s="27">
        <v>7.0</v>
      </c>
      <c r="E602" s="28" t="s">
        <v>4509</v>
      </c>
    </row>
    <row r="603" hidden="1">
      <c r="A603" s="56" t="s">
        <v>3431</v>
      </c>
      <c r="B603" s="29">
        <v>30046.0</v>
      </c>
      <c r="C603" s="26">
        <v>30046.0</v>
      </c>
      <c r="D603" s="27">
        <v>0.0</v>
      </c>
      <c r="E603" s="34"/>
    </row>
    <row r="604" hidden="1">
      <c r="A604" s="56" t="s">
        <v>3432</v>
      </c>
      <c r="B604" s="29">
        <v>1700.0</v>
      </c>
      <c r="C604" s="26">
        <v>1700.0</v>
      </c>
      <c r="D604" s="27">
        <v>0.0</v>
      </c>
      <c r="E604" s="34"/>
    </row>
    <row r="605" hidden="1">
      <c r="A605" s="56" t="s">
        <v>3434</v>
      </c>
      <c r="B605" s="29">
        <v>2000.0</v>
      </c>
      <c r="C605" s="26">
        <v>2000.0</v>
      </c>
      <c r="D605" s="27">
        <v>0.0</v>
      </c>
      <c r="E605" s="28"/>
    </row>
    <row r="606" hidden="1">
      <c r="A606" s="31" t="s">
        <v>3436</v>
      </c>
      <c r="B606" s="29">
        <v>0.0</v>
      </c>
      <c r="C606" s="26"/>
      <c r="D606" s="27">
        <v>0.0</v>
      </c>
      <c r="E606" s="28"/>
    </row>
    <row r="607" hidden="1">
      <c r="A607" s="31" t="s">
        <v>3438</v>
      </c>
      <c r="B607" s="29">
        <v>207.0</v>
      </c>
      <c r="C607" s="26">
        <v>207.0</v>
      </c>
      <c r="D607" s="27">
        <v>0.0</v>
      </c>
      <c r="E607" s="28"/>
    </row>
    <row r="608" hidden="1">
      <c r="A608" s="31" t="s">
        <v>3439</v>
      </c>
      <c r="B608" s="29">
        <v>4050.0</v>
      </c>
      <c r="C608" s="26">
        <v>4050.0</v>
      </c>
      <c r="D608" s="27">
        <v>0.0</v>
      </c>
      <c r="E608" s="28" t="s">
        <v>4510</v>
      </c>
    </row>
    <row r="609" hidden="1">
      <c r="A609" s="31" t="s">
        <v>3441</v>
      </c>
      <c r="B609" s="29">
        <v>6600.0</v>
      </c>
      <c r="C609" s="26">
        <v>6600.0</v>
      </c>
      <c r="D609" s="27">
        <v>0.0</v>
      </c>
      <c r="E609" s="34"/>
    </row>
    <row r="610" hidden="1">
      <c r="A610" s="57" t="s">
        <v>3442</v>
      </c>
      <c r="B610" s="29">
        <v>90084.0</v>
      </c>
      <c r="C610" s="29">
        <v>90084.0</v>
      </c>
      <c r="D610" s="27">
        <v>0.0</v>
      </c>
      <c r="E610" s="34"/>
    </row>
    <row r="611" hidden="1">
      <c r="A611" s="57" t="s">
        <v>3443</v>
      </c>
      <c r="B611" s="29">
        <v>30872.0</v>
      </c>
      <c r="C611" s="58">
        <v>30872.0</v>
      </c>
      <c r="D611" s="27">
        <v>0.0</v>
      </c>
      <c r="E611" s="34"/>
    </row>
    <row r="612" hidden="1">
      <c r="A612" s="57" t="s">
        <v>3444</v>
      </c>
      <c r="B612" s="29">
        <v>93317.0</v>
      </c>
      <c r="C612" s="58">
        <v>92789.0</v>
      </c>
      <c r="D612" s="27">
        <v>-528.0</v>
      </c>
      <c r="E612" s="34"/>
    </row>
    <row r="613" hidden="1">
      <c r="A613" s="57" t="s">
        <v>3445</v>
      </c>
      <c r="B613" s="29">
        <v>92046.0</v>
      </c>
      <c r="C613" s="58">
        <v>92046.0</v>
      </c>
      <c r="D613" s="27">
        <v>0.0</v>
      </c>
      <c r="E613" s="34"/>
    </row>
    <row r="614" hidden="1">
      <c r="A614" s="57" t="s">
        <v>3447</v>
      </c>
      <c r="B614" s="29">
        <v>2730.0</v>
      </c>
      <c r="C614" s="58">
        <v>2730.0</v>
      </c>
      <c r="D614" s="27">
        <v>0.0</v>
      </c>
      <c r="E614" s="34"/>
    </row>
    <row r="615" hidden="1">
      <c r="A615" s="57" t="s">
        <v>3448</v>
      </c>
      <c r="B615" s="29">
        <v>18285.0</v>
      </c>
      <c r="C615" s="58">
        <v>18285.0</v>
      </c>
      <c r="D615" s="27">
        <v>0.0</v>
      </c>
      <c r="E615" s="34"/>
    </row>
    <row r="616" hidden="1">
      <c r="A616" s="35" t="s">
        <v>3449</v>
      </c>
      <c r="B616" s="29">
        <v>397427.5</v>
      </c>
      <c r="C616" s="58">
        <v>397198.5</v>
      </c>
      <c r="D616" s="27">
        <v>-229.0</v>
      </c>
      <c r="E616" s="34"/>
    </row>
    <row r="617" hidden="1">
      <c r="A617" s="36" t="s">
        <v>3450</v>
      </c>
      <c r="B617" s="37">
        <v>8.5</v>
      </c>
      <c r="C617" s="27">
        <v>-283.5</v>
      </c>
      <c r="D617" s="27">
        <v>-292.0</v>
      </c>
      <c r="E617" s="63"/>
    </row>
    <row r="618" hidden="1"/>
    <row r="619" hidden="1"/>
    <row r="620" hidden="1">
      <c r="A620" s="5" t="s">
        <v>3421</v>
      </c>
      <c r="B620" s="6"/>
      <c r="C620" s="6"/>
      <c r="D620" s="6"/>
      <c r="E620" s="7"/>
    </row>
    <row r="621" hidden="1">
      <c r="A621" s="10"/>
      <c r="B621" s="11"/>
      <c r="C621" s="11"/>
      <c r="D621" s="11"/>
      <c r="E621" s="12"/>
    </row>
    <row r="622" hidden="1">
      <c r="A622" s="5" t="s">
        <v>3423</v>
      </c>
      <c r="B622" s="6"/>
      <c r="C622" s="6"/>
      <c r="D622" s="6"/>
      <c r="E622" s="7"/>
    </row>
    <row r="623" hidden="1">
      <c r="A623" s="10"/>
      <c r="B623" s="11"/>
      <c r="C623" s="11"/>
      <c r="D623" s="11"/>
      <c r="E623" s="12"/>
    </row>
    <row r="624" hidden="1">
      <c r="A624" s="13">
        <v>45649.0</v>
      </c>
      <c r="B624" s="6"/>
      <c r="C624" s="53" t="s">
        <v>3424</v>
      </c>
      <c r="D624" s="15">
        <v>45655.0</v>
      </c>
      <c r="E624" s="7"/>
    </row>
    <row r="625" hidden="1">
      <c r="A625" s="10"/>
      <c r="B625" s="11"/>
      <c r="C625" s="16"/>
      <c r="D625" s="11"/>
      <c r="E625" s="12"/>
    </row>
    <row r="626" hidden="1">
      <c r="A626" s="54" t="s">
        <v>4468</v>
      </c>
      <c r="B626" s="7"/>
      <c r="C626" s="16"/>
      <c r="D626" s="55" t="s">
        <v>4469</v>
      </c>
      <c r="E626" s="7"/>
    </row>
    <row r="627" hidden="1">
      <c r="A627" s="10"/>
      <c r="B627" s="12"/>
      <c r="C627" s="16"/>
      <c r="D627" s="11"/>
      <c r="E627" s="12"/>
    </row>
    <row r="628" hidden="1">
      <c r="A628" s="19" t="s">
        <v>3425</v>
      </c>
      <c r="B628" s="6"/>
      <c r="C628" s="6"/>
      <c r="D628" s="6"/>
      <c r="E628" s="7"/>
    </row>
    <row r="629" hidden="1">
      <c r="A629" s="20" t="s">
        <v>3426</v>
      </c>
      <c r="B629" s="21" t="s">
        <v>3427</v>
      </c>
      <c r="C629" s="22" t="s">
        <v>3428</v>
      </c>
      <c r="D629" s="21" t="s">
        <v>3429</v>
      </c>
      <c r="E629" s="23" t="s">
        <v>13</v>
      </c>
    </row>
    <row r="630" hidden="1">
      <c r="A630" s="56" t="s">
        <v>3430</v>
      </c>
      <c r="B630" s="25">
        <v>37830.0</v>
      </c>
      <c r="C630" s="26">
        <v>37836.0</v>
      </c>
      <c r="D630" s="27">
        <v>6.0</v>
      </c>
      <c r="E630" s="28" t="s">
        <v>4511</v>
      </c>
    </row>
    <row r="631" hidden="1">
      <c r="A631" s="56" t="s">
        <v>3431</v>
      </c>
      <c r="B631" s="29">
        <v>11557.0</v>
      </c>
      <c r="C631" s="26">
        <v>11557.0</v>
      </c>
      <c r="D631" s="27">
        <v>0.0</v>
      </c>
      <c r="E631" s="34"/>
    </row>
    <row r="632" hidden="1">
      <c r="A632" s="56" t="s">
        <v>3432</v>
      </c>
      <c r="B632" s="29">
        <v>280.0</v>
      </c>
      <c r="C632" s="26">
        <v>280.0</v>
      </c>
      <c r="D632" s="27">
        <v>0.0</v>
      </c>
      <c r="E632" s="34"/>
    </row>
    <row r="633" hidden="1">
      <c r="A633" s="56" t="s">
        <v>3434</v>
      </c>
      <c r="B633" s="29">
        <v>500.0</v>
      </c>
      <c r="C633" s="26">
        <v>500.0</v>
      </c>
      <c r="D633" s="27">
        <v>0.0</v>
      </c>
      <c r="E633" s="28"/>
    </row>
    <row r="634" hidden="1">
      <c r="A634" s="31" t="s">
        <v>3436</v>
      </c>
      <c r="B634" s="29">
        <v>0.0</v>
      </c>
      <c r="C634" s="26"/>
      <c r="D634" s="27">
        <v>0.0</v>
      </c>
      <c r="E634" s="28"/>
    </row>
    <row r="635" hidden="1">
      <c r="A635" s="31" t="s">
        <v>3438</v>
      </c>
      <c r="B635" s="29">
        <v>237.0</v>
      </c>
      <c r="C635" s="26">
        <v>237.0</v>
      </c>
      <c r="D635" s="27">
        <v>0.0</v>
      </c>
      <c r="E635" s="28"/>
    </row>
    <row r="636" hidden="1">
      <c r="A636" s="31" t="s">
        <v>3439</v>
      </c>
      <c r="B636" s="29">
        <v>239.0</v>
      </c>
      <c r="C636" s="26">
        <v>239.0</v>
      </c>
      <c r="D636" s="27">
        <v>0.0</v>
      </c>
      <c r="E636" s="28"/>
    </row>
    <row r="637" hidden="1">
      <c r="A637" s="31" t="s">
        <v>3441</v>
      </c>
      <c r="B637" s="29">
        <v>3960.0</v>
      </c>
      <c r="C637" s="26">
        <v>3960.0</v>
      </c>
      <c r="D637" s="27">
        <v>0.0</v>
      </c>
      <c r="E637" s="34"/>
    </row>
    <row r="638" hidden="1">
      <c r="A638" s="57" t="s">
        <v>3442</v>
      </c>
      <c r="B638" s="29">
        <v>54072.0</v>
      </c>
      <c r="C638" s="29">
        <v>54072.0</v>
      </c>
      <c r="D638" s="27">
        <v>0.0</v>
      </c>
      <c r="E638" s="34"/>
    </row>
    <row r="639" hidden="1">
      <c r="A639" s="57" t="s">
        <v>3443</v>
      </c>
      <c r="B639" s="29">
        <v>15093.0</v>
      </c>
      <c r="C639" s="58">
        <v>15093.0</v>
      </c>
      <c r="D639" s="27">
        <v>0.0</v>
      </c>
      <c r="E639" s="34"/>
    </row>
    <row r="640" hidden="1">
      <c r="A640" s="57" t="s">
        <v>3444</v>
      </c>
      <c r="B640" s="29">
        <v>58415.0</v>
      </c>
      <c r="C640" s="58">
        <v>58086.0</v>
      </c>
      <c r="D640" s="27">
        <v>-329.0</v>
      </c>
      <c r="E640" s="34"/>
    </row>
    <row r="641" hidden="1">
      <c r="A641" s="57" t="s">
        <v>3445</v>
      </c>
      <c r="B641" s="29">
        <v>56931.0</v>
      </c>
      <c r="C641" s="58">
        <v>56931.0</v>
      </c>
      <c r="D641" s="27">
        <v>0.0</v>
      </c>
      <c r="E641" s="34"/>
    </row>
    <row r="642" hidden="1">
      <c r="A642" s="57" t="s">
        <v>3447</v>
      </c>
      <c r="B642" s="29">
        <v>917.0</v>
      </c>
      <c r="C642" s="58">
        <v>917.0</v>
      </c>
      <c r="D642" s="27">
        <v>0.0</v>
      </c>
      <c r="E642" s="34"/>
    </row>
    <row r="643" hidden="1">
      <c r="A643" s="57" t="s">
        <v>3448</v>
      </c>
      <c r="B643" s="29">
        <v>17384.0</v>
      </c>
      <c r="C643" s="58">
        <v>17170.0</v>
      </c>
      <c r="D643" s="27">
        <v>-214.0</v>
      </c>
      <c r="E643" s="34"/>
    </row>
    <row r="644" hidden="1">
      <c r="A644" s="35" t="s">
        <v>3449</v>
      </c>
      <c r="B644" s="29">
        <v>240030.5</v>
      </c>
      <c r="C644" s="58">
        <v>239487.5</v>
      </c>
      <c r="D644" s="27">
        <v>-543.0</v>
      </c>
      <c r="E644" s="34"/>
    </row>
    <row r="645" hidden="1">
      <c r="A645" s="36" t="s">
        <v>3450</v>
      </c>
      <c r="B645" s="37">
        <v>0.5</v>
      </c>
      <c r="C645" s="27">
        <v>220.5</v>
      </c>
      <c r="D645" s="27">
        <v>220.0</v>
      </c>
      <c r="E645" s="63"/>
    </row>
    <row r="646" hidden="1"/>
    <row r="647" hidden="1"/>
    <row r="648" hidden="1">
      <c r="A648" s="5" t="s">
        <v>3421</v>
      </c>
      <c r="B648" s="6"/>
      <c r="C648" s="6"/>
      <c r="D648" s="6"/>
      <c r="E648" s="7"/>
    </row>
    <row r="649" hidden="1">
      <c r="A649" s="10"/>
      <c r="B649" s="11"/>
      <c r="C649" s="11"/>
      <c r="D649" s="11"/>
      <c r="E649" s="12"/>
    </row>
    <row r="650" hidden="1">
      <c r="A650" s="5" t="s">
        <v>3423</v>
      </c>
      <c r="B650" s="6"/>
      <c r="C650" s="6"/>
      <c r="D650" s="6"/>
      <c r="E650" s="7"/>
    </row>
    <row r="651" hidden="1">
      <c r="A651" s="10"/>
      <c r="B651" s="11"/>
      <c r="C651" s="11"/>
      <c r="D651" s="11"/>
      <c r="E651" s="12"/>
    </row>
    <row r="652" hidden="1">
      <c r="A652" s="13">
        <v>45656.0</v>
      </c>
      <c r="B652" s="6"/>
      <c r="C652" s="53" t="s">
        <v>3424</v>
      </c>
      <c r="D652" s="15">
        <v>45657.0</v>
      </c>
      <c r="E652" s="7"/>
    </row>
    <row r="653" hidden="1">
      <c r="A653" s="10"/>
      <c r="B653" s="11"/>
      <c r="C653" s="16"/>
      <c r="D653" s="11"/>
      <c r="E653" s="12"/>
    </row>
    <row r="654" hidden="1">
      <c r="A654" s="54" t="s">
        <v>4468</v>
      </c>
      <c r="B654" s="7"/>
      <c r="C654" s="16"/>
      <c r="D654" s="55" t="s">
        <v>4470</v>
      </c>
      <c r="E654" s="7"/>
    </row>
    <row r="655" hidden="1">
      <c r="A655" s="10"/>
      <c r="B655" s="12"/>
      <c r="C655" s="16"/>
      <c r="D655" s="11"/>
      <c r="E655" s="12"/>
    </row>
    <row r="656" hidden="1">
      <c r="A656" s="19" t="s">
        <v>3425</v>
      </c>
      <c r="B656" s="6"/>
      <c r="C656" s="6"/>
      <c r="D656" s="6"/>
      <c r="E656" s="7"/>
    </row>
    <row r="657" hidden="1">
      <c r="A657" s="20" t="s">
        <v>3426</v>
      </c>
      <c r="B657" s="21" t="s">
        <v>3427</v>
      </c>
      <c r="C657" s="22" t="s">
        <v>3428</v>
      </c>
      <c r="D657" s="21" t="s">
        <v>3429</v>
      </c>
      <c r="E657" s="23" t="s">
        <v>13</v>
      </c>
    </row>
    <row r="658" hidden="1">
      <c r="A658" s="56" t="s">
        <v>3430</v>
      </c>
      <c r="B658" s="25">
        <v>14113.0</v>
      </c>
      <c r="C658" s="26">
        <v>14115.0</v>
      </c>
      <c r="D658" s="27">
        <v>2.0</v>
      </c>
      <c r="E658" s="28"/>
    </row>
    <row r="659" hidden="1">
      <c r="A659" s="56" t="s">
        <v>3431</v>
      </c>
      <c r="B659" s="29">
        <v>9129.0</v>
      </c>
      <c r="C659" s="26">
        <v>6219.0</v>
      </c>
      <c r="D659" s="27">
        <v>-2910.0</v>
      </c>
      <c r="E659" s="28" t="s">
        <v>4512</v>
      </c>
    </row>
    <row r="660" hidden="1">
      <c r="A660" s="56" t="s">
        <v>3432</v>
      </c>
      <c r="B660" s="29">
        <v>380.0</v>
      </c>
      <c r="C660" s="26">
        <v>380.0</v>
      </c>
      <c r="D660" s="27">
        <v>0.0</v>
      </c>
      <c r="E660" s="34"/>
    </row>
    <row r="661" hidden="1">
      <c r="A661" s="56" t="s">
        <v>3434</v>
      </c>
      <c r="B661" s="29">
        <v>1000.0</v>
      </c>
      <c r="C661" s="26">
        <v>1000.0</v>
      </c>
      <c r="D661" s="27">
        <v>0.0</v>
      </c>
      <c r="E661" s="28"/>
    </row>
    <row r="662" hidden="1">
      <c r="A662" s="31" t="s">
        <v>3436</v>
      </c>
      <c r="B662" s="29">
        <v>80.0</v>
      </c>
      <c r="C662" s="26"/>
      <c r="D662" s="27">
        <v>-80.0</v>
      </c>
      <c r="E662" s="28"/>
    </row>
    <row r="663" hidden="1">
      <c r="A663" s="31" t="s">
        <v>3438</v>
      </c>
      <c r="B663" s="29">
        <v>224.0</v>
      </c>
      <c r="C663" s="26">
        <v>224.0</v>
      </c>
      <c r="D663" s="27">
        <v>0.0</v>
      </c>
      <c r="E663" s="28"/>
    </row>
    <row r="664" hidden="1">
      <c r="A664" s="31" t="s">
        <v>3439</v>
      </c>
      <c r="B664" s="29">
        <v>355.0</v>
      </c>
      <c r="C664" s="26">
        <v>355.0</v>
      </c>
      <c r="D664" s="27">
        <v>0.0</v>
      </c>
      <c r="E664" s="28"/>
    </row>
    <row r="665" hidden="1">
      <c r="A665" s="31" t="s">
        <v>3441</v>
      </c>
      <c r="B665" s="29">
        <v>1160.0</v>
      </c>
      <c r="C665" s="26">
        <v>1160.0</v>
      </c>
      <c r="D665" s="27">
        <v>0.0</v>
      </c>
      <c r="E665" s="34"/>
    </row>
    <row r="666" hidden="1">
      <c r="A666" s="57" t="s">
        <v>3442</v>
      </c>
      <c r="B666" s="29">
        <v>32855.0</v>
      </c>
      <c r="C666" s="29">
        <v>32855.0</v>
      </c>
      <c r="D666" s="27">
        <v>0.0</v>
      </c>
      <c r="E666" s="34"/>
    </row>
    <row r="667" hidden="1">
      <c r="A667" s="57" t="s">
        <v>3443</v>
      </c>
      <c r="B667" s="29">
        <v>6419.0</v>
      </c>
      <c r="C667" s="58">
        <v>6419.0</v>
      </c>
      <c r="D667" s="27">
        <v>0.0</v>
      </c>
      <c r="E667" s="34"/>
    </row>
    <row r="668" hidden="1">
      <c r="A668" s="57" t="s">
        <v>3444</v>
      </c>
      <c r="B668" s="29">
        <v>25584.0</v>
      </c>
      <c r="C668" s="58">
        <v>25584.0</v>
      </c>
      <c r="D668" s="27">
        <v>0.0</v>
      </c>
      <c r="E668" s="34"/>
    </row>
    <row r="669" hidden="1">
      <c r="A669" s="57" t="s">
        <v>3445</v>
      </c>
      <c r="B669" s="29">
        <v>16295.5</v>
      </c>
      <c r="C669" s="58">
        <v>17018.5</v>
      </c>
      <c r="D669" s="27">
        <v>723.0</v>
      </c>
      <c r="E669" s="34"/>
    </row>
    <row r="670" hidden="1">
      <c r="A670" s="57" t="s">
        <v>3447</v>
      </c>
      <c r="B670" s="29">
        <v>2381.0</v>
      </c>
      <c r="C670" s="58">
        <v>2381.0</v>
      </c>
      <c r="D670" s="27">
        <v>0.0</v>
      </c>
      <c r="E670" s="34"/>
    </row>
    <row r="671" hidden="1">
      <c r="A671" s="57" t="s">
        <v>3448</v>
      </c>
      <c r="B671" s="29">
        <v>7052.0</v>
      </c>
      <c r="C671" s="58">
        <v>7052.0</v>
      </c>
      <c r="D671" s="27">
        <v>0.0</v>
      </c>
      <c r="E671" s="34"/>
    </row>
    <row r="672" hidden="1">
      <c r="A672" s="35" t="s">
        <v>3449</v>
      </c>
      <c r="B672" s="29">
        <v>109975.5</v>
      </c>
      <c r="C672" s="58">
        <v>110698.5</v>
      </c>
      <c r="D672" s="27">
        <v>723.0</v>
      </c>
      <c r="E672" s="34"/>
    </row>
    <row r="673" hidden="1">
      <c r="A673" s="36" t="s">
        <v>3450</v>
      </c>
      <c r="B673" s="37">
        <v>0.0</v>
      </c>
      <c r="C673" s="27">
        <v>-2988.0</v>
      </c>
      <c r="D673" s="27">
        <v>-2988.0</v>
      </c>
      <c r="E673" s="63"/>
    </row>
    <row r="674" hidden="1"/>
    <row r="675" hidden="1"/>
    <row r="676" hidden="1">
      <c r="A676" s="5" t="s">
        <v>3421</v>
      </c>
      <c r="B676" s="6"/>
      <c r="C676" s="6"/>
      <c r="D676" s="6"/>
      <c r="E676" s="7"/>
    </row>
    <row r="677" hidden="1">
      <c r="A677" s="10"/>
      <c r="B677" s="11"/>
      <c r="C677" s="11"/>
      <c r="D677" s="11"/>
      <c r="E677" s="12"/>
    </row>
    <row r="678" hidden="1">
      <c r="A678" s="5" t="s">
        <v>3423</v>
      </c>
      <c r="B678" s="6"/>
      <c r="C678" s="6"/>
      <c r="D678" s="6"/>
      <c r="E678" s="7"/>
    </row>
    <row r="679" hidden="1">
      <c r="A679" s="10"/>
      <c r="B679" s="11"/>
      <c r="C679" s="11"/>
      <c r="D679" s="11"/>
      <c r="E679" s="12"/>
    </row>
    <row r="680" hidden="1">
      <c r="A680" s="13">
        <v>45658.0</v>
      </c>
      <c r="B680" s="6"/>
      <c r="C680" s="53" t="s">
        <v>3424</v>
      </c>
      <c r="D680" s="15">
        <v>45662.0</v>
      </c>
      <c r="E680" s="7"/>
    </row>
    <row r="681" hidden="1">
      <c r="A681" s="10"/>
      <c r="B681" s="11"/>
      <c r="C681" s="16"/>
      <c r="D681" s="11"/>
      <c r="E681" s="12"/>
    </row>
    <row r="682" hidden="1">
      <c r="A682" s="54" t="s">
        <v>4471</v>
      </c>
      <c r="B682" s="7"/>
      <c r="C682" s="16"/>
      <c r="D682" s="55" t="s">
        <v>4469</v>
      </c>
      <c r="E682" s="7"/>
    </row>
    <row r="683" hidden="1">
      <c r="A683" s="10"/>
      <c r="B683" s="12"/>
      <c r="C683" s="16"/>
      <c r="D683" s="11"/>
      <c r="E683" s="12"/>
    </row>
    <row r="684" hidden="1">
      <c r="A684" s="19" t="s">
        <v>3425</v>
      </c>
      <c r="B684" s="6"/>
      <c r="C684" s="6"/>
      <c r="D684" s="6"/>
      <c r="E684" s="7"/>
    </row>
    <row r="685" hidden="1">
      <c r="A685" s="20" t="s">
        <v>3426</v>
      </c>
      <c r="B685" s="21" t="s">
        <v>3427</v>
      </c>
      <c r="C685" s="22" t="s">
        <v>3428</v>
      </c>
      <c r="D685" s="21" t="s">
        <v>3429</v>
      </c>
      <c r="E685" s="23" t="s">
        <v>13</v>
      </c>
    </row>
    <row r="686" hidden="1">
      <c r="A686" s="56" t="s">
        <v>3430</v>
      </c>
      <c r="B686" s="25">
        <v>34160.0</v>
      </c>
      <c r="C686" s="26">
        <v>36184.0</v>
      </c>
      <c r="D686" s="27">
        <v>2024.0</v>
      </c>
      <c r="E686" s="28" t="s">
        <v>4513</v>
      </c>
    </row>
    <row r="687" hidden="1">
      <c r="A687" s="56" t="s">
        <v>3431</v>
      </c>
      <c r="B687" s="29">
        <v>23885.0</v>
      </c>
      <c r="C687" s="26">
        <v>23885.0</v>
      </c>
      <c r="D687" s="27">
        <v>0.0</v>
      </c>
      <c r="E687" s="28"/>
    </row>
    <row r="688" hidden="1">
      <c r="A688" s="56" t="s">
        <v>3432</v>
      </c>
      <c r="B688" s="29">
        <v>123.0</v>
      </c>
      <c r="C688" s="26">
        <v>123.0</v>
      </c>
      <c r="D688" s="27">
        <v>0.0</v>
      </c>
      <c r="E688" s="34"/>
    </row>
    <row r="689" hidden="1">
      <c r="A689" s="56" t="s">
        <v>3434</v>
      </c>
      <c r="B689" s="29">
        <v>1000.0</v>
      </c>
      <c r="C689" s="26">
        <v>1000.0</v>
      </c>
      <c r="D689" s="27">
        <v>0.0</v>
      </c>
      <c r="E689" s="28"/>
    </row>
    <row r="690" hidden="1">
      <c r="A690" s="31" t="s">
        <v>3436</v>
      </c>
      <c r="B690" s="29">
        <v>0.0</v>
      </c>
      <c r="C690" s="26"/>
      <c r="D690" s="27">
        <v>0.0</v>
      </c>
      <c r="E690" s="28"/>
    </row>
    <row r="691" hidden="1">
      <c r="A691" s="31" t="s">
        <v>3438</v>
      </c>
      <c r="B691" s="29">
        <v>55.0</v>
      </c>
      <c r="C691" s="26">
        <v>55.0</v>
      </c>
      <c r="D691" s="27">
        <v>0.0</v>
      </c>
      <c r="E691" s="28"/>
    </row>
    <row r="692" hidden="1">
      <c r="A692" s="31" t="s">
        <v>3439</v>
      </c>
      <c r="B692" s="29">
        <v>145.0</v>
      </c>
      <c r="C692" s="26">
        <v>145.0</v>
      </c>
      <c r="D692" s="27">
        <v>0.0</v>
      </c>
      <c r="E692" s="28"/>
    </row>
    <row r="693" hidden="1">
      <c r="A693" s="31" t="s">
        <v>3441</v>
      </c>
      <c r="B693" s="29">
        <v>5480.0</v>
      </c>
      <c r="C693" s="26">
        <v>5440.0</v>
      </c>
      <c r="D693" s="27">
        <v>-40.0</v>
      </c>
      <c r="E693" s="34"/>
    </row>
    <row r="694" hidden="1">
      <c r="A694" s="57" t="s">
        <v>3442</v>
      </c>
      <c r="B694" s="29">
        <v>82250.0</v>
      </c>
      <c r="C694" s="29">
        <v>82250.0</v>
      </c>
      <c r="D694" s="27">
        <v>0.0</v>
      </c>
      <c r="E694" s="34"/>
    </row>
    <row r="695" hidden="1">
      <c r="A695" s="57" t="s">
        <v>3443</v>
      </c>
      <c r="B695" s="29">
        <v>23441.0</v>
      </c>
      <c r="C695" s="58">
        <v>23441.0</v>
      </c>
      <c r="D695" s="27">
        <v>0.0</v>
      </c>
      <c r="E695" s="34"/>
    </row>
    <row r="696" hidden="1">
      <c r="A696" s="57" t="s">
        <v>3444</v>
      </c>
      <c r="B696" s="29">
        <v>68443.0</v>
      </c>
      <c r="C696" s="58">
        <v>68443.0</v>
      </c>
      <c r="D696" s="27">
        <v>0.0</v>
      </c>
      <c r="E696" s="34"/>
    </row>
    <row r="697" hidden="1">
      <c r="A697" s="57" t="s">
        <v>3445</v>
      </c>
      <c r="B697" s="29">
        <v>61359.0</v>
      </c>
      <c r="C697" s="58">
        <v>61359.0</v>
      </c>
      <c r="D697" s="27">
        <v>0.0</v>
      </c>
      <c r="E697" s="34"/>
    </row>
    <row r="698" hidden="1">
      <c r="A698" s="57" t="s">
        <v>3447</v>
      </c>
      <c r="B698" s="29">
        <v>4000.0</v>
      </c>
      <c r="C698" s="58">
        <v>4000.0</v>
      </c>
      <c r="D698" s="27">
        <v>0.0</v>
      </c>
      <c r="E698" s="34"/>
    </row>
    <row r="699" hidden="1">
      <c r="A699" s="57" t="s">
        <v>3448</v>
      </c>
      <c r="B699" s="29">
        <v>10946.0</v>
      </c>
      <c r="C699" s="58">
        <v>10203.0</v>
      </c>
      <c r="D699" s="27">
        <v>-743.0</v>
      </c>
      <c r="E699" s="34"/>
    </row>
    <row r="700" hidden="1">
      <c r="A700" s="35" t="s">
        <v>3449</v>
      </c>
      <c r="B700" s="29">
        <v>304336.0</v>
      </c>
      <c r="C700" s="58">
        <v>303593.0</v>
      </c>
      <c r="D700" s="27">
        <v>-743.0</v>
      </c>
      <c r="E700" s="34"/>
    </row>
    <row r="701" hidden="1">
      <c r="A701" s="36" t="s">
        <v>3450</v>
      </c>
      <c r="B701" s="37">
        <v>5.0</v>
      </c>
      <c r="C701" s="27">
        <v>2732.0</v>
      </c>
      <c r="D701" s="27">
        <v>2727.0</v>
      </c>
      <c r="E701" s="63"/>
    </row>
    <row r="702" hidden="1"/>
    <row r="703" hidden="1"/>
    <row r="704" hidden="1">
      <c r="A704" s="5" t="s">
        <v>3421</v>
      </c>
      <c r="B704" s="6"/>
      <c r="C704" s="6"/>
      <c r="D704" s="6"/>
      <c r="E704" s="7"/>
    </row>
    <row r="705" hidden="1">
      <c r="A705" s="10"/>
      <c r="B705" s="11"/>
      <c r="C705" s="11"/>
      <c r="D705" s="11"/>
      <c r="E705" s="12"/>
    </row>
    <row r="706" hidden="1">
      <c r="A706" s="5" t="s">
        <v>3423</v>
      </c>
      <c r="B706" s="6"/>
      <c r="C706" s="6"/>
      <c r="D706" s="6"/>
      <c r="E706" s="7"/>
    </row>
    <row r="707" hidden="1">
      <c r="A707" s="10"/>
      <c r="B707" s="11"/>
      <c r="C707" s="11"/>
      <c r="D707" s="11"/>
      <c r="E707" s="12"/>
    </row>
    <row r="708" hidden="1">
      <c r="A708" s="13">
        <v>45663.0</v>
      </c>
      <c r="B708" s="6"/>
      <c r="C708" s="53" t="s">
        <v>3424</v>
      </c>
      <c r="D708" s="15">
        <v>45669.0</v>
      </c>
      <c r="E708" s="7"/>
    </row>
    <row r="709" hidden="1">
      <c r="A709" s="10"/>
      <c r="B709" s="11"/>
      <c r="C709" s="16"/>
      <c r="D709" s="11"/>
      <c r="E709" s="12"/>
    </row>
    <row r="710" hidden="1">
      <c r="A710" s="54" t="s">
        <v>4468</v>
      </c>
      <c r="B710" s="7"/>
      <c r="C710" s="16"/>
      <c r="D710" s="55" t="s">
        <v>4469</v>
      </c>
      <c r="E710" s="7"/>
    </row>
    <row r="711" hidden="1">
      <c r="A711" s="10"/>
      <c r="B711" s="12"/>
      <c r="C711" s="16"/>
      <c r="D711" s="11"/>
      <c r="E711" s="12"/>
    </row>
    <row r="712" hidden="1">
      <c r="A712" s="19" t="s">
        <v>3425</v>
      </c>
      <c r="B712" s="6"/>
      <c r="C712" s="6"/>
      <c r="D712" s="6"/>
      <c r="E712" s="7"/>
    </row>
    <row r="713" hidden="1">
      <c r="A713" s="20" t="s">
        <v>3426</v>
      </c>
      <c r="B713" s="21" t="s">
        <v>3427</v>
      </c>
      <c r="C713" s="22" t="s">
        <v>3428</v>
      </c>
      <c r="D713" s="21" t="s">
        <v>3429</v>
      </c>
      <c r="E713" s="23" t="s">
        <v>13</v>
      </c>
    </row>
    <row r="714" hidden="1">
      <c r="A714" s="56" t="s">
        <v>3430</v>
      </c>
      <c r="B714" s="25">
        <v>42065.0</v>
      </c>
      <c r="C714" s="26">
        <v>42072.0</v>
      </c>
      <c r="D714" s="27">
        <v>7.0</v>
      </c>
      <c r="E714" s="28" t="s">
        <v>4514</v>
      </c>
    </row>
    <row r="715" hidden="1">
      <c r="A715" s="56" t="s">
        <v>3431</v>
      </c>
      <c r="B715" s="29">
        <v>24757.0</v>
      </c>
      <c r="C715" s="26">
        <v>24757.0</v>
      </c>
      <c r="D715" s="27">
        <v>0.0</v>
      </c>
      <c r="E715" s="28"/>
    </row>
    <row r="716" hidden="1">
      <c r="A716" s="56" t="s">
        <v>3432</v>
      </c>
      <c r="B716" s="29">
        <v>875.0</v>
      </c>
      <c r="C716" s="26">
        <v>875.0</v>
      </c>
      <c r="D716" s="27">
        <v>0.0</v>
      </c>
      <c r="E716" s="34"/>
    </row>
    <row r="717" hidden="1">
      <c r="A717" s="56" t="s">
        <v>3434</v>
      </c>
      <c r="B717" s="29">
        <v>500.0</v>
      </c>
      <c r="C717" s="26">
        <v>500.0</v>
      </c>
      <c r="D717" s="27">
        <v>0.0</v>
      </c>
      <c r="E717" s="28"/>
    </row>
    <row r="718" hidden="1">
      <c r="A718" s="31" t="s">
        <v>3436</v>
      </c>
      <c r="B718" s="29">
        <v>0.0</v>
      </c>
      <c r="C718" s="26"/>
      <c r="D718" s="27">
        <v>0.0</v>
      </c>
      <c r="E718" s="28"/>
    </row>
    <row r="719" hidden="1">
      <c r="A719" s="31" t="s">
        <v>3438</v>
      </c>
      <c r="B719" s="29">
        <v>100.0</v>
      </c>
      <c r="C719" s="26">
        <v>100.0</v>
      </c>
      <c r="D719" s="27">
        <v>0.0</v>
      </c>
      <c r="E719" s="28"/>
    </row>
    <row r="720" hidden="1">
      <c r="A720" s="31" t="s">
        <v>3439</v>
      </c>
      <c r="B720" s="29">
        <v>0.0</v>
      </c>
      <c r="C720" s="26"/>
      <c r="D720" s="27">
        <v>0.0</v>
      </c>
      <c r="E720" s="28"/>
    </row>
    <row r="721" hidden="1">
      <c r="A721" s="31" t="s">
        <v>3441</v>
      </c>
      <c r="B721" s="29">
        <v>7320.0</v>
      </c>
      <c r="C721" s="26">
        <v>7360.0</v>
      </c>
      <c r="D721" s="27">
        <v>40.0</v>
      </c>
      <c r="E721" s="34"/>
    </row>
    <row r="722" hidden="1">
      <c r="A722" s="57" t="s">
        <v>3442</v>
      </c>
      <c r="B722" s="29">
        <v>77358.0</v>
      </c>
      <c r="C722" s="29">
        <v>77358.0</v>
      </c>
      <c r="D722" s="27">
        <v>0.0</v>
      </c>
      <c r="E722" s="34"/>
    </row>
    <row r="723" hidden="1">
      <c r="A723" s="57" t="s">
        <v>3443</v>
      </c>
      <c r="B723" s="29">
        <v>30885.0</v>
      </c>
      <c r="C723" s="58">
        <v>30885.0</v>
      </c>
      <c r="D723" s="27">
        <v>0.0</v>
      </c>
      <c r="E723" s="34"/>
    </row>
    <row r="724" hidden="1">
      <c r="A724" s="57" t="s">
        <v>3444</v>
      </c>
      <c r="B724" s="29">
        <v>84756.0</v>
      </c>
      <c r="C724" s="58">
        <v>84098.0</v>
      </c>
      <c r="D724" s="27">
        <v>-658.0</v>
      </c>
      <c r="E724" s="34"/>
    </row>
    <row r="725" hidden="1">
      <c r="A725" s="57" t="s">
        <v>3445</v>
      </c>
      <c r="B725" s="29">
        <v>78199.0</v>
      </c>
      <c r="C725" s="58">
        <v>78199.0</v>
      </c>
      <c r="D725" s="27">
        <v>0.0</v>
      </c>
      <c r="E725" s="34"/>
    </row>
    <row r="726" hidden="1">
      <c r="A726" s="57" t="s">
        <v>3447</v>
      </c>
      <c r="B726" s="29">
        <v>4243.0</v>
      </c>
      <c r="C726" s="58">
        <v>4243.0</v>
      </c>
      <c r="D726" s="27">
        <v>0.0</v>
      </c>
      <c r="E726" s="34"/>
    </row>
    <row r="727" hidden="1">
      <c r="A727" s="57" t="s">
        <v>3448</v>
      </c>
      <c r="B727" s="29">
        <v>15771.0</v>
      </c>
      <c r="C727" s="58">
        <v>15771.0</v>
      </c>
      <c r="D727" s="27">
        <v>0.0</v>
      </c>
      <c r="E727" s="34"/>
    </row>
    <row r="728" hidden="1">
      <c r="A728" s="35" t="s">
        <v>3449</v>
      </c>
      <c r="B728" s="29">
        <v>351057.5</v>
      </c>
      <c r="C728" s="58">
        <v>350399.5</v>
      </c>
      <c r="D728" s="27">
        <v>-658.0</v>
      </c>
      <c r="E728" s="34"/>
    </row>
    <row r="729" hidden="1">
      <c r="A729" s="36" t="s">
        <v>3450</v>
      </c>
      <c r="B729" s="37">
        <v>0.5</v>
      </c>
      <c r="C729" s="27">
        <v>47.5</v>
      </c>
      <c r="D729" s="27">
        <v>47.0</v>
      </c>
      <c r="E729" s="63"/>
    </row>
    <row r="730" hidden="1"/>
    <row r="731" hidden="1"/>
    <row r="732" hidden="1">
      <c r="A732" s="5" t="s">
        <v>3421</v>
      </c>
      <c r="B732" s="6"/>
      <c r="C732" s="6"/>
      <c r="D732" s="6"/>
      <c r="E732" s="7"/>
    </row>
    <row r="733" hidden="1">
      <c r="A733" s="10"/>
      <c r="B733" s="11"/>
      <c r="C733" s="11"/>
      <c r="D733" s="11"/>
      <c r="E733" s="12"/>
    </row>
    <row r="734" hidden="1">
      <c r="A734" s="5" t="s">
        <v>3423</v>
      </c>
      <c r="B734" s="6"/>
      <c r="C734" s="6"/>
      <c r="D734" s="6"/>
      <c r="E734" s="7"/>
    </row>
    <row r="735" hidden="1">
      <c r="A735" s="10"/>
      <c r="B735" s="11"/>
      <c r="C735" s="11"/>
      <c r="D735" s="11"/>
      <c r="E735" s="12"/>
    </row>
    <row r="736" hidden="1">
      <c r="A736" s="13">
        <v>45670.0</v>
      </c>
      <c r="B736" s="6"/>
      <c r="C736" s="53" t="s">
        <v>3424</v>
      </c>
      <c r="D736" s="15">
        <v>45676.0</v>
      </c>
      <c r="E736" s="7"/>
    </row>
    <row r="737" hidden="1">
      <c r="A737" s="10"/>
      <c r="B737" s="11"/>
      <c r="C737" s="16"/>
      <c r="D737" s="11"/>
      <c r="E737" s="12"/>
    </row>
    <row r="738" hidden="1">
      <c r="A738" s="54" t="s">
        <v>4468</v>
      </c>
      <c r="B738" s="7"/>
      <c r="C738" s="16"/>
      <c r="D738" s="55" t="s">
        <v>4469</v>
      </c>
      <c r="E738" s="7"/>
    </row>
    <row r="739" hidden="1">
      <c r="A739" s="10"/>
      <c r="B739" s="12"/>
      <c r="C739" s="16"/>
      <c r="D739" s="11"/>
      <c r="E739" s="12"/>
    </row>
    <row r="740" hidden="1">
      <c r="A740" s="19" t="s">
        <v>3425</v>
      </c>
      <c r="B740" s="6"/>
      <c r="C740" s="6"/>
      <c r="D740" s="6"/>
      <c r="E740" s="7"/>
    </row>
    <row r="741" hidden="1">
      <c r="A741" s="20" t="s">
        <v>3426</v>
      </c>
      <c r="B741" s="21" t="s">
        <v>3427</v>
      </c>
      <c r="C741" s="22" t="s">
        <v>3428</v>
      </c>
      <c r="D741" s="21" t="s">
        <v>3429</v>
      </c>
      <c r="E741" s="23" t="s">
        <v>13</v>
      </c>
    </row>
    <row r="742" hidden="1">
      <c r="A742" s="56" t="s">
        <v>3430</v>
      </c>
      <c r="B742" s="25">
        <v>34615.0</v>
      </c>
      <c r="C742" s="26">
        <v>34654.0</v>
      </c>
      <c r="D742" s="27">
        <v>39.0</v>
      </c>
      <c r="E742" s="28" t="s">
        <v>4515</v>
      </c>
    </row>
    <row r="743" hidden="1">
      <c r="A743" s="56" t="s">
        <v>3431</v>
      </c>
      <c r="B743" s="29">
        <v>26693.0</v>
      </c>
      <c r="C743" s="26">
        <v>26693.0</v>
      </c>
      <c r="D743" s="27">
        <v>0.0</v>
      </c>
      <c r="E743" s="28"/>
    </row>
    <row r="744" hidden="1">
      <c r="A744" s="56" t="s">
        <v>3432</v>
      </c>
      <c r="B744" s="29">
        <v>560.0</v>
      </c>
      <c r="C744" s="26">
        <v>560.0</v>
      </c>
      <c r="D744" s="27">
        <v>0.0</v>
      </c>
      <c r="E744" s="34"/>
    </row>
    <row r="745" hidden="1">
      <c r="A745" s="56" t="s">
        <v>3434</v>
      </c>
      <c r="B745" s="29">
        <v>1799.0</v>
      </c>
      <c r="C745" s="26">
        <v>1799.0</v>
      </c>
      <c r="D745" s="27">
        <v>0.0</v>
      </c>
      <c r="E745" s="28"/>
    </row>
    <row r="746" hidden="1">
      <c r="A746" s="31" t="s">
        <v>3436</v>
      </c>
      <c r="B746" s="29">
        <v>40.0</v>
      </c>
      <c r="C746" s="26"/>
      <c r="D746" s="27">
        <v>-40.0</v>
      </c>
      <c r="E746" s="28"/>
    </row>
    <row r="747" hidden="1">
      <c r="A747" s="31" t="s">
        <v>3438</v>
      </c>
      <c r="B747" s="29">
        <v>0.0</v>
      </c>
      <c r="C747" s="26"/>
      <c r="D747" s="27">
        <v>0.0</v>
      </c>
      <c r="E747" s="28"/>
    </row>
    <row r="748" hidden="1">
      <c r="A748" s="31" t="s">
        <v>3439</v>
      </c>
      <c r="B748" s="29">
        <v>80.0</v>
      </c>
      <c r="C748" s="26">
        <v>80.0</v>
      </c>
      <c r="D748" s="27">
        <v>0.0</v>
      </c>
      <c r="E748" s="28"/>
    </row>
    <row r="749" hidden="1">
      <c r="A749" s="31" t="s">
        <v>3441</v>
      </c>
      <c r="B749" s="29">
        <v>7600.0</v>
      </c>
      <c r="C749" s="26">
        <v>7700.0</v>
      </c>
      <c r="D749" s="27">
        <v>100.0</v>
      </c>
      <c r="E749" s="34"/>
    </row>
    <row r="750" hidden="1">
      <c r="A750" s="57" t="s">
        <v>3442</v>
      </c>
      <c r="B750" s="29">
        <v>68659.0</v>
      </c>
      <c r="C750" s="29">
        <v>68659.0</v>
      </c>
      <c r="D750" s="27">
        <v>0.0</v>
      </c>
      <c r="E750" s="34"/>
    </row>
    <row r="751" hidden="1">
      <c r="A751" s="57" t="s">
        <v>3443</v>
      </c>
      <c r="B751" s="29">
        <v>25337.0</v>
      </c>
      <c r="C751" s="58">
        <v>25337.0</v>
      </c>
      <c r="D751" s="27">
        <v>0.0</v>
      </c>
      <c r="E751" s="34"/>
    </row>
    <row r="752" hidden="1">
      <c r="A752" s="57" t="s">
        <v>3444</v>
      </c>
      <c r="B752" s="29">
        <v>87188.0</v>
      </c>
      <c r="C752" s="58">
        <v>87188.0</v>
      </c>
      <c r="D752" s="27">
        <v>0.0</v>
      </c>
      <c r="E752" s="34"/>
    </row>
    <row r="753" hidden="1">
      <c r="A753" s="57" t="s">
        <v>3445</v>
      </c>
      <c r="B753" s="29">
        <v>94286.0</v>
      </c>
      <c r="C753" s="58">
        <v>94286.0</v>
      </c>
      <c r="D753" s="27">
        <v>0.0</v>
      </c>
      <c r="E753" s="34"/>
    </row>
    <row r="754" hidden="1">
      <c r="A754" s="57" t="s">
        <v>3447</v>
      </c>
      <c r="B754" s="29">
        <v>2788.0</v>
      </c>
      <c r="C754" s="58">
        <v>2788.0</v>
      </c>
      <c r="D754" s="27">
        <v>0.0</v>
      </c>
      <c r="E754" s="34"/>
    </row>
    <row r="755" hidden="1">
      <c r="A755" s="57" t="s">
        <v>3448</v>
      </c>
      <c r="B755" s="29">
        <v>12630.0</v>
      </c>
      <c r="C755" s="58">
        <v>12630.0</v>
      </c>
      <c r="D755" s="27">
        <v>0.0</v>
      </c>
      <c r="E755" s="34"/>
    </row>
    <row r="756" hidden="1">
      <c r="A756" s="35" t="s">
        <v>3449</v>
      </c>
      <c r="B756" s="29">
        <v>349679.0</v>
      </c>
      <c r="C756" s="58">
        <v>349679.0</v>
      </c>
      <c r="D756" s="27">
        <v>0.0</v>
      </c>
      <c r="E756" s="34"/>
    </row>
    <row r="757" hidden="1">
      <c r="A757" s="36" t="s">
        <v>3450</v>
      </c>
      <c r="B757" s="37">
        <v>-34.0</v>
      </c>
      <c r="C757" s="27">
        <v>65.0</v>
      </c>
      <c r="D757" s="27">
        <v>99.0</v>
      </c>
      <c r="E757" s="63"/>
    </row>
    <row r="758" hidden="1"/>
    <row r="759" hidden="1"/>
    <row r="760" hidden="1">
      <c r="A760" s="5" t="s">
        <v>3421</v>
      </c>
      <c r="B760" s="6"/>
      <c r="C760" s="6"/>
      <c r="D760" s="6"/>
      <c r="E760" s="7"/>
    </row>
    <row r="761" hidden="1">
      <c r="A761" s="10"/>
      <c r="B761" s="11"/>
      <c r="C761" s="11"/>
      <c r="D761" s="11"/>
      <c r="E761" s="12"/>
    </row>
    <row r="762" hidden="1">
      <c r="A762" s="5" t="s">
        <v>3423</v>
      </c>
      <c r="B762" s="6"/>
      <c r="C762" s="6"/>
      <c r="D762" s="6"/>
      <c r="E762" s="7"/>
    </row>
    <row r="763" hidden="1">
      <c r="A763" s="10"/>
      <c r="B763" s="11"/>
      <c r="C763" s="11"/>
      <c r="D763" s="11"/>
      <c r="E763" s="12"/>
    </row>
    <row r="764" hidden="1">
      <c r="A764" s="13">
        <v>45677.0</v>
      </c>
      <c r="B764" s="6"/>
      <c r="C764" s="53" t="s">
        <v>3424</v>
      </c>
      <c r="D764" s="15">
        <v>45683.0</v>
      </c>
      <c r="E764" s="7"/>
    </row>
    <row r="765" hidden="1">
      <c r="A765" s="10"/>
      <c r="B765" s="11"/>
      <c r="C765" s="16"/>
      <c r="D765" s="11"/>
      <c r="E765" s="12"/>
    </row>
    <row r="766" hidden="1">
      <c r="A766" s="54" t="s">
        <v>4468</v>
      </c>
      <c r="B766" s="7"/>
      <c r="C766" s="16"/>
      <c r="D766" s="55" t="s">
        <v>4469</v>
      </c>
      <c r="E766" s="7"/>
    </row>
    <row r="767" hidden="1">
      <c r="A767" s="10"/>
      <c r="B767" s="12"/>
      <c r="C767" s="16"/>
      <c r="D767" s="11"/>
      <c r="E767" s="12"/>
    </row>
    <row r="768" hidden="1">
      <c r="A768" s="19" t="s">
        <v>3425</v>
      </c>
      <c r="B768" s="6"/>
      <c r="C768" s="6"/>
      <c r="D768" s="6"/>
      <c r="E768" s="7"/>
    </row>
    <row r="769" hidden="1">
      <c r="A769" s="20" t="s">
        <v>3426</v>
      </c>
      <c r="B769" s="21" t="s">
        <v>3427</v>
      </c>
      <c r="C769" s="22" t="s">
        <v>3428</v>
      </c>
      <c r="D769" s="21" t="s">
        <v>3429</v>
      </c>
      <c r="E769" s="23" t="s">
        <v>13</v>
      </c>
    </row>
    <row r="770" hidden="1">
      <c r="A770" s="56" t="s">
        <v>3430</v>
      </c>
      <c r="B770" s="25">
        <v>28516.0</v>
      </c>
      <c r="C770" s="26">
        <v>16818.0</v>
      </c>
      <c r="D770" s="27">
        <v>-11698.0</v>
      </c>
      <c r="E770" s="28" t="s">
        <v>4516</v>
      </c>
    </row>
    <row r="771" hidden="1">
      <c r="A771" s="56" t="s">
        <v>3431</v>
      </c>
      <c r="B771" s="29">
        <v>23875.0</v>
      </c>
      <c r="C771" s="26">
        <v>23875.0</v>
      </c>
      <c r="D771" s="27">
        <v>0.0</v>
      </c>
      <c r="E771" s="28"/>
    </row>
    <row r="772" hidden="1">
      <c r="A772" s="56" t="s">
        <v>3432</v>
      </c>
      <c r="B772" s="29">
        <v>690.0</v>
      </c>
      <c r="C772" s="26">
        <v>690.0</v>
      </c>
      <c r="D772" s="27">
        <v>0.0</v>
      </c>
      <c r="E772" s="34"/>
    </row>
    <row r="773" hidden="1">
      <c r="A773" s="56" t="s">
        <v>3434</v>
      </c>
      <c r="B773" s="29">
        <v>1000.0</v>
      </c>
      <c r="C773" s="26">
        <v>1000.0</v>
      </c>
      <c r="D773" s="27">
        <v>0.0</v>
      </c>
      <c r="E773" s="28"/>
    </row>
    <row r="774" hidden="1">
      <c r="A774" s="31" t="s">
        <v>3436</v>
      </c>
      <c r="B774" s="29">
        <v>0.0</v>
      </c>
      <c r="C774" s="26"/>
      <c r="D774" s="27">
        <v>0.0</v>
      </c>
      <c r="E774" s="28"/>
    </row>
    <row r="775" hidden="1">
      <c r="A775" s="31" t="s">
        <v>3438</v>
      </c>
      <c r="B775" s="29">
        <v>90.0</v>
      </c>
      <c r="C775" s="26">
        <v>90.0</v>
      </c>
      <c r="D775" s="27">
        <v>0.0</v>
      </c>
      <c r="E775" s="28"/>
    </row>
    <row r="776" hidden="1">
      <c r="A776" s="31" t="s">
        <v>3439</v>
      </c>
      <c r="B776" s="29">
        <v>6395.0</v>
      </c>
      <c r="C776" s="26">
        <v>6405.0</v>
      </c>
      <c r="D776" s="27">
        <v>10.0</v>
      </c>
      <c r="E776" s="28" t="s">
        <v>4517</v>
      </c>
    </row>
    <row r="777" hidden="1">
      <c r="A777" s="31" t="s">
        <v>3441</v>
      </c>
      <c r="B777" s="29">
        <v>6440.0</v>
      </c>
      <c r="C777" s="26">
        <v>6440.0</v>
      </c>
      <c r="D777" s="27">
        <v>0.0</v>
      </c>
      <c r="E777" s="34"/>
    </row>
    <row r="778" hidden="1">
      <c r="A778" s="57" t="s">
        <v>3442</v>
      </c>
      <c r="B778" s="29">
        <v>70248.0</v>
      </c>
      <c r="C778" s="29">
        <v>69675.0</v>
      </c>
      <c r="D778" s="27">
        <v>-573.0</v>
      </c>
      <c r="E778" s="34"/>
    </row>
    <row r="779" hidden="1">
      <c r="A779" s="57" t="s">
        <v>3443</v>
      </c>
      <c r="B779" s="29">
        <v>35255.0</v>
      </c>
      <c r="C779" s="58">
        <v>35255.0</v>
      </c>
      <c r="D779" s="27">
        <v>0.0</v>
      </c>
      <c r="E779" s="34"/>
    </row>
    <row r="780" hidden="1">
      <c r="A780" s="57" t="s">
        <v>3444</v>
      </c>
      <c r="B780" s="29">
        <v>73803.0</v>
      </c>
      <c r="C780" s="58">
        <v>73803.0</v>
      </c>
      <c r="D780" s="27">
        <v>0.0</v>
      </c>
      <c r="E780" s="34"/>
    </row>
    <row r="781" hidden="1">
      <c r="A781" s="57" t="s">
        <v>3445</v>
      </c>
      <c r="B781" s="29">
        <v>85939.0</v>
      </c>
      <c r="C781" s="58">
        <v>85939.0</v>
      </c>
      <c r="D781" s="27">
        <v>0.0</v>
      </c>
      <c r="E781" s="34"/>
    </row>
    <row r="782" hidden="1">
      <c r="A782" s="57" t="s">
        <v>3447</v>
      </c>
      <c r="B782" s="29">
        <v>3692.0</v>
      </c>
      <c r="C782" s="58">
        <v>3692.0</v>
      </c>
      <c r="D782" s="27">
        <v>0.0</v>
      </c>
      <c r="E782" s="34"/>
    </row>
    <row r="783" hidden="1">
      <c r="A783" s="57" t="s">
        <v>3448</v>
      </c>
      <c r="B783" s="29">
        <v>13646.0</v>
      </c>
      <c r="C783" s="58">
        <v>13646.0</v>
      </c>
      <c r="D783" s="27">
        <v>0.0</v>
      </c>
      <c r="E783" s="34"/>
    </row>
    <row r="784" hidden="1">
      <c r="A784" s="35" t="s">
        <v>3449</v>
      </c>
      <c r="B784" s="29">
        <v>335943.0</v>
      </c>
      <c r="C784" s="58">
        <v>335370.0</v>
      </c>
      <c r="D784" s="27">
        <v>-573.0</v>
      </c>
      <c r="E784" s="34"/>
    </row>
    <row r="785" hidden="1">
      <c r="A785" s="36" t="s">
        <v>3450</v>
      </c>
      <c r="B785" s="37" t="s">
        <v>4518</v>
      </c>
      <c r="C785" s="27">
        <v>-11688.0</v>
      </c>
      <c r="D785" s="27" t="e">
        <v>#VALUE!</v>
      </c>
      <c r="E785" s="63"/>
    </row>
    <row r="786" hidden="1"/>
    <row r="787" hidden="1"/>
    <row r="788" hidden="1">
      <c r="A788" s="5" t="s">
        <v>3421</v>
      </c>
      <c r="B788" s="6"/>
      <c r="C788" s="6"/>
      <c r="D788" s="6"/>
      <c r="E788" s="7"/>
    </row>
    <row r="789" hidden="1">
      <c r="A789" s="10"/>
      <c r="B789" s="11"/>
      <c r="C789" s="11"/>
      <c r="D789" s="11"/>
      <c r="E789" s="12"/>
    </row>
    <row r="790" hidden="1">
      <c r="A790" s="5" t="s">
        <v>3423</v>
      </c>
      <c r="B790" s="6"/>
      <c r="C790" s="6"/>
      <c r="D790" s="6"/>
      <c r="E790" s="7"/>
    </row>
    <row r="791" hidden="1">
      <c r="A791" s="10"/>
      <c r="B791" s="11"/>
      <c r="C791" s="11"/>
      <c r="D791" s="11"/>
      <c r="E791" s="12"/>
    </row>
    <row r="792" hidden="1">
      <c r="A792" s="13">
        <v>45677.0</v>
      </c>
      <c r="B792" s="6"/>
      <c r="C792" s="53" t="s">
        <v>3424</v>
      </c>
      <c r="D792" s="15">
        <v>45683.0</v>
      </c>
      <c r="E792" s="7"/>
    </row>
    <row r="793" hidden="1">
      <c r="A793" s="10"/>
      <c r="B793" s="11"/>
      <c r="C793" s="16"/>
      <c r="D793" s="11"/>
      <c r="E793" s="12"/>
    </row>
    <row r="794" hidden="1">
      <c r="A794" s="54" t="s">
        <v>4468</v>
      </c>
      <c r="B794" s="7"/>
      <c r="C794" s="16"/>
      <c r="D794" s="55" t="s">
        <v>4469</v>
      </c>
      <c r="E794" s="7"/>
    </row>
    <row r="795" hidden="1">
      <c r="A795" s="10"/>
      <c r="B795" s="12"/>
      <c r="C795" s="16"/>
      <c r="D795" s="11"/>
      <c r="E795" s="12"/>
    </row>
    <row r="796" hidden="1">
      <c r="A796" s="19" t="s">
        <v>3425</v>
      </c>
      <c r="B796" s="6"/>
      <c r="C796" s="6"/>
      <c r="D796" s="6"/>
      <c r="E796" s="7"/>
    </row>
    <row r="797" hidden="1">
      <c r="A797" s="20" t="s">
        <v>3426</v>
      </c>
      <c r="B797" s="21" t="s">
        <v>3427</v>
      </c>
      <c r="C797" s="22" t="s">
        <v>3428</v>
      </c>
      <c r="D797" s="21" t="s">
        <v>3429</v>
      </c>
      <c r="E797" s="23" t="s">
        <v>13</v>
      </c>
    </row>
    <row r="798" hidden="1">
      <c r="A798" s="56" t="s">
        <v>3430</v>
      </c>
      <c r="B798" s="25">
        <v>28516.0</v>
      </c>
      <c r="C798" s="26">
        <v>28518.0</v>
      </c>
      <c r="D798" s="27">
        <v>2.0</v>
      </c>
      <c r="E798" s="28" t="s">
        <v>4516</v>
      </c>
    </row>
    <row r="799" hidden="1">
      <c r="A799" s="56" t="s">
        <v>3431</v>
      </c>
      <c r="B799" s="29">
        <v>23875.0</v>
      </c>
      <c r="C799" s="26">
        <v>23875.0</v>
      </c>
      <c r="D799" s="27">
        <v>0.0</v>
      </c>
      <c r="E799" s="28"/>
    </row>
    <row r="800" hidden="1">
      <c r="A800" s="56" t="s">
        <v>3432</v>
      </c>
      <c r="B800" s="29">
        <v>690.0</v>
      </c>
      <c r="C800" s="26">
        <v>690.0</v>
      </c>
      <c r="D800" s="27">
        <v>0.0</v>
      </c>
      <c r="E800" s="34"/>
    </row>
    <row r="801" hidden="1">
      <c r="A801" s="56" t="s">
        <v>3434</v>
      </c>
      <c r="B801" s="29">
        <v>1000.0</v>
      </c>
      <c r="C801" s="26">
        <v>1000.0</v>
      </c>
      <c r="D801" s="27">
        <v>0.0</v>
      </c>
      <c r="E801" s="28"/>
    </row>
    <row r="802" hidden="1">
      <c r="A802" s="31" t="s">
        <v>3436</v>
      </c>
      <c r="B802" s="29">
        <v>0.0</v>
      </c>
      <c r="C802" s="26"/>
      <c r="D802" s="27">
        <v>0.0</v>
      </c>
      <c r="E802" s="28"/>
    </row>
    <row r="803" hidden="1">
      <c r="A803" s="31" t="s">
        <v>3438</v>
      </c>
      <c r="B803" s="29">
        <v>90.0</v>
      </c>
      <c r="C803" s="26">
        <v>90.0</v>
      </c>
      <c r="D803" s="27">
        <v>0.0</v>
      </c>
      <c r="E803" s="28"/>
    </row>
    <row r="804" hidden="1">
      <c r="A804" s="31" t="s">
        <v>3439</v>
      </c>
      <c r="B804" s="29">
        <v>6395.0</v>
      </c>
      <c r="C804" s="26">
        <v>6405.0</v>
      </c>
      <c r="D804" s="27">
        <v>10.0</v>
      </c>
      <c r="E804" s="28" t="s">
        <v>4517</v>
      </c>
    </row>
    <row r="805" hidden="1">
      <c r="A805" s="31" t="s">
        <v>3441</v>
      </c>
      <c r="B805" s="29">
        <v>6440.0</v>
      </c>
      <c r="C805" s="26">
        <v>6440.0</v>
      </c>
      <c r="D805" s="27">
        <v>0.0</v>
      </c>
      <c r="E805" s="34"/>
    </row>
    <row r="806" hidden="1">
      <c r="A806" s="57" t="s">
        <v>3442</v>
      </c>
      <c r="B806" s="29">
        <v>70248.0</v>
      </c>
      <c r="C806" s="29">
        <v>69675.0</v>
      </c>
      <c r="D806" s="27">
        <v>-573.0</v>
      </c>
      <c r="E806" s="34"/>
    </row>
    <row r="807" hidden="1">
      <c r="A807" s="57" t="s">
        <v>3443</v>
      </c>
      <c r="B807" s="29">
        <v>35255.0</v>
      </c>
      <c r="C807" s="58">
        <v>35255.0</v>
      </c>
      <c r="D807" s="27">
        <v>0.0</v>
      </c>
      <c r="E807" s="34"/>
    </row>
    <row r="808" hidden="1">
      <c r="A808" s="57" t="s">
        <v>3444</v>
      </c>
      <c r="B808" s="29">
        <v>73803.0</v>
      </c>
      <c r="C808" s="58">
        <v>73803.0</v>
      </c>
      <c r="D808" s="27">
        <v>0.0</v>
      </c>
      <c r="E808" s="34"/>
    </row>
    <row r="809" hidden="1">
      <c r="A809" s="57" t="s">
        <v>3445</v>
      </c>
      <c r="B809" s="29">
        <v>85939.0</v>
      </c>
      <c r="C809" s="58">
        <v>85939.0</v>
      </c>
      <c r="D809" s="27">
        <v>0.0</v>
      </c>
      <c r="E809" s="34"/>
    </row>
    <row r="810" hidden="1">
      <c r="A810" s="57" t="s">
        <v>3447</v>
      </c>
      <c r="B810" s="29">
        <v>3692.0</v>
      </c>
      <c r="C810" s="58">
        <v>3692.0</v>
      </c>
      <c r="D810" s="27">
        <v>0.0</v>
      </c>
      <c r="E810" s="34"/>
    </row>
    <row r="811" hidden="1">
      <c r="A811" s="57" t="s">
        <v>3448</v>
      </c>
      <c r="B811" s="29">
        <v>13646.0</v>
      </c>
      <c r="C811" s="58">
        <v>13646.0</v>
      </c>
      <c r="D811" s="27">
        <v>0.0</v>
      </c>
      <c r="E811" s="34"/>
    </row>
    <row r="812" hidden="1">
      <c r="A812" s="35" t="s">
        <v>3449</v>
      </c>
      <c r="B812" s="29">
        <v>335943.0</v>
      </c>
      <c r="C812" s="58">
        <v>335370.0</v>
      </c>
      <c r="D812" s="27">
        <v>-573.0</v>
      </c>
      <c r="E812" s="34"/>
    </row>
    <row r="813" hidden="1">
      <c r="A813" s="36" t="s">
        <v>3450</v>
      </c>
      <c r="B813" s="37" t="s">
        <v>4518</v>
      </c>
      <c r="C813" s="27">
        <v>12.0</v>
      </c>
      <c r="D813" s="27" t="e">
        <v>#VALUE!</v>
      </c>
      <c r="E813" s="63"/>
    </row>
    <row r="814" hidden="1"/>
    <row r="815" hidden="1"/>
    <row r="816" hidden="1">
      <c r="A816" s="5" t="s">
        <v>3421</v>
      </c>
      <c r="B816" s="6"/>
      <c r="C816" s="6"/>
      <c r="D816" s="6"/>
      <c r="E816" s="7"/>
    </row>
    <row r="817" hidden="1">
      <c r="A817" s="10"/>
      <c r="B817" s="11"/>
      <c r="C817" s="11"/>
      <c r="D817" s="11"/>
      <c r="E817" s="12"/>
    </row>
    <row r="818" hidden="1">
      <c r="A818" s="5" t="s">
        <v>3423</v>
      </c>
      <c r="B818" s="6"/>
      <c r="C818" s="6"/>
      <c r="D818" s="6"/>
      <c r="E818" s="7"/>
    </row>
    <row r="819" hidden="1">
      <c r="A819" s="10"/>
      <c r="B819" s="11"/>
      <c r="C819" s="11"/>
      <c r="D819" s="11"/>
      <c r="E819" s="12"/>
    </row>
    <row r="820" hidden="1">
      <c r="A820" s="13">
        <v>45684.0</v>
      </c>
      <c r="B820" s="6"/>
      <c r="C820" s="53" t="s">
        <v>3424</v>
      </c>
      <c r="D820" s="15">
        <v>45688.0</v>
      </c>
      <c r="E820" s="7"/>
    </row>
    <row r="821" hidden="1">
      <c r="A821" s="10"/>
      <c r="B821" s="11"/>
      <c r="C821" s="16"/>
      <c r="D821" s="11"/>
      <c r="E821" s="12"/>
    </row>
    <row r="822" hidden="1">
      <c r="A822" s="54" t="s">
        <v>4468</v>
      </c>
      <c r="B822" s="7"/>
      <c r="C822" s="16"/>
      <c r="D822" s="55" t="s">
        <v>4475</v>
      </c>
      <c r="E822" s="7"/>
    </row>
    <row r="823" hidden="1">
      <c r="A823" s="10"/>
      <c r="B823" s="12"/>
      <c r="C823" s="16"/>
      <c r="D823" s="11"/>
      <c r="E823" s="12"/>
    </row>
    <row r="824" hidden="1">
      <c r="A824" s="19" t="s">
        <v>3425</v>
      </c>
      <c r="B824" s="6"/>
      <c r="C824" s="6"/>
      <c r="D824" s="6"/>
      <c r="E824" s="7"/>
    </row>
    <row r="825" hidden="1">
      <c r="A825" s="20" t="s">
        <v>3426</v>
      </c>
      <c r="B825" s="21" t="s">
        <v>3427</v>
      </c>
      <c r="C825" s="22" t="s">
        <v>3428</v>
      </c>
      <c r="D825" s="21" t="s">
        <v>3429</v>
      </c>
      <c r="E825" s="23" t="s">
        <v>13</v>
      </c>
    </row>
    <row r="826" hidden="1">
      <c r="A826" s="56" t="s">
        <v>3430</v>
      </c>
      <c r="B826" s="25">
        <v>27030.0</v>
      </c>
      <c r="C826" s="26">
        <v>30571.0</v>
      </c>
      <c r="D826" s="27">
        <v>3541.0</v>
      </c>
      <c r="E826" s="28"/>
    </row>
    <row r="827" hidden="1">
      <c r="A827" s="56" t="s">
        <v>3431</v>
      </c>
      <c r="B827" s="29">
        <v>19063.0</v>
      </c>
      <c r="C827" s="26">
        <v>19063.0</v>
      </c>
      <c r="D827" s="27">
        <v>0.0</v>
      </c>
      <c r="E827" s="28"/>
    </row>
    <row r="828" hidden="1">
      <c r="A828" s="56" t="s">
        <v>3432</v>
      </c>
      <c r="B828" s="29">
        <v>0.0</v>
      </c>
      <c r="C828" s="26"/>
      <c r="D828" s="27">
        <v>0.0</v>
      </c>
      <c r="E828" s="34"/>
    </row>
    <row r="829" hidden="1">
      <c r="A829" s="56" t="s">
        <v>3434</v>
      </c>
      <c r="B829" s="29">
        <v>1500.0</v>
      </c>
      <c r="C829" s="26">
        <v>1500.0</v>
      </c>
      <c r="D829" s="27">
        <v>0.0</v>
      </c>
      <c r="E829" s="28"/>
    </row>
    <row r="830" hidden="1">
      <c r="A830" s="31" t="s">
        <v>3436</v>
      </c>
      <c r="B830" s="29">
        <v>0.0</v>
      </c>
      <c r="C830" s="26"/>
      <c r="D830" s="27">
        <v>0.0</v>
      </c>
      <c r="E830" s="28"/>
    </row>
    <row r="831" hidden="1">
      <c r="A831" s="31" t="s">
        <v>3438</v>
      </c>
      <c r="B831" s="29">
        <v>90.0</v>
      </c>
      <c r="C831" s="26">
        <v>90.0</v>
      </c>
      <c r="D831" s="27">
        <v>0.0</v>
      </c>
      <c r="E831" s="28"/>
    </row>
    <row r="832" hidden="1">
      <c r="A832" s="31" t="s">
        <v>3439</v>
      </c>
      <c r="B832" s="29">
        <v>6710.0</v>
      </c>
      <c r="C832" s="26">
        <v>6710.0</v>
      </c>
      <c r="D832" s="27">
        <v>0.0</v>
      </c>
      <c r="E832" s="28" t="s">
        <v>4519</v>
      </c>
    </row>
    <row r="833" hidden="1">
      <c r="A833" s="31" t="s">
        <v>3441</v>
      </c>
      <c r="B833" s="29">
        <v>3520.0</v>
      </c>
      <c r="C833" s="26">
        <v>3560.0</v>
      </c>
      <c r="D833" s="27">
        <v>40.0</v>
      </c>
      <c r="E833" s="34"/>
    </row>
    <row r="834" hidden="1">
      <c r="A834" s="57" t="s">
        <v>3442</v>
      </c>
      <c r="B834" s="29">
        <v>44258.0</v>
      </c>
      <c r="C834" s="29">
        <v>44258.0</v>
      </c>
      <c r="D834" s="27">
        <v>0.0</v>
      </c>
      <c r="E834" s="34"/>
    </row>
    <row r="835" hidden="1">
      <c r="A835" s="57" t="s">
        <v>3443</v>
      </c>
      <c r="B835" s="29">
        <v>14767.0</v>
      </c>
      <c r="C835" s="58">
        <v>14767.0</v>
      </c>
      <c r="D835" s="27">
        <v>0.0</v>
      </c>
      <c r="E835" s="34"/>
    </row>
    <row r="836" hidden="1">
      <c r="A836" s="57" t="s">
        <v>3444</v>
      </c>
      <c r="B836" s="29">
        <v>52431.0</v>
      </c>
      <c r="C836" s="58">
        <v>52431.0</v>
      </c>
      <c r="D836" s="27">
        <v>0.0</v>
      </c>
      <c r="E836" s="34"/>
    </row>
    <row r="837" hidden="1">
      <c r="A837" s="57" t="s">
        <v>3445</v>
      </c>
      <c r="B837" s="29">
        <v>53100.0</v>
      </c>
      <c r="C837" s="58">
        <v>53100.0</v>
      </c>
      <c r="D837" s="27">
        <v>0.0</v>
      </c>
      <c r="E837" s="34"/>
    </row>
    <row r="838" hidden="1">
      <c r="A838" s="57" t="s">
        <v>3447</v>
      </c>
      <c r="B838" s="29">
        <v>2740.0</v>
      </c>
      <c r="C838" s="58">
        <v>2740.0</v>
      </c>
      <c r="D838" s="27">
        <v>0.0</v>
      </c>
      <c r="E838" s="34"/>
    </row>
    <row r="839" hidden="1">
      <c r="A839" s="57" t="s">
        <v>3448</v>
      </c>
      <c r="B839" s="29">
        <v>13760.0</v>
      </c>
      <c r="C839" s="58">
        <v>13760.0</v>
      </c>
      <c r="D839" s="27">
        <v>0.0</v>
      </c>
      <c r="E839" s="34"/>
    </row>
    <row r="840" hidden="1">
      <c r="A840" s="35" t="s">
        <v>3449</v>
      </c>
      <c r="B840" s="29">
        <v>225209.0</v>
      </c>
      <c r="C840" s="58">
        <v>225209.0</v>
      </c>
      <c r="D840" s="27">
        <v>0.0</v>
      </c>
      <c r="E840" s="34"/>
    </row>
    <row r="841" hidden="1">
      <c r="A841" s="36" t="s">
        <v>3450</v>
      </c>
      <c r="B841" s="37">
        <v>0.0</v>
      </c>
      <c r="C841" s="27">
        <v>3581.0</v>
      </c>
      <c r="D841" s="27">
        <v>3581.0</v>
      </c>
      <c r="E841" s="63"/>
    </row>
    <row r="842" hidden="1"/>
    <row r="843" hidden="1"/>
    <row r="844" hidden="1">
      <c r="A844" s="5" t="s">
        <v>3421</v>
      </c>
      <c r="B844" s="6"/>
      <c r="C844" s="6"/>
      <c r="D844" s="6"/>
      <c r="E844" s="7"/>
    </row>
    <row r="845" hidden="1">
      <c r="A845" s="10"/>
      <c r="B845" s="11"/>
      <c r="C845" s="11"/>
      <c r="D845" s="11"/>
      <c r="E845" s="12"/>
    </row>
    <row r="846" hidden="1">
      <c r="A846" s="5" t="s">
        <v>3423</v>
      </c>
      <c r="B846" s="6"/>
      <c r="C846" s="6"/>
      <c r="D846" s="6"/>
      <c r="E846" s="7"/>
    </row>
    <row r="847" hidden="1">
      <c r="A847" s="10"/>
      <c r="B847" s="11"/>
      <c r="C847" s="11"/>
      <c r="D847" s="11"/>
      <c r="E847" s="12"/>
    </row>
    <row r="848" hidden="1">
      <c r="A848" s="13">
        <v>45684.0</v>
      </c>
      <c r="B848" s="6"/>
      <c r="C848" s="53" t="s">
        <v>3424</v>
      </c>
      <c r="D848" s="15">
        <v>45688.0</v>
      </c>
      <c r="E848" s="7"/>
    </row>
    <row r="849" hidden="1">
      <c r="A849" s="10"/>
      <c r="B849" s="11"/>
      <c r="C849" s="16"/>
      <c r="D849" s="11"/>
      <c r="E849" s="12"/>
    </row>
    <row r="850" hidden="1">
      <c r="A850" s="54" t="s">
        <v>4468</v>
      </c>
      <c r="B850" s="7"/>
      <c r="C850" s="16"/>
      <c r="D850" s="55" t="s">
        <v>4475</v>
      </c>
      <c r="E850" s="7"/>
    </row>
    <row r="851" hidden="1">
      <c r="A851" s="10"/>
      <c r="B851" s="12"/>
      <c r="C851" s="16"/>
      <c r="D851" s="11"/>
      <c r="E851" s="12"/>
    </row>
    <row r="852" hidden="1">
      <c r="A852" s="19" t="s">
        <v>3425</v>
      </c>
      <c r="B852" s="6"/>
      <c r="C852" s="6"/>
      <c r="D852" s="6"/>
      <c r="E852" s="7"/>
    </row>
    <row r="853" hidden="1">
      <c r="A853" s="20" t="s">
        <v>3426</v>
      </c>
      <c r="B853" s="21" t="s">
        <v>3427</v>
      </c>
      <c r="C853" s="22" t="s">
        <v>3428</v>
      </c>
      <c r="D853" s="21" t="s">
        <v>3429</v>
      </c>
      <c r="E853" s="23" t="s">
        <v>13</v>
      </c>
    </row>
    <row r="854" hidden="1">
      <c r="A854" s="56" t="s">
        <v>3430</v>
      </c>
      <c r="B854" s="25">
        <v>27030.0</v>
      </c>
      <c r="C854" s="26">
        <v>30571.0</v>
      </c>
      <c r="D854" s="27">
        <v>3541.0</v>
      </c>
      <c r="E854" s="28"/>
    </row>
    <row r="855" hidden="1">
      <c r="A855" s="56" t="s">
        <v>3431</v>
      </c>
      <c r="B855" s="29">
        <v>19063.0</v>
      </c>
      <c r="C855" s="26">
        <v>19063.0</v>
      </c>
      <c r="D855" s="27">
        <v>0.0</v>
      </c>
      <c r="E855" s="28"/>
    </row>
    <row r="856" hidden="1">
      <c r="A856" s="56" t="s">
        <v>3432</v>
      </c>
      <c r="B856" s="29">
        <v>0.0</v>
      </c>
      <c r="C856" s="26"/>
      <c r="D856" s="27">
        <v>0.0</v>
      </c>
      <c r="E856" s="34"/>
    </row>
    <row r="857" hidden="1">
      <c r="A857" s="56" t="s">
        <v>3434</v>
      </c>
      <c r="B857" s="29">
        <v>1500.0</v>
      </c>
      <c r="C857" s="26">
        <v>1500.0</v>
      </c>
      <c r="D857" s="27">
        <v>0.0</v>
      </c>
      <c r="E857" s="28"/>
    </row>
    <row r="858" hidden="1">
      <c r="A858" s="31" t="s">
        <v>3436</v>
      </c>
      <c r="B858" s="29">
        <v>0.0</v>
      </c>
      <c r="C858" s="26"/>
      <c r="D858" s="27">
        <v>0.0</v>
      </c>
      <c r="E858" s="28"/>
    </row>
    <row r="859" hidden="1">
      <c r="A859" s="31" t="s">
        <v>3438</v>
      </c>
      <c r="B859" s="29">
        <v>90.0</v>
      </c>
      <c r="C859" s="26">
        <v>90.0</v>
      </c>
      <c r="D859" s="27">
        <v>0.0</v>
      </c>
      <c r="E859" s="28"/>
    </row>
    <row r="860" hidden="1">
      <c r="A860" s="31" t="s">
        <v>3439</v>
      </c>
      <c r="B860" s="29">
        <v>6710.0</v>
      </c>
      <c r="C860" s="26">
        <v>6710.0</v>
      </c>
      <c r="D860" s="27">
        <v>0.0</v>
      </c>
      <c r="E860" s="28" t="s">
        <v>4519</v>
      </c>
    </row>
    <row r="861" hidden="1">
      <c r="A861" s="31" t="s">
        <v>3441</v>
      </c>
      <c r="B861" s="29">
        <v>3520.0</v>
      </c>
      <c r="C861" s="26">
        <v>3560.0</v>
      </c>
      <c r="D861" s="27">
        <v>40.0</v>
      </c>
      <c r="E861" s="34"/>
    </row>
    <row r="862" hidden="1">
      <c r="A862" s="57" t="s">
        <v>3442</v>
      </c>
      <c r="B862" s="29">
        <v>44258.0</v>
      </c>
      <c r="C862" s="29">
        <v>44258.0</v>
      </c>
      <c r="D862" s="27">
        <v>0.0</v>
      </c>
      <c r="E862" s="34"/>
    </row>
    <row r="863" hidden="1">
      <c r="A863" s="57" t="s">
        <v>3443</v>
      </c>
      <c r="B863" s="29">
        <v>14767.0</v>
      </c>
      <c r="C863" s="58">
        <v>14767.0</v>
      </c>
      <c r="D863" s="27">
        <v>0.0</v>
      </c>
      <c r="E863" s="34"/>
    </row>
    <row r="864" hidden="1">
      <c r="A864" s="57" t="s">
        <v>3444</v>
      </c>
      <c r="B864" s="29">
        <v>52431.0</v>
      </c>
      <c r="C864" s="58">
        <v>52431.0</v>
      </c>
      <c r="D864" s="27">
        <v>0.0</v>
      </c>
      <c r="E864" s="34"/>
    </row>
    <row r="865" hidden="1">
      <c r="A865" s="57" t="s">
        <v>3445</v>
      </c>
      <c r="B865" s="29">
        <v>53100.0</v>
      </c>
      <c r="C865" s="58">
        <v>53100.0</v>
      </c>
      <c r="D865" s="27">
        <v>0.0</v>
      </c>
      <c r="E865" s="34"/>
    </row>
    <row r="866" hidden="1">
      <c r="A866" s="57" t="s">
        <v>3447</v>
      </c>
      <c r="B866" s="29">
        <v>2740.0</v>
      </c>
      <c r="C866" s="58">
        <v>2740.0</v>
      </c>
      <c r="D866" s="27">
        <v>0.0</v>
      </c>
      <c r="E866" s="34"/>
    </row>
    <row r="867" hidden="1">
      <c r="A867" s="57" t="s">
        <v>3448</v>
      </c>
      <c r="B867" s="29">
        <v>13760.0</v>
      </c>
      <c r="C867" s="58">
        <v>13760.0</v>
      </c>
      <c r="D867" s="27">
        <v>0.0</v>
      </c>
      <c r="E867" s="34"/>
    </row>
    <row r="868" hidden="1">
      <c r="A868" s="35" t="s">
        <v>3449</v>
      </c>
      <c r="B868" s="29">
        <v>225209.0</v>
      </c>
      <c r="C868" s="58">
        <v>225209.0</v>
      </c>
      <c r="D868" s="27">
        <v>0.0</v>
      </c>
      <c r="E868" s="34"/>
    </row>
    <row r="869" hidden="1">
      <c r="A869" s="36" t="s">
        <v>3450</v>
      </c>
      <c r="B869" s="37">
        <v>0.0</v>
      </c>
      <c r="C869" s="27">
        <v>3581.0</v>
      </c>
      <c r="D869" s="27">
        <v>3581.0</v>
      </c>
      <c r="E869" s="63"/>
    </row>
    <row r="870" hidden="1"/>
    <row r="871" hidden="1"/>
    <row r="872" hidden="1">
      <c r="A872" s="5" t="s">
        <v>3421</v>
      </c>
      <c r="B872" s="6"/>
      <c r="C872" s="6"/>
      <c r="D872" s="6"/>
      <c r="E872" s="7"/>
    </row>
    <row r="873" hidden="1">
      <c r="A873" s="10"/>
      <c r="B873" s="11"/>
      <c r="C873" s="11"/>
      <c r="D873" s="11"/>
      <c r="E873" s="12"/>
    </row>
    <row r="874" hidden="1">
      <c r="A874" s="5" t="s">
        <v>3423</v>
      </c>
      <c r="B874" s="6"/>
      <c r="C874" s="6"/>
      <c r="D874" s="6"/>
      <c r="E874" s="7"/>
    </row>
    <row r="875" hidden="1">
      <c r="A875" s="10"/>
      <c r="B875" s="11"/>
      <c r="C875" s="11"/>
      <c r="D875" s="11"/>
      <c r="E875" s="12"/>
    </row>
    <row r="876" hidden="1">
      <c r="A876" s="13">
        <v>45689.0</v>
      </c>
      <c r="B876" s="6"/>
      <c r="C876" s="53" t="s">
        <v>3424</v>
      </c>
      <c r="D876" s="15">
        <v>45690.0</v>
      </c>
      <c r="E876" s="7"/>
    </row>
    <row r="877" hidden="1">
      <c r="A877" s="10"/>
      <c r="B877" s="11"/>
      <c r="C877" s="16"/>
      <c r="D877" s="11"/>
      <c r="E877" s="12"/>
    </row>
    <row r="878" hidden="1">
      <c r="A878" s="54" t="s">
        <v>4477</v>
      </c>
      <c r="B878" s="7"/>
      <c r="C878" s="16"/>
      <c r="D878" s="55" t="s">
        <v>4469</v>
      </c>
      <c r="E878" s="7"/>
    </row>
    <row r="879" hidden="1">
      <c r="A879" s="10"/>
      <c r="B879" s="12"/>
      <c r="C879" s="16"/>
      <c r="D879" s="11"/>
      <c r="E879" s="12"/>
    </row>
    <row r="880" hidden="1">
      <c r="A880" s="19" t="s">
        <v>3425</v>
      </c>
      <c r="B880" s="6"/>
      <c r="C880" s="6"/>
      <c r="D880" s="6"/>
      <c r="E880" s="7"/>
    </row>
    <row r="881" hidden="1">
      <c r="A881" s="20" t="s">
        <v>3426</v>
      </c>
      <c r="B881" s="21" t="s">
        <v>3427</v>
      </c>
      <c r="C881" s="22" t="s">
        <v>3428</v>
      </c>
      <c r="D881" s="21" t="s">
        <v>3429</v>
      </c>
      <c r="E881" s="23" t="s">
        <v>13</v>
      </c>
    </row>
    <row r="882" hidden="1">
      <c r="A882" s="56" t="s">
        <v>3430</v>
      </c>
      <c r="B882" s="25">
        <v>13298.0</v>
      </c>
      <c r="C882" s="26">
        <v>13298.0</v>
      </c>
      <c r="D882" s="27">
        <v>0.0</v>
      </c>
      <c r="E882" s="28"/>
    </row>
    <row r="883" hidden="1">
      <c r="A883" s="56" t="s">
        <v>3431</v>
      </c>
      <c r="B883" s="29">
        <v>8102.0</v>
      </c>
      <c r="C883" s="26">
        <v>8102.0</v>
      </c>
      <c r="D883" s="27">
        <v>0.0</v>
      </c>
      <c r="E883" s="28"/>
    </row>
    <row r="884" hidden="1">
      <c r="A884" s="56" t="s">
        <v>3432</v>
      </c>
      <c r="B884" s="29">
        <v>0.0</v>
      </c>
      <c r="C884" s="26"/>
      <c r="D884" s="27">
        <v>0.0</v>
      </c>
      <c r="E884" s="34"/>
    </row>
    <row r="885" hidden="1">
      <c r="A885" s="56" t="s">
        <v>3434</v>
      </c>
      <c r="B885" s="29">
        <v>500.0</v>
      </c>
      <c r="C885" s="26">
        <v>500.0</v>
      </c>
      <c r="D885" s="27">
        <v>0.0</v>
      </c>
      <c r="E885" s="28"/>
    </row>
    <row r="886" hidden="1">
      <c r="A886" s="31" t="s">
        <v>3436</v>
      </c>
      <c r="B886" s="29">
        <v>0.0</v>
      </c>
      <c r="C886" s="26"/>
      <c r="D886" s="27">
        <v>0.0</v>
      </c>
      <c r="E886" s="28"/>
    </row>
    <row r="887" hidden="1">
      <c r="A887" s="31" t="s">
        <v>3438</v>
      </c>
      <c r="B887" s="29">
        <v>0.0</v>
      </c>
      <c r="C887" s="26"/>
      <c r="D887" s="27">
        <v>0.0</v>
      </c>
      <c r="E887" s="28"/>
    </row>
    <row r="888" hidden="1">
      <c r="A888" s="31" t="s">
        <v>3439</v>
      </c>
      <c r="B888" s="29">
        <v>0.0</v>
      </c>
      <c r="C888" s="26"/>
      <c r="D888" s="27">
        <v>0.0</v>
      </c>
      <c r="E888" s="28"/>
    </row>
    <row r="889" hidden="1">
      <c r="A889" s="31" t="s">
        <v>3441</v>
      </c>
      <c r="B889" s="29">
        <v>2240.0</v>
      </c>
      <c r="C889" s="26">
        <v>2240.0</v>
      </c>
      <c r="D889" s="27">
        <v>0.0</v>
      </c>
      <c r="E889" s="34"/>
    </row>
    <row r="890" hidden="1">
      <c r="A890" s="57" t="s">
        <v>3442</v>
      </c>
      <c r="B890" s="29">
        <v>18166.0</v>
      </c>
      <c r="C890" s="29">
        <v>18166.0</v>
      </c>
      <c r="D890" s="27">
        <v>0.0</v>
      </c>
      <c r="E890" s="34"/>
    </row>
    <row r="891" hidden="1">
      <c r="A891" s="57" t="s">
        <v>3443</v>
      </c>
      <c r="B891" s="29">
        <v>6346.0</v>
      </c>
      <c r="C891" s="58">
        <v>6346.0</v>
      </c>
      <c r="D891" s="27">
        <v>0.0</v>
      </c>
      <c r="E891" s="34"/>
    </row>
    <row r="892" hidden="1">
      <c r="A892" s="57" t="s">
        <v>3444</v>
      </c>
      <c r="B892" s="29">
        <v>25453.0</v>
      </c>
      <c r="C892" s="58">
        <v>25453.0</v>
      </c>
      <c r="D892" s="27">
        <v>0.0</v>
      </c>
      <c r="E892" s="34"/>
    </row>
    <row r="893" hidden="1">
      <c r="A893" s="57" t="s">
        <v>3445</v>
      </c>
      <c r="B893" s="29">
        <v>24718.0</v>
      </c>
      <c r="C893" s="58">
        <v>24718.0</v>
      </c>
      <c r="D893" s="27">
        <v>0.0</v>
      </c>
      <c r="E893" s="34"/>
    </row>
    <row r="894" hidden="1">
      <c r="A894" s="57" t="s">
        <v>3447</v>
      </c>
      <c r="B894" s="29">
        <v>2035.0</v>
      </c>
      <c r="C894" s="58">
        <v>2035.0</v>
      </c>
      <c r="D894" s="27">
        <v>0.0</v>
      </c>
      <c r="E894" s="34"/>
    </row>
    <row r="895" hidden="1">
      <c r="A895" s="57" t="s">
        <v>3448</v>
      </c>
      <c r="B895" s="29">
        <v>6226.0</v>
      </c>
      <c r="C895" s="58">
        <v>6226.0</v>
      </c>
      <c r="D895" s="27">
        <v>0.0</v>
      </c>
      <c r="E895" s="34"/>
    </row>
    <row r="896" hidden="1">
      <c r="A896" s="35" t="s">
        <v>3449</v>
      </c>
      <c r="B896" s="29">
        <v>104360.0</v>
      </c>
      <c r="C896" s="58">
        <v>104360.0</v>
      </c>
      <c r="D896" s="27">
        <v>0.0</v>
      </c>
      <c r="E896" s="34"/>
    </row>
    <row r="897" hidden="1">
      <c r="A897" s="36" t="s">
        <v>3450</v>
      </c>
      <c r="B897" s="37">
        <v>-3502.0</v>
      </c>
      <c r="C897" s="27">
        <v>-3502.0</v>
      </c>
      <c r="D897" s="27">
        <v>0.0</v>
      </c>
      <c r="E897" s="38" t="s">
        <v>4520</v>
      </c>
    </row>
    <row r="898" hidden="1"/>
    <row r="899" hidden="1"/>
    <row r="900" hidden="1">
      <c r="A900" s="5" t="s">
        <v>3421</v>
      </c>
      <c r="B900" s="6"/>
      <c r="C900" s="6"/>
      <c r="D900" s="6"/>
      <c r="E900" s="7"/>
    </row>
    <row r="901" hidden="1">
      <c r="A901" s="10"/>
      <c r="B901" s="11"/>
      <c r="C901" s="11"/>
      <c r="D901" s="11"/>
      <c r="E901" s="12"/>
    </row>
    <row r="902" hidden="1">
      <c r="A902" s="5" t="s">
        <v>3423</v>
      </c>
      <c r="B902" s="6"/>
      <c r="C902" s="6"/>
      <c r="D902" s="6"/>
      <c r="E902" s="7"/>
    </row>
    <row r="903" hidden="1">
      <c r="A903" s="10"/>
      <c r="B903" s="11"/>
      <c r="C903" s="11"/>
      <c r="D903" s="11"/>
      <c r="E903" s="12"/>
    </row>
    <row r="904" hidden="1">
      <c r="A904" s="13">
        <v>45691.0</v>
      </c>
      <c r="B904" s="6"/>
      <c r="C904" s="53" t="s">
        <v>3424</v>
      </c>
      <c r="D904" s="15">
        <v>45697.0</v>
      </c>
      <c r="E904" s="7"/>
    </row>
    <row r="905" hidden="1">
      <c r="A905" s="10"/>
      <c r="B905" s="11"/>
      <c r="C905" s="16"/>
      <c r="D905" s="11"/>
      <c r="E905" s="12"/>
    </row>
    <row r="906" hidden="1">
      <c r="A906" s="54" t="s">
        <v>4468</v>
      </c>
      <c r="B906" s="7"/>
      <c r="C906" s="16"/>
      <c r="D906" s="55" t="s">
        <v>4469</v>
      </c>
      <c r="E906" s="7"/>
    </row>
    <row r="907" hidden="1">
      <c r="A907" s="10"/>
      <c r="B907" s="12"/>
      <c r="C907" s="16"/>
      <c r="D907" s="11"/>
      <c r="E907" s="12"/>
    </row>
    <row r="908" hidden="1">
      <c r="A908" s="19" t="s">
        <v>3425</v>
      </c>
      <c r="B908" s="6"/>
      <c r="C908" s="6"/>
      <c r="D908" s="6"/>
      <c r="E908" s="7"/>
    </row>
    <row r="909" hidden="1">
      <c r="A909" s="20" t="s">
        <v>3426</v>
      </c>
      <c r="B909" s="21" t="s">
        <v>3427</v>
      </c>
      <c r="C909" s="22" t="s">
        <v>3428</v>
      </c>
      <c r="D909" s="21" t="s">
        <v>3429</v>
      </c>
      <c r="E909" s="23" t="s">
        <v>13</v>
      </c>
    </row>
    <row r="910" hidden="1">
      <c r="A910" s="56" t="s">
        <v>3430</v>
      </c>
      <c r="B910" s="25">
        <v>27847.0</v>
      </c>
      <c r="C910" s="26">
        <v>27846.0</v>
      </c>
      <c r="D910" s="27">
        <v>-1.0</v>
      </c>
      <c r="E910" s="28" t="s">
        <v>4521</v>
      </c>
    </row>
    <row r="911" hidden="1">
      <c r="A911" s="56" t="s">
        <v>3431</v>
      </c>
      <c r="B911" s="29">
        <v>31904.0</v>
      </c>
      <c r="C911" s="26">
        <v>31904.0</v>
      </c>
      <c r="D911" s="27">
        <v>0.0</v>
      </c>
      <c r="E911" s="28"/>
    </row>
    <row r="912" hidden="1">
      <c r="A912" s="56" t="s">
        <v>3432</v>
      </c>
      <c r="B912" s="29">
        <v>0.0</v>
      </c>
      <c r="C912" s="26"/>
      <c r="D912" s="27">
        <v>0.0</v>
      </c>
      <c r="E912" s="34"/>
    </row>
    <row r="913" hidden="1">
      <c r="A913" s="56" t="s">
        <v>3434</v>
      </c>
      <c r="B913" s="29">
        <v>1500.0</v>
      </c>
      <c r="C913" s="26">
        <v>1500.0</v>
      </c>
      <c r="D913" s="27">
        <v>0.0</v>
      </c>
      <c r="E913" s="28"/>
    </row>
    <row r="914" hidden="1">
      <c r="A914" s="31" t="s">
        <v>3436</v>
      </c>
      <c r="B914" s="29">
        <v>800.0</v>
      </c>
      <c r="C914" s="26"/>
      <c r="D914" s="27">
        <v>-800.0</v>
      </c>
      <c r="E914" s="28" t="s">
        <v>4522</v>
      </c>
    </row>
    <row r="915" hidden="1">
      <c r="A915" s="31" t="s">
        <v>3438</v>
      </c>
      <c r="B915" s="29">
        <v>88.0</v>
      </c>
      <c r="C915" s="26">
        <v>88.0</v>
      </c>
      <c r="D915" s="27">
        <v>0.0</v>
      </c>
      <c r="E915" s="28"/>
    </row>
    <row r="916" hidden="1">
      <c r="A916" s="31" t="s">
        <v>3439</v>
      </c>
      <c r="B916" s="29">
        <v>440.0</v>
      </c>
      <c r="C916" s="26">
        <v>440.0</v>
      </c>
      <c r="D916" s="27">
        <v>0.0</v>
      </c>
      <c r="E916" s="28"/>
    </row>
    <row r="917" hidden="1">
      <c r="A917" s="31" t="s">
        <v>3441</v>
      </c>
      <c r="B917" s="29">
        <v>5320.0</v>
      </c>
      <c r="C917" s="26">
        <v>5980.0</v>
      </c>
      <c r="D917" s="27">
        <v>660.0</v>
      </c>
      <c r="E917" s="34"/>
    </row>
    <row r="918" hidden="1">
      <c r="A918" s="57" t="s">
        <v>3442</v>
      </c>
      <c r="B918" s="29">
        <v>52165.0</v>
      </c>
      <c r="C918" s="29">
        <v>52165.0</v>
      </c>
      <c r="D918" s="27">
        <v>0.0</v>
      </c>
      <c r="E918" s="34"/>
    </row>
    <row r="919" hidden="1">
      <c r="A919" s="57" t="s">
        <v>3443</v>
      </c>
      <c r="B919" s="29">
        <v>41230.09999999999</v>
      </c>
      <c r="C919" s="58">
        <v>41230.100000000064</v>
      </c>
      <c r="D919" s="27">
        <v>7.275957614183426E-11</v>
      </c>
      <c r="E919" s="34"/>
    </row>
    <row r="920" hidden="1">
      <c r="A920" s="57" t="s">
        <v>3444</v>
      </c>
      <c r="B920" s="29">
        <v>58835.0</v>
      </c>
      <c r="C920" s="58">
        <v>58835.0</v>
      </c>
      <c r="D920" s="27">
        <v>0.0</v>
      </c>
      <c r="E920" s="34"/>
    </row>
    <row r="921" hidden="1">
      <c r="A921" s="57" t="s">
        <v>3445</v>
      </c>
      <c r="B921" s="29">
        <v>89731.0</v>
      </c>
      <c r="C921" s="58">
        <v>89731.0</v>
      </c>
      <c r="D921" s="27">
        <v>0.0</v>
      </c>
      <c r="E921" s="34"/>
    </row>
    <row r="922" hidden="1">
      <c r="A922" s="57" t="s">
        <v>3447</v>
      </c>
      <c r="B922" s="29">
        <v>1163.0</v>
      </c>
      <c r="C922" s="58">
        <v>1163.0</v>
      </c>
      <c r="D922" s="27">
        <v>0.0</v>
      </c>
      <c r="E922" s="34"/>
    </row>
    <row r="923" hidden="1">
      <c r="A923" s="57" t="s">
        <v>3448</v>
      </c>
      <c r="B923" s="29">
        <v>7815.0</v>
      </c>
      <c r="C923" s="58">
        <v>7815.0</v>
      </c>
      <c r="D923" s="27">
        <v>0.0</v>
      </c>
      <c r="E923" s="34"/>
    </row>
    <row r="924" hidden="1">
      <c r="A924" s="35" t="s">
        <v>3449</v>
      </c>
      <c r="B924" s="29">
        <v>311008.60000000003</v>
      </c>
      <c r="C924" s="58">
        <v>311008.6</v>
      </c>
      <c r="D924" s="27">
        <v>-5.820766091346741E-11</v>
      </c>
      <c r="E924" s="34"/>
    </row>
    <row r="925" hidden="1">
      <c r="A925" s="36" t="s">
        <v>3450</v>
      </c>
      <c r="B925" s="37">
        <v>14.49999999994543</v>
      </c>
      <c r="C925" s="27">
        <v>-126.49999999988358</v>
      </c>
      <c r="D925" s="27">
        <v>-140.99999999982901</v>
      </c>
      <c r="E925" s="38"/>
    </row>
    <row r="926" hidden="1"/>
    <row r="927" hidden="1"/>
    <row r="928" hidden="1">
      <c r="A928" s="5" t="s">
        <v>3421</v>
      </c>
      <c r="B928" s="6"/>
      <c r="C928" s="6"/>
      <c r="D928" s="6"/>
      <c r="E928" s="7"/>
    </row>
    <row r="929" hidden="1">
      <c r="A929" s="10"/>
      <c r="B929" s="11"/>
      <c r="C929" s="11"/>
      <c r="D929" s="11"/>
      <c r="E929" s="12"/>
    </row>
    <row r="930" hidden="1">
      <c r="A930" s="5" t="s">
        <v>3423</v>
      </c>
      <c r="B930" s="6"/>
      <c r="C930" s="6"/>
      <c r="D930" s="6"/>
      <c r="E930" s="7"/>
    </row>
    <row r="931" hidden="1">
      <c r="A931" s="10"/>
      <c r="B931" s="11"/>
      <c r="C931" s="11"/>
      <c r="D931" s="11"/>
      <c r="E931" s="12"/>
    </row>
    <row r="932" hidden="1">
      <c r="A932" s="13">
        <v>45698.0</v>
      </c>
      <c r="B932" s="6"/>
      <c r="C932" s="53" t="s">
        <v>3424</v>
      </c>
      <c r="D932" s="15">
        <v>45704.0</v>
      </c>
      <c r="E932" s="7"/>
    </row>
    <row r="933" hidden="1">
      <c r="A933" s="10"/>
      <c r="B933" s="11"/>
      <c r="C933" s="16"/>
      <c r="D933" s="11"/>
      <c r="E933" s="12"/>
    </row>
    <row r="934" hidden="1">
      <c r="A934" s="54" t="s">
        <v>4468</v>
      </c>
      <c r="B934" s="7"/>
      <c r="C934" s="16"/>
      <c r="D934" s="55" t="s">
        <v>4469</v>
      </c>
      <c r="E934" s="7"/>
    </row>
    <row r="935" hidden="1">
      <c r="A935" s="10"/>
      <c r="B935" s="12"/>
      <c r="C935" s="16"/>
      <c r="D935" s="11"/>
      <c r="E935" s="12"/>
    </row>
    <row r="936" hidden="1">
      <c r="A936" s="19" t="s">
        <v>3425</v>
      </c>
      <c r="B936" s="6"/>
      <c r="C936" s="6"/>
      <c r="D936" s="6"/>
      <c r="E936" s="7"/>
    </row>
    <row r="937" hidden="1">
      <c r="A937" s="20" t="s">
        <v>3426</v>
      </c>
      <c r="B937" s="21" t="s">
        <v>3427</v>
      </c>
      <c r="C937" s="22" t="s">
        <v>3428</v>
      </c>
      <c r="D937" s="21" t="s">
        <v>3429</v>
      </c>
      <c r="E937" s="23" t="s">
        <v>13</v>
      </c>
    </row>
    <row r="938" hidden="1">
      <c r="A938" s="56" t="s">
        <v>3430</v>
      </c>
      <c r="B938" s="25">
        <v>30291.0</v>
      </c>
      <c r="C938" s="26">
        <v>30297.0</v>
      </c>
      <c r="D938" s="27">
        <v>6.0</v>
      </c>
      <c r="E938" s="28" t="s">
        <v>4523</v>
      </c>
    </row>
    <row r="939" hidden="1">
      <c r="A939" s="56" t="s">
        <v>3431</v>
      </c>
      <c r="B939" s="29">
        <v>32476.0</v>
      </c>
      <c r="C939" s="26">
        <v>32476.0</v>
      </c>
      <c r="D939" s="27">
        <v>0.0</v>
      </c>
      <c r="E939" s="28"/>
    </row>
    <row r="940" hidden="1">
      <c r="A940" s="56" t="s">
        <v>3432</v>
      </c>
      <c r="B940" s="29">
        <v>280.0</v>
      </c>
      <c r="C940" s="26">
        <v>280.0</v>
      </c>
      <c r="D940" s="27">
        <v>0.0</v>
      </c>
      <c r="E940" s="34"/>
    </row>
    <row r="941" hidden="1">
      <c r="A941" s="56" t="s">
        <v>3434</v>
      </c>
      <c r="B941" s="29">
        <v>2000.0</v>
      </c>
      <c r="C941" s="26">
        <v>2000.0</v>
      </c>
      <c r="D941" s="27">
        <v>0.0</v>
      </c>
      <c r="E941" s="28"/>
    </row>
    <row r="942" hidden="1">
      <c r="A942" s="31" t="s">
        <v>3436</v>
      </c>
      <c r="B942" s="29">
        <v>1080.0</v>
      </c>
      <c r="C942" s="26"/>
      <c r="D942" s="27">
        <v>-1080.0</v>
      </c>
      <c r="E942" s="28"/>
    </row>
    <row r="943" hidden="1">
      <c r="A943" s="31" t="s">
        <v>3438</v>
      </c>
      <c r="B943" s="29">
        <v>90.0</v>
      </c>
      <c r="C943" s="26">
        <v>90.0</v>
      </c>
      <c r="D943" s="27">
        <v>0.0</v>
      </c>
      <c r="E943" s="28"/>
    </row>
    <row r="944" hidden="1">
      <c r="A944" s="31" t="s">
        <v>3439</v>
      </c>
      <c r="B944" s="29">
        <v>1093.0</v>
      </c>
      <c r="C944" s="26">
        <v>1093.0</v>
      </c>
      <c r="D944" s="27">
        <v>0.0</v>
      </c>
      <c r="E944" s="28"/>
    </row>
    <row r="945" hidden="1">
      <c r="A945" s="31" t="s">
        <v>3441</v>
      </c>
      <c r="B945" s="29">
        <v>5320.0</v>
      </c>
      <c r="C945" s="26">
        <v>6400.0</v>
      </c>
      <c r="D945" s="27">
        <v>1080.0</v>
      </c>
      <c r="E945" s="34"/>
    </row>
    <row r="946" hidden="1">
      <c r="A946" s="57" t="s">
        <v>3442</v>
      </c>
      <c r="B946" s="29">
        <v>60594.0</v>
      </c>
      <c r="C946" s="29">
        <v>60594.0</v>
      </c>
      <c r="D946" s="27">
        <v>0.0</v>
      </c>
      <c r="E946" s="34"/>
    </row>
    <row r="947" hidden="1">
      <c r="A947" s="57" t="s">
        <v>3443</v>
      </c>
      <c r="B947" s="29">
        <v>26862.0</v>
      </c>
      <c r="C947" s="58">
        <v>26862.0</v>
      </c>
      <c r="D947" s="27">
        <v>0.0</v>
      </c>
      <c r="E947" s="34"/>
    </row>
    <row r="948" hidden="1">
      <c r="A948" s="57" t="s">
        <v>3444</v>
      </c>
      <c r="B948" s="29">
        <v>77468.0</v>
      </c>
      <c r="C948" s="58">
        <v>77468.0</v>
      </c>
      <c r="D948" s="27">
        <v>0.0</v>
      </c>
      <c r="E948" s="34"/>
    </row>
    <row r="949" hidden="1">
      <c r="A949" s="57" t="s">
        <v>3445</v>
      </c>
      <c r="B949" s="29">
        <v>103772.0</v>
      </c>
      <c r="C949" s="58">
        <v>103772.0</v>
      </c>
      <c r="D949" s="27">
        <v>0.0</v>
      </c>
      <c r="E949" s="34"/>
    </row>
    <row r="950" hidden="1">
      <c r="A950" s="57" t="s">
        <v>3447</v>
      </c>
      <c r="B950" s="29">
        <v>3693.0</v>
      </c>
      <c r="C950" s="58">
        <v>3693.0</v>
      </c>
      <c r="D950" s="27">
        <v>0.0</v>
      </c>
      <c r="E950" s="34"/>
    </row>
    <row r="951" hidden="1">
      <c r="A951" s="57" t="s">
        <v>3448</v>
      </c>
      <c r="B951" s="29">
        <v>11112.0</v>
      </c>
      <c r="C951" s="58">
        <v>11112.0</v>
      </c>
      <c r="D951" s="27">
        <v>0.0</v>
      </c>
      <c r="E951" s="34"/>
    </row>
    <row r="952" hidden="1">
      <c r="A952" s="35" t="s">
        <v>3449</v>
      </c>
      <c r="B952" s="29">
        <v>345018.0</v>
      </c>
      <c r="C952" s="58">
        <v>345018.0</v>
      </c>
      <c r="D952" s="27">
        <v>0.0</v>
      </c>
      <c r="E952" s="34"/>
    </row>
    <row r="953" hidden="1">
      <c r="A953" s="36" t="s">
        <v>3450</v>
      </c>
      <c r="B953" s="37">
        <v>1.0</v>
      </c>
      <c r="C953" s="27">
        <v>7.0</v>
      </c>
      <c r="D953" s="27">
        <v>6.0</v>
      </c>
      <c r="E953" s="38"/>
    </row>
    <row r="954" hidden="1"/>
    <row r="955" hidden="1"/>
    <row r="956" hidden="1">
      <c r="A956" s="5" t="s">
        <v>3421</v>
      </c>
      <c r="B956" s="6"/>
      <c r="C956" s="6"/>
      <c r="D956" s="6"/>
      <c r="E956" s="7"/>
    </row>
    <row r="957" hidden="1">
      <c r="A957" s="10"/>
      <c r="B957" s="11"/>
      <c r="C957" s="11"/>
      <c r="D957" s="11"/>
      <c r="E957" s="12"/>
    </row>
    <row r="958" hidden="1">
      <c r="A958" s="5" t="s">
        <v>3423</v>
      </c>
      <c r="B958" s="6"/>
      <c r="C958" s="6"/>
      <c r="D958" s="6"/>
      <c r="E958" s="7"/>
    </row>
    <row r="959" hidden="1">
      <c r="A959" s="10"/>
      <c r="B959" s="11"/>
      <c r="C959" s="11"/>
      <c r="D959" s="11"/>
      <c r="E959" s="12"/>
    </row>
    <row r="960" hidden="1">
      <c r="A960" s="13">
        <v>45705.0</v>
      </c>
      <c r="B960" s="6"/>
      <c r="C960" s="53" t="s">
        <v>3424</v>
      </c>
      <c r="D960" s="15">
        <v>45711.0</v>
      </c>
      <c r="E960" s="7"/>
    </row>
    <row r="961" hidden="1">
      <c r="A961" s="10"/>
      <c r="B961" s="11"/>
      <c r="C961" s="16"/>
      <c r="D961" s="11"/>
      <c r="E961" s="12"/>
    </row>
    <row r="962" hidden="1">
      <c r="A962" s="54" t="s">
        <v>4468</v>
      </c>
      <c r="B962" s="7"/>
      <c r="C962" s="16"/>
      <c r="D962" s="55" t="s">
        <v>4469</v>
      </c>
      <c r="E962" s="7"/>
    </row>
    <row r="963" hidden="1">
      <c r="A963" s="10"/>
      <c r="B963" s="12"/>
      <c r="C963" s="16"/>
      <c r="D963" s="11"/>
      <c r="E963" s="12"/>
    </row>
    <row r="964" hidden="1">
      <c r="A964" s="19" t="s">
        <v>3425</v>
      </c>
      <c r="B964" s="6"/>
      <c r="C964" s="6"/>
      <c r="D964" s="6"/>
      <c r="E964" s="7"/>
    </row>
    <row r="965" hidden="1">
      <c r="A965" s="20" t="s">
        <v>3426</v>
      </c>
      <c r="B965" s="21" t="s">
        <v>3427</v>
      </c>
      <c r="C965" s="22" t="s">
        <v>3428</v>
      </c>
      <c r="D965" s="21" t="s">
        <v>3429</v>
      </c>
      <c r="E965" s="23" t="s">
        <v>13</v>
      </c>
    </row>
    <row r="966" hidden="1">
      <c r="A966" s="56" t="s">
        <v>3430</v>
      </c>
      <c r="B966" s="25">
        <v>29582.0</v>
      </c>
      <c r="C966" s="26">
        <v>29508.0</v>
      </c>
      <c r="D966" s="27">
        <v>-74.0</v>
      </c>
      <c r="E966" s="28" t="s">
        <v>4524</v>
      </c>
    </row>
    <row r="967" hidden="1">
      <c r="A967" s="56" t="s">
        <v>3431</v>
      </c>
      <c r="B967" s="29">
        <v>31739.0</v>
      </c>
      <c r="C967" s="26">
        <v>31739.0</v>
      </c>
      <c r="D967" s="27">
        <v>0.0</v>
      </c>
      <c r="E967" s="28"/>
    </row>
    <row r="968" hidden="1">
      <c r="A968" s="56" t="s">
        <v>3432</v>
      </c>
      <c r="B968" s="29">
        <v>585.0</v>
      </c>
      <c r="C968" s="26">
        <v>660.0</v>
      </c>
      <c r="D968" s="27">
        <v>75.0</v>
      </c>
      <c r="E968" s="28" t="s">
        <v>4525</v>
      </c>
    </row>
    <row r="969" hidden="1">
      <c r="A969" s="56" t="s">
        <v>3434</v>
      </c>
      <c r="B969" s="29">
        <v>2000.0</v>
      </c>
      <c r="C969" s="26">
        <v>2000.0</v>
      </c>
      <c r="D969" s="27">
        <v>0.0</v>
      </c>
      <c r="E969" s="28"/>
    </row>
    <row r="970" hidden="1">
      <c r="A970" s="31" t="s">
        <v>3436</v>
      </c>
      <c r="B970" s="29">
        <v>440.0</v>
      </c>
      <c r="C970" s="26"/>
      <c r="D970" s="27">
        <v>-440.0</v>
      </c>
      <c r="E970" s="28"/>
    </row>
    <row r="971" hidden="1">
      <c r="A971" s="31" t="s">
        <v>3438</v>
      </c>
      <c r="B971" s="29">
        <v>0.0</v>
      </c>
      <c r="C971" s="26"/>
      <c r="D971" s="27">
        <v>0.0</v>
      </c>
      <c r="E971" s="28"/>
    </row>
    <row r="972" hidden="1">
      <c r="A972" s="31" t="s">
        <v>3439</v>
      </c>
      <c r="B972" s="29">
        <v>2099.0</v>
      </c>
      <c r="C972" s="26">
        <v>2099.0</v>
      </c>
      <c r="D972" s="27">
        <v>0.0</v>
      </c>
      <c r="E972" s="28" t="s">
        <v>4526</v>
      </c>
    </row>
    <row r="973" hidden="1">
      <c r="A973" s="31" t="s">
        <v>3441</v>
      </c>
      <c r="B973" s="29">
        <v>5280.0</v>
      </c>
      <c r="C973" s="26">
        <v>5720.0</v>
      </c>
      <c r="D973" s="27">
        <v>440.0</v>
      </c>
      <c r="E973" s="34"/>
    </row>
    <row r="974" hidden="1">
      <c r="A974" s="57" t="s">
        <v>3442</v>
      </c>
      <c r="B974" s="29">
        <v>70172.0</v>
      </c>
      <c r="C974" s="29">
        <v>70172.0</v>
      </c>
      <c r="D974" s="27">
        <v>0.0</v>
      </c>
      <c r="E974" s="34"/>
    </row>
    <row r="975" hidden="1">
      <c r="A975" s="57" t="s">
        <v>3443</v>
      </c>
      <c r="B975" s="29">
        <v>29552.0</v>
      </c>
      <c r="C975" s="58">
        <v>29552.0</v>
      </c>
      <c r="D975" s="27">
        <v>0.0</v>
      </c>
      <c r="E975" s="34"/>
    </row>
    <row r="976" hidden="1">
      <c r="A976" s="57" t="s">
        <v>3444</v>
      </c>
      <c r="B976" s="29">
        <v>63189.0</v>
      </c>
      <c r="C976" s="58">
        <v>63189.0</v>
      </c>
      <c r="D976" s="27">
        <v>0.0</v>
      </c>
      <c r="E976" s="34"/>
    </row>
    <row r="977" hidden="1">
      <c r="A977" s="57" t="s">
        <v>3445</v>
      </c>
      <c r="B977" s="29">
        <v>98516.0</v>
      </c>
      <c r="C977" s="58">
        <v>98516.0</v>
      </c>
      <c r="D977" s="27">
        <v>0.0</v>
      </c>
      <c r="E977" s="34"/>
    </row>
    <row r="978" hidden="1">
      <c r="A978" s="57" t="s">
        <v>3447</v>
      </c>
      <c r="B978" s="29">
        <v>3911.0</v>
      </c>
      <c r="C978" s="58">
        <v>3911.0</v>
      </c>
      <c r="D978" s="27">
        <v>0.0</v>
      </c>
      <c r="E978" s="34"/>
    </row>
    <row r="979" hidden="1">
      <c r="A979" s="57" t="s">
        <v>3448</v>
      </c>
      <c r="B979" s="29">
        <v>11650.0</v>
      </c>
      <c r="C979" s="58">
        <v>11650.0</v>
      </c>
      <c r="D979" s="27">
        <v>0.0</v>
      </c>
      <c r="E979" s="34"/>
    </row>
    <row r="980" hidden="1">
      <c r="A980" s="35" t="s">
        <v>3449</v>
      </c>
      <c r="B980" s="29">
        <v>337065.0</v>
      </c>
      <c r="C980" s="58">
        <v>337065.0</v>
      </c>
      <c r="D980" s="27">
        <v>0.0</v>
      </c>
      <c r="E980" s="34"/>
    </row>
    <row r="981" hidden="1">
      <c r="A981" s="36" t="s">
        <v>3450</v>
      </c>
      <c r="B981" s="37">
        <v>0.0</v>
      </c>
      <c r="C981" s="27">
        <v>1.0</v>
      </c>
      <c r="D981" s="27">
        <v>1.0</v>
      </c>
      <c r="E981" s="38"/>
    </row>
    <row r="982" hidden="1"/>
    <row r="983" hidden="1"/>
    <row r="984" hidden="1">
      <c r="A984" s="5" t="s">
        <v>3421</v>
      </c>
      <c r="B984" s="6"/>
      <c r="C984" s="6"/>
      <c r="D984" s="6"/>
      <c r="E984" s="7"/>
    </row>
    <row r="985" hidden="1">
      <c r="A985" s="10"/>
      <c r="B985" s="11"/>
      <c r="C985" s="11"/>
      <c r="D985" s="11"/>
      <c r="E985" s="12"/>
    </row>
    <row r="986" hidden="1">
      <c r="A986" s="5" t="s">
        <v>3423</v>
      </c>
      <c r="B986" s="6"/>
      <c r="C986" s="6"/>
      <c r="D986" s="6"/>
      <c r="E986" s="7"/>
    </row>
    <row r="987" hidden="1">
      <c r="A987" s="10"/>
      <c r="B987" s="11"/>
      <c r="C987" s="11"/>
      <c r="D987" s="11"/>
      <c r="E987" s="12"/>
    </row>
    <row r="988" hidden="1">
      <c r="A988" s="13">
        <v>45712.0</v>
      </c>
      <c r="B988" s="6"/>
      <c r="C988" s="53" t="s">
        <v>3424</v>
      </c>
      <c r="D988" s="15">
        <v>45716.0</v>
      </c>
      <c r="E988" s="7"/>
    </row>
    <row r="989" hidden="1">
      <c r="A989" s="10"/>
      <c r="B989" s="11"/>
      <c r="C989" s="16"/>
      <c r="D989" s="11"/>
      <c r="E989" s="12"/>
    </row>
    <row r="990" hidden="1">
      <c r="A990" s="54" t="s">
        <v>4468</v>
      </c>
      <c r="B990" s="7"/>
      <c r="C990" s="16"/>
      <c r="D990" s="55" t="s">
        <v>4475</v>
      </c>
      <c r="E990" s="7"/>
    </row>
    <row r="991" hidden="1">
      <c r="A991" s="10"/>
      <c r="B991" s="12"/>
      <c r="C991" s="16"/>
      <c r="D991" s="11"/>
      <c r="E991" s="12"/>
    </row>
    <row r="992" hidden="1">
      <c r="A992" s="19" t="s">
        <v>3425</v>
      </c>
      <c r="B992" s="6"/>
      <c r="C992" s="6"/>
      <c r="D992" s="6"/>
      <c r="E992" s="7"/>
    </row>
    <row r="993" hidden="1">
      <c r="A993" s="20" t="s">
        <v>3426</v>
      </c>
      <c r="B993" s="21" t="s">
        <v>3427</v>
      </c>
      <c r="C993" s="22" t="s">
        <v>3428</v>
      </c>
      <c r="D993" s="21" t="s">
        <v>3429</v>
      </c>
      <c r="E993" s="23" t="s">
        <v>13</v>
      </c>
    </row>
    <row r="994" hidden="1">
      <c r="A994" s="56" t="s">
        <v>3430</v>
      </c>
      <c r="B994" s="25">
        <v>20554.0</v>
      </c>
      <c r="C994" s="26">
        <v>20556.0</v>
      </c>
      <c r="D994" s="27">
        <v>2.0</v>
      </c>
      <c r="E994" s="28"/>
    </row>
    <row r="995" hidden="1">
      <c r="A995" s="56" t="s">
        <v>3431</v>
      </c>
      <c r="B995" s="29">
        <v>17968.0</v>
      </c>
      <c r="C995" s="26">
        <v>17968.0</v>
      </c>
      <c r="D995" s="27">
        <v>0.0</v>
      </c>
      <c r="E995" s="28"/>
    </row>
    <row r="996" hidden="1">
      <c r="A996" s="56" t="s">
        <v>3432</v>
      </c>
      <c r="B996" s="29">
        <v>605.0</v>
      </c>
      <c r="C996" s="26">
        <v>605.0</v>
      </c>
      <c r="D996" s="27">
        <v>0.0</v>
      </c>
      <c r="E996" s="28"/>
    </row>
    <row r="997" hidden="1">
      <c r="A997" s="56" t="s">
        <v>3434</v>
      </c>
      <c r="B997" s="29">
        <v>1000.0</v>
      </c>
      <c r="C997" s="26">
        <v>1000.0</v>
      </c>
      <c r="D997" s="27">
        <v>0.0</v>
      </c>
      <c r="E997" s="28"/>
    </row>
    <row r="998" hidden="1">
      <c r="A998" s="31" t="s">
        <v>3436</v>
      </c>
      <c r="B998" s="29">
        <v>200.0</v>
      </c>
      <c r="C998" s="26">
        <v>200.0</v>
      </c>
      <c r="D998" s="27">
        <v>0.0</v>
      </c>
      <c r="E998" s="28"/>
    </row>
    <row r="999" hidden="1">
      <c r="A999" s="31" t="s">
        <v>3438</v>
      </c>
      <c r="B999" s="29">
        <v>0.0</v>
      </c>
      <c r="C999" s="26"/>
      <c r="D999" s="27">
        <v>0.0</v>
      </c>
      <c r="E999" s="28"/>
    </row>
    <row r="1000" hidden="1">
      <c r="A1000" s="31" t="s">
        <v>3439</v>
      </c>
      <c r="B1000" s="29">
        <v>2148.0</v>
      </c>
      <c r="C1000" s="26">
        <v>2148.0</v>
      </c>
      <c r="D1000" s="27">
        <v>0.0</v>
      </c>
      <c r="E1000" s="28"/>
    </row>
    <row r="1001" hidden="1">
      <c r="A1001" s="31" t="s">
        <v>3441</v>
      </c>
      <c r="B1001" s="29">
        <v>3160.0</v>
      </c>
      <c r="C1001" s="26">
        <v>3160.0</v>
      </c>
      <c r="D1001" s="27">
        <v>0.0</v>
      </c>
      <c r="E1001" s="34"/>
    </row>
    <row r="1002" hidden="1">
      <c r="A1002" s="57" t="s">
        <v>3442</v>
      </c>
      <c r="B1002" s="29">
        <v>37719.0</v>
      </c>
      <c r="C1002" s="29">
        <v>37719.0</v>
      </c>
      <c r="D1002" s="27">
        <v>0.0</v>
      </c>
      <c r="E1002" s="34"/>
    </row>
    <row r="1003" hidden="1">
      <c r="A1003" s="57" t="s">
        <v>3443</v>
      </c>
      <c r="B1003" s="29">
        <v>13248.0</v>
      </c>
      <c r="C1003" s="58">
        <v>13248.0</v>
      </c>
      <c r="D1003" s="27">
        <v>0.0</v>
      </c>
      <c r="E1003" s="34"/>
    </row>
    <row r="1004" hidden="1">
      <c r="A1004" s="57" t="s">
        <v>3444</v>
      </c>
      <c r="B1004" s="29">
        <v>42900.0</v>
      </c>
      <c r="C1004" s="58">
        <v>42900.0</v>
      </c>
      <c r="D1004" s="27">
        <v>0.0</v>
      </c>
      <c r="E1004" s="34"/>
    </row>
    <row r="1005" hidden="1">
      <c r="A1005" s="57" t="s">
        <v>3445</v>
      </c>
      <c r="B1005" s="29">
        <v>43140.0</v>
      </c>
      <c r="C1005" s="58">
        <v>43140.0</v>
      </c>
      <c r="D1005" s="27">
        <v>0.0</v>
      </c>
      <c r="E1005" s="34"/>
    </row>
    <row r="1006" hidden="1">
      <c r="A1006" s="57" t="s">
        <v>3447</v>
      </c>
      <c r="B1006" s="29">
        <v>1008.0</v>
      </c>
      <c r="C1006" s="58">
        <v>1008.0</v>
      </c>
      <c r="D1006" s="27">
        <v>0.0</v>
      </c>
      <c r="E1006" s="34"/>
    </row>
    <row r="1007" hidden="1">
      <c r="A1007" s="57" t="s">
        <v>3448</v>
      </c>
      <c r="B1007" s="29">
        <v>8677.0</v>
      </c>
      <c r="C1007" s="58">
        <v>8677.0</v>
      </c>
      <c r="D1007" s="27">
        <v>0.0</v>
      </c>
      <c r="E1007" s="34"/>
    </row>
    <row r="1008" hidden="1">
      <c r="A1008" s="35" t="s">
        <v>3449</v>
      </c>
      <c r="B1008" s="29">
        <v>183649.5</v>
      </c>
      <c r="C1008" s="58">
        <v>183649.5</v>
      </c>
      <c r="D1008" s="27">
        <v>0.0</v>
      </c>
      <c r="E1008" s="34"/>
    </row>
    <row r="1009" hidden="1">
      <c r="A1009" s="36" t="s">
        <v>3450</v>
      </c>
      <c r="B1009" s="37">
        <v>0.5</v>
      </c>
      <c r="C1009" s="27">
        <v>2.5</v>
      </c>
      <c r="D1009" s="27">
        <v>2.0</v>
      </c>
      <c r="E1009" s="38"/>
    </row>
    <row r="1010" hidden="1"/>
    <row r="1011" hidden="1"/>
    <row r="1012" hidden="1">
      <c r="A1012" s="5" t="s">
        <v>3421</v>
      </c>
      <c r="B1012" s="6"/>
      <c r="C1012" s="6"/>
      <c r="D1012" s="6"/>
      <c r="E1012" s="7"/>
    </row>
    <row r="1013" hidden="1">
      <c r="A1013" s="10"/>
      <c r="B1013" s="11"/>
      <c r="C1013" s="11"/>
      <c r="D1013" s="11"/>
      <c r="E1013" s="12"/>
    </row>
    <row r="1014" hidden="1">
      <c r="A1014" s="5" t="s">
        <v>3423</v>
      </c>
      <c r="B1014" s="6"/>
      <c r="C1014" s="6"/>
      <c r="D1014" s="6"/>
      <c r="E1014" s="7"/>
    </row>
    <row r="1015" hidden="1">
      <c r="A1015" s="10"/>
      <c r="B1015" s="11"/>
      <c r="C1015" s="11"/>
      <c r="D1015" s="11"/>
      <c r="E1015" s="12"/>
    </row>
    <row r="1016" hidden="1">
      <c r="A1016" s="13">
        <v>45717.0</v>
      </c>
      <c r="B1016" s="6"/>
      <c r="C1016" s="53" t="s">
        <v>3424</v>
      </c>
      <c r="D1016" s="15">
        <v>45718.0</v>
      </c>
      <c r="E1016" s="7"/>
    </row>
    <row r="1017" hidden="1">
      <c r="A1017" s="10"/>
      <c r="B1017" s="11"/>
      <c r="C1017" s="16"/>
      <c r="D1017" s="11"/>
      <c r="E1017" s="12"/>
    </row>
    <row r="1018" hidden="1">
      <c r="A1018" s="54" t="s">
        <v>4477</v>
      </c>
      <c r="B1018" s="7"/>
      <c r="C1018" s="16"/>
      <c r="D1018" s="55" t="s">
        <v>4469</v>
      </c>
      <c r="E1018" s="7"/>
    </row>
    <row r="1019" hidden="1">
      <c r="A1019" s="10"/>
      <c r="B1019" s="12"/>
      <c r="C1019" s="16"/>
      <c r="D1019" s="11"/>
      <c r="E1019" s="12"/>
    </row>
    <row r="1020" hidden="1">
      <c r="A1020" s="19" t="s">
        <v>3425</v>
      </c>
      <c r="B1020" s="6"/>
      <c r="C1020" s="6"/>
      <c r="D1020" s="6"/>
      <c r="E1020" s="7"/>
    </row>
    <row r="1021" hidden="1">
      <c r="A1021" s="20" t="s">
        <v>3426</v>
      </c>
      <c r="B1021" s="21" t="s">
        <v>3427</v>
      </c>
      <c r="C1021" s="22" t="s">
        <v>3428</v>
      </c>
      <c r="D1021" s="21" t="s">
        <v>3429</v>
      </c>
      <c r="E1021" s="23" t="s">
        <v>13</v>
      </c>
    </row>
    <row r="1022" hidden="1">
      <c r="A1022" s="56" t="s">
        <v>3430</v>
      </c>
      <c r="B1022" s="25">
        <v>15787.0</v>
      </c>
      <c r="C1022" s="26">
        <v>15788.0</v>
      </c>
      <c r="D1022" s="27">
        <v>1.0</v>
      </c>
      <c r="E1022" s="28" t="s">
        <v>4527</v>
      </c>
    </row>
    <row r="1023" hidden="1">
      <c r="A1023" s="56" t="s">
        <v>3431</v>
      </c>
      <c r="B1023" s="29">
        <v>6338.0</v>
      </c>
      <c r="C1023" s="26">
        <v>6338.0</v>
      </c>
      <c r="D1023" s="27">
        <v>0.0</v>
      </c>
      <c r="E1023" s="28"/>
    </row>
    <row r="1024" hidden="1">
      <c r="A1024" s="56" t="s">
        <v>3432</v>
      </c>
      <c r="B1024" s="29">
        <v>540.0</v>
      </c>
      <c r="C1024" s="26">
        <v>540.0</v>
      </c>
      <c r="D1024" s="27">
        <v>0.0</v>
      </c>
      <c r="E1024" s="28"/>
    </row>
    <row r="1025" hidden="1">
      <c r="A1025" s="56" t="s">
        <v>3434</v>
      </c>
      <c r="B1025" s="29">
        <v>0.0</v>
      </c>
      <c r="C1025" s="26"/>
      <c r="D1025" s="27">
        <v>0.0</v>
      </c>
      <c r="E1025" s="28"/>
    </row>
    <row r="1026" hidden="1">
      <c r="A1026" s="31" t="s">
        <v>3436</v>
      </c>
      <c r="B1026" s="29">
        <v>0.0</v>
      </c>
      <c r="C1026" s="26"/>
      <c r="D1026" s="27">
        <v>0.0</v>
      </c>
      <c r="E1026" s="28"/>
    </row>
    <row r="1027" hidden="1">
      <c r="A1027" s="31" t="s">
        <v>3438</v>
      </c>
      <c r="B1027" s="29">
        <v>0.0</v>
      </c>
      <c r="C1027" s="26"/>
      <c r="D1027" s="27">
        <v>0.0</v>
      </c>
      <c r="E1027" s="28"/>
    </row>
    <row r="1028" hidden="1">
      <c r="A1028" s="31" t="s">
        <v>3439</v>
      </c>
      <c r="B1028" s="29">
        <v>0.0</v>
      </c>
      <c r="C1028" s="26"/>
      <c r="D1028" s="27">
        <v>0.0</v>
      </c>
      <c r="E1028" s="28"/>
    </row>
    <row r="1029" hidden="1">
      <c r="A1029" s="31" t="s">
        <v>3441</v>
      </c>
      <c r="B1029" s="29">
        <v>3440.0</v>
      </c>
      <c r="C1029" s="26">
        <v>3440.0</v>
      </c>
      <c r="D1029" s="27">
        <v>0.0</v>
      </c>
      <c r="E1029" s="34"/>
    </row>
    <row r="1030" hidden="1">
      <c r="A1030" s="57" t="s">
        <v>3442</v>
      </c>
      <c r="B1030" s="29">
        <v>28454.0</v>
      </c>
      <c r="C1030" s="29">
        <v>28454.0</v>
      </c>
      <c r="D1030" s="27">
        <v>0.0</v>
      </c>
      <c r="E1030" s="34"/>
    </row>
    <row r="1031" hidden="1">
      <c r="A1031" s="57" t="s">
        <v>3443</v>
      </c>
      <c r="B1031" s="29">
        <v>9122.0</v>
      </c>
      <c r="C1031" s="58">
        <v>9122.0</v>
      </c>
      <c r="D1031" s="27">
        <v>0.0</v>
      </c>
      <c r="E1031" s="34"/>
    </row>
    <row r="1032" hidden="1">
      <c r="A1032" s="57" t="s">
        <v>3444</v>
      </c>
      <c r="B1032" s="29">
        <v>23636.0</v>
      </c>
      <c r="C1032" s="58">
        <v>23636.0</v>
      </c>
      <c r="D1032" s="27">
        <v>0.0</v>
      </c>
      <c r="E1032" s="34"/>
    </row>
    <row r="1033" hidden="1">
      <c r="A1033" s="57" t="s">
        <v>3445</v>
      </c>
      <c r="B1033" s="29">
        <v>43920.0</v>
      </c>
      <c r="C1033" s="58">
        <v>43920.0</v>
      </c>
      <c r="D1033" s="27">
        <v>0.0</v>
      </c>
      <c r="E1033" s="34"/>
    </row>
    <row r="1034" hidden="1">
      <c r="A1034" s="57" t="s">
        <v>3447</v>
      </c>
      <c r="B1034" s="29">
        <v>0.0</v>
      </c>
      <c r="C1034" s="58">
        <v>0.0</v>
      </c>
      <c r="D1034" s="27">
        <v>0.0</v>
      </c>
      <c r="E1034" s="34"/>
    </row>
    <row r="1035" hidden="1">
      <c r="A1035" s="57" t="s">
        <v>3448</v>
      </c>
      <c r="B1035" s="29">
        <v>4404.0</v>
      </c>
      <c r="C1035" s="58">
        <v>4404.0</v>
      </c>
      <c r="D1035" s="27">
        <v>0.0</v>
      </c>
      <c r="E1035" s="34"/>
    </row>
    <row r="1036" hidden="1">
      <c r="A1036" s="35" t="s">
        <v>3449</v>
      </c>
      <c r="B1036" s="29">
        <v>131237.0</v>
      </c>
      <c r="C1036" s="58">
        <v>131237.0</v>
      </c>
      <c r="D1036" s="27">
        <v>0.0</v>
      </c>
      <c r="E1036" s="34"/>
    </row>
    <row r="1037" hidden="1">
      <c r="A1037" s="36" t="s">
        <v>3450</v>
      </c>
      <c r="B1037" s="37">
        <v>0.0</v>
      </c>
      <c r="C1037" s="27">
        <v>1.0</v>
      </c>
      <c r="D1037" s="27">
        <v>1.0</v>
      </c>
      <c r="E1037" s="38"/>
    </row>
    <row r="1038" hidden="1"/>
    <row r="1039" hidden="1"/>
    <row r="1040" hidden="1">
      <c r="A1040" s="5" t="s">
        <v>3421</v>
      </c>
      <c r="B1040" s="6"/>
      <c r="C1040" s="6"/>
      <c r="D1040" s="6"/>
      <c r="E1040" s="7"/>
    </row>
    <row r="1041" hidden="1">
      <c r="A1041" s="10"/>
      <c r="B1041" s="11"/>
      <c r="C1041" s="11"/>
      <c r="D1041" s="11"/>
      <c r="E1041" s="12"/>
    </row>
    <row r="1042" hidden="1">
      <c r="A1042" s="5" t="s">
        <v>3423</v>
      </c>
      <c r="B1042" s="6"/>
      <c r="C1042" s="6"/>
      <c r="D1042" s="6"/>
      <c r="E1042" s="7"/>
    </row>
    <row r="1043" hidden="1">
      <c r="A1043" s="10"/>
      <c r="B1043" s="11"/>
      <c r="C1043" s="11"/>
      <c r="D1043" s="11"/>
      <c r="E1043" s="12"/>
    </row>
    <row r="1044" hidden="1">
      <c r="A1044" s="13">
        <v>45719.0</v>
      </c>
      <c r="B1044" s="6"/>
      <c r="C1044" s="53" t="s">
        <v>3424</v>
      </c>
      <c r="D1044" s="15">
        <v>45725.0</v>
      </c>
      <c r="E1044" s="7"/>
    </row>
    <row r="1045" hidden="1">
      <c r="A1045" s="10"/>
      <c r="B1045" s="11"/>
      <c r="C1045" s="16"/>
      <c r="D1045" s="11"/>
      <c r="E1045" s="12"/>
    </row>
    <row r="1046" hidden="1">
      <c r="A1046" s="54" t="s">
        <v>4468</v>
      </c>
      <c r="B1046" s="7"/>
      <c r="C1046" s="16"/>
      <c r="D1046" s="55" t="s">
        <v>4469</v>
      </c>
      <c r="E1046" s="7"/>
    </row>
    <row r="1047" hidden="1">
      <c r="A1047" s="10"/>
      <c r="B1047" s="12"/>
      <c r="C1047" s="16"/>
      <c r="D1047" s="11"/>
      <c r="E1047" s="12"/>
    </row>
    <row r="1048" hidden="1">
      <c r="A1048" s="19" t="s">
        <v>3425</v>
      </c>
      <c r="B1048" s="6"/>
      <c r="C1048" s="6"/>
      <c r="D1048" s="6"/>
      <c r="E1048" s="7"/>
    </row>
    <row r="1049" hidden="1">
      <c r="A1049" s="20" t="s">
        <v>3426</v>
      </c>
      <c r="B1049" s="21" t="s">
        <v>3427</v>
      </c>
      <c r="C1049" s="22" t="s">
        <v>3428</v>
      </c>
      <c r="D1049" s="21" t="s">
        <v>3429</v>
      </c>
      <c r="E1049" s="23" t="s">
        <v>13</v>
      </c>
    </row>
    <row r="1050" hidden="1">
      <c r="A1050" s="56" t="s">
        <v>3430</v>
      </c>
      <c r="B1050" s="25">
        <v>29584.0</v>
      </c>
      <c r="C1050" s="26">
        <v>29584.0</v>
      </c>
      <c r="D1050" s="27">
        <v>0.0</v>
      </c>
      <c r="E1050" s="28" t="s">
        <v>4528</v>
      </c>
    </row>
    <row r="1051" hidden="1">
      <c r="A1051" s="56" t="s">
        <v>3431</v>
      </c>
      <c r="B1051" s="29">
        <v>35832.0</v>
      </c>
      <c r="C1051" s="26">
        <v>35832.0</v>
      </c>
      <c r="D1051" s="27">
        <v>0.0</v>
      </c>
      <c r="E1051" s="28"/>
    </row>
    <row r="1052" hidden="1">
      <c r="A1052" s="56" t="s">
        <v>3432</v>
      </c>
      <c r="B1052" s="29">
        <v>920.0</v>
      </c>
      <c r="C1052" s="26">
        <v>920.0</v>
      </c>
      <c r="D1052" s="27">
        <v>0.0</v>
      </c>
      <c r="E1052" s="28"/>
    </row>
    <row r="1053" hidden="1">
      <c r="A1053" s="56" t="s">
        <v>3434</v>
      </c>
      <c r="B1053" s="29">
        <v>1500.0</v>
      </c>
      <c r="C1053" s="26">
        <v>1500.0</v>
      </c>
      <c r="D1053" s="27">
        <v>0.0</v>
      </c>
      <c r="E1053" s="28"/>
    </row>
    <row r="1054" hidden="1">
      <c r="A1054" s="31" t="s">
        <v>3436</v>
      </c>
      <c r="B1054" s="29">
        <v>320.0</v>
      </c>
      <c r="C1054" s="26"/>
      <c r="D1054" s="27">
        <v>-320.0</v>
      </c>
      <c r="E1054" s="28"/>
    </row>
    <row r="1055" hidden="1">
      <c r="A1055" s="31" t="s">
        <v>3438</v>
      </c>
      <c r="B1055" s="29">
        <v>0.0</v>
      </c>
      <c r="C1055" s="26"/>
      <c r="D1055" s="27">
        <v>0.0</v>
      </c>
      <c r="E1055" s="28"/>
    </row>
    <row r="1056" hidden="1">
      <c r="A1056" s="31" t="s">
        <v>3439</v>
      </c>
      <c r="B1056" s="29">
        <v>290.0</v>
      </c>
      <c r="C1056" s="26">
        <v>290.0</v>
      </c>
      <c r="D1056" s="27">
        <v>0.0</v>
      </c>
      <c r="E1056" s="28"/>
    </row>
    <row r="1057" hidden="1">
      <c r="A1057" s="31" t="s">
        <v>3441</v>
      </c>
      <c r="B1057" s="29">
        <v>6120.0</v>
      </c>
      <c r="C1057" s="26">
        <v>6440.0</v>
      </c>
      <c r="D1057" s="27">
        <v>320.0</v>
      </c>
      <c r="E1057" s="34"/>
    </row>
    <row r="1058" hidden="1">
      <c r="A1058" s="57" t="s">
        <v>3442</v>
      </c>
      <c r="B1058" s="29">
        <v>55118.0</v>
      </c>
      <c r="C1058" s="29">
        <v>55118.0</v>
      </c>
      <c r="D1058" s="27">
        <v>0.0</v>
      </c>
      <c r="E1058" s="34"/>
    </row>
    <row r="1059" hidden="1">
      <c r="A1059" s="57" t="s">
        <v>3443</v>
      </c>
      <c r="B1059" s="29">
        <v>27359.0</v>
      </c>
      <c r="C1059" s="58">
        <v>27359.0</v>
      </c>
      <c r="D1059" s="27">
        <v>0.0</v>
      </c>
      <c r="E1059" s="34"/>
    </row>
    <row r="1060" hidden="1">
      <c r="A1060" s="57" t="s">
        <v>3444</v>
      </c>
      <c r="B1060" s="29">
        <v>73398.0</v>
      </c>
      <c r="C1060" s="58">
        <v>73398.0</v>
      </c>
      <c r="D1060" s="27">
        <v>0.0</v>
      </c>
      <c r="E1060" s="34"/>
    </row>
    <row r="1061" hidden="1">
      <c r="A1061" s="57" t="s">
        <v>3445</v>
      </c>
      <c r="B1061" s="29">
        <v>88910.0</v>
      </c>
      <c r="C1061" s="58">
        <v>88910.0</v>
      </c>
      <c r="D1061" s="27">
        <v>0.0</v>
      </c>
      <c r="E1061" s="34"/>
    </row>
    <row r="1062" hidden="1">
      <c r="A1062" s="57" t="s">
        <v>3447</v>
      </c>
      <c r="B1062" s="29">
        <v>1490.0</v>
      </c>
      <c r="C1062" s="58">
        <v>1490.0</v>
      </c>
      <c r="D1062" s="27">
        <v>0.0</v>
      </c>
      <c r="E1062" s="34"/>
    </row>
    <row r="1063" hidden="1">
      <c r="A1063" s="57" t="s">
        <v>3448</v>
      </c>
      <c r="B1063" s="29">
        <v>8601.0</v>
      </c>
      <c r="C1063" s="58">
        <v>8601.0</v>
      </c>
      <c r="D1063" s="27">
        <v>0.0</v>
      </c>
      <c r="E1063" s="34"/>
    </row>
    <row r="1064" hidden="1">
      <c r="A1064" s="35" t="s">
        <v>3449</v>
      </c>
      <c r="B1064" s="29">
        <v>320837.5</v>
      </c>
      <c r="C1064" s="58">
        <v>320837.5</v>
      </c>
      <c r="D1064" s="27">
        <v>0.0</v>
      </c>
      <c r="E1064" s="34"/>
    </row>
    <row r="1065" hidden="1">
      <c r="A1065" s="36" t="s">
        <v>3450</v>
      </c>
      <c r="B1065" s="37">
        <v>3.5</v>
      </c>
      <c r="C1065" s="27">
        <v>3.5</v>
      </c>
      <c r="D1065" s="27">
        <v>0.0</v>
      </c>
      <c r="E1065" s="38"/>
    </row>
    <row r="1066" hidden="1"/>
    <row r="1067" hidden="1"/>
    <row r="1068" hidden="1">
      <c r="A1068" s="5" t="s">
        <v>3421</v>
      </c>
      <c r="B1068" s="6"/>
      <c r="C1068" s="6"/>
      <c r="D1068" s="6"/>
      <c r="E1068" s="7"/>
    </row>
    <row r="1069" hidden="1">
      <c r="A1069" s="10"/>
      <c r="B1069" s="11"/>
      <c r="C1069" s="11"/>
      <c r="D1069" s="11"/>
      <c r="E1069" s="12"/>
    </row>
    <row r="1070" hidden="1">
      <c r="A1070" s="5" t="s">
        <v>3423</v>
      </c>
      <c r="B1070" s="6"/>
      <c r="C1070" s="6"/>
      <c r="D1070" s="6"/>
      <c r="E1070" s="7"/>
    </row>
    <row r="1071" hidden="1">
      <c r="A1071" s="10"/>
      <c r="B1071" s="11"/>
      <c r="C1071" s="11"/>
      <c r="D1071" s="11"/>
      <c r="E1071" s="12"/>
    </row>
    <row r="1072" hidden="1">
      <c r="A1072" s="13">
        <v>45726.0</v>
      </c>
      <c r="B1072" s="6"/>
      <c r="C1072" s="53" t="s">
        <v>3424</v>
      </c>
      <c r="D1072" s="15">
        <v>45732.0</v>
      </c>
      <c r="E1072" s="7"/>
    </row>
    <row r="1073" hidden="1">
      <c r="A1073" s="10"/>
      <c r="B1073" s="11"/>
      <c r="C1073" s="16"/>
      <c r="D1073" s="11"/>
      <c r="E1073" s="12"/>
    </row>
    <row r="1074" hidden="1">
      <c r="A1074" s="54" t="s">
        <v>4468</v>
      </c>
      <c r="B1074" s="7"/>
      <c r="C1074" s="16"/>
      <c r="D1074" s="55" t="s">
        <v>4469</v>
      </c>
      <c r="E1074" s="7"/>
    </row>
    <row r="1075" hidden="1">
      <c r="A1075" s="10"/>
      <c r="B1075" s="12"/>
      <c r="C1075" s="16"/>
      <c r="D1075" s="11"/>
      <c r="E1075" s="12"/>
    </row>
    <row r="1076" hidden="1">
      <c r="A1076" s="19" t="s">
        <v>3425</v>
      </c>
      <c r="B1076" s="6"/>
      <c r="C1076" s="6"/>
      <c r="D1076" s="6"/>
      <c r="E1076" s="7"/>
    </row>
    <row r="1077" hidden="1">
      <c r="A1077" s="20" t="s">
        <v>3426</v>
      </c>
      <c r="B1077" s="21" t="s">
        <v>3427</v>
      </c>
      <c r="C1077" s="22" t="s">
        <v>3428</v>
      </c>
      <c r="D1077" s="21" t="s">
        <v>3429</v>
      </c>
      <c r="E1077" s="23" t="s">
        <v>13</v>
      </c>
    </row>
    <row r="1078" hidden="1">
      <c r="A1078" s="56" t="s">
        <v>3430</v>
      </c>
      <c r="B1078" s="25">
        <v>35767.0</v>
      </c>
      <c r="C1078" s="26">
        <v>35752.0</v>
      </c>
      <c r="D1078" s="27">
        <v>-15.0</v>
      </c>
      <c r="E1078" s="28" t="s">
        <v>4529</v>
      </c>
    </row>
    <row r="1079" hidden="1">
      <c r="A1079" s="56" t="s">
        <v>3431</v>
      </c>
      <c r="B1079" s="29">
        <v>26175.0</v>
      </c>
      <c r="C1079" s="26">
        <v>26175.0</v>
      </c>
      <c r="D1079" s="27">
        <v>0.0</v>
      </c>
      <c r="E1079" s="28"/>
    </row>
    <row r="1080" hidden="1">
      <c r="A1080" s="56" t="s">
        <v>3432</v>
      </c>
      <c r="B1080" s="29">
        <v>360.0</v>
      </c>
      <c r="C1080" s="26">
        <v>460.0</v>
      </c>
      <c r="D1080" s="27">
        <v>100.0</v>
      </c>
      <c r="E1080" s="28" t="s">
        <v>4530</v>
      </c>
    </row>
    <row r="1081" hidden="1">
      <c r="A1081" s="56" t="s">
        <v>3434</v>
      </c>
      <c r="B1081" s="29">
        <v>3200.0</v>
      </c>
      <c r="C1081" s="26">
        <v>3200.0</v>
      </c>
      <c r="D1081" s="27">
        <v>0.0</v>
      </c>
      <c r="E1081" s="28"/>
    </row>
    <row r="1082" hidden="1">
      <c r="A1082" s="31" t="s">
        <v>3436</v>
      </c>
      <c r="B1082" s="29">
        <v>0.0</v>
      </c>
      <c r="C1082" s="26"/>
      <c r="D1082" s="27">
        <v>0.0</v>
      </c>
      <c r="E1082" s="28"/>
    </row>
    <row r="1083" hidden="1">
      <c r="A1083" s="31" t="s">
        <v>3438</v>
      </c>
      <c r="B1083" s="29">
        <v>0.0</v>
      </c>
      <c r="C1083" s="26"/>
      <c r="D1083" s="27">
        <v>0.0</v>
      </c>
      <c r="E1083" s="28"/>
    </row>
    <row r="1084" hidden="1">
      <c r="A1084" s="31" t="s">
        <v>3439</v>
      </c>
      <c r="B1084" s="29">
        <v>0.0</v>
      </c>
      <c r="C1084" s="26">
        <v>500.0</v>
      </c>
      <c r="D1084" s="27">
        <v>500.0</v>
      </c>
      <c r="E1084" s="28" t="s">
        <v>4531</v>
      </c>
    </row>
    <row r="1085" hidden="1">
      <c r="A1085" s="31" t="s">
        <v>3441</v>
      </c>
      <c r="B1085" s="29">
        <v>5320.0</v>
      </c>
      <c r="C1085" s="26">
        <v>5280.0</v>
      </c>
      <c r="D1085" s="27">
        <v>-40.0</v>
      </c>
      <c r="E1085" s="34"/>
    </row>
    <row r="1086" hidden="1">
      <c r="A1086" s="57" t="s">
        <v>3442</v>
      </c>
      <c r="B1086" s="29">
        <v>69610.0</v>
      </c>
      <c r="C1086" s="29">
        <v>69610.0</v>
      </c>
      <c r="D1086" s="27">
        <v>0.0</v>
      </c>
      <c r="E1086" s="34"/>
    </row>
    <row r="1087" hidden="1">
      <c r="A1087" s="57" t="s">
        <v>3443</v>
      </c>
      <c r="B1087" s="29">
        <v>36200.0</v>
      </c>
      <c r="C1087" s="58">
        <v>36200.0</v>
      </c>
      <c r="D1087" s="27">
        <v>0.0</v>
      </c>
      <c r="E1087" s="34"/>
    </row>
    <row r="1088" hidden="1">
      <c r="A1088" s="57" t="s">
        <v>3444</v>
      </c>
      <c r="B1088" s="29">
        <v>78227.0</v>
      </c>
      <c r="C1088" s="58">
        <v>78227.0</v>
      </c>
      <c r="D1088" s="27">
        <v>0.0</v>
      </c>
      <c r="E1088" s="34"/>
    </row>
    <row r="1089" hidden="1">
      <c r="A1089" s="57" t="s">
        <v>3445</v>
      </c>
      <c r="B1089" s="29">
        <v>69571.0</v>
      </c>
      <c r="C1089" s="58">
        <v>69571.0</v>
      </c>
      <c r="D1089" s="27">
        <v>0.0</v>
      </c>
      <c r="E1089" s="34"/>
    </row>
    <row r="1090" hidden="1">
      <c r="A1090" s="57" t="s">
        <v>3447</v>
      </c>
      <c r="B1090" s="29">
        <v>970.0</v>
      </c>
      <c r="C1090" s="58">
        <v>970.0</v>
      </c>
      <c r="D1090" s="27">
        <v>0.0</v>
      </c>
      <c r="E1090" s="34"/>
    </row>
    <row r="1091" hidden="1">
      <c r="A1091" s="57" t="s">
        <v>3448</v>
      </c>
      <c r="B1091" s="29">
        <v>10872.0</v>
      </c>
      <c r="C1091" s="58">
        <v>10872.0</v>
      </c>
      <c r="D1091" s="27">
        <v>0.0</v>
      </c>
      <c r="E1091" s="34"/>
    </row>
    <row r="1092" hidden="1">
      <c r="A1092" s="35" t="s">
        <v>3449</v>
      </c>
      <c r="B1092" s="29">
        <v>325399.5</v>
      </c>
      <c r="C1092" s="58">
        <v>325399.5</v>
      </c>
      <c r="D1092" s="27">
        <v>0.0</v>
      </c>
      <c r="E1092" s="34"/>
    </row>
    <row r="1093" hidden="1">
      <c r="A1093" s="36" t="s">
        <v>3450</v>
      </c>
      <c r="B1093" s="37">
        <v>0.5</v>
      </c>
      <c r="C1093" s="27">
        <v>545.5</v>
      </c>
      <c r="D1093" s="27">
        <v>545.0</v>
      </c>
      <c r="E1093" s="38"/>
    </row>
    <row r="1094" hidden="1"/>
    <row r="1095" hidden="1"/>
    <row r="1096" hidden="1">
      <c r="A1096" s="5" t="s">
        <v>3421</v>
      </c>
      <c r="B1096" s="6"/>
      <c r="C1096" s="6"/>
      <c r="D1096" s="6"/>
      <c r="E1096" s="7"/>
    </row>
    <row r="1097" hidden="1">
      <c r="A1097" s="10"/>
      <c r="B1097" s="11"/>
      <c r="C1097" s="11"/>
      <c r="D1097" s="11"/>
      <c r="E1097" s="12"/>
    </row>
    <row r="1098" hidden="1">
      <c r="A1098" s="5" t="s">
        <v>3423</v>
      </c>
      <c r="B1098" s="6"/>
      <c r="C1098" s="6"/>
      <c r="D1098" s="6"/>
      <c r="E1098" s="7"/>
    </row>
    <row r="1099" hidden="1">
      <c r="A1099" s="10"/>
      <c r="B1099" s="11"/>
      <c r="C1099" s="11"/>
      <c r="D1099" s="11"/>
      <c r="E1099" s="12"/>
    </row>
    <row r="1100" hidden="1">
      <c r="A1100" s="13">
        <v>45733.0</v>
      </c>
      <c r="B1100" s="6"/>
      <c r="C1100" s="53" t="s">
        <v>3424</v>
      </c>
      <c r="D1100" s="15">
        <v>45739.0</v>
      </c>
      <c r="E1100" s="7"/>
    </row>
    <row r="1101" hidden="1">
      <c r="A1101" s="10"/>
      <c r="B1101" s="11"/>
      <c r="C1101" s="16"/>
      <c r="D1101" s="11"/>
      <c r="E1101" s="12"/>
    </row>
    <row r="1102" hidden="1">
      <c r="A1102" s="54" t="s">
        <v>4468</v>
      </c>
      <c r="B1102" s="7"/>
      <c r="C1102" s="16"/>
      <c r="D1102" s="55" t="s">
        <v>4469</v>
      </c>
      <c r="E1102" s="7"/>
    </row>
    <row r="1103" hidden="1">
      <c r="A1103" s="10"/>
      <c r="B1103" s="12"/>
      <c r="C1103" s="16"/>
      <c r="D1103" s="11"/>
      <c r="E1103" s="12"/>
    </row>
    <row r="1104" hidden="1">
      <c r="A1104" s="19" t="s">
        <v>3425</v>
      </c>
      <c r="B1104" s="6"/>
      <c r="C1104" s="6"/>
      <c r="D1104" s="6"/>
      <c r="E1104" s="7"/>
    </row>
    <row r="1105" hidden="1">
      <c r="A1105" s="20" t="s">
        <v>3426</v>
      </c>
      <c r="B1105" s="21" t="s">
        <v>3427</v>
      </c>
      <c r="C1105" s="22" t="s">
        <v>3428</v>
      </c>
      <c r="D1105" s="21" t="s">
        <v>3429</v>
      </c>
      <c r="E1105" s="23" t="s">
        <v>13</v>
      </c>
    </row>
    <row r="1106" hidden="1">
      <c r="A1106" s="56" t="s">
        <v>3430</v>
      </c>
      <c r="B1106" s="25">
        <v>24481.0</v>
      </c>
      <c r="C1106" s="26">
        <v>24483.0</v>
      </c>
      <c r="D1106" s="27">
        <v>2.0</v>
      </c>
      <c r="E1106" s="28" t="s">
        <v>4532</v>
      </c>
    </row>
    <row r="1107" hidden="1">
      <c r="A1107" s="56" t="s">
        <v>3431</v>
      </c>
      <c r="B1107" s="29">
        <v>28819.0</v>
      </c>
      <c r="C1107" s="26">
        <v>28819.0</v>
      </c>
      <c r="D1107" s="27">
        <v>0.0</v>
      </c>
      <c r="E1107" s="28"/>
    </row>
    <row r="1108" hidden="1">
      <c r="A1108" s="56" t="s">
        <v>3432</v>
      </c>
      <c r="B1108" s="29">
        <v>1095.0</v>
      </c>
      <c r="C1108" s="26">
        <v>1095.0</v>
      </c>
      <c r="D1108" s="27">
        <v>0.0</v>
      </c>
      <c r="E1108" s="28"/>
    </row>
    <row r="1109" hidden="1">
      <c r="A1109" s="56" t="s">
        <v>3434</v>
      </c>
      <c r="B1109" s="29">
        <v>1500.0</v>
      </c>
      <c r="C1109" s="26">
        <v>1500.0</v>
      </c>
      <c r="D1109" s="27">
        <v>0.0</v>
      </c>
      <c r="E1109" s="28"/>
    </row>
    <row r="1110" hidden="1">
      <c r="A1110" s="31" t="s">
        <v>3436</v>
      </c>
      <c r="B1110" s="29">
        <v>40.0</v>
      </c>
      <c r="C1110" s="26"/>
      <c r="D1110" s="27">
        <v>-40.0</v>
      </c>
      <c r="E1110" s="28"/>
    </row>
    <row r="1111" hidden="1">
      <c r="A1111" s="31" t="s">
        <v>3438</v>
      </c>
      <c r="B1111" s="29">
        <v>0.0</v>
      </c>
      <c r="C1111" s="26"/>
      <c r="D1111" s="27">
        <v>0.0</v>
      </c>
      <c r="E1111" s="28"/>
    </row>
    <row r="1112" hidden="1">
      <c r="A1112" s="31" t="s">
        <v>3439</v>
      </c>
      <c r="B1112" s="29">
        <v>2796.04</v>
      </c>
      <c r="C1112" s="26">
        <v>2796.04</v>
      </c>
      <c r="D1112" s="27">
        <v>0.0</v>
      </c>
      <c r="E1112" s="28" t="s">
        <v>4533</v>
      </c>
    </row>
    <row r="1113" hidden="1">
      <c r="A1113" s="31" t="s">
        <v>3441</v>
      </c>
      <c r="B1113" s="29">
        <v>6200.0</v>
      </c>
      <c r="C1113" s="26">
        <v>6000.0</v>
      </c>
      <c r="D1113" s="27">
        <v>-200.0</v>
      </c>
      <c r="E1113" s="34"/>
    </row>
    <row r="1114" hidden="1">
      <c r="A1114" s="57" t="s">
        <v>3442</v>
      </c>
      <c r="B1114" s="29">
        <v>76414.0</v>
      </c>
      <c r="C1114" s="29">
        <v>76414.0</v>
      </c>
      <c r="D1114" s="27">
        <v>0.0</v>
      </c>
      <c r="E1114" s="34"/>
    </row>
    <row r="1115" hidden="1">
      <c r="A1115" s="57" t="s">
        <v>3443</v>
      </c>
      <c r="B1115" s="29">
        <v>35992.0</v>
      </c>
      <c r="C1115" s="58">
        <v>35992.0</v>
      </c>
      <c r="D1115" s="27">
        <v>0.0</v>
      </c>
      <c r="E1115" s="34"/>
    </row>
    <row r="1116" hidden="1">
      <c r="A1116" s="57" t="s">
        <v>3444</v>
      </c>
      <c r="B1116" s="29">
        <v>77914.0</v>
      </c>
      <c r="C1116" s="58">
        <v>77914.0</v>
      </c>
      <c r="D1116" s="27">
        <v>0.0</v>
      </c>
      <c r="E1116" s="34"/>
    </row>
    <row r="1117" hidden="1">
      <c r="A1117" s="57" t="s">
        <v>3445</v>
      </c>
      <c r="B1117" s="29">
        <v>78680.0</v>
      </c>
      <c r="C1117" s="58">
        <v>79342.0</v>
      </c>
      <c r="D1117" s="27">
        <v>662.0</v>
      </c>
      <c r="E1117" s="34"/>
    </row>
    <row r="1118" hidden="1">
      <c r="A1118" s="57" t="s">
        <v>3447</v>
      </c>
      <c r="B1118" s="29">
        <v>1383.0</v>
      </c>
      <c r="C1118" s="58">
        <v>1383.0</v>
      </c>
      <c r="D1118" s="27">
        <v>0.0</v>
      </c>
      <c r="E1118" s="34"/>
    </row>
    <row r="1119" hidden="1">
      <c r="A1119" s="57" t="s">
        <v>3448</v>
      </c>
      <c r="B1119" s="29">
        <v>10811.0</v>
      </c>
      <c r="C1119" s="58">
        <v>10811.0</v>
      </c>
      <c r="D1119" s="27">
        <v>0.0</v>
      </c>
      <c r="E1119" s="34"/>
    </row>
    <row r="1120" hidden="1">
      <c r="A1120" s="35" t="s">
        <v>3449</v>
      </c>
      <c r="B1120" s="29">
        <v>335293.0</v>
      </c>
      <c r="C1120" s="58">
        <v>335955.0</v>
      </c>
      <c r="D1120" s="27">
        <v>662.0</v>
      </c>
      <c r="E1120" s="34"/>
    </row>
    <row r="1121" hidden="1">
      <c r="A1121" s="36" t="s">
        <v>3450</v>
      </c>
      <c r="B1121" s="37">
        <v>21.040000000000873</v>
      </c>
      <c r="C1121" s="27">
        <v>-216.95999999996275</v>
      </c>
      <c r="D1121" s="27">
        <v>-237.99999999996362</v>
      </c>
      <c r="E1121" s="38"/>
    </row>
    <row r="1122" hidden="1"/>
    <row r="1123" hidden="1"/>
    <row r="1124" hidden="1">
      <c r="A1124" s="5" t="s">
        <v>3421</v>
      </c>
      <c r="B1124" s="6"/>
      <c r="C1124" s="6"/>
      <c r="D1124" s="6"/>
      <c r="E1124" s="7"/>
    </row>
    <row r="1125" hidden="1">
      <c r="A1125" s="10"/>
      <c r="B1125" s="11"/>
      <c r="C1125" s="11"/>
      <c r="D1125" s="11"/>
      <c r="E1125" s="12"/>
    </row>
    <row r="1126" hidden="1">
      <c r="A1126" s="5" t="s">
        <v>3423</v>
      </c>
      <c r="B1126" s="6"/>
      <c r="C1126" s="6"/>
      <c r="D1126" s="6"/>
      <c r="E1126" s="7"/>
    </row>
    <row r="1127" hidden="1">
      <c r="A1127" s="10"/>
      <c r="B1127" s="11"/>
      <c r="C1127" s="11"/>
      <c r="D1127" s="11"/>
      <c r="E1127" s="12"/>
    </row>
    <row r="1128" hidden="1">
      <c r="A1128" s="13">
        <v>45740.0</v>
      </c>
      <c r="B1128" s="6"/>
      <c r="C1128" s="53" t="s">
        <v>3424</v>
      </c>
      <c r="D1128" s="15">
        <v>45746.0</v>
      </c>
      <c r="E1128" s="7"/>
    </row>
    <row r="1129" hidden="1">
      <c r="A1129" s="10"/>
      <c r="B1129" s="11"/>
      <c r="C1129" s="16"/>
      <c r="D1129" s="11"/>
      <c r="E1129" s="12"/>
    </row>
    <row r="1130" hidden="1">
      <c r="A1130" s="54" t="s">
        <v>4468</v>
      </c>
      <c r="B1130" s="7"/>
      <c r="C1130" s="16"/>
      <c r="D1130" s="55" t="s">
        <v>4469</v>
      </c>
      <c r="E1130" s="7"/>
    </row>
    <row r="1131" hidden="1">
      <c r="A1131" s="10"/>
      <c r="B1131" s="12"/>
      <c r="C1131" s="16"/>
      <c r="D1131" s="11"/>
      <c r="E1131" s="12"/>
    </row>
    <row r="1132" hidden="1">
      <c r="A1132" s="19" t="s">
        <v>3425</v>
      </c>
      <c r="B1132" s="6"/>
      <c r="C1132" s="6"/>
      <c r="D1132" s="6"/>
      <c r="E1132" s="7"/>
    </row>
    <row r="1133" hidden="1">
      <c r="A1133" s="20" t="s">
        <v>3426</v>
      </c>
      <c r="B1133" s="21" t="s">
        <v>3427</v>
      </c>
      <c r="C1133" s="22" t="s">
        <v>3428</v>
      </c>
      <c r="D1133" s="21" t="s">
        <v>3429</v>
      </c>
      <c r="E1133" s="23" t="s">
        <v>13</v>
      </c>
    </row>
    <row r="1134" hidden="1">
      <c r="A1134" s="56" t="s">
        <v>3430</v>
      </c>
      <c r="B1134" s="25">
        <v>34901.0</v>
      </c>
      <c r="C1134" s="26">
        <v>34901.0</v>
      </c>
      <c r="D1134" s="27">
        <v>0.0</v>
      </c>
      <c r="E1134" s="28" t="s">
        <v>4534</v>
      </c>
    </row>
    <row r="1135" hidden="1">
      <c r="A1135" s="56" t="s">
        <v>3431</v>
      </c>
      <c r="B1135" s="29">
        <v>32566.0</v>
      </c>
      <c r="C1135" s="26">
        <v>32566.0</v>
      </c>
      <c r="D1135" s="27">
        <v>0.0</v>
      </c>
      <c r="E1135" s="28"/>
    </row>
    <row r="1136" hidden="1">
      <c r="A1136" s="56" t="s">
        <v>3432</v>
      </c>
      <c r="B1136" s="29">
        <v>525.0</v>
      </c>
      <c r="C1136" s="26">
        <v>525.0</v>
      </c>
      <c r="D1136" s="27">
        <v>0.0</v>
      </c>
      <c r="E1136" s="28"/>
    </row>
    <row r="1137" hidden="1">
      <c r="A1137" s="56" t="s">
        <v>3434</v>
      </c>
      <c r="B1137" s="29">
        <v>2500.0</v>
      </c>
      <c r="C1137" s="26">
        <v>2500.0</v>
      </c>
      <c r="D1137" s="27">
        <v>0.0</v>
      </c>
      <c r="E1137" s="28"/>
    </row>
    <row r="1138" hidden="1">
      <c r="A1138" s="31" t="s">
        <v>3436</v>
      </c>
      <c r="B1138" s="29">
        <v>0.0</v>
      </c>
      <c r="C1138" s="26"/>
      <c r="D1138" s="27">
        <v>0.0</v>
      </c>
      <c r="E1138" s="28"/>
    </row>
    <row r="1139" hidden="1">
      <c r="A1139" s="31" t="s">
        <v>3438</v>
      </c>
      <c r="B1139" s="29">
        <v>0.0</v>
      </c>
      <c r="C1139" s="26"/>
      <c r="D1139" s="27">
        <v>0.0</v>
      </c>
      <c r="E1139" s="28"/>
    </row>
    <row r="1140" hidden="1">
      <c r="A1140" s="31" t="s">
        <v>3439</v>
      </c>
      <c r="B1140" s="29">
        <v>239.0</v>
      </c>
      <c r="C1140" s="26"/>
      <c r="D1140" s="27">
        <v>-239.0</v>
      </c>
      <c r="E1140" s="28"/>
    </row>
    <row r="1141" hidden="1">
      <c r="A1141" s="31" t="s">
        <v>3441</v>
      </c>
      <c r="B1141" s="29">
        <v>6160.0</v>
      </c>
      <c r="C1141" s="26">
        <v>5720.0</v>
      </c>
      <c r="D1141" s="27">
        <v>-440.0</v>
      </c>
      <c r="E1141" s="34"/>
    </row>
    <row r="1142" hidden="1">
      <c r="A1142" s="57" t="s">
        <v>3442</v>
      </c>
      <c r="B1142" s="29">
        <v>65815.0</v>
      </c>
      <c r="C1142" s="29">
        <v>65815.0</v>
      </c>
      <c r="D1142" s="27">
        <v>0.0</v>
      </c>
      <c r="E1142" s="34"/>
    </row>
    <row r="1143" hidden="1">
      <c r="A1143" s="57" t="s">
        <v>3443</v>
      </c>
      <c r="B1143" s="29">
        <v>22620.0</v>
      </c>
      <c r="C1143" s="58">
        <v>22620.0</v>
      </c>
      <c r="D1143" s="27">
        <v>0.0</v>
      </c>
      <c r="E1143" s="34"/>
    </row>
    <row r="1144" hidden="1">
      <c r="A1144" s="57" t="s">
        <v>3444</v>
      </c>
      <c r="B1144" s="29">
        <v>60572.0</v>
      </c>
      <c r="C1144" s="58">
        <v>60572.0</v>
      </c>
      <c r="D1144" s="27">
        <v>0.0</v>
      </c>
      <c r="E1144" s="34"/>
    </row>
    <row r="1145" hidden="1">
      <c r="A1145" s="57" t="s">
        <v>3445</v>
      </c>
      <c r="B1145" s="29">
        <v>90528.0</v>
      </c>
      <c r="C1145" s="58">
        <v>90528.0</v>
      </c>
      <c r="D1145" s="27">
        <v>0.0</v>
      </c>
      <c r="E1145" s="34"/>
    </row>
    <row r="1146" hidden="1">
      <c r="A1146" s="57" t="s">
        <v>3447</v>
      </c>
      <c r="B1146" s="29">
        <v>1266.0</v>
      </c>
      <c r="C1146" s="58">
        <v>1266.0</v>
      </c>
      <c r="D1146" s="27">
        <v>0.0</v>
      </c>
      <c r="E1146" s="34"/>
    </row>
    <row r="1147" hidden="1">
      <c r="A1147" s="57" t="s">
        <v>3448</v>
      </c>
      <c r="B1147" s="29">
        <v>10448.0</v>
      </c>
      <c r="C1147" s="58">
        <v>10448.0</v>
      </c>
      <c r="D1147" s="27">
        <v>0.0</v>
      </c>
      <c r="E1147" s="34"/>
    </row>
    <row r="1148" hidden="1">
      <c r="A1148" s="35" t="s">
        <v>3449</v>
      </c>
      <c r="B1148" s="29">
        <v>317686.5</v>
      </c>
      <c r="C1148" s="58">
        <v>317686.5</v>
      </c>
      <c r="D1148" s="27">
        <v>0.0</v>
      </c>
      <c r="E1148" s="34"/>
    </row>
    <row r="1149" hidden="1">
      <c r="A1149" s="36" t="s">
        <v>3450</v>
      </c>
      <c r="B1149" s="37">
        <v>5.5</v>
      </c>
      <c r="C1149" s="27">
        <v>-673.5</v>
      </c>
      <c r="D1149" s="27">
        <v>-679.0</v>
      </c>
      <c r="E1149" s="38"/>
    </row>
    <row r="1150" hidden="1"/>
    <row r="1151" hidden="1"/>
    <row r="1152" hidden="1">
      <c r="A1152" s="5" t="s">
        <v>3421</v>
      </c>
      <c r="B1152" s="6"/>
      <c r="C1152" s="6"/>
      <c r="D1152" s="6"/>
      <c r="E1152" s="7"/>
    </row>
    <row r="1153" hidden="1">
      <c r="A1153" s="10"/>
      <c r="B1153" s="11"/>
      <c r="C1153" s="11"/>
      <c r="D1153" s="11"/>
      <c r="E1153" s="12"/>
    </row>
    <row r="1154" hidden="1">
      <c r="A1154" s="5" t="s">
        <v>3423</v>
      </c>
      <c r="B1154" s="6"/>
      <c r="C1154" s="6"/>
      <c r="D1154" s="6"/>
      <c r="E1154" s="7"/>
    </row>
    <row r="1155" hidden="1">
      <c r="A1155" s="10"/>
      <c r="B1155" s="11"/>
      <c r="C1155" s="11"/>
      <c r="D1155" s="11"/>
      <c r="E1155" s="12"/>
    </row>
    <row r="1156" hidden="1">
      <c r="A1156" s="13">
        <v>45747.0</v>
      </c>
      <c r="B1156" s="6"/>
      <c r="C1156" s="53" t="s">
        <v>3424</v>
      </c>
      <c r="D1156" s="15">
        <v>45747.0</v>
      </c>
      <c r="E1156" s="7"/>
    </row>
    <row r="1157" hidden="1">
      <c r="A1157" s="10"/>
      <c r="B1157" s="11"/>
      <c r="C1157" s="16"/>
      <c r="D1157" s="11"/>
      <c r="E1157" s="12"/>
    </row>
    <row r="1158" hidden="1">
      <c r="A1158" s="54" t="s">
        <v>4468</v>
      </c>
      <c r="B1158" s="7"/>
      <c r="C1158" s="16"/>
      <c r="D1158" s="55" t="s">
        <v>4468</v>
      </c>
      <c r="E1158" s="7"/>
    </row>
    <row r="1159" hidden="1">
      <c r="A1159" s="10"/>
      <c r="B1159" s="12"/>
      <c r="C1159" s="16"/>
      <c r="D1159" s="11"/>
      <c r="E1159" s="12"/>
    </row>
    <row r="1160" hidden="1">
      <c r="A1160" s="19" t="s">
        <v>3425</v>
      </c>
      <c r="B1160" s="6"/>
      <c r="C1160" s="6"/>
      <c r="D1160" s="6"/>
      <c r="E1160" s="7"/>
    </row>
    <row r="1161" hidden="1">
      <c r="A1161" s="20" t="s">
        <v>3426</v>
      </c>
      <c r="B1161" s="21" t="s">
        <v>3427</v>
      </c>
      <c r="C1161" s="22" t="s">
        <v>3428</v>
      </c>
      <c r="D1161" s="21" t="s">
        <v>3429</v>
      </c>
      <c r="E1161" s="23" t="s">
        <v>13</v>
      </c>
    </row>
    <row r="1162" hidden="1">
      <c r="A1162" s="56" t="s">
        <v>3430</v>
      </c>
      <c r="B1162" s="25">
        <v>3220.0</v>
      </c>
      <c r="C1162" s="26">
        <v>3220.0</v>
      </c>
      <c r="D1162" s="27">
        <v>0.0</v>
      </c>
      <c r="E1162" s="28"/>
    </row>
    <row r="1163" hidden="1">
      <c r="A1163" s="56" t="s">
        <v>3431</v>
      </c>
      <c r="B1163" s="29">
        <v>4314.0</v>
      </c>
      <c r="C1163" s="26">
        <v>4314.0</v>
      </c>
      <c r="D1163" s="27">
        <v>0.0</v>
      </c>
      <c r="E1163" s="28"/>
    </row>
    <row r="1164" hidden="1">
      <c r="A1164" s="56" t="s">
        <v>3432</v>
      </c>
      <c r="B1164" s="29">
        <v>0.0</v>
      </c>
      <c r="C1164" s="26"/>
      <c r="D1164" s="27">
        <v>0.0</v>
      </c>
      <c r="E1164" s="28"/>
    </row>
    <row r="1165" hidden="1">
      <c r="A1165" s="56" t="s">
        <v>3434</v>
      </c>
      <c r="B1165" s="29">
        <v>500.0</v>
      </c>
      <c r="C1165" s="26">
        <v>500.0</v>
      </c>
      <c r="D1165" s="27">
        <v>0.0</v>
      </c>
      <c r="E1165" s="28"/>
    </row>
    <row r="1166" hidden="1">
      <c r="A1166" s="31" t="s">
        <v>3436</v>
      </c>
      <c r="B1166" s="29">
        <v>0.0</v>
      </c>
      <c r="C1166" s="26"/>
      <c r="D1166" s="27">
        <v>0.0</v>
      </c>
      <c r="E1166" s="28"/>
    </row>
    <row r="1167" hidden="1">
      <c r="A1167" s="31" t="s">
        <v>3438</v>
      </c>
      <c r="B1167" s="29">
        <v>0.0</v>
      </c>
      <c r="C1167" s="26"/>
      <c r="D1167" s="27">
        <v>0.0</v>
      </c>
      <c r="E1167" s="28"/>
    </row>
    <row r="1168" hidden="1">
      <c r="A1168" s="31" t="s">
        <v>3439</v>
      </c>
      <c r="B1168" s="29">
        <v>2617.0</v>
      </c>
      <c r="C1168" s="26">
        <v>2617.0</v>
      </c>
      <c r="D1168" s="27">
        <v>0.0</v>
      </c>
      <c r="E1168" s="28"/>
    </row>
    <row r="1169" hidden="1">
      <c r="A1169" s="31" t="s">
        <v>3441</v>
      </c>
      <c r="B1169" s="29">
        <v>520.0</v>
      </c>
      <c r="C1169" s="26">
        <v>520.0</v>
      </c>
      <c r="D1169" s="27">
        <v>0.0</v>
      </c>
      <c r="E1169" s="34"/>
    </row>
    <row r="1170" hidden="1">
      <c r="A1170" s="57" t="s">
        <v>3442</v>
      </c>
      <c r="B1170" s="29">
        <v>6016.0</v>
      </c>
      <c r="C1170" s="29">
        <v>6016.0</v>
      </c>
      <c r="D1170" s="27">
        <v>0.0</v>
      </c>
      <c r="E1170" s="34"/>
    </row>
    <row r="1171" hidden="1">
      <c r="A1171" s="57" t="s">
        <v>3443</v>
      </c>
      <c r="B1171" s="29">
        <v>3277.0</v>
      </c>
      <c r="C1171" s="58">
        <v>3277.0</v>
      </c>
      <c r="D1171" s="27">
        <v>0.0</v>
      </c>
      <c r="E1171" s="34"/>
    </row>
    <row r="1172" hidden="1">
      <c r="A1172" s="57" t="s">
        <v>3444</v>
      </c>
      <c r="B1172" s="29">
        <v>7789.0</v>
      </c>
      <c r="C1172" s="58">
        <v>7789.0</v>
      </c>
      <c r="D1172" s="27">
        <v>0.0</v>
      </c>
      <c r="E1172" s="34"/>
    </row>
    <row r="1173" hidden="1">
      <c r="A1173" s="57" t="s">
        <v>3445</v>
      </c>
      <c r="B1173" s="29">
        <v>15372.0</v>
      </c>
      <c r="C1173" s="58">
        <v>15372.0</v>
      </c>
      <c r="D1173" s="27">
        <v>0.0</v>
      </c>
      <c r="E1173" s="34"/>
    </row>
    <row r="1174" hidden="1">
      <c r="A1174" s="57" t="s">
        <v>3447</v>
      </c>
      <c r="B1174" s="29">
        <v>0.0</v>
      </c>
      <c r="C1174" s="58">
        <v>0.0</v>
      </c>
      <c r="D1174" s="27">
        <v>0.0</v>
      </c>
      <c r="E1174" s="34"/>
    </row>
    <row r="1175" hidden="1">
      <c r="A1175" s="57" t="s">
        <v>3448</v>
      </c>
      <c r="B1175" s="29">
        <v>1839.0</v>
      </c>
      <c r="C1175" s="58">
        <v>1839.0</v>
      </c>
      <c r="D1175" s="27">
        <v>0.0</v>
      </c>
      <c r="E1175" s="34"/>
    </row>
    <row r="1176" hidden="1">
      <c r="A1176" s="35" t="s">
        <v>3449</v>
      </c>
      <c r="B1176" s="29">
        <v>43625.0</v>
      </c>
      <c r="C1176" s="58">
        <v>43625.0</v>
      </c>
      <c r="D1176" s="27">
        <v>0.0</v>
      </c>
      <c r="E1176" s="34"/>
    </row>
    <row r="1177" hidden="1">
      <c r="A1177" s="36" t="s">
        <v>3450</v>
      </c>
      <c r="B1177" s="37">
        <v>0.0</v>
      </c>
      <c r="C1177" s="27">
        <v>0.0</v>
      </c>
      <c r="D1177" s="27">
        <v>0.0</v>
      </c>
      <c r="E1177" s="38"/>
    </row>
    <row r="1178" hidden="1"/>
    <row r="1179" hidden="1"/>
    <row r="1180" hidden="1">
      <c r="A1180" s="5" t="s">
        <v>3421</v>
      </c>
      <c r="B1180" s="6"/>
      <c r="C1180" s="6"/>
      <c r="D1180" s="6"/>
      <c r="E1180" s="7"/>
    </row>
    <row r="1181" hidden="1">
      <c r="A1181" s="10"/>
      <c r="B1181" s="11"/>
      <c r="C1181" s="11"/>
      <c r="D1181" s="11"/>
      <c r="E1181" s="12"/>
    </row>
    <row r="1182" hidden="1">
      <c r="A1182" s="5" t="s">
        <v>3423</v>
      </c>
      <c r="B1182" s="6"/>
      <c r="C1182" s="6"/>
      <c r="D1182" s="6"/>
      <c r="E1182" s="7"/>
    </row>
    <row r="1183" hidden="1">
      <c r="A1183" s="10"/>
      <c r="B1183" s="11"/>
      <c r="C1183" s="11"/>
      <c r="D1183" s="11"/>
      <c r="E1183" s="12"/>
    </row>
    <row r="1184" hidden="1">
      <c r="A1184" s="13">
        <v>45748.0</v>
      </c>
      <c r="B1184" s="6"/>
      <c r="C1184" s="53" t="s">
        <v>3424</v>
      </c>
      <c r="D1184" s="15">
        <v>45753.0</v>
      </c>
      <c r="E1184" s="7"/>
    </row>
    <row r="1185" hidden="1">
      <c r="A1185" s="10"/>
      <c r="B1185" s="11"/>
      <c r="C1185" s="16"/>
      <c r="D1185" s="11"/>
      <c r="E1185" s="12"/>
    </row>
    <row r="1186" hidden="1">
      <c r="A1186" s="54" t="s">
        <v>4470</v>
      </c>
      <c r="B1186" s="7"/>
      <c r="C1186" s="16"/>
      <c r="D1186" s="55" t="s">
        <v>4469</v>
      </c>
      <c r="E1186" s="7"/>
    </row>
    <row r="1187" hidden="1">
      <c r="A1187" s="10"/>
      <c r="B1187" s="12"/>
      <c r="C1187" s="16"/>
      <c r="D1187" s="11"/>
      <c r="E1187" s="12"/>
    </row>
    <row r="1188" hidden="1">
      <c r="A1188" s="19" t="s">
        <v>3425</v>
      </c>
      <c r="B1188" s="6"/>
      <c r="C1188" s="6"/>
      <c r="D1188" s="6"/>
      <c r="E1188" s="7"/>
    </row>
    <row r="1189" hidden="1">
      <c r="A1189" s="20" t="s">
        <v>3426</v>
      </c>
      <c r="B1189" s="21" t="s">
        <v>3427</v>
      </c>
      <c r="C1189" s="22" t="s">
        <v>3428</v>
      </c>
      <c r="D1189" s="21" t="s">
        <v>3429</v>
      </c>
      <c r="E1189" s="23" t="s">
        <v>13</v>
      </c>
    </row>
    <row r="1190" hidden="1">
      <c r="A1190" s="56" t="s">
        <v>3430</v>
      </c>
      <c r="B1190" s="25">
        <v>33270.0</v>
      </c>
      <c r="C1190" s="26">
        <v>33275.0</v>
      </c>
      <c r="D1190" s="27">
        <v>5.0</v>
      </c>
      <c r="E1190" s="28" t="s">
        <v>4535</v>
      </c>
    </row>
    <row r="1191" hidden="1">
      <c r="A1191" s="56" t="s">
        <v>3431</v>
      </c>
      <c r="B1191" s="29">
        <v>21547.0</v>
      </c>
      <c r="C1191" s="26">
        <v>21547.0</v>
      </c>
      <c r="D1191" s="27">
        <v>0.0</v>
      </c>
      <c r="E1191" s="28"/>
    </row>
    <row r="1192" hidden="1">
      <c r="A1192" s="56" t="s">
        <v>3432</v>
      </c>
      <c r="B1192" s="29">
        <v>330.0</v>
      </c>
      <c r="C1192" s="26">
        <v>330.0</v>
      </c>
      <c r="D1192" s="27">
        <v>0.0</v>
      </c>
      <c r="E1192" s="28"/>
    </row>
    <row r="1193" hidden="1">
      <c r="A1193" s="56" t="s">
        <v>3434</v>
      </c>
      <c r="B1193" s="29">
        <v>2200.0</v>
      </c>
      <c r="C1193" s="26">
        <v>2200.0</v>
      </c>
      <c r="D1193" s="27">
        <v>0.0</v>
      </c>
      <c r="E1193" s="28"/>
    </row>
    <row r="1194" hidden="1">
      <c r="A1194" s="31" t="s">
        <v>3436</v>
      </c>
      <c r="B1194" s="29">
        <v>520.0</v>
      </c>
      <c r="C1194" s="26">
        <v>520.0</v>
      </c>
      <c r="D1194" s="27">
        <v>0.0</v>
      </c>
      <c r="E1194" s="28"/>
    </row>
    <row r="1195" hidden="1">
      <c r="A1195" s="31" t="s">
        <v>3438</v>
      </c>
      <c r="B1195" s="29">
        <v>0.0</v>
      </c>
      <c r="C1195" s="26"/>
      <c r="D1195" s="27">
        <v>0.0</v>
      </c>
      <c r="E1195" s="28"/>
    </row>
    <row r="1196" hidden="1">
      <c r="A1196" s="31" t="s">
        <v>3439</v>
      </c>
      <c r="B1196" s="29">
        <v>805.0</v>
      </c>
      <c r="C1196" s="26">
        <v>805.0</v>
      </c>
      <c r="D1196" s="27">
        <v>0.0</v>
      </c>
      <c r="E1196" s="28" t="s">
        <v>4536</v>
      </c>
    </row>
    <row r="1197" hidden="1">
      <c r="A1197" s="31" t="s">
        <v>3441</v>
      </c>
      <c r="B1197" s="29">
        <v>4760.0</v>
      </c>
      <c r="C1197" s="26">
        <v>4760.0</v>
      </c>
      <c r="D1197" s="27">
        <v>0.0</v>
      </c>
      <c r="E1197" s="34"/>
    </row>
    <row r="1198" hidden="1">
      <c r="A1198" s="57" t="s">
        <v>3442</v>
      </c>
      <c r="B1198" s="29">
        <v>54663.0</v>
      </c>
      <c r="C1198" s="29">
        <v>54663.0</v>
      </c>
      <c r="D1198" s="27">
        <v>0.0</v>
      </c>
      <c r="E1198" s="34"/>
    </row>
    <row r="1199" hidden="1">
      <c r="A1199" s="57" t="s">
        <v>3443</v>
      </c>
      <c r="B1199" s="29">
        <v>23431.0</v>
      </c>
      <c r="C1199" s="58">
        <v>23431.0</v>
      </c>
      <c r="D1199" s="27">
        <v>0.0</v>
      </c>
      <c r="E1199" s="34"/>
    </row>
    <row r="1200" hidden="1">
      <c r="A1200" s="57" t="s">
        <v>3444</v>
      </c>
      <c r="B1200" s="29">
        <v>64982.0</v>
      </c>
      <c r="C1200" s="58">
        <v>64718.0</v>
      </c>
      <c r="D1200" s="27">
        <v>-264.0</v>
      </c>
      <c r="E1200" s="34"/>
    </row>
    <row r="1201" hidden="1">
      <c r="A1201" s="57" t="s">
        <v>3445</v>
      </c>
      <c r="B1201" s="29">
        <v>83402.0</v>
      </c>
      <c r="C1201" s="58">
        <v>83402.0</v>
      </c>
      <c r="D1201" s="27">
        <v>0.0</v>
      </c>
      <c r="E1201" s="34"/>
    </row>
    <row r="1202" hidden="1">
      <c r="A1202" s="57" t="s">
        <v>3447</v>
      </c>
      <c r="B1202" s="29">
        <v>598.0</v>
      </c>
      <c r="C1202" s="58">
        <v>598.0</v>
      </c>
      <c r="D1202" s="27">
        <v>0.0</v>
      </c>
      <c r="E1202" s="34"/>
    </row>
    <row r="1203" hidden="1">
      <c r="A1203" s="57" t="s">
        <v>3448</v>
      </c>
      <c r="B1203" s="29">
        <v>9459.0</v>
      </c>
      <c r="C1203" s="58">
        <v>9459.0</v>
      </c>
      <c r="D1203" s="27">
        <v>0.0</v>
      </c>
      <c r="E1203" s="34"/>
    </row>
    <row r="1204" hidden="1">
      <c r="A1204" s="35" t="s">
        <v>3449</v>
      </c>
      <c r="B1204" s="29">
        <v>290507.0</v>
      </c>
      <c r="C1204" s="58">
        <v>290243.0</v>
      </c>
      <c r="D1204" s="27">
        <v>-264.0</v>
      </c>
      <c r="E1204" s="34"/>
    </row>
    <row r="1205" hidden="1">
      <c r="A1205" s="36" t="s">
        <v>3450</v>
      </c>
      <c r="B1205" s="37">
        <v>1.0</v>
      </c>
      <c r="C1205" s="27">
        <v>6.0</v>
      </c>
      <c r="D1205" s="27">
        <v>5.0</v>
      </c>
      <c r="E1205" s="38"/>
    </row>
    <row r="1206" hidden="1"/>
    <row r="1207" hidden="1"/>
    <row r="1208" hidden="1">
      <c r="A1208" s="5" t="s">
        <v>3421</v>
      </c>
      <c r="B1208" s="6"/>
      <c r="C1208" s="6"/>
      <c r="D1208" s="6"/>
      <c r="E1208" s="7"/>
    </row>
    <row r="1209" hidden="1">
      <c r="A1209" s="10"/>
      <c r="B1209" s="11"/>
      <c r="C1209" s="11"/>
      <c r="D1209" s="11"/>
      <c r="E1209" s="12"/>
    </row>
    <row r="1210" hidden="1">
      <c r="A1210" s="5" t="s">
        <v>3423</v>
      </c>
      <c r="B1210" s="6"/>
      <c r="C1210" s="6"/>
      <c r="D1210" s="6"/>
      <c r="E1210" s="7"/>
    </row>
    <row r="1211" hidden="1">
      <c r="A1211" s="10"/>
      <c r="B1211" s="11"/>
      <c r="C1211" s="11"/>
      <c r="D1211" s="11"/>
      <c r="E1211" s="12"/>
    </row>
    <row r="1212" hidden="1">
      <c r="A1212" s="13">
        <v>45754.0</v>
      </c>
      <c r="B1212" s="6"/>
      <c r="C1212" s="53" t="s">
        <v>3424</v>
      </c>
      <c r="D1212" s="15">
        <v>45760.0</v>
      </c>
      <c r="E1212" s="7"/>
    </row>
    <row r="1213" hidden="1">
      <c r="A1213" s="10"/>
      <c r="B1213" s="11"/>
      <c r="C1213" s="16"/>
      <c r="D1213" s="11"/>
      <c r="E1213" s="12"/>
    </row>
    <row r="1214" hidden="1">
      <c r="A1214" s="54" t="s">
        <v>4468</v>
      </c>
      <c r="B1214" s="7"/>
      <c r="C1214" s="16"/>
      <c r="D1214" s="55" t="s">
        <v>4469</v>
      </c>
      <c r="E1214" s="7"/>
    </row>
    <row r="1215" hidden="1">
      <c r="A1215" s="10"/>
      <c r="B1215" s="12"/>
      <c r="C1215" s="16"/>
      <c r="D1215" s="11"/>
      <c r="E1215" s="12"/>
    </row>
    <row r="1216" hidden="1">
      <c r="A1216" s="19" t="s">
        <v>3425</v>
      </c>
      <c r="B1216" s="6"/>
      <c r="C1216" s="6"/>
      <c r="D1216" s="6"/>
      <c r="E1216" s="7"/>
    </row>
    <row r="1217" hidden="1">
      <c r="A1217" s="20" t="s">
        <v>3426</v>
      </c>
      <c r="B1217" s="21" t="s">
        <v>3427</v>
      </c>
      <c r="C1217" s="22" t="s">
        <v>3428</v>
      </c>
      <c r="D1217" s="21" t="s">
        <v>3429</v>
      </c>
      <c r="E1217" s="23" t="s">
        <v>13</v>
      </c>
    </row>
    <row r="1218" hidden="1">
      <c r="A1218" s="56" t="s">
        <v>3430</v>
      </c>
      <c r="B1218" s="25">
        <v>25868.0</v>
      </c>
      <c r="C1218" s="26">
        <v>30601.0</v>
      </c>
      <c r="D1218" s="27">
        <v>4733.0</v>
      </c>
      <c r="E1218" s="28" t="s">
        <v>4524</v>
      </c>
    </row>
    <row r="1219" hidden="1">
      <c r="A1219" s="56" t="s">
        <v>3431</v>
      </c>
      <c r="B1219" s="29">
        <v>32317.0</v>
      </c>
      <c r="C1219" s="26">
        <v>32317.0</v>
      </c>
      <c r="D1219" s="27">
        <v>0.0</v>
      </c>
      <c r="E1219" s="28"/>
    </row>
    <row r="1220" hidden="1">
      <c r="A1220" s="56" t="s">
        <v>3432</v>
      </c>
      <c r="B1220" s="29">
        <v>160.0</v>
      </c>
      <c r="C1220" s="26">
        <v>160.0</v>
      </c>
      <c r="D1220" s="27">
        <v>0.0</v>
      </c>
      <c r="E1220" s="28"/>
    </row>
    <row r="1221" hidden="1">
      <c r="A1221" s="56" t="s">
        <v>3434</v>
      </c>
      <c r="B1221" s="29">
        <v>3300.0</v>
      </c>
      <c r="C1221" s="26">
        <v>3300.0</v>
      </c>
      <c r="D1221" s="27">
        <v>0.0</v>
      </c>
      <c r="E1221" s="28"/>
    </row>
    <row r="1222" hidden="1">
      <c r="A1222" s="31" t="s">
        <v>3436</v>
      </c>
      <c r="B1222" s="29">
        <v>600.0</v>
      </c>
      <c r="C1222" s="26"/>
      <c r="D1222" s="27">
        <v>-600.0</v>
      </c>
      <c r="E1222" s="28"/>
    </row>
    <row r="1223" hidden="1">
      <c r="A1223" s="31" t="s">
        <v>3438</v>
      </c>
      <c r="B1223" s="29">
        <v>120.0</v>
      </c>
      <c r="C1223" s="26">
        <v>120.0</v>
      </c>
      <c r="D1223" s="27">
        <v>0.0</v>
      </c>
      <c r="E1223" s="28"/>
    </row>
    <row r="1224" hidden="1">
      <c r="A1224" s="31" t="s">
        <v>3439</v>
      </c>
      <c r="B1224" s="29">
        <v>1131.0</v>
      </c>
      <c r="C1224" s="26">
        <v>1131.0</v>
      </c>
      <c r="D1224" s="27">
        <v>0.0</v>
      </c>
      <c r="E1224" s="28"/>
    </row>
    <row r="1225" hidden="1">
      <c r="A1225" s="31" t="s">
        <v>3441</v>
      </c>
      <c r="B1225" s="29">
        <v>5680.0</v>
      </c>
      <c r="C1225" s="26">
        <v>5680.0</v>
      </c>
      <c r="D1225" s="27">
        <v>0.0</v>
      </c>
      <c r="E1225" s="34"/>
    </row>
    <row r="1226" hidden="1">
      <c r="A1226" s="57" t="s">
        <v>3442</v>
      </c>
      <c r="B1226" s="29">
        <v>73790.0</v>
      </c>
      <c r="C1226" s="29">
        <v>73790.0</v>
      </c>
      <c r="D1226" s="27">
        <v>0.0</v>
      </c>
      <c r="E1226" s="34"/>
    </row>
    <row r="1227" hidden="1">
      <c r="A1227" s="57" t="s">
        <v>3443</v>
      </c>
      <c r="B1227" s="29">
        <v>32770.0</v>
      </c>
      <c r="C1227" s="58">
        <v>32770.0</v>
      </c>
      <c r="D1227" s="27">
        <v>0.0</v>
      </c>
      <c r="E1227" s="34"/>
    </row>
    <row r="1228" hidden="1">
      <c r="A1228" s="57" t="s">
        <v>3444</v>
      </c>
      <c r="B1228" s="29">
        <v>69223.0</v>
      </c>
      <c r="C1228" s="58">
        <v>68686.0</v>
      </c>
      <c r="D1228" s="27">
        <v>-537.0</v>
      </c>
      <c r="E1228" s="34"/>
    </row>
    <row r="1229" hidden="1">
      <c r="A1229" s="57" t="s">
        <v>3445</v>
      </c>
      <c r="B1229" s="29">
        <v>103095.0</v>
      </c>
      <c r="C1229" s="58">
        <v>103095.0</v>
      </c>
      <c r="D1229" s="27">
        <v>0.0</v>
      </c>
      <c r="E1229" s="34"/>
    </row>
    <row r="1230" hidden="1">
      <c r="A1230" s="57" t="s">
        <v>3447</v>
      </c>
      <c r="B1230" s="29">
        <v>9088.0</v>
      </c>
      <c r="C1230" s="58">
        <v>9088.0</v>
      </c>
      <c r="D1230" s="27">
        <v>0.0</v>
      </c>
      <c r="E1230" s="34"/>
    </row>
    <row r="1231" hidden="1">
      <c r="A1231" s="57" t="s">
        <v>3448</v>
      </c>
      <c r="B1231" s="29">
        <v>9320.0</v>
      </c>
      <c r="C1231" s="58">
        <v>9320.0</v>
      </c>
      <c r="D1231" s="27">
        <v>0.0</v>
      </c>
      <c r="E1231" s="34"/>
    </row>
    <row r="1232" hidden="1">
      <c r="A1232" s="35" t="s">
        <v>3449</v>
      </c>
      <c r="B1232" s="29">
        <v>357135.5</v>
      </c>
      <c r="C1232" s="58">
        <v>356598.5</v>
      </c>
      <c r="D1232" s="27">
        <v>-537.0</v>
      </c>
      <c r="E1232" s="34"/>
    </row>
    <row r="1233" hidden="1">
      <c r="A1233" s="36" t="s">
        <v>3450</v>
      </c>
      <c r="B1233" s="37">
        <v>6.5</v>
      </c>
      <c r="C1233" s="27">
        <v>4139.5</v>
      </c>
      <c r="D1233" s="27">
        <v>4133.0</v>
      </c>
      <c r="E1233" s="38"/>
    </row>
    <row r="1234" hidden="1"/>
    <row r="1235" hidden="1"/>
    <row r="1236" hidden="1">
      <c r="A1236" s="5" t="s">
        <v>3421</v>
      </c>
      <c r="B1236" s="6"/>
      <c r="C1236" s="6"/>
      <c r="D1236" s="6"/>
      <c r="E1236" s="7"/>
    </row>
    <row r="1237" hidden="1">
      <c r="A1237" s="10"/>
      <c r="B1237" s="11"/>
      <c r="C1237" s="11"/>
      <c r="D1237" s="11"/>
      <c r="E1237" s="12"/>
    </row>
    <row r="1238" hidden="1">
      <c r="A1238" s="5" t="s">
        <v>3423</v>
      </c>
      <c r="B1238" s="6"/>
      <c r="C1238" s="6"/>
      <c r="D1238" s="6"/>
      <c r="E1238" s="7"/>
    </row>
    <row r="1239" hidden="1">
      <c r="A1239" s="10"/>
      <c r="B1239" s="11"/>
      <c r="C1239" s="11"/>
      <c r="D1239" s="11"/>
      <c r="E1239" s="12"/>
    </row>
    <row r="1240" hidden="1">
      <c r="A1240" s="13">
        <v>45761.0</v>
      </c>
      <c r="B1240" s="6"/>
      <c r="C1240" s="53" t="s">
        <v>3424</v>
      </c>
      <c r="D1240" s="15">
        <v>45767.0</v>
      </c>
      <c r="E1240" s="7"/>
    </row>
    <row r="1241" hidden="1">
      <c r="A1241" s="10"/>
      <c r="B1241" s="11"/>
      <c r="C1241" s="16"/>
      <c r="D1241" s="11"/>
      <c r="E1241" s="12"/>
    </row>
    <row r="1242" hidden="1">
      <c r="A1242" s="54" t="s">
        <v>4468</v>
      </c>
      <c r="B1242" s="7"/>
      <c r="C1242" s="16"/>
      <c r="D1242" s="55" t="s">
        <v>4469</v>
      </c>
      <c r="E1242" s="7"/>
    </row>
    <row r="1243" hidden="1">
      <c r="A1243" s="10"/>
      <c r="B1243" s="12"/>
      <c r="C1243" s="16"/>
      <c r="D1243" s="11"/>
      <c r="E1243" s="12"/>
    </row>
    <row r="1244" hidden="1">
      <c r="A1244" s="19" t="s">
        <v>3425</v>
      </c>
      <c r="B1244" s="6"/>
      <c r="C1244" s="6"/>
      <c r="D1244" s="6"/>
      <c r="E1244" s="7"/>
    </row>
    <row r="1245" hidden="1">
      <c r="A1245" s="20" t="s">
        <v>3426</v>
      </c>
      <c r="B1245" s="21" t="s">
        <v>3427</v>
      </c>
      <c r="C1245" s="22" t="s">
        <v>3428</v>
      </c>
      <c r="D1245" s="21" t="s">
        <v>3429</v>
      </c>
      <c r="E1245" s="23" t="s">
        <v>13</v>
      </c>
    </row>
    <row r="1246" hidden="1">
      <c r="A1246" s="56" t="s">
        <v>3430</v>
      </c>
      <c r="B1246" s="25">
        <v>35634.0</v>
      </c>
      <c r="C1246" s="26">
        <v>34834.0</v>
      </c>
      <c r="D1246" s="27">
        <v>-800.0</v>
      </c>
      <c r="E1246" s="28" t="s">
        <v>4537</v>
      </c>
    </row>
    <row r="1247" hidden="1">
      <c r="A1247" s="56" t="s">
        <v>3431</v>
      </c>
      <c r="B1247" s="29">
        <v>28549.5</v>
      </c>
      <c r="C1247" s="26">
        <v>28549.5</v>
      </c>
      <c r="D1247" s="27">
        <v>0.0</v>
      </c>
      <c r="E1247" s="28"/>
    </row>
    <row r="1248" hidden="1">
      <c r="A1248" s="56" t="s">
        <v>3432</v>
      </c>
      <c r="B1248" s="29">
        <v>1850.0</v>
      </c>
      <c r="C1248" s="26">
        <v>1850.0</v>
      </c>
      <c r="D1248" s="27">
        <v>0.0</v>
      </c>
      <c r="E1248" s="28"/>
    </row>
    <row r="1249" hidden="1">
      <c r="A1249" s="56" t="s">
        <v>3434</v>
      </c>
      <c r="B1249" s="29">
        <v>2600.0</v>
      </c>
      <c r="C1249" s="26">
        <v>3400.0</v>
      </c>
      <c r="D1249" s="27">
        <v>800.0</v>
      </c>
      <c r="E1249" s="28"/>
    </row>
    <row r="1250" hidden="1">
      <c r="A1250" s="31" t="s">
        <v>3436</v>
      </c>
      <c r="B1250" s="29">
        <v>120.0</v>
      </c>
      <c r="C1250" s="26"/>
      <c r="D1250" s="27">
        <v>-120.0</v>
      </c>
      <c r="E1250" s="28"/>
    </row>
    <row r="1251" hidden="1">
      <c r="A1251" s="31" t="s">
        <v>3438</v>
      </c>
      <c r="B1251" s="29">
        <v>0.0</v>
      </c>
      <c r="C1251" s="26"/>
      <c r="D1251" s="27">
        <v>0.0</v>
      </c>
      <c r="E1251" s="28"/>
    </row>
    <row r="1252" hidden="1">
      <c r="A1252" s="31" t="s">
        <v>3439</v>
      </c>
      <c r="B1252" s="29">
        <v>540.0</v>
      </c>
      <c r="C1252" s="26">
        <v>120.0</v>
      </c>
      <c r="D1252" s="27">
        <v>-420.0</v>
      </c>
      <c r="E1252" s="28"/>
    </row>
    <row r="1253" hidden="1">
      <c r="A1253" s="31" t="s">
        <v>3441</v>
      </c>
      <c r="B1253" s="29">
        <v>5120.0</v>
      </c>
      <c r="C1253" s="26">
        <v>5540.0</v>
      </c>
      <c r="D1253" s="27">
        <v>420.0</v>
      </c>
      <c r="E1253" s="34"/>
    </row>
    <row r="1254" hidden="1">
      <c r="A1254" s="57" t="s">
        <v>3442</v>
      </c>
      <c r="B1254" s="29">
        <v>78357.0</v>
      </c>
      <c r="C1254" s="29">
        <v>78357.0</v>
      </c>
      <c r="D1254" s="27">
        <v>0.0</v>
      </c>
      <c r="E1254" s="34"/>
    </row>
    <row r="1255" hidden="1">
      <c r="A1255" s="57" t="s">
        <v>3443</v>
      </c>
      <c r="B1255" s="29">
        <v>27155.0</v>
      </c>
      <c r="C1255" s="58">
        <v>27155.0</v>
      </c>
      <c r="D1255" s="27">
        <v>0.0</v>
      </c>
      <c r="E1255" s="34"/>
    </row>
    <row r="1256" hidden="1">
      <c r="A1256" s="57" t="s">
        <v>3444</v>
      </c>
      <c r="B1256" s="29">
        <v>59181.0</v>
      </c>
      <c r="C1256" s="58">
        <v>59181.0</v>
      </c>
      <c r="D1256" s="27">
        <v>0.0</v>
      </c>
      <c r="E1256" s="34"/>
    </row>
    <row r="1257" hidden="1">
      <c r="A1257" s="57" t="s">
        <v>3445</v>
      </c>
      <c r="B1257" s="29">
        <v>85458.0</v>
      </c>
      <c r="C1257" s="58">
        <v>85458.0</v>
      </c>
      <c r="D1257" s="27">
        <v>0.0</v>
      </c>
      <c r="E1257" s="34"/>
    </row>
    <row r="1258" hidden="1">
      <c r="A1258" s="57" t="s">
        <v>3447</v>
      </c>
      <c r="B1258" s="29">
        <v>1577.0</v>
      </c>
      <c r="C1258" s="58">
        <v>1577.0</v>
      </c>
      <c r="D1258" s="27">
        <v>0.0</v>
      </c>
      <c r="E1258" s="34"/>
    </row>
    <row r="1259" hidden="1">
      <c r="A1259" s="57" t="s">
        <v>3448</v>
      </c>
      <c r="B1259" s="29">
        <v>8647.0</v>
      </c>
      <c r="C1259" s="58">
        <v>8373.0</v>
      </c>
      <c r="D1259" s="27">
        <v>-274.0</v>
      </c>
      <c r="E1259" s="34"/>
    </row>
    <row r="1260" hidden="1">
      <c r="A1260" s="35" t="s">
        <v>3449</v>
      </c>
      <c r="B1260" s="29">
        <v>326140.0</v>
      </c>
      <c r="C1260" s="58">
        <v>325866.0</v>
      </c>
      <c r="D1260" s="27">
        <v>-274.0</v>
      </c>
      <c r="E1260" s="34"/>
    </row>
    <row r="1261" hidden="1">
      <c r="A1261" s="36" t="s">
        <v>3450</v>
      </c>
      <c r="B1261" s="37">
        <v>1.5</v>
      </c>
      <c r="C1261" s="27">
        <v>155.5</v>
      </c>
      <c r="D1261" s="27">
        <v>154.0</v>
      </c>
      <c r="E1261" s="38"/>
    </row>
    <row r="1262" hidden="1"/>
    <row r="1263" hidden="1"/>
    <row r="1264" hidden="1">
      <c r="A1264" s="5" t="s">
        <v>3421</v>
      </c>
      <c r="B1264" s="6"/>
      <c r="C1264" s="6"/>
      <c r="D1264" s="6"/>
      <c r="E1264" s="7"/>
    </row>
    <row r="1265" hidden="1">
      <c r="A1265" s="10"/>
      <c r="B1265" s="11"/>
      <c r="C1265" s="11"/>
      <c r="D1265" s="11"/>
      <c r="E1265" s="12"/>
    </row>
    <row r="1266" hidden="1">
      <c r="A1266" s="5" t="s">
        <v>3423</v>
      </c>
      <c r="B1266" s="6"/>
      <c r="C1266" s="6"/>
      <c r="D1266" s="6"/>
      <c r="E1266" s="7"/>
    </row>
    <row r="1267" hidden="1">
      <c r="A1267" s="10"/>
      <c r="B1267" s="11"/>
      <c r="C1267" s="11"/>
      <c r="D1267" s="11"/>
      <c r="E1267" s="12"/>
    </row>
    <row r="1268" hidden="1">
      <c r="A1268" s="13">
        <v>45768.0</v>
      </c>
      <c r="B1268" s="6"/>
      <c r="C1268" s="53" t="s">
        <v>3424</v>
      </c>
      <c r="D1268" s="15">
        <v>45774.0</v>
      </c>
      <c r="E1268" s="7"/>
    </row>
    <row r="1269" hidden="1">
      <c r="A1269" s="10"/>
      <c r="B1269" s="11"/>
      <c r="C1269" s="16"/>
      <c r="D1269" s="11"/>
      <c r="E1269" s="12"/>
    </row>
    <row r="1270" hidden="1">
      <c r="A1270" s="54" t="s">
        <v>4468</v>
      </c>
      <c r="B1270" s="7"/>
      <c r="C1270" s="16"/>
      <c r="D1270" s="55" t="s">
        <v>4469</v>
      </c>
      <c r="E1270" s="7"/>
    </row>
    <row r="1271" hidden="1">
      <c r="A1271" s="10"/>
      <c r="B1271" s="12"/>
      <c r="C1271" s="16"/>
      <c r="D1271" s="11"/>
      <c r="E1271" s="12"/>
    </row>
    <row r="1272" hidden="1">
      <c r="A1272" s="19" t="s">
        <v>3425</v>
      </c>
      <c r="B1272" s="6"/>
      <c r="C1272" s="6"/>
      <c r="D1272" s="6"/>
      <c r="E1272" s="7"/>
    </row>
    <row r="1273" hidden="1">
      <c r="A1273" s="20" t="s">
        <v>3426</v>
      </c>
      <c r="B1273" s="21" t="s">
        <v>3427</v>
      </c>
      <c r="C1273" s="22" t="s">
        <v>3428</v>
      </c>
      <c r="D1273" s="21" t="s">
        <v>3429</v>
      </c>
      <c r="E1273" s="23" t="s">
        <v>13</v>
      </c>
    </row>
    <row r="1274" hidden="1">
      <c r="A1274" s="56" t="s">
        <v>3430</v>
      </c>
      <c r="B1274" s="25">
        <v>44383.0</v>
      </c>
      <c r="C1274" s="26">
        <v>44383.0</v>
      </c>
      <c r="D1274" s="27">
        <v>0.0</v>
      </c>
      <c r="E1274" s="28" t="s">
        <v>4538</v>
      </c>
    </row>
    <row r="1275" hidden="1">
      <c r="A1275" s="56" t="s">
        <v>3431</v>
      </c>
      <c r="B1275" s="29">
        <v>29358.0</v>
      </c>
      <c r="C1275" s="26">
        <v>29358.0</v>
      </c>
      <c r="D1275" s="27">
        <v>0.0</v>
      </c>
      <c r="E1275" s="28"/>
    </row>
    <row r="1276" hidden="1">
      <c r="A1276" s="56" t="s">
        <v>3432</v>
      </c>
      <c r="B1276" s="29">
        <v>375.0</v>
      </c>
      <c r="C1276" s="26">
        <v>375.0</v>
      </c>
      <c r="D1276" s="27">
        <v>0.0</v>
      </c>
      <c r="E1276" s="28"/>
    </row>
    <row r="1277" hidden="1">
      <c r="A1277" s="56" t="s">
        <v>3434</v>
      </c>
      <c r="B1277" s="29">
        <v>1500.0</v>
      </c>
      <c r="C1277" s="26">
        <v>1500.0</v>
      </c>
      <c r="D1277" s="27">
        <v>0.0</v>
      </c>
      <c r="E1277" s="28"/>
    </row>
    <row r="1278" hidden="1">
      <c r="A1278" s="31" t="s">
        <v>3436</v>
      </c>
      <c r="B1278" s="29">
        <v>0.0</v>
      </c>
      <c r="C1278" s="26"/>
      <c r="D1278" s="27">
        <v>0.0</v>
      </c>
      <c r="E1278" s="28"/>
    </row>
    <row r="1279" hidden="1">
      <c r="A1279" s="31" t="s">
        <v>3438</v>
      </c>
      <c r="B1279" s="29">
        <v>0.0</v>
      </c>
      <c r="C1279" s="26"/>
      <c r="D1279" s="27">
        <v>0.0</v>
      </c>
      <c r="E1279" s="28"/>
    </row>
    <row r="1280" hidden="1">
      <c r="A1280" s="31" t="s">
        <v>3439</v>
      </c>
      <c r="B1280" s="29">
        <v>0.0</v>
      </c>
      <c r="C1280" s="26"/>
      <c r="D1280" s="27">
        <v>0.0</v>
      </c>
      <c r="E1280" s="28"/>
    </row>
    <row r="1281" hidden="1">
      <c r="A1281" s="31" t="s">
        <v>3441</v>
      </c>
      <c r="B1281" s="29">
        <v>7280.0</v>
      </c>
      <c r="C1281" s="26">
        <v>7080.0</v>
      </c>
      <c r="D1281" s="27">
        <v>-200.0</v>
      </c>
      <c r="E1281" s="34"/>
    </row>
    <row r="1282" hidden="1">
      <c r="A1282" s="57" t="s">
        <v>3442</v>
      </c>
      <c r="B1282" s="29">
        <v>84175.9</v>
      </c>
      <c r="C1282" s="29">
        <v>84175.9</v>
      </c>
      <c r="D1282" s="27">
        <v>0.0</v>
      </c>
      <c r="E1282" s="34"/>
    </row>
    <row r="1283" hidden="1">
      <c r="A1283" s="57" t="s">
        <v>3443</v>
      </c>
      <c r="B1283" s="29">
        <v>33950.0</v>
      </c>
      <c r="C1283" s="58">
        <v>33950.0</v>
      </c>
      <c r="D1283" s="27">
        <v>0.0</v>
      </c>
      <c r="E1283" s="34"/>
    </row>
    <row r="1284" hidden="1">
      <c r="A1284" s="57" t="s">
        <v>3444</v>
      </c>
      <c r="B1284" s="29">
        <v>68667.0</v>
      </c>
      <c r="C1284" s="58">
        <v>68403.0</v>
      </c>
      <c r="D1284" s="27">
        <v>-264.0</v>
      </c>
      <c r="E1284" s="34"/>
    </row>
    <row r="1285" hidden="1">
      <c r="A1285" s="57" t="s">
        <v>3445</v>
      </c>
      <c r="B1285" s="29">
        <v>91262.0</v>
      </c>
      <c r="C1285" s="58">
        <v>91262.0</v>
      </c>
      <c r="D1285" s="27">
        <v>0.0</v>
      </c>
      <c r="E1285" s="34"/>
    </row>
    <row r="1286" hidden="1">
      <c r="A1286" s="57" t="s">
        <v>3447</v>
      </c>
      <c r="B1286" s="29">
        <v>2226.0</v>
      </c>
      <c r="C1286" s="58">
        <v>2226.0</v>
      </c>
      <c r="D1286" s="27">
        <v>0.0</v>
      </c>
      <c r="E1286" s="34"/>
    </row>
    <row r="1287" hidden="1">
      <c r="A1287" s="57" t="s">
        <v>3448</v>
      </c>
      <c r="B1287" s="29">
        <v>17925.0</v>
      </c>
      <c r="C1287" s="58">
        <v>17925.0</v>
      </c>
      <c r="D1287" s="27">
        <v>0.0</v>
      </c>
      <c r="E1287" s="34"/>
    </row>
    <row r="1288" hidden="1">
      <c r="A1288" s="35" t="s">
        <v>3449</v>
      </c>
      <c r="B1288" s="29">
        <v>363158.9000000001</v>
      </c>
      <c r="C1288" s="58">
        <v>362894.90000000014</v>
      </c>
      <c r="D1288" s="27">
        <v>-263.9999999999418</v>
      </c>
      <c r="E1288" s="34"/>
    </row>
    <row r="1289" hidden="1">
      <c r="A1289" s="36" t="s">
        <v>3450</v>
      </c>
      <c r="B1289" s="37">
        <v>17.999999999952706</v>
      </c>
      <c r="C1289" s="27">
        <v>-182.00000000011642</v>
      </c>
      <c r="D1289" s="27">
        <v>-200.00000000006912</v>
      </c>
      <c r="E1289" s="38"/>
    </row>
    <row r="1290" hidden="1"/>
    <row r="1291" hidden="1"/>
    <row r="1292" hidden="1">
      <c r="A1292" s="5" t="s">
        <v>3421</v>
      </c>
      <c r="B1292" s="6"/>
      <c r="C1292" s="6"/>
      <c r="D1292" s="6"/>
      <c r="E1292" s="7"/>
    </row>
    <row r="1293" hidden="1">
      <c r="A1293" s="10"/>
      <c r="B1293" s="11"/>
      <c r="C1293" s="11"/>
      <c r="D1293" s="11"/>
      <c r="E1293" s="12"/>
    </row>
    <row r="1294" hidden="1">
      <c r="A1294" s="5" t="s">
        <v>3423</v>
      </c>
      <c r="B1294" s="6"/>
      <c r="C1294" s="6"/>
      <c r="D1294" s="6"/>
      <c r="E1294" s="7"/>
    </row>
    <row r="1295" hidden="1">
      <c r="A1295" s="10"/>
      <c r="B1295" s="11"/>
      <c r="C1295" s="11"/>
      <c r="D1295" s="11"/>
      <c r="E1295" s="12"/>
    </row>
    <row r="1296" hidden="1">
      <c r="A1296" s="13">
        <v>45775.0</v>
      </c>
      <c r="B1296" s="6"/>
      <c r="C1296" s="53" t="s">
        <v>3424</v>
      </c>
      <c r="D1296" s="15">
        <v>45777.0</v>
      </c>
      <c r="E1296" s="7"/>
    </row>
    <row r="1297" hidden="1">
      <c r="A1297" s="10"/>
      <c r="B1297" s="11"/>
      <c r="C1297" s="16"/>
      <c r="D1297" s="11"/>
      <c r="E1297" s="12"/>
    </row>
    <row r="1298" hidden="1">
      <c r="A1298" s="54" t="s">
        <v>4468</v>
      </c>
      <c r="B1298" s="7"/>
      <c r="C1298" s="16"/>
      <c r="D1298" s="55" t="s">
        <v>4471</v>
      </c>
      <c r="E1298" s="7"/>
    </row>
    <row r="1299" hidden="1">
      <c r="A1299" s="10"/>
      <c r="B1299" s="12"/>
      <c r="C1299" s="16"/>
      <c r="D1299" s="11"/>
      <c r="E1299" s="12"/>
    </row>
    <row r="1300" hidden="1">
      <c r="A1300" s="19" t="s">
        <v>3425</v>
      </c>
      <c r="B1300" s="6"/>
      <c r="C1300" s="6"/>
      <c r="D1300" s="6"/>
      <c r="E1300" s="7"/>
    </row>
    <row r="1301" hidden="1">
      <c r="A1301" s="20" t="s">
        <v>3426</v>
      </c>
      <c r="B1301" s="21" t="s">
        <v>3427</v>
      </c>
      <c r="C1301" s="22" t="s">
        <v>3428</v>
      </c>
      <c r="D1301" s="21" t="s">
        <v>3429</v>
      </c>
      <c r="E1301" s="23" t="s">
        <v>13</v>
      </c>
    </row>
    <row r="1302" hidden="1">
      <c r="A1302" s="56" t="s">
        <v>3430</v>
      </c>
      <c r="B1302" s="25">
        <v>11129.0</v>
      </c>
      <c r="C1302" s="26">
        <v>11129.0</v>
      </c>
      <c r="D1302" s="27">
        <v>0.0</v>
      </c>
      <c r="E1302" s="28"/>
    </row>
    <row r="1303" hidden="1">
      <c r="A1303" s="56" t="s">
        <v>3431</v>
      </c>
      <c r="B1303" s="29">
        <v>10522.0</v>
      </c>
      <c r="C1303" s="26">
        <v>10522.0</v>
      </c>
      <c r="D1303" s="27">
        <v>0.0</v>
      </c>
      <c r="E1303" s="28"/>
    </row>
    <row r="1304" hidden="1">
      <c r="A1304" s="56" t="s">
        <v>3432</v>
      </c>
      <c r="B1304" s="29">
        <v>280.0</v>
      </c>
      <c r="C1304" s="26">
        <v>280.0</v>
      </c>
      <c r="D1304" s="27">
        <v>0.0</v>
      </c>
      <c r="E1304" s="28"/>
    </row>
    <row r="1305" hidden="1">
      <c r="A1305" s="56" t="s">
        <v>3434</v>
      </c>
      <c r="B1305" s="29">
        <v>0.0</v>
      </c>
      <c r="C1305" s="26"/>
      <c r="D1305" s="27">
        <v>0.0</v>
      </c>
      <c r="E1305" s="28"/>
    </row>
    <row r="1306" hidden="1">
      <c r="A1306" s="31" t="s">
        <v>3436</v>
      </c>
      <c r="B1306" s="29">
        <v>280.0</v>
      </c>
      <c r="C1306" s="26"/>
      <c r="D1306" s="27">
        <v>-280.0</v>
      </c>
      <c r="E1306" s="28"/>
    </row>
    <row r="1307" hidden="1">
      <c r="A1307" s="31" t="s">
        <v>3438</v>
      </c>
      <c r="B1307" s="29">
        <v>0.0</v>
      </c>
      <c r="C1307" s="26"/>
      <c r="D1307" s="27">
        <v>0.0</v>
      </c>
      <c r="E1307" s="28"/>
    </row>
    <row r="1308" hidden="1">
      <c r="A1308" s="31" t="s">
        <v>3439</v>
      </c>
      <c r="B1308" s="29">
        <v>0.0</v>
      </c>
      <c r="C1308" s="26"/>
      <c r="D1308" s="27">
        <v>0.0</v>
      </c>
      <c r="E1308" s="28"/>
    </row>
    <row r="1309" hidden="1">
      <c r="A1309" s="31" t="s">
        <v>3441</v>
      </c>
      <c r="B1309" s="29">
        <v>3040.0</v>
      </c>
      <c r="C1309" s="26">
        <v>3320.0</v>
      </c>
      <c r="D1309" s="27">
        <v>280.0</v>
      </c>
      <c r="E1309" s="34"/>
    </row>
    <row r="1310" hidden="1">
      <c r="A1310" s="57" t="s">
        <v>3442</v>
      </c>
      <c r="B1310" s="29">
        <v>21233.0</v>
      </c>
      <c r="C1310" s="29">
        <v>21233.0</v>
      </c>
      <c r="D1310" s="27">
        <v>0.0</v>
      </c>
      <c r="E1310" s="34"/>
    </row>
    <row r="1311" hidden="1">
      <c r="A1311" s="57" t="s">
        <v>3443</v>
      </c>
      <c r="B1311" s="29">
        <v>9475.0</v>
      </c>
      <c r="C1311" s="58">
        <v>9475.0</v>
      </c>
      <c r="D1311" s="27">
        <v>0.0</v>
      </c>
      <c r="E1311" s="34"/>
    </row>
    <row r="1312" hidden="1">
      <c r="A1312" s="57" t="s">
        <v>3444</v>
      </c>
      <c r="B1312" s="29">
        <v>20977.0</v>
      </c>
      <c r="C1312" s="58">
        <v>20977.0</v>
      </c>
      <c r="D1312" s="27">
        <v>0.0</v>
      </c>
      <c r="E1312" s="34"/>
    </row>
    <row r="1313" hidden="1">
      <c r="A1313" s="57" t="s">
        <v>3445</v>
      </c>
      <c r="B1313" s="29">
        <v>33570.0</v>
      </c>
      <c r="C1313" s="58">
        <v>33570.0</v>
      </c>
      <c r="D1313" s="27">
        <v>0.0</v>
      </c>
      <c r="E1313" s="34"/>
    </row>
    <row r="1314" hidden="1">
      <c r="A1314" s="57" t="s">
        <v>3447</v>
      </c>
      <c r="B1314" s="29">
        <v>503.0</v>
      </c>
      <c r="C1314" s="58">
        <v>503.0</v>
      </c>
      <c r="D1314" s="27">
        <v>0.0</v>
      </c>
      <c r="E1314" s="34"/>
    </row>
    <row r="1315" hidden="1">
      <c r="A1315" s="57" t="s">
        <v>3448</v>
      </c>
      <c r="B1315" s="29">
        <v>3319.0</v>
      </c>
      <c r="C1315" s="58">
        <v>3319.0</v>
      </c>
      <c r="D1315" s="27">
        <v>0.0</v>
      </c>
      <c r="E1315" s="34"/>
    </row>
    <row r="1316" hidden="1">
      <c r="A1316" s="35" t="s">
        <v>3449</v>
      </c>
      <c r="B1316" s="29">
        <v>111005.5</v>
      </c>
      <c r="C1316" s="58">
        <v>111005.5</v>
      </c>
      <c r="D1316" s="27">
        <v>0.0</v>
      </c>
      <c r="E1316" s="34"/>
    </row>
    <row r="1317" hidden="1">
      <c r="A1317" s="36" t="s">
        <v>3450</v>
      </c>
      <c r="B1317" s="37">
        <v>3.5</v>
      </c>
      <c r="C1317" s="27">
        <v>3.5</v>
      </c>
      <c r="D1317" s="27">
        <v>0.0</v>
      </c>
      <c r="E1317" s="38"/>
    </row>
    <row r="1318" hidden="1"/>
    <row r="1319" hidden="1"/>
    <row r="1320" hidden="1">
      <c r="A1320" s="5" t="s">
        <v>3421</v>
      </c>
      <c r="B1320" s="6"/>
      <c r="C1320" s="6"/>
      <c r="D1320" s="6"/>
      <c r="E1320" s="7"/>
    </row>
    <row r="1321" hidden="1">
      <c r="A1321" s="10"/>
      <c r="B1321" s="11"/>
      <c r="C1321" s="11"/>
      <c r="D1321" s="11"/>
      <c r="E1321" s="12"/>
    </row>
    <row r="1322" hidden="1">
      <c r="A1322" s="5" t="s">
        <v>3423</v>
      </c>
      <c r="B1322" s="6"/>
      <c r="C1322" s="6"/>
      <c r="D1322" s="6"/>
      <c r="E1322" s="7"/>
    </row>
    <row r="1323" hidden="1">
      <c r="A1323" s="10"/>
      <c r="B1323" s="11"/>
      <c r="C1323" s="11"/>
      <c r="D1323" s="11"/>
      <c r="E1323" s="12"/>
    </row>
    <row r="1324" hidden="1">
      <c r="A1324" s="13">
        <v>45778.0</v>
      </c>
      <c r="B1324" s="6"/>
      <c r="C1324" s="53" t="s">
        <v>3424</v>
      </c>
      <c r="D1324" s="15">
        <v>45781.0</v>
      </c>
      <c r="E1324" s="7"/>
    </row>
    <row r="1325" hidden="1">
      <c r="A1325" s="10"/>
      <c r="B1325" s="11"/>
      <c r="C1325" s="16"/>
      <c r="D1325" s="11"/>
      <c r="E1325" s="12"/>
    </row>
    <row r="1326" hidden="1">
      <c r="A1326" s="54" t="s">
        <v>4483</v>
      </c>
      <c r="B1326" s="7"/>
      <c r="C1326" s="16"/>
      <c r="D1326" s="55" t="s">
        <v>4469</v>
      </c>
      <c r="E1326" s="7"/>
    </row>
    <row r="1327" hidden="1">
      <c r="A1327" s="10"/>
      <c r="B1327" s="12"/>
      <c r="C1327" s="16"/>
      <c r="D1327" s="11"/>
      <c r="E1327" s="12"/>
    </row>
    <row r="1328" hidden="1">
      <c r="A1328" s="19" t="s">
        <v>3425</v>
      </c>
      <c r="B1328" s="6"/>
      <c r="C1328" s="6"/>
      <c r="D1328" s="6"/>
      <c r="E1328" s="7"/>
    </row>
    <row r="1329" hidden="1">
      <c r="A1329" s="20" t="s">
        <v>3426</v>
      </c>
      <c r="B1329" s="21" t="s">
        <v>3427</v>
      </c>
      <c r="C1329" s="22" t="s">
        <v>3428</v>
      </c>
      <c r="D1329" s="21" t="s">
        <v>3429</v>
      </c>
      <c r="E1329" s="23" t="s">
        <v>13</v>
      </c>
    </row>
    <row r="1330" hidden="1">
      <c r="A1330" s="56" t="s">
        <v>3430</v>
      </c>
      <c r="B1330" s="25">
        <v>22819.0</v>
      </c>
      <c r="C1330" s="26">
        <v>22819.0</v>
      </c>
      <c r="D1330" s="27">
        <v>0.0</v>
      </c>
      <c r="E1330" s="28" t="s">
        <v>4535</v>
      </c>
    </row>
    <row r="1331" hidden="1">
      <c r="A1331" s="56" t="s">
        <v>3431</v>
      </c>
      <c r="B1331" s="29">
        <v>15671.0</v>
      </c>
      <c r="C1331" s="26">
        <v>15671.0</v>
      </c>
      <c r="D1331" s="27">
        <v>0.0</v>
      </c>
      <c r="E1331" s="28"/>
    </row>
    <row r="1332" hidden="1">
      <c r="A1332" s="56" t="s">
        <v>3432</v>
      </c>
      <c r="B1332" s="29">
        <v>0.0</v>
      </c>
      <c r="C1332" s="26"/>
      <c r="D1332" s="27">
        <v>0.0</v>
      </c>
      <c r="E1332" s="28"/>
    </row>
    <row r="1333" hidden="1">
      <c r="A1333" s="56" t="s">
        <v>3434</v>
      </c>
      <c r="B1333" s="29">
        <v>1000.0</v>
      </c>
      <c r="C1333" s="26">
        <v>1000.0</v>
      </c>
      <c r="D1333" s="27">
        <v>0.0</v>
      </c>
      <c r="E1333" s="28"/>
    </row>
    <row r="1334" hidden="1">
      <c r="A1334" s="31" t="s">
        <v>3436</v>
      </c>
      <c r="B1334" s="29">
        <v>0.0</v>
      </c>
      <c r="C1334" s="26"/>
      <c r="D1334" s="27">
        <v>0.0</v>
      </c>
      <c r="E1334" s="28"/>
    </row>
    <row r="1335" hidden="1">
      <c r="A1335" s="31" t="s">
        <v>3438</v>
      </c>
      <c r="B1335" s="29">
        <v>0.0</v>
      </c>
      <c r="C1335" s="26"/>
      <c r="D1335" s="27">
        <v>0.0</v>
      </c>
      <c r="E1335" s="28"/>
    </row>
    <row r="1336" hidden="1">
      <c r="A1336" s="31" t="s">
        <v>3439</v>
      </c>
      <c r="B1336" s="29">
        <v>1120.0</v>
      </c>
      <c r="C1336" s="26">
        <v>1120.0</v>
      </c>
      <c r="D1336" s="27">
        <v>0.0</v>
      </c>
      <c r="E1336" s="28" t="s">
        <v>4539</v>
      </c>
    </row>
    <row r="1337" hidden="1">
      <c r="A1337" s="31" t="s">
        <v>3441</v>
      </c>
      <c r="B1337" s="29">
        <v>4240.0</v>
      </c>
      <c r="C1337" s="26">
        <v>4240.0</v>
      </c>
      <c r="D1337" s="27">
        <v>0.0</v>
      </c>
      <c r="E1337" s="34"/>
    </row>
    <row r="1338" hidden="1">
      <c r="A1338" s="57" t="s">
        <v>3442</v>
      </c>
      <c r="B1338" s="29">
        <v>51133.0</v>
      </c>
      <c r="C1338" s="29">
        <v>51133.0</v>
      </c>
      <c r="D1338" s="27">
        <v>0.0</v>
      </c>
      <c r="E1338" s="34"/>
    </row>
    <row r="1339" hidden="1">
      <c r="A1339" s="57" t="s">
        <v>3443</v>
      </c>
      <c r="B1339" s="29">
        <v>18362.0</v>
      </c>
      <c r="C1339" s="58">
        <v>18362.0</v>
      </c>
      <c r="D1339" s="27">
        <v>0.0</v>
      </c>
      <c r="E1339" s="34"/>
    </row>
    <row r="1340" hidden="1">
      <c r="A1340" s="57" t="s">
        <v>3444</v>
      </c>
      <c r="B1340" s="29">
        <v>29940.0</v>
      </c>
      <c r="C1340" s="58">
        <v>29940.0</v>
      </c>
      <c r="D1340" s="27">
        <v>0.0</v>
      </c>
      <c r="E1340" s="34"/>
    </row>
    <row r="1341" hidden="1">
      <c r="A1341" s="57" t="s">
        <v>3445</v>
      </c>
      <c r="B1341" s="29">
        <v>52867.0</v>
      </c>
      <c r="C1341" s="58">
        <v>52867.0</v>
      </c>
      <c r="D1341" s="27">
        <v>0.0</v>
      </c>
      <c r="E1341" s="34"/>
    </row>
    <row r="1342" hidden="1">
      <c r="A1342" s="57" t="s">
        <v>3447</v>
      </c>
      <c r="B1342" s="29">
        <v>1503.0</v>
      </c>
      <c r="C1342" s="58">
        <v>1503.0</v>
      </c>
      <c r="D1342" s="27">
        <v>0.0</v>
      </c>
      <c r="E1342" s="34"/>
    </row>
    <row r="1343" hidden="1">
      <c r="A1343" s="57" t="s">
        <v>3448</v>
      </c>
      <c r="B1343" s="29">
        <v>7175.0</v>
      </c>
      <c r="C1343" s="58">
        <v>7175.0</v>
      </c>
      <c r="D1343" s="27">
        <v>0.0</v>
      </c>
      <c r="E1343" s="34"/>
    </row>
    <row r="1344" hidden="1">
      <c r="A1344" s="35" t="s">
        <v>3449</v>
      </c>
      <c r="B1344" s="29">
        <v>198654.0</v>
      </c>
      <c r="C1344" s="58">
        <v>198654.0</v>
      </c>
      <c r="D1344" s="27">
        <v>0.0</v>
      </c>
      <c r="E1344" s="34"/>
    </row>
    <row r="1345" hidden="1">
      <c r="A1345" s="36" t="s">
        <v>3450</v>
      </c>
      <c r="B1345" s="37">
        <v>1.0</v>
      </c>
      <c r="C1345" s="27">
        <v>1.0</v>
      </c>
      <c r="D1345" s="27">
        <v>0.0</v>
      </c>
      <c r="E1345" s="38"/>
    </row>
    <row r="1346" hidden="1"/>
    <row r="1347" hidden="1"/>
    <row r="1348" hidden="1">
      <c r="A1348" s="5" t="s">
        <v>3421</v>
      </c>
      <c r="B1348" s="6"/>
      <c r="C1348" s="6"/>
      <c r="D1348" s="6"/>
      <c r="E1348" s="7"/>
    </row>
    <row r="1349" hidden="1">
      <c r="A1349" s="10"/>
      <c r="B1349" s="11"/>
      <c r="C1349" s="11"/>
      <c r="D1349" s="11"/>
      <c r="E1349" s="12"/>
    </row>
    <row r="1350" hidden="1">
      <c r="A1350" s="5" t="s">
        <v>3423</v>
      </c>
      <c r="B1350" s="6"/>
      <c r="C1350" s="6"/>
      <c r="D1350" s="6"/>
      <c r="E1350" s="7"/>
    </row>
    <row r="1351" hidden="1">
      <c r="A1351" s="10"/>
      <c r="B1351" s="11"/>
      <c r="C1351" s="11"/>
      <c r="D1351" s="11"/>
      <c r="E1351" s="12"/>
    </row>
    <row r="1352" hidden="1">
      <c r="A1352" s="13">
        <v>45782.0</v>
      </c>
      <c r="B1352" s="6"/>
      <c r="C1352" s="53" t="s">
        <v>3424</v>
      </c>
      <c r="D1352" s="15">
        <v>45788.0</v>
      </c>
      <c r="E1352" s="7"/>
    </row>
    <row r="1353" hidden="1">
      <c r="A1353" s="10"/>
      <c r="B1353" s="11"/>
      <c r="C1353" s="16"/>
      <c r="D1353" s="11"/>
      <c r="E1353" s="12"/>
    </row>
    <row r="1354" hidden="1">
      <c r="A1354" s="54" t="s">
        <v>4468</v>
      </c>
      <c r="B1354" s="7"/>
      <c r="C1354" s="16"/>
      <c r="D1354" s="55" t="s">
        <v>4469</v>
      </c>
      <c r="E1354" s="7"/>
    </row>
    <row r="1355" hidden="1">
      <c r="A1355" s="10"/>
      <c r="B1355" s="12"/>
      <c r="C1355" s="16"/>
      <c r="D1355" s="11"/>
      <c r="E1355" s="12"/>
    </row>
    <row r="1356" hidden="1">
      <c r="A1356" s="19" t="s">
        <v>3425</v>
      </c>
      <c r="B1356" s="6"/>
      <c r="C1356" s="6"/>
      <c r="D1356" s="6"/>
      <c r="E1356" s="7"/>
    </row>
    <row r="1357" hidden="1">
      <c r="A1357" s="20" t="s">
        <v>3426</v>
      </c>
      <c r="B1357" s="21" t="s">
        <v>3427</v>
      </c>
      <c r="C1357" s="22" t="s">
        <v>3428</v>
      </c>
      <c r="D1357" s="21" t="s">
        <v>3429</v>
      </c>
      <c r="E1357" s="23" t="s">
        <v>13</v>
      </c>
    </row>
    <row r="1358" hidden="1">
      <c r="A1358" s="56" t="s">
        <v>3430</v>
      </c>
      <c r="B1358" s="25">
        <v>34368.0</v>
      </c>
      <c r="C1358" s="26">
        <v>33168.0</v>
      </c>
      <c r="D1358" s="27">
        <v>-1200.0</v>
      </c>
      <c r="E1358" s="28" t="s">
        <v>4540</v>
      </c>
    </row>
    <row r="1359" hidden="1">
      <c r="A1359" s="56" t="s">
        <v>3431</v>
      </c>
      <c r="B1359" s="29">
        <v>30498.0</v>
      </c>
      <c r="C1359" s="26">
        <v>30498.0</v>
      </c>
      <c r="D1359" s="27">
        <v>0.0</v>
      </c>
      <c r="E1359" s="28"/>
    </row>
    <row r="1360" hidden="1">
      <c r="A1360" s="56" t="s">
        <v>3432</v>
      </c>
      <c r="B1360" s="29">
        <v>700.0</v>
      </c>
      <c r="C1360" s="26">
        <v>700.0</v>
      </c>
      <c r="D1360" s="27">
        <v>0.0</v>
      </c>
      <c r="E1360" s="28"/>
    </row>
    <row r="1361" hidden="1">
      <c r="A1361" s="56" t="s">
        <v>3434</v>
      </c>
      <c r="B1361" s="29">
        <v>2000.0</v>
      </c>
      <c r="C1361" s="26">
        <v>2000.0</v>
      </c>
      <c r="D1361" s="27">
        <v>0.0</v>
      </c>
      <c r="E1361" s="28"/>
    </row>
    <row r="1362" hidden="1">
      <c r="A1362" s="31" t="s">
        <v>3436</v>
      </c>
      <c r="B1362" s="29">
        <v>416.0</v>
      </c>
      <c r="C1362" s="26">
        <v>416.0</v>
      </c>
      <c r="D1362" s="27">
        <v>0.0</v>
      </c>
      <c r="E1362" s="28" t="s">
        <v>4541</v>
      </c>
    </row>
    <row r="1363" hidden="1">
      <c r="A1363" s="31" t="s">
        <v>3438</v>
      </c>
      <c r="B1363" s="29">
        <v>0.0</v>
      </c>
      <c r="C1363" s="26"/>
      <c r="D1363" s="27">
        <v>0.0</v>
      </c>
      <c r="E1363" s="28"/>
    </row>
    <row r="1364" hidden="1">
      <c r="A1364" s="31" t="s">
        <v>3439</v>
      </c>
      <c r="B1364" s="29">
        <v>1173.0</v>
      </c>
      <c r="C1364" s="26">
        <v>1173.0</v>
      </c>
      <c r="D1364" s="27">
        <v>0.0</v>
      </c>
      <c r="E1364" s="28" t="s">
        <v>4542</v>
      </c>
    </row>
    <row r="1365" hidden="1">
      <c r="A1365" s="31" t="s">
        <v>3441</v>
      </c>
      <c r="B1365" s="29">
        <v>6600.0</v>
      </c>
      <c r="C1365" s="26">
        <v>6640.0</v>
      </c>
      <c r="D1365" s="27">
        <v>40.0</v>
      </c>
      <c r="E1365" s="34"/>
    </row>
    <row r="1366" hidden="1">
      <c r="A1366" s="57" t="s">
        <v>3442</v>
      </c>
      <c r="B1366" s="29">
        <v>65953.0</v>
      </c>
      <c r="C1366" s="29">
        <v>65953.0</v>
      </c>
      <c r="D1366" s="27">
        <v>0.0</v>
      </c>
      <c r="E1366" s="34"/>
    </row>
    <row r="1367" hidden="1">
      <c r="A1367" s="57" t="s">
        <v>3443</v>
      </c>
      <c r="B1367" s="29">
        <v>37004.0</v>
      </c>
      <c r="C1367" s="58">
        <v>37004.0</v>
      </c>
      <c r="D1367" s="27">
        <v>0.0</v>
      </c>
      <c r="E1367" s="34"/>
    </row>
    <row r="1368" hidden="1">
      <c r="A1368" s="57" t="s">
        <v>3444</v>
      </c>
      <c r="B1368" s="29">
        <v>64937.0</v>
      </c>
      <c r="C1368" s="58">
        <v>64937.0</v>
      </c>
      <c r="D1368" s="27">
        <v>0.0</v>
      </c>
      <c r="E1368" s="34"/>
    </row>
    <row r="1369" hidden="1">
      <c r="A1369" s="57" t="s">
        <v>3445</v>
      </c>
      <c r="B1369" s="29">
        <v>97043.0</v>
      </c>
      <c r="C1369" s="58">
        <v>97381.0</v>
      </c>
      <c r="D1369" s="27">
        <v>338.0</v>
      </c>
      <c r="E1369" s="34"/>
    </row>
    <row r="1370" hidden="1">
      <c r="A1370" s="57" t="s">
        <v>3447</v>
      </c>
      <c r="B1370" s="29">
        <v>2280.0</v>
      </c>
      <c r="C1370" s="58">
        <v>2280.0</v>
      </c>
      <c r="D1370" s="27">
        <v>0.0</v>
      </c>
      <c r="E1370" s="34"/>
    </row>
    <row r="1371" hidden="1">
      <c r="A1371" s="57" t="s">
        <v>3448</v>
      </c>
      <c r="B1371" s="29">
        <v>13662.0</v>
      </c>
      <c r="C1371" s="58">
        <v>13662.0</v>
      </c>
      <c r="D1371" s="27">
        <v>0.0</v>
      </c>
      <c r="E1371" s="34"/>
    </row>
    <row r="1372" hidden="1">
      <c r="A1372" s="35" t="s">
        <v>3449</v>
      </c>
      <c r="B1372" s="29">
        <v>342967.5</v>
      </c>
      <c r="C1372" s="58">
        <v>343305.5</v>
      </c>
      <c r="D1372" s="27">
        <v>338.0</v>
      </c>
      <c r="E1372" s="34"/>
    </row>
    <row r="1373" hidden="1">
      <c r="A1373" s="36" t="s">
        <v>3450</v>
      </c>
      <c r="B1373" s="37">
        <v>4.5</v>
      </c>
      <c r="C1373" s="27">
        <v>-1155.5</v>
      </c>
      <c r="D1373" s="27">
        <v>-1160.0</v>
      </c>
      <c r="E1373" s="38"/>
    </row>
    <row r="1374" hidden="1"/>
    <row r="1375" hidden="1"/>
    <row r="1376" hidden="1">
      <c r="A1376" s="5" t="s">
        <v>3421</v>
      </c>
      <c r="B1376" s="6"/>
      <c r="C1376" s="6"/>
      <c r="D1376" s="6"/>
      <c r="E1376" s="7"/>
    </row>
    <row r="1377" hidden="1">
      <c r="A1377" s="10"/>
      <c r="B1377" s="11"/>
      <c r="C1377" s="11"/>
      <c r="D1377" s="11"/>
      <c r="E1377" s="12"/>
    </row>
    <row r="1378" hidden="1">
      <c r="A1378" s="5" t="s">
        <v>3423</v>
      </c>
      <c r="B1378" s="6"/>
      <c r="C1378" s="6"/>
      <c r="D1378" s="6"/>
      <c r="E1378" s="7"/>
    </row>
    <row r="1379" hidden="1">
      <c r="A1379" s="10"/>
      <c r="B1379" s="11"/>
      <c r="C1379" s="11"/>
      <c r="D1379" s="11"/>
      <c r="E1379" s="12"/>
    </row>
    <row r="1380" hidden="1">
      <c r="A1380" s="13">
        <v>45789.0</v>
      </c>
      <c r="B1380" s="6"/>
      <c r="C1380" s="53" t="s">
        <v>3424</v>
      </c>
      <c r="D1380" s="15">
        <v>45795.0</v>
      </c>
      <c r="E1380" s="7"/>
    </row>
    <row r="1381" hidden="1">
      <c r="A1381" s="10"/>
      <c r="B1381" s="11"/>
      <c r="C1381" s="16"/>
      <c r="D1381" s="11"/>
      <c r="E1381" s="12"/>
    </row>
    <row r="1382" hidden="1">
      <c r="A1382" s="54" t="s">
        <v>4468</v>
      </c>
      <c r="B1382" s="7"/>
      <c r="C1382" s="16"/>
      <c r="D1382" s="55" t="s">
        <v>4469</v>
      </c>
      <c r="E1382" s="7"/>
    </row>
    <row r="1383" hidden="1">
      <c r="A1383" s="10"/>
      <c r="B1383" s="12"/>
      <c r="C1383" s="16"/>
      <c r="D1383" s="11"/>
      <c r="E1383" s="12"/>
    </row>
    <row r="1384" hidden="1">
      <c r="A1384" s="19" t="s">
        <v>3425</v>
      </c>
      <c r="B1384" s="6"/>
      <c r="C1384" s="6"/>
      <c r="D1384" s="6"/>
      <c r="E1384" s="7"/>
    </row>
    <row r="1385" hidden="1">
      <c r="A1385" s="20" t="s">
        <v>3426</v>
      </c>
      <c r="B1385" s="21" t="s">
        <v>3427</v>
      </c>
      <c r="C1385" s="22" t="s">
        <v>3428</v>
      </c>
      <c r="D1385" s="21" t="s">
        <v>3429</v>
      </c>
      <c r="E1385" s="23" t="s">
        <v>13</v>
      </c>
    </row>
    <row r="1386" hidden="1">
      <c r="A1386" s="56" t="s">
        <v>3430</v>
      </c>
      <c r="B1386" s="25">
        <v>36188.0</v>
      </c>
      <c r="C1386" s="26">
        <v>37428.0</v>
      </c>
      <c r="D1386" s="27">
        <v>1240.0</v>
      </c>
      <c r="E1386" s="28" t="s">
        <v>4543</v>
      </c>
    </row>
    <row r="1387" hidden="1">
      <c r="A1387" s="56" t="s">
        <v>3431</v>
      </c>
      <c r="B1387" s="29">
        <v>28220.5</v>
      </c>
      <c r="C1387" s="26">
        <v>28220.5</v>
      </c>
      <c r="D1387" s="27">
        <v>0.0</v>
      </c>
      <c r="E1387" s="28"/>
    </row>
    <row r="1388" hidden="1">
      <c r="A1388" s="56" t="s">
        <v>3432</v>
      </c>
      <c r="B1388" s="29">
        <v>0.0</v>
      </c>
      <c r="C1388" s="26"/>
      <c r="D1388" s="27">
        <v>0.0</v>
      </c>
      <c r="E1388" s="28"/>
    </row>
    <row r="1389" hidden="1">
      <c r="A1389" s="56" t="s">
        <v>3434</v>
      </c>
      <c r="B1389" s="29">
        <v>3300.0</v>
      </c>
      <c r="C1389" s="26">
        <v>3300.0</v>
      </c>
      <c r="D1389" s="27">
        <v>0.0</v>
      </c>
      <c r="E1389" s="28"/>
    </row>
    <row r="1390" hidden="1">
      <c r="A1390" s="31" t="s">
        <v>3436</v>
      </c>
      <c r="B1390" s="29">
        <v>0.0</v>
      </c>
      <c r="C1390" s="26"/>
      <c r="D1390" s="27">
        <v>0.0</v>
      </c>
      <c r="E1390" s="28"/>
    </row>
    <row r="1391" hidden="1">
      <c r="A1391" s="31" t="s">
        <v>3438</v>
      </c>
      <c r="B1391" s="29">
        <v>90.0</v>
      </c>
      <c r="C1391" s="26">
        <v>90.0</v>
      </c>
      <c r="D1391" s="27">
        <v>0.0</v>
      </c>
      <c r="E1391" s="28" t="s">
        <v>4544</v>
      </c>
    </row>
    <row r="1392" hidden="1">
      <c r="A1392" s="31" t="s">
        <v>3439</v>
      </c>
      <c r="B1392" s="29">
        <v>2074.0</v>
      </c>
      <c r="C1392" s="26">
        <v>2074.0</v>
      </c>
      <c r="D1392" s="27">
        <v>0.0</v>
      </c>
      <c r="E1392" s="28" t="s">
        <v>4545</v>
      </c>
    </row>
    <row r="1393" hidden="1">
      <c r="A1393" s="31" t="s">
        <v>3441</v>
      </c>
      <c r="B1393" s="29">
        <v>6680.0</v>
      </c>
      <c r="C1393" s="26">
        <v>6760.0</v>
      </c>
      <c r="D1393" s="27">
        <v>80.0</v>
      </c>
      <c r="E1393" s="34"/>
    </row>
    <row r="1394" hidden="1">
      <c r="A1394" s="57" t="s">
        <v>3442</v>
      </c>
      <c r="B1394" s="29">
        <v>70827.0</v>
      </c>
      <c r="C1394" s="29">
        <v>70827.0</v>
      </c>
      <c r="D1394" s="27">
        <v>0.0</v>
      </c>
      <c r="E1394" s="34"/>
    </row>
    <row r="1395" hidden="1">
      <c r="A1395" s="57" t="s">
        <v>3443</v>
      </c>
      <c r="B1395" s="29">
        <v>37311.0</v>
      </c>
      <c r="C1395" s="58">
        <v>37311.0</v>
      </c>
      <c r="D1395" s="27">
        <v>0.0</v>
      </c>
      <c r="E1395" s="34"/>
    </row>
    <row r="1396" hidden="1">
      <c r="A1396" s="57" t="s">
        <v>3444</v>
      </c>
      <c r="B1396" s="29">
        <v>61086.0</v>
      </c>
      <c r="C1396" s="58">
        <v>61086.0</v>
      </c>
      <c r="D1396" s="27">
        <v>0.0</v>
      </c>
      <c r="E1396" s="34"/>
    </row>
    <row r="1397" hidden="1">
      <c r="A1397" s="57" t="s">
        <v>3445</v>
      </c>
      <c r="B1397" s="29">
        <v>100575.0</v>
      </c>
      <c r="C1397" s="58">
        <v>100575.0</v>
      </c>
      <c r="D1397" s="27">
        <v>0.0</v>
      </c>
      <c r="E1397" s="34"/>
    </row>
    <row r="1398" hidden="1">
      <c r="A1398" s="57" t="s">
        <v>3447</v>
      </c>
      <c r="B1398" s="29">
        <v>1297.0</v>
      </c>
      <c r="C1398" s="58">
        <v>1297.0</v>
      </c>
      <c r="D1398" s="27">
        <v>0.0</v>
      </c>
      <c r="E1398" s="34"/>
    </row>
    <row r="1399" hidden="1">
      <c r="A1399" s="57" t="s">
        <v>3448</v>
      </c>
      <c r="B1399" s="29">
        <v>14194.0</v>
      </c>
      <c r="C1399" s="58">
        <v>13815.0</v>
      </c>
      <c r="D1399" s="27">
        <v>-379.0</v>
      </c>
      <c r="E1399" s="34"/>
    </row>
    <row r="1400" hidden="1">
      <c r="A1400" s="35" t="s">
        <v>3449</v>
      </c>
      <c r="B1400" s="29">
        <v>347648.0</v>
      </c>
      <c r="C1400" s="58">
        <v>347269.0</v>
      </c>
      <c r="D1400" s="27">
        <v>-379.0</v>
      </c>
      <c r="E1400" s="34"/>
    </row>
    <row r="1401" hidden="1">
      <c r="A1401" s="36" t="s">
        <v>3450</v>
      </c>
      <c r="B1401" s="37">
        <v>0.5</v>
      </c>
      <c r="C1401" s="27">
        <v>1699.5</v>
      </c>
      <c r="D1401" s="27">
        <v>1699.0</v>
      </c>
      <c r="E1401" s="38"/>
    </row>
    <row r="1402" hidden="1"/>
    <row r="1403" hidden="1"/>
    <row r="1404" hidden="1">
      <c r="A1404" s="5" t="s">
        <v>3421</v>
      </c>
      <c r="B1404" s="6"/>
      <c r="C1404" s="6"/>
      <c r="D1404" s="6"/>
      <c r="E1404" s="7"/>
    </row>
    <row r="1405" hidden="1">
      <c r="A1405" s="10"/>
      <c r="B1405" s="11"/>
      <c r="C1405" s="11"/>
      <c r="D1405" s="11"/>
      <c r="E1405" s="12"/>
    </row>
    <row r="1406" hidden="1">
      <c r="A1406" s="5" t="s">
        <v>3423</v>
      </c>
      <c r="B1406" s="6"/>
      <c r="C1406" s="6"/>
      <c r="D1406" s="6"/>
      <c r="E1406" s="7"/>
    </row>
    <row r="1407" hidden="1">
      <c r="A1407" s="10"/>
      <c r="B1407" s="11"/>
      <c r="C1407" s="11"/>
      <c r="D1407" s="11"/>
      <c r="E1407" s="12"/>
    </row>
    <row r="1408" hidden="1">
      <c r="A1408" s="13">
        <v>45796.0</v>
      </c>
      <c r="B1408" s="6"/>
      <c r="C1408" s="53" t="s">
        <v>3424</v>
      </c>
      <c r="D1408" s="15">
        <v>45802.0</v>
      </c>
      <c r="E1408" s="7"/>
    </row>
    <row r="1409" hidden="1">
      <c r="A1409" s="10"/>
      <c r="B1409" s="11"/>
      <c r="C1409" s="16"/>
      <c r="D1409" s="11"/>
      <c r="E1409" s="12"/>
    </row>
    <row r="1410" hidden="1">
      <c r="A1410" s="54" t="s">
        <v>4468</v>
      </c>
      <c r="B1410" s="7"/>
      <c r="C1410" s="16"/>
      <c r="D1410" s="55" t="s">
        <v>4469</v>
      </c>
      <c r="E1410" s="7"/>
    </row>
    <row r="1411" hidden="1">
      <c r="A1411" s="10"/>
      <c r="B1411" s="12"/>
      <c r="C1411" s="16"/>
      <c r="D1411" s="11"/>
      <c r="E1411" s="12"/>
    </row>
    <row r="1412" hidden="1">
      <c r="A1412" s="19" t="s">
        <v>3425</v>
      </c>
      <c r="B1412" s="6"/>
      <c r="C1412" s="6"/>
      <c r="D1412" s="6"/>
      <c r="E1412" s="7"/>
    </row>
    <row r="1413" hidden="1">
      <c r="A1413" s="20" t="s">
        <v>3426</v>
      </c>
      <c r="B1413" s="21" t="s">
        <v>3427</v>
      </c>
      <c r="C1413" s="22" t="s">
        <v>3428</v>
      </c>
      <c r="D1413" s="21" t="s">
        <v>3429</v>
      </c>
      <c r="E1413" s="23" t="s">
        <v>13</v>
      </c>
    </row>
    <row r="1414" hidden="1">
      <c r="A1414" s="56" t="s">
        <v>3430</v>
      </c>
      <c r="B1414" s="25">
        <v>30208.0</v>
      </c>
      <c r="C1414" s="26">
        <v>30206.0</v>
      </c>
      <c r="D1414" s="27">
        <v>-2.0</v>
      </c>
      <c r="E1414" s="28" t="s">
        <v>4546</v>
      </c>
    </row>
    <row r="1415" hidden="1">
      <c r="A1415" s="56" t="s">
        <v>3431</v>
      </c>
      <c r="B1415" s="29">
        <v>27882.0</v>
      </c>
      <c r="C1415" s="26">
        <v>27882.0</v>
      </c>
      <c r="D1415" s="27">
        <v>0.0</v>
      </c>
      <c r="E1415" s="28"/>
    </row>
    <row r="1416" hidden="1">
      <c r="A1416" s="56" t="s">
        <v>3432</v>
      </c>
      <c r="B1416" s="29">
        <v>240.0</v>
      </c>
      <c r="C1416" s="26">
        <v>240.0</v>
      </c>
      <c r="D1416" s="27">
        <v>0.0</v>
      </c>
      <c r="E1416" s="28"/>
    </row>
    <row r="1417" hidden="1">
      <c r="A1417" s="56" t="s">
        <v>3434</v>
      </c>
      <c r="B1417" s="29">
        <v>4000.0</v>
      </c>
      <c r="C1417" s="26">
        <v>4000.0</v>
      </c>
      <c r="D1417" s="27">
        <v>0.0</v>
      </c>
      <c r="E1417" s="28"/>
    </row>
    <row r="1418" hidden="1">
      <c r="A1418" s="31" t="s">
        <v>3436</v>
      </c>
      <c r="B1418" s="29">
        <v>0.0</v>
      </c>
      <c r="C1418" s="26"/>
      <c r="D1418" s="27">
        <v>0.0</v>
      </c>
      <c r="E1418" s="28"/>
    </row>
    <row r="1419" hidden="1">
      <c r="A1419" s="31" t="s">
        <v>3438</v>
      </c>
      <c r="B1419" s="29">
        <v>120.0</v>
      </c>
      <c r="C1419" s="26">
        <v>120.0</v>
      </c>
      <c r="D1419" s="27">
        <v>0.0</v>
      </c>
      <c r="E1419" s="28" t="s">
        <v>4547</v>
      </c>
    </row>
    <row r="1420" hidden="1">
      <c r="A1420" s="31" t="s">
        <v>3439</v>
      </c>
      <c r="B1420" s="29">
        <v>0.0</v>
      </c>
      <c r="C1420" s="26"/>
      <c r="D1420" s="27">
        <v>0.0</v>
      </c>
      <c r="E1420" s="28"/>
    </row>
    <row r="1421" hidden="1">
      <c r="A1421" s="31" t="s">
        <v>3441</v>
      </c>
      <c r="B1421" s="29">
        <v>5720.0</v>
      </c>
      <c r="C1421" s="26">
        <v>5720.0</v>
      </c>
      <c r="D1421" s="27">
        <v>0.0</v>
      </c>
      <c r="E1421" s="34"/>
    </row>
    <row r="1422" hidden="1">
      <c r="A1422" s="57" t="s">
        <v>3442</v>
      </c>
      <c r="B1422" s="29">
        <v>66150.0</v>
      </c>
      <c r="C1422" s="29">
        <v>66150.0</v>
      </c>
      <c r="D1422" s="27">
        <v>0.0</v>
      </c>
      <c r="E1422" s="34"/>
    </row>
    <row r="1423" hidden="1">
      <c r="A1423" s="57" t="s">
        <v>3443</v>
      </c>
      <c r="B1423" s="29">
        <v>31153.0</v>
      </c>
      <c r="C1423" s="58">
        <v>31153.0</v>
      </c>
      <c r="D1423" s="27">
        <v>0.0</v>
      </c>
      <c r="E1423" s="34"/>
    </row>
    <row r="1424" hidden="1">
      <c r="A1424" s="57" t="s">
        <v>3444</v>
      </c>
      <c r="B1424" s="29">
        <v>68423.0</v>
      </c>
      <c r="C1424" s="58">
        <v>68094.0</v>
      </c>
      <c r="D1424" s="27">
        <v>-329.0</v>
      </c>
      <c r="E1424" s="34"/>
    </row>
    <row r="1425" hidden="1">
      <c r="A1425" s="57" t="s">
        <v>3445</v>
      </c>
      <c r="B1425" s="29">
        <v>96734.0</v>
      </c>
      <c r="C1425" s="58">
        <v>96734.0</v>
      </c>
      <c r="D1425" s="27">
        <v>0.0</v>
      </c>
      <c r="E1425" s="34"/>
    </row>
    <row r="1426" hidden="1">
      <c r="A1426" s="57" t="s">
        <v>3447</v>
      </c>
      <c r="B1426" s="29">
        <v>3536.0</v>
      </c>
      <c r="C1426" s="58">
        <v>3536.0</v>
      </c>
      <c r="D1426" s="27">
        <v>0.0</v>
      </c>
      <c r="E1426" s="34"/>
    </row>
    <row r="1427" hidden="1">
      <c r="A1427" s="57" t="s">
        <v>3448</v>
      </c>
      <c r="B1427" s="29">
        <v>9831.0</v>
      </c>
      <c r="C1427" s="58">
        <v>9831.0</v>
      </c>
      <c r="D1427" s="27">
        <v>0.0</v>
      </c>
      <c r="E1427" s="34"/>
    </row>
    <row r="1428" hidden="1">
      <c r="A1428" s="35" t="s">
        <v>3449</v>
      </c>
      <c r="B1428" s="29">
        <v>334155.0</v>
      </c>
      <c r="C1428" s="58">
        <v>333826.0</v>
      </c>
      <c r="D1428" s="27">
        <v>-329.0</v>
      </c>
      <c r="E1428" s="34"/>
    </row>
    <row r="1429" hidden="1">
      <c r="A1429" s="36" t="s">
        <v>3450</v>
      </c>
      <c r="B1429" s="37">
        <v>11.0</v>
      </c>
      <c r="C1429" s="27">
        <v>9.0</v>
      </c>
      <c r="D1429" s="27">
        <v>-2.0</v>
      </c>
      <c r="E1429" s="38"/>
    </row>
    <row r="1430" hidden="1"/>
    <row r="1431" hidden="1"/>
    <row r="1432" hidden="1">
      <c r="A1432" s="5" t="s">
        <v>3421</v>
      </c>
      <c r="B1432" s="6"/>
      <c r="C1432" s="6"/>
      <c r="D1432" s="6"/>
      <c r="E1432" s="7"/>
    </row>
    <row r="1433" hidden="1">
      <c r="A1433" s="10"/>
      <c r="B1433" s="11"/>
      <c r="C1433" s="11"/>
      <c r="D1433" s="11"/>
      <c r="E1433" s="12"/>
    </row>
    <row r="1434" hidden="1">
      <c r="A1434" s="5" t="s">
        <v>3423</v>
      </c>
      <c r="B1434" s="6"/>
      <c r="C1434" s="6"/>
      <c r="D1434" s="6"/>
      <c r="E1434" s="7"/>
    </row>
    <row r="1435" hidden="1">
      <c r="A1435" s="10"/>
      <c r="B1435" s="11"/>
      <c r="C1435" s="11"/>
      <c r="D1435" s="11"/>
      <c r="E1435" s="12"/>
    </row>
    <row r="1436" hidden="1">
      <c r="A1436" s="13">
        <v>45803.0</v>
      </c>
      <c r="B1436" s="6"/>
      <c r="C1436" s="53" t="s">
        <v>3424</v>
      </c>
      <c r="D1436" s="15">
        <v>45808.0</v>
      </c>
      <c r="E1436" s="7"/>
    </row>
    <row r="1437" hidden="1">
      <c r="A1437" s="10"/>
      <c r="B1437" s="11"/>
      <c r="C1437" s="16"/>
      <c r="D1437" s="11"/>
      <c r="E1437" s="12"/>
    </row>
    <row r="1438" hidden="1">
      <c r="A1438" s="54" t="s">
        <v>4468</v>
      </c>
      <c r="B1438" s="7"/>
      <c r="C1438" s="16"/>
      <c r="D1438" s="55" t="s">
        <v>4477</v>
      </c>
      <c r="E1438" s="7"/>
    </row>
    <row r="1439" hidden="1">
      <c r="A1439" s="10"/>
      <c r="B1439" s="12"/>
      <c r="C1439" s="16"/>
      <c r="D1439" s="11"/>
      <c r="E1439" s="12"/>
    </row>
    <row r="1440" hidden="1">
      <c r="A1440" s="19" t="s">
        <v>3425</v>
      </c>
      <c r="B1440" s="6"/>
      <c r="C1440" s="6"/>
      <c r="D1440" s="6"/>
      <c r="E1440" s="7"/>
    </row>
    <row r="1441" hidden="1">
      <c r="A1441" s="20" t="s">
        <v>3426</v>
      </c>
      <c r="B1441" s="21" t="s">
        <v>3427</v>
      </c>
      <c r="C1441" s="22" t="s">
        <v>3428</v>
      </c>
      <c r="D1441" s="21" t="s">
        <v>3429</v>
      </c>
      <c r="E1441" s="23" t="s">
        <v>13</v>
      </c>
    </row>
    <row r="1442" hidden="1">
      <c r="A1442" s="56" t="s">
        <v>3430</v>
      </c>
      <c r="B1442" s="25">
        <v>23663.0</v>
      </c>
      <c r="C1442" s="26">
        <v>23663.0</v>
      </c>
      <c r="D1442" s="27">
        <v>0.0</v>
      </c>
      <c r="E1442" s="28"/>
    </row>
    <row r="1443" hidden="1">
      <c r="A1443" s="56" t="s">
        <v>3431</v>
      </c>
      <c r="B1443" s="29">
        <v>25678.0</v>
      </c>
      <c r="C1443" s="26">
        <v>24567.0</v>
      </c>
      <c r="D1443" s="27">
        <v>-1111.0</v>
      </c>
      <c r="E1443" s="28" t="s">
        <v>4548</v>
      </c>
    </row>
    <row r="1444" hidden="1">
      <c r="A1444" s="56" t="s">
        <v>3432</v>
      </c>
      <c r="B1444" s="29">
        <v>180.0</v>
      </c>
      <c r="C1444" s="26">
        <v>180.0</v>
      </c>
      <c r="D1444" s="27">
        <v>0.0</v>
      </c>
      <c r="E1444" s="28"/>
    </row>
    <row r="1445" hidden="1">
      <c r="A1445" s="56" t="s">
        <v>3434</v>
      </c>
      <c r="B1445" s="29">
        <v>1000.0</v>
      </c>
      <c r="C1445" s="26">
        <v>1000.0</v>
      </c>
      <c r="D1445" s="27">
        <v>0.0</v>
      </c>
      <c r="E1445" s="28"/>
    </row>
    <row r="1446" hidden="1">
      <c r="A1446" s="31" t="s">
        <v>3436</v>
      </c>
      <c r="B1446" s="29">
        <v>79.0</v>
      </c>
      <c r="C1446" s="26">
        <v>79.0</v>
      </c>
      <c r="D1446" s="27">
        <v>0.0</v>
      </c>
      <c r="E1446" s="28" t="s">
        <v>3437</v>
      </c>
    </row>
    <row r="1447" hidden="1">
      <c r="A1447" s="31" t="s">
        <v>3438</v>
      </c>
      <c r="B1447" s="29">
        <v>110.0</v>
      </c>
      <c r="C1447" s="26">
        <v>110.0</v>
      </c>
      <c r="D1447" s="27">
        <v>0.0</v>
      </c>
      <c r="E1447" s="28" t="s">
        <v>4544</v>
      </c>
    </row>
    <row r="1448" hidden="1">
      <c r="A1448" s="31" t="s">
        <v>3439</v>
      </c>
      <c r="B1448" s="29">
        <v>2299.0</v>
      </c>
      <c r="C1448" s="26">
        <v>2297.0</v>
      </c>
      <c r="D1448" s="27">
        <v>-2.0</v>
      </c>
      <c r="E1448" s="28" t="s">
        <v>4549</v>
      </c>
    </row>
    <row r="1449" hidden="1">
      <c r="A1449" s="31" t="s">
        <v>3441</v>
      </c>
      <c r="B1449" s="29">
        <v>6200.0</v>
      </c>
      <c r="C1449" s="26">
        <v>6200.0</v>
      </c>
      <c r="D1449" s="27">
        <v>0.0</v>
      </c>
      <c r="E1449" s="34"/>
    </row>
    <row r="1450" hidden="1">
      <c r="A1450" s="57" t="s">
        <v>3442</v>
      </c>
      <c r="B1450" s="29">
        <v>62185.0</v>
      </c>
      <c r="C1450" s="29">
        <v>62185.0</v>
      </c>
      <c r="D1450" s="27">
        <v>0.0</v>
      </c>
      <c r="E1450" s="34"/>
    </row>
    <row r="1451" hidden="1">
      <c r="A1451" s="57" t="s">
        <v>3443</v>
      </c>
      <c r="B1451" s="29">
        <v>22770.0</v>
      </c>
      <c r="C1451" s="58">
        <v>22770.0</v>
      </c>
      <c r="D1451" s="27">
        <v>0.0</v>
      </c>
      <c r="E1451" s="34"/>
    </row>
    <row r="1452" hidden="1">
      <c r="A1452" s="57" t="s">
        <v>3444</v>
      </c>
      <c r="B1452" s="29">
        <v>59724.0</v>
      </c>
      <c r="C1452" s="58">
        <v>59724.0</v>
      </c>
      <c r="D1452" s="27">
        <v>0.0</v>
      </c>
      <c r="E1452" s="34"/>
    </row>
    <row r="1453" hidden="1">
      <c r="A1453" s="57" t="s">
        <v>3445</v>
      </c>
      <c r="B1453" s="29">
        <v>85120.0</v>
      </c>
      <c r="C1453" s="58">
        <v>85120.0</v>
      </c>
      <c r="D1453" s="27">
        <v>0.0</v>
      </c>
      <c r="E1453" s="34"/>
    </row>
    <row r="1454" hidden="1">
      <c r="A1454" s="57" t="s">
        <v>3447</v>
      </c>
      <c r="B1454" s="29">
        <v>2163.0</v>
      </c>
      <c r="C1454" s="58">
        <v>2163.0</v>
      </c>
      <c r="D1454" s="27">
        <v>0.0</v>
      </c>
      <c r="E1454" s="34"/>
    </row>
    <row r="1455" hidden="1">
      <c r="A1455" s="57" t="s">
        <v>3448</v>
      </c>
      <c r="B1455" s="29">
        <v>7842.0</v>
      </c>
      <c r="C1455" s="58">
        <v>7478.0</v>
      </c>
      <c r="D1455" s="27">
        <v>-364.0</v>
      </c>
      <c r="E1455" s="34"/>
    </row>
    <row r="1456" hidden="1">
      <c r="A1456" s="35" t="s">
        <v>3449</v>
      </c>
      <c r="B1456" s="29">
        <v>291171.0</v>
      </c>
      <c r="C1456" s="58">
        <v>290807.0</v>
      </c>
      <c r="D1456" s="27">
        <v>-364.0</v>
      </c>
      <c r="E1456" s="34"/>
    </row>
    <row r="1457" hidden="1">
      <c r="A1457" s="36" t="s">
        <v>3450</v>
      </c>
      <c r="B1457" s="37">
        <v>0.0</v>
      </c>
      <c r="C1457" s="27">
        <v>-749.0</v>
      </c>
      <c r="D1457" s="27">
        <v>-749.0</v>
      </c>
      <c r="E1457" s="38"/>
    </row>
    <row r="1458" hidden="1"/>
    <row r="1459" hidden="1"/>
    <row r="1460" hidden="1">
      <c r="A1460" s="5" t="s">
        <v>3421</v>
      </c>
      <c r="B1460" s="6"/>
      <c r="C1460" s="6"/>
      <c r="D1460" s="6"/>
      <c r="E1460" s="7"/>
    </row>
    <row r="1461" hidden="1">
      <c r="A1461" s="10"/>
      <c r="B1461" s="11"/>
      <c r="C1461" s="11"/>
      <c r="D1461" s="11"/>
      <c r="E1461" s="12"/>
    </row>
    <row r="1462" hidden="1">
      <c r="A1462" s="5" t="s">
        <v>3423</v>
      </c>
      <c r="B1462" s="6"/>
      <c r="C1462" s="6"/>
      <c r="D1462" s="6"/>
      <c r="E1462" s="7"/>
    </row>
    <row r="1463" hidden="1">
      <c r="A1463" s="10"/>
      <c r="B1463" s="11"/>
      <c r="C1463" s="11"/>
      <c r="D1463" s="11"/>
      <c r="E1463" s="12"/>
    </row>
    <row r="1464" hidden="1">
      <c r="A1464" s="13">
        <v>45809.0</v>
      </c>
      <c r="B1464" s="6"/>
      <c r="C1464" s="53" t="s">
        <v>3424</v>
      </c>
      <c r="D1464" s="15">
        <v>45809.0</v>
      </c>
      <c r="E1464" s="7"/>
    </row>
    <row r="1465" hidden="1">
      <c r="A1465" s="10"/>
      <c r="B1465" s="11"/>
      <c r="C1465" s="16"/>
      <c r="D1465" s="11"/>
      <c r="E1465" s="12"/>
    </row>
    <row r="1466" hidden="1">
      <c r="A1466" s="54" t="s">
        <v>4469</v>
      </c>
      <c r="B1466" s="7"/>
      <c r="C1466" s="16"/>
      <c r="D1466" s="55" t="s">
        <v>4469</v>
      </c>
      <c r="E1466" s="7"/>
    </row>
    <row r="1467" hidden="1">
      <c r="A1467" s="10"/>
      <c r="B1467" s="12"/>
      <c r="C1467" s="16"/>
      <c r="D1467" s="11"/>
      <c r="E1467" s="12"/>
    </row>
    <row r="1468" hidden="1">
      <c r="A1468" s="19" t="s">
        <v>3425</v>
      </c>
      <c r="B1468" s="6"/>
      <c r="C1468" s="6"/>
      <c r="D1468" s="6"/>
      <c r="E1468" s="7"/>
    </row>
    <row r="1469" hidden="1">
      <c r="A1469" s="20" t="s">
        <v>3426</v>
      </c>
      <c r="B1469" s="21" t="s">
        <v>3427</v>
      </c>
      <c r="C1469" s="22" t="s">
        <v>3428</v>
      </c>
      <c r="D1469" s="21" t="s">
        <v>3429</v>
      </c>
      <c r="E1469" s="23" t="s">
        <v>13</v>
      </c>
    </row>
    <row r="1470" hidden="1">
      <c r="A1470" s="56" t="s">
        <v>3430</v>
      </c>
      <c r="B1470" s="25">
        <v>3367.0</v>
      </c>
      <c r="C1470" s="26">
        <v>3367.0</v>
      </c>
      <c r="D1470" s="27">
        <v>0.0</v>
      </c>
      <c r="E1470" s="28"/>
    </row>
    <row r="1471" hidden="1">
      <c r="A1471" s="56" t="s">
        <v>3431</v>
      </c>
      <c r="B1471" s="29">
        <v>4940.0</v>
      </c>
      <c r="C1471" s="26">
        <v>4940.0</v>
      </c>
      <c r="D1471" s="27">
        <v>0.0</v>
      </c>
      <c r="E1471" s="28"/>
    </row>
    <row r="1472" hidden="1">
      <c r="A1472" s="56" t="s">
        <v>3432</v>
      </c>
      <c r="B1472" s="29">
        <v>0.0</v>
      </c>
      <c r="C1472" s="26"/>
      <c r="D1472" s="27">
        <v>0.0</v>
      </c>
      <c r="E1472" s="28"/>
    </row>
    <row r="1473" hidden="1">
      <c r="A1473" s="56" t="s">
        <v>3434</v>
      </c>
      <c r="B1473" s="29">
        <v>0.0</v>
      </c>
      <c r="C1473" s="26"/>
      <c r="D1473" s="27">
        <v>0.0</v>
      </c>
      <c r="E1473" s="28"/>
    </row>
    <row r="1474" hidden="1">
      <c r="A1474" s="31" t="s">
        <v>3436</v>
      </c>
      <c r="B1474" s="29">
        <v>0.0</v>
      </c>
      <c r="C1474" s="26"/>
      <c r="D1474" s="27">
        <v>0.0</v>
      </c>
      <c r="E1474" s="28"/>
    </row>
    <row r="1475" hidden="1">
      <c r="A1475" s="31" t="s">
        <v>3438</v>
      </c>
      <c r="B1475" s="29">
        <v>0.0</v>
      </c>
      <c r="C1475" s="26"/>
      <c r="D1475" s="27">
        <v>0.0</v>
      </c>
      <c r="E1475" s="28"/>
    </row>
    <row r="1476" hidden="1">
      <c r="A1476" s="31" t="s">
        <v>3439</v>
      </c>
      <c r="B1476" s="29">
        <v>0.0</v>
      </c>
      <c r="C1476" s="26"/>
      <c r="D1476" s="27">
        <v>0.0</v>
      </c>
      <c r="E1476" s="28"/>
    </row>
    <row r="1477" hidden="1">
      <c r="A1477" s="31" t="s">
        <v>3441</v>
      </c>
      <c r="B1477" s="29">
        <v>1160.0</v>
      </c>
      <c r="C1477" s="26">
        <v>1160.0</v>
      </c>
      <c r="D1477" s="27">
        <v>0.0</v>
      </c>
      <c r="E1477" s="34"/>
    </row>
    <row r="1478" hidden="1">
      <c r="A1478" s="57" t="s">
        <v>3442</v>
      </c>
      <c r="B1478" s="29">
        <v>10552.0</v>
      </c>
      <c r="C1478" s="29">
        <v>10552.0</v>
      </c>
      <c r="D1478" s="27">
        <v>0.0</v>
      </c>
      <c r="E1478" s="34"/>
    </row>
    <row r="1479" hidden="1">
      <c r="A1479" s="57" t="s">
        <v>3443</v>
      </c>
      <c r="B1479" s="29">
        <v>5796.0</v>
      </c>
      <c r="C1479" s="58">
        <v>5796.0</v>
      </c>
      <c r="D1479" s="27">
        <v>0.0</v>
      </c>
      <c r="E1479" s="34"/>
    </row>
    <row r="1480" hidden="1">
      <c r="A1480" s="57" t="s">
        <v>3444</v>
      </c>
      <c r="B1480" s="29">
        <v>9172.0</v>
      </c>
      <c r="C1480" s="58">
        <v>9172.0</v>
      </c>
      <c r="D1480" s="27">
        <v>0.0</v>
      </c>
      <c r="E1480" s="34"/>
    </row>
    <row r="1481" hidden="1">
      <c r="A1481" s="57" t="s">
        <v>3445</v>
      </c>
      <c r="B1481" s="29">
        <v>15137.0</v>
      </c>
      <c r="C1481" s="58">
        <v>15137.0</v>
      </c>
      <c r="D1481" s="27">
        <v>0.0</v>
      </c>
      <c r="E1481" s="34"/>
    </row>
    <row r="1482" hidden="1">
      <c r="A1482" s="57" t="s">
        <v>3447</v>
      </c>
      <c r="B1482" s="29">
        <v>0.0</v>
      </c>
      <c r="C1482" s="58">
        <v>0.0</v>
      </c>
      <c r="D1482" s="27">
        <v>0.0</v>
      </c>
      <c r="E1482" s="34"/>
    </row>
    <row r="1483" hidden="1">
      <c r="A1483" s="57" t="s">
        <v>3448</v>
      </c>
      <c r="B1483" s="29">
        <v>1275.0</v>
      </c>
      <c r="C1483" s="58">
        <v>1275.0</v>
      </c>
      <c r="D1483" s="27">
        <v>0.0</v>
      </c>
      <c r="E1483" s="34"/>
    </row>
    <row r="1484" hidden="1">
      <c r="A1484" s="35" t="s">
        <v>3449</v>
      </c>
      <c r="B1484" s="29">
        <v>50124.0</v>
      </c>
      <c r="C1484" s="58">
        <v>50124.0</v>
      </c>
      <c r="D1484" s="27">
        <v>0.0</v>
      </c>
      <c r="E1484" s="34"/>
    </row>
    <row r="1485" hidden="1">
      <c r="A1485" s="36" t="s">
        <v>3450</v>
      </c>
      <c r="B1485" s="37">
        <v>0.0</v>
      </c>
      <c r="C1485" s="27">
        <v>0.0</v>
      </c>
      <c r="D1485" s="27">
        <v>0.0</v>
      </c>
      <c r="E1485" s="38"/>
    </row>
    <row r="1486" hidden="1"/>
    <row r="1487" hidden="1"/>
    <row r="1488" hidden="1">
      <c r="A1488" s="5" t="s">
        <v>3421</v>
      </c>
      <c r="B1488" s="6"/>
      <c r="C1488" s="6"/>
      <c r="D1488" s="6"/>
      <c r="E1488" s="7"/>
    </row>
    <row r="1489" hidden="1">
      <c r="A1489" s="10"/>
      <c r="B1489" s="11"/>
      <c r="C1489" s="11"/>
      <c r="D1489" s="11"/>
      <c r="E1489" s="12"/>
    </row>
    <row r="1490" hidden="1">
      <c r="A1490" s="5" t="s">
        <v>3423</v>
      </c>
      <c r="B1490" s="6"/>
      <c r="C1490" s="6"/>
      <c r="D1490" s="6"/>
      <c r="E1490" s="7"/>
    </row>
    <row r="1491" hidden="1">
      <c r="A1491" s="10"/>
      <c r="B1491" s="11"/>
      <c r="C1491" s="11"/>
      <c r="D1491" s="11"/>
      <c r="E1491" s="12"/>
    </row>
    <row r="1492" hidden="1">
      <c r="A1492" s="13">
        <v>45810.0</v>
      </c>
      <c r="B1492" s="6"/>
      <c r="C1492" s="53" t="s">
        <v>3424</v>
      </c>
      <c r="D1492" s="15">
        <v>45816.0</v>
      </c>
      <c r="E1492" s="7"/>
    </row>
    <row r="1493" hidden="1">
      <c r="A1493" s="10"/>
      <c r="B1493" s="11"/>
      <c r="C1493" s="16"/>
      <c r="D1493" s="11"/>
      <c r="E1493" s="12"/>
    </row>
    <row r="1494" hidden="1">
      <c r="A1494" s="54" t="s">
        <v>4468</v>
      </c>
      <c r="B1494" s="7"/>
      <c r="C1494" s="16"/>
      <c r="D1494" s="55" t="s">
        <v>4469</v>
      </c>
      <c r="E1494" s="7"/>
    </row>
    <row r="1495" hidden="1">
      <c r="A1495" s="10"/>
      <c r="B1495" s="12"/>
      <c r="C1495" s="16"/>
      <c r="D1495" s="11"/>
      <c r="E1495" s="12"/>
    </row>
    <row r="1496" hidden="1">
      <c r="A1496" s="19" t="s">
        <v>3425</v>
      </c>
      <c r="B1496" s="6"/>
      <c r="C1496" s="6"/>
      <c r="D1496" s="6"/>
      <c r="E1496" s="7"/>
    </row>
    <row r="1497" hidden="1">
      <c r="A1497" s="20" t="s">
        <v>3426</v>
      </c>
      <c r="B1497" s="21" t="s">
        <v>3427</v>
      </c>
      <c r="C1497" s="22" t="s">
        <v>3428</v>
      </c>
      <c r="D1497" s="21" t="s">
        <v>3429</v>
      </c>
      <c r="E1497" s="23" t="s">
        <v>13</v>
      </c>
    </row>
    <row r="1498" hidden="1">
      <c r="A1498" s="56" t="s">
        <v>3430</v>
      </c>
      <c r="B1498" s="25">
        <v>38075.0</v>
      </c>
      <c r="C1498" s="26">
        <v>38093.0</v>
      </c>
      <c r="D1498" s="27">
        <v>18.0</v>
      </c>
      <c r="E1498" s="28"/>
    </row>
    <row r="1499" hidden="1">
      <c r="A1499" s="56" t="s">
        <v>3431</v>
      </c>
      <c r="B1499" s="29">
        <v>25874.0</v>
      </c>
      <c r="C1499" s="26">
        <v>25874.0</v>
      </c>
      <c r="D1499" s="27">
        <v>0.0</v>
      </c>
      <c r="E1499" s="28"/>
    </row>
    <row r="1500" hidden="1">
      <c r="A1500" s="56" t="s">
        <v>3432</v>
      </c>
      <c r="B1500" s="29">
        <v>1400.0</v>
      </c>
      <c r="C1500" s="26">
        <v>1400.0</v>
      </c>
      <c r="D1500" s="27">
        <v>0.0</v>
      </c>
      <c r="E1500" s="28"/>
    </row>
    <row r="1501" hidden="1">
      <c r="A1501" s="56" t="s">
        <v>3434</v>
      </c>
      <c r="B1501" s="29">
        <v>4650.0</v>
      </c>
      <c r="C1501" s="26">
        <v>4650.0</v>
      </c>
      <c r="D1501" s="27">
        <v>0.0</v>
      </c>
      <c r="E1501" s="28"/>
    </row>
    <row r="1502" hidden="1">
      <c r="A1502" s="31" t="s">
        <v>3436</v>
      </c>
      <c r="B1502" s="29">
        <v>0.0</v>
      </c>
      <c r="C1502" s="26"/>
      <c r="D1502" s="27">
        <v>0.0</v>
      </c>
      <c r="E1502" s="28"/>
    </row>
    <row r="1503" hidden="1">
      <c r="A1503" s="31" t="s">
        <v>3438</v>
      </c>
      <c r="B1503" s="29">
        <v>0.0</v>
      </c>
      <c r="C1503" s="26"/>
      <c r="D1503" s="27">
        <v>0.0</v>
      </c>
      <c r="E1503" s="28"/>
    </row>
    <row r="1504" hidden="1">
      <c r="A1504" s="31" t="s">
        <v>3439</v>
      </c>
      <c r="B1504" s="29">
        <v>0.0</v>
      </c>
      <c r="C1504" s="26"/>
      <c r="D1504" s="27">
        <v>0.0</v>
      </c>
      <c r="E1504" s="28"/>
    </row>
    <row r="1505" hidden="1">
      <c r="A1505" s="31" t="s">
        <v>3441</v>
      </c>
      <c r="B1505" s="29">
        <v>8120.0</v>
      </c>
      <c r="C1505" s="26">
        <v>8120.0</v>
      </c>
      <c r="D1505" s="27">
        <v>0.0</v>
      </c>
      <c r="E1505" s="34"/>
    </row>
    <row r="1506" hidden="1">
      <c r="A1506" s="57" t="s">
        <v>3442</v>
      </c>
      <c r="B1506" s="29">
        <v>78206.0</v>
      </c>
      <c r="C1506" s="29">
        <v>78206.0</v>
      </c>
      <c r="D1506" s="27">
        <v>0.0</v>
      </c>
      <c r="E1506" s="34"/>
    </row>
    <row r="1507" hidden="1">
      <c r="A1507" s="57" t="s">
        <v>3443</v>
      </c>
      <c r="B1507" s="29">
        <v>36556.0</v>
      </c>
      <c r="C1507" s="58">
        <v>36556.0</v>
      </c>
      <c r="D1507" s="27">
        <v>0.0</v>
      </c>
      <c r="E1507" s="34"/>
    </row>
    <row r="1508" hidden="1">
      <c r="A1508" s="57" t="s">
        <v>3444</v>
      </c>
      <c r="B1508" s="29">
        <v>66101.0</v>
      </c>
      <c r="C1508" s="58">
        <v>65146.0</v>
      </c>
      <c r="D1508" s="27">
        <v>-955.0</v>
      </c>
      <c r="E1508" s="34"/>
    </row>
    <row r="1509" hidden="1">
      <c r="A1509" s="57" t="s">
        <v>3445</v>
      </c>
      <c r="B1509" s="29">
        <v>106084.65</v>
      </c>
      <c r="C1509" s="58">
        <v>106582.65</v>
      </c>
      <c r="D1509" s="27">
        <v>498.0</v>
      </c>
      <c r="E1509" s="34"/>
    </row>
    <row r="1510" hidden="1">
      <c r="A1510" s="57" t="s">
        <v>3447</v>
      </c>
      <c r="B1510" s="29">
        <v>2117.0</v>
      </c>
      <c r="C1510" s="58">
        <v>2117.0</v>
      </c>
      <c r="D1510" s="27">
        <v>0.0</v>
      </c>
      <c r="E1510" s="34"/>
    </row>
    <row r="1511" hidden="1">
      <c r="A1511" s="57" t="s">
        <v>3448</v>
      </c>
      <c r="B1511" s="29">
        <v>9582.0</v>
      </c>
      <c r="C1511" s="58">
        <v>9582.0</v>
      </c>
      <c r="D1511" s="27">
        <v>0.0</v>
      </c>
      <c r="E1511" s="34"/>
    </row>
    <row r="1512" hidden="1">
      <c r="A1512" s="35" t="s">
        <v>3449</v>
      </c>
      <c r="B1512" s="29">
        <v>367179.15</v>
      </c>
      <c r="C1512" s="58">
        <v>366722.15</v>
      </c>
      <c r="D1512" s="27">
        <v>-457.0</v>
      </c>
      <c r="E1512" s="34"/>
    </row>
    <row r="1513" hidden="1">
      <c r="A1513" s="36" t="s">
        <v>3450</v>
      </c>
      <c r="B1513" s="37">
        <v>4.5</v>
      </c>
      <c r="C1513" s="27">
        <v>22.5</v>
      </c>
      <c r="D1513" s="27">
        <v>18.0</v>
      </c>
      <c r="E1513" s="38"/>
    </row>
    <row r="1514" hidden="1"/>
    <row r="1515" hidden="1"/>
    <row r="1516" hidden="1">
      <c r="A1516" s="5" t="s">
        <v>3421</v>
      </c>
      <c r="B1516" s="6"/>
      <c r="C1516" s="6"/>
      <c r="D1516" s="6"/>
      <c r="E1516" s="7"/>
    </row>
    <row r="1517" hidden="1">
      <c r="A1517" s="10"/>
      <c r="B1517" s="11"/>
      <c r="C1517" s="11"/>
      <c r="D1517" s="11"/>
      <c r="E1517" s="12"/>
    </row>
    <row r="1518" hidden="1">
      <c r="A1518" s="5" t="s">
        <v>3423</v>
      </c>
      <c r="B1518" s="6"/>
      <c r="C1518" s="6"/>
      <c r="D1518" s="6"/>
      <c r="E1518" s="7"/>
    </row>
    <row r="1519" hidden="1">
      <c r="A1519" s="10"/>
      <c r="B1519" s="11"/>
      <c r="C1519" s="11"/>
      <c r="D1519" s="11"/>
      <c r="E1519" s="12"/>
    </row>
    <row r="1520" hidden="1">
      <c r="A1520" s="13">
        <v>45817.0</v>
      </c>
      <c r="B1520" s="6"/>
      <c r="C1520" s="53" t="s">
        <v>3424</v>
      </c>
      <c r="D1520" s="15">
        <v>45823.0</v>
      </c>
      <c r="E1520" s="7"/>
    </row>
    <row r="1521" hidden="1">
      <c r="A1521" s="10"/>
      <c r="B1521" s="11"/>
      <c r="C1521" s="16"/>
      <c r="D1521" s="11"/>
      <c r="E1521" s="12"/>
    </row>
    <row r="1522" hidden="1">
      <c r="A1522" s="54" t="s">
        <v>4468</v>
      </c>
      <c r="B1522" s="7"/>
      <c r="C1522" s="16"/>
      <c r="D1522" s="55" t="s">
        <v>4469</v>
      </c>
      <c r="E1522" s="7"/>
    </row>
    <row r="1523" hidden="1">
      <c r="A1523" s="10"/>
      <c r="B1523" s="12"/>
      <c r="C1523" s="16"/>
      <c r="D1523" s="11"/>
      <c r="E1523" s="12"/>
    </row>
    <row r="1524" hidden="1">
      <c r="A1524" s="19" t="s">
        <v>3425</v>
      </c>
      <c r="B1524" s="6"/>
      <c r="C1524" s="6"/>
      <c r="D1524" s="6"/>
      <c r="E1524" s="7"/>
    </row>
    <row r="1525" hidden="1">
      <c r="A1525" s="20" t="s">
        <v>3426</v>
      </c>
      <c r="B1525" s="21" t="s">
        <v>3427</v>
      </c>
      <c r="C1525" s="22" t="s">
        <v>3428</v>
      </c>
      <c r="D1525" s="21" t="s">
        <v>3429</v>
      </c>
      <c r="E1525" s="23" t="s">
        <v>13</v>
      </c>
    </row>
    <row r="1526" hidden="1">
      <c r="A1526" s="56" t="s">
        <v>3430</v>
      </c>
      <c r="B1526" s="25">
        <v>37664.0</v>
      </c>
      <c r="C1526" s="26">
        <v>37665.0</v>
      </c>
      <c r="D1526" s="27">
        <v>1.0</v>
      </c>
      <c r="E1526" s="28" t="s">
        <v>4550</v>
      </c>
    </row>
    <row r="1527" hidden="1">
      <c r="A1527" s="56" t="s">
        <v>3431</v>
      </c>
      <c r="B1527" s="29">
        <v>26680.0</v>
      </c>
      <c r="C1527" s="26">
        <v>26680.0</v>
      </c>
      <c r="D1527" s="27">
        <v>0.0</v>
      </c>
      <c r="E1527" s="28"/>
    </row>
    <row r="1528" hidden="1">
      <c r="A1528" s="56" t="s">
        <v>3432</v>
      </c>
      <c r="B1528" s="29">
        <v>500.0</v>
      </c>
      <c r="C1528" s="26">
        <v>500.0</v>
      </c>
      <c r="D1528" s="27">
        <v>0.0</v>
      </c>
      <c r="E1528" s="28"/>
    </row>
    <row r="1529" hidden="1">
      <c r="A1529" s="56" t="s">
        <v>3434</v>
      </c>
      <c r="B1529" s="29">
        <v>2000.0</v>
      </c>
      <c r="C1529" s="26">
        <v>2000.0</v>
      </c>
      <c r="D1529" s="27">
        <v>0.0</v>
      </c>
      <c r="E1529" s="28"/>
    </row>
    <row r="1530" hidden="1">
      <c r="A1530" s="31" t="s">
        <v>3436</v>
      </c>
      <c r="B1530" s="29">
        <v>80.0</v>
      </c>
      <c r="C1530" s="26"/>
      <c r="D1530" s="27">
        <v>-80.0</v>
      </c>
      <c r="E1530" s="28"/>
    </row>
    <row r="1531" hidden="1">
      <c r="A1531" s="31" t="s">
        <v>3438</v>
      </c>
      <c r="B1531" s="29">
        <v>0.0</v>
      </c>
      <c r="C1531" s="26"/>
      <c r="D1531" s="27">
        <v>0.0</v>
      </c>
      <c r="E1531" s="28"/>
    </row>
    <row r="1532" hidden="1">
      <c r="A1532" s="31" t="s">
        <v>3439</v>
      </c>
      <c r="B1532" s="29">
        <v>105.0</v>
      </c>
      <c r="C1532" s="26">
        <v>105.0</v>
      </c>
      <c r="D1532" s="27">
        <v>0.0</v>
      </c>
      <c r="E1532" s="28" t="s">
        <v>4551</v>
      </c>
    </row>
    <row r="1533" hidden="1">
      <c r="A1533" s="31" t="s">
        <v>3441</v>
      </c>
      <c r="B1533" s="29">
        <v>6960.0</v>
      </c>
      <c r="C1533" s="26">
        <v>6960.0</v>
      </c>
      <c r="D1533" s="27">
        <v>0.0</v>
      </c>
      <c r="E1533" s="34"/>
    </row>
    <row r="1534" hidden="1">
      <c r="A1534" s="57" t="s">
        <v>3442</v>
      </c>
      <c r="B1534" s="29">
        <v>71612.0</v>
      </c>
      <c r="C1534" s="29">
        <v>71612.0</v>
      </c>
      <c r="D1534" s="27">
        <v>0.0</v>
      </c>
      <c r="E1534" s="34"/>
    </row>
    <row r="1535" hidden="1">
      <c r="A1535" s="57" t="s">
        <v>3443</v>
      </c>
      <c r="B1535" s="29">
        <v>34406.0</v>
      </c>
      <c r="C1535" s="58">
        <v>34406.0</v>
      </c>
      <c r="D1535" s="27">
        <v>0.0</v>
      </c>
      <c r="E1535" s="34"/>
    </row>
    <row r="1536" hidden="1">
      <c r="A1536" s="57" t="s">
        <v>3444</v>
      </c>
      <c r="B1536" s="29">
        <v>70601.0</v>
      </c>
      <c r="C1536" s="58">
        <v>69366.0</v>
      </c>
      <c r="D1536" s="27">
        <v>-1235.0</v>
      </c>
      <c r="E1536" s="34"/>
    </row>
    <row r="1537" hidden="1">
      <c r="A1537" s="57" t="s">
        <v>3445</v>
      </c>
      <c r="B1537" s="29">
        <v>87552.0</v>
      </c>
      <c r="C1537" s="58">
        <v>87552.0</v>
      </c>
      <c r="D1537" s="27">
        <v>0.0</v>
      </c>
      <c r="E1537" s="34"/>
    </row>
    <row r="1538" hidden="1">
      <c r="A1538" s="57" t="s">
        <v>3447</v>
      </c>
      <c r="B1538" s="29">
        <v>318.0</v>
      </c>
      <c r="C1538" s="58">
        <v>318.0</v>
      </c>
      <c r="D1538" s="27">
        <v>0.0</v>
      </c>
      <c r="E1538" s="34"/>
    </row>
    <row r="1539" hidden="1">
      <c r="A1539" s="57" t="s">
        <v>3448</v>
      </c>
      <c r="B1539" s="29">
        <v>8823.0</v>
      </c>
      <c r="C1539" s="58">
        <v>8823.0</v>
      </c>
      <c r="D1539" s="27">
        <v>0.0</v>
      </c>
      <c r="E1539" s="34"/>
    </row>
    <row r="1540" hidden="1">
      <c r="A1540" s="35" t="s">
        <v>3449</v>
      </c>
      <c r="B1540" s="29">
        <v>338477.5</v>
      </c>
      <c r="C1540" s="58">
        <v>337242.5</v>
      </c>
      <c r="D1540" s="27">
        <v>-1235.0</v>
      </c>
      <c r="E1540" s="34"/>
    </row>
    <row r="1541" hidden="1">
      <c r="A1541" s="36" t="s">
        <v>3450</v>
      </c>
      <c r="B1541" s="37">
        <v>0.5</v>
      </c>
      <c r="C1541" s="27">
        <v>-78.5</v>
      </c>
      <c r="D1541" s="27">
        <v>-79.0</v>
      </c>
      <c r="E1541" s="38"/>
    </row>
    <row r="1542" hidden="1"/>
    <row r="1543" hidden="1"/>
    <row r="1544" hidden="1">
      <c r="A1544" s="5" t="s">
        <v>3421</v>
      </c>
      <c r="B1544" s="6"/>
      <c r="C1544" s="6"/>
      <c r="D1544" s="6"/>
      <c r="E1544" s="7"/>
    </row>
    <row r="1545" hidden="1">
      <c r="A1545" s="10"/>
      <c r="B1545" s="11"/>
      <c r="C1545" s="11"/>
      <c r="D1545" s="11"/>
      <c r="E1545" s="12"/>
    </row>
    <row r="1546" hidden="1">
      <c r="A1546" s="5" t="s">
        <v>3423</v>
      </c>
      <c r="B1546" s="6"/>
      <c r="C1546" s="6"/>
      <c r="D1546" s="6"/>
      <c r="E1546" s="7"/>
    </row>
    <row r="1547" hidden="1">
      <c r="A1547" s="10"/>
      <c r="B1547" s="11"/>
      <c r="C1547" s="11"/>
      <c r="D1547" s="11"/>
      <c r="E1547" s="12"/>
    </row>
    <row r="1548" hidden="1">
      <c r="A1548" s="13">
        <v>45824.0</v>
      </c>
      <c r="B1548" s="6"/>
      <c r="C1548" s="53" t="s">
        <v>3424</v>
      </c>
      <c r="D1548" s="15">
        <v>45830.0</v>
      </c>
      <c r="E1548" s="7"/>
    </row>
    <row r="1549" hidden="1">
      <c r="A1549" s="10"/>
      <c r="B1549" s="11"/>
      <c r="C1549" s="16"/>
      <c r="D1549" s="11"/>
      <c r="E1549" s="12"/>
    </row>
    <row r="1550" hidden="1">
      <c r="A1550" s="54" t="s">
        <v>4468</v>
      </c>
      <c r="B1550" s="7"/>
      <c r="C1550" s="16"/>
      <c r="D1550" s="55" t="s">
        <v>4469</v>
      </c>
      <c r="E1550" s="7"/>
    </row>
    <row r="1551" hidden="1">
      <c r="A1551" s="10"/>
      <c r="B1551" s="12"/>
      <c r="C1551" s="16"/>
      <c r="D1551" s="11"/>
      <c r="E1551" s="12"/>
    </row>
    <row r="1552" hidden="1">
      <c r="A1552" s="19" t="s">
        <v>3425</v>
      </c>
      <c r="B1552" s="6"/>
      <c r="C1552" s="6"/>
      <c r="D1552" s="6"/>
      <c r="E1552" s="7"/>
    </row>
    <row r="1553" hidden="1">
      <c r="A1553" s="20" t="s">
        <v>3426</v>
      </c>
      <c r="B1553" s="21" t="s">
        <v>3427</v>
      </c>
      <c r="C1553" s="22" t="s">
        <v>3428</v>
      </c>
      <c r="D1553" s="21" t="s">
        <v>3429</v>
      </c>
      <c r="E1553" s="23" t="s">
        <v>13</v>
      </c>
    </row>
    <row r="1554" hidden="1">
      <c r="A1554" s="56" t="s">
        <v>3430</v>
      </c>
      <c r="B1554" s="25">
        <v>41336.0</v>
      </c>
      <c r="C1554" s="26">
        <v>41316.0</v>
      </c>
      <c r="D1554" s="27">
        <v>-20.0</v>
      </c>
      <c r="E1554" s="28" t="s">
        <v>4552</v>
      </c>
    </row>
    <row r="1555" hidden="1">
      <c r="A1555" s="56" t="s">
        <v>3431</v>
      </c>
      <c r="B1555" s="29">
        <v>34107.0</v>
      </c>
      <c r="C1555" s="26">
        <v>34107.0</v>
      </c>
      <c r="D1555" s="27">
        <v>0.0</v>
      </c>
      <c r="E1555" s="28"/>
    </row>
    <row r="1556" hidden="1">
      <c r="A1556" s="56" t="s">
        <v>3432</v>
      </c>
      <c r="B1556" s="29">
        <v>1695.0</v>
      </c>
      <c r="C1556" s="26">
        <v>1695.0</v>
      </c>
      <c r="D1556" s="27">
        <v>0.0</v>
      </c>
      <c r="E1556" s="28"/>
    </row>
    <row r="1557" hidden="1">
      <c r="A1557" s="56" t="s">
        <v>3434</v>
      </c>
      <c r="B1557" s="29">
        <v>3100.0</v>
      </c>
      <c r="C1557" s="26">
        <v>3100.0</v>
      </c>
      <c r="D1557" s="27">
        <v>0.0</v>
      </c>
      <c r="E1557" s="28"/>
    </row>
    <row r="1558" hidden="1">
      <c r="A1558" s="31" t="s">
        <v>3436</v>
      </c>
      <c r="B1558" s="29">
        <v>0.0</v>
      </c>
      <c r="C1558" s="26"/>
      <c r="D1558" s="27">
        <v>0.0</v>
      </c>
      <c r="E1558" s="28"/>
    </row>
    <row r="1559" hidden="1">
      <c r="A1559" s="31" t="s">
        <v>3438</v>
      </c>
      <c r="B1559" s="29">
        <v>110.0</v>
      </c>
      <c r="C1559" s="26">
        <v>110.0</v>
      </c>
      <c r="D1559" s="27">
        <v>0.0</v>
      </c>
      <c r="E1559" s="28"/>
    </row>
    <row r="1560" hidden="1">
      <c r="A1560" s="31" t="s">
        <v>3439</v>
      </c>
      <c r="B1560" s="29">
        <v>3049.0</v>
      </c>
      <c r="C1560" s="26">
        <v>3049.0</v>
      </c>
      <c r="D1560" s="27">
        <v>0.0</v>
      </c>
      <c r="E1560" s="28" t="s">
        <v>4553</v>
      </c>
    </row>
    <row r="1561" hidden="1">
      <c r="A1561" s="31" t="s">
        <v>3441</v>
      </c>
      <c r="B1561" s="29">
        <v>5800.0</v>
      </c>
      <c r="C1561" s="26">
        <v>5800.0</v>
      </c>
      <c r="D1561" s="27">
        <v>0.0</v>
      </c>
      <c r="E1561" s="34"/>
    </row>
    <row r="1562" hidden="1">
      <c r="A1562" s="57" t="s">
        <v>3442</v>
      </c>
      <c r="B1562" s="29">
        <v>74637.0</v>
      </c>
      <c r="C1562" s="29">
        <v>74637.0</v>
      </c>
      <c r="D1562" s="27">
        <v>0.0</v>
      </c>
      <c r="E1562" s="34"/>
    </row>
    <row r="1563" hidden="1">
      <c r="A1563" s="57" t="s">
        <v>3443</v>
      </c>
      <c r="B1563" s="29">
        <v>35800.0</v>
      </c>
      <c r="C1563" s="58">
        <v>35800.0</v>
      </c>
      <c r="D1563" s="27">
        <v>0.0</v>
      </c>
      <c r="E1563" s="34"/>
    </row>
    <row r="1564" hidden="1">
      <c r="A1564" s="57" t="s">
        <v>3444</v>
      </c>
      <c r="B1564" s="29">
        <v>68124.0</v>
      </c>
      <c r="C1564" s="58">
        <v>68124.0</v>
      </c>
      <c r="D1564" s="27">
        <v>0.0</v>
      </c>
      <c r="E1564" s="34"/>
    </row>
    <row r="1565" hidden="1">
      <c r="A1565" s="57" t="s">
        <v>3445</v>
      </c>
      <c r="B1565" s="29">
        <v>88559.65</v>
      </c>
      <c r="C1565" s="58">
        <v>88559.65</v>
      </c>
      <c r="D1565" s="27">
        <v>0.0</v>
      </c>
      <c r="E1565" s="34"/>
    </row>
    <row r="1566" hidden="1">
      <c r="A1566" s="57" t="s">
        <v>3447</v>
      </c>
      <c r="B1566" s="29">
        <v>2960.0</v>
      </c>
      <c r="C1566" s="58">
        <v>2960.0</v>
      </c>
      <c r="D1566" s="27">
        <v>0.0</v>
      </c>
      <c r="E1566" s="34"/>
    </row>
    <row r="1567" hidden="1">
      <c r="A1567" s="57" t="s">
        <v>3448</v>
      </c>
      <c r="B1567" s="29">
        <v>11107.0</v>
      </c>
      <c r="C1567" s="58">
        <v>11107.0</v>
      </c>
      <c r="D1567" s="27">
        <v>0.0</v>
      </c>
      <c r="E1567" s="34"/>
    </row>
    <row r="1568" hidden="1">
      <c r="A1568" s="35" t="s">
        <v>3449</v>
      </c>
      <c r="B1568" s="29">
        <v>359275.65</v>
      </c>
      <c r="C1568" s="58">
        <v>359275.65</v>
      </c>
      <c r="D1568" s="27">
        <v>0.0</v>
      </c>
      <c r="E1568" s="34"/>
    </row>
    <row r="1569" hidden="1">
      <c r="A1569" s="36" t="s">
        <v>3450</v>
      </c>
      <c r="B1569" s="37">
        <v>2.0</v>
      </c>
      <c r="C1569" s="27">
        <v>-18.0</v>
      </c>
      <c r="D1569" s="27">
        <v>-20.0</v>
      </c>
      <c r="E1569" s="38"/>
    </row>
    <row r="1570" hidden="1"/>
    <row r="1571" hidden="1"/>
    <row r="1572" hidden="1">
      <c r="A1572" s="5" t="s">
        <v>3421</v>
      </c>
      <c r="B1572" s="6"/>
      <c r="C1572" s="6"/>
      <c r="D1572" s="6"/>
      <c r="E1572" s="7"/>
    </row>
    <row r="1573" hidden="1">
      <c r="A1573" s="10"/>
      <c r="B1573" s="11"/>
      <c r="C1573" s="11"/>
      <c r="D1573" s="11"/>
      <c r="E1573" s="12"/>
    </row>
    <row r="1574" hidden="1">
      <c r="A1574" s="5" t="s">
        <v>3423</v>
      </c>
      <c r="B1574" s="6"/>
      <c r="C1574" s="6"/>
      <c r="D1574" s="6"/>
      <c r="E1574" s="7"/>
    </row>
    <row r="1575" hidden="1">
      <c r="A1575" s="10"/>
      <c r="B1575" s="11"/>
      <c r="C1575" s="11"/>
      <c r="D1575" s="11"/>
      <c r="E1575" s="12"/>
    </row>
    <row r="1576" hidden="1">
      <c r="A1576" s="13">
        <v>45831.0</v>
      </c>
      <c r="B1576" s="6"/>
      <c r="C1576" s="53" t="s">
        <v>3424</v>
      </c>
      <c r="D1576" s="15">
        <v>45838.0</v>
      </c>
      <c r="E1576" s="7"/>
    </row>
    <row r="1577" hidden="1">
      <c r="A1577" s="10"/>
      <c r="B1577" s="11"/>
      <c r="C1577" s="16"/>
      <c r="D1577" s="11"/>
      <c r="E1577" s="12"/>
    </row>
    <row r="1578" hidden="1">
      <c r="A1578" s="54" t="s">
        <v>4468</v>
      </c>
      <c r="B1578" s="7"/>
      <c r="C1578" s="16"/>
      <c r="D1578" s="55" t="s">
        <v>4468</v>
      </c>
      <c r="E1578" s="7"/>
    </row>
    <row r="1579" hidden="1">
      <c r="A1579" s="10"/>
      <c r="B1579" s="12"/>
      <c r="C1579" s="16"/>
      <c r="D1579" s="11"/>
      <c r="E1579" s="12"/>
    </row>
    <row r="1580" hidden="1">
      <c r="A1580" s="19" t="s">
        <v>3425</v>
      </c>
      <c r="B1580" s="6"/>
      <c r="C1580" s="6"/>
      <c r="D1580" s="6"/>
      <c r="E1580" s="7"/>
    </row>
    <row r="1581" hidden="1">
      <c r="A1581" s="20" t="s">
        <v>3426</v>
      </c>
      <c r="B1581" s="21" t="s">
        <v>3427</v>
      </c>
      <c r="C1581" s="22" t="s">
        <v>3428</v>
      </c>
      <c r="D1581" s="21" t="s">
        <v>3429</v>
      </c>
      <c r="E1581" s="23" t="s">
        <v>13</v>
      </c>
    </row>
    <row r="1582" hidden="1">
      <c r="A1582" s="56" t="s">
        <v>3430</v>
      </c>
      <c r="B1582" s="25">
        <v>44503.0</v>
      </c>
      <c r="C1582" s="26">
        <v>44528.0</v>
      </c>
      <c r="D1582" s="27">
        <v>25.0</v>
      </c>
      <c r="E1582" s="28" t="s">
        <v>4554</v>
      </c>
    </row>
    <row r="1583" hidden="1">
      <c r="A1583" s="56" t="s">
        <v>3431</v>
      </c>
      <c r="B1583" s="29">
        <v>35680.0</v>
      </c>
      <c r="C1583" s="26">
        <v>35680.0</v>
      </c>
      <c r="D1583" s="27">
        <v>0.0</v>
      </c>
      <c r="E1583" s="28"/>
    </row>
    <row r="1584" hidden="1">
      <c r="A1584" s="56" t="s">
        <v>3432</v>
      </c>
      <c r="B1584" s="29">
        <v>0.0</v>
      </c>
      <c r="C1584" s="26"/>
      <c r="D1584" s="27">
        <v>0.0</v>
      </c>
      <c r="E1584" s="28"/>
    </row>
    <row r="1585" hidden="1">
      <c r="A1585" s="56" t="s">
        <v>3434</v>
      </c>
      <c r="B1585" s="29">
        <v>2200.0</v>
      </c>
      <c r="C1585" s="26">
        <v>2200.0</v>
      </c>
      <c r="D1585" s="27">
        <v>0.0</v>
      </c>
      <c r="E1585" s="28"/>
    </row>
    <row r="1586" hidden="1">
      <c r="A1586" s="31" t="s">
        <v>3436</v>
      </c>
      <c r="B1586" s="29">
        <v>0.0</v>
      </c>
      <c r="C1586" s="26"/>
      <c r="D1586" s="27">
        <v>0.0</v>
      </c>
      <c r="E1586" s="28"/>
    </row>
    <row r="1587" hidden="1">
      <c r="A1587" s="31" t="s">
        <v>3438</v>
      </c>
      <c r="B1587" s="29">
        <v>0.0</v>
      </c>
      <c r="C1587" s="26"/>
      <c r="D1587" s="27">
        <v>0.0</v>
      </c>
      <c r="E1587" s="28"/>
    </row>
    <row r="1588" hidden="1">
      <c r="A1588" s="31" t="s">
        <v>3439</v>
      </c>
      <c r="B1588" s="29">
        <v>0.0</v>
      </c>
      <c r="C1588" s="26"/>
      <c r="D1588" s="27">
        <v>0.0</v>
      </c>
      <c r="E1588" s="28"/>
    </row>
    <row r="1589" hidden="1">
      <c r="A1589" s="31" t="s">
        <v>3441</v>
      </c>
      <c r="B1589" s="29">
        <v>7760.0</v>
      </c>
      <c r="C1589" s="26">
        <v>7760.0</v>
      </c>
      <c r="D1589" s="27">
        <v>0.0</v>
      </c>
      <c r="E1589" s="34"/>
    </row>
    <row r="1590" hidden="1">
      <c r="A1590" s="57" t="s">
        <v>3442</v>
      </c>
      <c r="B1590" s="29">
        <v>71078.0</v>
      </c>
      <c r="C1590" s="29">
        <v>71078.0</v>
      </c>
      <c r="D1590" s="27">
        <v>0.0</v>
      </c>
      <c r="E1590" s="34"/>
    </row>
    <row r="1591" hidden="1">
      <c r="A1591" s="57" t="s">
        <v>3443</v>
      </c>
      <c r="B1591" s="29">
        <v>33031.0</v>
      </c>
      <c r="C1591" s="58">
        <v>33031.0</v>
      </c>
      <c r="D1591" s="27">
        <v>0.0</v>
      </c>
      <c r="E1591" s="34"/>
    </row>
    <row r="1592" hidden="1">
      <c r="A1592" s="57" t="s">
        <v>3444</v>
      </c>
      <c r="B1592" s="29">
        <v>72320.0</v>
      </c>
      <c r="C1592" s="58">
        <v>71527.0</v>
      </c>
      <c r="D1592" s="27">
        <v>-793.0</v>
      </c>
      <c r="E1592" s="34"/>
    </row>
    <row r="1593" hidden="1">
      <c r="A1593" s="57" t="s">
        <v>3445</v>
      </c>
      <c r="B1593" s="29">
        <v>99946.0</v>
      </c>
      <c r="C1593" s="58">
        <v>100340.0</v>
      </c>
      <c r="D1593" s="27">
        <v>394.0</v>
      </c>
      <c r="E1593" s="34"/>
    </row>
    <row r="1594" hidden="1">
      <c r="A1594" s="57" t="s">
        <v>3447</v>
      </c>
      <c r="B1594" s="29">
        <v>4172.0</v>
      </c>
      <c r="C1594" s="58">
        <v>4172.0</v>
      </c>
      <c r="D1594" s="27">
        <v>0.0</v>
      </c>
      <c r="E1594" s="34"/>
    </row>
    <row r="1595" hidden="1">
      <c r="A1595" s="57" t="s">
        <v>3448</v>
      </c>
      <c r="B1595" s="29">
        <v>11881.0</v>
      </c>
      <c r="C1595" s="58">
        <v>11881.0</v>
      </c>
      <c r="D1595" s="27">
        <v>0.0</v>
      </c>
      <c r="E1595" s="34"/>
    </row>
    <row r="1596" hidden="1">
      <c r="A1596" s="35" t="s">
        <v>3449</v>
      </c>
      <c r="B1596" s="29">
        <v>370688.4</v>
      </c>
      <c r="C1596" s="58">
        <v>370289.4</v>
      </c>
      <c r="D1596" s="27">
        <v>-399.0</v>
      </c>
      <c r="E1596" s="34"/>
    </row>
    <row r="1597" hidden="1">
      <c r="A1597" s="36" t="s">
        <v>3450</v>
      </c>
      <c r="B1597" s="37">
        <v>1.5999999999985448</v>
      </c>
      <c r="C1597" s="27">
        <v>26.599999999976717</v>
      </c>
      <c r="D1597" s="27">
        <v>24.999999999978172</v>
      </c>
      <c r="E1597" s="38"/>
    </row>
    <row r="1598" hidden="1"/>
    <row r="1599" hidden="1"/>
    <row r="1600" hidden="1">
      <c r="A1600" s="5" t="s">
        <v>3421</v>
      </c>
      <c r="B1600" s="6"/>
      <c r="C1600" s="6"/>
      <c r="D1600" s="6"/>
      <c r="E1600" s="7"/>
    </row>
    <row r="1601" hidden="1">
      <c r="A1601" s="10"/>
      <c r="B1601" s="11"/>
      <c r="C1601" s="11"/>
      <c r="D1601" s="11"/>
      <c r="E1601" s="12"/>
    </row>
    <row r="1602" hidden="1">
      <c r="A1602" s="5" t="s">
        <v>3423</v>
      </c>
      <c r="B1602" s="6"/>
      <c r="C1602" s="6"/>
      <c r="D1602" s="6"/>
      <c r="E1602" s="7"/>
    </row>
    <row r="1603" hidden="1">
      <c r="A1603" s="10"/>
      <c r="B1603" s="11"/>
      <c r="C1603" s="11"/>
      <c r="D1603" s="11"/>
      <c r="E1603" s="12"/>
    </row>
    <row r="1604" hidden="1">
      <c r="A1604" s="13">
        <v>45839.0</v>
      </c>
      <c r="B1604" s="6"/>
      <c r="C1604" s="53" t="s">
        <v>3424</v>
      </c>
      <c r="D1604" s="15">
        <v>45844.0</v>
      </c>
      <c r="E1604" s="7"/>
    </row>
    <row r="1605" hidden="1">
      <c r="A1605" s="10"/>
      <c r="B1605" s="11"/>
      <c r="C1605" s="16"/>
      <c r="D1605" s="11"/>
      <c r="E1605" s="12"/>
    </row>
    <row r="1606" hidden="1">
      <c r="A1606" s="54" t="s">
        <v>4470</v>
      </c>
      <c r="B1606" s="7"/>
      <c r="C1606" s="16"/>
      <c r="D1606" s="55" t="s">
        <v>4469</v>
      </c>
      <c r="E1606" s="7"/>
    </row>
    <row r="1607" hidden="1">
      <c r="A1607" s="10"/>
      <c r="B1607" s="12"/>
      <c r="C1607" s="16"/>
      <c r="D1607" s="11"/>
      <c r="E1607" s="12"/>
    </row>
    <row r="1608" hidden="1">
      <c r="A1608" s="19" t="s">
        <v>3425</v>
      </c>
      <c r="B1608" s="6"/>
      <c r="C1608" s="6"/>
      <c r="D1608" s="6"/>
      <c r="E1608" s="7"/>
    </row>
    <row r="1609" hidden="1">
      <c r="A1609" s="20" t="s">
        <v>3426</v>
      </c>
      <c r="B1609" s="21" t="s">
        <v>3427</v>
      </c>
      <c r="C1609" s="22" t="s">
        <v>3428</v>
      </c>
      <c r="D1609" s="21" t="s">
        <v>3429</v>
      </c>
      <c r="E1609" s="23" t="s">
        <v>13</v>
      </c>
    </row>
    <row r="1610" hidden="1">
      <c r="A1610" s="56" t="s">
        <v>3430</v>
      </c>
      <c r="B1610" s="25">
        <v>34007.0</v>
      </c>
      <c r="C1610" s="26">
        <v>34010.0</v>
      </c>
      <c r="D1610" s="27">
        <v>3.0</v>
      </c>
      <c r="E1610" s="28" t="s">
        <v>4555</v>
      </c>
    </row>
    <row r="1611" hidden="1">
      <c r="A1611" s="56" t="s">
        <v>3431</v>
      </c>
      <c r="B1611" s="29">
        <v>25396.0</v>
      </c>
      <c r="C1611" s="26">
        <v>25396.0</v>
      </c>
      <c r="D1611" s="27">
        <v>0.0</v>
      </c>
      <c r="E1611" s="28"/>
    </row>
    <row r="1612" hidden="1">
      <c r="A1612" s="56" t="s">
        <v>3432</v>
      </c>
      <c r="B1612" s="29">
        <v>580.0</v>
      </c>
      <c r="C1612" s="26">
        <v>580.0</v>
      </c>
      <c r="D1612" s="27">
        <v>0.0</v>
      </c>
      <c r="E1612" s="28"/>
    </row>
    <row r="1613" hidden="1">
      <c r="A1613" s="56" t="s">
        <v>3434</v>
      </c>
      <c r="B1613" s="29">
        <v>1000.0</v>
      </c>
      <c r="C1613" s="26">
        <v>1000.0</v>
      </c>
      <c r="D1613" s="27">
        <v>0.0</v>
      </c>
      <c r="E1613" s="28"/>
    </row>
    <row r="1614" hidden="1">
      <c r="A1614" s="31" t="s">
        <v>3436</v>
      </c>
      <c r="B1614" s="29">
        <v>0.0</v>
      </c>
      <c r="C1614" s="26"/>
      <c r="D1614" s="27">
        <v>0.0</v>
      </c>
      <c r="E1614" s="28"/>
    </row>
    <row r="1615" hidden="1">
      <c r="A1615" s="31" t="s">
        <v>3438</v>
      </c>
      <c r="B1615" s="29">
        <v>170.0</v>
      </c>
      <c r="C1615" s="26">
        <v>170.0</v>
      </c>
      <c r="D1615" s="27">
        <v>0.0</v>
      </c>
      <c r="E1615" s="28"/>
    </row>
    <row r="1616" hidden="1">
      <c r="A1616" s="31" t="s">
        <v>3439</v>
      </c>
      <c r="B1616" s="29">
        <v>0.0</v>
      </c>
      <c r="C1616" s="26"/>
      <c r="D1616" s="27">
        <v>0.0</v>
      </c>
      <c r="E1616" s="28"/>
    </row>
    <row r="1617" hidden="1">
      <c r="A1617" s="31" t="s">
        <v>3441</v>
      </c>
      <c r="B1617" s="29">
        <v>6240.0</v>
      </c>
      <c r="C1617" s="26">
        <v>6240.0</v>
      </c>
      <c r="D1617" s="27">
        <v>0.0</v>
      </c>
      <c r="E1617" s="34"/>
    </row>
    <row r="1618" hidden="1">
      <c r="A1618" s="57" t="s">
        <v>3442</v>
      </c>
      <c r="B1618" s="29">
        <v>57707.0</v>
      </c>
      <c r="C1618" s="29">
        <v>57971.0</v>
      </c>
      <c r="D1618" s="27">
        <v>264.0</v>
      </c>
      <c r="E1618" s="34"/>
    </row>
    <row r="1619" hidden="1">
      <c r="A1619" s="57" t="s">
        <v>3443</v>
      </c>
      <c r="B1619" s="29">
        <v>25560.0</v>
      </c>
      <c r="C1619" s="58">
        <v>25560.0</v>
      </c>
      <c r="D1619" s="27">
        <v>0.0</v>
      </c>
      <c r="E1619" s="34"/>
    </row>
    <row r="1620" hidden="1">
      <c r="A1620" s="57" t="s">
        <v>3444</v>
      </c>
      <c r="B1620" s="29">
        <v>42892.0</v>
      </c>
      <c r="C1620" s="58">
        <v>42892.0</v>
      </c>
      <c r="D1620" s="27">
        <v>0.0</v>
      </c>
      <c r="E1620" s="34"/>
    </row>
    <row r="1621" hidden="1">
      <c r="A1621" s="57" t="s">
        <v>3445</v>
      </c>
      <c r="B1621" s="29">
        <v>66062.0</v>
      </c>
      <c r="C1621" s="58">
        <v>66062.0</v>
      </c>
      <c r="D1621" s="27">
        <v>0.0</v>
      </c>
      <c r="E1621" s="34"/>
    </row>
    <row r="1622" hidden="1">
      <c r="A1622" s="57" t="s">
        <v>3447</v>
      </c>
      <c r="B1622" s="29">
        <v>1938.0</v>
      </c>
      <c r="C1622" s="58">
        <v>1938.0</v>
      </c>
      <c r="D1622" s="27">
        <v>0.0</v>
      </c>
      <c r="E1622" s="34"/>
    </row>
    <row r="1623" hidden="1">
      <c r="A1623" s="57" t="s">
        <v>3448</v>
      </c>
      <c r="B1623" s="29">
        <v>8169.0</v>
      </c>
      <c r="C1623" s="58">
        <v>8169.0</v>
      </c>
      <c r="D1623" s="27">
        <v>0.0</v>
      </c>
      <c r="E1623" s="34"/>
    </row>
    <row r="1624" hidden="1">
      <c r="A1624" s="35" t="s">
        <v>3449</v>
      </c>
      <c r="B1624" s="29">
        <v>261546.0</v>
      </c>
      <c r="C1624" s="58">
        <v>261546.0</v>
      </c>
      <c r="D1624" s="27">
        <v>0.0</v>
      </c>
      <c r="E1624" s="34"/>
    </row>
    <row r="1625" hidden="1">
      <c r="A1625" s="36" t="s">
        <v>3450</v>
      </c>
      <c r="B1625" s="37">
        <v>6.0</v>
      </c>
      <c r="C1625" s="27">
        <v>273.0</v>
      </c>
      <c r="D1625" s="27">
        <v>267.0</v>
      </c>
      <c r="E1625" s="38"/>
    </row>
    <row r="1626" hidden="1"/>
    <row r="1627" hidden="1"/>
    <row r="1628" hidden="1">
      <c r="A1628" s="5" t="s">
        <v>3421</v>
      </c>
      <c r="B1628" s="6"/>
      <c r="C1628" s="6"/>
      <c r="D1628" s="6"/>
      <c r="E1628" s="7"/>
    </row>
    <row r="1629" hidden="1">
      <c r="A1629" s="10"/>
      <c r="B1629" s="11"/>
      <c r="C1629" s="11"/>
      <c r="D1629" s="11"/>
      <c r="E1629" s="12"/>
    </row>
    <row r="1630" hidden="1">
      <c r="A1630" s="5" t="s">
        <v>3423</v>
      </c>
      <c r="B1630" s="6"/>
      <c r="C1630" s="6"/>
      <c r="D1630" s="6"/>
      <c r="E1630" s="7"/>
    </row>
    <row r="1631" hidden="1">
      <c r="A1631" s="10"/>
      <c r="B1631" s="11"/>
      <c r="C1631" s="11"/>
      <c r="D1631" s="11"/>
      <c r="E1631" s="12"/>
    </row>
    <row r="1632" hidden="1">
      <c r="A1632" s="13">
        <v>45845.0</v>
      </c>
      <c r="B1632" s="6"/>
      <c r="C1632" s="53" t="s">
        <v>3424</v>
      </c>
      <c r="D1632" s="15">
        <v>45851.0</v>
      </c>
      <c r="E1632" s="7"/>
    </row>
    <row r="1633" hidden="1">
      <c r="A1633" s="10"/>
      <c r="B1633" s="11"/>
      <c r="C1633" s="16"/>
      <c r="D1633" s="11"/>
      <c r="E1633" s="12"/>
    </row>
    <row r="1634" hidden="1">
      <c r="A1634" s="54" t="s">
        <v>4468</v>
      </c>
      <c r="B1634" s="7"/>
      <c r="C1634" s="16"/>
      <c r="D1634" s="55" t="s">
        <v>4469</v>
      </c>
      <c r="E1634" s="7"/>
    </row>
    <row r="1635" hidden="1">
      <c r="A1635" s="10"/>
      <c r="B1635" s="12"/>
      <c r="C1635" s="16"/>
      <c r="D1635" s="11"/>
      <c r="E1635" s="12"/>
    </row>
    <row r="1636" hidden="1">
      <c r="A1636" s="19" t="s">
        <v>3425</v>
      </c>
      <c r="B1636" s="6"/>
      <c r="C1636" s="6"/>
      <c r="D1636" s="6"/>
      <c r="E1636" s="7"/>
    </row>
    <row r="1637" hidden="1">
      <c r="A1637" s="20" t="s">
        <v>3426</v>
      </c>
      <c r="B1637" s="21" t="s">
        <v>3427</v>
      </c>
      <c r="C1637" s="22" t="s">
        <v>3428</v>
      </c>
      <c r="D1637" s="21" t="s">
        <v>3429</v>
      </c>
      <c r="E1637" s="23" t="s">
        <v>13</v>
      </c>
    </row>
    <row r="1638" hidden="1">
      <c r="A1638" s="56" t="s">
        <v>3430</v>
      </c>
      <c r="B1638" s="25">
        <v>34036.0</v>
      </c>
      <c r="C1638" s="26">
        <v>34038.0</v>
      </c>
      <c r="D1638" s="27">
        <v>2.0</v>
      </c>
      <c r="E1638" s="28" t="s">
        <v>4556</v>
      </c>
    </row>
    <row r="1639" hidden="1">
      <c r="A1639" s="56" t="s">
        <v>3431</v>
      </c>
      <c r="B1639" s="29">
        <v>30994.5</v>
      </c>
      <c r="C1639" s="26">
        <v>30994.5</v>
      </c>
      <c r="D1639" s="27">
        <v>0.0</v>
      </c>
      <c r="E1639" s="28"/>
    </row>
    <row r="1640" hidden="1">
      <c r="A1640" s="56" t="s">
        <v>3432</v>
      </c>
      <c r="B1640" s="29">
        <v>290.0</v>
      </c>
      <c r="C1640" s="26">
        <v>290.0</v>
      </c>
      <c r="D1640" s="27">
        <v>0.0</v>
      </c>
      <c r="E1640" s="28"/>
    </row>
    <row r="1641" hidden="1">
      <c r="A1641" s="56" t="s">
        <v>3434</v>
      </c>
      <c r="B1641" s="29">
        <v>2000.0</v>
      </c>
      <c r="C1641" s="26">
        <v>2000.0</v>
      </c>
      <c r="D1641" s="27">
        <v>0.0</v>
      </c>
      <c r="E1641" s="28"/>
    </row>
    <row r="1642" hidden="1">
      <c r="A1642" s="31" t="s">
        <v>3436</v>
      </c>
      <c r="B1642" s="29">
        <v>0.0</v>
      </c>
      <c r="C1642" s="26"/>
      <c r="D1642" s="27">
        <v>0.0</v>
      </c>
      <c r="E1642" s="28"/>
    </row>
    <row r="1643" hidden="1">
      <c r="A1643" s="31" t="s">
        <v>3438</v>
      </c>
      <c r="B1643" s="29">
        <v>0.0</v>
      </c>
      <c r="C1643" s="26"/>
      <c r="D1643" s="27">
        <v>0.0</v>
      </c>
      <c r="E1643" s="28"/>
    </row>
    <row r="1644" hidden="1">
      <c r="A1644" s="31" t="s">
        <v>3439</v>
      </c>
      <c r="B1644" s="29">
        <v>0.0</v>
      </c>
      <c r="C1644" s="26"/>
      <c r="D1644" s="27">
        <v>0.0</v>
      </c>
      <c r="E1644" s="28"/>
    </row>
    <row r="1645" hidden="1">
      <c r="A1645" s="31" t="s">
        <v>3441</v>
      </c>
      <c r="B1645" s="29">
        <v>7000.0</v>
      </c>
      <c r="C1645" s="26">
        <v>7000.0</v>
      </c>
      <c r="D1645" s="27">
        <v>0.0</v>
      </c>
      <c r="E1645" s="34"/>
    </row>
    <row r="1646" hidden="1">
      <c r="A1646" s="57" t="s">
        <v>3442</v>
      </c>
      <c r="B1646" s="29">
        <v>75305.0</v>
      </c>
      <c r="C1646" s="29">
        <v>75305.0</v>
      </c>
      <c r="D1646" s="27">
        <v>0.0</v>
      </c>
      <c r="E1646" s="34"/>
    </row>
    <row r="1647" hidden="1">
      <c r="A1647" s="57" t="s">
        <v>3443</v>
      </c>
      <c r="B1647" s="29">
        <v>28496.0</v>
      </c>
      <c r="C1647" s="58">
        <v>28496.0</v>
      </c>
      <c r="D1647" s="27">
        <v>0.0</v>
      </c>
      <c r="E1647" s="34"/>
    </row>
    <row r="1648" hidden="1">
      <c r="A1648" s="57" t="s">
        <v>3444</v>
      </c>
      <c r="B1648" s="29">
        <v>59039.0</v>
      </c>
      <c r="C1648" s="58">
        <v>59039.0</v>
      </c>
      <c r="D1648" s="27">
        <v>0.0</v>
      </c>
      <c r="E1648" s="34"/>
    </row>
    <row r="1649" hidden="1">
      <c r="A1649" s="57" t="s">
        <v>3445</v>
      </c>
      <c r="B1649" s="29">
        <v>87865.0</v>
      </c>
      <c r="C1649" s="58">
        <v>87865.0</v>
      </c>
      <c r="D1649" s="27">
        <v>0.0</v>
      </c>
      <c r="E1649" s="34"/>
    </row>
    <row r="1650" hidden="1">
      <c r="A1650" s="57" t="s">
        <v>3447</v>
      </c>
      <c r="B1650" s="29">
        <v>4159.0</v>
      </c>
      <c r="C1650" s="58">
        <v>4159.0</v>
      </c>
      <c r="D1650" s="27">
        <v>0.0</v>
      </c>
      <c r="E1650" s="34"/>
    </row>
    <row r="1651" hidden="1">
      <c r="A1651" s="57" t="s">
        <v>3448</v>
      </c>
      <c r="B1651" s="29">
        <v>11952.0</v>
      </c>
      <c r="C1651" s="58">
        <v>11424.0</v>
      </c>
      <c r="D1651" s="27">
        <v>-528.0</v>
      </c>
      <c r="E1651" s="34"/>
    </row>
    <row r="1652" hidden="1">
      <c r="A1652" s="35" t="s">
        <v>3449</v>
      </c>
      <c r="B1652" s="29">
        <v>329183.0</v>
      </c>
      <c r="C1652" s="58">
        <v>328655.0</v>
      </c>
      <c r="D1652" s="27">
        <v>-528.0</v>
      </c>
      <c r="E1652" s="34"/>
    </row>
    <row r="1653" hidden="1">
      <c r="A1653" s="36" t="s">
        <v>3450</v>
      </c>
      <c r="B1653" s="37">
        <v>1.5</v>
      </c>
      <c r="C1653" s="27">
        <v>531.5</v>
      </c>
      <c r="D1653" s="27">
        <v>530.0</v>
      </c>
      <c r="E1653" s="38"/>
    </row>
    <row r="1654" hidden="1"/>
    <row r="1655" hidden="1"/>
    <row r="1656" hidden="1">
      <c r="A1656" s="5" t="s">
        <v>3421</v>
      </c>
      <c r="B1656" s="6"/>
      <c r="C1656" s="6"/>
      <c r="D1656" s="6"/>
      <c r="E1656" s="7"/>
    </row>
    <row r="1657" hidden="1">
      <c r="A1657" s="10"/>
      <c r="B1657" s="11"/>
      <c r="C1657" s="11"/>
      <c r="D1657" s="11"/>
      <c r="E1657" s="12"/>
    </row>
    <row r="1658" hidden="1">
      <c r="A1658" s="5" t="s">
        <v>3423</v>
      </c>
      <c r="B1658" s="6"/>
      <c r="C1658" s="6"/>
      <c r="D1658" s="6"/>
      <c r="E1658" s="7"/>
    </row>
    <row r="1659" hidden="1">
      <c r="A1659" s="10"/>
      <c r="B1659" s="11"/>
      <c r="C1659" s="11"/>
      <c r="D1659" s="11"/>
      <c r="E1659" s="12"/>
    </row>
    <row r="1660" hidden="1">
      <c r="A1660" s="13">
        <v>45852.0</v>
      </c>
      <c r="B1660" s="6"/>
      <c r="C1660" s="53" t="s">
        <v>3424</v>
      </c>
      <c r="D1660" s="15">
        <v>45858.0</v>
      </c>
      <c r="E1660" s="7"/>
    </row>
    <row r="1661" hidden="1">
      <c r="A1661" s="10"/>
      <c r="B1661" s="11"/>
      <c r="C1661" s="16"/>
      <c r="D1661" s="11"/>
      <c r="E1661" s="12"/>
    </row>
    <row r="1662" hidden="1">
      <c r="A1662" s="54" t="s">
        <v>4468</v>
      </c>
      <c r="B1662" s="7"/>
      <c r="C1662" s="16"/>
      <c r="D1662" s="55" t="s">
        <v>4469</v>
      </c>
      <c r="E1662" s="7"/>
    </row>
    <row r="1663" hidden="1">
      <c r="A1663" s="10"/>
      <c r="B1663" s="12"/>
      <c r="C1663" s="16"/>
      <c r="D1663" s="11"/>
      <c r="E1663" s="12"/>
    </row>
    <row r="1664" hidden="1">
      <c r="A1664" s="19" t="s">
        <v>3425</v>
      </c>
      <c r="B1664" s="6"/>
      <c r="C1664" s="6"/>
      <c r="D1664" s="6"/>
      <c r="E1664" s="7"/>
    </row>
    <row r="1665" hidden="1">
      <c r="A1665" s="20" t="s">
        <v>3426</v>
      </c>
      <c r="B1665" s="21" t="s">
        <v>3427</v>
      </c>
      <c r="C1665" s="22" t="s">
        <v>3428</v>
      </c>
      <c r="D1665" s="21" t="s">
        <v>3429</v>
      </c>
      <c r="E1665" s="23" t="s">
        <v>13</v>
      </c>
    </row>
    <row r="1666" hidden="1">
      <c r="A1666" s="56" t="s">
        <v>3430</v>
      </c>
      <c r="B1666" s="25">
        <v>28878.0</v>
      </c>
      <c r="C1666" s="26">
        <v>28878.0</v>
      </c>
      <c r="D1666" s="27">
        <v>0.0</v>
      </c>
      <c r="E1666" s="28" t="s">
        <v>4557</v>
      </c>
    </row>
    <row r="1667" hidden="1">
      <c r="A1667" s="56" t="s">
        <v>3431</v>
      </c>
      <c r="B1667" s="29">
        <v>29280.5</v>
      </c>
      <c r="C1667" s="26">
        <v>29281.0</v>
      </c>
      <c r="D1667" s="27">
        <v>0.5</v>
      </c>
      <c r="E1667" s="28"/>
    </row>
    <row r="1668" hidden="1">
      <c r="A1668" s="56" t="s">
        <v>3432</v>
      </c>
      <c r="B1668" s="29">
        <v>400.0</v>
      </c>
      <c r="C1668" s="26">
        <v>400.0</v>
      </c>
      <c r="D1668" s="27">
        <v>0.0</v>
      </c>
      <c r="E1668" s="28"/>
    </row>
    <row r="1669" hidden="1">
      <c r="A1669" s="56" t="s">
        <v>3434</v>
      </c>
      <c r="B1669" s="29">
        <v>2500.0</v>
      </c>
      <c r="C1669" s="26">
        <v>2500.0</v>
      </c>
      <c r="D1669" s="27">
        <v>0.0</v>
      </c>
      <c r="E1669" s="28"/>
    </row>
    <row r="1670" hidden="1">
      <c r="A1670" s="31" t="s">
        <v>3436</v>
      </c>
      <c r="B1670" s="29">
        <v>360.0</v>
      </c>
      <c r="C1670" s="26"/>
      <c r="D1670" s="27">
        <v>-360.0</v>
      </c>
      <c r="E1670" s="28"/>
    </row>
    <row r="1671" hidden="1">
      <c r="A1671" s="31" t="s">
        <v>3438</v>
      </c>
      <c r="B1671" s="29">
        <v>392.0</v>
      </c>
      <c r="C1671" s="26">
        <v>392.0</v>
      </c>
      <c r="D1671" s="27">
        <v>0.0</v>
      </c>
      <c r="E1671" s="28"/>
    </row>
    <row r="1672" hidden="1">
      <c r="A1672" s="31" t="s">
        <v>3439</v>
      </c>
      <c r="B1672" s="29">
        <v>0.0</v>
      </c>
      <c r="C1672" s="26"/>
      <c r="D1672" s="27">
        <v>0.0</v>
      </c>
      <c r="E1672" s="28"/>
    </row>
    <row r="1673" hidden="1">
      <c r="A1673" s="31" t="s">
        <v>3441</v>
      </c>
      <c r="B1673" s="29">
        <v>6080.0</v>
      </c>
      <c r="C1673" s="26">
        <v>6480.0</v>
      </c>
      <c r="D1673" s="27">
        <v>400.0</v>
      </c>
      <c r="E1673" s="34"/>
    </row>
    <row r="1674" hidden="1">
      <c r="A1674" s="57" t="s">
        <v>3442</v>
      </c>
      <c r="B1674" s="29">
        <v>81500.0</v>
      </c>
      <c r="C1674" s="29">
        <v>81821.0</v>
      </c>
      <c r="D1674" s="27">
        <v>321.0</v>
      </c>
      <c r="E1674" s="34"/>
    </row>
    <row r="1675" hidden="1">
      <c r="A1675" s="57" t="s">
        <v>3443</v>
      </c>
      <c r="B1675" s="29">
        <v>36745.0</v>
      </c>
      <c r="C1675" s="58">
        <v>36745.0</v>
      </c>
      <c r="D1675" s="27">
        <v>0.0</v>
      </c>
      <c r="E1675" s="34"/>
    </row>
    <row r="1676" hidden="1">
      <c r="A1676" s="57" t="s">
        <v>3444</v>
      </c>
      <c r="B1676" s="29">
        <v>54246.0</v>
      </c>
      <c r="C1676" s="58">
        <v>54246.0</v>
      </c>
      <c r="D1676" s="27">
        <v>0.0</v>
      </c>
      <c r="E1676" s="34"/>
    </row>
    <row r="1677" hidden="1">
      <c r="A1677" s="57" t="s">
        <v>3445</v>
      </c>
      <c r="B1677" s="29">
        <v>94583.0</v>
      </c>
      <c r="C1677" s="58">
        <v>94833.0</v>
      </c>
      <c r="D1677" s="27">
        <v>250.0</v>
      </c>
      <c r="E1677" s="34"/>
    </row>
    <row r="1678" hidden="1">
      <c r="A1678" s="57" t="s">
        <v>3447</v>
      </c>
      <c r="B1678" s="29">
        <v>1094.0</v>
      </c>
      <c r="C1678" s="58">
        <v>1094.0</v>
      </c>
      <c r="D1678" s="27">
        <v>0.0</v>
      </c>
      <c r="E1678" s="34"/>
    </row>
    <row r="1679" hidden="1">
      <c r="A1679" s="57" t="s">
        <v>3448</v>
      </c>
      <c r="B1679" s="29">
        <v>7259.0</v>
      </c>
      <c r="C1679" s="58">
        <v>7259.0</v>
      </c>
      <c r="D1679" s="27">
        <v>0.0</v>
      </c>
      <c r="E1679" s="34"/>
    </row>
    <row r="1680" hidden="1">
      <c r="A1680" s="35" t="s">
        <v>3449</v>
      </c>
      <c r="B1680" s="29">
        <v>336057.7</v>
      </c>
      <c r="C1680" s="58">
        <v>336307.7</v>
      </c>
      <c r="D1680" s="27">
        <v>250.0</v>
      </c>
      <c r="E1680" s="34"/>
    </row>
    <row r="1681" hidden="1">
      <c r="A1681" s="36" t="s">
        <v>3450</v>
      </c>
      <c r="B1681" s="37">
        <v>0.8000000000029104</v>
      </c>
      <c r="C1681" s="27">
        <v>362.29999999998836</v>
      </c>
      <c r="D1681" s="27">
        <v>361.49999999998545</v>
      </c>
      <c r="E1681" s="38"/>
    </row>
    <row r="1682" hidden="1"/>
    <row r="1683" hidden="1"/>
    <row r="1684" hidden="1">
      <c r="A1684" s="5" t="s">
        <v>3421</v>
      </c>
      <c r="B1684" s="6"/>
      <c r="C1684" s="6"/>
      <c r="D1684" s="6"/>
      <c r="E1684" s="7"/>
    </row>
    <row r="1685" hidden="1">
      <c r="A1685" s="10"/>
      <c r="B1685" s="11"/>
      <c r="C1685" s="11"/>
      <c r="D1685" s="11"/>
      <c r="E1685" s="12"/>
    </row>
    <row r="1686" hidden="1">
      <c r="A1686" s="5" t="s">
        <v>3423</v>
      </c>
      <c r="B1686" s="6"/>
      <c r="C1686" s="6"/>
      <c r="D1686" s="6"/>
      <c r="E1686" s="7"/>
    </row>
    <row r="1687" hidden="1">
      <c r="A1687" s="10"/>
      <c r="B1687" s="11"/>
      <c r="C1687" s="11"/>
      <c r="D1687" s="11"/>
      <c r="E1687" s="12"/>
    </row>
    <row r="1688" hidden="1">
      <c r="A1688" s="13">
        <v>45859.0</v>
      </c>
      <c r="B1688" s="6"/>
      <c r="C1688" s="53" t="s">
        <v>3424</v>
      </c>
      <c r="D1688" s="15">
        <v>45865.0</v>
      </c>
      <c r="E1688" s="7"/>
    </row>
    <row r="1689" hidden="1">
      <c r="A1689" s="10"/>
      <c r="B1689" s="11"/>
      <c r="C1689" s="16"/>
      <c r="D1689" s="11"/>
      <c r="E1689" s="12"/>
    </row>
    <row r="1690" hidden="1">
      <c r="A1690" s="54" t="s">
        <v>4468</v>
      </c>
      <c r="B1690" s="7"/>
      <c r="C1690" s="16"/>
      <c r="D1690" s="55" t="s">
        <v>4469</v>
      </c>
      <c r="E1690" s="7"/>
    </row>
    <row r="1691" hidden="1">
      <c r="A1691" s="10"/>
      <c r="B1691" s="12"/>
      <c r="C1691" s="16"/>
      <c r="D1691" s="11"/>
      <c r="E1691" s="12"/>
    </row>
    <row r="1692" hidden="1">
      <c r="A1692" s="19" t="s">
        <v>3425</v>
      </c>
      <c r="B1692" s="6"/>
      <c r="C1692" s="6"/>
      <c r="D1692" s="6"/>
      <c r="E1692" s="7"/>
    </row>
    <row r="1693" hidden="1">
      <c r="A1693" s="20" t="s">
        <v>3426</v>
      </c>
      <c r="B1693" s="21" t="s">
        <v>3427</v>
      </c>
      <c r="C1693" s="22" t="s">
        <v>3428</v>
      </c>
      <c r="D1693" s="21" t="s">
        <v>3429</v>
      </c>
      <c r="E1693" s="23" t="s">
        <v>13</v>
      </c>
    </row>
    <row r="1694" hidden="1">
      <c r="A1694" s="56" t="s">
        <v>3430</v>
      </c>
      <c r="B1694" s="25">
        <v>32702.0</v>
      </c>
      <c r="C1694" s="26">
        <v>33202.0</v>
      </c>
      <c r="D1694" s="27">
        <v>500.0</v>
      </c>
      <c r="E1694" s="28" t="s">
        <v>4558</v>
      </c>
    </row>
    <row r="1695" hidden="1">
      <c r="A1695" s="56" t="s">
        <v>3431</v>
      </c>
      <c r="B1695" s="29">
        <v>29196.0</v>
      </c>
      <c r="C1695" s="26">
        <v>29196.0</v>
      </c>
      <c r="D1695" s="27">
        <v>0.0</v>
      </c>
      <c r="E1695" s="28"/>
    </row>
    <row r="1696" hidden="1">
      <c r="A1696" s="56" t="s">
        <v>3432</v>
      </c>
      <c r="B1696" s="29">
        <v>420.0</v>
      </c>
      <c r="C1696" s="26">
        <v>420.0</v>
      </c>
      <c r="D1696" s="27">
        <v>0.0</v>
      </c>
      <c r="E1696" s="28"/>
    </row>
    <row r="1697" hidden="1">
      <c r="A1697" s="56" t="s">
        <v>3434</v>
      </c>
      <c r="B1697" s="29">
        <v>2500.0</v>
      </c>
      <c r="C1697" s="26">
        <v>2000.0</v>
      </c>
      <c r="D1697" s="27">
        <v>-500.0</v>
      </c>
      <c r="E1697" s="28" t="s">
        <v>4559</v>
      </c>
    </row>
    <row r="1698" hidden="1">
      <c r="A1698" s="31" t="s">
        <v>3436</v>
      </c>
      <c r="B1698" s="29">
        <v>240.0</v>
      </c>
      <c r="C1698" s="26"/>
      <c r="D1698" s="27">
        <v>-240.0</v>
      </c>
      <c r="E1698" s="28"/>
    </row>
    <row r="1699" hidden="1">
      <c r="A1699" s="31" t="s">
        <v>3438</v>
      </c>
      <c r="B1699" s="29">
        <v>110.0</v>
      </c>
      <c r="C1699" s="26">
        <v>110.0</v>
      </c>
      <c r="D1699" s="27">
        <v>0.0</v>
      </c>
      <c r="E1699" s="28" t="s">
        <v>4560</v>
      </c>
    </row>
    <row r="1700" hidden="1">
      <c r="A1700" s="31" t="s">
        <v>3439</v>
      </c>
      <c r="B1700" s="29">
        <v>849.0</v>
      </c>
      <c r="C1700" s="26">
        <v>849.0</v>
      </c>
      <c r="D1700" s="27">
        <v>0.0</v>
      </c>
      <c r="E1700" s="28" t="s">
        <v>4561</v>
      </c>
    </row>
    <row r="1701" hidden="1">
      <c r="A1701" s="31" t="s">
        <v>3441</v>
      </c>
      <c r="B1701" s="29">
        <v>6440.0</v>
      </c>
      <c r="C1701" s="26">
        <v>7280.0</v>
      </c>
      <c r="D1701" s="27">
        <v>840.0</v>
      </c>
      <c r="E1701" s="34"/>
    </row>
    <row r="1702" hidden="1">
      <c r="A1702" s="57" t="s">
        <v>3442</v>
      </c>
      <c r="B1702" s="29">
        <v>73075.0</v>
      </c>
      <c r="C1702" s="29">
        <v>73075.0</v>
      </c>
      <c r="D1702" s="27">
        <v>0.0</v>
      </c>
      <c r="E1702" s="34"/>
    </row>
    <row r="1703" hidden="1">
      <c r="A1703" s="57" t="s">
        <v>3443</v>
      </c>
      <c r="B1703" s="29">
        <v>32470.0</v>
      </c>
      <c r="C1703" s="58">
        <v>32470.0</v>
      </c>
      <c r="D1703" s="27">
        <v>0.0</v>
      </c>
      <c r="E1703" s="34"/>
    </row>
    <row r="1704" hidden="1">
      <c r="A1704" s="57" t="s">
        <v>3444</v>
      </c>
      <c r="B1704" s="29">
        <v>48463.0</v>
      </c>
      <c r="C1704" s="58">
        <v>48463.0</v>
      </c>
      <c r="D1704" s="27">
        <v>0.0</v>
      </c>
      <c r="E1704" s="34"/>
    </row>
    <row r="1705" hidden="1">
      <c r="A1705" s="57" t="s">
        <v>3445</v>
      </c>
      <c r="B1705" s="29">
        <v>92106.0</v>
      </c>
      <c r="C1705" s="58">
        <v>92455.0</v>
      </c>
      <c r="D1705" s="27">
        <v>349.0</v>
      </c>
      <c r="E1705" s="34"/>
    </row>
    <row r="1706" hidden="1">
      <c r="A1706" s="57" t="s">
        <v>3447</v>
      </c>
      <c r="B1706" s="29">
        <v>1734.0</v>
      </c>
      <c r="C1706" s="58">
        <v>1734.0</v>
      </c>
      <c r="D1706" s="27">
        <v>0.0</v>
      </c>
      <c r="E1706" s="34"/>
    </row>
    <row r="1707" hidden="1">
      <c r="A1707" s="57" t="s">
        <v>3448</v>
      </c>
      <c r="B1707" s="29">
        <v>8250.0</v>
      </c>
      <c r="C1707" s="58">
        <v>8250.0</v>
      </c>
      <c r="D1707" s="27">
        <v>0.0</v>
      </c>
      <c r="E1707" s="34"/>
    </row>
    <row r="1708" hidden="1">
      <c r="A1708" s="35" t="s">
        <v>3449</v>
      </c>
      <c r="B1708" s="29">
        <v>320302.75</v>
      </c>
      <c r="C1708" s="58">
        <v>320651.75</v>
      </c>
      <c r="D1708" s="27">
        <v>349.0</v>
      </c>
      <c r="E1708" s="34"/>
    </row>
    <row r="1709" hidden="1">
      <c r="A1709" s="36" t="s">
        <v>3450</v>
      </c>
      <c r="B1709" s="37">
        <v>2.25</v>
      </c>
      <c r="C1709" s="27">
        <v>602.25</v>
      </c>
      <c r="D1709" s="27">
        <v>600.0</v>
      </c>
      <c r="E1709" s="38"/>
    </row>
    <row r="1710" hidden="1"/>
    <row r="1711" hidden="1"/>
    <row r="1712" hidden="1">
      <c r="A1712" s="5" t="s">
        <v>3421</v>
      </c>
      <c r="B1712" s="6"/>
      <c r="C1712" s="6"/>
      <c r="D1712" s="6"/>
      <c r="E1712" s="7"/>
    </row>
    <row r="1713" hidden="1">
      <c r="A1713" s="10"/>
      <c r="B1713" s="11"/>
      <c r="C1713" s="11"/>
      <c r="D1713" s="11"/>
      <c r="E1713" s="12"/>
    </row>
    <row r="1714" hidden="1">
      <c r="A1714" s="5" t="s">
        <v>3423</v>
      </c>
      <c r="B1714" s="6"/>
      <c r="C1714" s="6"/>
      <c r="D1714" s="6"/>
      <c r="E1714" s="7"/>
    </row>
    <row r="1715" hidden="1">
      <c r="A1715" s="10"/>
      <c r="B1715" s="11"/>
      <c r="C1715" s="11"/>
      <c r="D1715" s="11"/>
      <c r="E1715" s="12"/>
    </row>
    <row r="1716" hidden="1">
      <c r="A1716" s="13">
        <v>45866.0</v>
      </c>
      <c r="B1716" s="6"/>
      <c r="C1716" s="53" t="s">
        <v>3424</v>
      </c>
      <c r="D1716" s="15">
        <v>45869.0</v>
      </c>
      <c r="E1716" s="7"/>
    </row>
    <row r="1717" hidden="1">
      <c r="A1717" s="10"/>
      <c r="B1717" s="11"/>
      <c r="C1717" s="16"/>
      <c r="D1717" s="11"/>
      <c r="E1717" s="12"/>
    </row>
    <row r="1718" hidden="1">
      <c r="A1718" s="54" t="s">
        <v>4468</v>
      </c>
      <c r="B1718" s="7"/>
      <c r="C1718" s="16"/>
      <c r="D1718" s="55" t="s">
        <v>4483</v>
      </c>
      <c r="E1718" s="7"/>
    </row>
    <row r="1719" hidden="1">
      <c r="A1719" s="10"/>
      <c r="B1719" s="12"/>
      <c r="C1719" s="16"/>
      <c r="D1719" s="11"/>
      <c r="E1719" s="12"/>
    </row>
    <row r="1720" hidden="1">
      <c r="A1720" s="19" t="s">
        <v>3425</v>
      </c>
      <c r="B1720" s="6"/>
      <c r="C1720" s="6"/>
      <c r="D1720" s="6"/>
      <c r="E1720" s="7"/>
    </row>
    <row r="1721" hidden="1">
      <c r="A1721" s="20" t="s">
        <v>3426</v>
      </c>
      <c r="B1721" s="21" t="s">
        <v>3427</v>
      </c>
      <c r="C1721" s="22" t="s">
        <v>3428</v>
      </c>
      <c r="D1721" s="21" t="s">
        <v>3429</v>
      </c>
      <c r="E1721" s="23" t="s">
        <v>13</v>
      </c>
    </row>
    <row r="1722" hidden="1">
      <c r="A1722" s="56" t="s">
        <v>3430</v>
      </c>
      <c r="B1722" s="25">
        <v>14249.0</v>
      </c>
      <c r="C1722" s="26">
        <v>14349.0</v>
      </c>
      <c r="D1722" s="27">
        <v>100.0</v>
      </c>
      <c r="E1722" s="28" t="s">
        <v>4562</v>
      </c>
    </row>
    <row r="1723" hidden="1">
      <c r="A1723" s="56" t="s">
        <v>3431</v>
      </c>
      <c r="B1723" s="29">
        <v>13237.0</v>
      </c>
      <c r="C1723" s="26">
        <v>13237.0</v>
      </c>
      <c r="D1723" s="27">
        <v>0.0</v>
      </c>
      <c r="E1723" s="28"/>
    </row>
    <row r="1724" hidden="1">
      <c r="A1724" s="56" t="s">
        <v>3432</v>
      </c>
      <c r="B1724" s="29">
        <v>0.0</v>
      </c>
      <c r="C1724" s="26"/>
      <c r="D1724" s="27">
        <v>0.0</v>
      </c>
      <c r="E1724" s="28"/>
    </row>
    <row r="1725" hidden="1">
      <c r="A1725" s="56" t="s">
        <v>3434</v>
      </c>
      <c r="B1725" s="29">
        <v>500.0</v>
      </c>
      <c r="C1725" s="26">
        <v>500.0</v>
      </c>
      <c r="D1725" s="27">
        <v>0.0</v>
      </c>
      <c r="E1725" s="28"/>
    </row>
    <row r="1726" hidden="1">
      <c r="A1726" s="31" t="s">
        <v>3436</v>
      </c>
      <c r="B1726" s="29">
        <v>0.0</v>
      </c>
      <c r="C1726" s="26"/>
      <c r="D1726" s="27">
        <v>0.0</v>
      </c>
      <c r="E1726" s="28"/>
    </row>
    <row r="1727" hidden="1">
      <c r="A1727" s="31" t="s">
        <v>3438</v>
      </c>
      <c r="B1727" s="29">
        <v>0.0</v>
      </c>
      <c r="C1727" s="26"/>
      <c r="D1727" s="27">
        <v>0.0</v>
      </c>
      <c r="E1727" s="28"/>
    </row>
    <row r="1728" hidden="1">
      <c r="A1728" s="31" t="s">
        <v>3439</v>
      </c>
      <c r="B1728" s="29">
        <v>0.0</v>
      </c>
      <c r="C1728" s="26"/>
      <c r="D1728" s="27">
        <v>0.0</v>
      </c>
      <c r="E1728" s="28"/>
    </row>
    <row r="1729" hidden="1">
      <c r="A1729" s="31" t="s">
        <v>3441</v>
      </c>
      <c r="B1729" s="29">
        <v>2440.0</v>
      </c>
      <c r="C1729" s="26">
        <v>2440.0</v>
      </c>
      <c r="D1729" s="27">
        <v>0.0</v>
      </c>
      <c r="E1729" s="34"/>
    </row>
    <row r="1730" hidden="1">
      <c r="A1730" s="57" t="s">
        <v>3442</v>
      </c>
      <c r="B1730" s="29">
        <v>39132.0</v>
      </c>
      <c r="C1730" s="29">
        <v>39132.0</v>
      </c>
      <c r="D1730" s="27">
        <v>0.0</v>
      </c>
      <c r="E1730" s="34"/>
    </row>
    <row r="1731" hidden="1">
      <c r="A1731" s="57" t="s">
        <v>3443</v>
      </c>
      <c r="B1731" s="29">
        <v>12249.0</v>
      </c>
      <c r="C1731" s="58">
        <v>12249.0</v>
      </c>
      <c r="D1731" s="27">
        <v>0.0</v>
      </c>
      <c r="E1731" s="34"/>
    </row>
    <row r="1732" hidden="1">
      <c r="A1732" s="57" t="s">
        <v>3444</v>
      </c>
      <c r="B1732" s="29">
        <v>32156.0</v>
      </c>
      <c r="C1732" s="58">
        <v>31892.0</v>
      </c>
      <c r="D1732" s="27">
        <v>-264.0</v>
      </c>
      <c r="E1732" s="34"/>
    </row>
    <row r="1733" hidden="1">
      <c r="A1733" s="57" t="s">
        <v>3445</v>
      </c>
      <c r="B1733" s="29">
        <v>40812.0</v>
      </c>
      <c r="C1733" s="58">
        <v>40812.0</v>
      </c>
      <c r="D1733" s="27">
        <v>0.0</v>
      </c>
      <c r="E1733" s="34"/>
    </row>
    <row r="1734" hidden="1">
      <c r="A1734" s="57" t="s">
        <v>3447</v>
      </c>
      <c r="B1734" s="29">
        <v>2703.0</v>
      </c>
      <c r="C1734" s="58">
        <v>2703.0</v>
      </c>
      <c r="D1734" s="27">
        <v>0.0</v>
      </c>
      <c r="E1734" s="34"/>
    </row>
    <row r="1735" hidden="1">
      <c r="A1735" s="57" t="s">
        <v>3448</v>
      </c>
      <c r="B1735" s="29">
        <v>6462.0</v>
      </c>
      <c r="C1735" s="58">
        <v>6462.0</v>
      </c>
      <c r="D1735" s="27">
        <v>0.0</v>
      </c>
      <c r="E1735" s="34"/>
    </row>
    <row r="1736" hidden="1">
      <c r="A1736" s="35" t="s">
        <v>3449</v>
      </c>
      <c r="B1736" s="29">
        <v>157477.0</v>
      </c>
      <c r="C1736" s="58">
        <v>157213.0</v>
      </c>
      <c r="D1736" s="27">
        <v>-264.0</v>
      </c>
      <c r="E1736" s="34"/>
    </row>
    <row r="1737" hidden="1">
      <c r="A1737" s="36" t="s">
        <v>3450</v>
      </c>
      <c r="B1737" s="37">
        <v>1.0</v>
      </c>
      <c r="C1737" s="27">
        <v>101.0</v>
      </c>
      <c r="D1737" s="27">
        <v>100.0</v>
      </c>
      <c r="E1737" s="38"/>
    </row>
    <row r="1738" hidden="1"/>
    <row r="1739" hidden="1"/>
    <row r="1740" hidden="1">
      <c r="A1740" s="5" t="s">
        <v>3421</v>
      </c>
      <c r="B1740" s="6"/>
      <c r="C1740" s="6"/>
      <c r="D1740" s="6"/>
      <c r="E1740" s="7"/>
    </row>
    <row r="1741" hidden="1">
      <c r="A1741" s="10"/>
      <c r="B1741" s="11"/>
      <c r="C1741" s="11"/>
      <c r="D1741" s="11"/>
      <c r="E1741" s="12"/>
    </row>
    <row r="1742" hidden="1">
      <c r="A1742" s="5" t="s">
        <v>3423</v>
      </c>
      <c r="B1742" s="6"/>
      <c r="C1742" s="6"/>
      <c r="D1742" s="6"/>
      <c r="E1742" s="7"/>
    </row>
    <row r="1743" hidden="1">
      <c r="A1743" s="10"/>
      <c r="B1743" s="11"/>
      <c r="C1743" s="11"/>
      <c r="D1743" s="11"/>
      <c r="E1743" s="12"/>
    </row>
    <row r="1744" hidden="1">
      <c r="A1744" s="13">
        <v>45870.0</v>
      </c>
      <c r="B1744" s="6"/>
      <c r="C1744" s="53" t="s">
        <v>3424</v>
      </c>
      <c r="D1744" s="15">
        <v>45872.0</v>
      </c>
      <c r="E1744" s="7"/>
    </row>
    <row r="1745" hidden="1">
      <c r="A1745" s="10"/>
      <c r="B1745" s="11"/>
      <c r="C1745" s="16"/>
      <c r="D1745" s="11"/>
      <c r="E1745" s="12"/>
    </row>
    <row r="1746" hidden="1">
      <c r="A1746" s="54" t="s">
        <v>4475</v>
      </c>
      <c r="B1746" s="7"/>
      <c r="C1746" s="16"/>
      <c r="D1746" s="55" t="s">
        <v>4469</v>
      </c>
      <c r="E1746" s="7"/>
    </row>
    <row r="1747" hidden="1">
      <c r="A1747" s="10"/>
      <c r="B1747" s="12"/>
      <c r="C1747" s="16"/>
      <c r="D1747" s="11"/>
      <c r="E1747" s="12"/>
    </row>
    <row r="1748" hidden="1">
      <c r="A1748" s="19" t="s">
        <v>3425</v>
      </c>
      <c r="B1748" s="6"/>
      <c r="C1748" s="6"/>
      <c r="D1748" s="6"/>
      <c r="E1748" s="7"/>
    </row>
    <row r="1749" hidden="1">
      <c r="A1749" s="20" t="s">
        <v>3426</v>
      </c>
      <c r="B1749" s="21" t="s">
        <v>3427</v>
      </c>
      <c r="C1749" s="22" t="s">
        <v>3428</v>
      </c>
      <c r="D1749" s="21" t="s">
        <v>3429</v>
      </c>
      <c r="E1749" s="23" t="s">
        <v>13</v>
      </c>
    </row>
    <row r="1750" hidden="1">
      <c r="A1750" s="56" t="s">
        <v>3430</v>
      </c>
      <c r="B1750" s="25">
        <v>19495.0</v>
      </c>
      <c r="C1750" s="26">
        <v>19495.0</v>
      </c>
      <c r="D1750" s="27">
        <v>0.0</v>
      </c>
      <c r="E1750" s="28"/>
    </row>
    <row r="1751" hidden="1">
      <c r="A1751" s="56" t="s">
        <v>3431</v>
      </c>
      <c r="B1751" s="29">
        <v>9376.0</v>
      </c>
      <c r="C1751" s="26">
        <v>9376.0</v>
      </c>
      <c r="D1751" s="27">
        <v>0.0</v>
      </c>
      <c r="E1751" s="28"/>
    </row>
    <row r="1752" hidden="1">
      <c r="A1752" s="56" t="s">
        <v>3432</v>
      </c>
      <c r="B1752" s="29">
        <v>450.0</v>
      </c>
      <c r="C1752" s="26">
        <v>450.0</v>
      </c>
      <c r="D1752" s="27">
        <v>0.0</v>
      </c>
      <c r="E1752" s="28"/>
    </row>
    <row r="1753" hidden="1">
      <c r="A1753" s="56" t="s">
        <v>3434</v>
      </c>
      <c r="B1753" s="29">
        <v>1000.0</v>
      </c>
      <c r="C1753" s="26">
        <v>1000.0</v>
      </c>
      <c r="D1753" s="27">
        <v>0.0</v>
      </c>
      <c r="E1753" s="28"/>
    </row>
    <row r="1754" hidden="1">
      <c r="A1754" s="31" t="s">
        <v>3436</v>
      </c>
      <c r="B1754" s="29">
        <v>0.0</v>
      </c>
      <c r="C1754" s="26"/>
      <c r="D1754" s="27">
        <v>0.0</v>
      </c>
      <c r="E1754" s="28"/>
    </row>
    <row r="1755" hidden="1">
      <c r="A1755" s="31" t="s">
        <v>3438</v>
      </c>
      <c r="B1755" s="29">
        <v>0.0</v>
      </c>
      <c r="C1755" s="26"/>
      <c r="D1755" s="27">
        <v>0.0</v>
      </c>
      <c r="E1755" s="28"/>
    </row>
    <row r="1756" hidden="1">
      <c r="A1756" s="31" t="s">
        <v>3439</v>
      </c>
      <c r="B1756" s="29">
        <v>100.0</v>
      </c>
      <c r="C1756" s="26">
        <v>100.0</v>
      </c>
      <c r="D1756" s="27">
        <v>0.0</v>
      </c>
      <c r="E1756" s="28"/>
    </row>
    <row r="1757" hidden="1">
      <c r="A1757" s="31" t="s">
        <v>3441</v>
      </c>
      <c r="B1757" s="29">
        <v>3480.0</v>
      </c>
      <c r="C1757" s="26">
        <v>3480.0</v>
      </c>
      <c r="D1757" s="27">
        <v>0.0</v>
      </c>
      <c r="E1757" s="34"/>
    </row>
    <row r="1758" hidden="1">
      <c r="A1758" s="57" t="s">
        <v>3442</v>
      </c>
      <c r="B1758" s="29">
        <v>39464.0</v>
      </c>
      <c r="C1758" s="29">
        <v>39464.0</v>
      </c>
      <c r="D1758" s="27">
        <v>0.0</v>
      </c>
      <c r="E1758" s="34"/>
    </row>
    <row r="1759" hidden="1">
      <c r="A1759" s="57" t="s">
        <v>3443</v>
      </c>
      <c r="B1759" s="29">
        <v>19803.0</v>
      </c>
      <c r="C1759" s="58">
        <v>19803.0</v>
      </c>
      <c r="D1759" s="27">
        <v>0.0</v>
      </c>
      <c r="E1759" s="34"/>
    </row>
    <row r="1760" hidden="1">
      <c r="A1760" s="57" t="s">
        <v>3444</v>
      </c>
      <c r="B1760" s="29">
        <v>32542.0</v>
      </c>
      <c r="C1760" s="58">
        <v>32542.0</v>
      </c>
      <c r="D1760" s="27">
        <v>0.0</v>
      </c>
      <c r="E1760" s="34"/>
    </row>
    <row r="1761" hidden="1">
      <c r="A1761" s="57" t="s">
        <v>3445</v>
      </c>
      <c r="B1761" s="29">
        <v>46205.0</v>
      </c>
      <c r="C1761" s="58">
        <v>46205.0</v>
      </c>
      <c r="D1761" s="27">
        <v>0.0</v>
      </c>
      <c r="E1761" s="34"/>
    </row>
    <row r="1762" hidden="1">
      <c r="A1762" s="57" t="s">
        <v>3447</v>
      </c>
      <c r="B1762" s="29">
        <v>1723.0</v>
      </c>
      <c r="C1762" s="58">
        <v>1723.0</v>
      </c>
      <c r="D1762" s="27">
        <v>0.0</v>
      </c>
      <c r="E1762" s="34"/>
    </row>
    <row r="1763" hidden="1">
      <c r="A1763" s="57" t="s">
        <v>3448</v>
      </c>
      <c r="B1763" s="29">
        <v>4631.0</v>
      </c>
      <c r="C1763" s="58">
        <v>4631.0</v>
      </c>
      <c r="D1763" s="27">
        <v>0.0</v>
      </c>
      <c r="E1763" s="34"/>
    </row>
    <row r="1764" hidden="1">
      <c r="A1764" s="35" t="s">
        <v>3449</v>
      </c>
      <c r="B1764" s="29">
        <v>173637.5</v>
      </c>
      <c r="C1764" s="58">
        <v>173637.5</v>
      </c>
      <c r="D1764" s="27">
        <v>0.0</v>
      </c>
      <c r="E1764" s="34"/>
    </row>
    <row r="1765" hidden="1">
      <c r="A1765" s="36" t="s">
        <v>3450</v>
      </c>
      <c r="B1765" s="37">
        <v>0.5</v>
      </c>
      <c r="C1765" s="27">
        <v>0.5</v>
      </c>
      <c r="D1765" s="27">
        <v>0.0</v>
      </c>
      <c r="E1765" s="38"/>
    </row>
    <row r="1766" hidden="1"/>
    <row r="1767" hidden="1"/>
    <row r="1768" hidden="1">
      <c r="A1768" s="5" t="s">
        <v>3421</v>
      </c>
      <c r="B1768" s="6"/>
      <c r="C1768" s="6"/>
      <c r="D1768" s="6"/>
      <c r="E1768" s="7"/>
    </row>
    <row r="1769" hidden="1">
      <c r="A1769" s="10"/>
      <c r="B1769" s="11"/>
      <c r="C1769" s="11"/>
      <c r="D1769" s="11"/>
      <c r="E1769" s="12"/>
    </row>
    <row r="1770" hidden="1">
      <c r="A1770" s="5" t="s">
        <v>3423</v>
      </c>
      <c r="B1770" s="6"/>
      <c r="C1770" s="6"/>
      <c r="D1770" s="6"/>
      <c r="E1770" s="7"/>
    </row>
    <row r="1771" hidden="1">
      <c r="A1771" s="10"/>
      <c r="B1771" s="11"/>
      <c r="C1771" s="11"/>
      <c r="D1771" s="11"/>
      <c r="E1771" s="12"/>
    </row>
    <row r="1772" hidden="1">
      <c r="A1772" s="13">
        <v>45873.0</v>
      </c>
      <c r="B1772" s="6"/>
      <c r="C1772" s="53" t="s">
        <v>3424</v>
      </c>
      <c r="D1772" s="15">
        <v>45879.0</v>
      </c>
      <c r="E1772" s="7"/>
    </row>
    <row r="1773" hidden="1">
      <c r="A1773" s="10"/>
      <c r="B1773" s="11"/>
      <c r="C1773" s="16"/>
      <c r="D1773" s="11"/>
      <c r="E1773" s="12"/>
    </row>
    <row r="1774" hidden="1">
      <c r="A1774" s="54" t="s">
        <v>4468</v>
      </c>
      <c r="B1774" s="7"/>
      <c r="C1774" s="16"/>
      <c r="D1774" s="55" t="s">
        <v>4469</v>
      </c>
      <c r="E1774" s="7"/>
    </row>
    <row r="1775" hidden="1">
      <c r="A1775" s="10"/>
      <c r="B1775" s="12"/>
      <c r="C1775" s="16"/>
      <c r="D1775" s="11"/>
      <c r="E1775" s="12"/>
    </row>
    <row r="1776" hidden="1">
      <c r="A1776" s="19" t="s">
        <v>3425</v>
      </c>
      <c r="B1776" s="6"/>
      <c r="C1776" s="6"/>
      <c r="D1776" s="6"/>
      <c r="E1776" s="7"/>
    </row>
    <row r="1777" hidden="1">
      <c r="A1777" s="20" t="s">
        <v>3426</v>
      </c>
      <c r="B1777" s="21" t="s">
        <v>3427</v>
      </c>
      <c r="C1777" s="22" t="s">
        <v>3428</v>
      </c>
      <c r="D1777" s="21" t="s">
        <v>3429</v>
      </c>
      <c r="E1777" s="23" t="s">
        <v>13</v>
      </c>
    </row>
    <row r="1778" hidden="1">
      <c r="A1778" s="56" t="s">
        <v>3430</v>
      </c>
      <c r="B1778" s="25">
        <v>37670.0</v>
      </c>
      <c r="C1778" s="26">
        <v>37644.0</v>
      </c>
      <c r="D1778" s="27">
        <v>-26.0</v>
      </c>
      <c r="E1778" s="28" t="s">
        <v>4515</v>
      </c>
    </row>
    <row r="1779" hidden="1">
      <c r="A1779" s="56" t="s">
        <v>3431</v>
      </c>
      <c r="B1779" s="29">
        <v>37378.0</v>
      </c>
      <c r="C1779" s="26">
        <v>37378.0</v>
      </c>
      <c r="D1779" s="27">
        <v>0.0</v>
      </c>
      <c r="E1779" s="28"/>
    </row>
    <row r="1780" hidden="1">
      <c r="A1780" s="56" t="s">
        <v>3432</v>
      </c>
      <c r="B1780" s="29">
        <v>0.0</v>
      </c>
      <c r="C1780" s="26"/>
      <c r="D1780" s="27">
        <v>0.0</v>
      </c>
      <c r="E1780" s="28"/>
    </row>
    <row r="1781" hidden="1">
      <c r="A1781" s="56" t="s">
        <v>3434</v>
      </c>
      <c r="B1781" s="29">
        <v>2500.0</v>
      </c>
      <c r="C1781" s="26">
        <v>4500.0</v>
      </c>
      <c r="D1781" s="27">
        <v>2000.0</v>
      </c>
      <c r="E1781" s="28"/>
    </row>
    <row r="1782" hidden="1">
      <c r="A1782" s="31" t="s">
        <v>3436</v>
      </c>
      <c r="B1782" s="29">
        <v>2000.0</v>
      </c>
      <c r="C1782" s="26"/>
      <c r="D1782" s="27">
        <v>-2000.0</v>
      </c>
      <c r="E1782" s="28"/>
    </row>
    <row r="1783" hidden="1">
      <c r="A1783" s="31" t="s">
        <v>3438</v>
      </c>
      <c r="B1783" s="29">
        <v>110.0</v>
      </c>
      <c r="C1783" s="26">
        <v>110.0</v>
      </c>
      <c r="D1783" s="27">
        <v>0.0</v>
      </c>
      <c r="E1783" s="28"/>
    </row>
    <row r="1784" hidden="1">
      <c r="A1784" s="31" t="s">
        <v>3439</v>
      </c>
      <c r="B1784" s="29">
        <v>0.0</v>
      </c>
      <c r="C1784" s="26"/>
      <c r="D1784" s="27">
        <v>0.0</v>
      </c>
      <c r="E1784" s="28"/>
    </row>
    <row r="1785" hidden="1">
      <c r="A1785" s="31" t="s">
        <v>3441</v>
      </c>
      <c r="B1785" s="29">
        <v>6240.0</v>
      </c>
      <c r="C1785" s="26">
        <v>6240.0</v>
      </c>
      <c r="D1785" s="27">
        <v>0.0</v>
      </c>
      <c r="E1785" s="34"/>
    </row>
    <row r="1786" hidden="1">
      <c r="A1786" s="57" t="s">
        <v>3442</v>
      </c>
      <c r="B1786" s="29">
        <v>58250.0</v>
      </c>
      <c r="C1786" s="29">
        <v>58833.0</v>
      </c>
      <c r="D1786" s="27">
        <v>583.0</v>
      </c>
      <c r="E1786" s="34"/>
    </row>
    <row r="1787" hidden="1">
      <c r="A1787" s="57" t="s">
        <v>3443</v>
      </c>
      <c r="B1787" s="29">
        <v>31165.0</v>
      </c>
      <c r="C1787" s="58">
        <v>31165.0</v>
      </c>
      <c r="D1787" s="27">
        <v>0.0</v>
      </c>
      <c r="E1787" s="34"/>
    </row>
    <row r="1788" hidden="1">
      <c r="A1788" s="57" t="s">
        <v>3444</v>
      </c>
      <c r="B1788" s="29">
        <v>59604.0</v>
      </c>
      <c r="C1788" s="58">
        <v>59340.0</v>
      </c>
      <c r="D1788" s="27">
        <v>-264.0</v>
      </c>
      <c r="E1788" s="34"/>
    </row>
    <row r="1789" hidden="1">
      <c r="A1789" s="57" t="s">
        <v>3445</v>
      </c>
      <c r="B1789" s="29">
        <v>78217.0</v>
      </c>
      <c r="C1789" s="58">
        <v>78217.0</v>
      </c>
      <c r="D1789" s="27">
        <v>0.0</v>
      </c>
      <c r="E1789" s="34"/>
    </row>
    <row r="1790" hidden="1">
      <c r="A1790" s="57" t="s">
        <v>3447</v>
      </c>
      <c r="B1790" s="29">
        <v>1957.0</v>
      </c>
      <c r="C1790" s="58">
        <v>1957.0</v>
      </c>
      <c r="D1790" s="27">
        <v>0.0</v>
      </c>
      <c r="E1790" s="34"/>
    </row>
    <row r="1791" hidden="1">
      <c r="A1791" s="57" t="s">
        <v>3448</v>
      </c>
      <c r="B1791" s="29">
        <v>13445.0</v>
      </c>
      <c r="C1791" s="58">
        <v>12847.0</v>
      </c>
      <c r="D1791" s="27">
        <v>-598.0</v>
      </c>
      <c r="E1791" s="34"/>
    </row>
    <row r="1792" hidden="1">
      <c r="A1792" s="35" t="s">
        <v>3449</v>
      </c>
      <c r="B1792" s="29">
        <v>315089.5</v>
      </c>
      <c r="C1792" s="58">
        <v>314227.5</v>
      </c>
      <c r="D1792" s="27">
        <v>-862.0</v>
      </c>
      <c r="E1792" s="34"/>
    </row>
    <row r="1793" hidden="1">
      <c r="A1793" s="36" t="s">
        <v>3450</v>
      </c>
      <c r="B1793" s="37">
        <v>1.5</v>
      </c>
      <c r="C1793" s="27">
        <v>1156.5</v>
      </c>
      <c r="D1793" s="27">
        <v>1155.0</v>
      </c>
      <c r="E1793" s="38"/>
    </row>
    <row r="1794" hidden="1"/>
    <row r="1795" hidden="1"/>
    <row r="1796" hidden="1">
      <c r="A1796" s="5" t="s">
        <v>3421</v>
      </c>
      <c r="B1796" s="6"/>
      <c r="C1796" s="6"/>
      <c r="D1796" s="6"/>
      <c r="E1796" s="7"/>
    </row>
    <row r="1797" hidden="1">
      <c r="A1797" s="10"/>
      <c r="B1797" s="11"/>
      <c r="C1797" s="11"/>
      <c r="D1797" s="11"/>
      <c r="E1797" s="12"/>
    </row>
    <row r="1798" hidden="1">
      <c r="A1798" s="5" t="s">
        <v>3423</v>
      </c>
      <c r="B1798" s="6"/>
      <c r="C1798" s="6"/>
      <c r="D1798" s="6"/>
      <c r="E1798" s="7"/>
    </row>
    <row r="1799" hidden="1">
      <c r="A1799" s="10"/>
      <c r="B1799" s="11"/>
      <c r="C1799" s="11"/>
      <c r="D1799" s="11"/>
      <c r="E1799" s="12"/>
    </row>
    <row r="1800" hidden="1">
      <c r="A1800" s="13">
        <v>45880.0</v>
      </c>
      <c r="B1800" s="6"/>
      <c r="C1800" s="53" t="s">
        <v>3424</v>
      </c>
      <c r="D1800" s="15">
        <v>45886.0</v>
      </c>
      <c r="E1800" s="7"/>
    </row>
    <row r="1801" hidden="1">
      <c r="A1801" s="10"/>
      <c r="B1801" s="11"/>
      <c r="C1801" s="16"/>
      <c r="D1801" s="11"/>
      <c r="E1801" s="12"/>
    </row>
    <row r="1802" hidden="1">
      <c r="A1802" s="54" t="s">
        <v>4468</v>
      </c>
      <c r="B1802" s="7"/>
      <c r="C1802" s="16"/>
      <c r="D1802" s="55" t="s">
        <v>4469</v>
      </c>
      <c r="E1802" s="7"/>
    </row>
    <row r="1803" hidden="1">
      <c r="A1803" s="10"/>
      <c r="B1803" s="12"/>
      <c r="C1803" s="16"/>
      <c r="D1803" s="11"/>
      <c r="E1803" s="12"/>
    </row>
    <row r="1804" hidden="1">
      <c r="A1804" s="19" t="s">
        <v>3425</v>
      </c>
      <c r="B1804" s="6"/>
      <c r="C1804" s="6"/>
      <c r="D1804" s="6"/>
      <c r="E1804" s="7"/>
    </row>
    <row r="1805" hidden="1">
      <c r="A1805" s="20" t="s">
        <v>3426</v>
      </c>
      <c r="B1805" s="21" t="s">
        <v>3427</v>
      </c>
      <c r="C1805" s="22" t="s">
        <v>3428</v>
      </c>
      <c r="D1805" s="21" t="s">
        <v>3429</v>
      </c>
      <c r="E1805" s="23" t="s">
        <v>13</v>
      </c>
    </row>
    <row r="1806" hidden="1">
      <c r="A1806" s="56" t="s">
        <v>3430</v>
      </c>
      <c r="B1806" s="25">
        <v>22962.0</v>
      </c>
      <c r="C1806" s="26">
        <v>22957.0</v>
      </c>
      <c r="D1806" s="27">
        <v>-5.0</v>
      </c>
      <c r="E1806" s="28" t="s">
        <v>4563</v>
      </c>
    </row>
    <row r="1807" hidden="1">
      <c r="A1807" s="56" t="s">
        <v>3431</v>
      </c>
      <c r="B1807" s="29">
        <v>25041.0</v>
      </c>
      <c r="C1807" s="26">
        <v>25041.0</v>
      </c>
      <c r="D1807" s="27">
        <v>0.0</v>
      </c>
      <c r="E1807" s="28"/>
    </row>
    <row r="1808" hidden="1">
      <c r="A1808" s="56" t="s">
        <v>3432</v>
      </c>
      <c r="B1808" s="29">
        <v>300.0</v>
      </c>
      <c r="C1808" s="26">
        <v>300.0</v>
      </c>
      <c r="D1808" s="27">
        <v>0.0</v>
      </c>
      <c r="E1808" s="28"/>
    </row>
    <row r="1809" hidden="1">
      <c r="A1809" s="56" t="s">
        <v>3434</v>
      </c>
      <c r="B1809" s="29">
        <v>2500.0</v>
      </c>
      <c r="C1809" s="26">
        <v>2501.0</v>
      </c>
      <c r="D1809" s="27">
        <v>1.0</v>
      </c>
      <c r="E1809" s="28"/>
    </row>
    <row r="1810" hidden="1">
      <c r="A1810" s="31" t="s">
        <v>3436</v>
      </c>
      <c r="B1810" s="29">
        <v>0.0</v>
      </c>
      <c r="C1810" s="26"/>
      <c r="D1810" s="27">
        <v>0.0</v>
      </c>
      <c r="E1810" s="28"/>
    </row>
    <row r="1811" hidden="1">
      <c r="A1811" s="31" t="s">
        <v>3438</v>
      </c>
      <c r="B1811" s="29">
        <v>110.0</v>
      </c>
      <c r="C1811" s="26">
        <v>110.0</v>
      </c>
      <c r="D1811" s="27">
        <v>0.0</v>
      </c>
      <c r="E1811" s="28" t="s">
        <v>4564</v>
      </c>
    </row>
    <row r="1812" hidden="1">
      <c r="A1812" s="31" t="s">
        <v>3439</v>
      </c>
      <c r="B1812" s="29">
        <v>6752.0</v>
      </c>
      <c r="C1812" s="26">
        <v>6752.0</v>
      </c>
      <c r="D1812" s="27">
        <v>0.0</v>
      </c>
      <c r="E1812" s="28" t="s">
        <v>4565</v>
      </c>
    </row>
    <row r="1813" hidden="1">
      <c r="A1813" s="31" t="s">
        <v>3441</v>
      </c>
      <c r="B1813" s="29">
        <v>5600.0</v>
      </c>
      <c r="C1813" s="26">
        <v>5600.0</v>
      </c>
      <c r="D1813" s="27">
        <v>0.0</v>
      </c>
      <c r="E1813" s="34"/>
    </row>
    <row r="1814" hidden="1">
      <c r="A1814" s="57" t="s">
        <v>3442</v>
      </c>
      <c r="B1814" s="29">
        <v>59969.0</v>
      </c>
      <c r="C1814" s="29">
        <v>60268.0</v>
      </c>
      <c r="D1814" s="27">
        <v>299.0</v>
      </c>
      <c r="E1814" s="34"/>
    </row>
    <row r="1815" hidden="1">
      <c r="A1815" s="57" t="s">
        <v>3443</v>
      </c>
      <c r="B1815" s="29">
        <v>31854.0</v>
      </c>
      <c r="C1815" s="58">
        <v>31483.0</v>
      </c>
      <c r="D1815" s="27">
        <v>-371.0</v>
      </c>
      <c r="E1815" s="34"/>
    </row>
    <row r="1816" hidden="1">
      <c r="A1816" s="57" t="s">
        <v>3444</v>
      </c>
      <c r="B1816" s="29">
        <v>66872.0</v>
      </c>
      <c r="C1816" s="58">
        <v>66872.0</v>
      </c>
      <c r="D1816" s="27">
        <v>0.0</v>
      </c>
      <c r="E1816" s="34"/>
    </row>
    <row r="1817" hidden="1">
      <c r="A1817" s="57" t="s">
        <v>3445</v>
      </c>
      <c r="B1817" s="29">
        <v>83628.0</v>
      </c>
      <c r="C1817" s="58">
        <v>83628.0</v>
      </c>
      <c r="D1817" s="27">
        <v>0.0</v>
      </c>
      <c r="E1817" s="34"/>
    </row>
    <row r="1818" hidden="1">
      <c r="A1818" s="57" t="s">
        <v>3447</v>
      </c>
      <c r="B1818" s="29">
        <v>302.0</v>
      </c>
      <c r="C1818" s="58">
        <v>302.0</v>
      </c>
      <c r="D1818" s="27">
        <v>0.0</v>
      </c>
      <c r="E1818" s="34"/>
    </row>
    <row r="1819" hidden="1">
      <c r="A1819" s="57" t="s">
        <v>3448</v>
      </c>
      <c r="B1819" s="29">
        <v>7834.0</v>
      </c>
      <c r="C1819" s="58">
        <v>7834.0</v>
      </c>
      <c r="D1819" s="27">
        <v>0.0</v>
      </c>
      <c r="E1819" s="34"/>
    </row>
    <row r="1820" hidden="1">
      <c r="A1820" s="35" t="s">
        <v>3449</v>
      </c>
      <c r="B1820" s="29">
        <v>305888.5</v>
      </c>
      <c r="C1820" s="58">
        <v>305816.5</v>
      </c>
      <c r="D1820" s="27">
        <v>-72.0</v>
      </c>
      <c r="E1820" s="34"/>
    </row>
    <row r="1821" hidden="1">
      <c r="A1821" s="36" t="s">
        <v>3450</v>
      </c>
      <c r="B1821" s="37">
        <v>1.5</v>
      </c>
      <c r="C1821" s="27">
        <v>-2.5</v>
      </c>
      <c r="D1821" s="27">
        <v>-4.0</v>
      </c>
      <c r="E1821" s="38"/>
    </row>
    <row r="1822" hidden="1"/>
    <row r="1823" hidden="1"/>
    <row r="1824" hidden="1">
      <c r="A1824" s="5" t="s">
        <v>3421</v>
      </c>
      <c r="B1824" s="6"/>
      <c r="C1824" s="6"/>
      <c r="D1824" s="6"/>
      <c r="E1824" s="7"/>
    </row>
    <row r="1825" hidden="1">
      <c r="A1825" s="10"/>
      <c r="B1825" s="11"/>
      <c r="C1825" s="11"/>
      <c r="D1825" s="11"/>
      <c r="E1825" s="12"/>
    </row>
    <row r="1826" hidden="1">
      <c r="A1826" s="5" t="s">
        <v>3423</v>
      </c>
      <c r="B1826" s="6"/>
      <c r="C1826" s="6"/>
      <c r="D1826" s="6"/>
      <c r="E1826" s="7"/>
    </row>
    <row r="1827" hidden="1">
      <c r="A1827" s="10"/>
      <c r="B1827" s="11"/>
      <c r="C1827" s="11"/>
      <c r="D1827" s="11"/>
      <c r="E1827" s="12"/>
    </row>
    <row r="1828" hidden="1">
      <c r="A1828" s="13">
        <v>45880.0</v>
      </c>
      <c r="B1828" s="6"/>
      <c r="C1828" s="53" t="s">
        <v>3424</v>
      </c>
      <c r="D1828" s="15">
        <v>45886.0</v>
      </c>
      <c r="E1828" s="7"/>
    </row>
    <row r="1829" hidden="1">
      <c r="A1829" s="10"/>
      <c r="B1829" s="11"/>
      <c r="C1829" s="16"/>
      <c r="D1829" s="11"/>
      <c r="E1829" s="12"/>
    </row>
    <row r="1830" hidden="1">
      <c r="A1830" s="54" t="s">
        <v>4468</v>
      </c>
      <c r="B1830" s="7"/>
      <c r="C1830" s="16"/>
      <c r="D1830" s="55" t="s">
        <v>4469</v>
      </c>
      <c r="E1830" s="7"/>
    </row>
    <row r="1831" hidden="1">
      <c r="A1831" s="10"/>
      <c r="B1831" s="12"/>
      <c r="C1831" s="16"/>
      <c r="D1831" s="11"/>
      <c r="E1831" s="12"/>
    </row>
    <row r="1832" hidden="1">
      <c r="A1832" s="19" t="s">
        <v>3425</v>
      </c>
      <c r="B1832" s="6"/>
      <c r="C1832" s="6"/>
      <c r="D1832" s="6"/>
      <c r="E1832" s="7"/>
    </row>
    <row r="1833" hidden="1">
      <c r="A1833" s="20" t="s">
        <v>3426</v>
      </c>
      <c r="B1833" s="21" t="s">
        <v>3427</v>
      </c>
      <c r="C1833" s="22" t="s">
        <v>3428</v>
      </c>
      <c r="D1833" s="21" t="s">
        <v>3429</v>
      </c>
      <c r="E1833" s="23" t="s">
        <v>13</v>
      </c>
    </row>
    <row r="1834" hidden="1">
      <c r="A1834" s="56" t="s">
        <v>3430</v>
      </c>
      <c r="B1834" s="25">
        <v>22962.0</v>
      </c>
      <c r="C1834" s="26">
        <v>22957.0</v>
      </c>
      <c r="D1834" s="27">
        <v>-5.0</v>
      </c>
      <c r="E1834" s="28" t="s">
        <v>4563</v>
      </c>
    </row>
    <row r="1835" hidden="1">
      <c r="A1835" s="56" t="s">
        <v>3431</v>
      </c>
      <c r="B1835" s="29">
        <v>25041.0</v>
      </c>
      <c r="C1835" s="26">
        <v>25041.0</v>
      </c>
      <c r="D1835" s="27">
        <v>0.0</v>
      </c>
      <c r="E1835" s="28"/>
    </row>
    <row r="1836" hidden="1">
      <c r="A1836" s="56" t="s">
        <v>3432</v>
      </c>
      <c r="B1836" s="29">
        <v>300.0</v>
      </c>
      <c r="C1836" s="26">
        <v>300.0</v>
      </c>
      <c r="D1836" s="27">
        <v>0.0</v>
      </c>
      <c r="E1836" s="28"/>
    </row>
    <row r="1837" hidden="1">
      <c r="A1837" s="56" t="s">
        <v>3434</v>
      </c>
      <c r="B1837" s="29">
        <v>2500.0</v>
      </c>
      <c r="C1837" s="26">
        <v>2501.0</v>
      </c>
      <c r="D1837" s="27">
        <v>1.0</v>
      </c>
      <c r="E1837" s="28"/>
    </row>
    <row r="1838" hidden="1">
      <c r="A1838" s="31" t="s">
        <v>3436</v>
      </c>
      <c r="B1838" s="29">
        <v>0.0</v>
      </c>
      <c r="C1838" s="26"/>
      <c r="D1838" s="27">
        <v>0.0</v>
      </c>
      <c r="E1838" s="28"/>
    </row>
    <row r="1839" hidden="1">
      <c r="A1839" s="31" t="s">
        <v>3438</v>
      </c>
      <c r="B1839" s="29">
        <v>110.0</v>
      </c>
      <c r="C1839" s="26">
        <v>110.0</v>
      </c>
      <c r="D1839" s="27">
        <v>0.0</v>
      </c>
      <c r="E1839" s="28" t="s">
        <v>4564</v>
      </c>
    </row>
    <row r="1840" hidden="1">
      <c r="A1840" s="31" t="s">
        <v>3439</v>
      </c>
      <c r="B1840" s="29">
        <v>6752.0</v>
      </c>
      <c r="C1840" s="26">
        <v>6752.0</v>
      </c>
      <c r="D1840" s="27">
        <v>0.0</v>
      </c>
      <c r="E1840" s="28" t="s">
        <v>4565</v>
      </c>
    </row>
    <row r="1841" hidden="1">
      <c r="A1841" s="31" t="s">
        <v>3441</v>
      </c>
      <c r="B1841" s="29">
        <v>5600.0</v>
      </c>
      <c r="C1841" s="26">
        <v>5600.0</v>
      </c>
      <c r="D1841" s="27">
        <v>0.0</v>
      </c>
      <c r="E1841" s="34"/>
    </row>
    <row r="1842" hidden="1">
      <c r="A1842" s="57" t="s">
        <v>3442</v>
      </c>
      <c r="B1842" s="29">
        <v>59969.0</v>
      </c>
      <c r="C1842" s="29">
        <v>60268.0</v>
      </c>
      <c r="D1842" s="27">
        <v>299.0</v>
      </c>
      <c r="E1842" s="34"/>
    </row>
    <row r="1843" hidden="1">
      <c r="A1843" s="57" t="s">
        <v>3443</v>
      </c>
      <c r="B1843" s="29">
        <v>31854.0</v>
      </c>
      <c r="C1843" s="58">
        <v>31483.0</v>
      </c>
      <c r="D1843" s="27">
        <v>-371.0</v>
      </c>
      <c r="E1843" s="34"/>
    </row>
    <row r="1844" hidden="1">
      <c r="A1844" s="57" t="s">
        <v>3444</v>
      </c>
      <c r="B1844" s="29">
        <v>66872.0</v>
      </c>
      <c r="C1844" s="58">
        <v>66872.0</v>
      </c>
      <c r="D1844" s="27">
        <v>0.0</v>
      </c>
      <c r="E1844" s="34"/>
    </row>
    <row r="1845" hidden="1">
      <c r="A1845" s="57" t="s">
        <v>3445</v>
      </c>
      <c r="B1845" s="29">
        <v>83628.0</v>
      </c>
      <c r="C1845" s="58">
        <v>83628.0</v>
      </c>
      <c r="D1845" s="27">
        <v>0.0</v>
      </c>
      <c r="E1845" s="34"/>
    </row>
    <row r="1846" hidden="1">
      <c r="A1846" s="57" t="s">
        <v>3447</v>
      </c>
      <c r="B1846" s="29">
        <v>302.0</v>
      </c>
      <c r="C1846" s="58">
        <v>302.0</v>
      </c>
      <c r="D1846" s="27">
        <v>0.0</v>
      </c>
      <c r="E1846" s="34"/>
    </row>
    <row r="1847" hidden="1">
      <c r="A1847" s="57" t="s">
        <v>3448</v>
      </c>
      <c r="B1847" s="29">
        <v>7834.0</v>
      </c>
      <c r="C1847" s="58">
        <v>7834.0</v>
      </c>
      <c r="D1847" s="27">
        <v>0.0</v>
      </c>
      <c r="E1847" s="34"/>
    </row>
    <row r="1848" hidden="1">
      <c r="A1848" s="35" t="s">
        <v>3449</v>
      </c>
      <c r="B1848" s="29">
        <v>305888.5</v>
      </c>
      <c r="C1848" s="58">
        <v>305816.5</v>
      </c>
      <c r="D1848" s="27">
        <v>-72.0</v>
      </c>
      <c r="E1848" s="34"/>
    </row>
    <row r="1849" hidden="1">
      <c r="A1849" s="36" t="s">
        <v>3450</v>
      </c>
      <c r="B1849" s="37">
        <v>1.5</v>
      </c>
      <c r="C1849" s="27">
        <v>-2.5</v>
      </c>
      <c r="D1849" s="27">
        <v>-4.0</v>
      </c>
      <c r="E1849" s="38"/>
    </row>
    <row r="1850" hidden="1"/>
    <row r="1851" hidden="1"/>
    <row r="1852" hidden="1">
      <c r="A1852" s="5" t="s">
        <v>3421</v>
      </c>
      <c r="B1852" s="6"/>
      <c r="C1852" s="6"/>
      <c r="D1852" s="6"/>
      <c r="E1852" s="7"/>
    </row>
    <row r="1853" hidden="1">
      <c r="A1853" s="10"/>
      <c r="B1853" s="11"/>
      <c r="C1853" s="11"/>
      <c r="D1853" s="11"/>
      <c r="E1853" s="12"/>
    </row>
    <row r="1854" hidden="1">
      <c r="A1854" s="5" t="s">
        <v>3423</v>
      </c>
      <c r="B1854" s="6"/>
      <c r="C1854" s="6"/>
      <c r="D1854" s="6"/>
      <c r="E1854" s="7"/>
    </row>
    <row r="1855" hidden="1">
      <c r="A1855" s="10"/>
      <c r="B1855" s="11"/>
      <c r="C1855" s="11"/>
      <c r="D1855" s="11"/>
      <c r="E1855" s="12"/>
    </row>
    <row r="1856" hidden="1">
      <c r="A1856" s="13">
        <v>45887.0</v>
      </c>
      <c r="B1856" s="6"/>
      <c r="C1856" s="53" t="s">
        <v>3424</v>
      </c>
      <c r="D1856" s="15">
        <v>45893.0</v>
      </c>
      <c r="E1856" s="7"/>
    </row>
    <row r="1857" hidden="1">
      <c r="A1857" s="10"/>
      <c r="B1857" s="11"/>
      <c r="C1857" s="16"/>
      <c r="D1857" s="11"/>
      <c r="E1857" s="12"/>
    </row>
    <row r="1858" hidden="1">
      <c r="A1858" s="54" t="s">
        <v>4468</v>
      </c>
      <c r="B1858" s="7"/>
      <c r="C1858" s="16"/>
      <c r="D1858" s="55" t="s">
        <v>4469</v>
      </c>
      <c r="E1858" s="7"/>
    </row>
    <row r="1859" hidden="1">
      <c r="A1859" s="10"/>
      <c r="B1859" s="12"/>
      <c r="C1859" s="16"/>
      <c r="D1859" s="11"/>
      <c r="E1859" s="12"/>
    </row>
    <row r="1860" hidden="1">
      <c r="A1860" s="19" t="s">
        <v>3425</v>
      </c>
      <c r="B1860" s="6"/>
      <c r="C1860" s="6"/>
      <c r="D1860" s="6"/>
      <c r="E1860" s="7"/>
    </row>
    <row r="1861" hidden="1">
      <c r="A1861" s="20" t="s">
        <v>3426</v>
      </c>
      <c r="B1861" s="21" t="s">
        <v>3427</v>
      </c>
      <c r="C1861" s="22" t="s">
        <v>3428</v>
      </c>
      <c r="D1861" s="21" t="s">
        <v>3429</v>
      </c>
      <c r="E1861" s="23" t="s">
        <v>13</v>
      </c>
    </row>
    <row r="1862" hidden="1">
      <c r="A1862" s="56" t="s">
        <v>3430</v>
      </c>
      <c r="B1862" s="25">
        <v>23647.0</v>
      </c>
      <c r="C1862" s="26">
        <v>23648.0</v>
      </c>
      <c r="D1862" s="27">
        <v>1.0</v>
      </c>
      <c r="E1862" s="28"/>
    </row>
    <row r="1863" hidden="1">
      <c r="A1863" s="56" t="s">
        <v>3431</v>
      </c>
      <c r="B1863" s="29">
        <v>29411.0</v>
      </c>
      <c r="C1863" s="26">
        <v>29411.0</v>
      </c>
      <c r="D1863" s="27">
        <v>0.0</v>
      </c>
      <c r="E1863" s="28"/>
    </row>
    <row r="1864" hidden="1">
      <c r="A1864" s="56" t="s">
        <v>3432</v>
      </c>
      <c r="B1864" s="29">
        <v>180.0</v>
      </c>
      <c r="C1864" s="26">
        <v>180.0</v>
      </c>
      <c r="D1864" s="27">
        <v>0.0</v>
      </c>
      <c r="E1864" s="28"/>
    </row>
    <row r="1865" hidden="1">
      <c r="A1865" s="56" t="s">
        <v>3434</v>
      </c>
      <c r="B1865" s="29">
        <v>1500.0</v>
      </c>
      <c r="C1865" s="26">
        <v>1500.0</v>
      </c>
      <c r="D1865" s="27">
        <v>0.0</v>
      </c>
      <c r="E1865" s="28"/>
    </row>
    <row r="1866" hidden="1">
      <c r="A1866" s="31" t="s">
        <v>3436</v>
      </c>
      <c r="B1866" s="29">
        <v>300.0</v>
      </c>
      <c r="C1866" s="26"/>
      <c r="D1866" s="27">
        <v>-300.0</v>
      </c>
      <c r="E1866" s="28"/>
    </row>
    <row r="1867" hidden="1">
      <c r="A1867" s="31" t="s">
        <v>3438</v>
      </c>
      <c r="B1867" s="29">
        <v>0.0</v>
      </c>
      <c r="C1867" s="26"/>
      <c r="D1867" s="27">
        <v>0.0</v>
      </c>
      <c r="E1867" s="28"/>
    </row>
    <row r="1868" hidden="1">
      <c r="A1868" s="31" t="s">
        <v>3439</v>
      </c>
      <c r="B1868" s="29">
        <v>1010.0</v>
      </c>
      <c r="C1868" s="26">
        <v>269.0</v>
      </c>
      <c r="D1868" s="27">
        <v>-741.0</v>
      </c>
      <c r="E1868" s="28" t="s">
        <v>4566</v>
      </c>
    </row>
    <row r="1869" hidden="1">
      <c r="A1869" s="31" t="s">
        <v>3441</v>
      </c>
      <c r="B1869" s="29">
        <v>5960.0</v>
      </c>
      <c r="C1869" s="26">
        <v>6840.0</v>
      </c>
      <c r="D1869" s="27">
        <v>880.0</v>
      </c>
      <c r="E1869" s="34"/>
    </row>
    <row r="1870" hidden="1">
      <c r="A1870" s="57" t="s">
        <v>3442</v>
      </c>
      <c r="B1870" s="29">
        <v>57379.0</v>
      </c>
      <c r="C1870" s="29">
        <v>57379.0</v>
      </c>
      <c r="D1870" s="27">
        <v>0.0</v>
      </c>
      <c r="E1870" s="34"/>
    </row>
    <row r="1871" hidden="1">
      <c r="A1871" s="57" t="s">
        <v>3443</v>
      </c>
      <c r="B1871" s="29">
        <v>34558.0</v>
      </c>
      <c r="C1871" s="58">
        <v>34558.0</v>
      </c>
      <c r="D1871" s="27">
        <v>0.0</v>
      </c>
      <c r="E1871" s="34"/>
    </row>
    <row r="1872" hidden="1">
      <c r="A1872" s="57" t="s">
        <v>3444</v>
      </c>
      <c r="B1872" s="29">
        <v>68061.0</v>
      </c>
      <c r="C1872" s="58">
        <v>68061.0</v>
      </c>
      <c r="D1872" s="27">
        <v>0.0</v>
      </c>
      <c r="E1872" s="34"/>
    </row>
    <row r="1873" hidden="1">
      <c r="A1873" s="57" t="s">
        <v>3445</v>
      </c>
      <c r="B1873" s="29">
        <v>90448.0</v>
      </c>
      <c r="C1873" s="58">
        <v>90698.0</v>
      </c>
      <c r="D1873" s="27">
        <v>250.0</v>
      </c>
      <c r="E1873" s="34"/>
    </row>
    <row r="1874" hidden="1">
      <c r="A1874" s="57" t="s">
        <v>3447</v>
      </c>
      <c r="B1874" s="29">
        <v>4033.0</v>
      </c>
      <c r="C1874" s="58">
        <v>4033.0</v>
      </c>
      <c r="D1874" s="27">
        <v>0.0</v>
      </c>
      <c r="E1874" s="34"/>
    </row>
    <row r="1875" hidden="1">
      <c r="A1875" s="57" t="s">
        <v>3448</v>
      </c>
      <c r="B1875" s="29">
        <v>8395.0</v>
      </c>
      <c r="C1875" s="58">
        <v>8395.0</v>
      </c>
      <c r="D1875" s="27">
        <v>0.0</v>
      </c>
      <c r="E1875" s="34"/>
    </row>
    <row r="1876" hidden="1">
      <c r="A1876" s="35" t="s">
        <v>3449</v>
      </c>
      <c r="B1876" s="29">
        <v>316482.1</v>
      </c>
      <c r="C1876" s="58">
        <v>316732.1</v>
      </c>
      <c r="D1876" s="27">
        <v>250.0</v>
      </c>
      <c r="E1876" s="34"/>
    </row>
    <row r="1877" hidden="1">
      <c r="A1877" s="36" t="s">
        <v>3450</v>
      </c>
      <c r="B1877" s="37">
        <v>4.900000000001455</v>
      </c>
      <c r="C1877" s="27">
        <v>-155.09999999997672</v>
      </c>
      <c r="D1877" s="27">
        <v>-159.99999999997817</v>
      </c>
      <c r="E1877" s="38"/>
    </row>
    <row r="1878" hidden="1"/>
    <row r="1879" hidden="1"/>
    <row r="1880" hidden="1">
      <c r="A1880" s="5" t="s">
        <v>3421</v>
      </c>
      <c r="B1880" s="6"/>
      <c r="C1880" s="6"/>
      <c r="D1880" s="6"/>
      <c r="E1880" s="7"/>
    </row>
    <row r="1881" hidden="1">
      <c r="A1881" s="10"/>
      <c r="B1881" s="11"/>
      <c r="C1881" s="11"/>
      <c r="D1881" s="11"/>
      <c r="E1881" s="12"/>
    </row>
    <row r="1882" hidden="1">
      <c r="A1882" s="5" t="s">
        <v>3423</v>
      </c>
      <c r="B1882" s="6"/>
      <c r="C1882" s="6"/>
      <c r="D1882" s="6"/>
      <c r="E1882" s="7"/>
    </row>
    <row r="1883" hidden="1">
      <c r="A1883" s="10"/>
      <c r="B1883" s="11"/>
      <c r="C1883" s="11"/>
      <c r="D1883" s="11"/>
      <c r="E1883" s="12"/>
    </row>
    <row r="1884" hidden="1">
      <c r="A1884" s="13">
        <v>45894.0</v>
      </c>
      <c r="B1884" s="6"/>
      <c r="C1884" s="53" t="s">
        <v>3424</v>
      </c>
      <c r="D1884" s="15">
        <v>45900.0</v>
      </c>
      <c r="E1884" s="7"/>
    </row>
    <row r="1885" hidden="1">
      <c r="A1885" s="10"/>
      <c r="B1885" s="11"/>
      <c r="C1885" s="16"/>
      <c r="D1885" s="11"/>
      <c r="E1885" s="12"/>
    </row>
    <row r="1886" hidden="1">
      <c r="A1886" s="54" t="s">
        <v>4468</v>
      </c>
      <c r="B1886" s="7"/>
      <c r="C1886" s="16"/>
      <c r="D1886" s="55" t="s">
        <v>4469</v>
      </c>
      <c r="E1886" s="7"/>
    </row>
    <row r="1887" hidden="1">
      <c r="A1887" s="10"/>
      <c r="B1887" s="12"/>
      <c r="C1887" s="16"/>
      <c r="D1887" s="11"/>
      <c r="E1887" s="12"/>
    </row>
    <row r="1888" hidden="1">
      <c r="A1888" s="19" t="s">
        <v>3425</v>
      </c>
      <c r="B1888" s="6"/>
      <c r="C1888" s="6"/>
      <c r="D1888" s="6"/>
      <c r="E1888" s="7"/>
    </row>
    <row r="1889" hidden="1">
      <c r="A1889" s="20" t="s">
        <v>3426</v>
      </c>
      <c r="B1889" s="21" t="s">
        <v>3427</v>
      </c>
      <c r="C1889" s="22" t="s">
        <v>3428</v>
      </c>
      <c r="D1889" s="21" t="s">
        <v>3429</v>
      </c>
      <c r="E1889" s="23" t="s">
        <v>13</v>
      </c>
    </row>
    <row r="1890" hidden="1">
      <c r="A1890" s="56" t="s">
        <v>3430</v>
      </c>
      <c r="B1890" s="25">
        <v>29659.0</v>
      </c>
      <c r="C1890" s="26">
        <v>29662.0</v>
      </c>
      <c r="D1890" s="27">
        <v>3.0</v>
      </c>
      <c r="E1890" s="28" t="s">
        <v>4567</v>
      </c>
    </row>
    <row r="1891" hidden="1">
      <c r="A1891" s="56" t="s">
        <v>3431</v>
      </c>
      <c r="B1891" s="29">
        <v>28953.0</v>
      </c>
      <c r="C1891" s="26">
        <v>28953.0</v>
      </c>
      <c r="D1891" s="27">
        <v>0.0</v>
      </c>
      <c r="E1891" s="28"/>
    </row>
    <row r="1892" hidden="1">
      <c r="A1892" s="56" t="s">
        <v>3432</v>
      </c>
      <c r="B1892" s="29">
        <v>200.0</v>
      </c>
      <c r="C1892" s="26">
        <v>200.0</v>
      </c>
      <c r="D1892" s="27">
        <v>0.0</v>
      </c>
      <c r="E1892" s="28"/>
    </row>
    <row r="1893" hidden="1">
      <c r="A1893" s="56" t="s">
        <v>3434</v>
      </c>
      <c r="B1893" s="29">
        <v>2000.0</v>
      </c>
      <c r="C1893" s="26">
        <v>2000.0</v>
      </c>
      <c r="D1893" s="27">
        <v>0.0</v>
      </c>
      <c r="E1893" s="28"/>
    </row>
    <row r="1894" hidden="1">
      <c r="A1894" s="31" t="s">
        <v>3436</v>
      </c>
      <c r="B1894" s="29">
        <v>333.0</v>
      </c>
      <c r="C1894" s="26">
        <v>133.0</v>
      </c>
      <c r="D1894" s="27">
        <v>-200.0</v>
      </c>
      <c r="E1894" s="28" t="s">
        <v>4568</v>
      </c>
    </row>
    <row r="1895" hidden="1">
      <c r="A1895" s="31" t="s">
        <v>3438</v>
      </c>
      <c r="B1895" s="29">
        <v>0.0</v>
      </c>
      <c r="C1895" s="26"/>
      <c r="D1895" s="27">
        <v>0.0</v>
      </c>
      <c r="E1895" s="28"/>
    </row>
    <row r="1896" hidden="1">
      <c r="A1896" s="31" t="s">
        <v>3439</v>
      </c>
      <c r="B1896" s="29">
        <v>4747.0</v>
      </c>
      <c r="C1896" s="26">
        <v>2700.0</v>
      </c>
      <c r="D1896" s="27">
        <v>-2047.0</v>
      </c>
      <c r="E1896" s="28" t="s">
        <v>4569</v>
      </c>
    </row>
    <row r="1897" hidden="1">
      <c r="A1897" s="31" t="s">
        <v>3441</v>
      </c>
      <c r="B1897" s="29">
        <v>6960.0</v>
      </c>
      <c r="C1897" s="26">
        <v>7080.0</v>
      </c>
      <c r="D1897" s="27">
        <v>120.0</v>
      </c>
      <c r="E1897" s="34"/>
    </row>
    <row r="1898" hidden="1">
      <c r="A1898" s="57" t="s">
        <v>3442</v>
      </c>
      <c r="B1898" s="29">
        <v>64845.0</v>
      </c>
      <c r="C1898" s="29">
        <v>64845.0</v>
      </c>
      <c r="D1898" s="27">
        <v>0.0</v>
      </c>
      <c r="E1898" s="34"/>
    </row>
    <row r="1899" hidden="1">
      <c r="A1899" s="57" t="s">
        <v>3443</v>
      </c>
      <c r="B1899" s="29">
        <v>24487.0</v>
      </c>
      <c r="C1899" s="58">
        <v>24223.0</v>
      </c>
      <c r="D1899" s="27">
        <v>-264.0</v>
      </c>
      <c r="E1899" s="34"/>
    </row>
    <row r="1900" hidden="1">
      <c r="A1900" s="57" t="s">
        <v>3444</v>
      </c>
      <c r="B1900" s="29">
        <v>62138.0</v>
      </c>
      <c r="C1900" s="58">
        <v>62138.0</v>
      </c>
      <c r="D1900" s="27">
        <v>0.0</v>
      </c>
      <c r="E1900" s="34"/>
    </row>
    <row r="1901" hidden="1">
      <c r="A1901" s="57" t="s">
        <v>3445</v>
      </c>
      <c r="B1901" s="29">
        <v>83637.0</v>
      </c>
      <c r="C1901" s="58">
        <v>83637.0</v>
      </c>
      <c r="D1901" s="27">
        <v>0.0</v>
      </c>
      <c r="E1901" s="34"/>
    </row>
    <row r="1902" hidden="1">
      <c r="A1902" s="57" t="s">
        <v>3447</v>
      </c>
      <c r="B1902" s="29">
        <v>1025.0</v>
      </c>
      <c r="C1902" s="58">
        <v>1025.0</v>
      </c>
      <c r="D1902" s="27">
        <v>0.0</v>
      </c>
      <c r="E1902" s="34"/>
    </row>
    <row r="1903" hidden="1">
      <c r="A1903" s="57" t="s">
        <v>3448</v>
      </c>
      <c r="B1903" s="29">
        <v>8626.0</v>
      </c>
      <c r="C1903" s="58">
        <v>8626.0</v>
      </c>
      <c r="D1903" s="27">
        <v>0.0</v>
      </c>
      <c r="E1903" s="34"/>
    </row>
    <row r="1904" hidden="1">
      <c r="A1904" s="35" t="s">
        <v>3449</v>
      </c>
      <c r="B1904" s="29">
        <v>308984.0</v>
      </c>
      <c r="C1904" s="58">
        <v>308720.0</v>
      </c>
      <c r="D1904" s="27">
        <v>-264.0</v>
      </c>
      <c r="E1904" s="34"/>
    </row>
    <row r="1905" hidden="1">
      <c r="A1905" s="36" t="s">
        <v>3450</v>
      </c>
      <c r="B1905" s="37">
        <v>0.0</v>
      </c>
      <c r="C1905" s="27">
        <v>-2124.0</v>
      </c>
      <c r="D1905" s="27">
        <v>-2124.0</v>
      </c>
      <c r="E1905" s="38"/>
    </row>
    <row r="1906" hidden="1"/>
    <row r="1907" hidden="1"/>
    <row r="1908" hidden="1">
      <c r="A1908" s="5" t="s">
        <v>3421</v>
      </c>
      <c r="B1908" s="6"/>
      <c r="C1908" s="6"/>
      <c r="D1908" s="6"/>
      <c r="E1908" s="7"/>
    </row>
    <row r="1909" hidden="1">
      <c r="A1909" s="10"/>
      <c r="B1909" s="11"/>
      <c r="C1909" s="11"/>
      <c r="D1909" s="11"/>
      <c r="E1909" s="12"/>
    </row>
    <row r="1910" hidden="1">
      <c r="A1910" s="5" t="s">
        <v>3423</v>
      </c>
      <c r="B1910" s="6"/>
      <c r="C1910" s="6"/>
      <c r="D1910" s="6"/>
      <c r="E1910" s="7"/>
    </row>
    <row r="1911" hidden="1">
      <c r="A1911" s="10"/>
      <c r="B1911" s="11"/>
      <c r="C1911" s="11"/>
      <c r="D1911" s="11"/>
      <c r="E1911" s="12"/>
    </row>
    <row r="1912" hidden="1">
      <c r="A1912" s="13">
        <v>45901.0</v>
      </c>
      <c r="B1912" s="6"/>
      <c r="C1912" s="53" t="s">
        <v>3424</v>
      </c>
      <c r="D1912" s="15">
        <v>45907.0</v>
      </c>
      <c r="E1912" s="7"/>
    </row>
    <row r="1913" hidden="1">
      <c r="A1913" s="10"/>
      <c r="B1913" s="11"/>
      <c r="C1913" s="16"/>
      <c r="D1913" s="11"/>
      <c r="E1913" s="12"/>
    </row>
    <row r="1914" hidden="1">
      <c r="A1914" s="54" t="s">
        <v>4468</v>
      </c>
      <c r="B1914" s="7"/>
      <c r="C1914" s="16"/>
      <c r="D1914" s="55" t="s">
        <v>4469</v>
      </c>
      <c r="E1914" s="7"/>
    </row>
    <row r="1915" hidden="1">
      <c r="A1915" s="10"/>
      <c r="B1915" s="12"/>
      <c r="C1915" s="16"/>
      <c r="D1915" s="11"/>
      <c r="E1915" s="12"/>
    </row>
    <row r="1916" hidden="1">
      <c r="A1916" s="19" t="s">
        <v>3425</v>
      </c>
      <c r="B1916" s="6"/>
      <c r="C1916" s="6"/>
      <c r="D1916" s="6"/>
      <c r="E1916" s="7"/>
    </row>
    <row r="1917" hidden="1">
      <c r="A1917" s="20" t="s">
        <v>3426</v>
      </c>
      <c r="B1917" s="21" t="s">
        <v>3427</v>
      </c>
      <c r="C1917" s="22" t="s">
        <v>3428</v>
      </c>
      <c r="D1917" s="21" t="s">
        <v>3429</v>
      </c>
      <c r="E1917" s="23" t="s">
        <v>13</v>
      </c>
    </row>
    <row r="1918" hidden="1">
      <c r="A1918" s="56" t="s">
        <v>3430</v>
      </c>
      <c r="B1918" s="25">
        <v>30007.0</v>
      </c>
      <c r="C1918" s="26">
        <v>30007.0</v>
      </c>
      <c r="D1918" s="27">
        <v>0.0</v>
      </c>
      <c r="E1918" s="28" t="s">
        <v>4570</v>
      </c>
    </row>
    <row r="1919" hidden="1">
      <c r="A1919" s="56" t="s">
        <v>3431</v>
      </c>
      <c r="B1919" s="29">
        <v>29393.0</v>
      </c>
      <c r="C1919" s="26">
        <v>29393.0</v>
      </c>
      <c r="D1919" s="27">
        <v>0.0</v>
      </c>
      <c r="E1919" s="28"/>
    </row>
    <row r="1920" hidden="1">
      <c r="A1920" s="56" t="s">
        <v>3432</v>
      </c>
      <c r="B1920" s="29">
        <v>150.0</v>
      </c>
      <c r="C1920" s="26">
        <v>150.0</v>
      </c>
      <c r="D1920" s="27">
        <v>0.0</v>
      </c>
      <c r="E1920" s="28"/>
    </row>
    <row r="1921" hidden="1">
      <c r="A1921" s="56" t="s">
        <v>3434</v>
      </c>
      <c r="B1921" s="29">
        <v>3000.0</v>
      </c>
      <c r="C1921" s="26">
        <v>3000.0</v>
      </c>
      <c r="D1921" s="27">
        <v>0.0</v>
      </c>
      <c r="E1921" s="28"/>
    </row>
    <row r="1922" hidden="1">
      <c r="A1922" s="31" t="s">
        <v>3436</v>
      </c>
      <c r="B1922" s="29">
        <v>0.0</v>
      </c>
      <c r="C1922" s="26"/>
      <c r="D1922" s="27">
        <v>0.0</v>
      </c>
      <c r="E1922" s="28"/>
    </row>
    <row r="1923" hidden="1">
      <c r="A1923" s="31" t="s">
        <v>3438</v>
      </c>
      <c r="B1923" s="29">
        <v>0.0</v>
      </c>
      <c r="C1923" s="26"/>
      <c r="D1923" s="27">
        <v>0.0</v>
      </c>
      <c r="E1923" s="28"/>
    </row>
    <row r="1924" hidden="1">
      <c r="A1924" s="31" t="s">
        <v>3439</v>
      </c>
      <c r="B1924" s="29">
        <v>1413.0</v>
      </c>
      <c r="C1924" s="26">
        <v>1413.0</v>
      </c>
      <c r="D1924" s="27">
        <v>0.0</v>
      </c>
      <c r="E1924" s="28" t="s">
        <v>4571</v>
      </c>
    </row>
    <row r="1925" hidden="1">
      <c r="A1925" s="31" t="s">
        <v>3441</v>
      </c>
      <c r="B1925" s="29">
        <v>5200.0</v>
      </c>
      <c r="C1925" s="26">
        <v>5360.0</v>
      </c>
      <c r="D1925" s="27">
        <v>160.0</v>
      </c>
      <c r="E1925" s="34"/>
    </row>
    <row r="1926" hidden="1">
      <c r="A1926" s="57" t="s">
        <v>3442</v>
      </c>
      <c r="B1926" s="29">
        <v>63004.0</v>
      </c>
      <c r="C1926" s="29">
        <v>63004.0</v>
      </c>
      <c r="D1926" s="27">
        <v>0.0</v>
      </c>
      <c r="E1926" s="34"/>
    </row>
    <row r="1927" hidden="1">
      <c r="A1927" s="57" t="s">
        <v>3443</v>
      </c>
      <c r="B1927" s="29">
        <v>29904.0</v>
      </c>
      <c r="C1927" s="58">
        <v>29904.0</v>
      </c>
      <c r="D1927" s="27">
        <v>0.0</v>
      </c>
      <c r="E1927" s="34"/>
    </row>
    <row r="1928" hidden="1">
      <c r="A1928" s="57" t="s">
        <v>3444</v>
      </c>
      <c r="B1928" s="29">
        <v>71021.0</v>
      </c>
      <c r="C1928" s="58">
        <v>71021.0</v>
      </c>
      <c r="D1928" s="27">
        <v>0.0</v>
      </c>
      <c r="E1928" s="34"/>
    </row>
    <row r="1929" hidden="1">
      <c r="A1929" s="57" t="s">
        <v>3445</v>
      </c>
      <c r="B1929" s="29">
        <v>76752.0</v>
      </c>
      <c r="C1929" s="58">
        <v>76752.0</v>
      </c>
      <c r="D1929" s="27">
        <v>0.0</v>
      </c>
      <c r="E1929" s="34"/>
    </row>
    <row r="1930" hidden="1">
      <c r="A1930" s="57" t="s">
        <v>3447</v>
      </c>
      <c r="B1930" s="29">
        <v>697.0</v>
      </c>
      <c r="C1930" s="58">
        <v>697.0</v>
      </c>
      <c r="D1930" s="27">
        <v>0.0</v>
      </c>
      <c r="E1930" s="34"/>
    </row>
    <row r="1931" hidden="1">
      <c r="A1931" s="57" t="s">
        <v>3448</v>
      </c>
      <c r="B1931" s="29">
        <v>7942.0</v>
      </c>
      <c r="C1931" s="58">
        <v>7942.0</v>
      </c>
      <c r="D1931" s="27">
        <v>0.0</v>
      </c>
      <c r="E1931" s="34"/>
    </row>
    <row r="1932" hidden="1">
      <c r="A1932" s="35" t="s">
        <v>3449</v>
      </c>
      <c r="B1932" s="29">
        <v>310541.4</v>
      </c>
      <c r="C1932" s="58">
        <v>310541.4</v>
      </c>
      <c r="D1932" s="27">
        <v>0.0</v>
      </c>
      <c r="E1932" s="34"/>
    </row>
    <row r="1933" hidden="1">
      <c r="A1933" s="36" t="s">
        <v>3450</v>
      </c>
      <c r="B1933" s="37">
        <v>-0.4000000000014552</v>
      </c>
      <c r="C1933" s="27">
        <v>159.59999999997672</v>
      </c>
      <c r="D1933" s="27">
        <v>159.99999999997817</v>
      </c>
      <c r="E1933" s="38"/>
    </row>
    <row r="1934" hidden="1"/>
    <row r="1935" hidden="1"/>
    <row r="1936" hidden="1">
      <c r="A1936" s="5" t="s">
        <v>3421</v>
      </c>
      <c r="B1936" s="6"/>
      <c r="C1936" s="6"/>
      <c r="D1936" s="6"/>
      <c r="E1936" s="7"/>
    </row>
    <row r="1937" hidden="1">
      <c r="A1937" s="10"/>
      <c r="B1937" s="11"/>
      <c r="C1937" s="11"/>
      <c r="D1937" s="11"/>
      <c r="E1937" s="12"/>
    </row>
    <row r="1938" hidden="1">
      <c r="A1938" s="5" t="s">
        <v>3423</v>
      </c>
      <c r="B1938" s="6"/>
      <c r="C1938" s="6"/>
      <c r="D1938" s="6"/>
      <c r="E1938" s="7"/>
    </row>
    <row r="1939" hidden="1">
      <c r="A1939" s="10"/>
      <c r="B1939" s="11"/>
      <c r="C1939" s="11"/>
      <c r="D1939" s="11"/>
      <c r="E1939" s="12"/>
    </row>
    <row r="1940" hidden="1">
      <c r="A1940" s="13">
        <v>45908.0</v>
      </c>
      <c r="B1940" s="6"/>
      <c r="C1940" s="53" t="s">
        <v>3424</v>
      </c>
      <c r="D1940" s="15">
        <v>45914.0</v>
      </c>
      <c r="E1940" s="7"/>
    </row>
    <row r="1941" hidden="1">
      <c r="A1941" s="10"/>
      <c r="B1941" s="11"/>
      <c r="C1941" s="16"/>
      <c r="D1941" s="11"/>
      <c r="E1941" s="12"/>
    </row>
    <row r="1942" hidden="1">
      <c r="A1942" s="54" t="s">
        <v>4468</v>
      </c>
      <c r="B1942" s="7"/>
      <c r="C1942" s="16"/>
      <c r="D1942" s="55" t="s">
        <v>4469</v>
      </c>
      <c r="E1942" s="7"/>
    </row>
    <row r="1943" hidden="1">
      <c r="A1943" s="10"/>
      <c r="B1943" s="12"/>
      <c r="C1943" s="16"/>
      <c r="D1943" s="11"/>
      <c r="E1943" s="12"/>
    </row>
    <row r="1944" hidden="1">
      <c r="A1944" s="19" t="s">
        <v>3425</v>
      </c>
      <c r="B1944" s="6"/>
      <c r="C1944" s="6"/>
      <c r="D1944" s="6"/>
      <c r="E1944" s="7"/>
    </row>
    <row r="1945" hidden="1">
      <c r="A1945" s="20" t="s">
        <v>3426</v>
      </c>
      <c r="B1945" s="21" t="s">
        <v>3427</v>
      </c>
      <c r="C1945" s="22" t="s">
        <v>3428</v>
      </c>
      <c r="D1945" s="21" t="s">
        <v>3429</v>
      </c>
      <c r="E1945" s="23" t="s">
        <v>13</v>
      </c>
    </row>
    <row r="1946" hidden="1">
      <c r="A1946" s="56" t="s">
        <v>3430</v>
      </c>
      <c r="B1946" s="25">
        <v>33696.0</v>
      </c>
      <c r="C1946" s="26">
        <v>33701.0</v>
      </c>
      <c r="D1946" s="27">
        <v>5.0</v>
      </c>
      <c r="E1946" s="28" t="s">
        <v>4572</v>
      </c>
    </row>
    <row r="1947" hidden="1">
      <c r="A1947" s="56" t="s">
        <v>3431</v>
      </c>
      <c r="B1947" s="29">
        <v>33145.0</v>
      </c>
      <c r="C1947" s="26">
        <v>33145.0</v>
      </c>
      <c r="D1947" s="27">
        <v>0.0</v>
      </c>
      <c r="E1947" s="28"/>
    </row>
    <row r="1948" hidden="1">
      <c r="A1948" s="56" t="s">
        <v>3432</v>
      </c>
      <c r="B1948" s="29">
        <v>300.0</v>
      </c>
      <c r="C1948" s="26">
        <v>300.0</v>
      </c>
      <c r="D1948" s="27">
        <v>0.0</v>
      </c>
      <c r="E1948" s="28"/>
    </row>
    <row r="1949" hidden="1">
      <c r="A1949" s="56" t="s">
        <v>3434</v>
      </c>
      <c r="B1949" s="29">
        <v>1500.0</v>
      </c>
      <c r="C1949" s="26">
        <v>1500.0</v>
      </c>
      <c r="D1949" s="27">
        <v>0.0</v>
      </c>
      <c r="E1949" s="28"/>
    </row>
    <row r="1950" hidden="1">
      <c r="A1950" s="31" t="s">
        <v>3436</v>
      </c>
      <c r="B1950" s="29">
        <v>0.0</v>
      </c>
      <c r="C1950" s="26"/>
      <c r="D1950" s="27">
        <v>0.0</v>
      </c>
      <c r="E1950" s="28"/>
    </row>
    <row r="1951" hidden="1">
      <c r="A1951" s="31" t="s">
        <v>3438</v>
      </c>
      <c r="B1951" s="29">
        <v>0.0</v>
      </c>
      <c r="C1951" s="26"/>
      <c r="D1951" s="27">
        <v>0.0</v>
      </c>
      <c r="E1951" s="28"/>
    </row>
    <row r="1952" hidden="1">
      <c r="A1952" s="31" t="s">
        <v>3439</v>
      </c>
      <c r="B1952" s="29">
        <v>0.0</v>
      </c>
      <c r="C1952" s="26"/>
      <c r="D1952" s="27">
        <v>0.0</v>
      </c>
      <c r="E1952" s="28"/>
    </row>
    <row r="1953" hidden="1">
      <c r="A1953" s="31" t="s">
        <v>3441</v>
      </c>
      <c r="B1953" s="29">
        <v>6720.0</v>
      </c>
      <c r="C1953" s="26">
        <v>6720.0</v>
      </c>
      <c r="D1953" s="27">
        <v>0.0</v>
      </c>
      <c r="E1953" s="34"/>
    </row>
    <row r="1954" hidden="1">
      <c r="A1954" s="57" t="s">
        <v>3442</v>
      </c>
      <c r="B1954" s="29">
        <v>92403.0</v>
      </c>
      <c r="C1954" s="29">
        <v>92403.0</v>
      </c>
      <c r="D1954" s="27">
        <v>0.0</v>
      </c>
      <c r="E1954" s="34"/>
    </row>
    <row r="1955" hidden="1">
      <c r="A1955" s="57" t="s">
        <v>3443</v>
      </c>
      <c r="B1955" s="29">
        <v>35895.0</v>
      </c>
      <c r="C1955" s="58">
        <v>35895.0</v>
      </c>
      <c r="D1955" s="27">
        <v>0.0</v>
      </c>
      <c r="E1955" s="34"/>
    </row>
    <row r="1956" hidden="1">
      <c r="A1956" s="57" t="s">
        <v>3444</v>
      </c>
      <c r="B1956" s="29">
        <v>81921.0</v>
      </c>
      <c r="C1956" s="58">
        <v>81592.0</v>
      </c>
      <c r="D1956" s="27">
        <v>-329.0</v>
      </c>
      <c r="E1956" s="34"/>
    </row>
    <row r="1957" hidden="1">
      <c r="A1957" s="57" t="s">
        <v>3445</v>
      </c>
      <c r="B1957" s="29">
        <v>88213.0</v>
      </c>
      <c r="C1957" s="58">
        <v>88213.0</v>
      </c>
      <c r="D1957" s="27">
        <v>0.0</v>
      </c>
      <c r="E1957" s="34"/>
    </row>
    <row r="1958" hidden="1">
      <c r="A1958" s="57" t="s">
        <v>3447</v>
      </c>
      <c r="B1958" s="29">
        <v>768.0</v>
      </c>
      <c r="C1958" s="58">
        <v>768.0</v>
      </c>
      <c r="D1958" s="27">
        <v>0.0</v>
      </c>
      <c r="E1958" s="34"/>
    </row>
    <row r="1959" hidden="1">
      <c r="A1959" s="57" t="s">
        <v>3448</v>
      </c>
      <c r="B1959" s="29">
        <v>8904.0</v>
      </c>
      <c r="C1959" s="58">
        <v>8904.0</v>
      </c>
      <c r="D1959" s="27">
        <v>0.0</v>
      </c>
      <c r="E1959" s="34"/>
    </row>
    <row r="1960" hidden="1">
      <c r="A1960" s="35" t="s">
        <v>3449</v>
      </c>
      <c r="B1960" s="29">
        <v>374559.5</v>
      </c>
      <c r="C1960" s="58">
        <v>374285.5</v>
      </c>
      <c r="D1960" s="27">
        <v>-274.0</v>
      </c>
      <c r="E1960" s="34"/>
    </row>
    <row r="1961" hidden="1">
      <c r="A1961" s="36" t="s">
        <v>3450</v>
      </c>
      <c r="B1961" s="37">
        <v>1.5</v>
      </c>
      <c r="C1961" s="27">
        <v>-48.5</v>
      </c>
      <c r="D1961" s="27">
        <v>-50.0</v>
      </c>
      <c r="E1961" s="38"/>
    </row>
    <row r="1962" hidden="1"/>
    <row r="1963" hidden="1"/>
    <row r="1964" hidden="1">
      <c r="A1964" s="5" t="s">
        <v>3421</v>
      </c>
      <c r="B1964" s="6"/>
      <c r="C1964" s="6"/>
      <c r="D1964" s="6"/>
      <c r="E1964" s="7"/>
    </row>
    <row r="1965" hidden="1">
      <c r="A1965" s="10"/>
      <c r="B1965" s="11"/>
      <c r="C1965" s="11"/>
      <c r="D1965" s="11"/>
      <c r="E1965" s="12"/>
    </row>
    <row r="1966" hidden="1">
      <c r="A1966" s="5" t="s">
        <v>3423</v>
      </c>
      <c r="B1966" s="6"/>
      <c r="C1966" s="6"/>
      <c r="D1966" s="6"/>
      <c r="E1966" s="7"/>
    </row>
    <row r="1967" hidden="1">
      <c r="A1967" s="10"/>
      <c r="B1967" s="11"/>
      <c r="C1967" s="11"/>
      <c r="D1967" s="11"/>
      <c r="E1967" s="12"/>
    </row>
    <row r="1968" hidden="1">
      <c r="A1968" s="13">
        <v>45915.0</v>
      </c>
      <c r="B1968" s="6"/>
      <c r="C1968" s="53" t="s">
        <v>3424</v>
      </c>
      <c r="D1968" s="15">
        <v>45921.0</v>
      </c>
      <c r="E1968" s="7"/>
    </row>
    <row r="1969" hidden="1">
      <c r="A1969" s="10"/>
      <c r="B1969" s="11"/>
      <c r="C1969" s="16"/>
      <c r="D1969" s="11"/>
      <c r="E1969" s="12"/>
    </row>
    <row r="1970" hidden="1">
      <c r="A1970" s="54" t="s">
        <v>4468</v>
      </c>
      <c r="B1970" s="7"/>
      <c r="C1970" s="16"/>
      <c r="D1970" s="55" t="s">
        <v>4469</v>
      </c>
      <c r="E1970" s="7"/>
    </row>
    <row r="1971" hidden="1">
      <c r="A1971" s="10"/>
      <c r="B1971" s="12"/>
      <c r="C1971" s="16"/>
      <c r="D1971" s="11"/>
      <c r="E1971" s="12"/>
    </row>
    <row r="1972" hidden="1">
      <c r="A1972" s="19" t="s">
        <v>3425</v>
      </c>
      <c r="B1972" s="6"/>
      <c r="C1972" s="6"/>
      <c r="D1972" s="6"/>
      <c r="E1972" s="7"/>
    </row>
    <row r="1973" hidden="1">
      <c r="A1973" s="20" t="s">
        <v>3426</v>
      </c>
      <c r="B1973" s="21" t="s">
        <v>3427</v>
      </c>
      <c r="C1973" s="22" t="s">
        <v>3428</v>
      </c>
      <c r="D1973" s="21" t="s">
        <v>3429</v>
      </c>
      <c r="E1973" s="23" t="s">
        <v>13</v>
      </c>
    </row>
    <row r="1974" hidden="1">
      <c r="A1974" s="56" t="s">
        <v>3430</v>
      </c>
      <c r="B1974" s="25">
        <v>30968.0</v>
      </c>
      <c r="C1974" s="26">
        <v>30869.0</v>
      </c>
      <c r="D1974" s="27">
        <v>-99.0</v>
      </c>
      <c r="E1974" s="28" t="s">
        <v>4573</v>
      </c>
    </row>
    <row r="1975" hidden="1">
      <c r="A1975" s="56" t="s">
        <v>3431</v>
      </c>
      <c r="B1975" s="29">
        <v>38124.0</v>
      </c>
      <c r="C1975" s="26">
        <v>38124.0</v>
      </c>
      <c r="D1975" s="27">
        <v>0.0</v>
      </c>
      <c r="E1975" s="28"/>
    </row>
    <row r="1976" hidden="1">
      <c r="A1976" s="56" t="s">
        <v>3432</v>
      </c>
      <c r="B1976" s="29">
        <v>0.0</v>
      </c>
      <c r="C1976" s="26"/>
      <c r="D1976" s="27">
        <v>0.0</v>
      </c>
      <c r="E1976" s="28"/>
    </row>
    <row r="1977" hidden="1">
      <c r="A1977" s="56" t="s">
        <v>3434</v>
      </c>
      <c r="B1977" s="29">
        <v>4000.0</v>
      </c>
      <c r="C1977" s="26">
        <v>4000.0</v>
      </c>
      <c r="D1977" s="27">
        <v>0.0</v>
      </c>
      <c r="E1977" s="28"/>
    </row>
    <row r="1978" hidden="1">
      <c r="A1978" s="31" t="s">
        <v>3436</v>
      </c>
      <c r="B1978" s="29">
        <v>0.0</v>
      </c>
      <c r="C1978" s="26"/>
      <c r="D1978" s="27">
        <v>0.0</v>
      </c>
      <c r="E1978" s="28"/>
    </row>
    <row r="1979" hidden="1">
      <c r="A1979" s="31" t="s">
        <v>3438</v>
      </c>
      <c r="B1979" s="29">
        <v>170.0</v>
      </c>
      <c r="C1979" s="26">
        <v>170.0</v>
      </c>
      <c r="D1979" s="27">
        <v>0.0</v>
      </c>
      <c r="E1979" s="28"/>
    </row>
    <row r="1980" hidden="1">
      <c r="A1980" s="31" t="s">
        <v>3439</v>
      </c>
      <c r="B1980" s="29">
        <v>1903.0</v>
      </c>
      <c r="C1980" s="26">
        <v>1903.0</v>
      </c>
      <c r="D1980" s="27">
        <v>0.0</v>
      </c>
      <c r="E1980" s="28"/>
    </row>
    <row r="1981" hidden="1">
      <c r="A1981" s="31" t="s">
        <v>3441</v>
      </c>
      <c r="B1981" s="29">
        <v>5280.0</v>
      </c>
      <c r="C1981" s="26">
        <v>5140.0</v>
      </c>
      <c r="D1981" s="27">
        <v>-140.0</v>
      </c>
      <c r="E1981" s="34"/>
    </row>
    <row r="1982" hidden="1">
      <c r="A1982" s="57" t="s">
        <v>3442</v>
      </c>
      <c r="B1982" s="29">
        <v>80129.0</v>
      </c>
      <c r="C1982" s="29">
        <v>80129.0</v>
      </c>
      <c r="D1982" s="27">
        <v>0.0</v>
      </c>
      <c r="E1982" s="34"/>
    </row>
    <row r="1983" hidden="1">
      <c r="A1983" s="57" t="s">
        <v>3443</v>
      </c>
      <c r="B1983" s="29">
        <v>35827.0</v>
      </c>
      <c r="C1983" s="58">
        <v>35827.0</v>
      </c>
      <c r="D1983" s="27">
        <v>0.0</v>
      </c>
      <c r="E1983" s="34"/>
    </row>
    <row r="1984" hidden="1">
      <c r="A1984" s="57" t="s">
        <v>3444</v>
      </c>
      <c r="B1984" s="29">
        <v>73245.0</v>
      </c>
      <c r="C1984" s="58">
        <v>72592.0</v>
      </c>
      <c r="D1984" s="27">
        <v>-653.0</v>
      </c>
      <c r="E1984" s="34"/>
    </row>
    <row r="1985" hidden="1">
      <c r="A1985" s="57" t="s">
        <v>3445</v>
      </c>
      <c r="B1985" s="29">
        <v>87804.0</v>
      </c>
      <c r="C1985" s="58">
        <v>88481.0</v>
      </c>
      <c r="D1985" s="27">
        <v>677.0</v>
      </c>
      <c r="E1985" s="34"/>
    </row>
    <row r="1986" hidden="1">
      <c r="A1986" s="57" t="s">
        <v>3447</v>
      </c>
      <c r="B1986" s="29">
        <v>250.0</v>
      </c>
      <c r="C1986" s="58">
        <v>250.0</v>
      </c>
      <c r="D1986" s="27">
        <v>0.0</v>
      </c>
      <c r="E1986" s="34"/>
    </row>
    <row r="1987" hidden="1">
      <c r="A1987" s="57" t="s">
        <v>3448</v>
      </c>
      <c r="B1987" s="29">
        <v>9669.0</v>
      </c>
      <c r="C1987" s="58">
        <v>9669.0</v>
      </c>
      <c r="D1987" s="27">
        <v>0.0</v>
      </c>
      <c r="E1987" s="34"/>
    </row>
    <row r="1988" hidden="1">
      <c r="A1988" s="35" t="s">
        <v>3449</v>
      </c>
      <c r="B1988" s="29">
        <v>357691.5</v>
      </c>
      <c r="C1988" s="58">
        <v>357715.5</v>
      </c>
      <c r="D1988" s="27">
        <v>24.0</v>
      </c>
      <c r="E1988" s="34"/>
    </row>
    <row r="1989" hidden="1">
      <c r="A1989" s="36" t="s">
        <v>3450</v>
      </c>
      <c r="B1989" s="37">
        <v>8.5</v>
      </c>
      <c r="C1989" s="27">
        <v>-230.5</v>
      </c>
      <c r="D1989" s="27">
        <v>-239.0</v>
      </c>
      <c r="E1989" s="38"/>
    </row>
    <row r="1990" hidden="1"/>
    <row r="1991" hidden="1"/>
    <row r="1992" hidden="1">
      <c r="A1992" s="5" t="s">
        <v>3421</v>
      </c>
      <c r="B1992" s="6"/>
      <c r="C1992" s="6"/>
      <c r="D1992" s="6"/>
      <c r="E1992" s="7"/>
    </row>
    <row r="1993" hidden="1">
      <c r="A1993" s="10"/>
      <c r="B1993" s="11"/>
      <c r="C1993" s="11"/>
      <c r="D1993" s="11"/>
      <c r="E1993" s="12"/>
    </row>
    <row r="1994" hidden="1">
      <c r="A1994" s="5" t="s">
        <v>3423</v>
      </c>
      <c r="B1994" s="6"/>
      <c r="C1994" s="6"/>
      <c r="D1994" s="6"/>
      <c r="E1994" s="7"/>
    </row>
    <row r="1995" hidden="1">
      <c r="A1995" s="10"/>
      <c r="B1995" s="11"/>
      <c r="C1995" s="11"/>
      <c r="D1995" s="11"/>
      <c r="E1995" s="12"/>
    </row>
    <row r="1996" hidden="1">
      <c r="A1996" s="13">
        <v>45922.0</v>
      </c>
      <c r="B1996" s="6"/>
      <c r="C1996" s="53" t="s">
        <v>3424</v>
      </c>
      <c r="D1996" s="15">
        <v>45928.0</v>
      </c>
      <c r="E1996" s="7"/>
    </row>
    <row r="1997" hidden="1">
      <c r="A1997" s="10"/>
      <c r="B1997" s="11"/>
      <c r="C1997" s="16"/>
      <c r="D1997" s="11"/>
      <c r="E1997" s="12"/>
    </row>
    <row r="1998" hidden="1">
      <c r="A1998" s="54" t="s">
        <v>4468</v>
      </c>
      <c r="B1998" s="7"/>
      <c r="C1998" s="16"/>
      <c r="D1998" s="55" t="s">
        <v>4469</v>
      </c>
      <c r="E1998" s="7"/>
    </row>
    <row r="1999" hidden="1">
      <c r="A1999" s="10"/>
      <c r="B1999" s="12"/>
      <c r="C1999" s="16"/>
      <c r="D1999" s="11"/>
      <c r="E1999" s="12"/>
    </row>
    <row r="2000" hidden="1">
      <c r="A2000" s="19" t="s">
        <v>3425</v>
      </c>
      <c r="B2000" s="6"/>
      <c r="C2000" s="6"/>
      <c r="D2000" s="6"/>
      <c r="E2000" s="7"/>
    </row>
    <row r="2001" hidden="1">
      <c r="A2001" s="20" t="s">
        <v>3426</v>
      </c>
      <c r="B2001" s="21" t="s">
        <v>3427</v>
      </c>
      <c r="C2001" s="22" t="s">
        <v>3428</v>
      </c>
      <c r="D2001" s="21" t="s">
        <v>3429</v>
      </c>
      <c r="E2001" s="23" t="s">
        <v>13</v>
      </c>
    </row>
    <row r="2002" hidden="1">
      <c r="A2002" s="56" t="s">
        <v>3430</v>
      </c>
      <c r="B2002" s="25">
        <v>25749.0</v>
      </c>
      <c r="C2002" s="26">
        <v>26249.0</v>
      </c>
      <c r="D2002" s="27">
        <v>500.0</v>
      </c>
      <c r="E2002" s="28" t="s">
        <v>4574</v>
      </c>
    </row>
    <row r="2003" hidden="1">
      <c r="A2003" s="56" t="s">
        <v>3431</v>
      </c>
      <c r="B2003" s="29">
        <v>39052.0</v>
      </c>
      <c r="C2003" s="26">
        <v>39088.0</v>
      </c>
      <c r="D2003" s="27">
        <v>36.0</v>
      </c>
      <c r="E2003" s="28"/>
    </row>
    <row r="2004" hidden="1">
      <c r="A2004" s="56" t="s">
        <v>3432</v>
      </c>
      <c r="B2004" s="29">
        <v>0.0</v>
      </c>
      <c r="C2004" s="26"/>
      <c r="D2004" s="27">
        <v>0.0</v>
      </c>
      <c r="E2004" s="28"/>
    </row>
    <row r="2005" hidden="1">
      <c r="A2005" s="56" t="s">
        <v>3434</v>
      </c>
      <c r="B2005" s="29">
        <v>2000.0</v>
      </c>
      <c r="C2005" s="26">
        <v>2000.0</v>
      </c>
      <c r="D2005" s="27">
        <v>0.0</v>
      </c>
      <c r="E2005" s="28"/>
    </row>
    <row r="2006" hidden="1">
      <c r="A2006" s="31" t="s">
        <v>3436</v>
      </c>
      <c r="B2006" s="29">
        <v>0.0</v>
      </c>
      <c r="C2006" s="26"/>
      <c r="D2006" s="27">
        <v>0.0</v>
      </c>
      <c r="E2006" s="28"/>
    </row>
    <row r="2007" hidden="1">
      <c r="A2007" s="31" t="s">
        <v>3438</v>
      </c>
      <c r="B2007" s="29">
        <v>0.0</v>
      </c>
      <c r="C2007" s="26"/>
      <c r="D2007" s="27">
        <v>0.0</v>
      </c>
      <c r="E2007" s="28"/>
    </row>
    <row r="2008" hidden="1">
      <c r="A2008" s="31" t="s">
        <v>3439</v>
      </c>
      <c r="B2008" s="29">
        <v>8271.0</v>
      </c>
      <c r="C2008" s="26">
        <v>7839.0</v>
      </c>
      <c r="D2008" s="27">
        <v>-432.0</v>
      </c>
      <c r="E2008" s="28" t="s">
        <v>4575</v>
      </c>
    </row>
    <row r="2009" hidden="1">
      <c r="A2009" s="31" t="s">
        <v>3441</v>
      </c>
      <c r="B2009" s="29">
        <v>7720.0</v>
      </c>
      <c r="C2009" s="26">
        <v>8152.0</v>
      </c>
      <c r="D2009" s="27">
        <v>432.0</v>
      </c>
      <c r="E2009" s="28" t="s">
        <v>4576</v>
      </c>
    </row>
    <row r="2010" hidden="1">
      <c r="A2010" s="57" t="s">
        <v>3442</v>
      </c>
      <c r="B2010" s="29">
        <v>91404.0</v>
      </c>
      <c r="C2010" s="29">
        <v>91404.0</v>
      </c>
      <c r="D2010" s="27">
        <v>0.0</v>
      </c>
      <c r="E2010" s="34"/>
    </row>
    <row r="2011" hidden="1">
      <c r="A2011" s="57" t="s">
        <v>3443</v>
      </c>
      <c r="B2011" s="29">
        <v>46520.0</v>
      </c>
      <c r="C2011" s="58">
        <v>46520.0</v>
      </c>
      <c r="D2011" s="27">
        <v>0.0</v>
      </c>
      <c r="E2011" s="34"/>
    </row>
    <row r="2012" hidden="1">
      <c r="A2012" s="57" t="s">
        <v>3444</v>
      </c>
      <c r="B2012" s="29">
        <v>83653.0</v>
      </c>
      <c r="C2012" s="58">
        <v>83653.0</v>
      </c>
      <c r="D2012" s="27">
        <v>0.0</v>
      </c>
      <c r="E2012" s="34"/>
    </row>
    <row r="2013" hidden="1">
      <c r="A2013" s="57" t="s">
        <v>3445</v>
      </c>
      <c r="B2013" s="29">
        <v>104803.0</v>
      </c>
      <c r="C2013" s="58">
        <v>104803.0</v>
      </c>
      <c r="D2013" s="27">
        <v>0.0</v>
      </c>
      <c r="E2013" s="34"/>
    </row>
    <row r="2014" hidden="1">
      <c r="A2014" s="57" t="s">
        <v>3447</v>
      </c>
      <c r="B2014" s="29">
        <v>0.0</v>
      </c>
      <c r="C2014" s="58">
        <v>0.0</v>
      </c>
      <c r="D2014" s="27">
        <v>0.0</v>
      </c>
      <c r="E2014" s="34"/>
    </row>
    <row r="2015" hidden="1">
      <c r="A2015" s="57" t="s">
        <v>3448</v>
      </c>
      <c r="B2015" s="29">
        <v>4942.0</v>
      </c>
      <c r="C2015" s="58">
        <v>4942.0</v>
      </c>
      <c r="D2015" s="27">
        <v>0.0</v>
      </c>
      <c r="E2015" s="34"/>
    </row>
    <row r="2016" hidden="1">
      <c r="A2016" s="35" t="s">
        <v>3449</v>
      </c>
      <c r="B2016" s="29">
        <v>409170.0</v>
      </c>
      <c r="C2016" s="58">
        <v>408881.0</v>
      </c>
      <c r="D2016" s="27">
        <v>-289.0</v>
      </c>
      <c r="E2016" s="34"/>
    </row>
    <row r="2017" hidden="1">
      <c r="A2017" s="36" t="s">
        <v>3450</v>
      </c>
      <c r="B2017" s="37">
        <v>2.0</v>
      </c>
      <c r="C2017" s="27">
        <v>827.0</v>
      </c>
      <c r="D2017" s="27">
        <v>825.0</v>
      </c>
      <c r="E2017" s="38"/>
    </row>
    <row r="2018" hidden="1"/>
    <row r="2019" hidden="1"/>
    <row r="2020" hidden="1">
      <c r="A2020" s="5" t="s">
        <v>3421</v>
      </c>
      <c r="B2020" s="6"/>
      <c r="C2020" s="6"/>
      <c r="D2020" s="6"/>
      <c r="E2020" s="7"/>
    </row>
    <row r="2021" hidden="1">
      <c r="A2021" s="10"/>
      <c r="B2021" s="11"/>
      <c r="C2021" s="11"/>
      <c r="D2021" s="11"/>
      <c r="E2021" s="12"/>
    </row>
    <row r="2022" hidden="1">
      <c r="A2022" s="5" t="s">
        <v>3423</v>
      </c>
      <c r="B2022" s="6"/>
      <c r="C2022" s="6"/>
      <c r="D2022" s="6"/>
      <c r="E2022" s="7"/>
    </row>
    <row r="2023" hidden="1">
      <c r="A2023" s="10"/>
      <c r="B2023" s="11"/>
      <c r="C2023" s="11"/>
      <c r="D2023" s="11"/>
      <c r="E2023" s="12"/>
    </row>
    <row r="2024" hidden="1">
      <c r="A2024" s="13">
        <v>45929.0</v>
      </c>
      <c r="B2024" s="6"/>
      <c r="C2024" s="53" t="s">
        <v>3424</v>
      </c>
      <c r="D2024" s="15">
        <v>45930.0</v>
      </c>
      <c r="E2024" s="7"/>
    </row>
    <row r="2025" hidden="1">
      <c r="A2025" s="10"/>
      <c r="B2025" s="11"/>
      <c r="C2025" s="16"/>
      <c r="D2025" s="11"/>
      <c r="E2025" s="12"/>
    </row>
    <row r="2026" hidden="1">
      <c r="A2026" s="54" t="s">
        <v>4468</v>
      </c>
      <c r="B2026" s="7"/>
      <c r="C2026" s="16"/>
      <c r="D2026" s="55" t="s">
        <v>4470</v>
      </c>
      <c r="E2026" s="7"/>
    </row>
    <row r="2027" hidden="1">
      <c r="A2027" s="10"/>
      <c r="B2027" s="12"/>
      <c r="C2027" s="16"/>
      <c r="D2027" s="11"/>
      <c r="E2027" s="12"/>
    </row>
    <row r="2028" hidden="1">
      <c r="A2028" s="19" t="s">
        <v>3425</v>
      </c>
      <c r="B2028" s="6"/>
      <c r="C2028" s="6"/>
      <c r="D2028" s="6"/>
      <c r="E2028" s="7"/>
    </row>
    <row r="2029" hidden="1">
      <c r="A2029" s="20" t="s">
        <v>3426</v>
      </c>
      <c r="B2029" s="21" t="s">
        <v>3427</v>
      </c>
      <c r="C2029" s="22" t="s">
        <v>3428</v>
      </c>
      <c r="D2029" s="21" t="s">
        <v>3429</v>
      </c>
      <c r="E2029" s="23" t="s">
        <v>13</v>
      </c>
    </row>
    <row r="2030" hidden="1">
      <c r="A2030" s="56" t="s">
        <v>3430</v>
      </c>
      <c r="B2030" s="25">
        <v>4384.0</v>
      </c>
      <c r="C2030" s="26">
        <v>4385.0</v>
      </c>
      <c r="D2030" s="27">
        <v>1.0</v>
      </c>
      <c r="E2030" s="28" t="s">
        <v>4577</v>
      </c>
    </row>
    <row r="2031" hidden="1">
      <c r="A2031" s="56" t="s">
        <v>3431</v>
      </c>
      <c r="B2031" s="29">
        <v>8072.0</v>
      </c>
      <c r="C2031" s="26">
        <v>8072.0</v>
      </c>
      <c r="D2031" s="27">
        <v>0.0</v>
      </c>
      <c r="E2031" s="28"/>
    </row>
    <row r="2032" hidden="1">
      <c r="A2032" s="56" t="s">
        <v>3432</v>
      </c>
      <c r="B2032" s="29">
        <v>0.0</v>
      </c>
      <c r="C2032" s="26"/>
      <c r="D2032" s="27">
        <v>0.0</v>
      </c>
      <c r="E2032" s="28"/>
    </row>
    <row r="2033" hidden="1">
      <c r="A2033" s="56" t="s">
        <v>3434</v>
      </c>
      <c r="B2033" s="29">
        <v>1000.0</v>
      </c>
      <c r="C2033" s="26">
        <v>500.0</v>
      </c>
      <c r="D2033" s="27">
        <v>-500.0</v>
      </c>
      <c r="E2033" s="28"/>
    </row>
    <row r="2034" hidden="1">
      <c r="A2034" s="31" t="s">
        <v>3436</v>
      </c>
      <c r="B2034" s="29">
        <v>0.0</v>
      </c>
      <c r="C2034" s="26"/>
      <c r="D2034" s="27">
        <v>0.0</v>
      </c>
      <c r="E2034" s="28"/>
    </row>
    <row r="2035" hidden="1">
      <c r="A2035" s="31" t="s">
        <v>3438</v>
      </c>
      <c r="B2035" s="29">
        <v>60.0</v>
      </c>
      <c r="C2035" s="26">
        <v>60.0</v>
      </c>
      <c r="D2035" s="27">
        <v>0.0</v>
      </c>
      <c r="E2035" s="28"/>
    </row>
    <row r="2036" hidden="1">
      <c r="A2036" s="31" t="s">
        <v>3439</v>
      </c>
      <c r="B2036" s="29">
        <v>0.0</v>
      </c>
      <c r="C2036" s="26"/>
      <c r="D2036" s="27">
        <v>0.0</v>
      </c>
      <c r="E2036" s="28"/>
    </row>
    <row r="2037" hidden="1">
      <c r="A2037" s="31" t="s">
        <v>3441</v>
      </c>
      <c r="B2037" s="29">
        <v>920.0</v>
      </c>
      <c r="C2037" s="26">
        <v>920.0</v>
      </c>
      <c r="D2037" s="27">
        <v>0.0</v>
      </c>
      <c r="E2037" s="28"/>
    </row>
    <row r="2038" hidden="1">
      <c r="A2038" s="57" t="s">
        <v>3442</v>
      </c>
      <c r="B2038" s="29">
        <v>22502.0</v>
      </c>
      <c r="C2038" s="29">
        <v>22831.0</v>
      </c>
      <c r="D2038" s="27">
        <v>329.0</v>
      </c>
      <c r="E2038" s="34"/>
    </row>
    <row r="2039" hidden="1">
      <c r="A2039" s="57" t="s">
        <v>3443</v>
      </c>
      <c r="B2039" s="29">
        <v>9918.0</v>
      </c>
      <c r="C2039" s="58">
        <v>9918.0</v>
      </c>
      <c r="D2039" s="27">
        <v>0.0</v>
      </c>
      <c r="E2039" s="34"/>
    </row>
    <row r="2040" hidden="1">
      <c r="A2040" s="57" t="s">
        <v>3444</v>
      </c>
      <c r="B2040" s="29">
        <v>14719.0</v>
      </c>
      <c r="C2040" s="58">
        <v>14719.0</v>
      </c>
      <c r="D2040" s="27">
        <v>0.0</v>
      </c>
      <c r="E2040" s="34"/>
    </row>
    <row r="2041" hidden="1">
      <c r="A2041" s="57" t="s">
        <v>3445</v>
      </c>
      <c r="B2041" s="29">
        <v>15255.0</v>
      </c>
      <c r="C2041" s="58">
        <v>15255.0</v>
      </c>
      <c r="D2041" s="27">
        <v>0.0</v>
      </c>
      <c r="E2041" s="34"/>
    </row>
    <row r="2042" hidden="1">
      <c r="A2042" s="57" t="s">
        <v>3447</v>
      </c>
      <c r="B2042" s="29">
        <v>0.0</v>
      </c>
      <c r="C2042" s="58">
        <v>0.0</v>
      </c>
      <c r="D2042" s="27">
        <v>0.0</v>
      </c>
      <c r="E2042" s="34"/>
    </row>
    <row r="2043" hidden="1">
      <c r="A2043" s="57" t="s">
        <v>3448</v>
      </c>
      <c r="B2043" s="29">
        <v>264.0</v>
      </c>
      <c r="C2043" s="58">
        <v>264.0</v>
      </c>
      <c r="D2043" s="27">
        <v>0.0</v>
      </c>
      <c r="E2043" s="34"/>
    </row>
    <row r="2044" hidden="1">
      <c r="A2044" s="35" t="s">
        <v>3449</v>
      </c>
      <c r="B2044" s="29">
        <v>76830.0</v>
      </c>
      <c r="C2044" s="58">
        <v>76830.0</v>
      </c>
      <c r="D2044" s="27">
        <v>0.0</v>
      </c>
      <c r="E2044" s="34"/>
    </row>
    <row r="2045" hidden="1">
      <c r="A2045" s="36" t="s">
        <v>3450</v>
      </c>
      <c r="B2045" s="37">
        <v>0.0</v>
      </c>
      <c r="C2045" s="27">
        <v>-170.0</v>
      </c>
      <c r="D2045" s="27">
        <v>-170.0</v>
      </c>
      <c r="E2045" s="38"/>
    </row>
    <row r="2046" hidden="1"/>
    <row r="2047" hidden="1"/>
    <row r="2048" hidden="1">
      <c r="A2048" s="5" t="s">
        <v>3421</v>
      </c>
      <c r="B2048" s="6"/>
      <c r="C2048" s="6"/>
      <c r="D2048" s="6"/>
      <c r="E2048" s="7"/>
    </row>
    <row r="2049" hidden="1">
      <c r="A2049" s="10"/>
      <c r="B2049" s="11"/>
      <c r="C2049" s="11"/>
      <c r="D2049" s="11"/>
      <c r="E2049" s="12"/>
    </row>
    <row r="2050" hidden="1">
      <c r="A2050" s="5" t="s">
        <v>3423</v>
      </c>
      <c r="B2050" s="6"/>
      <c r="C2050" s="6"/>
      <c r="D2050" s="6"/>
      <c r="E2050" s="7"/>
    </row>
    <row r="2051" hidden="1">
      <c r="A2051" s="10"/>
      <c r="B2051" s="11"/>
      <c r="C2051" s="11"/>
      <c r="D2051" s="11"/>
      <c r="E2051" s="12"/>
    </row>
    <row r="2052" hidden="1">
      <c r="A2052" s="13">
        <v>45931.0</v>
      </c>
      <c r="B2052" s="6"/>
      <c r="C2052" s="53" t="s">
        <v>3424</v>
      </c>
      <c r="D2052" s="15">
        <v>45935.0</v>
      </c>
      <c r="E2052" s="7"/>
    </row>
    <row r="2053" hidden="1">
      <c r="A2053" s="10"/>
      <c r="B2053" s="11"/>
      <c r="C2053" s="16"/>
      <c r="D2053" s="11"/>
      <c r="E2053" s="12"/>
    </row>
    <row r="2054" hidden="1">
      <c r="A2054" s="54" t="s">
        <v>4471</v>
      </c>
      <c r="B2054" s="7"/>
      <c r="C2054" s="16"/>
      <c r="D2054" s="55" t="s">
        <v>4469</v>
      </c>
      <c r="E2054" s="7"/>
    </row>
    <row r="2055" hidden="1">
      <c r="A2055" s="10"/>
      <c r="B2055" s="12"/>
      <c r="C2055" s="16"/>
      <c r="D2055" s="11"/>
      <c r="E2055" s="12"/>
    </row>
    <row r="2056" hidden="1">
      <c r="A2056" s="19" t="s">
        <v>3425</v>
      </c>
      <c r="B2056" s="6"/>
      <c r="C2056" s="6"/>
      <c r="D2056" s="6"/>
      <c r="E2056" s="7"/>
    </row>
    <row r="2057" hidden="1">
      <c r="A2057" s="20" t="s">
        <v>3426</v>
      </c>
      <c r="B2057" s="21" t="s">
        <v>3427</v>
      </c>
      <c r="C2057" s="22" t="s">
        <v>3428</v>
      </c>
      <c r="D2057" s="21" t="s">
        <v>3429</v>
      </c>
      <c r="E2057" s="23" t="s">
        <v>13</v>
      </c>
    </row>
    <row r="2058" hidden="1">
      <c r="A2058" s="56" t="s">
        <v>3430</v>
      </c>
      <c r="B2058" s="25">
        <v>32697.0</v>
      </c>
      <c r="C2058" s="26">
        <v>32697.0</v>
      </c>
      <c r="D2058" s="27">
        <v>0.0</v>
      </c>
      <c r="E2058" s="28" t="s">
        <v>4578</v>
      </c>
    </row>
    <row r="2059" hidden="1">
      <c r="A2059" s="56" t="s">
        <v>3431</v>
      </c>
      <c r="B2059" s="29">
        <v>24529.0</v>
      </c>
      <c r="C2059" s="26">
        <v>24529.0</v>
      </c>
      <c r="D2059" s="27">
        <v>0.0</v>
      </c>
      <c r="E2059" s="28"/>
    </row>
    <row r="2060" hidden="1">
      <c r="A2060" s="56" t="s">
        <v>3432</v>
      </c>
      <c r="B2060" s="29">
        <v>0.0</v>
      </c>
      <c r="C2060" s="26"/>
      <c r="D2060" s="27">
        <v>0.0</v>
      </c>
      <c r="E2060" s="28"/>
    </row>
    <row r="2061" hidden="1">
      <c r="A2061" s="56" t="s">
        <v>3434</v>
      </c>
      <c r="B2061" s="29">
        <v>1600.0</v>
      </c>
      <c r="C2061" s="26">
        <v>1600.0</v>
      </c>
      <c r="D2061" s="27">
        <v>0.0</v>
      </c>
      <c r="E2061" s="28"/>
    </row>
    <row r="2062" hidden="1">
      <c r="A2062" s="31" t="s">
        <v>3436</v>
      </c>
      <c r="B2062" s="29">
        <v>0.0</v>
      </c>
      <c r="C2062" s="26"/>
      <c r="D2062" s="27">
        <v>0.0</v>
      </c>
      <c r="E2062" s="28"/>
    </row>
    <row r="2063" hidden="1">
      <c r="A2063" s="31" t="s">
        <v>3438</v>
      </c>
      <c r="B2063" s="29">
        <v>0.0</v>
      </c>
      <c r="C2063" s="26"/>
      <c r="D2063" s="27">
        <v>0.0</v>
      </c>
      <c r="E2063" s="28"/>
    </row>
    <row r="2064" hidden="1">
      <c r="A2064" s="31" t="s">
        <v>3439</v>
      </c>
      <c r="B2064" s="29">
        <v>0.0</v>
      </c>
      <c r="C2064" s="26"/>
      <c r="D2064" s="27">
        <v>0.0</v>
      </c>
      <c r="E2064" s="28"/>
    </row>
    <row r="2065" hidden="1">
      <c r="A2065" s="31" t="s">
        <v>3441</v>
      </c>
      <c r="B2065" s="29">
        <v>5000.0</v>
      </c>
      <c r="C2065" s="26">
        <v>4720.0</v>
      </c>
      <c r="D2065" s="27">
        <v>-280.0</v>
      </c>
      <c r="E2065" s="28"/>
    </row>
    <row r="2066" hidden="1">
      <c r="A2066" s="57" t="s">
        <v>3442</v>
      </c>
      <c r="B2066" s="29">
        <v>66508.0</v>
      </c>
      <c r="C2066" s="29">
        <v>66508.0</v>
      </c>
      <c r="D2066" s="27">
        <v>0.0</v>
      </c>
      <c r="E2066" s="34"/>
    </row>
    <row r="2067" hidden="1">
      <c r="A2067" s="57" t="s">
        <v>3443</v>
      </c>
      <c r="B2067" s="29">
        <v>27448.0</v>
      </c>
      <c r="C2067" s="58">
        <v>27448.0</v>
      </c>
      <c r="D2067" s="27">
        <v>0.0</v>
      </c>
      <c r="E2067" s="34"/>
    </row>
    <row r="2068" hidden="1">
      <c r="A2068" s="57" t="s">
        <v>3444</v>
      </c>
      <c r="B2068" s="29">
        <v>65370.0</v>
      </c>
      <c r="C2068" s="58">
        <v>65370.0</v>
      </c>
      <c r="D2068" s="27">
        <v>0.0</v>
      </c>
      <c r="E2068" s="34"/>
    </row>
    <row r="2069" hidden="1">
      <c r="A2069" s="57" t="s">
        <v>3445</v>
      </c>
      <c r="B2069" s="29">
        <v>67050.0</v>
      </c>
      <c r="C2069" s="58">
        <v>67050.0</v>
      </c>
      <c r="D2069" s="27">
        <v>0.0</v>
      </c>
      <c r="E2069" s="34"/>
    </row>
    <row r="2070" hidden="1">
      <c r="A2070" s="57" t="s">
        <v>3447</v>
      </c>
      <c r="B2070" s="29">
        <v>0.0</v>
      </c>
      <c r="C2070" s="58">
        <v>0.0</v>
      </c>
      <c r="D2070" s="27">
        <v>0.0</v>
      </c>
      <c r="E2070" s="34"/>
    </row>
    <row r="2071" hidden="1">
      <c r="A2071" s="57" t="s">
        <v>3448</v>
      </c>
      <c r="B2071" s="29">
        <v>8463.0</v>
      </c>
      <c r="C2071" s="58">
        <v>8463.0</v>
      </c>
      <c r="D2071" s="27">
        <v>0.0</v>
      </c>
      <c r="E2071" s="34"/>
    </row>
    <row r="2072" hidden="1">
      <c r="A2072" s="35" t="s">
        <v>3449</v>
      </c>
      <c r="B2072" s="29">
        <v>290201.0</v>
      </c>
      <c r="C2072" s="58">
        <v>290201.0</v>
      </c>
      <c r="D2072" s="27">
        <v>0.0</v>
      </c>
      <c r="E2072" s="34"/>
    </row>
    <row r="2073" hidden="1">
      <c r="A2073" s="36" t="s">
        <v>3450</v>
      </c>
      <c r="B2073" s="37">
        <v>1.0</v>
      </c>
      <c r="C2073" s="27">
        <v>-279.0</v>
      </c>
      <c r="D2073" s="27">
        <v>-280.0</v>
      </c>
      <c r="E2073" s="38"/>
    </row>
    <row r="2074" hidden="1"/>
    <row r="2075" hidden="1"/>
    <row r="2076" hidden="1">
      <c r="A2076" s="5" t="s">
        <v>3421</v>
      </c>
      <c r="B2076" s="6"/>
      <c r="C2076" s="6"/>
      <c r="D2076" s="6"/>
      <c r="E2076" s="7"/>
    </row>
    <row r="2077" hidden="1">
      <c r="A2077" s="10"/>
      <c r="B2077" s="11"/>
      <c r="C2077" s="11"/>
      <c r="D2077" s="11"/>
      <c r="E2077" s="12"/>
    </row>
    <row r="2078" hidden="1">
      <c r="A2078" s="5" t="s">
        <v>3423</v>
      </c>
      <c r="B2078" s="6"/>
      <c r="C2078" s="6"/>
      <c r="D2078" s="6"/>
      <c r="E2078" s="7"/>
    </row>
    <row r="2079" hidden="1">
      <c r="A2079" s="10"/>
      <c r="B2079" s="11"/>
      <c r="C2079" s="11"/>
      <c r="D2079" s="11"/>
      <c r="E2079" s="12"/>
    </row>
    <row r="2080" hidden="1">
      <c r="A2080" s="13">
        <v>45936.0</v>
      </c>
      <c r="B2080" s="6"/>
      <c r="C2080" s="53" t="s">
        <v>3424</v>
      </c>
      <c r="D2080" s="15">
        <v>45942.0</v>
      </c>
      <c r="E2080" s="7"/>
    </row>
    <row r="2081" hidden="1">
      <c r="A2081" s="10"/>
      <c r="B2081" s="11"/>
      <c r="C2081" s="16"/>
      <c r="D2081" s="11"/>
      <c r="E2081" s="12"/>
    </row>
    <row r="2082" hidden="1">
      <c r="A2082" s="54" t="s">
        <v>4468</v>
      </c>
      <c r="B2082" s="7"/>
      <c r="C2082" s="16"/>
      <c r="D2082" s="55" t="s">
        <v>4469</v>
      </c>
      <c r="E2082" s="7"/>
    </row>
    <row r="2083" hidden="1">
      <c r="A2083" s="10"/>
      <c r="B2083" s="12"/>
      <c r="C2083" s="16"/>
      <c r="D2083" s="11"/>
      <c r="E2083" s="12"/>
    </row>
    <row r="2084" hidden="1">
      <c r="A2084" s="19" t="s">
        <v>3425</v>
      </c>
      <c r="B2084" s="6"/>
      <c r="C2084" s="6"/>
      <c r="D2084" s="6"/>
      <c r="E2084" s="7"/>
    </row>
    <row r="2085" hidden="1">
      <c r="A2085" s="20" t="s">
        <v>3426</v>
      </c>
      <c r="B2085" s="21" t="s">
        <v>3427</v>
      </c>
      <c r="C2085" s="22" t="s">
        <v>3428</v>
      </c>
      <c r="D2085" s="21" t="s">
        <v>3429</v>
      </c>
      <c r="E2085" s="23" t="s">
        <v>13</v>
      </c>
    </row>
    <row r="2086" hidden="1">
      <c r="A2086" s="56" t="s">
        <v>3430</v>
      </c>
      <c r="B2086" s="25">
        <v>31420.0</v>
      </c>
      <c r="C2086" s="26">
        <v>31424.0</v>
      </c>
      <c r="D2086" s="27">
        <v>4.0</v>
      </c>
      <c r="E2086" s="28"/>
    </row>
    <row r="2087" hidden="1">
      <c r="A2087" s="56" t="s">
        <v>3431</v>
      </c>
      <c r="B2087" s="29">
        <v>31989.0</v>
      </c>
      <c r="C2087" s="26">
        <v>31989.0</v>
      </c>
      <c r="D2087" s="27">
        <v>0.0</v>
      </c>
      <c r="E2087" s="28"/>
    </row>
    <row r="2088" hidden="1">
      <c r="A2088" s="56" t="s">
        <v>3432</v>
      </c>
      <c r="B2088" s="29">
        <v>0.0</v>
      </c>
      <c r="C2088" s="26"/>
      <c r="D2088" s="27">
        <v>0.0</v>
      </c>
      <c r="E2088" s="28"/>
    </row>
    <row r="2089" hidden="1">
      <c r="A2089" s="56" t="s">
        <v>3434</v>
      </c>
      <c r="B2089" s="29">
        <v>2500.0</v>
      </c>
      <c r="C2089" s="26">
        <v>2500.0</v>
      </c>
      <c r="D2089" s="27">
        <v>0.0</v>
      </c>
      <c r="E2089" s="28"/>
    </row>
    <row r="2090" hidden="1">
      <c r="A2090" s="31" t="s">
        <v>3436</v>
      </c>
      <c r="B2090" s="29">
        <v>280.0</v>
      </c>
      <c r="C2090" s="26"/>
      <c r="D2090" s="27">
        <v>-280.0</v>
      </c>
      <c r="E2090" s="28"/>
    </row>
    <row r="2091" hidden="1">
      <c r="A2091" s="31" t="s">
        <v>3438</v>
      </c>
      <c r="B2091" s="29">
        <v>110.0</v>
      </c>
      <c r="C2091" s="26">
        <v>110.0</v>
      </c>
      <c r="D2091" s="27">
        <v>0.0</v>
      </c>
      <c r="E2091" s="28"/>
    </row>
    <row r="2092" hidden="1">
      <c r="A2092" s="31" t="s">
        <v>3439</v>
      </c>
      <c r="B2092" s="29">
        <v>90.0</v>
      </c>
      <c r="C2092" s="26">
        <v>110.0</v>
      </c>
      <c r="D2092" s="27">
        <v>20.0</v>
      </c>
      <c r="E2092" s="28"/>
    </row>
    <row r="2093" hidden="1">
      <c r="A2093" s="31" t="s">
        <v>3441</v>
      </c>
      <c r="B2093" s="29">
        <v>7000.0</v>
      </c>
      <c r="C2093" s="26">
        <v>6980.0</v>
      </c>
      <c r="D2093" s="27">
        <v>-20.0</v>
      </c>
      <c r="E2093" s="28"/>
    </row>
    <row r="2094" hidden="1">
      <c r="A2094" s="57" t="s">
        <v>3442</v>
      </c>
      <c r="B2094" s="29">
        <v>88529.0</v>
      </c>
      <c r="C2094" s="29">
        <v>88529.0</v>
      </c>
      <c r="D2094" s="27">
        <v>0.0</v>
      </c>
      <c r="E2094" s="34"/>
    </row>
    <row r="2095" hidden="1">
      <c r="A2095" s="57" t="s">
        <v>3443</v>
      </c>
      <c r="B2095" s="29">
        <v>37846.0</v>
      </c>
      <c r="C2095" s="58">
        <v>37846.0</v>
      </c>
      <c r="D2095" s="27">
        <v>0.0</v>
      </c>
      <c r="E2095" s="34"/>
    </row>
    <row r="2096" hidden="1">
      <c r="A2096" s="57" t="s">
        <v>3444</v>
      </c>
      <c r="B2096" s="29">
        <v>92835.0</v>
      </c>
      <c r="C2096" s="58">
        <v>92546.0</v>
      </c>
      <c r="D2096" s="27">
        <v>-289.0</v>
      </c>
      <c r="E2096" s="34"/>
    </row>
    <row r="2097" hidden="1">
      <c r="A2097" s="57" t="s">
        <v>3445</v>
      </c>
      <c r="B2097" s="29">
        <v>101053.0</v>
      </c>
      <c r="C2097" s="58">
        <v>101362.0</v>
      </c>
      <c r="D2097" s="27">
        <v>309.0</v>
      </c>
      <c r="E2097" s="34"/>
    </row>
    <row r="2098" hidden="1">
      <c r="A2098" s="57" t="s">
        <v>3447</v>
      </c>
      <c r="B2098" s="29">
        <v>1893.0</v>
      </c>
      <c r="C2098" s="58">
        <v>1893.0</v>
      </c>
      <c r="D2098" s="27">
        <v>0.0</v>
      </c>
      <c r="E2098" s="34"/>
    </row>
    <row r="2099" hidden="1">
      <c r="A2099" s="57" t="s">
        <v>3448</v>
      </c>
      <c r="B2099" s="29">
        <v>10356.0</v>
      </c>
      <c r="C2099" s="58">
        <v>10356.0</v>
      </c>
      <c r="D2099" s="27">
        <v>0.0</v>
      </c>
      <c r="E2099" s="34"/>
    </row>
    <row r="2100" hidden="1">
      <c r="A2100" s="35" t="s">
        <v>3449</v>
      </c>
      <c r="B2100" s="29">
        <v>395540.2</v>
      </c>
      <c r="C2100" s="58">
        <v>395560.2</v>
      </c>
      <c r="D2100" s="27">
        <v>20.0</v>
      </c>
      <c r="E2100" s="34"/>
    </row>
    <row r="2101" hidden="1">
      <c r="A2101" s="36" t="s">
        <v>3450</v>
      </c>
      <c r="B2101" s="37">
        <v>4.80000000000291</v>
      </c>
      <c r="C2101" s="27">
        <v>-271.20000000001164</v>
      </c>
      <c r="D2101" s="27">
        <v>-276.00000000001455</v>
      </c>
      <c r="E2101" s="38"/>
    </row>
    <row r="2102" hidden="1"/>
    <row r="2103" hidden="1"/>
    <row r="2104" hidden="1">
      <c r="A2104" s="5" t="s">
        <v>3421</v>
      </c>
      <c r="B2104" s="6"/>
      <c r="C2104" s="6"/>
      <c r="D2104" s="6"/>
      <c r="E2104" s="7"/>
    </row>
    <row r="2105" hidden="1">
      <c r="A2105" s="10"/>
      <c r="B2105" s="11"/>
      <c r="C2105" s="11"/>
      <c r="D2105" s="11"/>
      <c r="E2105" s="12"/>
    </row>
    <row r="2106" hidden="1">
      <c r="A2106" s="5" t="s">
        <v>3423</v>
      </c>
      <c r="B2106" s="6"/>
      <c r="C2106" s="6"/>
      <c r="D2106" s="6"/>
      <c r="E2106" s="7"/>
    </row>
    <row r="2107" hidden="1">
      <c r="A2107" s="10"/>
      <c r="B2107" s="11"/>
      <c r="C2107" s="11"/>
      <c r="D2107" s="11"/>
      <c r="E2107" s="12"/>
    </row>
    <row r="2108" hidden="1">
      <c r="A2108" s="13">
        <v>45943.0</v>
      </c>
      <c r="B2108" s="6"/>
      <c r="C2108" s="53" t="s">
        <v>3424</v>
      </c>
      <c r="D2108" s="15">
        <v>45949.0</v>
      </c>
      <c r="E2108" s="7"/>
    </row>
    <row r="2109" hidden="1">
      <c r="A2109" s="10"/>
      <c r="B2109" s="11"/>
      <c r="C2109" s="16"/>
      <c r="D2109" s="11"/>
      <c r="E2109" s="12"/>
    </row>
    <row r="2110" hidden="1">
      <c r="A2110" s="54" t="s">
        <v>4468</v>
      </c>
      <c r="B2110" s="7"/>
      <c r="C2110" s="16"/>
      <c r="D2110" s="55" t="s">
        <v>4469</v>
      </c>
      <c r="E2110" s="7"/>
    </row>
    <row r="2111" hidden="1">
      <c r="A2111" s="10"/>
      <c r="B2111" s="12"/>
      <c r="C2111" s="16"/>
      <c r="D2111" s="11"/>
      <c r="E2111" s="12"/>
    </row>
    <row r="2112" hidden="1">
      <c r="A2112" s="19" t="s">
        <v>3425</v>
      </c>
      <c r="B2112" s="6"/>
      <c r="C2112" s="6"/>
      <c r="D2112" s="6"/>
      <c r="E2112" s="7"/>
    </row>
    <row r="2113" hidden="1">
      <c r="A2113" s="20" t="s">
        <v>3426</v>
      </c>
      <c r="B2113" s="21" t="s">
        <v>3427</v>
      </c>
      <c r="C2113" s="22" t="s">
        <v>3428</v>
      </c>
      <c r="D2113" s="21" t="s">
        <v>3429</v>
      </c>
      <c r="E2113" s="23" t="s">
        <v>13</v>
      </c>
    </row>
    <row r="2114" hidden="1">
      <c r="A2114" s="56" t="s">
        <v>3430</v>
      </c>
      <c r="B2114" s="25">
        <v>28442.0</v>
      </c>
      <c r="C2114" s="26">
        <v>28443.0</v>
      </c>
      <c r="D2114" s="27">
        <v>1.0</v>
      </c>
      <c r="E2114" s="28"/>
    </row>
    <row r="2115" hidden="1">
      <c r="A2115" s="56" t="s">
        <v>3431</v>
      </c>
      <c r="B2115" s="29">
        <v>38583.0</v>
      </c>
      <c r="C2115" s="26">
        <v>38583.0</v>
      </c>
      <c r="D2115" s="27">
        <v>0.0</v>
      </c>
      <c r="E2115" s="28"/>
    </row>
    <row r="2116" hidden="1">
      <c r="A2116" s="56" t="s">
        <v>3432</v>
      </c>
      <c r="B2116" s="29">
        <v>100.0</v>
      </c>
      <c r="C2116" s="26">
        <v>100.0</v>
      </c>
      <c r="D2116" s="27">
        <v>0.0</v>
      </c>
      <c r="E2116" s="28"/>
    </row>
    <row r="2117" hidden="1">
      <c r="A2117" s="56" t="s">
        <v>3434</v>
      </c>
      <c r="B2117" s="29">
        <v>2100.0</v>
      </c>
      <c r="C2117" s="26">
        <v>2100.0</v>
      </c>
      <c r="D2117" s="27">
        <v>0.0</v>
      </c>
      <c r="E2117" s="28"/>
    </row>
    <row r="2118" hidden="1">
      <c r="A2118" s="31" t="s">
        <v>3436</v>
      </c>
      <c r="B2118" s="29">
        <v>240.0</v>
      </c>
      <c r="C2118" s="26"/>
      <c r="D2118" s="27">
        <v>-240.0</v>
      </c>
      <c r="E2118" s="28"/>
    </row>
    <row r="2119" hidden="1">
      <c r="A2119" s="31" t="s">
        <v>3438</v>
      </c>
      <c r="B2119" s="29">
        <v>0.0</v>
      </c>
      <c r="C2119" s="26"/>
      <c r="D2119" s="27">
        <v>0.0</v>
      </c>
      <c r="E2119" s="28"/>
    </row>
    <row r="2120" hidden="1">
      <c r="A2120" s="31" t="s">
        <v>3439</v>
      </c>
      <c r="B2120" s="29">
        <v>5801.0</v>
      </c>
      <c r="C2120" s="26">
        <v>5801.0</v>
      </c>
      <c r="D2120" s="27">
        <v>0.0</v>
      </c>
      <c r="E2120" s="28" t="s">
        <v>4579</v>
      </c>
    </row>
    <row r="2121" hidden="1">
      <c r="A2121" s="31" t="s">
        <v>3441</v>
      </c>
      <c r="B2121" s="29">
        <v>8200.0</v>
      </c>
      <c r="C2121" s="26">
        <v>8120.0</v>
      </c>
      <c r="D2121" s="27">
        <v>-80.0</v>
      </c>
      <c r="E2121" s="28"/>
    </row>
    <row r="2122" hidden="1">
      <c r="A2122" s="57" t="s">
        <v>3442</v>
      </c>
      <c r="B2122" s="29">
        <v>81161.0</v>
      </c>
      <c r="C2122" s="29">
        <v>81161.0</v>
      </c>
      <c r="D2122" s="27">
        <v>0.0</v>
      </c>
      <c r="E2122" s="34"/>
    </row>
    <row r="2123" hidden="1">
      <c r="A2123" s="57" t="s">
        <v>3443</v>
      </c>
      <c r="B2123" s="29">
        <v>40012.0</v>
      </c>
      <c r="C2123" s="58">
        <v>40012.0</v>
      </c>
      <c r="D2123" s="27">
        <v>0.0</v>
      </c>
      <c r="E2123" s="34"/>
    </row>
    <row r="2124" hidden="1">
      <c r="A2124" s="57" t="s">
        <v>3444</v>
      </c>
      <c r="B2124" s="29">
        <v>85561.0</v>
      </c>
      <c r="C2124" s="58">
        <v>85232.0</v>
      </c>
      <c r="D2124" s="27">
        <v>-329.0</v>
      </c>
      <c r="E2124" s="34"/>
    </row>
    <row r="2125" hidden="1">
      <c r="A2125" s="57" t="s">
        <v>3445</v>
      </c>
      <c r="B2125" s="29">
        <v>103847.0</v>
      </c>
      <c r="C2125" s="58">
        <v>103847.0</v>
      </c>
      <c r="D2125" s="27">
        <v>0.0</v>
      </c>
      <c r="E2125" s="34"/>
    </row>
    <row r="2126" hidden="1">
      <c r="A2126" s="57" t="s">
        <v>3447</v>
      </c>
      <c r="B2126" s="29">
        <v>793.0</v>
      </c>
      <c r="C2126" s="58">
        <v>793.0</v>
      </c>
      <c r="D2126" s="27">
        <v>0.0</v>
      </c>
      <c r="E2126" s="34"/>
    </row>
    <row r="2127" hidden="1">
      <c r="A2127" s="57" t="s">
        <v>3448</v>
      </c>
      <c r="B2127" s="29">
        <v>13735.0</v>
      </c>
      <c r="C2127" s="58">
        <v>13735.0</v>
      </c>
      <c r="D2127" s="27">
        <v>0.0</v>
      </c>
      <c r="E2127" s="34"/>
    </row>
    <row r="2128" hidden="1">
      <c r="A2128" s="35" t="s">
        <v>3449</v>
      </c>
      <c r="B2128" s="29">
        <v>394838.5</v>
      </c>
      <c r="C2128" s="58">
        <v>394509.5</v>
      </c>
      <c r="D2128" s="27">
        <v>-329.0</v>
      </c>
      <c r="E2128" s="34"/>
    </row>
    <row r="2129" hidden="1">
      <c r="A2129" s="36" t="s">
        <v>3450</v>
      </c>
      <c r="B2129" s="37">
        <v>1.5</v>
      </c>
      <c r="C2129" s="27">
        <v>-317.5</v>
      </c>
      <c r="D2129" s="27">
        <v>-319.0</v>
      </c>
      <c r="E2129" s="38"/>
    </row>
    <row r="2130" hidden="1"/>
    <row r="2131" hidden="1"/>
    <row r="2132" hidden="1">
      <c r="A2132" s="5" t="s">
        <v>3421</v>
      </c>
      <c r="B2132" s="6"/>
      <c r="C2132" s="6"/>
      <c r="D2132" s="6"/>
      <c r="E2132" s="7"/>
    </row>
    <row r="2133" hidden="1">
      <c r="A2133" s="10"/>
      <c r="B2133" s="11"/>
      <c r="C2133" s="11"/>
      <c r="D2133" s="11"/>
      <c r="E2133" s="12"/>
    </row>
    <row r="2134" hidden="1">
      <c r="A2134" s="5" t="s">
        <v>3423</v>
      </c>
      <c r="B2134" s="6"/>
      <c r="C2134" s="6"/>
      <c r="D2134" s="6"/>
      <c r="E2134" s="7"/>
    </row>
    <row r="2135" hidden="1">
      <c r="A2135" s="10"/>
      <c r="B2135" s="11"/>
      <c r="C2135" s="11"/>
      <c r="D2135" s="11"/>
      <c r="E2135" s="12"/>
    </row>
    <row r="2136" hidden="1">
      <c r="A2136" s="13">
        <v>45950.0</v>
      </c>
      <c r="B2136" s="6"/>
      <c r="C2136" s="53" t="s">
        <v>3424</v>
      </c>
      <c r="D2136" s="15">
        <v>45956.0</v>
      </c>
      <c r="E2136" s="7"/>
    </row>
    <row r="2137" hidden="1">
      <c r="A2137" s="10"/>
      <c r="B2137" s="11"/>
      <c r="C2137" s="16"/>
      <c r="D2137" s="11"/>
      <c r="E2137" s="12"/>
    </row>
    <row r="2138" hidden="1">
      <c r="A2138" s="54" t="s">
        <v>4468</v>
      </c>
      <c r="B2138" s="7"/>
      <c r="C2138" s="16"/>
      <c r="D2138" s="55" t="s">
        <v>4469</v>
      </c>
      <c r="E2138" s="7"/>
    </row>
    <row r="2139" hidden="1">
      <c r="A2139" s="10"/>
      <c r="B2139" s="12"/>
      <c r="C2139" s="16"/>
      <c r="D2139" s="11"/>
      <c r="E2139" s="12"/>
    </row>
    <row r="2140" hidden="1">
      <c r="A2140" s="19" t="s">
        <v>3425</v>
      </c>
      <c r="B2140" s="6"/>
      <c r="C2140" s="6"/>
      <c r="D2140" s="6"/>
      <c r="E2140" s="7"/>
    </row>
    <row r="2141" hidden="1">
      <c r="A2141" s="20" t="s">
        <v>3426</v>
      </c>
      <c r="B2141" s="21" t="s">
        <v>3427</v>
      </c>
      <c r="C2141" s="22" t="s">
        <v>3428</v>
      </c>
      <c r="D2141" s="21" t="s">
        <v>3429</v>
      </c>
      <c r="E2141" s="23" t="s">
        <v>13</v>
      </c>
    </row>
    <row r="2142" hidden="1">
      <c r="A2142" s="56" t="s">
        <v>3430</v>
      </c>
      <c r="B2142" s="25">
        <v>37588.0</v>
      </c>
      <c r="C2142" s="26">
        <v>33490.0</v>
      </c>
      <c r="D2142" s="27">
        <v>-4098.0</v>
      </c>
      <c r="E2142" s="28"/>
    </row>
    <row r="2143" hidden="1">
      <c r="A2143" s="56" t="s">
        <v>3431</v>
      </c>
      <c r="B2143" s="29">
        <v>38001.0</v>
      </c>
      <c r="C2143" s="26">
        <v>38001.0</v>
      </c>
      <c r="D2143" s="27">
        <v>0.0</v>
      </c>
      <c r="E2143" s="28"/>
    </row>
    <row r="2144" hidden="1">
      <c r="A2144" s="56" t="s">
        <v>3432</v>
      </c>
      <c r="B2144" s="29">
        <v>120.0</v>
      </c>
      <c r="C2144" s="26">
        <v>120.0</v>
      </c>
      <c r="D2144" s="27">
        <v>0.0</v>
      </c>
      <c r="E2144" s="28"/>
    </row>
    <row r="2145" hidden="1">
      <c r="A2145" s="56" t="s">
        <v>3434</v>
      </c>
      <c r="B2145" s="29">
        <v>2500.0</v>
      </c>
      <c r="C2145" s="26">
        <v>6500.0</v>
      </c>
      <c r="D2145" s="27">
        <v>4000.0</v>
      </c>
      <c r="E2145" s="28" t="s">
        <v>4580</v>
      </c>
    </row>
    <row r="2146" hidden="1">
      <c r="A2146" s="31" t="s">
        <v>3436</v>
      </c>
      <c r="B2146" s="29">
        <v>0.0</v>
      </c>
      <c r="C2146" s="26"/>
      <c r="D2146" s="27">
        <v>0.0</v>
      </c>
      <c r="E2146" s="28"/>
    </row>
    <row r="2147" hidden="1">
      <c r="A2147" s="31" t="s">
        <v>3438</v>
      </c>
      <c r="B2147" s="29">
        <v>0.0</v>
      </c>
      <c r="C2147" s="26"/>
      <c r="D2147" s="27">
        <v>0.0</v>
      </c>
      <c r="E2147" s="28"/>
    </row>
    <row r="2148" hidden="1">
      <c r="A2148" s="31" t="s">
        <v>3439</v>
      </c>
      <c r="B2148" s="29">
        <v>0.0</v>
      </c>
      <c r="C2148" s="26"/>
      <c r="D2148" s="27">
        <v>0.0</v>
      </c>
      <c r="E2148" s="28"/>
    </row>
    <row r="2149" hidden="1">
      <c r="A2149" s="31" t="s">
        <v>3441</v>
      </c>
      <c r="B2149" s="29">
        <v>7760.0</v>
      </c>
      <c r="C2149" s="26">
        <v>7760.0</v>
      </c>
      <c r="D2149" s="27">
        <v>0.0</v>
      </c>
      <c r="E2149" s="28"/>
    </row>
    <row r="2150" hidden="1">
      <c r="A2150" s="57" t="s">
        <v>3442</v>
      </c>
      <c r="B2150" s="29">
        <v>95502.0</v>
      </c>
      <c r="C2150" s="29">
        <v>95502.0</v>
      </c>
      <c r="D2150" s="27">
        <v>0.0</v>
      </c>
      <c r="E2150" s="34"/>
    </row>
    <row r="2151" hidden="1">
      <c r="A2151" s="57" t="s">
        <v>3443</v>
      </c>
      <c r="B2151" s="29">
        <v>34058.0</v>
      </c>
      <c r="C2151" s="58">
        <v>34058.0</v>
      </c>
      <c r="D2151" s="27">
        <v>0.0</v>
      </c>
      <c r="E2151" s="34"/>
    </row>
    <row r="2152" hidden="1">
      <c r="A2152" s="57" t="s">
        <v>3444</v>
      </c>
      <c r="B2152" s="29">
        <v>74393.0</v>
      </c>
      <c r="C2152" s="58">
        <v>74393.0</v>
      </c>
      <c r="D2152" s="27">
        <v>0.0</v>
      </c>
      <c r="E2152" s="34"/>
    </row>
    <row r="2153" hidden="1">
      <c r="A2153" s="57" t="s">
        <v>3445</v>
      </c>
      <c r="B2153" s="29">
        <v>93512.0</v>
      </c>
      <c r="C2153" s="58">
        <v>93975.0</v>
      </c>
      <c r="D2153" s="27">
        <v>463.0</v>
      </c>
      <c r="E2153" s="34"/>
    </row>
    <row r="2154" hidden="1">
      <c r="A2154" s="57" t="s">
        <v>3447</v>
      </c>
      <c r="B2154" s="29">
        <v>697.0</v>
      </c>
      <c r="C2154" s="58">
        <v>697.0</v>
      </c>
      <c r="D2154" s="27">
        <v>0.0</v>
      </c>
      <c r="E2154" s="34"/>
    </row>
    <row r="2155" hidden="1">
      <c r="A2155" s="57" t="s">
        <v>3448</v>
      </c>
      <c r="B2155" s="29">
        <v>10515.0</v>
      </c>
      <c r="C2155" s="58">
        <v>10515.0</v>
      </c>
      <c r="D2155" s="27">
        <v>0.0</v>
      </c>
      <c r="E2155" s="34"/>
    </row>
    <row r="2156" hidden="1">
      <c r="A2156" s="35" t="s">
        <v>3449</v>
      </c>
      <c r="B2156" s="29">
        <v>384130.5</v>
      </c>
      <c r="C2156" s="58">
        <v>384593.5</v>
      </c>
      <c r="D2156" s="27">
        <v>463.0</v>
      </c>
      <c r="E2156" s="34"/>
    </row>
    <row r="2157" hidden="1">
      <c r="A2157" s="36" t="s">
        <v>3450</v>
      </c>
      <c r="B2157" s="37">
        <v>0.5</v>
      </c>
      <c r="C2157" s="27">
        <v>-97.5</v>
      </c>
      <c r="D2157" s="27">
        <v>-98.0</v>
      </c>
      <c r="E2157" s="38"/>
    </row>
    <row r="2158" hidden="1"/>
    <row r="2159" hidden="1"/>
    <row r="2160" hidden="1">
      <c r="A2160" s="5" t="s">
        <v>3421</v>
      </c>
      <c r="B2160" s="6"/>
      <c r="C2160" s="6"/>
      <c r="D2160" s="6"/>
      <c r="E2160" s="7"/>
    </row>
    <row r="2161" hidden="1">
      <c r="A2161" s="10"/>
      <c r="B2161" s="11"/>
      <c r="C2161" s="11"/>
      <c r="D2161" s="11"/>
      <c r="E2161" s="12"/>
    </row>
    <row r="2162" hidden="1">
      <c r="A2162" s="5" t="s">
        <v>3423</v>
      </c>
      <c r="B2162" s="6"/>
      <c r="C2162" s="6"/>
      <c r="D2162" s="6"/>
      <c r="E2162" s="7"/>
    </row>
    <row r="2163" hidden="1">
      <c r="A2163" s="10"/>
      <c r="B2163" s="11"/>
      <c r="C2163" s="11"/>
      <c r="D2163" s="11"/>
      <c r="E2163" s="12"/>
    </row>
    <row r="2164" hidden="1">
      <c r="A2164" s="13">
        <v>45950.0</v>
      </c>
      <c r="B2164" s="6"/>
      <c r="C2164" s="53" t="s">
        <v>3424</v>
      </c>
      <c r="D2164" s="15">
        <v>45956.0</v>
      </c>
      <c r="E2164" s="7"/>
    </row>
    <row r="2165" hidden="1">
      <c r="A2165" s="10"/>
      <c r="B2165" s="11"/>
      <c r="C2165" s="16"/>
      <c r="D2165" s="11"/>
      <c r="E2165" s="12"/>
    </row>
    <row r="2166" hidden="1">
      <c r="A2166" s="54" t="s">
        <v>4468</v>
      </c>
      <c r="B2166" s="7"/>
      <c r="C2166" s="16"/>
      <c r="D2166" s="55" t="s">
        <v>4469</v>
      </c>
      <c r="E2166" s="7"/>
    </row>
    <row r="2167" hidden="1">
      <c r="A2167" s="10"/>
      <c r="B2167" s="12"/>
      <c r="C2167" s="16"/>
      <c r="D2167" s="11"/>
      <c r="E2167" s="12"/>
    </row>
    <row r="2168" hidden="1">
      <c r="A2168" s="19" t="s">
        <v>3425</v>
      </c>
      <c r="B2168" s="6"/>
      <c r="C2168" s="6"/>
      <c r="D2168" s="6"/>
      <c r="E2168" s="7"/>
    </row>
    <row r="2169" hidden="1">
      <c r="A2169" s="20" t="s">
        <v>3426</v>
      </c>
      <c r="B2169" s="21" t="s">
        <v>3427</v>
      </c>
      <c r="C2169" s="22" t="s">
        <v>3428</v>
      </c>
      <c r="D2169" s="21" t="s">
        <v>3429</v>
      </c>
      <c r="E2169" s="23" t="s">
        <v>13</v>
      </c>
    </row>
    <row r="2170" hidden="1">
      <c r="A2170" s="56" t="s">
        <v>3430</v>
      </c>
      <c r="B2170" s="25">
        <v>37588.0</v>
      </c>
      <c r="C2170" s="26">
        <v>33490.0</v>
      </c>
      <c r="D2170" s="27">
        <v>-4098.0</v>
      </c>
      <c r="E2170" s="28"/>
    </row>
    <row r="2171" hidden="1">
      <c r="A2171" s="56" t="s">
        <v>3431</v>
      </c>
      <c r="B2171" s="29">
        <v>38001.0</v>
      </c>
      <c r="C2171" s="26">
        <v>38001.0</v>
      </c>
      <c r="D2171" s="27">
        <v>0.0</v>
      </c>
      <c r="E2171" s="28"/>
    </row>
    <row r="2172" hidden="1">
      <c r="A2172" s="56" t="s">
        <v>3432</v>
      </c>
      <c r="B2172" s="29">
        <v>120.0</v>
      </c>
      <c r="C2172" s="26">
        <v>120.0</v>
      </c>
      <c r="D2172" s="27">
        <v>0.0</v>
      </c>
      <c r="E2172" s="28"/>
    </row>
    <row r="2173" hidden="1">
      <c r="A2173" s="56" t="s">
        <v>3434</v>
      </c>
      <c r="B2173" s="29">
        <v>2500.0</v>
      </c>
      <c r="C2173" s="26">
        <v>6500.0</v>
      </c>
      <c r="D2173" s="27">
        <v>4000.0</v>
      </c>
      <c r="E2173" s="28"/>
    </row>
    <row r="2174" hidden="1">
      <c r="A2174" s="31" t="s">
        <v>3436</v>
      </c>
      <c r="B2174" s="29">
        <v>0.0</v>
      </c>
      <c r="C2174" s="26"/>
      <c r="D2174" s="27">
        <v>0.0</v>
      </c>
      <c r="E2174" s="28"/>
    </row>
    <row r="2175" hidden="1">
      <c r="A2175" s="31" t="s">
        <v>3438</v>
      </c>
      <c r="B2175" s="29">
        <v>0.0</v>
      </c>
      <c r="C2175" s="26"/>
      <c r="D2175" s="27">
        <v>0.0</v>
      </c>
      <c r="E2175" s="28"/>
    </row>
    <row r="2176" hidden="1">
      <c r="A2176" s="31" t="s">
        <v>3439</v>
      </c>
      <c r="B2176" s="29">
        <v>0.0</v>
      </c>
      <c r="C2176" s="26"/>
      <c r="D2176" s="27">
        <v>0.0</v>
      </c>
      <c r="E2176" s="28"/>
    </row>
    <row r="2177" hidden="1">
      <c r="A2177" s="31" t="s">
        <v>3441</v>
      </c>
      <c r="B2177" s="29">
        <v>7760.0</v>
      </c>
      <c r="C2177" s="26">
        <v>7760.0</v>
      </c>
      <c r="D2177" s="27">
        <v>0.0</v>
      </c>
      <c r="E2177" s="28"/>
    </row>
    <row r="2178" hidden="1">
      <c r="A2178" s="57" t="s">
        <v>3442</v>
      </c>
      <c r="B2178" s="29">
        <v>95502.0</v>
      </c>
      <c r="C2178" s="29">
        <v>95502.0</v>
      </c>
      <c r="D2178" s="27">
        <v>0.0</v>
      </c>
      <c r="E2178" s="34"/>
    </row>
    <row r="2179" hidden="1">
      <c r="A2179" s="57" t="s">
        <v>3443</v>
      </c>
      <c r="B2179" s="29">
        <v>34058.0</v>
      </c>
      <c r="C2179" s="58">
        <v>34058.0</v>
      </c>
      <c r="D2179" s="27">
        <v>0.0</v>
      </c>
      <c r="E2179" s="34"/>
    </row>
    <row r="2180" hidden="1">
      <c r="A2180" s="57" t="s">
        <v>3444</v>
      </c>
      <c r="B2180" s="29">
        <v>74393.0</v>
      </c>
      <c r="C2180" s="58">
        <v>74393.0</v>
      </c>
      <c r="D2180" s="27">
        <v>0.0</v>
      </c>
      <c r="E2180" s="34"/>
    </row>
    <row r="2181" hidden="1">
      <c r="A2181" s="57" t="s">
        <v>3445</v>
      </c>
      <c r="B2181" s="29">
        <v>93512.0</v>
      </c>
      <c r="C2181" s="58">
        <v>93975.0</v>
      </c>
      <c r="D2181" s="27">
        <v>463.0</v>
      </c>
      <c r="E2181" s="34"/>
    </row>
    <row r="2182" hidden="1">
      <c r="A2182" s="57" t="s">
        <v>3447</v>
      </c>
      <c r="B2182" s="29">
        <v>697.0</v>
      </c>
      <c r="C2182" s="58">
        <v>697.0</v>
      </c>
      <c r="D2182" s="27">
        <v>0.0</v>
      </c>
      <c r="E2182" s="34"/>
    </row>
    <row r="2183" hidden="1">
      <c r="A2183" s="57" t="s">
        <v>3448</v>
      </c>
      <c r="B2183" s="29">
        <v>10515.0</v>
      </c>
      <c r="C2183" s="58">
        <v>10515.0</v>
      </c>
      <c r="D2183" s="27">
        <v>0.0</v>
      </c>
      <c r="E2183" s="34"/>
    </row>
    <row r="2184" hidden="1">
      <c r="A2184" s="35" t="s">
        <v>3449</v>
      </c>
      <c r="B2184" s="29">
        <v>384130.5</v>
      </c>
      <c r="C2184" s="58">
        <v>384593.5</v>
      </c>
      <c r="D2184" s="27">
        <v>463.0</v>
      </c>
      <c r="E2184" s="34"/>
    </row>
    <row r="2185" hidden="1">
      <c r="A2185" s="36" t="s">
        <v>3450</v>
      </c>
      <c r="B2185" s="37">
        <v>0.5</v>
      </c>
      <c r="C2185" s="27">
        <v>-97.5</v>
      </c>
      <c r="D2185" s="27">
        <v>-98.0</v>
      </c>
      <c r="E2185" s="38"/>
    </row>
    <row r="2186" hidden="1"/>
    <row r="2187" hidden="1"/>
    <row r="2188" hidden="1">
      <c r="A2188" s="5" t="s">
        <v>3421</v>
      </c>
      <c r="B2188" s="6"/>
      <c r="C2188" s="6"/>
      <c r="D2188" s="6"/>
      <c r="E2188" s="7"/>
    </row>
    <row r="2189" hidden="1">
      <c r="A2189" s="10"/>
      <c r="B2189" s="11"/>
      <c r="C2189" s="11"/>
      <c r="D2189" s="11"/>
      <c r="E2189" s="12"/>
    </row>
    <row r="2190" hidden="1">
      <c r="A2190" s="5" t="s">
        <v>3423</v>
      </c>
      <c r="B2190" s="6"/>
      <c r="C2190" s="6"/>
      <c r="D2190" s="6"/>
      <c r="E2190" s="7"/>
    </row>
    <row r="2191" hidden="1">
      <c r="A2191" s="10"/>
      <c r="B2191" s="11"/>
      <c r="C2191" s="11"/>
      <c r="D2191" s="11"/>
      <c r="E2191" s="12"/>
    </row>
    <row r="2192" hidden="1">
      <c r="A2192" s="13">
        <v>45957.0</v>
      </c>
      <c r="B2192" s="6"/>
      <c r="C2192" s="53" t="s">
        <v>3424</v>
      </c>
      <c r="D2192" s="15">
        <v>45961.0</v>
      </c>
      <c r="E2192" s="7"/>
    </row>
    <row r="2193" hidden="1">
      <c r="A2193" s="10"/>
      <c r="B2193" s="11"/>
      <c r="C2193" s="16"/>
      <c r="D2193" s="11"/>
      <c r="E2193" s="12"/>
    </row>
    <row r="2194" hidden="1">
      <c r="A2194" s="54" t="s">
        <v>4468</v>
      </c>
      <c r="B2194" s="7"/>
      <c r="C2194" s="16"/>
      <c r="D2194" s="55" t="s">
        <v>4475</v>
      </c>
      <c r="E2194" s="7"/>
    </row>
    <row r="2195" hidden="1">
      <c r="A2195" s="10"/>
      <c r="B2195" s="12"/>
      <c r="C2195" s="16"/>
      <c r="D2195" s="11"/>
      <c r="E2195" s="12"/>
    </row>
    <row r="2196" hidden="1">
      <c r="A2196" s="19" t="s">
        <v>3425</v>
      </c>
      <c r="B2196" s="6"/>
      <c r="C2196" s="6"/>
      <c r="D2196" s="6"/>
      <c r="E2196" s="7"/>
    </row>
    <row r="2197" hidden="1">
      <c r="A2197" s="20" t="s">
        <v>3426</v>
      </c>
      <c r="B2197" s="21" t="s">
        <v>3427</v>
      </c>
      <c r="C2197" s="22" t="s">
        <v>3428</v>
      </c>
      <c r="D2197" s="21" t="s">
        <v>3429</v>
      </c>
      <c r="E2197" s="23" t="s">
        <v>13</v>
      </c>
    </row>
    <row r="2198" hidden="1">
      <c r="A2198" s="56" t="s">
        <v>3430</v>
      </c>
      <c r="B2198" s="25">
        <v>19966.0</v>
      </c>
      <c r="C2198" s="26">
        <v>6772.0</v>
      </c>
      <c r="D2198" s="27">
        <v>-13194.0</v>
      </c>
      <c r="E2198" s="28"/>
    </row>
    <row r="2199" hidden="1">
      <c r="A2199" s="56" t="s">
        <v>3431</v>
      </c>
      <c r="B2199" s="29">
        <v>24677.0</v>
      </c>
      <c r="C2199" s="26">
        <v>24677.0</v>
      </c>
      <c r="D2199" s="27">
        <v>0.0</v>
      </c>
      <c r="E2199" s="28"/>
    </row>
    <row r="2200" hidden="1">
      <c r="A2200" s="56" t="s">
        <v>3432</v>
      </c>
      <c r="B2200" s="29">
        <v>0.0</v>
      </c>
      <c r="C2200" s="26"/>
      <c r="D2200" s="27">
        <v>0.0</v>
      </c>
      <c r="E2200" s="28"/>
    </row>
    <row r="2201" hidden="1">
      <c r="A2201" s="56" t="s">
        <v>3434</v>
      </c>
      <c r="B2201" s="29">
        <v>2000.0</v>
      </c>
      <c r="C2201" s="26">
        <v>4000.0</v>
      </c>
      <c r="D2201" s="27">
        <v>2000.0</v>
      </c>
      <c r="E2201" s="28" t="s">
        <v>4581</v>
      </c>
    </row>
    <row r="2202" hidden="1">
      <c r="A2202" s="31" t="s">
        <v>3436</v>
      </c>
      <c r="B2202" s="29">
        <v>0.0</v>
      </c>
      <c r="C2202" s="26"/>
      <c r="D2202" s="27">
        <v>0.0</v>
      </c>
      <c r="E2202" s="28"/>
    </row>
    <row r="2203" hidden="1">
      <c r="A2203" s="31" t="s">
        <v>3438</v>
      </c>
      <c r="B2203" s="29">
        <v>110.0</v>
      </c>
      <c r="C2203" s="26">
        <v>110.0</v>
      </c>
      <c r="D2203" s="27">
        <v>0.0</v>
      </c>
      <c r="E2203" s="28"/>
    </row>
    <row r="2204" hidden="1">
      <c r="A2204" s="31" t="s">
        <v>3439</v>
      </c>
      <c r="B2204" s="29">
        <v>0.0</v>
      </c>
      <c r="C2204" s="26">
        <v>11194.0</v>
      </c>
      <c r="D2204" s="27">
        <v>11194.0</v>
      </c>
      <c r="E2204" s="28" t="s">
        <v>4582</v>
      </c>
    </row>
    <row r="2205" hidden="1">
      <c r="A2205" s="31" t="s">
        <v>3441</v>
      </c>
      <c r="B2205" s="29">
        <v>4720.0</v>
      </c>
      <c r="C2205" s="26">
        <v>4720.0</v>
      </c>
      <c r="D2205" s="27">
        <v>0.0</v>
      </c>
      <c r="E2205" s="28"/>
    </row>
    <row r="2206" hidden="1">
      <c r="A2206" s="57" t="s">
        <v>3442</v>
      </c>
      <c r="B2206" s="29">
        <v>64061.0</v>
      </c>
      <c r="C2206" s="29">
        <v>64061.0</v>
      </c>
      <c r="D2206" s="27">
        <v>0.0</v>
      </c>
      <c r="E2206" s="34"/>
    </row>
    <row r="2207" hidden="1">
      <c r="A2207" s="57" t="s">
        <v>3443</v>
      </c>
      <c r="B2207" s="29">
        <v>21537.0</v>
      </c>
      <c r="C2207" s="58">
        <v>21537.0</v>
      </c>
      <c r="D2207" s="27">
        <v>0.0</v>
      </c>
      <c r="E2207" s="34"/>
    </row>
    <row r="2208" hidden="1">
      <c r="A2208" s="57" t="s">
        <v>3444</v>
      </c>
      <c r="B2208" s="29">
        <v>49652.0</v>
      </c>
      <c r="C2208" s="58">
        <v>49652.0</v>
      </c>
      <c r="D2208" s="27">
        <v>0.0</v>
      </c>
      <c r="E2208" s="34"/>
    </row>
    <row r="2209" hidden="1">
      <c r="A2209" s="57" t="s">
        <v>3445</v>
      </c>
      <c r="B2209" s="29">
        <v>70461.5</v>
      </c>
      <c r="C2209" s="58">
        <v>70461.5</v>
      </c>
      <c r="D2209" s="27">
        <v>0.0</v>
      </c>
      <c r="E2209" s="34"/>
    </row>
    <row r="2210" hidden="1">
      <c r="A2210" s="57" t="s">
        <v>3447</v>
      </c>
      <c r="B2210" s="29">
        <v>0.0</v>
      </c>
      <c r="C2210" s="58">
        <v>0.0</v>
      </c>
      <c r="D2210" s="27">
        <v>0.0</v>
      </c>
      <c r="E2210" s="34"/>
    </row>
    <row r="2211" hidden="1">
      <c r="A2211" s="57" t="s">
        <v>3448</v>
      </c>
      <c r="B2211" s="29">
        <v>7860.0</v>
      </c>
      <c r="C2211" s="58">
        <v>7860.0</v>
      </c>
      <c r="D2211" s="27">
        <v>0.0</v>
      </c>
      <c r="E2211" s="34"/>
    </row>
    <row r="2212" hidden="1">
      <c r="A2212" s="35" t="s">
        <v>3449</v>
      </c>
      <c r="B2212" s="29">
        <v>257184.0</v>
      </c>
      <c r="C2212" s="58">
        <v>257184.0</v>
      </c>
      <c r="D2212" s="27">
        <v>0.0</v>
      </c>
      <c r="E2212" s="34"/>
    </row>
    <row r="2213" hidden="1">
      <c r="A2213" s="36" t="s">
        <v>3450</v>
      </c>
      <c r="B2213" s="37">
        <v>0.5</v>
      </c>
      <c r="C2213" s="27">
        <v>0.5</v>
      </c>
      <c r="D2213" s="27">
        <v>0.0</v>
      </c>
      <c r="E2213" s="38"/>
    </row>
    <row r="2214" hidden="1"/>
    <row r="2215" hidden="1"/>
    <row r="2216" hidden="1">
      <c r="A2216" s="5" t="s">
        <v>3421</v>
      </c>
      <c r="B2216" s="6"/>
      <c r="C2216" s="6"/>
      <c r="D2216" s="6"/>
      <c r="E2216" s="7"/>
    </row>
    <row r="2217" hidden="1">
      <c r="A2217" s="10"/>
      <c r="B2217" s="11"/>
      <c r="C2217" s="11"/>
      <c r="D2217" s="11"/>
      <c r="E2217" s="12"/>
    </row>
    <row r="2218" hidden="1">
      <c r="A2218" s="5" t="s">
        <v>3423</v>
      </c>
      <c r="B2218" s="6"/>
      <c r="C2218" s="6"/>
      <c r="D2218" s="6"/>
      <c r="E2218" s="7"/>
    </row>
    <row r="2219" hidden="1">
      <c r="A2219" s="10"/>
      <c r="B2219" s="11"/>
      <c r="C2219" s="11"/>
      <c r="D2219" s="11"/>
      <c r="E2219" s="12"/>
    </row>
    <row r="2220" hidden="1">
      <c r="A2220" s="13">
        <v>45962.0</v>
      </c>
      <c r="B2220" s="6"/>
      <c r="C2220" s="53" t="s">
        <v>3424</v>
      </c>
      <c r="D2220" s="15">
        <v>45963.0</v>
      </c>
      <c r="E2220" s="7"/>
    </row>
    <row r="2221" hidden="1">
      <c r="A2221" s="10"/>
      <c r="B2221" s="11"/>
      <c r="C2221" s="16"/>
      <c r="D2221" s="11"/>
      <c r="E2221" s="12"/>
    </row>
    <row r="2222" hidden="1">
      <c r="A2222" s="54" t="s">
        <v>4477</v>
      </c>
      <c r="B2222" s="7"/>
      <c r="C2222" s="16"/>
      <c r="D2222" s="55" t="s">
        <v>4469</v>
      </c>
      <c r="E2222" s="7"/>
    </row>
    <row r="2223" hidden="1">
      <c r="A2223" s="10"/>
      <c r="B2223" s="12"/>
      <c r="C2223" s="16"/>
      <c r="D2223" s="11"/>
      <c r="E2223" s="12"/>
    </row>
    <row r="2224" hidden="1">
      <c r="A2224" s="19" t="s">
        <v>3425</v>
      </c>
      <c r="B2224" s="6"/>
      <c r="C2224" s="6"/>
      <c r="D2224" s="6"/>
      <c r="E2224" s="7"/>
    </row>
    <row r="2225" hidden="1">
      <c r="A2225" s="20" t="s">
        <v>3426</v>
      </c>
      <c r="B2225" s="21" t="s">
        <v>3427</v>
      </c>
      <c r="C2225" s="22" t="s">
        <v>3428</v>
      </c>
      <c r="D2225" s="21" t="s">
        <v>3429</v>
      </c>
      <c r="E2225" s="23" t="s">
        <v>13</v>
      </c>
    </row>
    <row r="2226" hidden="1">
      <c r="A2226" s="56" t="s">
        <v>3430</v>
      </c>
      <c r="B2226" s="25">
        <v>15909.0</v>
      </c>
      <c r="C2226" s="26">
        <v>13080.0</v>
      </c>
      <c r="D2226" s="27">
        <v>-2829.0</v>
      </c>
      <c r="E2226" s="28"/>
    </row>
    <row r="2227" hidden="1">
      <c r="A2227" s="56" t="s">
        <v>3431</v>
      </c>
      <c r="B2227" s="29">
        <v>8264.0</v>
      </c>
      <c r="C2227" s="26">
        <v>8264.0</v>
      </c>
      <c r="D2227" s="27">
        <v>0.0</v>
      </c>
      <c r="E2227" s="28"/>
    </row>
    <row r="2228" hidden="1">
      <c r="A2228" s="56" t="s">
        <v>3432</v>
      </c>
      <c r="B2228" s="29">
        <v>0.0</v>
      </c>
      <c r="C2228" s="26"/>
      <c r="D2228" s="27">
        <v>0.0</v>
      </c>
      <c r="E2228" s="28"/>
    </row>
    <row r="2229" hidden="1">
      <c r="A2229" s="56" t="s">
        <v>3434</v>
      </c>
      <c r="B2229" s="29">
        <v>1000.0</v>
      </c>
      <c r="C2229" s="26">
        <v>3829.0</v>
      </c>
      <c r="D2229" s="27">
        <v>2829.0</v>
      </c>
      <c r="E2229" s="28" t="s">
        <v>4583</v>
      </c>
    </row>
    <row r="2230" hidden="1">
      <c r="A2230" s="31" t="s">
        <v>3436</v>
      </c>
      <c r="B2230" s="29">
        <v>0.0</v>
      </c>
      <c r="C2230" s="26"/>
      <c r="D2230" s="27">
        <v>0.0</v>
      </c>
      <c r="E2230" s="28"/>
    </row>
    <row r="2231" hidden="1">
      <c r="A2231" s="31" t="s">
        <v>3438</v>
      </c>
      <c r="B2231" s="29">
        <v>0.0</v>
      </c>
      <c r="C2231" s="26"/>
      <c r="D2231" s="27">
        <v>0.0</v>
      </c>
      <c r="E2231" s="28"/>
    </row>
    <row r="2232" hidden="1">
      <c r="A2232" s="31" t="s">
        <v>3439</v>
      </c>
      <c r="B2232" s="29">
        <v>0.0</v>
      </c>
      <c r="C2232" s="26"/>
      <c r="D2232" s="27">
        <v>0.0</v>
      </c>
      <c r="E2232" s="28"/>
    </row>
    <row r="2233" hidden="1">
      <c r="A2233" s="31" t="s">
        <v>3441</v>
      </c>
      <c r="B2233" s="29">
        <v>3040.0</v>
      </c>
      <c r="C2233" s="26">
        <v>3040.0</v>
      </c>
      <c r="D2233" s="27">
        <v>0.0</v>
      </c>
      <c r="E2233" s="28"/>
    </row>
    <row r="2234" hidden="1">
      <c r="A2234" s="57" t="s">
        <v>3442</v>
      </c>
      <c r="B2234" s="29">
        <v>26137.0</v>
      </c>
      <c r="C2234" s="29">
        <v>26137.0</v>
      </c>
      <c r="D2234" s="27">
        <v>0.0</v>
      </c>
      <c r="E2234" s="34"/>
    </row>
    <row r="2235" hidden="1">
      <c r="A2235" s="57" t="s">
        <v>3443</v>
      </c>
      <c r="B2235" s="29">
        <v>7514.0</v>
      </c>
      <c r="C2235" s="58">
        <v>7514.0</v>
      </c>
      <c r="D2235" s="27">
        <v>0.0</v>
      </c>
      <c r="E2235" s="34"/>
    </row>
    <row r="2236" hidden="1">
      <c r="A2236" s="57" t="s">
        <v>3444</v>
      </c>
      <c r="B2236" s="29">
        <v>21086.0</v>
      </c>
      <c r="C2236" s="58">
        <v>21086.0</v>
      </c>
      <c r="D2236" s="27">
        <v>0.0</v>
      </c>
      <c r="E2236" s="34"/>
    </row>
    <row r="2237" hidden="1">
      <c r="A2237" s="57" t="s">
        <v>3445</v>
      </c>
      <c r="B2237" s="29">
        <v>31154.0</v>
      </c>
      <c r="C2237" s="58">
        <v>31154.0</v>
      </c>
      <c r="D2237" s="27">
        <v>0.0</v>
      </c>
      <c r="E2237" s="34"/>
    </row>
    <row r="2238" hidden="1">
      <c r="A2238" s="57" t="s">
        <v>3447</v>
      </c>
      <c r="B2238" s="29">
        <v>0.0</v>
      </c>
      <c r="C2238" s="58">
        <v>0.0</v>
      </c>
      <c r="D2238" s="27">
        <v>0.0</v>
      </c>
      <c r="E2238" s="34"/>
    </row>
    <row r="2239" hidden="1">
      <c r="A2239" s="57" t="s">
        <v>3448</v>
      </c>
      <c r="B2239" s="29">
        <v>5366.0</v>
      </c>
      <c r="C2239" s="58">
        <v>5366.0</v>
      </c>
      <c r="D2239" s="27">
        <v>0.0</v>
      </c>
      <c r="E2239" s="34"/>
    </row>
    <row r="2240" hidden="1">
      <c r="A2240" s="35" t="s">
        <v>3449</v>
      </c>
      <c r="B2240" s="29">
        <v>114104.0</v>
      </c>
      <c r="C2240" s="58">
        <v>114104.0</v>
      </c>
      <c r="D2240" s="27">
        <v>0.0</v>
      </c>
      <c r="E2240" s="34"/>
    </row>
    <row r="2241" hidden="1">
      <c r="A2241" s="36" t="s">
        <v>3450</v>
      </c>
      <c r="B2241" s="37">
        <v>0.0</v>
      </c>
      <c r="C2241" s="27">
        <v>0.0</v>
      </c>
      <c r="D2241" s="27">
        <v>0.0</v>
      </c>
      <c r="E2241" s="38"/>
    </row>
    <row r="2242" hidden="1"/>
    <row r="2243" hidden="1"/>
    <row r="2244" hidden="1">
      <c r="A2244" s="5" t="s">
        <v>3421</v>
      </c>
      <c r="B2244" s="6"/>
      <c r="C2244" s="6"/>
      <c r="D2244" s="6"/>
      <c r="E2244" s="7"/>
    </row>
    <row r="2245" hidden="1">
      <c r="A2245" s="10"/>
      <c r="B2245" s="11"/>
      <c r="C2245" s="11"/>
      <c r="D2245" s="11"/>
      <c r="E2245" s="12"/>
    </row>
    <row r="2246" hidden="1">
      <c r="A2246" s="5" t="s">
        <v>3423</v>
      </c>
      <c r="B2246" s="6"/>
      <c r="C2246" s="6"/>
      <c r="D2246" s="6"/>
      <c r="E2246" s="7"/>
    </row>
    <row r="2247" hidden="1">
      <c r="A2247" s="10"/>
      <c r="B2247" s="11"/>
      <c r="C2247" s="11"/>
      <c r="D2247" s="11"/>
      <c r="E2247" s="12"/>
    </row>
    <row r="2248" hidden="1">
      <c r="A2248" s="13">
        <v>45964.0</v>
      </c>
      <c r="B2248" s="6"/>
      <c r="C2248" s="53" t="s">
        <v>3424</v>
      </c>
      <c r="D2248" s="15">
        <v>45970.0</v>
      </c>
      <c r="E2248" s="7"/>
    </row>
    <row r="2249" hidden="1">
      <c r="A2249" s="10"/>
      <c r="B2249" s="11"/>
      <c r="C2249" s="16"/>
      <c r="D2249" s="11"/>
      <c r="E2249" s="12"/>
    </row>
    <row r="2250" hidden="1">
      <c r="A2250" s="54" t="s">
        <v>4468</v>
      </c>
      <c r="B2250" s="7"/>
      <c r="C2250" s="16"/>
      <c r="D2250" s="55" t="s">
        <v>4469</v>
      </c>
      <c r="E2250" s="7"/>
    </row>
    <row r="2251" hidden="1">
      <c r="A2251" s="10"/>
      <c r="B2251" s="12"/>
      <c r="C2251" s="16"/>
      <c r="D2251" s="11"/>
      <c r="E2251" s="12"/>
    </row>
    <row r="2252" hidden="1">
      <c r="A2252" s="19" t="s">
        <v>3425</v>
      </c>
      <c r="B2252" s="6"/>
      <c r="C2252" s="6"/>
      <c r="D2252" s="6"/>
      <c r="E2252" s="7"/>
    </row>
    <row r="2253" hidden="1">
      <c r="A2253" s="20" t="s">
        <v>3426</v>
      </c>
      <c r="B2253" s="21" t="s">
        <v>3427</v>
      </c>
      <c r="C2253" s="22" t="s">
        <v>3428</v>
      </c>
      <c r="D2253" s="21" t="s">
        <v>3429</v>
      </c>
      <c r="E2253" s="23" t="s">
        <v>13</v>
      </c>
    </row>
    <row r="2254" hidden="1">
      <c r="A2254" s="56" t="s">
        <v>3430</v>
      </c>
      <c r="B2254" s="25">
        <v>33094.0</v>
      </c>
      <c r="C2254" s="26">
        <v>19898.0</v>
      </c>
      <c r="D2254" s="27">
        <v>-13196.0</v>
      </c>
      <c r="E2254" s="28"/>
    </row>
    <row r="2255" hidden="1">
      <c r="A2255" s="56" t="s">
        <v>3431</v>
      </c>
      <c r="B2255" s="29">
        <v>36063.0</v>
      </c>
      <c r="C2255" s="26">
        <v>36063.0</v>
      </c>
      <c r="D2255" s="27">
        <v>0.0</v>
      </c>
      <c r="E2255" s="28"/>
    </row>
    <row r="2256" hidden="1">
      <c r="A2256" s="56" t="s">
        <v>3432</v>
      </c>
      <c r="B2256" s="29">
        <v>0.0</v>
      </c>
      <c r="C2256" s="26"/>
      <c r="D2256" s="27">
        <v>0.0</v>
      </c>
      <c r="E2256" s="28" t="s">
        <v>3433</v>
      </c>
    </row>
    <row r="2257" hidden="1">
      <c r="A2257" s="56" t="s">
        <v>3434</v>
      </c>
      <c r="B2257" s="29">
        <v>3000.0</v>
      </c>
      <c r="C2257" s="26">
        <v>4999.0</v>
      </c>
      <c r="D2257" s="27">
        <v>1999.0</v>
      </c>
      <c r="E2257" s="28" t="s">
        <v>4584</v>
      </c>
    </row>
    <row r="2258" hidden="1">
      <c r="A2258" s="31" t="s">
        <v>3436</v>
      </c>
      <c r="B2258" s="29">
        <v>0.0</v>
      </c>
      <c r="C2258" s="26"/>
      <c r="D2258" s="27">
        <v>0.0</v>
      </c>
      <c r="E2258" s="28"/>
    </row>
    <row r="2259" hidden="1">
      <c r="A2259" s="31" t="s">
        <v>3438</v>
      </c>
      <c r="B2259" s="29">
        <v>0.0</v>
      </c>
      <c r="C2259" s="26">
        <v>11194.0</v>
      </c>
      <c r="D2259" s="27">
        <v>11194.0</v>
      </c>
      <c r="E2259" s="28" t="s">
        <v>4585</v>
      </c>
    </row>
    <row r="2260" hidden="1">
      <c r="A2260" s="31" t="s">
        <v>3439</v>
      </c>
      <c r="B2260" s="29">
        <v>1335.0</v>
      </c>
      <c r="C2260" s="26">
        <v>1335.0</v>
      </c>
      <c r="D2260" s="27">
        <v>0.0</v>
      </c>
      <c r="E2260" s="28" t="s">
        <v>4586</v>
      </c>
    </row>
    <row r="2261" hidden="1">
      <c r="A2261" s="31" t="s">
        <v>3441</v>
      </c>
      <c r="B2261" s="29">
        <v>6680.0</v>
      </c>
      <c r="C2261" s="26">
        <v>6680.0</v>
      </c>
      <c r="D2261" s="27">
        <v>0.0</v>
      </c>
      <c r="E2261" s="28"/>
    </row>
    <row r="2262" hidden="1">
      <c r="A2262" s="57" t="s">
        <v>3442</v>
      </c>
      <c r="B2262" s="29">
        <v>87700.0</v>
      </c>
      <c r="C2262" s="29">
        <v>87700.0</v>
      </c>
      <c r="D2262" s="27">
        <v>0.0</v>
      </c>
      <c r="E2262" s="34"/>
    </row>
    <row r="2263" hidden="1">
      <c r="A2263" s="57" t="s">
        <v>3443</v>
      </c>
      <c r="B2263" s="29">
        <v>32116.0</v>
      </c>
      <c r="C2263" s="58">
        <v>32679.0</v>
      </c>
      <c r="D2263" s="27">
        <v>563.0</v>
      </c>
      <c r="E2263" s="34"/>
    </row>
    <row r="2264" hidden="1">
      <c r="A2264" s="57" t="s">
        <v>3444</v>
      </c>
      <c r="B2264" s="29">
        <v>77893.0</v>
      </c>
      <c r="C2264" s="58">
        <v>77893.0</v>
      </c>
      <c r="D2264" s="27">
        <v>0.0</v>
      </c>
      <c r="E2264" s="34"/>
    </row>
    <row r="2265" hidden="1">
      <c r="A2265" s="57" t="s">
        <v>3445</v>
      </c>
      <c r="B2265" s="29">
        <v>96280.5</v>
      </c>
      <c r="C2265" s="58">
        <v>96918.5</v>
      </c>
      <c r="D2265" s="27">
        <v>638.0</v>
      </c>
      <c r="E2265" s="34"/>
    </row>
    <row r="2266" hidden="1">
      <c r="A2266" s="57" t="s">
        <v>3447</v>
      </c>
      <c r="B2266" s="29">
        <v>497.0</v>
      </c>
      <c r="C2266" s="58">
        <v>497.0</v>
      </c>
      <c r="D2266" s="27">
        <v>0.0</v>
      </c>
      <c r="E2266" s="34"/>
    </row>
    <row r="2267" hidden="1">
      <c r="A2267" s="57" t="s">
        <v>3448</v>
      </c>
      <c r="B2267" s="29">
        <v>12292.0</v>
      </c>
      <c r="C2267" s="58">
        <v>12292.0</v>
      </c>
      <c r="D2267" s="27">
        <v>0.0</v>
      </c>
      <c r="E2267" s="34"/>
    </row>
    <row r="2268" hidden="1">
      <c r="A2268" s="35" t="s">
        <v>3449</v>
      </c>
      <c r="B2268" s="29">
        <v>374655.5</v>
      </c>
      <c r="C2268" s="58">
        <v>375856.5</v>
      </c>
      <c r="D2268" s="27">
        <v>1201.0</v>
      </c>
      <c r="E2268" s="34"/>
    </row>
    <row r="2269" hidden="1">
      <c r="A2269" s="36" t="s">
        <v>3450</v>
      </c>
      <c r="B2269" s="37">
        <v>3.0</v>
      </c>
      <c r="C2269" s="27">
        <v>0.0</v>
      </c>
      <c r="D2269" s="27">
        <v>-3.0</v>
      </c>
      <c r="E2269" s="38"/>
    </row>
    <row r="2270" hidden="1"/>
    <row r="2271" hidden="1"/>
    <row r="2272" hidden="1">
      <c r="A2272" s="5" t="s">
        <v>3421</v>
      </c>
      <c r="B2272" s="6"/>
      <c r="C2272" s="6"/>
      <c r="D2272" s="6"/>
      <c r="E2272" s="7"/>
    </row>
    <row r="2273" hidden="1">
      <c r="A2273" s="10"/>
      <c r="B2273" s="11"/>
      <c r="C2273" s="11"/>
      <c r="D2273" s="11"/>
      <c r="E2273" s="12"/>
    </row>
    <row r="2274" hidden="1">
      <c r="A2274" s="5" t="s">
        <v>3423</v>
      </c>
      <c r="B2274" s="6"/>
      <c r="C2274" s="6"/>
      <c r="D2274" s="6"/>
      <c r="E2274" s="7"/>
    </row>
    <row r="2275" hidden="1">
      <c r="A2275" s="10"/>
      <c r="B2275" s="11"/>
      <c r="C2275" s="11"/>
      <c r="D2275" s="11"/>
      <c r="E2275" s="12"/>
    </row>
    <row r="2276" hidden="1">
      <c r="A2276" s="13">
        <v>45964.0</v>
      </c>
      <c r="B2276" s="6"/>
      <c r="C2276" s="53" t="s">
        <v>3424</v>
      </c>
      <c r="D2276" s="15">
        <v>45970.0</v>
      </c>
      <c r="E2276" s="7"/>
    </row>
    <row r="2277" hidden="1">
      <c r="A2277" s="10"/>
      <c r="B2277" s="11"/>
      <c r="C2277" s="16"/>
      <c r="D2277" s="11"/>
      <c r="E2277" s="12"/>
    </row>
    <row r="2278" hidden="1">
      <c r="A2278" s="54" t="s">
        <v>4468</v>
      </c>
      <c r="B2278" s="7"/>
      <c r="C2278" s="16"/>
      <c r="D2278" s="55" t="s">
        <v>4469</v>
      </c>
      <c r="E2278" s="7"/>
    </row>
    <row r="2279" hidden="1">
      <c r="A2279" s="10"/>
      <c r="B2279" s="12"/>
      <c r="C2279" s="16"/>
      <c r="D2279" s="11"/>
      <c r="E2279" s="12"/>
    </row>
    <row r="2280" hidden="1">
      <c r="A2280" s="19" t="s">
        <v>3425</v>
      </c>
      <c r="B2280" s="6"/>
      <c r="C2280" s="6"/>
      <c r="D2280" s="6"/>
      <c r="E2280" s="7"/>
    </row>
    <row r="2281" hidden="1">
      <c r="A2281" s="20" t="s">
        <v>3426</v>
      </c>
      <c r="B2281" s="21" t="s">
        <v>3427</v>
      </c>
      <c r="C2281" s="22" t="s">
        <v>3428</v>
      </c>
      <c r="D2281" s="21" t="s">
        <v>3429</v>
      </c>
      <c r="E2281" s="23" t="s">
        <v>13</v>
      </c>
    </row>
    <row r="2282" hidden="1">
      <c r="A2282" s="56" t="s">
        <v>3430</v>
      </c>
      <c r="B2282" s="25">
        <v>33094.0</v>
      </c>
      <c r="C2282" s="26">
        <v>19898.0</v>
      </c>
      <c r="D2282" s="27">
        <v>-13196.0</v>
      </c>
      <c r="E2282" s="28"/>
    </row>
    <row r="2283" hidden="1">
      <c r="A2283" s="56" t="s">
        <v>3431</v>
      </c>
      <c r="B2283" s="29">
        <v>36063.0</v>
      </c>
      <c r="C2283" s="26">
        <v>36063.0</v>
      </c>
      <c r="D2283" s="27">
        <v>0.0</v>
      </c>
      <c r="E2283" s="28"/>
    </row>
    <row r="2284" hidden="1">
      <c r="A2284" s="56" t="s">
        <v>3432</v>
      </c>
      <c r="B2284" s="29">
        <v>0.0</v>
      </c>
      <c r="C2284" s="26"/>
      <c r="D2284" s="27">
        <v>0.0</v>
      </c>
      <c r="E2284" s="28" t="s">
        <v>3433</v>
      </c>
    </row>
    <row r="2285" hidden="1">
      <c r="A2285" s="56" t="s">
        <v>3434</v>
      </c>
      <c r="B2285" s="29">
        <v>3000.0</v>
      </c>
      <c r="C2285" s="26">
        <v>4999.0</v>
      </c>
      <c r="D2285" s="27">
        <v>1999.0</v>
      </c>
      <c r="E2285" s="28" t="s">
        <v>4584</v>
      </c>
    </row>
    <row r="2286" hidden="1">
      <c r="A2286" s="31" t="s">
        <v>3436</v>
      </c>
      <c r="B2286" s="29">
        <v>0.0</v>
      </c>
      <c r="C2286" s="26"/>
      <c r="D2286" s="27">
        <v>0.0</v>
      </c>
      <c r="E2286" s="28"/>
    </row>
    <row r="2287" hidden="1">
      <c r="A2287" s="31" t="s">
        <v>3438</v>
      </c>
      <c r="B2287" s="29">
        <v>0.0</v>
      </c>
      <c r="C2287" s="26">
        <v>11194.0</v>
      </c>
      <c r="D2287" s="27">
        <v>11194.0</v>
      </c>
      <c r="E2287" s="28" t="s">
        <v>4585</v>
      </c>
    </row>
    <row r="2288" hidden="1">
      <c r="A2288" s="31" t="s">
        <v>3439</v>
      </c>
      <c r="B2288" s="29">
        <v>1335.0</v>
      </c>
      <c r="C2288" s="26">
        <v>1335.0</v>
      </c>
      <c r="D2288" s="27">
        <v>0.0</v>
      </c>
      <c r="E2288" s="28" t="s">
        <v>4586</v>
      </c>
    </row>
    <row r="2289" hidden="1">
      <c r="A2289" s="31" t="s">
        <v>3441</v>
      </c>
      <c r="B2289" s="29">
        <v>6680.0</v>
      </c>
      <c r="C2289" s="26">
        <v>6680.0</v>
      </c>
      <c r="D2289" s="27">
        <v>0.0</v>
      </c>
      <c r="E2289" s="28"/>
    </row>
    <row r="2290" hidden="1">
      <c r="A2290" s="57" t="s">
        <v>3442</v>
      </c>
      <c r="B2290" s="29">
        <v>87700.0</v>
      </c>
      <c r="C2290" s="29">
        <v>87700.0</v>
      </c>
      <c r="D2290" s="27">
        <v>0.0</v>
      </c>
      <c r="E2290" s="34"/>
    </row>
    <row r="2291" hidden="1">
      <c r="A2291" s="57" t="s">
        <v>3443</v>
      </c>
      <c r="B2291" s="29">
        <v>32116.0</v>
      </c>
      <c r="C2291" s="58">
        <v>32679.0</v>
      </c>
      <c r="D2291" s="27">
        <v>563.0</v>
      </c>
      <c r="E2291" s="34"/>
    </row>
    <row r="2292" hidden="1">
      <c r="A2292" s="57" t="s">
        <v>3444</v>
      </c>
      <c r="B2292" s="29">
        <v>77893.0</v>
      </c>
      <c r="C2292" s="58">
        <v>77893.0</v>
      </c>
      <c r="D2292" s="27">
        <v>0.0</v>
      </c>
      <c r="E2292" s="34"/>
    </row>
    <row r="2293" hidden="1">
      <c r="A2293" s="57" t="s">
        <v>3445</v>
      </c>
      <c r="B2293" s="29">
        <v>96280.5</v>
      </c>
      <c r="C2293" s="58">
        <v>96918.5</v>
      </c>
      <c r="D2293" s="27">
        <v>638.0</v>
      </c>
      <c r="E2293" s="34"/>
    </row>
    <row r="2294" hidden="1">
      <c r="A2294" s="57" t="s">
        <v>3447</v>
      </c>
      <c r="B2294" s="29">
        <v>497.0</v>
      </c>
      <c r="C2294" s="58">
        <v>497.0</v>
      </c>
      <c r="D2294" s="27">
        <v>0.0</v>
      </c>
      <c r="E2294" s="34"/>
    </row>
    <row r="2295" hidden="1">
      <c r="A2295" s="57" t="s">
        <v>3448</v>
      </c>
      <c r="B2295" s="29">
        <v>12292.0</v>
      </c>
      <c r="C2295" s="58">
        <v>12292.0</v>
      </c>
      <c r="D2295" s="27">
        <v>0.0</v>
      </c>
      <c r="E2295" s="34"/>
    </row>
    <row r="2296" hidden="1">
      <c r="A2296" s="35" t="s">
        <v>3449</v>
      </c>
      <c r="B2296" s="29">
        <v>374655.5</v>
      </c>
      <c r="C2296" s="58">
        <v>375856.5</v>
      </c>
      <c r="D2296" s="27">
        <v>1201.0</v>
      </c>
      <c r="E2296" s="34"/>
    </row>
    <row r="2297" hidden="1">
      <c r="A2297" s="36" t="s">
        <v>3450</v>
      </c>
      <c r="B2297" s="37">
        <v>3.0</v>
      </c>
      <c r="C2297" s="27">
        <v>0.0</v>
      </c>
      <c r="D2297" s="27">
        <v>-3.0</v>
      </c>
      <c r="E2297" s="38"/>
    </row>
    <row r="2298" hidden="1"/>
    <row r="2299" hidden="1"/>
    <row r="2300" hidden="1">
      <c r="A2300" s="5" t="s">
        <v>3421</v>
      </c>
      <c r="B2300" s="6"/>
      <c r="C2300" s="6"/>
      <c r="D2300" s="6"/>
      <c r="E2300" s="7"/>
    </row>
    <row r="2301" hidden="1">
      <c r="A2301" s="10"/>
      <c r="B2301" s="11"/>
      <c r="C2301" s="11"/>
      <c r="D2301" s="11"/>
      <c r="E2301" s="12"/>
    </row>
    <row r="2302" hidden="1">
      <c r="A2302" s="5" t="s">
        <v>3423</v>
      </c>
      <c r="B2302" s="6"/>
      <c r="C2302" s="6"/>
      <c r="D2302" s="6"/>
      <c r="E2302" s="7"/>
    </row>
    <row r="2303" hidden="1">
      <c r="A2303" s="10"/>
      <c r="B2303" s="11"/>
      <c r="C2303" s="11"/>
      <c r="D2303" s="11"/>
      <c r="E2303" s="12"/>
    </row>
    <row r="2304" hidden="1">
      <c r="A2304" s="13">
        <v>45971.0</v>
      </c>
      <c r="B2304" s="6"/>
      <c r="C2304" s="53" t="s">
        <v>3424</v>
      </c>
      <c r="D2304" s="15">
        <v>45977.0</v>
      </c>
      <c r="E2304" s="7"/>
    </row>
    <row r="2305" hidden="1">
      <c r="A2305" s="10"/>
      <c r="B2305" s="11"/>
      <c r="C2305" s="16"/>
      <c r="D2305" s="11"/>
      <c r="E2305" s="12"/>
    </row>
    <row r="2306" hidden="1">
      <c r="A2306" s="54" t="s">
        <v>4468</v>
      </c>
      <c r="B2306" s="7"/>
      <c r="C2306" s="16"/>
      <c r="D2306" s="55" t="s">
        <v>4469</v>
      </c>
      <c r="E2306" s="7"/>
    </row>
    <row r="2307" hidden="1">
      <c r="A2307" s="10"/>
      <c r="B2307" s="12"/>
      <c r="C2307" s="16"/>
      <c r="D2307" s="11"/>
      <c r="E2307" s="12"/>
    </row>
    <row r="2308" hidden="1">
      <c r="A2308" s="19" t="s">
        <v>3425</v>
      </c>
      <c r="B2308" s="6"/>
      <c r="C2308" s="6"/>
      <c r="D2308" s="6"/>
      <c r="E2308" s="7"/>
    </row>
    <row r="2309" hidden="1">
      <c r="A2309" s="20" t="s">
        <v>3426</v>
      </c>
      <c r="B2309" s="21" t="s">
        <v>3427</v>
      </c>
      <c r="C2309" s="22" t="s">
        <v>3428</v>
      </c>
      <c r="D2309" s="21" t="s">
        <v>3429</v>
      </c>
      <c r="E2309" s="23" t="s">
        <v>13</v>
      </c>
    </row>
    <row r="2310" hidden="1">
      <c r="A2310" s="56" t="s">
        <v>3430</v>
      </c>
      <c r="B2310" s="25">
        <v>31094.0</v>
      </c>
      <c r="C2310" s="26">
        <v>12000.0</v>
      </c>
      <c r="D2310" s="27">
        <v>-19094.0</v>
      </c>
      <c r="E2310" s="28"/>
    </row>
    <row r="2311" hidden="1">
      <c r="A2311" s="56" t="s">
        <v>3431</v>
      </c>
      <c r="B2311" s="29">
        <v>33215.0</v>
      </c>
      <c r="C2311" s="26">
        <v>33215.0</v>
      </c>
      <c r="D2311" s="27">
        <v>0.0</v>
      </c>
      <c r="E2311" s="28"/>
    </row>
    <row r="2312" hidden="1">
      <c r="A2312" s="56" t="s">
        <v>3432</v>
      </c>
      <c r="B2312" s="29">
        <v>0.0</v>
      </c>
      <c r="C2312" s="26"/>
      <c r="D2312" s="27">
        <v>0.0</v>
      </c>
      <c r="E2312" s="28" t="s">
        <v>3433</v>
      </c>
    </row>
    <row r="2313" hidden="1">
      <c r="A2313" s="56" t="s">
        <v>3434</v>
      </c>
      <c r="B2313" s="29">
        <v>3200.0</v>
      </c>
      <c r="C2313" s="26">
        <v>7200.0</v>
      </c>
      <c r="D2313" s="27">
        <v>4000.0</v>
      </c>
      <c r="E2313" s="28" t="s">
        <v>4584</v>
      </c>
    </row>
    <row r="2314" hidden="1">
      <c r="A2314" s="31" t="s">
        <v>3436</v>
      </c>
      <c r="B2314" s="29">
        <v>0.0</v>
      </c>
      <c r="C2314" s="26"/>
      <c r="D2314" s="27">
        <v>0.0</v>
      </c>
      <c r="E2314" s="28"/>
    </row>
    <row r="2315" hidden="1">
      <c r="A2315" s="31" t="s">
        <v>3438</v>
      </c>
      <c r="B2315" s="29">
        <v>0.0</v>
      </c>
      <c r="C2315" s="26"/>
      <c r="D2315" s="27">
        <v>0.0</v>
      </c>
      <c r="E2315" s="28"/>
    </row>
    <row r="2316" hidden="1">
      <c r="A2316" s="31" t="s">
        <v>3439</v>
      </c>
      <c r="B2316" s="29">
        <v>9900.0</v>
      </c>
      <c r="C2316" s="26">
        <v>25012.0</v>
      </c>
      <c r="D2316" s="27">
        <v>15112.0</v>
      </c>
      <c r="E2316" s="28" t="s">
        <v>4587</v>
      </c>
    </row>
    <row r="2317" hidden="1">
      <c r="A2317" s="31" t="s">
        <v>3441</v>
      </c>
      <c r="B2317" s="29">
        <v>6880.0</v>
      </c>
      <c r="C2317" s="26">
        <v>6880.0</v>
      </c>
      <c r="D2317" s="27">
        <v>0.0</v>
      </c>
      <c r="E2317" s="28"/>
    </row>
    <row r="2318" hidden="1">
      <c r="A2318" s="57" t="s">
        <v>3442</v>
      </c>
      <c r="B2318" s="29">
        <v>113971.0</v>
      </c>
      <c r="C2318" s="29">
        <v>113971.0</v>
      </c>
      <c r="D2318" s="27">
        <v>0.0</v>
      </c>
      <c r="E2318" s="34"/>
    </row>
    <row r="2319" hidden="1">
      <c r="A2319" s="57" t="s">
        <v>3443</v>
      </c>
      <c r="B2319" s="29">
        <v>40467.0</v>
      </c>
      <c r="C2319" s="58">
        <v>40467.0</v>
      </c>
      <c r="D2319" s="27">
        <v>0.0</v>
      </c>
      <c r="E2319" s="34"/>
    </row>
    <row r="2320" hidden="1">
      <c r="A2320" s="57" t="s">
        <v>3444</v>
      </c>
      <c r="B2320" s="29">
        <v>80827.0</v>
      </c>
      <c r="C2320" s="58">
        <v>80403.0</v>
      </c>
      <c r="D2320" s="27">
        <v>-424.0</v>
      </c>
      <c r="E2320" s="34"/>
    </row>
    <row r="2321" hidden="1">
      <c r="A2321" s="57" t="s">
        <v>3445</v>
      </c>
      <c r="B2321" s="29">
        <v>103494.0</v>
      </c>
      <c r="C2321" s="58">
        <v>103494.0</v>
      </c>
      <c r="D2321" s="27">
        <v>0.0</v>
      </c>
      <c r="E2321" s="34"/>
    </row>
    <row r="2322" hidden="1">
      <c r="A2322" s="57" t="s">
        <v>3447</v>
      </c>
      <c r="B2322" s="29">
        <v>250.0</v>
      </c>
      <c r="C2322" s="58">
        <v>250.0</v>
      </c>
      <c r="D2322" s="27">
        <v>0.0</v>
      </c>
      <c r="E2322" s="34"/>
    </row>
    <row r="2323" hidden="1">
      <c r="A2323" s="57" t="s">
        <v>3448</v>
      </c>
      <c r="B2323" s="29">
        <v>16575.0</v>
      </c>
      <c r="C2323" s="58">
        <v>16575.0</v>
      </c>
      <c r="D2323" s="27">
        <v>0.0</v>
      </c>
      <c r="E2323" s="34"/>
    </row>
    <row r="2324" hidden="1">
      <c r="A2324" s="35" t="s">
        <v>3449</v>
      </c>
      <c r="B2324" s="29">
        <v>423284.0</v>
      </c>
      <c r="C2324" s="58">
        <v>422860.0</v>
      </c>
      <c r="D2324" s="27">
        <v>-424.0</v>
      </c>
      <c r="E2324" s="34"/>
    </row>
    <row r="2325" hidden="1">
      <c r="A2325" s="36" t="s">
        <v>3450</v>
      </c>
      <c r="B2325" s="37">
        <v>14.0</v>
      </c>
      <c r="C2325" s="27">
        <v>32.0</v>
      </c>
      <c r="D2325" s="27">
        <v>18.0</v>
      </c>
      <c r="E2325" s="38"/>
    </row>
    <row r="2326" hidden="1"/>
    <row r="2327" hidden="1"/>
    <row r="2328" hidden="1">
      <c r="A2328" s="5" t="s">
        <v>3421</v>
      </c>
      <c r="B2328" s="6"/>
      <c r="C2328" s="6"/>
      <c r="D2328" s="6"/>
      <c r="E2328" s="7"/>
    </row>
    <row r="2329" hidden="1">
      <c r="A2329" s="10"/>
      <c r="B2329" s="11"/>
      <c r="C2329" s="11"/>
      <c r="D2329" s="11"/>
      <c r="E2329" s="12"/>
    </row>
    <row r="2330" hidden="1">
      <c r="A2330" s="5" t="s">
        <v>3423</v>
      </c>
      <c r="B2330" s="6"/>
      <c r="C2330" s="6"/>
      <c r="D2330" s="6"/>
      <c r="E2330" s="7"/>
    </row>
    <row r="2331" hidden="1">
      <c r="A2331" s="10"/>
      <c r="B2331" s="11"/>
      <c r="C2331" s="11"/>
      <c r="D2331" s="11"/>
      <c r="E2331" s="12"/>
    </row>
    <row r="2332" hidden="1">
      <c r="A2332" s="13">
        <v>45978.0</v>
      </c>
      <c r="B2332" s="6"/>
      <c r="C2332" s="53" t="s">
        <v>3424</v>
      </c>
      <c r="D2332" s="15">
        <v>45984.0</v>
      </c>
      <c r="E2332" s="7"/>
    </row>
    <row r="2333" hidden="1">
      <c r="A2333" s="10"/>
      <c r="B2333" s="11"/>
      <c r="C2333" s="16"/>
      <c r="D2333" s="11"/>
      <c r="E2333" s="12"/>
    </row>
    <row r="2334" hidden="1">
      <c r="A2334" s="54" t="s">
        <v>4468</v>
      </c>
      <c r="B2334" s="7"/>
      <c r="C2334" s="16"/>
      <c r="D2334" s="55" t="s">
        <v>4469</v>
      </c>
      <c r="E2334" s="7"/>
    </row>
    <row r="2335" hidden="1">
      <c r="A2335" s="10"/>
      <c r="B2335" s="12"/>
      <c r="C2335" s="16"/>
      <c r="D2335" s="11"/>
      <c r="E2335" s="12"/>
    </row>
    <row r="2336" hidden="1">
      <c r="A2336" s="19" t="s">
        <v>3425</v>
      </c>
      <c r="B2336" s="6"/>
      <c r="C2336" s="6"/>
      <c r="D2336" s="6"/>
      <c r="E2336" s="7"/>
    </row>
    <row r="2337" hidden="1">
      <c r="A2337" s="20" t="s">
        <v>3426</v>
      </c>
      <c r="B2337" s="21" t="s">
        <v>3427</v>
      </c>
      <c r="C2337" s="22" t="s">
        <v>3428</v>
      </c>
      <c r="D2337" s="21" t="s">
        <v>3429</v>
      </c>
      <c r="E2337" s="23" t="s">
        <v>13</v>
      </c>
    </row>
    <row r="2338" hidden="1">
      <c r="A2338" s="56" t="s">
        <v>3430</v>
      </c>
      <c r="B2338" s="25">
        <v>33588.0</v>
      </c>
      <c r="C2338" s="26">
        <v>15470.0</v>
      </c>
      <c r="D2338" s="27">
        <v>-18118.0</v>
      </c>
      <c r="E2338" s="28"/>
    </row>
    <row r="2339" hidden="1">
      <c r="A2339" s="56" t="s">
        <v>3431</v>
      </c>
      <c r="B2339" s="29">
        <v>32906.0</v>
      </c>
      <c r="C2339" s="26">
        <v>32906.0</v>
      </c>
      <c r="D2339" s="27">
        <v>0.0</v>
      </c>
      <c r="E2339" s="28"/>
    </row>
    <row r="2340" hidden="1">
      <c r="A2340" s="56" t="s">
        <v>3432</v>
      </c>
      <c r="B2340" s="29">
        <v>450.0</v>
      </c>
      <c r="C2340" s="26">
        <v>450.0</v>
      </c>
      <c r="D2340" s="27">
        <v>0.0</v>
      </c>
      <c r="E2340" s="28" t="s">
        <v>3433</v>
      </c>
    </row>
    <row r="2341" hidden="1">
      <c r="A2341" s="56" t="s">
        <v>3434</v>
      </c>
      <c r="B2341" s="25">
        <v>4088.0</v>
      </c>
      <c r="C2341" s="26">
        <v>8090.0</v>
      </c>
      <c r="D2341" s="27">
        <v>4002.0</v>
      </c>
      <c r="E2341" s="28" t="s">
        <v>4588</v>
      </c>
    </row>
    <row r="2342" hidden="1">
      <c r="A2342" s="31" t="s">
        <v>3436</v>
      </c>
      <c r="B2342" s="29">
        <v>0.0</v>
      </c>
      <c r="C2342" s="26"/>
      <c r="D2342" s="27">
        <v>0.0</v>
      </c>
      <c r="E2342" s="28"/>
    </row>
    <row r="2343" hidden="1">
      <c r="A2343" s="31" t="s">
        <v>3438</v>
      </c>
      <c r="B2343" s="29">
        <v>0.0</v>
      </c>
      <c r="C2343" s="26">
        <v>14116.0</v>
      </c>
      <c r="D2343" s="27">
        <v>14116.0</v>
      </c>
      <c r="E2343" s="28" t="s">
        <v>4585</v>
      </c>
    </row>
    <row r="2344" hidden="1">
      <c r="A2344" s="31" t="s">
        <v>3439</v>
      </c>
      <c r="B2344" s="29">
        <v>9529.0</v>
      </c>
      <c r="C2344" s="26">
        <v>9609.0</v>
      </c>
      <c r="D2344" s="27">
        <v>80.0</v>
      </c>
      <c r="E2344" s="28"/>
    </row>
    <row r="2345" hidden="1">
      <c r="A2345" s="31" t="s">
        <v>3441</v>
      </c>
      <c r="B2345" s="29">
        <v>4840.0</v>
      </c>
      <c r="C2345" s="26">
        <v>4780.0</v>
      </c>
      <c r="D2345" s="27">
        <v>-60.0</v>
      </c>
      <c r="E2345" s="28"/>
    </row>
    <row r="2346" hidden="1">
      <c r="A2346" s="57" t="s">
        <v>3442</v>
      </c>
      <c r="B2346" s="29">
        <v>96549.0</v>
      </c>
      <c r="C2346" s="29">
        <v>96549.0</v>
      </c>
      <c r="D2346" s="27">
        <v>0.0</v>
      </c>
      <c r="E2346" s="34"/>
    </row>
    <row r="2347" hidden="1">
      <c r="A2347" s="57" t="s">
        <v>3443</v>
      </c>
      <c r="B2347" s="29">
        <v>39437.0</v>
      </c>
      <c r="C2347" s="58">
        <v>39437.0</v>
      </c>
      <c r="D2347" s="27">
        <v>0.0</v>
      </c>
      <c r="E2347" s="34"/>
    </row>
    <row r="2348" hidden="1">
      <c r="A2348" s="57" t="s">
        <v>3444</v>
      </c>
      <c r="B2348" s="29">
        <v>79653.0</v>
      </c>
      <c r="C2348" s="58">
        <v>79653.0</v>
      </c>
      <c r="D2348" s="27">
        <v>0.0</v>
      </c>
      <c r="E2348" s="34"/>
    </row>
    <row r="2349" hidden="1">
      <c r="A2349" s="57" t="s">
        <v>3445</v>
      </c>
      <c r="B2349" s="29">
        <v>95950.0</v>
      </c>
      <c r="C2349" s="58">
        <v>95950.0</v>
      </c>
      <c r="D2349" s="27">
        <v>0.0</v>
      </c>
      <c r="E2349" s="34"/>
    </row>
    <row r="2350" hidden="1">
      <c r="A2350" s="57" t="s">
        <v>3447</v>
      </c>
      <c r="B2350" s="29">
        <v>0.0</v>
      </c>
      <c r="C2350" s="58">
        <v>0.0</v>
      </c>
      <c r="D2350" s="27">
        <v>0.0</v>
      </c>
      <c r="E2350" s="34"/>
    </row>
    <row r="2351" hidden="1">
      <c r="A2351" s="57" t="s">
        <v>3448</v>
      </c>
      <c r="B2351" s="29">
        <v>11067.0</v>
      </c>
      <c r="C2351" s="58">
        <v>11067.0</v>
      </c>
      <c r="D2351" s="27">
        <v>0.0</v>
      </c>
      <c r="E2351" s="34"/>
    </row>
    <row r="2352" hidden="1">
      <c r="A2352" s="35" t="s">
        <v>3449</v>
      </c>
      <c r="B2352" s="29">
        <v>396987.5</v>
      </c>
      <c r="C2352" s="58">
        <v>396987.5</v>
      </c>
      <c r="D2352" s="27">
        <v>0.0</v>
      </c>
      <c r="E2352" s="34"/>
    </row>
    <row r="2353" hidden="1">
      <c r="A2353" s="36" t="s">
        <v>3450</v>
      </c>
      <c r="B2353" s="37">
        <v>2.5</v>
      </c>
      <c r="C2353" s="27">
        <v>22.5</v>
      </c>
      <c r="D2353" s="27">
        <v>20.0</v>
      </c>
      <c r="E2353" s="38"/>
    </row>
    <row r="2354" hidden="1"/>
    <row r="2355" hidden="1"/>
    <row r="2356" hidden="1">
      <c r="A2356" s="5" t="s">
        <v>3421</v>
      </c>
      <c r="B2356" s="6"/>
      <c r="C2356" s="6"/>
      <c r="D2356" s="6"/>
      <c r="E2356" s="7"/>
    </row>
    <row r="2357" hidden="1">
      <c r="A2357" s="10"/>
      <c r="B2357" s="11"/>
      <c r="C2357" s="11"/>
      <c r="D2357" s="11"/>
      <c r="E2357" s="12"/>
    </row>
    <row r="2358" hidden="1">
      <c r="A2358" s="5" t="s">
        <v>3423</v>
      </c>
      <c r="B2358" s="6"/>
      <c r="C2358" s="6"/>
      <c r="D2358" s="6"/>
      <c r="E2358" s="7"/>
    </row>
    <row r="2359" hidden="1">
      <c r="A2359" s="10"/>
      <c r="B2359" s="11"/>
      <c r="C2359" s="11"/>
      <c r="D2359" s="11"/>
      <c r="E2359" s="12"/>
    </row>
    <row r="2360" hidden="1">
      <c r="A2360" s="13">
        <v>45985.0</v>
      </c>
      <c r="B2360" s="6"/>
      <c r="C2360" s="53" t="s">
        <v>3424</v>
      </c>
      <c r="D2360" s="15">
        <v>45991.0</v>
      </c>
      <c r="E2360" s="7"/>
    </row>
    <row r="2361" hidden="1">
      <c r="A2361" s="10"/>
      <c r="B2361" s="11"/>
      <c r="C2361" s="16"/>
      <c r="D2361" s="11"/>
      <c r="E2361" s="12"/>
    </row>
    <row r="2362" hidden="1">
      <c r="A2362" s="54" t="s">
        <v>4468</v>
      </c>
      <c r="B2362" s="7"/>
      <c r="C2362" s="16"/>
      <c r="D2362" s="55" t="s">
        <v>4469</v>
      </c>
      <c r="E2362" s="7"/>
    </row>
    <row r="2363" hidden="1">
      <c r="A2363" s="10"/>
      <c r="B2363" s="12"/>
      <c r="C2363" s="16"/>
      <c r="D2363" s="11"/>
      <c r="E2363" s="12"/>
    </row>
    <row r="2364" hidden="1">
      <c r="A2364" s="19" t="s">
        <v>3425</v>
      </c>
      <c r="B2364" s="6"/>
      <c r="C2364" s="6"/>
      <c r="D2364" s="6"/>
      <c r="E2364" s="7"/>
    </row>
    <row r="2365" hidden="1">
      <c r="A2365" s="20" t="s">
        <v>3426</v>
      </c>
      <c r="B2365" s="21" t="s">
        <v>3427</v>
      </c>
      <c r="C2365" s="22" t="s">
        <v>3428</v>
      </c>
      <c r="D2365" s="21" t="s">
        <v>3429</v>
      </c>
      <c r="E2365" s="23" t="s">
        <v>13</v>
      </c>
    </row>
    <row r="2366" hidden="1">
      <c r="A2366" s="56" t="s">
        <v>3430</v>
      </c>
      <c r="B2366" s="25">
        <v>31096.0</v>
      </c>
      <c r="C2366" s="26">
        <v>10505.0</v>
      </c>
      <c r="D2366" s="27">
        <v>-20591.0</v>
      </c>
      <c r="E2366" s="28"/>
    </row>
    <row r="2367" hidden="1">
      <c r="A2367" s="56" t="s">
        <v>3431</v>
      </c>
      <c r="B2367" s="29">
        <v>35131.0</v>
      </c>
      <c r="C2367" s="26">
        <v>35131.0</v>
      </c>
      <c r="D2367" s="27">
        <v>0.0</v>
      </c>
      <c r="E2367" s="28"/>
    </row>
    <row r="2368" hidden="1">
      <c r="A2368" s="56" t="s">
        <v>3432</v>
      </c>
      <c r="B2368" s="29">
        <v>0.0</v>
      </c>
      <c r="C2368" s="26"/>
      <c r="D2368" s="27">
        <v>0.0</v>
      </c>
      <c r="E2368" s="28" t="s">
        <v>3433</v>
      </c>
    </row>
    <row r="2369" hidden="1">
      <c r="A2369" s="56" t="s">
        <v>3434</v>
      </c>
      <c r="B2369" s="25">
        <v>6200.0</v>
      </c>
      <c r="C2369" s="26">
        <v>8200.0</v>
      </c>
      <c r="D2369" s="27">
        <v>2000.0</v>
      </c>
      <c r="E2369" s="28" t="s">
        <v>4589</v>
      </c>
    </row>
    <row r="2370" hidden="1">
      <c r="A2370" s="31" t="s">
        <v>3436</v>
      </c>
      <c r="B2370" s="29">
        <v>0.0</v>
      </c>
      <c r="C2370" s="26"/>
      <c r="D2370" s="27">
        <v>0.0</v>
      </c>
      <c r="E2370" s="28"/>
    </row>
    <row r="2371" hidden="1">
      <c r="A2371" s="31" t="s">
        <v>3438</v>
      </c>
      <c r="B2371" s="29">
        <v>190.0</v>
      </c>
      <c r="C2371" s="26">
        <v>17782.0</v>
      </c>
      <c r="D2371" s="27">
        <v>17592.0</v>
      </c>
      <c r="E2371" s="28" t="s">
        <v>4590</v>
      </c>
    </row>
    <row r="2372" hidden="1">
      <c r="A2372" s="31" t="s">
        <v>3439</v>
      </c>
      <c r="B2372" s="29">
        <v>770.0</v>
      </c>
      <c r="C2372" s="26">
        <v>770.0</v>
      </c>
      <c r="D2372" s="27">
        <v>0.0</v>
      </c>
      <c r="E2372" s="28" t="s">
        <v>4591</v>
      </c>
    </row>
    <row r="2373" hidden="1">
      <c r="A2373" s="31" t="s">
        <v>3441</v>
      </c>
      <c r="B2373" s="29">
        <v>4760.0</v>
      </c>
      <c r="C2373" s="26">
        <v>4660.0</v>
      </c>
      <c r="D2373" s="27">
        <v>-100.0</v>
      </c>
      <c r="E2373" s="28"/>
    </row>
    <row r="2374" hidden="1">
      <c r="A2374" s="57" t="s">
        <v>3442</v>
      </c>
      <c r="B2374" s="29">
        <v>86861.0</v>
      </c>
      <c r="C2374" s="29">
        <v>86861.0</v>
      </c>
      <c r="D2374" s="27">
        <v>0.0</v>
      </c>
      <c r="E2374" s="34"/>
    </row>
    <row r="2375" hidden="1">
      <c r="A2375" s="57" t="s">
        <v>3443</v>
      </c>
      <c r="B2375" s="29">
        <v>31256.0</v>
      </c>
      <c r="C2375" s="58">
        <v>31256.0</v>
      </c>
      <c r="D2375" s="27">
        <v>0.0</v>
      </c>
      <c r="E2375" s="34"/>
    </row>
    <row r="2376" hidden="1">
      <c r="A2376" s="57" t="s">
        <v>3444</v>
      </c>
      <c r="B2376" s="29">
        <v>96323.0</v>
      </c>
      <c r="C2376" s="58">
        <v>96323.0</v>
      </c>
      <c r="D2376" s="27">
        <v>0.0</v>
      </c>
      <c r="E2376" s="34"/>
    </row>
    <row r="2377" hidden="1">
      <c r="A2377" s="57" t="s">
        <v>3445</v>
      </c>
      <c r="B2377" s="29">
        <v>114353.0</v>
      </c>
      <c r="C2377" s="58">
        <v>114353.0</v>
      </c>
      <c r="D2377" s="27">
        <v>0.0</v>
      </c>
      <c r="E2377" s="34"/>
    </row>
    <row r="2378" hidden="1">
      <c r="A2378" s="57" t="s">
        <v>3447</v>
      </c>
      <c r="B2378" s="29">
        <v>0.0</v>
      </c>
      <c r="C2378" s="58">
        <v>0.0</v>
      </c>
      <c r="D2378" s="27">
        <v>0.0</v>
      </c>
      <c r="E2378" s="34"/>
    </row>
    <row r="2379" hidden="1">
      <c r="A2379" s="57" t="s">
        <v>3448</v>
      </c>
      <c r="B2379" s="29">
        <v>12365.0</v>
      </c>
      <c r="C2379" s="58">
        <v>12365.0</v>
      </c>
      <c r="D2379" s="27">
        <v>0.0</v>
      </c>
      <c r="E2379" s="34"/>
    </row>
    <row r="2380" hidden="1">
      <c r="A2380" s="35" t="s">
        <v>3449</v>
      </c>
      <c r="B2380" s="29">
        <v>406939.0</v>
      </c>
      <c r="C2380" s="58">
        <v>406939.0</v>
      </c>
      <c r="D2380" s="27">
        <v>0.0</v>
      </c>
      <c r="E2380" s="34"/>
    </row>
    <row r="2381" hidden="1">
      <c r="A2381" s="36" t="s">
        <v>3450</v>
      </c>
      <c r="B2381" s="37">
        <v>1.0</v>
      </c>
      <c r="C2381" s="27">
        <v>-1098.0</v>
      </c>
      <c r="D2381" s="27">
        <v>-1099.0</v>
      </c>
      <c r="E2381" s="38" t="s">
        <v>4592</v>
      </c>
    </row>
    <row r="2382" hidden="1"/>
    <row r="2383" hidden="1"/>
    <row r="2384" hidden="1">
      <c r="A2384" s="5" t="s">
        <v>3421</v>
      </c>
      <c r="B2384" s="6"/>
      <c r="C2384" s="6"/>
      <c r="D2384" s="6"/>
      <c r="E2384" s="7"/>
    </row>
    <row r="2385" hidden="1">
      <c r="A2385" s="10"/>
      <c r="B2385" s="11"/>
      <c r="C2385" s="11"/>
      <c r="D2385" s="11"/>
      <c r="E2385" s="12"/>
    </row>
    <row r="2386" hidden="1">
      <c r="A2386" s="5" t="s">
        <v>3423</v>
      </c>
      <c r="B2386" s="6"/>
      <c r="C2386" s="6"/>
      <c r="D2386" s="6"/>
      <c r="E2386" s="7"/>
    </row>
    <row r="2387" hidden="1">
      <c r="A2387" s="10"/>
      <c r="B2387" s="11"/>
      <c r="C2387" s="11"/>
      <c r="D2387" s="11"/>
      <c r="E2387" s="12"/>
    </row>
    <row r="2388" hidden="1">
      <c r="A2388" s="13">
        <v>45992.0</v>
      </c>
      <c r="B2388" s="6"/>
      <c r="C2388" s="53" t="s">
        <v>3424</v>
      </c>
      <c r="D2388" s="15">
        <v>45998.0</v>
      </c>
      <c r="E2388" s="7"/>
    </row>
    <row r="2389" hidden="1">
      <c r="A2389" s="10"/>
      <c r="B2389" s="11"/>
      <c r="C2389" s="16"/>
      <c r="D2389" s="11"/>
      <c r="E2389" s="12"/>
    </row>
    <row r="2390" hidden="1">
      <c r="A2390" s="54" t="s">
        <v>4468</v>
      </c>
      <c r="B2390" s="7"/>
      <c r="C2390" s="16"/>
      <c r="D2390" s="55" t="s">
        <v>4469</v>
      </c>
      <c r="E2390" s="7"/>
    </row>
    <row r="2391" hidden="1">
      <c r="A2391" s="10"/>
      <c r="B2391" s="12"/>
      <c r="C2391" s="16"/>
      <c r="D2391" s="11"/>
      <c r="E2391" s="12"/>
    </row>
    <row r="2392" hidden="1">
      <c r="A2392" s="19" t="s">
        <v>3425</v>
      </c>
      <c r="B2392" s="6"/>
      <c r="C2392" s="6"/>
      <c r="D2392" s="6"/>
      <c r="E2392" s="7"/>
    </row>
    <row r="2393" hidden="1">
      <c r="A2393" s="20" t="s">
        <v>3426</v>
      </c>
      <c r="B2393" s="21" t="s">
        <v>3427</v>
      </c>
      <c r="C2393" s="22" t="s">
        <v>3428</v>
      </c>
      <c r="D2393" s="21" t="s">
        <v>3429</v>
      </c>
      <c r="E2393" s="23" t="s">
        <v>13</v>
      </c>
    </row>
    <row r="2394" hidden="1">
      <c r="A2394" s="56" t="s">
        <v>3430</v>
      </c>
      <c r="B2394" s="25">
        <v>34169.0</v>
      </c>
      <c r="C2394" s="26">
        <v>25660.0</v>
      </c>
      <c r="D2394" s="27">
        <v>-8509.0</v>
      </c>
      <c r="E2394" s="28" t="s">
        <v>4593</v>
      </c>
    </row>
    <row r="2395" hidden="1">
      <c r="A2395" s="56" t="s">
        <v>3431</v>
      </c>
      <c r="B2395" s="29">
        <v>37476.5</v>
      </c>
      <c r="C2395" s="26">
        <v>37476.5</v>
      </c>
      <c r="D2395" s="27">
        <v>0.0</v>
      </c>
      <c r="E2395" s="28"/>
    </row>
    <row r="2396" hidden="1">
      <c r="A2396" s="56" t="s">
        <v>3432</v>
      </c>
      <c r="B2396" s="29">
        <v>0.0</v>
      </c>
      <c r="C2396" s="26"/>
      <c r="D2396" s="27">
        <v>0.0</v>
      </c>
      <c r="E2396" s="28" t="s">
        <v>3433</v>
      </c>
    </row>
    <row r="2397" hidden="1">
      <c r="A2397" s="56" t="s">
        <v>3434</v>
      </c>
      <c r="B2397" s="25">
        <v>4500.0</v>
      </c>
      <c r="C2397" s="26">
        <v>8500.0</v>
      </c>
      <c r="D2397" s="27">
        <v>4000.0</v>
      </c>
      <c r="E2397" s="28" t="s">
        <v>4594</v>
      </c>
    </row>
    <row r="2398" hidden="1">
      <c r="A2398" s="31" t="s">
        <v>3436</v>
      </c>
      <c r="B2398" s="29">
        <v>0.0</v>
      </c>
      <c r="C2398" s="26"/>
      <c r="D2398" s="27">
        <v>0.0</v>
      </c>
      <c r="E2398" s="28"/>
    </row>
    <row r="2399" hidden="1">
      <c r="A2399" s="31" t="s">
        <v>3438</v>
      </c>
      <c r="B2399" s="29">
        <v>166.0</v>
      </c>
      <c r="C2399" s="26">
        <v>5676.0</v>
      </c>
      <c r="D2399" s="27">
        <v>5510.0</v>
      </c>
      <c r="E2399" s="28" t="s">
        <v>4595</v>
      </c>
    </row>
    <row r="2400" hidden="1">
      <c r="A2400" s="31" t="s">
        <v>3439</v>
      </c>
      <c r="B2400" s="29">
        <v>1010.0</v>
      </c>
      <c r="C2400" s="26">
        <v>1010.0</v>
      </c>
      <c r="D2400" s="27">
        <v>0.0</v>
      </c>
      <c r="E2400" s="28"/>
    </row>
    <row r="2401" hidden="1">
      <c r="A2401" s="31" t="s">
        <v>3441</v>
      </c>
      <c r="B2401" s="29">
        <v>4080.0</v>
      </c>
      <c r="C2401" s="26">
        <v>4080.0</v>
      </c>
      <c r="D2401" s="27">
        <v>0.0</v>
      </c>
      <c r="E2401" s="28"/>
    </row>
    <row r="2402" hidden="1">
      <c r="A2402" s="57" t="s">
        <v>3442</v>
      </c>
      <c r="B2402" s="29">
        <v>93929.0</v>
      </c>
      <c r="C2402" s="29">
        <v>93929.0</v>
      </c>
      <c r="D2402" s="27">
        <v>0.0</v>
      </c>
      <c r="E2402" s="34"/>
    </row>
    <row r="2403" hidden="1">
      <c r="A2403" s="57" t="s">
        <v>3443</v>
      </c>
      <c r="B2403" s="29">
        <v>39718.0</v>
      </c>
      <c r="C2403" s="58">
        <v>39295.0</v>
      </c>
      <c r="D2403" s="27">
        <v>-423.0</v>
      </c>
      <c r="E2403" s="34"/>
    </row>
    <row r="2404" hidden="1">
      <c r="A2404" s="57" t="s">
        <v>3444</v>
      </c>
      <c r="B2404" s="29">
        <v>95487.0</v>
      </c>
      <c r="C2404" s="58">
        <v>95118.0</v>
      </c>
      <c r="D2404" s="27">
        <v>-369.0</v>
      </c>
      <c r="E2404" s="34"/>
    </row>
    <row r="2405" hidden="1">
      <c r="A2405" s="57" t="s">
        <v>3445</v>
      </c>
      <c r="B2405" s="29">
        <v>98615.0</v>
      </c>
      <c r="C2405" s="58">
        <v>98615.0</v>
      </c>
      <c r="D2405" s="27">
        <v>0.0</v>
      </c>
      <c r="E2405" s="34"/>
    </row>
    <row r="2406" hidden="1">
      <c r="A2406" s="57" t="s">
        <v>3447</v>
      </c>
      <c r="B2406" s="29">
        <v>393.0</v>
      </c>
      <c r="C2406" s="58">
        <v>393.0</v>
      </c>
      <c r="D2406" s="27">
        <v>0.0</v>
      </c>
      <c r="E2406" s="34"/>
    </row>
    <row r="2407" hidden="1">
      <c r="A2407" s="57" t="s">
        <v>3448</v>
      </c>
      <c r="B2407" s="29">
        <v>10357.0</v>
      </c>
      <c r="C2407" s="58">
        <v>10357.0</v>
      </c>
      <c r="D2407" s="27">
        <v>0.0</v>
      </c>
      <c r="E2407" s="34"/>
    </row>
    <row r="2408" hidden="1">
      <c r="A2408" s="35" t="s">
        <v>3449</v>
      </c>
      <c r="B2408" s="29">
        <v>409543.0</v>
      </c>
      <c r="C2408" s="58">
        <v>408751.0</v>
      </c>
      <c r="D2408" s="27">
        <v>-792.0</v>
      </c>
      <c r="E2408" s="34"/>
    </row>
    <row r="2409" hidden="1">
      <c r="A2409" s="36" t="s">
        <v>3450</v>
      </c>
      <c r="B2409" s="37">
        <v>0.5</v>
      </c>
      <c r="C2409" s="27">
        <v>1001.5</v>
      </c>
      <c r="D2409" s="27">
        <v>1001.0</v>
      </c>
      <c r="E2409" s="38" t="s">
        <v>4592</v>
      </c>
    </row>
    <row r="2410" hidden="1"/>
    <row r="2411" hidden="1"/>
    <row r="2412" hidden="1">
      <c r="A2412" s="5" t="s">
        <v>3421</v>
      </c>
      <c r="B2412" s="6"/>
      <c r="C2412" s="6"/>
      <c r="D2412" s="6"/>
      <c r="E2412" s="7"/>
    </row>
    <row r="2413" hidden="1">
      <c r="A2413" s="10"/>
      <c r="B2413" s="11"/>
      <c r="C2413" s="11"/>
      <c r="D2413" s="11"/>
      <c r="E2413" s="12"/>
    </row>
    <row r="2414" hidden="1">
      <c r="A2414" s="5" t="s">
        <v>3423</v>
      </c>
      <c r="B2414" s="6"/>
      <c r="C2414" s="6"/>
      <c r="D2414" s="6"/>
      <c r="E2414" s="7"/>
    </row>
    <row r="2415" hidden="1">
      <c r="A2415" s="10"/>
      <c r="B2415" s="11"/>
      <c r="C2415" s="11"/>
      <c r="D2415" s="11"/>
      <c r="E2415" s="12"/>
    </row>
    <row r="2416" hidden="1">
      <c r="A2416" s="13">
        <v>45992.0</v>
      </c>
      <c r="B2416" s="6"/>
      <c r="C2416" s="53" t="s">
        <v>3424</v>
      </c>
      <c r="D2416" s="15">
        <v>45998.0</v>
      </c>
      <c r="E2416" s="7"/>
    </row>
    <row r="2417" hidden="1">
      <c r="A2417" s="10"/>
      <c r="B2417" s="11"/>
      <c r="C2417" s="16"/>
      <c r="D2417" s="11"/>
      <c r="E2417" s="12"/>
    </row>
    <row r="2418" hidden="1">
      <c r="A2418" s="54" t="s">
        <v>4468</v>
      </c>
      <c r="B2418" s="7"/>
      <c r="C2418" s="16"/>
      <c r="D2418" s="55" t="s">
        <v>4469</v>
      </c>
      <c r="E2418" s="7"/>
    </row>
    <row r="2419" hidden="1">
      <c r="A2419" s="10"/>
      <c r="B2419" s="12"/>
      <c r="C2419" s="16"/>
      <c r="D2419" s="11"/>
      <c r="E2419" s="12"/>
    </row>
    <row r="2420" hidden="1">
      <c r="A2420" s="19" t="s">
        <v>3425</v>
      </c>
      <c r="B2420" s="6"/>
      <c r="C2420" s="6"/>
      <c r="D2420" s="6"/>
      <c r="E2420" s="7"/>
    </row>
    <row r="2421" hidden="1">
      <c r="A2421" s="20" t="s">
        <v>3426</v>
      </c>
      <c r="B2421" s="21" t="s">
        <v>3427</v>
      </c>
      <c r="C2421" s="22" t="s">
        <v>3428</v>
      </c>
      <c r="D2421" s="21" t="s">
        <v>3429</v>
      </c>
      <c r="E2421" s="23" t="s">
        <v>13</v>
      </c>
    </row>
    <row r="2422" hidden="1">
      <c r="A2422" s="56" t="s">
        <v>3430</v>
      </c>
      <c r="B2422" s="25">
        <v>34169.0</v>
      </c>
      <c r="C2422" s="26">
        <v>25660.0</v>
      </c>
      <c r="D2422" s="27">
        <v>-8509.0</v>
      </c>
      <c r="E2422" s="28" t="s">
        <v>4593</v>
      </c>
    </row>
    <row r="2423" hidden="1">
      <c r="A2423" s="56" t="s">
        <v>3431</v>
      </c>
      <c r="B2423" s="29">
        <v>37476.5</v>
      </c>
      <c r="C2423" s="26">
        <v>37476.5</v>
      </c>
      <c r="D2423" s="27">
        <v>0.0</v>
      </c>
      <c r="E2423" s="28"/>
    </row>
    <row r="2424" hidden="1">
      <c r="A2424" s="56" t="s">
        <v>3432</v>
      </c>
      <c r="B2424" s="29">
        <v>0.0</v>
      </c>
      <c r="C2424" s="26"/>
      <c r="D2424" s="27">
        <v>0.0</v>
      </c>
      <c r="E2424" s="28" t="s">
        <v>3433</v>
      </c>
    </row>
    <row r="2425" hidden="1">
      <c r="A2425" s="56" t="s">
        <v>3434</v>
      </c>
      <c r="B2425" s="25">
        <v>4500.0</v>
      </c>
      <c r="C2425" s="26">
        <v>8500.0</v>
      </c>
      <c r="D2425" s="27">
        <v>4000.0</v>
      </c>
      <c r="E2425" s="28" t="s">
        <v>4594</v>
      </c>
    </row>
    <row r="2426" hidden="1">
      <c r="A2426" s="31" t="s">
        <v>3436</v>
      </c>
      <c r="B2426" s="29">
        <v>0.0</v>
      </c>
      <c r="C2426" s="26"/>
      <c r="D2426" s="27">
        <v>0.0</v>
      </c>
      <c r="E2426" s="28"/>
    </row>
    <row r="2427" hidden="1">
      <c r="A2427" s="31" t="s">
        <v>3438</v>
      </c>
      <c r="B2427" s="29">
        <v>166.0</v>
      </c>
      <c r="C2427" s="26">
        <v>5676.0</v>
      </c>
      <c r="D2427" s="27">
        <v>5510.0</v>
      </c>
      <c r="E2427" s="28" t="s">
        <v>4595</v>
      </c>
    </row>
    <row r="2428" hidden="1">
      <c r="A2428" s="31" t="s">
        <v>3439</v>
      </c>
      <c r="B2428" s="29">
        <v>1010.0</v>
      </c>
      <c r="C2428" s="26">
        <v>1010.0</v>
      </c>
      <c r="D2428" s="27">
        <v>0.0</v>
      </c>
      <c r="E2428" s="28" t="s">
        <v>4596</v>
      </c>
    </row>
    <row r="2429" hidden="1">
      <c r="A2429" s="31" t="s">
        <v>3441</v>
      </c>
      <c r="B2429" s="29">
        <v>4080.0</v>
      </c>
      <c r="C2429" s="26">
        <v>4080.0</v>
      </c>
      <c r="D2429" s="27">
        <v>0.0</v>
      </c>
      <c r="E2429" s="28"/>
    </row>
    <row r="2430" hidden="1">
      <c r="A2430" s="57" t="s">
        <v>3442</v>
      </c>
      <c r="B2430" s="29">
        <v>93929.0</v>
      </c>
      <c r="C2430" s="29">
        <v>93929.0</v>
      </c>
      <c r="D2430" s="27">
        <v>0.0</v>
      </c>
      <c r="E2430" s="34"/>
    </row>
    <row r="2431" hidden="1">
      <c r="A2431" s="57" t="s">
        <v>3443</v>
      </c>
      <c r="B2431" s="29">
        <v>39718.0</v>
      </c>
      <c r="C2431" s="58">
        <v>39295.0</v>
      </c>
      <c r="D2431" s="27">
        <v>-423.0</v>
      </c>
      <c r="E2431" s="34"/>
    </row>
    <row r="2432" hidden="1">
      <c r="A2432" s="57" t="s">
        <v>3444</v>
      </c>
      <c r="B2432" s="29">
        <v>95487.0</v>
      </c>
      <c r="C2432" s="58">
        <v>95118.0</v>
      </c>
      <c r="D2432" s="27">
        <v>-369.0</v>
      </c>
      <c r="E2432" s="34"/>
    </row>
    <row r="2433" hidden="1">
      <c r="A2433" s="57" t="s">
        <v>3445</v>
      </c>
      <c r="B2433" s="29">
        <v>98615.0</v>
      </c>
      <c r="C2433" s="58">
        <v>98615.0</v>
      </c>
      <c r="D2433" s="27">
        <v>0.0</v>
      </c>
      <c r="E2433" s="34"/>
    </row>
    <row r="2434" hidden="1">
      <c r="A2434" s="57" t="s">
        <v>3447</v>
      </c>
      <c r="B2434" s="29">
        <v>393.0</v>
      </c>
      <c r="C2434" s="58">
        <v>393.0</v>
      </c>
      <c r="D2434" s="27">
        <v>0.0</v>
      </c>
      <c r="E2434" s="34"/>
    </row>
    <row r="2435" hidden="1">
      <c r="A2435" s="57" t="s">
        <v>3448</v>
      </c>
      <c r="B2435" s="29">
        <v>10357.0</v>
      </c>
      <c r="C2435" s="58">
        <v>10357.0</v>
      </c>
      <c r="D2435" s="27">
        <v>0.0</v>
      </c>
      <c r="E2435" s="34"/>
    </row>
    <row r="2436" hidden="1">
      <c r="A2436" s="35" t="s">
        <v>3449</v>
      </c>
      <c r="B2436" s="29">
        <v>409543.0</v>
      </c>
      <c r="C2436" s="58">
        <v>408751.0</v>
      </c>
      <c r="D2436" s="27">
        <v>-792.0</v>
      </c>
      <c r="E2436" s="34"/>
    </row>
    <row r="2437" hidden="1">
      <c r="A2437" s="36" t="s">
        <v>3450</v>
      </c>
      <c r="B2437" s="37">
        <v>0.5</v>
      </c>
      <c r="C2437" s="27">
        <v>1001.5</v>
      </c>
      <c r="D2437" s="27">
        <v>1001.0</v>
      </c>
      <c r="E2437" s="38" t="s">
        <v>4592</v>
      </c>
    </row>
    <row r="2438" hidden="1"/>
    <row r="2439" hidden="1"/>
    <row r="2440" hidden="1">
      <c r="A2440" s="5" t="s">
        <v>3421</v>
      </c>
      <c r="B2440" s="6"/>
      <c r="C2440" s="6"/>
      <c r="D2440" s="6"/>
      <c r="E2440" s="7"/>
    </row>
    <row r="2441" hidden="1">
      <c r="A2441" s="10"/>
      <c r="B2441" s="11"/>
      <c r="C2441" s="11"/>
      <c r="D2441" s="11"/>
      <c r="E2441" s="12"/>
    </row>
    <row r="2442" hidden="1">
      <c r="A2442" s="5" t="s">
        <v>3423</v>
      </c>
      <c r="B2442" s="6"/>
      <c r="C2442" s="6"/>
      <c r="D2442" s="6"/>
      <c r="E2442" s="7"/>
    </row>
    <row r="2443" hidden="1">
      <c r="A2443" s="10"/>
      <c r="B2443" s="11"/>
      <c r="C2443" s="11"/>
      <c r="D2443" s="11"/>
      <c r="E2443" s="12"/>
    </row>
    <row r="2444" hidden="1">
      <c r="A2444" s="13">
        <v>45992.0</v>
      </c>
      <c r="B2444" s="6"/>
      <c r="C2444" s="53" t="s">
        <v>3424</v>
      </c>
      <c r="D2444" s="15">
        <v>45998.0</v>
      </c>
      <c r="E2444" s="7"/>
    </row>
    <row r="2445" hidden="1">
      <c r="A2445" s="10"/>
      <c r="B2445" s="11"/>
      <c r="C2445" s="16"/>
      <c r="D2445" s="11"/>
      <c r="E2445" s="12"/>
    </row>
    <row r="2446" hidden="1">
      <c r="A2446" s="54" t="s">
        <v>4468</v>
      </c>
      <c r="B2446" s="7"/>
      <c r="C2446" s="16"/>
      <c r="D2446" s="55" t="s">
        <v>4469</v>
      </c>
      <c r="E2446" s="7"/>
    </row>
    <row r="2447" hidden="1">
      <c r="A2447" s="10"/>
      <c r="B2447" s="12"/>
      <c r="C2447" s="16"/>
      <c r="D2447" s="11"/>
      <c r="E2447" s="12"/>
    </row>
    <row r="2448" hidden="1">
      <c r="A2448" s="19" t="s">
        <v>3425</v>
      </c>
      <c r="B2448" s="6"/>
      <c r="C2448" s="6"/>
      <c r="D2448" s="6"/>
      <c r="E2448" s="7"/>
    </row>
    <row r="2449" hidden="1">
      <c r="A2449" s="20" t="s">
        <v>3426</v>
      </c>
      <c r="B2449" s="21" t="s">
        <v>3427</v>
      </c>
      <c r="C2449" s="22" t="s">
        <v>3428</v>
      </c>
      <c r="D2449" s="21" t="s">
        <v>3429</v>
      </c>
      <c r="E2449" s="23" t="s">
        <v>13</v>
      </c>
    </row>
    <row r="2450" hidden="1">
      <c r="A2450" s="56" t="s">
        <v>3430</v>
      </c>
      <c r="B2450" s="25">
        <v>34169.0</v>
      </c>
      <c r="C2450" s="26">
        <v>25660.0</v>
      </c>
      <c r="D2450" s="27">
        <v>-8509.0</v>
      </c>
      <c r="E2450" s="28" t="s">
        <v>4593</v>
      </c>
    </row>
    <row r="2451" hidden="1">
      <c r="A2451" s="56" t="s">
        <v>3431</v>
      </c>
      <c r="B2451" s="29">
        <v>37476.5</v>
      </c>
      <c r="C2451" s="26">
        <v>37476.5</v>
      </c>
      <c r="D2451" s="27">
        <v>0.0</v>
      </c>
      <c r="E2451" s="28"/>
    </row>
    <row r="2452" hidden="1">
      <c r="A2452" s="56" t="s">
        <v>3432</v>
      </c>
      <c r="B2452" s="29">
        <v>0.0</v>
      </c>
      <c r="C2452" s="26"/>
      <c r="D2452" s="27">
        <v>0.0</v>
      </c>
      <c r="E2452" s="28" t="s">
        <v>3433</v>
      </c>
    </row>
    <row r="2453" hidden="1">
      <c r="A2453" s="56" t="s">
        <v>3434</v>
      </c>
      <c r="B2453" s="25">
        <v>4500.0</v>
      </c>
      <c r="C2453" s="26">
        <v>8500.0</v>
      </c>
      <c r="D2453" s="27">
        <v>4000.0</v>
      </c>
      <c r="E2453" s="28" t="s">
        <v>4594</v>
      </c>
    </row>
    <row r="2454" hidden="1">
      <c r="A2454" s="31" t="s">
        <v>3436</v>
      </c>
      <c r="B2454" s="29">
        <v>0.0</v>
      </c>
      <c r="C2454" s="26"/>
      <c r="D2454" s="27">
        <v>0.0</v>
      </c>
      <c r="E2454" s="28"/>
    </row>
    <row r="2455" hidden="1">
      <c r="A2455" s="31" t="s">
        <v>3438</v>
      </c>
      <c r="B2455" s="29">
        <v>166.0</v>
      </c>
      <c r="C2455" s="26">
        <v>5676.0</v>
      </c>
      <c r="D2455" s="27">
        <v>5510.0</v>
      </c>
      <c r="E2455" s="28" t="s">
        <v>4595</v>
      </c>
    </row>
    <row r="2456" hidden="1">
      <c r="A2456" s="31" t="s">
        <v>3439</v>
      </c>
      <c r="B2456" s="29">
        <v>1010.0</v>
      </c>
      <c r="C2456" s="26">
        <v>1010.0</v>
      </c>
      <c r="D2456" s="27">
        <v>0.0</v>
      </c>
      <c r="E2456" s="28" t="s">
        <v>4596</v>
      </c>
    </row>
    <row r="2457" hidden="1">
      <c r="A2457" s="31" t="s">
        <v>3441</v>
      </c>
      <c r="B2457" s="29">
        <v>4080.0</v>
      </c>
      <c r="C2457" s="26">
        <v>4080.0</v>
      </c>
      <c r="D2457" s="27">
        <v>0.0</v>
      </c>
      <c r="E2457" s="28"/>
    </row>
    <row r="2458" hidden="1">
      <c r="A2458" s="57" t="s">
        <v>3442</v>
      </c>
      <c r="B2458" s="29">
        <v>93929.0</v>
      </c>
      <c r="C2458" s="29">
        <v>93929.0</v>
      </c>
      <c r="D2458" s="27">
        <v>0.0</v>
      </c>
      <c r="E2458" s="34"/>
    </row>
    <row r="2459" hidden="1">
      <c r="A2459" s="57" t="s">
        <v>3443</v>
      </c>
      <c r="B2459" s="29">
        <v>39718.0</v>
      </c>
      <c r="C2459" s="58">
        <v>39295.0</v>
      </c>
      <c r="D2459" s="27">
        <v>-423.0</v>
      </c>
      <c r="E2459" s="34"/>
    </row>
    <row r="2460" hidden="1">
      <c r="A2460" s="57" t="s">
        <v>3444</v>
      </c>
      <c r="B2460" s="29">
        <v>95487.0</v>
      </c>
      <c r="C2460" s="58">
        <v>95118.0</v>
      </c>
      <c r="D2460" s="27">
        <v>-369.0</v>
      </c>
      <c r="E2460" s="34"/>
    </row>
    <row r="2461" hidden="1">
      <c r="A2461" s="57" t="s">
        <v>3445</v>
      </c>
      <c r="B2461" s="29">
        <v>98615.0</v>
      </c>
      <c r="C2461" s="58">
        <v>98615.0</v>
      </c>
      <c r="D2461" s="27">
        <v>0.0</v>
      </c>
      <c r="E2461" s="34"/>
    </row>
    <row r="2462" hidden="1">
      <c r="A2462" s="57" t="s">
        <v>3447</v>
      </c>
      <c r="B2462" s="29">
        <v>393.0</v>
      </c>
      <c r="C2462" s="58">
        <v>393.0</v>
      </c>
      <c r="D2462" s="27">
        <v>0.0</v>
      </c>
      <c r="E2462" s="34"/>
    </row>
    <row r="2463" hidden="1">
      <c r="A2463" s="57" t="s">
        <v>3448</v>
      </c>
      <c r="B2463" s="29">
        <v>10357.0</v>
      </c>
      <c r="C2463" s="58">
        <v>10357.0</v>
      </c>
      <c r="D2463" s="27">
        <v>0.0</v>
      </c>
      <c r="E2463" s="34"/>
    </row>
    <row r="2464" hidden="1">
      <c r="A2464" s="35" t="s">
        <v>3449</v>
      </c>
      <c r="B2464" s="29">
        <v>409543.0</v>
      </c>
      <c r="C2464" s="58">
        <v>408751.0</v>
      </c>
      <c r="D2464" s="27">
        <v>-792.0</v>
      </c>
      <c r="E2464" s="34"/>
    </row>
    <row r="2465" hidden="1">
      <c r="A2465" s="36" t="s">
        <v>3450</v>
      </c>
      <c r="B2465" s="37">
        <v>0.5</v>
      </c>
      <c r="C2465" s="27">
        <v>1001.5</v>
      </c>
      <c r="D2465" s="27">
        <v>1001.0</v>
      </c>
      <c r="E2465" s="38" t="s">
        <v>4592</v>
      </c>
    </row>
    <row r="2466" hidden="1"/>
    <row r="2467" hidden="1"/>
    <row r="2468" hidden="1">
      <c r="A2468" s="5" t="s">
        <v>3421</v>
      </c>
      <c r="B2468" s="6"/>
      <c r="C2468" s="6"/>
      <c r="D2468" s="6"/>
      <c r="E2468" s="7"/>
    </row>
    <row r="2469" hidden="1">
      <c r="A2469" s="10"/>
      <c r="B2469" s="11"/>
      <c r="C2469" s="11"/>
      <c r="D2469" s="11"/>
      <c r="E2469" s="12"/>
    </row>
    <row r="2470" hidden="1">
      <c r="A2470" s="5" t="s">
        <v>3423</v>
      </c>
      <c r="B2470" s="6"/>
      <c r="C2470" s="6"/>
      <c r="D2470" s="6"/>
      <c r="E2470" s="7"/>
    </row>
    <row r="2471" hidden="1">
      <c r="A2471" s="10"/>
      <c r="B2471" s="11"/>
      <c r="C2471" s="11"/>
      <c r="D2471" s="11"/>
      <c r="E2471" s="12"/>
    </row>
    <row r="2472" hidden="1">
      <c r="A2472" s="13">
        <v>45999.0</v>
      </c>
      <c r="B2472" s="6"/>
      <c r="C2472" s="53" t="s">
        <v>3424</v>
      </c>
      <c r="D2472" s="15">
        <v>46005.0</v>
      </c>
      <c r="E2472" s="7"/>
    </row>
    <row r="2473" hidden="1">
      <c r="A2473" s="10"/>
      <c r="B2473" s="11"/>
      <c r="C2473" s="16"/>
      <c r="D2473" s="11"/>
      <c r="E2473" s="12"/>
    </row>
    <row r="2474" hidden="1">
      <c r="A2474" s="54" t="s">
        <v>4468</v>
      </c>
      <c r="B2474" s="7"/>
      <c r="C2474" s="16"/>
      <c r="D2474" s="55" t="s">
        <v>4469</v>
      </c>
      <c r="E2474" s="7"/>
    </row>
    <row r="2475" hidden="1">
      <c r="A2475" s="10"/>
      <c r="B2475" s="12"/>
      <c r="C2475" s="16"/>
      <c r="D2475" s="11"/>
      <c r="E2475" s="12"/>
    </row>
    <row r="2476" hidden="1">
      <c r="A2476" s="19" t="s">
        <v>3425</v>
      </c>
      <c r="B2476" s="6"/>
      <c r="C2476" s="6"/>
      <c r="D2476" s="6"/>
      <c r="E2476" s="7"/>
    </row>
    <row r="2477" hidden="1">
      <c r="A2477" s="20" t="s">
        <v>3426</v>
      </c>
      <c r="B2477" s="21" t="s">
        <v>3427</v>
      </c>
      <c r="C2477" s="22" t="s">
        <v>3428</v>
      </c>
      <c r="D2477" s="21" t="s">
        <v>3429</v>
      </c>
      <c r="E2477" s="23" t="s">
        <v>13</v>
      </c>
    </row>
    <row r="2478" hidden="1">
      <c r="A2478" s="56" t="s">
        <v>3430</v>
      </c>
      <c r="B2478" s="25">
        <v>34123.0</v>
      </c>
      <c r="C2478" s="26">
        <v>14000.0</v>
      </c>
      <c r="D2478" s="27">
        <v>-20123.0</v>
      </c>
      <c r="E2478" s="28"/>
    </row>
    <row r="2479" hidden="1">
      <c r="A2479" s="56" t="s">
        <v>3431</v>
      </c>
      <c r="B2479" s="29">
        <v>43162.0</v>
      </c>
      <c r="C2479" s="26">
        <v>43162.0</v>
      </c>
      <c r="D2479" s="27">
        <v>0.0</v>
      </c>
      <c r="E2479" s="28"/>
    </row>
    <row r="2480" hidden="1">
      <c r="A2480" s="56" t="s">
        <v>3432</v>
      </c>
      <c r="B2480" s="29">
        <v>655.0</v>
      </c>
      <c r="C2480" s="26">
        <v>655.0</v>
      </c>
      <c r="D2480" s="27">
        <v>0.0</v>
      </c>
      <c r="E2480" s="28" t="s">
        <v>3433</v>
      </c>
    </row>
    <row r="2481" hidden="1">
      <c r="A2481" s="56" t="s">
        <v>3434</v>
      </c>
      <c r="B2481" s="25">
        <v>5500.0</v>
      </c>
      <c r="C2481" s="26">
        <v>7500.0</v>
      </c>
      <c r="D2481" s="27">
        <v>2000.0</v>
      </c>
      <c r="E2481" s="28" t="s">
        <v>4597</v>
      </c>
    </row>
    <row r="2482" hidden="1">
      <c r="A2482" s="31" t="s">
        <v>3436</v>
      </c>
      <c r="B2482" s="29">
        <v>0.0</v>
      </c>
      <c r="C2482" s="26"/>
      <c r="D2482" s="27">
        <v>0.0</v>
      </c>
      <c r="E2482" s="28"/>
    </row>
    <row r="2483" hidden="1">
      <c r="A2483" s="31" t="s">
        <v>3438</v>
      </c>
      <c r="B2483" s="29">
        <v>0.0</v>
      </c>
      <c r="C2483" s="26">
        <v>18188.0</v>
      </c>
      <c r="D2483" s="27">
        <v>18188.0</v>
      </c>
      <c r="E2483" s="28" t="s">
        <v>4585</v>
      </c>
    </row>
    <row r="2484" hidden="1">
      <c r="A2484" s="31" t="s">
        <v>3439</v>
      </c>
      <c r="B2484" s="29">
        <v>4309.0</v>
      </c>
      <c r="C2484" s="26">
        <v>4309.0</v>
      </c>
      <c r="D2484" s="27">
        <v>0.0</v>
      </c>
      <c r="E2484" s="28"/>
    </row>
    <row r="2485" hidden="1">
      <c r="A2485" s="31" t="s">
        <v>3441</v>
      </c>
      <c r="B2485" s="29">
        <v>5240.0</v>
      </c>
      <c r="C2485" s="26">
        <v>5200.0</v>
      </c>
      <c r="D2485" s="27">
        <v>-40.0</v>
      </c>
      <c r="E2485" s="28"/>
    </row>
    <row r="2486" hidden="1">
      <c r="A2486" s="57" t="s">
        <v>3442</v>
      </c>
      <c r="B2486" s="29">
        <v>101193.0</v>
      </c>
      <c r="C2486" s="29">
        <v>101193.0</v>
      </c>
      <c r="D2486" s="27">
        <v>0.0</v>
      </c>
      <c r="E2486" s="34"/>
    </row>
    <row r="2487" hidden="1">
      <c r="A2487" s="57" t="s">
        <v>3443</v>
      </c>
      <c r="B2487" s="29">
        <v>34074.0</v>
      </c>
      <c r="C2487" s="58">
        <v>34074.0</v>
      </c>
      <c r="D2487" s="27">
        <v>0.0</v>
      </c>
      <c r="E2487" s="34"/>
    </row>
    <row r="2488" hidden="1">
      <c r="A2488" s="57" t="s">
        <v>3444</v>
      </c>
      <c r="B2488" s="29">
        <v>92760.0</v>
      </c>
      <c r="C2488" s="58">
        <v>92760.0</v>
      </c>
      <c r="D2488" s="27">
        <v>0.0</v>
      </c>
      <c r="E2488" s="34"/>
    </row>
    <row r="2489" hidden="1">
      <c r="A2489" s="57" t="s">
        <v>3445</v>
      </c>
      <c r="B2489" s="29">
        <v>105442.0</v>
      </c>
      <c r="C2489" s="58">
        <v>105442.0</v>
      </c>
      <c r="D2489" s="27">
        <v>0.0</v>
      </c>
      <c r="E2489" s="34"/>
    </row>
    <row r="2490" hidden="1">
      <c r="A2490" s="57" t="s">
        <v>3447</v>
      </c>
      <c r="B2490" s="29">
        <v>0.0</v>
      </c>
      <c r="C2490" s="58">
        <v>0.0</v>
      </c>
      <c r="D2490" s="27">
        <v>0.0</v>
      </c>
      <c r="E2490" s="34"/>
    </row>
    <row r="2491" hidden="1">
      <c r="A2491" s="57" t="s">
        <v>3448</v>
      </c>
      <c r="B2491" s="29">
        <v>14717.0</v>
      </c>
      <c r="C2491" s="58">
        <v>14717.0</v>
      </c>
      <c r="D2491" s="27">
        <v>0.0</v>
      </c>
      <c r="E2491" s="34"/>
    </row>
    <row r="2492" hidden="1">
      <c r="A2492" s="35" t="s">
        <v>3449</v>
      </c>
      <c r="B2492" s="29">
        <v>426449.0</v>
      </c>
      <c r="C2492" s="58">
        <v>426449.0</v>
      </c>
      <c r="D2492" s="27">
        <v>0.0</v>
      </c>
      <c r="E2492" s="34"/>
    </row>
    <row r="2493" hidden="1">
      <c r="A2493" s="36" t="s">
        <v>3450</v>
      </c>
      <c r="B2493" s="37">
        <v>9.0</v>
      </c>
      <c r="C2493" s="27">
        <v>34.0</v>
      </c>
      <c r="D2493" s="27">
        <v>25.0</v>
      </c>
      <c r="E2493" s="38"/>
    </row>
    <row r="2494" hidden="1"/>
    <row r="2495" hidden="1"/>
    <row r="2496" hidden="1">
      <c r="A2496" s="5" t="s">
        <v>3421</v>
      </c>
      <c r="B2496" s="6"/>
      <c r="C2496" s="6"/>
      <c r="D2496" s="6"/>
      <c r="E2496" s="7"/>
    </row>
    <row r="2497" hidden="1">
      <c r="A2497" s="10"/>
      <c r="B2497" s="11"/>
      <c r="C2497" s="11"/>
      <c r="D2497" s="11"/>
      <c r="E2497" s="12"/>
    </row>
    <row r="2498" hidden="1">
      <c r="A2498" s="5" t="s">
        <v>3423</v>
      </c>
      <c r="B2498" s="6"/>
      <c r="C2498" s="6"/>
      <c r="D2498" s="6"/>
      <c r="E2498" s="7"/>
    </row>
    <row r="2499" hidden="1">
      <c r="A2499" s="10"/>
      <c r="B2499" s="11"/>
      <c r="C2499" s="11"/>
      <c r="D2499" s="11"/>
      <c r="E2499" s="12"/>
    </row>
    <row r="2500" hidden="1">
      <c r="A2500" s="13">
        <v>45999.0</v>
      </c>
      <c r="B2500" s="6"/>
      <c r="C2500" s="53" t="s">
        <v>3424</v>
      </c>
      <c r="D2500" s="15">
        <v>46005.0</v>
      </c>
      <c r="E2500" s="7"/>
    </row>
    <row r="2501" hidden="1">
      <c r="A2501" s="10"/>
      <c r="B2501" s="11"/>
      <c r="C2501" s="16"/>
      <c r="D2501" s="11"/>
      <c r="E2501" s="12"/>
    </row>
    <row r="2502" hidden="1">
      <c r="A2502" s="54" t="s">
        <v>4468</v>
      </c>
      <c r="B2502" s="7"/>
      <c r="C2502" s="16"/>
      <c r="D2502" s="55" t="s">
        <v>4469</v>
      </c>
      <c r="E2502" s="7"/>
    </row>
    <row r="2503" hidden="1">
      <c r="A2503" s="10"/>
      <c r="B2503" s="12"/>
      <c r="C2503" s="16"/>
      <c r="D2503" s="11"/>
      <c r="E2503" s="12"/>
    </row>
    <row r="2504" hidden="1">
      <c r="A2504" s="19" t="s">
        <v>3425</v>
      </c>
      <c r="B2504" s="6"/>
      <c r="C2504" s="6"/>
      <c r="D2504" s="6"/>
      <c r="E2504" s="7"/>
    </row>
    <row r="2505" hidden="1">
      <c r="A2505" s="20" t="s">
        <v>3426</v>
      </c>
      <c r="B2505" s="21" t="s">
        <v>3427</v>
      </c>
      <c r="C2505" s="22" t="s">
        <v>3428</v>
      </c>
      <c r="D2505" s="21" t="s">
        <v>3429</v>
      </c>
      <c r="E2505" s="23" t="s">
        <v>13</v>
      </c>
    </row>
    <row r="2506" hidden="1">
      <c r="A2506" s="56" t="s">
        <v>3430</v>
      </c>
      <c r="B2506" s="25">
        <v>34123.0</v>
      </c>
      <c r="C2506" s="26">
        <v>14000.0</v>
      </c>
      <c r="D2506" s="27">
        <v>-20123.0</v>
      </c>
      <c r="E2506" s="28"/>
    </row>
    <row r="2507" hidden="1">
      <c r="A2507" s="56" t="s">
        <v>3431</v>
      </c>
      <c r="B2507" s="29">
        <v>43162.0</v>
      </c>
      <c r="C2507" s="26">
        <v>43162.0</v>
      </c>
      <c r="D2507" s="27">
        <v>0.0</v>
      </c>
      <c r="E2507" s="28"/>
    </row>
    <row r="2508" hidden="1">
      <c r="A2508" s="56" t="s">
        <v>3432</v>
      </c>
      <c r="B2508" s="29">
        <v>655.0</v>
      </c>
      <c r="C2508" s="26">
        <v>655.0</v>
      </c>
      <c r="D2508" s="27">
        <v>0.0</v>
      </c>
      <c r="E2508" s="28" t="s">
        <v>3433</v>
      </c>
    </row>
    <row r="2509" hidden="1">
      <c r="A2509" s="56" t="s">
        <v>3434</v>
      </c>
      <c r="B2509" s="25">
        <v>5500.0</v>
      </c>
      <c r="C2509" s="26">
        <v>7500.0</v>
      </c>
      <c r="D2509" s="27">
        <v>2000.0</v>
      </c>
      <c r="E2509" s="28" t="s">
        <v>4597</v>
      </c>
    </row>
    <row r="2510" hidden="1">
      <c r="A2510" s="31" t="s">
        <v>3436</v>
      </c>
      <c r="B2510" s="29">
        <v>0.0</v>
      </c>
      <c r="C2510" s="26"/>
      <c r="D2510" s="27">
        <v>0.0</v>
      </c>
      <c r="E2510" s="28"/>
    </row>
    <row r="2511" hidden="1">
      <c r="A2511" s="31" t="s">
        <v>3438</v>
      </c>
      <c r="B2511" s="29">
        <v>0.0</v>
      </c>
      <c r="C2511" s="26">
        <v>18188.0</v>
      </c>
      <c r="D2511" s="27">
        <v>18188.0</v>
      </c>
      <c r="E2511" s="28" t="s">
        <v>4585</v>
      </c>
    </row>
    <row r="2512" hidden="1">
      <c r="A2512" s="31" t="s">
        <v>3439</v>
      </c>
      <c r="B2512" s="29">
        <v>4309.0</v>
      </c>
      <c r="C2512" s="26">
        <v>4309.0</v>
      </c>
      <c r="D2512" s="27">
        <v>0.0</v>
      </c>
      <c r="E2512" s="28" t="s">
        <v>4598</v>
      </c>
    </row>
    <row r="2513" hidden="1">
      <c r="A2513" s="31" t="s">
        <v>3441</v>
      </c>
      <c r="B2513" s="29">
        <v>5240.0</v>
      </c>
      <c r="C2513" s="26">
        <v>5200.0</v>
      </c>
      <c r="D2513" s="27">
        <v>-40.0</v>
      </c>
      <c r="E2513" s="28"/>
    </row>
    <row r="2514" hidden="1">
      <c r="A2514" s="57" t="s">
        <v>3442</v>
      </c>
      <c r="B2514" s="29">
        <v>101193.0</v>
      </c>
      <c r="C2514" s="29">
        <v>101193.0</v>
      </c>
      <c r="D2514" s="27">
        <v>0.0</v>
      </c>
      <c r="E2514" s="34"/>
    </row>
    <row r="2515" hidden="1">
      <c r="A2515" s="57" t="s">
        <v>3443</v>
      </c>
      <c r="B2515" s="29">
        <v>34074.0</v>
      </c>
      <c r="C2515" s="58">
        <v>34074.0</v>
      </c>
      <c r="D2515" s="27">
        <v>0.0</v>
      </c>
      <c r="E2515" s="34"/>
    </row>
    <row r="2516" hidden="1">
      <c r="A2516" s="57" t="s">
        <v>3444</v>
      </c>
      <c r="B2516" s="29">
        <v>92760.0</v>
      </c>
      <c r="C2516" s="58">
        <v>92760.0</v>
      </c>
      <c r="D2516" s="27">
        <v>0.0</v>
      </c>
      <c r="E2516" s="34"/>
    </row>
    <row r="2517" hidden="1">
      <c r="A2517" s="57" t="s">
        <v>3445</v>
      </c>
      <c r="B2517" s="29">
        <v>105442.0</v>
      </c>
      <c r="C2517" s="58">
        <v>105442.0</v>
      </c>
      <c r="D2517" s="27">
        <v>0.0</v>
      </c>
      <c r="E2517" s="34"/>
    </row>
    <row r="2518" hidden="1">
      <c r="A2518" s="57" t="s">
        <v>3447</v>
      </c>
      <c r="B2518" s="29">
        <v>0.0</v>
      </c>
      <c r="C2518" s="58">
        <v>0.0</v>
      </c>
      <c r="D2518" s="27">
        <v>0.0</v>
      </c>
      <c r="E2518" s="34"/>
    </row>
    <row r="2519" hidden="1">
      <c r="A2519" s="57" t="s">
        <v>3448</v>
      </c>
      <c r="B2519" s="29">
        <v>14717.0</v>
      </c>
      <c r="C2519" s="58">
        <v>14717.0</v>
      </c>
      <c r="D2519" s="27">
        <v>0.0</v>
      </c>
      <c r="E2519" s="34"/>
    </row>
    <row r="2520" hidden="1">
      <c r="A2520" s="35" t="s">
        <v>3449</v>
      </c>
      <c r="B2520" s="29">
        <v>426449.0</v>
      </c>
      <c r="C2520" s="58">
        <v>426449.0</v>
      </c>
      <c r="D2520" s="27">
        <v>0.0</v>
      </c>
      <c r="E2520" s="34"/>
    </row>
    <row r="2521" hidden="1">
      <c r="A2521" s="36" t="s">
        <v>3450</v>
      </c>
      <c r="B2521" s="37">
        <v>9.0</v>
      </c>
      <c r="C2521" s="27">
        <v>34.0</v>
      </c>
      <c r="D2521" s="27">
        <v>25.0</v>
      </c>
      <c r="E2521" s="38"/>
    </row>
    <row r="2522" hidden="1"/>
    <row r="2523" hidden="1"/>
    <row r="2524" hidden="1">
      <c r="A2524" s="5" t="s">
        <v>3421</v>
      </c>
      <c r="B2524" s="6"/>
      <c r="C2524" s="6"/>
      <c r="D2524" s="6"/>
      <c r="E2524" s="7"/>
    </row>
    <row r="2525" hidden="1">
      <c r="A2525" s="10"/>
      <c r="B2525" s="11"/>
      <c r="C2525" s="11"/>
      <c r="D2525" s="11"/>
      <c r="E2525" s="12"/>
    </row>
    <row r="2526" hidden="1">
      <c r="A2526" s="5" t="s">
        <v>3423</v>
      </c>
      <c r="B2526" s="6"/>
      <c r="C2526" s="6"/>
      <c r="D2526" s="6"/>
      <c r="E2526" s="7"/>
    </row>
    <row r="2527" hidden="1">
      <c r="A2527" s="10"/>
      <c r="B2527" s="11"/>
      <c r="C2527" s="11"/>
      <c r="D2527" s="11"/>
      <c r="E2527" s="12"/>
    </row>
    <row r="2528" hidden="1">
      <c r="A2528" s="13">
        <v>46006.0</v>
      </c>
      <c r="B2528" s="6"/>
      <c r="C2528" s="53" t="s">
        <v>3424</v>
      </c>
      <c r="D2528" s="15">
        <v>46012.0</v>
      </c>
      <c r="E2528" s="7"/>
    </row>
    <row r="2529" hidden="1">
      <c r="A2529" s="10"/>
      <c r="B2529" s="11"/>
      <c r="C2529" s="16"/>
      <c r="D2529" s="11"/>
      <c r="E2529" s="12"/>
    </row>
    <row r="2530" hidden="1">
      <c r="A2530" s="54" t="s">
        <v>4468</v>
      </c>
      <c r="B2530" s="7"/>
      <c r="C2530" s="16"/>
      <c r="D2530" s="55" t="s">
        <v>4469</v>
      </c>
      <c r="E2530" s="7"/>
    </row>
    <row r="2531" hidden="1">
      <c r="A2531" s="10"/>
      <c r="B2531" s="12"/>
      <c r="C2531" s="16"/>
      <c r="D2531" s="11"/>
      <c r="E2531" s="12"/>
    </row>
    <row r="2532" hidden="1">
      <c r="A2532" s="19" t="s">
        <v>3425</v>
      </c>
      <c r="B2532" s="6"/>
      <c r="C2532" s="6"/>
      <c r="D2532" s="6"/>
      <c r="E2532" s="7"/>
    </row>
    <row r="2533" hidden="1">
      <c r="A2533" s="20" t="s">
        <v>3426</v>
      </c>
      <c r="B2533" s="21" t="s">
        <v>3427</v>
      </c>
      <c r="C2533" s="22" t="s">
        <v>3428</v>
      </c>
      <c r="D2533" s="21" t="s">
        <v>3429</v>
      </c>
      <c r="E2533" s="23" t="s">
        <v>13</v>
      </c>
    </row>
    <row r="2534" hidden="1">
      <c r="A2534" s="56" t="s">
        <v>3430</v>
      </c>
      <c r="B2534" s="25">
        <v>34226.0</v>
      </c>
      <c r="C2534" s="26">
        <v>15130.0</v>
      </c>
      <c r="D2534" s="27">
        <v>-19096.0</v>
      </c>
      <c r="E2534" s="28"/>
    </row>
    <row r="2535" hidden="1">
      <c r="A2535" s="56" t="s">
        <v>3431</v>
      </c>
      <c r="B2535" s="29">
        <v>34004.0</v>
      </c>
      <c r="C2535" s="26">
        <v>34004.0</v>
      </c>
      <c r="D2535" s="27">
        <v>0.0</v>
      </c>
      <c r="E2535" s="28"/>
    </row>
    <row r="2536" hidden="1">
      <c r="A2536" s="56" t="s">
        <v>3432</v>
      </c>
      <c r="B2536" s="29">
        <v>1540.0</v>
      </c>
      <c r="C2536" s="26">
        <v>1540.0</v>
      </c>
      <c r="D2536" s="27">
        <v>0.0</v>
      </c>
      <c r="E2536" s="28" t="s">
        <v>3433</v>
      </c>
    </row>
    <row r="2537" hidden="1">
      <c r="A2537" s="56" t="s">
        <v>3434</v>
      </c>
      <c r="B2537" s="25">
        <v>4500.0</v>
      </c>
      <c r="C2537" s="26">
        <v>7945.0</v>
      </c>
      <c r="D2537" s="27">
        <v>3445.0</v>
      </c>
      <c r="E2537" s="28" t="s">
        <v>4599</v>
      </c>
    </row>
    <row r="2538" hidden="1">
      <c r="A2538" s="31" t="s">
        <v>3436</v>
      </c>
      <c r="B2538" s="29">
        <v>2080.0</v>
      </c>
      <c r="C2538" s="26">
        <v>501.0</v>
      </c>
      <c r="D2538" s="27">
        <v>-1579.0</v>
      </c>
      <c r="E2538" s="28" t="s">
        <v>4600</v>
      </c>
    </row>
    <row r="2539" hidden="1">
      <c r="A2539" s="31" t="s">
        <v>3438</v>
      </c>
      <c r="B2539" s="29">
        <v>110.0</v>
      </c>
      <c r="C2539" s="26">
        <v>16792.0</v>
      </c>
      <c r="D2539" s="27">
        <v>16682.0</v>
      </c>
      <c r="E2539" s="28" t="s">
        <v>4601</v>
      </c>
    </row>
    <row r="2540" hidden="1">
      <c r="A2540" s="31" t="s">
        <v>3439</v>
      </c>
      <c r="B2540" s="29">
        <v>3000.0</v>
      </c>
      <c r="C2540" s="26">
        <v>3572.0</v>
      </c>
      <c r="D2540" s="27">
        <v>572.0</v>
      </c>
      <c r="E2540" s="28" t="s">
        <v>4602</v>
      </c>
    </row>
    <row r="2541" hidden="1">
      <c r="A2541" s="31" t="s">
        <v>3441</v>
      </c>
      <c r="B2541" s="29">
        <v>4520.0</v>
      </c>
      <c r="C2541" s="26">
        <v>4600.0</v>
      </c>
      <c r="D2541" s="27">
        <v>80.0</v>
      </c>
      <c r="E2541" s="28"/>
    </row>
    <row r="2542" hidden="1">
      <c r="A2542" s="57" t="s">
        <v>3442</v>
      </c>
      <c r="B2542" s="29">
        <v>106676.0</v>
      </c>
      <c r="C2542" s="29">
        <v>106676.0</v>
      </c>
      <c r="D2542" s="27">
        <v>0.0</v>
      </c>
      <c r="E2542" s="34"/>
    </row>
    <row r="2543" hidden="1">
      <c r="A2543" s="57" t="s">
        <v>3443</v>
      </c>
      <c r="B2543" s="29">
        <v>36742.0</v>
      </c>
      <c r="C2543" s="58">
        <v>36742.0</v>
      </c>
      <c r="D2543" s="27">
        <v>0.0</v>
      </c>
      <c r="E2543" s="34"/>
    </row>
    <row r="2544" hidden="1">
      <c r="A2544" s="57" t="s">
        <v>3444</v>
      </c>
      <c r="B2544" s="29">
        <v>106640.0</v>
      </c>
      <c r="C2544" s="58">
        <v>106640.0</v>
      </c>
      <c r="D2544" s="27">
        <v>0.0</v>
      </c>
      <c r="E2544" s="34"/>
    </row>
    <row r="2545" hidden="1">
      <c r="A2545" s="57" t="s">
        <v>3445</v>
      </c>
      <c r="B2545" s="29">
        <v>107106.0</v>
      </c>
      <c r="C2545" s="58">
        <v>107106.0</v>
      </c>
      <c r="D2545" s="27">
        <v>0.0</v>
      </c>
      <c r="E2545" s="34"/>
    </row>
    <row r="2546" hidden="1">
      <c r="A2546" s="57" t="s">
        <v>3447</v>
      </c>
      <c r="B2546" s="29">
        <v>795.0</v>
      </c>
      <c r="C2546" s="58">
        <v>795.0</v>
      </c>
      <c r="D2546" s="27">
        <v>0.0</v>
      </c>
      <c r="E2546" s="34"/>
    </row>
    <row r="2547" hidden="1">
      <c r="A2547" s="57" t="s">
        <v>3448</v>
      </c>
      <c r="B2547" s="29">
        <v>14122.0</v>
      </c>
      <c r="C2547" s="58">
        <v>14122.0</v>
      </c>
      <c r="D2547" s="27">
        <v>0.0</v>
      </c>
      <c r="E2547" s="34"/>
    </row>
    <row r="2548" hidden="1">
      <c r="A2548" s="35" t="s">
        <v>3449</v>
      </c>
      <c r="B2548" s="29">
        <v>441896.5</v>
      </c>
      <c r="C2548" s="58">
        <v>441896.5</v>
      </c>
      <c r="D2548" s="27">
        <v>0.0</v>
      </c>
      <c r="E2548" s="34"/>
    </row>
    <row r="2549" hidden="1">
      <c r="A2549" s="36" t="s">
        <v>3450</v>
      </c>
      <c r="B2549" s="37">
        <v>42.5</v>
      </c>
      <c r="C2549" s="27">
        <v>146.5</v>
      </c>
      <c r="D2549" s="27">
        <v>104.0</v>
      </c>
      <c r="E2549" s="38"/>
    </row>
    <row r="2550" hidden="1"/>
    <row r="2551" hidden="1"/>
    <row r="2552" hidden="1">
      <c r="A2552" s="5" t="s">
        <v>3421</v>
      </c>
      <c r="B2552" s="6"/>
      <c r="C2552" s="6"/>
      <c r="D2552" s="6"/>
      <c r="E2552" s="7"/>
    </row>
    <row r="2553" hidden="1">
      <c r="A2553" s="10"/>
      <c r="B2553" s="11"/>
      <c r="C2553" s="11"/>
      <c r="D2553" s="11"/>
      <c r="E2553" s="12"/>
    </row>
    <row r="2554" hidden="1">
      <c r="A2554" s="5" t="s">
        <v>3423</v>
      </c>
      <c r="B2554" s="6"/>
      <c r="C2554" s="6"/>
      <c r="D2554" s="6"/>
      <c r="E2554" s="7"/>
    </row>
    <row r="2555" hidden="1">
      <c r="A2555" s="10"/>
      <c r="B2555" s="11"/>
      <c r="C2555" s="11"/>
      <c r="D2555" s="11"/>
      <c r="E2555" s="12"/>
    </row>
    <row r="2556" hidden="1">
      <c r="A2556" s="13">
        <v>46013.0</v>
      </c>
      <c r="B2556" s="6"/>
      <c r="C2556" s="53" t="s">
        <v>3424</v>
      </c>
      <c r="D2556" s="15">
        <v>46019.0</v>
      </c>
      <c r="E2556" s="7"/>
    </row>
    <row r="2557" hidden="1">
      <c r="A2557" s="10"/>
      <c r="B2557" s="11"/>
      <c r="C2557" s="16"/>
      <c r="D2557" s="11"/>
      <c r="E2557" s="12"/>
    </row>
    <row r="2558" hidden="1">
      <c r="A2558" s="54" t="s">
        <v>4468</v>
      </c>
      <c r="B2558" s="7"/>
      <c r="C2558" s="16"/>
      <c r="D2558" s="55" t="s">
        <v>4469</v>
      </c>
      <c r="E2558" s="7"/>
    </row>
    <row r="2559" hidden="1">
      <c r="A2559" s="10"/>
      <c r="B2559" s="12"/>
      <c r="C2559" s="16"/>
      <c r="D2559" s="11"/>
      <c r="E2559" s="12"/>
    </row>
    <row r="2560" hidden="1">
      <c r="A2560" s="19" t="s">
        <v>3425</v>
      </c>
      <c r="B2560" s="6"/>
      <c r="C2560" s="6"/>
      <c r="D2560" s="6"/>
      <c r="E2560" s="7"/>
    </row>
    <row r="2561" hidden="1">
      <c r="A2561" s="20" t="s">
        <v>3426</v>
      </c>
      <c r="B2561" s="21" t="s">
        <v>3427</v>
      </c>
      <c r="C2561" s="22" t="s">
        <v>3428</v>
      </c>
      <c r="D2561" s="21" t="s">
        <v>3429</v>
      </c>
      <c r="E2561" s="23" t="s">
        <v>13</v>
      </c>
    </row>
    <row r="2562" hidden="1">
      <c r="A2562" s="56" t="s">
        <v>3430</v>
      </c>
      <c r="B2562" s="25">
        <v>26725.0</v>
      </c>
      <c r="C2562" s="26">
        <v>11560.0</v>
      </c>
      <c r="D2562" s="27">
        <v>-15165.0</v>
      </c>
      <c r="E2562" s="28"/>
    </row>
    <row r="2563" hidden="1">
      <c r="A2563" s="56" t="s">
        <v>3431</v>
      </c>
      <c r="B2563" s="29">
        <v>21705.0</v>
      </c>
      <c r="C2563" s="26">
        <v>21702.0</v>
      </c>
      <c r="D2563" s="27">
        <v>-3.0</v>
      </c>
      <c r="E2563" s="28"/>
    </row>
    <row r="2564" hidden="1">
      <c r="A2564" s="56" t="s">
        <v>3432</v>
      </c>
      <c r="B2564" s="29">
        <v>0.0</v>
      </c>
      <c r="C2564" s="26"/>
      <c r="D2564" s="27">
        <v>0.0</v>
      </c>
      <c r="E2564" s="28" t="s">
        <v>3433</v>
      </c>
    </row>
    <row r="2565" hidden="1">
      <c r="A2565" s="56" t="s">
        <v>3434</v>
      </c>
      <c r="B2565" s="25">
        <v>2500.0</v>
      </c>
      <c r="C2565" s="26">
        <v>6475.0</v>
      </c>
      <c r="D2565" s="27">
        <v>3975.0</v>
      </c>
      <c r="E2565" s="28" t="s">
        <v>4603</v>
      </c>
    </row>
    <row r="2566" hidden="1">
      <c r="A2566" s="31" t="s">
        <v>3436</v>
      </c>
      <c r="B2566" s="29">
        <v>0.0</v>
      </c>
      <c r="C2566" s="26"/>
      <c r="D2566" s="27">
        <v>0.0</v>
      </c>
      <c r="E2566" s="28"/>
    </row>
    <row r="2567" hidden="1">
      <c r="A2567" s="31" t="s">
        <v>3438</v>
      </c>
      <c r="B2567" s="29">
        <v>0.0</v>
      </c>
      <c r="C2567" s="26">
        <v>11194.0</v>
      </c>
      <c r="D2567" s="27">
        <v>11194.0</v>
      </c>
      <c r="E2567" s="28" t="s">
        <v>4585</v>
      </c>
    </row>
    <row r="2568" hidden="1">
      <c r="A2568" s="31" t="s">
        <v>3439</v>
      </c>
      <c r="B2568" s="29">
        <v>1699.0</v>
      </c>
      <c r="C2568" s="26">
        <v>1699.0</v>
      </c>
      <c r="D2568" s="27">
        <v>0.0</v>
      </c>
      <c r="E2568" s="28" t="s">
        <v>4604</v>
      </c>
    </row>
    <row r="2569" hidden="1">
      <c r="A2569" s="31" t="s">
        <v>3441</v>
      </c>
      <c r="B2569" s="29">
        <v>1920.0</v>
      </c>
      <c r="C2569" s="26">
        <v>1920.0</v>
      </c>
      <c r="D2569" s="27">
        <v>0.0</v>
      </c>
      <c r="E2569" s="28"/>
    </row>
    <row r="2570" hidden="1">
      <c r="A2570" s="57" t="s">
        <v>3442</v>
      </c>
      <c r="B2570" s="29">
        <v>73719.0</v>
      </c>
      <c r="C2570" s="29">
        <v>73719.0</v>
      </c>
      <c r="D2570" s="27">
        <v>0.0</v>
      </c>
      <c r="E2570" s="34"/>
    </row>
    <row r="2571" hidden="1">
      <c r="A2571" s="57" t="s">
        <v>3443</v>
      </c>
      <c r="B2571" s="29">
        <v>20401.0</v>
      </c>
      <c r="C2571" s="58">
        <v>20401.0</v>
      </c>
      <c r="D2571" s="27">
        <v>0.0</v>
      </c>
      <c r="E2571" s="34"/>
    </row>
    <row r="2572" hidden="1">
      <c r="A2572" s="57" t="s">
        <v>3444</v>
      </c>
      <c r="B2572" s="29">
        <v>56563.0</v>
      </c>
      <c r="C2572" s="58">
        <v>56563.0</v>
      </c>
      <c r="D2572" s="27">
        <v>0.0</v>
      </c>
      <c r="E2572" s="34"/>
    </row>
    <row r="2573" hidden="1">
      <c r="A2573" s="57" t="s">
        <v>3445</v>
      </c>
      <c r="B2573" s="29">
        <v>62102.5</v>
      </c>
      <c r="C2573" s="58">
        <v>62102.5</v>
      </c>
      <c r="D2573" s="27">
        <v>0.0</v>
      </c>
      <c r="E2573" s="34"/>
    </row>
    <row r="2574" hidden="1">
      <c r="A2574" s="57" t="s">
        <v>3447</v>
      </c>
      <c r="B2574" s="29">
        <v>0.0</v>
      </c>
      <c r="C2574" s="58">
        <v>0.0</v>
      </c>
      <c r="D2574" s="27">
        <v>0.0</v>
      </c>
      <c r="E2574" s="34"/>
    </row>
    <row r="2575" hidden="1">
      <c r="A2575" s="57" t="s">
        <v>3448</v>
      </c>
      <c r="B2575" s="29">
        <v>9657.0</v>
      </c>
      <c r="C2575" s="58">
        <v>9657.0</v>
      </c>
      <c r="D2575" s="27">
        <v>0.0</v>
      </c>
      <c r="E2575" s="34"/>
    </row>
    <row r="2576" hidden="1">
      <c r="A2576" s="35" t="s">
        <v>3449</v>
      </c>
      <c r="B2576" s="29">
        <v>267331.0</v>
      </c>
      <c r="C2576" s="58">
        <v>267331.0</v>
      </c>
      <c r="D2576" s="27">
        <v>0.0</v>
      </c>
      <c r="E2576" s="34"/>
    </row>
    <row r="2577" hidden="1">
      <c r="A2577" s="36" t="s">
        <v>3450</v>
      </c>
      <c r="B2577" s="37">
        <v>3.5</v>
      </c>
      <c r="C2577" s="27">
        <v>4.5</v>
      </c>
      <c r="D2577" s="27">
        <v>1.0</v>
      </c>
      <c r="E2577" s="38"/>
    </row>
    <row r="2578" hidden="1"/>
    <row r="2579" hidden="1"/>
    <row r="2580" hidden="1">
      <c r="A2580" s="5" t="s">
        <v>3421</v>
      </c>
      <c r="B2580" s="6"/>
      <c r="C2580" s="6"/>
      <c r="D2580" s="6"/>
      <c r="E2580" s="7"/>
    </row>
    <row r="2581" hidden="1">
      <c r="A2581" s="10"/>
      <c r="B2581" s="11"/>
      <c r="C2581" s="11"/>
      <c r="D2581" s="11"/>
      <c r="E2581" s="12"/>
    </row>
    <row r="2582" hidden="1">
      <c r="A2582" s="5" t="s">
        <v>3423</v>
      </c>
      <c r="B2582" s="6"/>
      <c r="C2582" s="6"/>
      <c r="D2582" s="6"/>
      <c r="E2582" s="7"/>
    </row>
    <row r="2583" hidden="1">
      <c r="A2583" s="10"/>
      <c r="B2583" s="11"/>
      <c r="C2583" s="11"/>
      <c r="D2583" s="11"/>
      <c r="E2583" s="12"/>
    </row>
    <row r="2584" hidden="1">
      <c r="A2584" s="13">
        <v>46020.0</v>
      </c>
      <c r="B2584" s="6"/>
      <c r="C2584" s="53" t="s">
        <v>3424</v>
      </c>
      <c r="D2584" s="15">
        <v>46022.0</v>
      </c>
      <c r="E2584" s="7"/>
    </row>
    <row r="2585" hidden="1">
      <c r="A2585" s="10"/>
      <c r="B2585" s="11"/>
      <c r="C2585" s="16"/>
      <c r="D2585" s="11"/>
      <c r="E2585" s="12"/>
    </row>
    <row r="2586" hidden="1">
      <c r="A2586" s="54" t="s">
        <v>4468</v>
      </c>
      <c r="B2586" s="7"/>
      <c r="C2586" s="16"/>
      <c r="D2586" s="55" t="s">
        <v>4471</v>
      </c>
      <c r="E2586" s="7"/>
    </row>
    <row r="2587" hidden="1">
      <c r="A2587" s="10"/>
      <c r="B2587" s="12"/>
      <c r="C2587" s="16"/>
      <c r="D2587" s="11"/>
      <c r="E2587" s="12"/>
    </row>
    <row r="2588" hidden="1">
      <c r="A2588" s="19" t="s">
        <v>3425</v>
      </c>
      <c r="B2588" s="6"/>
      <c r="C2588" s="6"/>
      <c r="D2588" s="6"/>
      <c r="E2588" s="7"/>
    </row>
    <row r="2589" hidden="1">
      <c r="A2589" s="20" t="s">
        <v>3426</v>
      </c>
      <c r="B2589" s="21" t="s">
        <v>3427</v>
      </c>
      <c r="C2589" s="22" t="s">
        <v>3428</v>
      </c>
      <c r="D2589" s="21" t="s">
        <v>3429</v>
      </c>
      <c r="E2589" s="23" t="s">
        <v>13</v>
      </c>
    </row>
    <row r="2590" hidden="1">
      <c r="A2590" s="56" t="s">
        <v>3430</v>
      </c>
      <c r="B2590" s="25">
        <v>24907.0</v>
      </c>
      <c r="C2590" s="26">
        <v>23159.0</v>
      </c>
      <c r="D2590" s="27">
        <v>-1748.0</v>
      </c>
      <c r="E2590" s="28"/>
    </row>
    <row r="2591" hidden="1">
      <c r="A2591" s="56" t="s">
        <v>3431</v>
      </c>
      <c r="B2591" s="29">
        <v>9966.0</v>
      </c>
      <c r="C2591" s="26">
        <v>9966.0</v>
      </c>
      <c r="D2591" s="27">
        <v>0.0</v>
      </c>
      <c r="E2591" s="28"/>
    </row>
    <row r="2592" hidden="1">
      <c r="A2592" s="56" t="s">
        <v>3432</v>
      </c>
      <c r="B2592" s="29">
        <v>0.0</v>
      </c>
      <c r="C2592" s="26"/>
      <c r="D2592" s="27">
        <v>0.0</v>
      </c>
      <c r="E2592" s="28" t="s">
        <v>3433</v>
      </c>
    </row>
    <row r="2593" hidden="1">
      <c r="A2593" s="56" t="s">
        <v>3434</v>
      </c>
      <c r="B2593" s="25">
        <v>1500.0</v>
      </c>
      <c r="C2593" s="26">
        <v>3373.0</v>
      </c>
      <c r="D2593" s="27">
        <v>1873.0</v>
      </c>
      <c r="E2593" s="28" t="s">
        <v>4605</v>
      </c>
    </row>
    <row r="2594" hidden="1">
      <c r="A2594" s="31" t="s">
        <v>3436</v>
      </c>
      <c r="B2594" s="29">
        <v>0.0</v>
      </c>
      <c r="C2594" s="26"/>
      <c r="D2594" s="27">
        <v>0.0</v>
      </c>
      <c r="E2594" s="28"/>
    </row>
    <row r="2595" hidden="1">
      <c r="A2595" s="31" t="s">
        <v>3438</v>
      </c>
      <c r="B2595" s="29">
        <v>0.0</v>
      </c>
      <c r="C2595" s="26"/>
      <c r="D2595" s="27">
        <v>0.0</v>
      </c>
      <c r="E2595" s="28"/>
    </row>
    <row r="2596" hidden="1">
      <c r="A2596" s="31" t="s">
        <v>3439</v>
      </c>
      <c r="B2596" s="29">
        <v>120.0</v>
      </c>
      <c r="C2596" s="26"/>
      <c r="D2596" s="27">
        <v>-120.0</v>
      </c>
      <c r="E2596" s="28"/>
    </row>
    <row r="2597" hidden="1">
      <c r="A2597" s="31" t="s">
        <v>3441</v>
      </c>
      <c r="B2597" s="29">
        <v>1480.0</v>
      </c>
      <c r="C2597" s="26">
        <v>1600.0</v>
      </c>
      <c r="D2597" s="27">
        <v>120.0</v>
      </c>
      <c r="E2597" s="28"/>
    </row>
    <row r="2598" hidden="1">
      <c r="A2598" s="57" t="s">
        <v>3442</v>
      </c>
      <c r="B2598" s="29">
        <v>58196.0</v>
      </c>
      <c r="C2598" s="29">
        <v>59482.0</v>
      </c>
      <c r="D2598" s="27">
        <v>1286.0</v>
      </c>
      <c r="E2598" s="34"/>
    </row>
    <row r="2599" hidden="1">
      <c r="A2599" s="57" t="s">
        <v>3443</v>
      </c>
      <c r="B2599" s="29">
        <v>16968.0</v>
      </c>
      <c r="C2599" s="58">
        <v>16968.0</v>
      </c>
      <c r="D2599" s="27">
        <v>0.0</v>
      </c>
      <c r="E2599" s="34"/>
    </row>
    <row r="2600" hidden="1">
      <c r="A2600" s="57" t="s">
        <v>3444</v>
      </c>
      <c r="B2600" s="29">
        <v>38934.0</v>
      </c>
      <c r="C2600" s="58">
        <v>38934.0</v>
      </c>
      <c r="D2600" s="27">
        <v>0.0</v>
      </c>
      <c r="E2600" s="34"/>
    </row>
    <row r="2601" hidden="1">
      <c r="A2601" s="57" t="s">
        <v>3445</v>
      </c>
      <c r="B2601" s="29">
        <v>41064.0</v>
      </c>
      <c r="C2601" s="58">
        <v>41064.0</v>
      </c>
      <c r="D2601" s="27">
        <v>0.0</v>
      </c>
      <c r="E2601" s="34"/>
    </row>
    <row r="2602" hidden="1">
      <c r="A2602" s="57" t="s">
        <v>3447</v>
      </c>
      <c r="B2602" s="29">
        <v>454.0</v>
      </c>
      <c r="C2602" s="58">
        <v>454.0</v>
      </c>
      <c r="D2602" s="27">
        <v>0.0</v>
      </c>
      <c r="E2602" s="34"/>
    </row>
    <row r="2603" hidden="1">
      <c r="A2603" s="57" t="s">
        <v>3448</v>
      </c>
      <c r="B2603" s="29">
        <v>10869.0</v>
      </c>
      <c r="C2603" s="58">
        <v>10540.0</v>
      </c>
      <c r="D2603" s="27">
        <v>-329.0</v>
      </c>
      <c r="E2603" s="34"/>
    </row>
    <row r="2604" hidden="1">
      <c r="A2604" s="35" t="s">
        <v>3449</v>
      </c>
      <c r="B2604" s="29">
        <v>193586.0</v>
      </c>
      <c r="C2604" s="58">
        <v>194244.0</v>
      </c>
      <c r="D2604" s="27">
        <v>658.0</v>
      </c>
      <c r="E2604" s="34"/>
    </row>
    <row r="2605" hidden="1">
      <c r="A2605" s="36" t="s">
        <v>3450</v>
      </c>
      <c r="B2605" s="37">
        <v>3.0</v>
      </c>
      <c r="C2605" s="27">
        <v>756.0</v>
      </c>
      <c r="D2605" s="27">
        <v>753.0</v>
      </c>
      <c r="E2605" s="38"/>
    </row>
    <row r="2606" hidden="1"/>
    <row r="2607" hidden="1"/>
    <row r="2608" hidden="1">
      <c r="A2608" s="5" t="s">
        <v>3421</v>
      </c>
      <c r="B2608" s="6"/>
      <c r="C2608" s="6"/>
      <c r="D2608" s="6"/>
      <c r="E2608" s="7"/>
    </row>
    <row r="2609" hidden="1">
      <c r="A2609" s="10"/>
      <c r="B2609" s="11"/>
      <c r="C2609" s="11"/>
      <c r="D2609" s="11"/>
      <c r="E2609" s="12"/>
    </row>
    <row r="2610" hidden="1">
      <c r="A2610" s="5" t="s">
        <v>3423</v>
      </c>
      <c r="B2610" s="6"/>
      <c r="C2610" s="6"/>
      <c r="D2610" s="6"/>
      <c r="E2610" s="7"/>
    </row>
    <row r="2611" hidden="1">
      <c r="A2611" s="10"/>
      <c r="B2611" s="11"/>
      <c r="C2611" s="11"/>
      <c r="D2611" s="11"/>
      <c r="E2611" s="12"/>
    </row>
    <row r="2612" hidden="1">
      <c r="A2612" s="13">
        <v>46023.0</v>
      </c>
      <c r="B2612" s="6"/>
      <c r="C2612" s="53" t="s">
        <v>3424</v>
      </c>
      <c r="D2612" s="15">
        <v>46026.0</v>
      </c>
      <c r="E2612" s="7"/>
    </row>
    <row r="2613" hidden="1">
      <c r="A2613" s="10"/>
      <c r="B2613" s="11"/>
      <c r="C2613" s="16"/>
      <c r="D2613" s="11"/>
      <c r="E2613" s="12"/>
    </row>
    <row r="2614" hidden="1">
      <c r="A2614" s="54" t="s">
        <v>4483</v>
      </c>
      <c r="B2614" s="7"/>
      <c r="C2614" s="16"/>
      <c r="D2614" s="55" t="s">
        <v>4469</v>
      </c>
      <c r="E2614" s="7"/>
    </row>
    <row r="2615" hidden="1">
      <c r="A2615" s="10"/>
      <c r="B2615" s="12"/>
      <c r="C2615" s="16"/>
      <c r="D2615" s="11"/>
      <c r="E2615" s="12"/>
    </row>
    <row r="2616" hidden="1">
      <c r="A2616" s="19" t="s">
        <v>3425</v>
      </c>
      <c r="B2616" s="6"/>
      <c r="C2616" s="6"/>
      <c r="D2616" s="6"/>
      <c r="E2616" s="7"/>
    </row>
    <row r="2617" hidden="1">
      <c r="A2617" s="20" t="s">
        <v>3426</v>
      </c>
      <c r="B2617" s="21" t="s">
        <v>3427</v>
      </c>
      <c r="C2617" s="22" t="s">
        <v>3428</v>
      </c>
      <c r="D2617" s="21" t="s">
        <v>3429</v>
      </c>
      <c r="E2617" s="23" t="s">
        <v>13</v>
      </c>
    </row>
    <row r="2618" hidden="1">
      <c r="A2618" s="56" t="s">
        <v>3430</v>
      </c>
      <c r="B2618" s="25">
        <v>38107.0</v>
      </c>
      <c r="C2618" s="26">
        <v>36007.0</v>
      </c>
      <c r="D2618" s="27">
        <v>-2100.0</v>
      </c>
      <c r="E2618" s="28"/>
    </row>
    <row r="2619" hidden="1">
      <c r="A2619" s="56" t="s">
        <v>3431</v>
      </c>
      <c r="B2619" s="29">
        <v>19350.0</v>
      </c>
      <c r="C2619" s="26">
        <v>19350.0</v>
      </c>
      <c r="D2619" s="27">
        <v>0.0</v>
      </c>
      <c r="E2619" s="28"/>
    </row>
    <row r="2620" hidden="1">
      <c r="A2620" s="56" t="s">
        <v>3432</v>
      </c>
      <c r="B2620" s="29">
        <v>140.0</v>
      </c>
      <c r="C2620" s="26">
        <v>140.0</v>
      </c>
      <c r="D2620" s="27">
        <v>0.0</v>
      </c>
      <c r="E2620" s="28" t="s">
        <v>3433</v>
      </c>
    </row>
    <row r="2621" hidden="1">
      <c r="A2621" s="56" t="s">
        <v>3434</v>
      </c>
      <c r="B2621" s="25">
        <v>0.0</v>
      </c>
      <c r="C2621" s="26">
        <v>1822.0</v>
      </c>
      <c r="D2621" s="27">
        <v>1822.0</v>
      </c>
      <c r="E2621" s="28" t="s">
        <v>4606</v>
      </c>
    </row>
    <row r="2622" hidden="1">
      <c r="A2622" s="31" t="s">
        <v>3436</v>
      </c>
      <c r="B2622" s="29">
        <v>80.0</v>
      </c>
      <c r="C2622" s="26">
        <v>189.0</v>
      </c>
      <c r="D2622" s="27">
        <v>109.0</v>
      </c>
      <c r="E2622" s="28" t="s">
        <v>4607</v>
      </c>
    </row>
    <row r="2623" hidden="1">
      <c r="A2623" s="31" t="s">
        <v>3438</v>
      </c>
      <c r="B2623" s="29">
        <v>0.0</v>
      </c>
      <c r="C2623" s="26"/>
      <c r="D2623" s="27">
        <v>0.0</v>
      </c>
      <c r="E2623" s="28"/>
    </row>
    <row r="2624" hidden="1">
      <c r="A2624" s="31" t="s">
        <v>3439</v>
      </c>
      <c r="B2624" s="29">
        <v>0.0</v>
      </c>
      <c r="C2624" s="26"/>
      <c r="D2624" s="27">
        <v>0.0</v>
      </c>
      <c r="E2624" s="28"/>
    </row>
    <row r="2625" hidden="1">
      <c r="A2625" s="31" t="s">
        <v>3441</v>
      </c>
      <c r="B2625" s="29">
        <v>5080.0</v>
      </c>
      <c r="C2625" s="26">
        <v>5160.0</v>
      </c>
      <c r="D2625" s="27">
        <v>80.0</v>
      </c>
      <c r="E2625" s="28"/>
    </row>
    <row r="2626" hidden="1">
      <c r="A2626" s="57" t="s">
        <v>3442</v>
      </c>
      <c r="B2626" s="29">
        <v>80651.0</v>
      </c>
      <c r="C2626" s="29">
        <v>80651.0</v>
      </c>
      <c r="D2626" s="27">
        <v>0.0</v>
      </c>
      <c r="E2626" s="34"/>
    </row>
    <row r="2627" hidden="1">
      <c r="A2627" s="57" t="s">
        <v>3443</v>
      </c>
      <c r="B2627" s="29">
        <v>29584.0</v>
      </c>
      <c r="C2627" s="58">
        <v>29584.0</v>
      </c>
      <c r="D2627" s="27">
        <v>0.0</v>
      </c>
      <c r="E2627" s="34"/>
    </row>
    <row r="2628" hidden="1">
      <c r="A2628" s="57" t="s">
        <v>3444</v>
      </c>
      <c r="B2628" s="29">
        <v>58084.0</v>
      </c>
      <c r="C2628" s="58">
        <v>58084.0</v>
      </c>
      <c r="D2628" s="27">
        <v>0.0</v>
      </c>
      <c r="E2628" s="34"/>
    </row>
    <row r="2629" hidden="1">
      <c r="A2629" s="57" t="s">
        <v>3445</v>
      </c>
      <c r="B2629" s="29">
        <v>54616.0</v>
      </c>
      <c r="C2629" s="58">
        <v>54616.0</v>
      </c>
      <c r="D2629" s="27">
        <v>0.0</v>
      </c>
      <c r="E2629" s="34"/>
    </row>
    <row r="2630" hidden="1">
      <c r="A2630" s="57" t="s">
        <v>3447</v>
      </c>
      <c r="B2630" s="29">
        <v>0.0</v>
      </c>
      <c r="C2630" s="58">
        <v>0.0</v>
      </c>
      <c r="D2630" s="27">
        <v>0.0</v>
      </c>
      <c r="E2630" s="34"/>
    </row>
    <row r="2631" hidden="1">
      <c r="A2631" s="57" t="s">
        <v>3448</v>
      </c>
      <c r="B2631" s="29">
        <v>20531.0</v>
      </c>
      <c r="C2631" s="58">
        <v>20531.0</v>
      </c>
      <c r="D2631" s="27">
        <v>0.0</v>
      </c>
      <c r="E2631" s="34"/>
    </row>
    <row r="2632" hidden="1">
      <c r="A2632" s="35" t="s">
        <v>3449</v>
      </c>
      <c r="B2632" s="29">
        <v>285691.5</v>
      </c>
      <c r="C2632" s="58">
        <v>285691.5</v>
      </c>
      <c r="D2632" s="27">
        <v>0.0</v>
      </c>
      <c r="E2632" s="34"/>
    </row>
    <row r="2633" hidden="1">
      <c r="A2633" s="36" t="s">
        <v>3450</v>
      </c>
      <c r="B2633" s="37">
        <v>0.5</v>
      </c>
      <c r="C2633" s="27">
        <v>-88.5</v>
      </c>
      <c r="D2633" s="27">
        <v>-89.0</v>
      </c>
      <c r="E2633" s="38"/>
    </row>
    <row r="2634" hidden="1"/>
    <row r="2635" hidden="1"/>
    <row r="2636" hidden="1">
      <c r="A2636" s="5" t="s">
        <v>3421</v>
      </c>
      <c r="B2636" s="6"/>
      <c r="C2636" s="6"/>
      <c r="D2636" s="6"/>
      <c r="E2636" s="7"/>
    </row>
    <row r="2637" hidden="1">
      <c r="A2637" s="10"/>
      <c r="B2637" s="11"/>
      <c r="C2637" s="11"/>
      <c r="D2637" s="11"/>
      <c r="E2637" s="12"/>
    </row>
    <row r="2638" hidden="1">
      <c r="A2638" s="5" t="s">
        <v>3423</v>
      </c>
      <c r="B2638" s="6"/>
      <c r="C2638" s="6"/>
      <c r="D2638" s="6"/>
      <c r="E2638" s="7"/>
    </row>
    <row r="2639" hidden="1">
      <c r="A2639" s="10"/>
      <c r="B2639" s="11"/>
      <c r="C2639" s="11"/>
      <c r="D2639" s="11"/>
      <c r="E2639" s="12"/>
    </row>
    <row r="2640" hidden="1">
      <c r="A2640" s="13">
        <v>46027.0</v>
      </c>
      <c r="B2640" s="6"/>
      <c r="C2640" s="53" t="s">
        <v>3424</v>
      </c>
      <c r="D2640" s="15">
        <v>46033.0</v>
      </c>
      <c r="E2640" s="7"/>
    </row>
    <row r="2641" hidden="1">
      <c r="A2641" s="10"/>
      <c r="B2641" s="11"/>
      <c r="C2641" s="16"/>
      <c r="D2641" s="11"/>
      <c r="E2641" s="12"/>
    </row>
    <row r="2642" hidden="1">
      <c r="A2642" s="54" t="s">
        <v>4468</v>
      </c>
      <c r="B2642" s="7"/>
      <c r="C2642" s="16"/>
      <c r="D2642" s="55" t="s">
        <v>4469</v>
      </c>
      <c r="E2642" s="7"/>
    </row>
    <row r="2643" hidden="1">
      <c r="A2643" s="10"/>
      <c r="B2643" s="12"/>
      <c r="C2643" s="16"/>
      <c r="D2643" s="11"/>
      <c r="E2643" s="12"/>
    </row>
    <row r="2644" hidden="1">
      <c r="A2644" s="19" t="s">
        <v>3425</v>
      </c>
      <c r="B2644" s="6"/>
      <c r="C2644" s="6"/>
      <c r="D2644" s="6"/>
      <c r="E2644" s="7"/>
    </row>
    <row r="2645" hidden="1">
      <c r="A2645" s="20" t="s">
        <v>3426</v>
      </c>
      <c r="B2645" s="21" t="s">
        <v>3427</v>
      </c>
      <c r="C2645" s="22" t="s">
        <v>3428</v>
      </c>
      <c r="D2645" s="21" t="s">
        <v>3429</v>
      </c>
      <c r="E2645" s="23" t="s">
        <v>13</v>
      </c>
    </row>
    <row r="2646" hidden="1">
      <c r="A2646" s="56" t="s">
        <v>3430</v>
      </c>
      <c r="B2646" s="25">
        <v>33277.0</v>
      </c>
      <c r="C2646" s="26">
        <v>14138.0</v>
      </c>
      <c r="D2646" s="27">
        <v>-19139.0</v>
      </c>
      <c r="E2646" s="28"/>
    </row>
    <row r="2647" hidden="1">
      <c r="A2647" s="56" t="s">
        <v>3431</v>
      </c>
      <c r="B2647" s="29">
        <v>31567.0</v>
      </c>
      <c r="C2647" s="26">
        <v>31567.0</v>
      </c>
      <c r="D2647" s="27">
        <v>0.0</v>
      </c>
      <c r="E2647" s="28"/>
    </row>
    <row r="2648" hidden="1">
      <c r="A2648" s="56" t="s">
        <v>3432</v>
      </c>
      <c r="B2648" s="29">
        <v>0.0</v>
      </c>
      <c r="C2648" s="26"/>
      <c r="D2648" s="27">
        <v>0.0</v>
      </c>
      <c r="E2648" s="28" t="s">
        <v>3433</v>
      </c>
    </row>
    <row r="2649" hidden="1">
      <c r="A2649" s="56" t="s">
        <v>3434</v>
      </c>
      <c r="B2649" s="25">
        <v>2600.0</v>
      </c>
      <c r="C2649" s="26">
        <v>6198.0</v>
      </c>
      <c r="D2649" s="27">
        <v>3598.0</v>
      </c>
      <c r="E2649" s="28" t="s">
        <v>4608</v>
      </c>
    </row>
    <row r="2650" hidden="1">
      <c r="A2650" s="31" t="s">
        <v>3436</v>
      </c>
      <c r="B2650" s="29">
        <v>0.0</v>
      </c>
      <c r="C2650" s="26"/>
      <c r="D2650" s="27">
        <v>0.0</v>
      </c>
      <c r="E2650" s="28"/>
    </row>
    <row r="2651" hidden="1">
      <c r="A2651" s="31" t="s">
        <v>3438</v>
      </c>
      <c r="B2651" s="29">
        <v>0.0</v>
      </c>
      <c r="C2651" s="26">
        <v>11194.0</v>
      </c>
      <c r="D2651" s="27">
        <v>11194.0</v>
      </c>
      <c r="E2651" s="28" t="s">
        <v>4585</v>
      </c>
    </row>
    <row r="2652" hidden="1">
      <c r="A2652" s="31" t="s">
        <v>3439</v>
      </c>
      <c r="B2652" s="29">
        <v>1536.0</v>
      </c>
      <c r="C2652" s="26">
        <v>5867.0</v>
      </c>
      <c r="D2652" s="27">
        <v>4331.0</v>
      </c>
      <c r="E2652" s="28" t="s">
        <v>4609</v>
      </c>
    </row>
    <row r="2653" hidden="1">
      <c r="A2653" s="31" t="s">
        <v>3441</v>
      </c>
      <c r="B2653" s="29">
        <v>7280.0</v>
      </c>
      <c r="C2653" s="26">
        <v>6640.0</v>
      </c>
      <c r="D2653" s="27">
        <v>-640.0</v>
      </c>
      <c r="E2653" s="28" t="s">
        <v>4610</v>
      </c>
    </row>
    <row r="2654" hidden="1">
      <c r="A2654" s="57" t="s">
        <v>3442</v>
      </c>
      <c r="B2654" s="29">
        <v>87672.0</v>
      </c>
      <c r="C2654" s="29">
        <v>87672.0</v>
      </c>
      <c r="D2654" s="27">
        <v>0.0</v>
      </c>
      <c r="E2654" s="34"/>
    </row>
    <row r="2655" hidden="1">
      <c r="A2655" s="57" t="s">
        <v>3443</v>
      </c>
      <c r="B2655" s="29">
        <v>27990.0</v>
      </c>
      <c r="C2655" s="58">
        <v>27990.0</v>
      </c>
      <c r="D2655" s="27">
        <v>0.0</v>
      </c>
      <c r="E2655" s="34"/>
    </row>
    <row r="2656" hidden="1">
      <c r="A2656" s="57" t="s">
        <v>3444</v>
      </c>
      <c r="B2656" s="29">
        <v>90733.0</v>
      </c>
      <c r="C2656" s="58">
        <v>88899.0</v>
      </c>
      <c r="D2656" s="27">
        <v>-1834.0</v>
      </c>
      <c r="E2656" s="34"/>
    </row>
    <row r="2657" hidden="1">
      <c r="A2657" s="57" t="s">
        <v>3445</v>
      </c>
      <c r="B2657" s="29">
        <v>105413.0</v>
      </c>
      <c r="C2657" s="58">
        <v>105413.0</v>
      </c>
      <c r="D2657" s="27">
        <v>0.0</v>
      </c>
      <c r="E2657" s="34"/>
    </row>
    <row r="2658" hidden="1">
      <c r="A2658" s="57" t="s">
        <v>3447</v>
      </c>
      <c r="B2658" s="29">
        <v>0.0</v>
      </c>
      <c r="C2658" s="58">
        <v>0.0</v>
      </c>
      <c r="D2658" s="27">
        <v>0.0</v>
      </c>
      <c r="E2658" s="34"/>
    </row>
    <row r="2659" hidden="1">
      <c r="A2659" s="57" t="s">
        <v>3448</v>
      </c>
      <c r="B2659" s="29">
        <v>8300.0</v>
      </c>
      <c r="C2659" s="58">
        <v>8300.0</v>
      </c>
      <c r="D2659" s="27">
        <v>0.0</v>
      </c>
      <c r="E2659" s="34"/>
    </row>
    <row r="2660" hidden="1">
      <c r="A2660" s="35" t="s">
        <v>3449</v>
      </c>
      <c r="B2660" s="29">
        <v>388062.0</v>
      </c>
      <c r="C2660" s="58">
        <v>386228.0</v>
      </c>
      <c r="D2660" s="27">
        <v>-1834.0</v>
      </c>
      <c r="E2660" s="34"/>
    </row>
    <row r="2661" hidden="1">
      <c r="A2661" s="36" t="s">
        <v>3450</v>
      </c>
      <c r="B2661" s="37">
        <v>6.0</v>
      </c>
      <c r="C2661" s="27">
        <v>-650.0</v>
      </c>
      <c r="D2661" s="27">
        <v>-656.0</v>
      </c>
      <c r="E2661" s="38"/>
    </row>
    <row r="2662" hidden="1"/>
    <row r="2663" hidden="1"/>
    <row r="2664" hidden="1">
      <c r="A2664" s="5" t="s">
        <v>3421</v>
      </c>
      <c r="B2664" s="6"/>
      <c r="C2664" s="6"/>
      <c r="D2664" s="6"/>
      <c r="E2664" s="7"/>
    </row>
    <row r="2665" hidden="1">
      <c r="A2665" s="10"/>
      <c r="B2665" s="11"/>
      <c r="C2665" s="11"/>
      <c r="D2665" s="11"/>
      <c r="E2665" s="12"/>
    </row>
    <row r="2666" hidden="1">
      <c r="A2666" s="5" t="s">
        <v>3423</v>
      </c>
      <c r="B2666" s="6"/>
      <c r="C2666" s="6"/>
      <c r="D2666" s="6"/>
      <c r="E2666" s="7"/>
    </row>
    <row r="2667" hidden="1">
      <c r="A2667" s="10"/>
      <c r="B2667" s="11"/>
      <c r="C2667" s="11"/>
      <c r="D2667" s="11"/>
      <c r="E2667" s="12"/>
    </row>
    <row r="2668" hidden="1">
      <c r="A2668" s="13">
        <v>46034.0</v>
      </c>
      <c r="B2668" s="6"/>
      <c r="C2668" s="53" t="s">
        <v>3424</v>
      </c>
      <c r="D2668" s="15">
        <v>46040.0</v>
      </c>
      <c r="E2668" s="7"/>
    </row>
    <row r="2669" hidden="1">
      <c r="A2669" s="10"/>
      <c r="B2669" s="11"/>
      <c r="C2669" s="16"/>
      <c r="D2669" s="11"/>
      <c r="E2669" s="12"/>
    </row>
    <row r="2670" hidden="1">
      <c r="A2670" s="54" t="s">
        <v>4468</v>
      </c>
      <c r="B2670" s="7"/>
      <c r="C2670" s="16"/>
      <c r="D2670" s="55" t="s">
        <v>4469</v>
      </c>
      <c r="E2670" s="7"/>
    </row>
    <row r="2671" hidden="1">
      <c r="A2671" s="10"/>
      <c r="B2671" s="12"/>
      <c r="C2671" s="16"/>
      <c r="D2671" s="11"/>
      <c r="E2671" s="12"/>
    </row>
    <row r="2672" hidden="1">
      <c r="A2672" s="19" t="s">
        <v>3425</v>
      </c>
      <c r="B2672" s="6"/>
      <c r="C2672" s="6"/>
      <c r="D2672" s="6"/>
      <c r="E2672" s="7"/>
    </row>
    <row r="2673" hidden="1">
      <c r="A2673" s="20" t="s">
        <v>3426</v>
      </c>
      <c r="B2673" s="21" t="s">
        <v>3427</v>
      </c>
      <c r="C2673" s="22" t="s">
        <v>3428</v>
      </c>
      <c r="D2673" s="21" t="s">
        <v>3429</v>
      </c>
      <c r="E2673" s="23" t="s">
        <v>13</v>
      </c>
    </row>
    <row r="2674" hidden="1">
      <c r="A2674" s="56" t="s">
        <v>3430</v>
      </c>
      <c r="B2674" s="25">
        <v>26139.0</v>
      </c>
      <c r="C2674" s="26">
        <v>10557.0</v>
      </c>
      <c r="D2674" s="27">
        <v>-15582.0</v>
      </c>
      <c r="E2674" s="28"/>
    </row>
    <row r="2675" hidden="1">
      <c r="A2675" s="56" t="s">
        <v>3431</v>
      </c>
      <c r="B2675" s="29">
        <v>33711.0</v>
      </c>
      <c r="C2675" s="26">
        <v>33711.0</v>
      </c>
      <c r="D2675" s="27">
        <v>0.0</v>
      </c>
      <c r="E2675" s="28"/>
    </row>
    <row r="2676" hidden="1">
      <c r="A2676" s="56" t="s">
        <v>3432</v>
      </c>
      <c r="B2676" s="29">
        <v>0.0</v>
      </c>
      <c r="C2676" s="26"/>
      <c r="D2676" s="27">
        <v>0.0</v>
      </c>
      <c r="E2676" s="28" t="s">
        <v>3433</v>
      </c>
    </row>
    <row r="2677" hidden="1">
      <c r="A2677" s="56" t="s">
        <v>3434</v>
      </c>
      <c r="B2677" s="25">
        <v>3500.0</v>
      </c>
      <c r="C2677" s="26">
        <v>7174.0</v>
      </c>
      <c r="D2677" s="27">
        <v>3674.0</v>
      </c>
      <c r="E2677" s="28" t="s">
        <v>4611</v>
      </c>
    </row>
    <row r="2678" hidden="1">
      <c r="A2678" s="31" t="s">
        <v>3436</v>
      </c>
      <c r="B2678" s="29">
        <v>720.0</v>
      </c>
      <c r="C2678" s="26"/>
      <c r="D2678" s="27">
        <v>-720.0</v>
      </c>
      <c r="E2678" s="28"/>
    </row>
    <row r="2679" hidden="1">
      <c r="A2679" s="31" t="s">
        <v>3438</v>
      </c>
      <c r="B2679" s="29">
        <v>0.0</v>
      </c>
      <c r="C2679" s="26">
        <v>10074.0</v>
      </c>
      <c r="D2679" s="27">
        <v>10074.0</v>
      </c>
      <c r="E2679" s="28" t="s">
        <v>4585</v>
      </c>
    </row>
    <row r="2680" hidden="1">
      <c r="A2680" s="31" t="s">
        <v>3439</v>
      </c>
      <c r="B2680" s="29">
        <v>2282.0</v>
      </c>
      <c r="C2680" s="26">
        <v>4116.0</v>
      </c>
      <c r="D2680" s="27">
        <v>1834.0</v>
      </c>
      <c r="E2680" s="28" t="s">
        <v>4612</v>
      </c>
    </row>
    <row r="2681" hidden="1">
      <c r="A2681" s="31" t="s">
        <v>3441</v>
      </c>
      <c r="B2681" s="29">
        <v>5480.0</v>
      </c>
      <c r="C2681" s="26">
        <v>6200.0</v>
      </c>
      <c r="D2681" s="27">
        <v>720.0</v>
      </c>
      <c r="E2681" s="28"/>
    </row>
    <row r="2682" hidden="1">
      <c r="A2682" s="57" t="s">
        <v>3442</v>
      </c>
      <c r="B2682" s="29">
        <v>99720.0</v>
      </c>
      <c r="C2682" s="29">
        <v>99720.0</v>
      </c>
      <c r="D2682" s="27">
        <v>0.0</v>
      </c>
      <c r="E2682" s="34"/>
    </row>
    <row r="2683" hidden="1">
      <c r="A2683" s="57" t="s">
        <v>3443</v>
      </c>
      <c r="B2683" s="29">
        <v>37421.0</v>
      </c>
      <c r="C2683" s="58">
        <v>37421.0</v>
      </c>
      <c r="D2683" s="27">
        <v>0.0</v>
      </c>
      <c r="E2683" s="34"/>
    </row>
    <row r="2684" hidden="1">
      <c r="A2684" s="57" t="s">
        <v>3444</v>
      </c>
      <c r="B2684" s="29">
        <v>79429.0</v>
      </c>
      <c r="C2684" s="58">
        <v>79429.0</v>
      </c>
      <c r="D2684" s="27">
        <v>0.0</v>
      </c>
      <c r="E2684" s="34"/>
    </row>
    <row r="2685" hidden="1">
      <c r="A2685" s="57" t="s">
        <v>3445</v>
      </c>
      <c r="B2685" s="29">
        <v>106984.0</v>
      </c>
      <c r="C2685" s="58">
        <v>106984.0</v>
      </c>
      <c r="D2685" s="27">
        <v>0.0</v>
      </c>
      <c r="E2685" s="34"/>
    </row>
    <row r="2686" hidden="1">
      <c r="A2686" s="57" t="s">
        <v>3447</v>
      </c>
      <c r="B2686" s="29">
        <v>0.0</v>
      </c>
      <c r="C2686" s="58">
        <v>0.0</v>
      </c>
      <c r="D2686" s="27">
        <v>0.0</v>
      </c>
      <c r="E2686" s="34"/>
    </row>
    <row r="2687" hidden="1">
      <c r="A2687" s="57" t="s">
        <v>3448</v>
      </c>
      <c r="B2687" s="29">
        <v>9223.0</v>
      </c>
      <c r="C2687" s="58">
        <v>9223.0</v>
      </c>
      <c r="D2687" s="27">
        <v>0.0</v>
      </c>
      <c r="E2687" s="34"/>
    </row>
    <row r="2688" hidden="1">
      <c r="A2688" s="35" t="s">
        <v>3449</v>
      </c>
      <c r="B2688" s="29">
        <v>395384.7</v>
      </c>
      <c r="C2688" s="58">
        <v>394465.7</v>
      </c>
      <c r="D2688" s="27">
        <v>-919.0</v>
      </c>
      <c r="E2688" s="34"/>
    </row>
    <row r="2689" hidden="1">
      <c r="A2689" s="36" t="s">
        <v>3450</v>
      </c>
      <c r="B2689" s="37">
        <v>1.3000000000029104</v>
      </c>
      <c r="C2689" s="27">
        <v>920.2999999999884</v>
      </c>
      <c r="D2689" s="27">
        <v>918.9999999999854</v>
      </c>
      <c r="E2689" s="38"/>
    </row>
    <row r="2690" hidden="1"/>
    <row r="2691" hidden="1"/>
    <row r="2692" hidden="1">
      <c r="A2692" s="5" t="s">
        <v>3421</v>
      </c>
      <c r="B2692" s="6"/>
      <c r="C2692" s="6"/>
      <c r="D2692" s="6"/>
      <c r="E2692" s="7"/>
    </row>
    <row r="2693" hidden="1">
      <c r="A2693" s="10"/>
      <c r="B2693" s="11"/>
      <c r="C2693" s="11"/>
      <c r="D2693" s="11"/>
      <c r="E2693" s="12"/>
    </row>
    <row r="2694" hidden="1">
      <c r="A2694" s="5" t="s">
        <v>3423</v>
      </c>
      <c r="B2694" s="6"/>
      <c r="C2694" s="6"/>
      <c r="D2694" s="6"/>
      <c r="E2694" s="7"/>
    </row>
    <row r="2695" hidden="1">
      <c r="A2695" s="10"/>
      <c r="B2695" s="11"/>
      <c r="C2695" s="11"/>
      <c r="D2695" s="11"/>
      <c r="E2695" s="12"/>
    </row>
    <row r="2696" hidden="1">
      <c r="A2696" s="13">
        <v>46041.0</v>
      </c>
      <c r="B2696" s="6"/>
      <c r="C2696" s="53" t="s">
        <v>3424</v>
      </c>
      <c r="D2696" s="15">
        <v>46047.0</v>
      </c>
      <c r="E2696" s="7"/>
    </row>
    <row r="2697" hidden="1">
      <c r="A2697" s="10"/>
      <c r="B2697" s="11"/>
      <c r="C2697" s="16"/>
      <c r="D2697" s="11"/>
      <c r="E2697" s="12"/>
    </row>
    <row r="2698" hidden="1">
      <c r="A2698" s="54" t="s">
        <v>4468</v>
      </c>
      <c r="B2698" s="7"/>
      <c r="C2698" s="16"/>
      <c r="D2698" s="55" t="s">
        <v>4469</v>
      </c>
      <c r="E2698" s="7"/>
    </row>
    <row r="2699" hidden="1">
      <c r="A2699" s="10"/>
      <c r="B2699" s="12"/>
      <c r="C2699" s="16"/>
      <c r="D2699" s="11"/>
      <c r="E2699" s="12"/>
    </row>
    <row r="2700" hidden="1">
      <c r="A2700" s="19" t="s">
        <v>3425</v>
      </c>
      <c r="B2700" s="6"/>
      <c r="C2700" s="6"/>
      <c r="D2700" s="6"/>
      <c r="E2700" s="7"/>
    </row>
    <row r="2701" hidden="1">
      <c r="A2701" s="20" t="s">
        <v>3426</v>
      </c>
      <c r="B2701" s="21" t="s">
        <v>3427</v>
      </c>
      <c r="C2701" s="22" t="s">
        <v>3428</v>
      </c>
      <c r="D2701" s="21" t="s">
        <v>3429</v>
      </c>
      <c r="E2701" s="23" t="s">
        <v>13</v>
      </c>
    </row>
    <row r="2702" hidden="1">
      <c r="A2702" s="56" t="s">
        <v>3430</v>
      </c>
      <c r="B2702" s="25">
        <v>31956.0</v>
      </c>
      <c r="C2702" s="26">
        <v>28122.0</v>
      </c>
      <c r="D2702" s="27">
        <v>-3834.0</v>
      </c>
      <c r="E2702" s="28"/>
    </row>
    <row r="2703" hidden="1">
      <c r="A2703" s="56" t="s">
        <v>3431</v>
      </c>
      <c r="B2703" s="29">
        <v>28344.0</v>
      </c>
      <c r="C2703" s="26">
        <v>28344.0</v>
      </c>
      <c r="D2703" s="27">
        <v>0.0</v>
      </c>
      <c r="E2703" s="28"/>
    </row>
    <row r="2704" hidden="1">
      <c r="A2704" s="56" t="s">
        <v>3432</v>
      </c>
      <c r="B2704" s="29">
        <v>180.0</v>
      </c>
      <c r="C2704" s="26">
        <v>280.0</v>
      </c>
      <c r="D2704" s="27">
        <v>100.0</v>
      </c>
      <c r="E2704" s="28" t="s">
        <v>3433</v>
      </c>
    </row>
    <row r="2705" hidden="1">
      <c r="A2705" s="56" t="s">
        <v>3434</v>
      </c>
      <c r="B2705" s="25">
        <v>3500.0</v>
      </c>
      <c r="C2705" s="26">
        <v>5500.0</v>
      </c>
      <c r="D2705" s="27">
        <v>2000.0</v>
      </c>
      <c r="E2705" s="28" t="s">
        <v>4597</v>
      </c>
    </row>
    <row r="2706" hidden="1">
      <c r="A2706" s="31" t="s">
        <v>3436</v>
      </c>
      <c r="B2706" s="29">
        <v>170.0</v>
      </c>
      <c r="C2706" s="26">
        <v>270.0</v>
      </c>
      <c r="D2706" s="27">
        <v>100.0</v>
      </c>
      <c r="E2706" s="28" t="s">
        <v>4613</v>
      </c>
    </row>
    <row r="2707" hidden="1">
      <c r="A2707" s="31" t="s">
        <v>3438</v>
      </c>
      <c r="B2707" s="29">
        <v>0.0</v>
      </c>
      <c r="C2707" s="26"/>
      <c r="D2707" s="27">
        <v>0.0</v>
      </c>
      <c r="E2707" s="28"/>
    </row>
    <row r="2708" hidden="1">
      <c r="A2708" s="31" t="s">
        <v>3439</v>
      </c>
      <c r="B2708" s="29">
        <v>504.0</v>
      </c>
      <c r="C2708" s="26">
        <v>2238.0</v>
      </c>
      <c r="D2708" s="27">
        <v>1734.0</v>
      </c>
      <c r="E2708" s="28" t="s">
        <v>4614</v>
      </c>
    </row>
    <row r="2709" hidden="1">
      <c r="A2709" s="31" t="s">
        <v>3441</v>
      </c>
      <c r="B2709" s="29">
        <v>5160.0</v>
      </c>
      <c r="C2709" s="26">
        <v>5160.0</v>
      </c>
      <c r="D2709" s="27">
        <v>0.0</v>
      </c>
      <c r="E2709" s="28"/>
    </row>
    <row r="2710" hidden="1">
      <c r="A2710" s="57" t="s">
        <v>3442</v>
      </c>
      <c r="B2710" s="29">
        <v>92608.0</v>
      </c>
      <c r="C2710" s="29">
        <v>92608.0</v>
      </c>
      <c r="D2710" s="27">
        <v>0.0</v>
      </c>
      <c r="E2710" s="34"/>
    </row>
    <row r="2711" hidden="1">
      <c r="A2711" s="57" t="s">
        <v>3443</v>
      </c>
      <c r="B2711" s="29">
        <v>32348.0</v>
      </c>
      <c r="C2711" s="58">
        <v>32019.0</v>
      </c>
      <c r="D2711" s="27">
        <v>-329.0</v>
      </c>
      <c r="E2711" s="34"/>
    </row>
    <row r="2712" hidden="1">
      <c r="A2712" s="57" t="s">
        <v>3444</v>
      </c>
      <c r="B2712" s="29">
        <v>87274.0</v>
      </c>
      <c r="C2712" s="58">
        <v>87274.0</v>
      </c>
      <c r="D2712" s="27">
        <v>0.0</v>
      </c>
      <c r="E2712" s="34"/>
    </row>
    <row r="2713" hidden="1">
      <c r="A2713" s="57" t="s">
        <v>3445</v>
      </c>
      <c r="B2713" s="29">
        <v>102038.6</v>
      </c>
      <c r="C2713" s="58">
        <v>102038.6</v>
      </c>
      <c r="D2713" s="27">
        <v>0.0</v>
      </c>
      <c r="E2713" s="34"/>
    </row>
    <row r="2714" hidden="1">
      <c r="A2714" s="57" t="s">
        <v>3447</v>
      </c>
      <c r="B2714" s="29">
        <v>463.0</v>
      </c>
      <c r="C2714" s="58">
        <v>463.0</v>
      </c>
      <c r="D2714" s="27">
        <v>0.0</v>
      </c>
      <c r="E2714" s="34"/>
    </row>
    <row r="2715" hidden="1">
      <c r="A2715" s="57" t="s">
        <v>3448</v>
      </c>
      <c r="B2715" s="29">
        <v>9789.0</v>
      </c>
      <c r="C2715" s="58">
        <v>9789.0</v>
      </c>
      <c r="D2715" s="27">
        <v>0.0</v>
      </c>
      <c r="E2715" s="34"/>
    </row>
    <row r="2716" hidden="1">
      <c r="A2716" s="35" t="s">
        <v>3449</v>
      </c>
      <c r="B2716" s="29">
        <v>384544.6</v>
      </c>
      <c r="C2716" s="58">
        <v>384215.6</v>
      </c>
      <c r="D2716" s="27">
        <v>-329.0</v>
      </c>
      <c r="E2716" s="34"/>
    </row>
    <row r="2717" hidden="1">
      <c r="A2717" s="36" t="s">
        <v>3450</v>
      </c>
      <c r="B2717" s="37">
        <v>1.0</v>
      </c>
      <c r="C2717" s="27">
        <v>101.0</v>
      </c>
      <c r="D2717" s="27">
        <v>100.0</v>
      </c>
      <c r="E2717" s="38"/>
    </row>
    <row r="2718" hidden="1"/>
    <row r="2719" hidden="1"/>
    <row r="2720" hidden="1">
      <c r="A2720" s="5" t="s">
        <v>3421</v>
      </c>
      <c r="B2720" s="6"/>
      <c r="C2720" s="6"/>
      <c r="D2720" s="6"/>
      <c r="E2720" s="7"/>
    </row>
    <row r="2721" hidden="1">
      <c r="A2721" s="10"/>
      <c r="B2721" s="11"/>
      <c r="C2721" s="11"/>
      <c r="D2721" s="11"/>
      <c r="E2721" s="12"/>
    </row>
    <row r="2722" hidden="1">
      <c r="A2722" s="5" t="s">
        <v>3423</v>
      </c>
      <c r="B2722" s="6"/>
      <c r="C2722" s="6"/>
      <c r="D2722" s="6"/>
      <c r="E2722" s="7"/>
    </row>
    <row r="2723" hidden="1">
      <c r="A2723" s="10"/>
      <c r="B2723" s="11"/>
      <c r="C2723" s="11"/>
      <c r="D2723" s="11"/>
      <c r="E2723" s="12"/>
    </row>
    <row r="2724" hidden="1">
      <c r="A2724" s="13">
        <v>46048.0</v>
      </c>
      <c r="B2724" s="6"/>
      <c r="C2724" s="53" t="s">
        <v>3424</v>
      </c>
      <c r="D2724" s="15">
        <v>46053.0</v>
      </c>
      <c r="E2724" s="7"/>
    </row>
    <row r="2725" hidden="1">
      <c r="A2725" s="10"/>
      <c r="B2725" s="11"/>
      <c r="C2725" s="16"/>
      <c r="D2725" s="11"/>
      <c r="E2725" s="12"/>
    </row>
    <row r="2726" hidden="1">
      <c r="A2726" s="54" t="s">
        <v>4468</v>
      </c>
      <c r="B2726" s="7"/>
      <c r="C2726" s="16"/>
      <c r="D2726" s="55" t="s">
        <v>4477</v>
      </c>
      <c r="E2726" s="7"/>
    </row>
    <row r="2727" hidden="1">
      <c r="A2727" s="10"/>
      <c r="B2727" s="12"/>
      <c r="C2727" s="16"/>
      <c r="D2727" s="11"/>
      <c r="E2727" s="12"/>
    </row>
    <row r="2728" hidden="1">
      <c r="A2728" s="19" t="s">
        <v>3425</v>
      </c>
      <c r="B2728" s="6"/>
      <c r="C2728" s="6"/>
      <c r="D2728" s="6"/>
      <c r="E2728" s="7"/>
    </row>
    <row r="2729" hidden="1">
      <c r="A2729" s="20" t="s">
        <v>3426</v>
      </c>
      <c r="B2729" s="21" t="s">
        <v>3427</v>
      </c>
      <c r="C2729" s="22" t="s">
        <v>3428</v>
      </c>
      <c r="D2729" s="21" t="s">
        <v>3429</v>
      </c>
      <c r="E2729" s="23" t="s">
        <v>13</v>
      </c>
    </row>
    <row r="2730" hidden="1">
      <c r="A2730" s="56" t="s">
        <v>3430</v>
      </c>
      <c r="B2730" s="25">
        <v>25621.0</v>
      </c>
      <c r="C2730" s="26">
        <v>6509.0</v>
      </c>
      <c r="D2730" s="27">
        <v>-19112.0</v>
      </c>
      <c r="E2730" s="28"/>
    </row>
    <row r="2731" hidden="1">
      <c r="A2731" s="56" t="s">
        <v>3431</v>
      </c>
      <c r="B2731" s="29">
        <v>28290.0</v>
      </c>
      <c r="C2731" s="26">
        <v>28290.0</v>
      </c>
      <c r="D2731" s="27">
        <v>0.0</v>
      </c>
      <c r="E2731" s="28"/>
    </row>
    <row r="2732" hidden="1">
      <c r="A2732" s="56" t="s">
        <v>3432</v>
      </c>
      <c r="B2732" s="29">
        <v>400.0</v>
      </c>
      <c r="C2732" s="26">
        <v>400.0</v>
      </c>
      <c r="D2732" s="27">
        <v>0.0</v>
      </c>
      <c r="E2732" s="28" t="s">
        <v>3433</v>
      </c>
    </row>
    <row r="2733" hidden="1">
      <c r="A2733" s="56" t="s">
        <v>3434</v>
      </c>
      <c r="B2733" s="25">
        <v>1500.0</v>
      </c>
      <c r="C2733" s="26">
        <v>5500.0</v>
      </c>
      <c r="D2733" s="27">
        <v>4000.0</v>
      </c>
      <c r="E2733" s="28" t="s">
        <v>4615</v>
      </c>
    </row>
    <row r="2734" hidden="1">
      <c r="A2734" s="31" t="s">
        <v>3436</v>
      </c>
      <c r="B2734" s="29">
        <v>0.0</v>
      </c>
      <c r="C2734" s="26"/>
      <c r="D2734" s="27">
        <v>0.0</v>
      </c>
      <c r="E2734" s="28"/>
    </row>
    <row r="2735" hidden="1">
      <c r="A2735" s="31" t="s">
        <v>3438</v>
      </c>
      <c r="B2735" s="29">
        <v>0.0</v>
      </c>
      <c r="C2735" s="26">
        <v>15112.0</v>
      </c>
      <c r="D2735" s="27">
        <v>15112.0</v>
      </c>
      <c r="E2735" s="28" t="s">
        <v>4585</v>
      </c>
    </row>
    <row r="2736" hidden="1">
      <c r="A2736" s="31" t="s">
        <v>3439</v>
      </c>
      <c r="B2736" s="29">
        <v>2110.0</v>
      </c>
      <c r="C2736" s="26">
        <v>2110.0</v>
      </c>
      <c r="D2736" s="27">
        <v>0.0</v>
      </c>
      <c r="E2736" s="28" t="s">
        <v>4616</v>
      </c>
    </row>
    <row r="2737" hidden="1">
      <c r="A2737" s="31" t="s">
        <v>3441</v>
      </c>
      <c r="B2737" s="29">
        <v>5480.0</v>
      </c>
      <c r="C2737" s="26">
        <v>5480.0</v>
      </c>
      <c r="D2737" s="27">
        <v>0.0</v>
      </c>
      <c r="E2737" s="28"/>
    </row>
    <row r="2738" hidden="1">
      <c r="A2738" s="57" t="s">
        <v>3442</v>
      </c>
      <c r="B2738" s="29">
        <v>70208.0</v>
      </c>
      <c r="C2738" s="29">
        <v>70537.0</v>
      </c>
      <c r="D2738" s="27">
        <v>329.0</v>
      </c>
      <c r="E2738" s="34"/>
    </row>
    <row r="2739" hidden="1">
      <c r="A2739" s="57" t="s">
        <v>3443</v>
      </c>
      <c r="B2739" s="29">
        <v>32359.0</v>
      </c>
      <c r="C2739" s="58">
        <v>32359.0</v>
      </c>
      <c r="D2739" s="27">
        <v>0.0</v>
      </c>
      <c r="E2739" s="34"/>
    </row>
    <row r="2740" hidden="1">
      <c r="A2740" s="57" t="s">
        <v>3444</v>
      </c>
      <c r="B2740" s="29">
        <v>62843.0</v>
      </c>
      <c r="C2740" s="58">
        <v>62843.0</v>
      </c>
      <c r="D2740" s="27">
        <v>0.0</v>
      </c>
      <c r="E2740" s="34"/>
    </row>
    <row r="2741" hidden="1">
      <c r="A2741" s="57" t="s">
        <v>3445</v>
      </c>
      <c r="B2741" s="29">
        <v>88010.0</v>
      </c>
      <c r="C2741" s="58">
        <v>88010.0</v>
      </c>
      <c r="D2741" s="27">
        <v>0.0</v>
      </c>
      <c r="E2741" s="34"/>
    </row>
    <row r="2742" hidden="1">
      <c r="A2742" s="57" t="s">
        <v>3447</v>
      </c>
      <c r="B2742" s="29">
        <v>627.0</v>
      </c>
      <c r="C2742" s="58">
        <v>627.0</v>
      </c>
      <c r="D2742" s="27">
        <v>0.0</v>
      </c>
      <c r="E2742" s="34"/>
    </row>
    <row r="2743" hidden="1">
      <c r="A2743" s="57" t="s">
        <v>3448</v>
      </c>
      <c r="B2743" s="29">
        <v>7737.0</v>
      </c>
      <c r="C2743" s="58">
        <v>7737.0</v>
      </c>
      <c r="D2743" s="27">
        <v>0.0</v>
      </c>
      <c r="E2743" s="34"/>
    </row>
    <row r="2744" hidden="1">
      <c r="A2744" s="35" t="s">
        <v>3449</v>
      </c>
      <c r="B2744" s="29">
        <v>317447.2</v>
      </c>
      <c r="C2744" s="58">
        <v>317447.2</v>
      </c>
      <c r="D2744" s="27">
        <v>0.0</v>
      </c>
      <c r="E2744" s="34"/>
    </row>
    <row r="2745" hidden="1">
      <c r="A2745" s="36" t="s">
        <v>3450</v>
      </c>
      <c r="B2745" s="37">
        <v>0.8000000000029104</v>
      </c>
      <c r="C2745" s="27">
        <v>329.79999999998836</v>
      </c>
      <c r="D2745" s="27">
        <v>328.99999999998545</v>
      </c>
      <c r="E2745" s="38"/>
    </row>
    <row r="2746" hidden="1"/>
    <row r="2747" hidden="1"/>
    <row r="2748" hidden="1">
      <c r="A2748" s="5" t="s">
        <v>3421</v>
      </c>
      <c r="B2748" s="6"/>
      <c r="C2748" s="6"/>
      <c r="D2748" s="6"/>
      <c r="E2748" s="7"/>
    </row>
    <row r="2749" hidden="1">
      <c r="A2749" s="10"/>
      <c r="B2749" s="11"/>
      <c r="C2749" s="11"/>
      <c r="D2749" s="11"/>
      <c r="E2749" s="12"/>
    </row>
    <row r="2750" hidden="1">
      <c r="A2750" s="5" t="s">
        <v>3423</v>
      </c>
      <c r="B2750" s="6"/>
      <c r="C2750" s="6"/>
      <c r="D2750" s="6"/>
      <c r="E2750" s="7"/>
    </row>
    <row r="2751" hidden="1">
      <c r="A2751" s="10"/>
      <c r="B2751" s="11"/>
      <c r="C2751" s="11"/>
      <c r="D2751" s="11"/>
      <c r="E2751" s="12"/>
    </row>
    <row r="2752" hidden="1">
      <c r="A2752" s="13">
        <v>46054.0</v>
      </c>
      <c r="B2752" s="6"/>
      <c r="C2752" s="53" t="s">
        <v>3424</v>
      </c>
      <c r="D2752" s="15">
        <v>46054.0</v>
      </c>
      <c r="E2752" s="7"/>
    </row>
    <row r="2753" hidden="1">
      <c r="A2753" s="10"/>
      <c r="B2753" s="11"/>
      <c r="C2753" s="16"/>
      <c r="D2753" s="11"/>
      <c r="E2753" s="12"/>
    </row>
    <row r="2754" hidden="1">
      <c r="A2754" s="54" t="s">
        <v>4469</v>
      </c>
      <c r="B2754" s="7"/>
      <c r="C2754" s="16"/>
      <c r="D2754" s="55" t="s">
        <v>4469</v>
      </c>
      <c r="E2754" s="7"/>
    </row>
    <row r="2755" hidden="1">
      <c r="A2755" s="10"/>
      <c r="B2755" s="12"/>
      <c r="C2755" s="16"/>
      <c r="D2755" s="11"/>
      <c r="E2755" s="12"/>
    </row>
    <row r="2756" hidden="1">
      <c r="A2756" s="19" t="s">
        <v>3425</v>
      </c>
      <c r="B2756" s="6"/>
      <c r="C2756" s="6"/>
      <c r="D2756" s="6"/>
      <c r="E2756" s="7"/>
    </row>
    <row r="2757" hidden="1">
      <c r="A2757" s="20" t="s">
        <v>3426</v>
      </c>
      <c r="B2757" s="21" t="s">
        <v>3427</v>
      </c>
      <c r="C2757" s="22" t="s">
        <v>3428</v>
      </c>
      <c r="D2757" s="21" t="s">
        <v>3429</v>
      </c>
      <c r="E2757" s="23" t="s">
        <v>13</v>
      </c>
    </row>
    <row r="2758" hidden="1">
      <c r="A2758" s="56" t="s">
        <v>3430</v>
      </c>
      <c r="B2758" s="25">
        <v>4598.0</v>
      </c>
      <c r="C2758" s="26">
        <v>4600.0</v>
      </c>
      <c r="D2758" s="27">
        <v>2.0</v>
      </c>
      <c r="E2758" s="28"/>
    </row>
    <row r="2759" hidden="1">
      <c r="A2759" s="56" t="s">
        <v>3431</v>
      </c>
      <c r="B2759" s="29">
        <v>3258.0</v>
      </c>
      <c r="C2759" s="26">
        <v>3258.0</v>
      </c>
      <c r="D2759" s="27">
        <v>0.0</v>
      </c>
      <c r="E2759" s="28"/>
    </row>
    <row r="2760" hidden="1">
      <c r="A2760" s="56" t="s">
        <v>3432</v>
      </c>
      <c r="B2760" s="29">
        <v>0.0</v>
      </c>
      <c r="C2760" s="26"/>
      <c r="D2760" s="27">
        <v>0.0</v>
      </c>
      <c r="E2760" s="28" t="s">
        <v>3433</v>
      </c>
    </row>
    <row r="2761" hidden="1">
      <c r="A2761" s="56" t="s">
        <v>3434</v>
      </c>
      <c r="B2761" s="25">
        <v>500.0</v>
      </c>
      <c r="C2761" s="26">
        <v>500.0</v>
      </c>
      <c r="D2761" s="27">
        <v>0.0</v>
      </c>
      <c r="E2761" s="28"/>
    </row>
    <row r="2762" hidden="1">
      <c r="A2762" s="31" t="s">
        <v>3436</v>
      </c>
      <c r="B2762" s="29">
        <v>0.0</v>
      </c>
      <c r="C2762" s="26"/>
      <c r="D2762" s="27">
        <v>0.0</v>
      </c>
      <c r="E2762" s="28"/>
    </row>
    <row r="2763" hidden="1">
      <c r="A2763" s="31" t="s">
        <v>3438</v>
      </c>
      <c r="B2763" s="29">
        <v>0.0</v>
      </c>
      <c r="C2763" s="26"/>
      <c r="D2763" s="27">
        <v>0.0</v>
      </c>
      <c r="E2763" s="28"/>
    </row>
    <row r="2764" hidden="1">
      <c r="A2764" s="31" t="s">
        <v>3439</v>
      </c>
      <c r="B2764" s="29">
        <v>0.0</v>
      </c>
      <c r="C2764" s="26"/>
      <c r="D2764" s="27">
        <v>0.0</v>
      </c>
      <c r="E2764" s="28"/>
    </row>
    <row r="2765" hidden="1">
      <c r="A2765" s="31" t="s">
        <v>3441</v>
      </c>
      <c r="B2765" s="29">
        <v>1000.0</v>
      </c>
      <c r="C2765" s="26">
        <v>1000.0</v>
      </c>
      <c r="D2765" s="27">
        <v>0.0</v>
      </c>
      <c r="E2765" s="28"/>
    </row>
    <row r="2766" hidden="1">
      <c r="A2766" s="57" t="s">
        <v>3442</v>
      </c>
      <c r="B2766" s="29">
        <v>14350.0</v>
      </c>
      <c r="C2766" s="29">
        <v>14350.0</v>
      </c>
      <c r="D2766" s="27">
        <v>0.0</v>
      </c>
      <c r="E2766" s="34"/>
    </row>
    <row r="2767" hidden="1">
      <c r="A2767" s="57" t="s">
        <v>3443</v>
      </c>
      <c r="B2767" s="29">
        <v>4865.0</v>
      </c>
      <c r="C2767" s="58">
        <v>4865.0</v>
      </c>
      <c r="D2767" s="27">
        <v>0.0</v>
      </c>
      <c r="E2767" s="34"/>
    </row>
    <row r="2768" hidden="1">
      <c r="A2768" s="57" t="s">
        <v>3444</v>
      </c>
      <c r="B2768" s="29">
        <v>13738.0</v>
      </c>
      <c r="C2768" s="58">
        <v>13738.0</v>
      </c>
      <c r="D2768" s="27">
        <v>0.0</v>
      </c>
      <c r="E2768" s="34"/>
    </row>
    <row r="2769" hidden="1">
      <c r="A2769" s="57" t="s">
        <v>3445</v>
      </c>
      <c r="B2769" s="29">
        <v>12301.4</v>
      </c>
      <c r="C2769" s="58">
        <v>12301.4</v>
      </c>
      <c r="D2769" s="27">
        <v>0.0</v>
      </c>
      <c r="E2769" s="34"/>
    </row>
    <row r="2770" hidden="1">
      <c r="A2770" s="57" t="s">
        <v>3447</v>
      </c>
      <c r="B2770" s="29">
        <v>0.0</v>
      </c>
      <c r="C2770" s="58">
        <v>0.0</v>
      </c>
      <c r="D2770" s="27">
        <v>0.0</v>
      </c>
      <c r="E2770" s="34"/>
    </row>
    <row r="2771" hidden="1">
      <c r="A2771" s="57" t="s">
        <v>3448</v>
      </c>
      <c r="B2771" s="29">
        <v>0.0</v>
      </c>
      <c r="C2771" s="58">
        <v>0.0</v>
      </c>
      <c r="D2771" s="27">
        <v>0.0</v>
      </c>
      <c r="E2771" s="34"/>
    </row>
    <row r="2772" hidden="1">
      <c r="A2772" s="35" t="s">
        <v>3449</v>
      </c>
      <c r="B2772" s="29">
        <v>54610.4</v>
      </c>
      <c r="C2772" s="58">
        <v>54610.4</v>
      </c>
      <c r="D2772" s="27">
        <v>0.0</v>
      </c>
      <c r="E2772" s="34"/>
    </row>
    <row r="2773" hidden="1">
      <c r="A2773" s="36" t="s">
        <v>3450</v>
      </c>
      <c r="B2773" s="37">
        <v>0.0</v>
      </c>
      <c r="C2773" s="27">
        <v>2.0</v>
      </c>
      <c r="D2773" s="27">
        <v>2.0</v>
      </c>
      <c r="E2773" s="38"/>
    </row>
    <row r="2774" hidden="1"/>
    <row r="2775" hidden="1"/>
    <row r="2776" hidden="1">
      <c r="A2776" s="5" t="s">
        <v>3421</v>
      </c>
      <c r="B2776" s="6"/>
      <c r="C2776" s="6"/>
      <c r="D2776" s="6"/>
      <c r="E2776" s="7"/>
    </row>
    <row r="2777" hidden="1">
      <c r="A2777" s="10"/>
      <c r="B2777" s="11"/>
      <c r="C2777" s="11"/>
      <c r="D2777" s="11"/>
      <c r="E2777" s="12"/>
    </row>
    <row r="2778" hidden="1">
      <c r="A2778" s="5" t="s">
        <v>3423</v>
      </c>
      <c r="B2778" s="6"/>
      <c r="C2778" s="6"/>
      <c r="D2778" s="6"/>
      <c r="E2778" s="7"/>
    </row>
    <row r="2779" hidden="1">
      <c r="A2779" s="10"/>
      <c r="B2779" s="11"/>
      <c r="C2779" s="11"/>
      <c r="D2779" s="11"/>
      <c r="E2779" s="12"/>
    </row>
    <row r="2780" hidden="1">
      <c r="A2780" s="13">
        <v>46055.0</v>
      </c>
      <c r="B2780" s="6"/>
      <c r="C2780" s="53" t="s">
        <v>3424</v>
      </c>
      <c r="D2780" s="15">
        <v>46061.0</v>
      </c>
      <c r="E2780" s="7"/>
    </row>
    <row r="2781" hidden="1">
      <c r="A2781" s="10"/>
      <c r="B2781" s="11"/>
      <c r="C2781" s="16"/>
      <c r="D2781" s="11"/>
      <c r="E2781" s="12"/>
    </row>
    <row r="2782" hidden="1">
      <c r="A2782" s="54" t="s">
        <v>4468</v>
      </c>
      <c r="B2782" s="7"/>
      <c r="C2782" s="16"/>
      <c r="D2782" s="55" t="s">
        <v>4469</v>
      </c>
      <c r="E2782" s="7"/>
    </row>
    <row r="2783" hidden="1">
      <c r="A2783" s="10"/>
      <c r="B2783" s="12"/>
      <c r="C2783" s="16"/>
      <c r="D2783" s="11"/>
      <c r="E2783" s="12"/>
    </row>
    <row r="2784" hidden="1">
      <c r="A2784" s="19" t="s">
        <v>3425</v>
      </c>
      <c r="B2784" s="6"/>
      <c r="C2784" s="6"/>
      <c r="D2784" s="6"/>
      <c r="E2784" s="7"/>
    </row>
    <row r="2785" hidden="1">
      <c r="A2785" s="20" t="s">
        <v>3426</v>
      </c>
      <c r="B2785" s="21" t="s">
        <v>3427</v>
      </c>
      <c r="C2785" s="22" t="s">
        <v>3428</v>
      </c>
      <c r="D2785" s="21" t="s">
        <v>3429</v>
      </c>
      <c r="E2785" s="23" t="s">
        <v>13</v>
      </c>
    </row>
    <row r="2786" hidden="1">
      <c r="A2786" s="56" t="s">
        <v>3430</v>
      </c>
      <c r="B2786" s="25">
        <v>33373.0</v>
      </c>
      <c r="C2786" s="26">
        <v>15955.0</v>
      </c>
      <c r="D2786" s="27">
        <v>-17418.0</v>
      </c>
      <c r="E2786" s="28"/>
    </row>
    <row r="2787" hidden="1">
      <c r="A2787" s="56" t="s">
        <v>3431</v>
      </c>
      <c r="B2787" s="29">
        <v>26948.0</v>
      </c>
      <c r="C2787" s="26">
        <v>26948.0</v>
      </c>
      <c r="D2787" s="27">
        <v>0.0</v>
      </c>
      <c r="E2787" s="28"/>
    </row>
    <row r="2788" hidden="1">
      <c r="A2788" s="56" t="s">
        <v>3432</v>
      </c>
      <c r="B2788" s="29">
        <v>130.0</v>
      </c>
      <c r="C2788" s="26">
        <v>130.0</v>
      </c>
      <c r="D2788" s="27">
        <v>0.0</v>
      </c>
      <c r="E2788" s="28" t="s">
        <v>3433</v>
      </c>
    </row>
    <row r="2789" hidden="1">
      <c r="A2789" s="56" t="s">
        <v>3434</v>
      </c>
      <c r="B2789" s="25">
        <v>2000.0</v>
      </c>
      <c r="C2789" s="26">
        <v>5955.0</v>
      </c>
      <c r="D2789" s="27">
        <v>3955.0</v>
      </c>
      <c r="E2789" s="28" t="s">
        <v>4617</v>
      </c>
    </row>
    <row r="2790" hidden="1">
      <c r="A2790" s="31" t="s">
        <v>3436</v>
      </c>
      <c r="B2790" s="29">
        <v>0.0</v>
      </c>
      <c r="C2790" s="26"/>
      <c r="D2790" s="27">
        <v>0.0</v>
      </c>
      <c r="E2790" s="28"/>
    </row>
    <row r="2791" hidden="1">
      <c r="A2791" s="31" t="s">
        <v>3438</v>
      </c>
      <c r="B2791" s="29">
        <v>280.0</v>
      </c>
      <c r="C2791" s="26">
        <v>13244.0</v>
      </c>
      <c r="D2791" s="27">
        <v>12964.0</v>
      </c>
      <c r="E2791" s="28" t="s">
        <v>4618</v>
      </c>
    </row>
    <row r="2792" hidden="1">
      <c r="A2792" s="31" t="s">
        <v>3439</v>
      </c>
      <c r="B2792" s="29">
        <v>1000.0</v>
      </c>
      <c r="C2792" s="26">
        <v>1600.0</v>
      </c>
      <c r="D2792" s="27">
        <v>600.0</v>
      </c>
      <c r="E2792" s="28" t="s">
        <v>4619</v>
      </c>
    </row>
    <row r="2793" hidden="1">
      <c r="A2793" s="31" t="s">
        <v>3441</v>
      </c>
      <c r="B2793" s="29">
        <v>7000.0</v>
      </c>
      <c r="C2793" s="26">
        <v>6960.0</v>
      </c>
      <c r="D2793" s="27">
        <v>-40.0</v>
      </c>
      <c r="E2793" s="28"/>
    </row>
    <row r="2794" hidden="1">
      <c r="A2794" s="57" t="s">
        <v>3442</v>
      </c>
      <c r="B2794" s="29">
        <v>91759.0</v>
      </c>
      <c r="C2794" s="29">
        <v>91759.0</v>
      </c>
      <c r="D2794" s="27">
        <v>0.0</v>
      </c>
      <c r="E2794" s="34"/>
    </row>
    <row r="2795" hidden="1">
      <c r="A2795" s="57" t="s">
        <v>3443</v>
      </c>
      <c r="B2795" s="29">
        <v>47090.0</v>
      </c>
      <c r="C2795" s="58">
        <v>47090.0</v>
      </c>
      <c r="D2795" s="27">
        <v>0.0</v>
      </c>
      <c r="E2795" s="34"/>
    </row>
    <row r="2796" hidden="1">
      <c r="A2796" s="57" t="s">
        <v>3444</v>
      </c>
      <c r="B2796" s="29">
        <v>80641.0</v>
      </c>
      <c r="C2796" s="58">
        <v>80641.0</v>
      </c>
      <c r="D2796" s="27">
        <v>0.0</v>
      </c>
      <c r="E2796" s="34"/>
    </row>
    <row r="2797" hidden="1">
      <c r="A2797" s="57" t="s">
        <v>3445</v>
      </c>
      <c r="B2797" s="29">
        <v>104768.9</v>
      </c>
      <c r="C2797" s="58">
        <v>105077.9</v>
      </c>
      <c r="D2797" s="27">
        <v>309.0</v>
      </c>
      <c r="E2797" s="34"/>
    </row>
    <row r="2798" hidden="1">
      <c r="A2798" s="57" t="s">
        <v>3447</v>
      </c>
      <c r="B2798" s="29">
        <v>652.0</v>
      </c>
      <c r="C2798" s="58">
        <v>652.0</v>
      </c>
      <c r="D2798" s="27">
        <v>0.0</v>
      </c>
      <c r="E2798" s="34"/>
    </row>
    <row r="2799" hidden="1">
      <c r="A2799" s="57" t="s">
        <v>3448</v>
      </c>
      <c r="B2799" s="29">
        <v>9393.0</v>
      </c>
      <c r="C2799" s="58">
        <v>9393.0</v>
      </c>
      <c r="D2799" s="27">
        <v>0.0</v>
      </c>
      <c r="E2799" s="34"/>
    </row>
    <row r="2800" hidden="1">
      <c r="A2800" s="35" t="s">
        <v>3449</v>
      </c>
      <c r="B2800" s="29">
        <v>395641.4</v>
      </c>
      <c r="C2800" s="58">
        <v>395950.4</v>
      </c>
      <c r="D2800" s="27">
        <v>309.0</v>
      </c>
      <c r="E2800" s="34"/>
    </row>
    <row r="2801" hidden="1">
      <c r="A2801" s="36" t="s">
        <v>3450</v>
      </c>
      <c r="B2801" s="37">
        <v>0.5</v>
      </c>
      <c r="C2801" s="27">
        <v>61.5</v>
      </c>
      <c r="D2801" s="27">
        <v>61.0</v>
      </c>
      <c r="E2801" s="38"/>
    </row>
    <row r="2802" hidden="1"/>
    <row r="2803" hidden="1"/>
    <row r="2804" hidden="1">
      <c r="A2804" s="5" t="s">
        <v>3421</v>
      </c>
      <c r="B2804" s="6"/>
      <c r="C2804" s="6"/>
      <c r="D2804" s="6"/>
      <c r="E2804" s="7"/>
    </row>
    <row r="2805" hidden="1">
      <c r="A2805" s="10"/>
      <c r="B2805" s="11"/>
      <c r="C2805" s="11"/>
      <c r="D2805" s="11"/>
      <c r="E2805" s="12"/>
    </row>
    <row r="2806" hidden="1">
      <c r="A2806" s="5" t="s">
        <v>3423</v>
      </c>
      <c r="B2806" s="6"/>
      <c r="C2806" s="6"/>
      <c r="D2806" s="6"/>
      <c r="E2806" s="7"/>
    </row>
    <row r="2807" hidden="1">
      <c r="A2807" s="10"/>
      <c r="B2807" s="11"/>
      <c r="C2807" s="11"/>
      <c r="D2807" s="11"/>
      <c r="E2807" s="12"/>
    </row>
    <row r="2808" hidden="1">
      <c r="A2808" s="13">
        <v>46055.0</v>
      </c>
      <c r="B2808" s="6"/>
      <c r="C2808" s="53" t="s">
        <v>3424</v>
      </c>
      <c r="D2808" s="15">
        <v>46061.0</v>
      </c>
      <c r="E2808" s="7"/>
    </row>
    <row r="2809" hidden="1">
      <c r="A2809" s="10"/>
      <c r="B2809" s="11"/>
      <c r="C2809" s="16"/>
      <c r="D2809" s="11"/>
      <c r="E2809" s="12"/>
    </row>
    <row r="2810" hidden="1">
      <c r="A2810" s="54" t="s">
        <v>4468</v>
      </c>
      <c r="B2810" s="7"/>
      <c r="C2810" s="16"/>
      <c r="D2810" s="55" t="s">
        <v>4469</v>
      </c>
      <c r="E2810" s="7"/>
    </row>
    <row r="2811" hidden="1">
      <c r="A2811" s="10"/>
      <c r="B2811" s="12"/>
      <c r="C2811" s="16"/>
      <c r="D2811" s="11"/>
      <c r="E2811" s="12"/>
    </row>
    <row r="2812" hidden="1">
      <c r="A2812" s="19" t="s">
        <v>3425</v>
      </c>
      <c r="B2812" s="6"/>
      <c r="C2812" s="6"/>
      <c r="D2812" s="6"/>
      <c r="E2812" s="7"/>
    </row>
    <row r="2813" hidden="1">
      <c r="A2813" s="20" t="s">
        <v>3426</v>
      </c>
      <c r="B2813" s="21" t="s">
        <v>3427</v>
      </c>
      <c r="C2813" s="22" t="s">
        <v>3428</v>
      </c>
      <c r="D2813" s="21" t="s">
        <v>3429</v>
      </c>
      <c r="E2813" s="23" t="s">
        <v>13</v>
      </c>
    </row>
    <row r="2814" hidden="1">
      <c r="A2814" s="56" t="s">
        <v>3430</v>
      </c>
      <c r="B2814" s="25">
        <v>33373.0</v>
      </c>
      <c r="C2814" s="26">
        <v>15955.0</v>
      </c>
      <c r="D2814" s="27">
        <v>-17418.0</v>
      </c>
      <c r="E2814" s="28"/>
    </row>
    <row r="2815" hidden="1">
      <c r="A2815" s="56" t="s">
        <v>3431</v>
      </c>
      <c r="B2815" s="29">
        <v>26948.0</v>
      </c>
      <c r="C2815" s="26">
        <v>26948.0</v>
      </c>
      <c r="D2815" s="27">
        <v>0.0</v>
      </c>
      <c r="E2815" s="28"/>
    </row>
    <row r="2816" hidden="1">
      <c r="A2816" s="56" t="s">
        <v>3432</v>
      </c>
      <c r="B2816" s="29">
        <v>130.0</v>
      </c>
      <c r="C2816" s="26">
        <v>130.0</v>
      </c>
      <c r="D2816" s="27">
        <v>0.0</v>
      </c>
      <c r="E2816" s="28" t="s">
        <v>3433</v>
      </c>
    </row>
    <row r="2817" hidden="1">
      <c r="A2817" s="56" t="s">
        <v>3434</v>
      </c>
      <c r="B2817" s="25">
        <v>2000.0</v>
      </c>
      <c r="C2817" s="26">
        <v>5955.0</v>
      </c>
      <c r="D2817" s="27">
        <v>3955.0</v>
      </c>
      <c r="E2817" s="28" t="s">
        <v>4617</v>
      </c>
    </row>
    <row r="2818" hidden="1">
      <c r="A2818" s="31" t="s">
        <v>3436</v>
      </c>
      <c r="B2818" s="29">
        <v>0.0</v>
      </c>
      <c r="C2818" s="26"/>
      <c r="D2818" s="27">
        <v>0.0</v>
      </c>
      <c r="E2818" s="28"/>
    </row>
    <row r="2819" hidden="1">
      <c r="A2819" s="31" t="s">
        <v>3438</v>
      </c>
      <c r="B2819" s="29">
        <v>280.0</v>
      </c>
      <c r="C2819" s="26">
        <v>13244.0</v>
      </c>
      <c r="D2819" s="27">
        <v>12964.0</v>
      </c>
      <c r="E2819" s="28" t="s">
        <v>4618</v>
      </c>
    </row>
    <row r="2820" hidden="1">
      <c r="A2820" s="31" t="s">
        <v>3439</v>
      </c>
      <c r="B2820" s="29">
        <v>1000.0</v>
      </c>
      <c r="C2820" s="26">
        <v>1600.0</v>
      </c>
      <c r="D2820" s="27">
        <v>600.0</v>
      </c>
      <c r="E2820" s="28" t="s">
        <v>4619</v>
      </c>
    </row>
    <row r="2821" hidden="1">
      <c r="A2821" s="31" t="s">
        <v>3441</v>
      </c>
      <c r="B2821" s="29">
        <v>7000.0</v>
      </c>
      <c r="C2821" s="26">
        <v>6560.0</v>
      </c>
      <c r="D2821" s="27">
        <v>-440.0</v>
      </c>
      <c r="E2821" s="28" t="s">
        <v>4620</v>
      </c>
    </row>
    <row r="2822" hidden="1">
      <c r="A2822" s="57" t="s">
        <v>3442</v>
      </c>
      <c r="B2822" s="29">
        <v>91759.0</v>
      </c>
      <c r="C2822" s="29">
        <v>91759.0</v>
      </c>
      <c r="D2822" s="27">
        <v>0.0</v>
      </c>
      <c r="E2822" s="34"/>
    </row>
    <row r="2823" hidden="1">
      <c r="A2823" s="57" t="s">
        <v>3443</v>
      </c>
      <c r="B2823" s="29">
        <v>47090.0</v>
      </c>
      <c r="C2823" s="58">
        <v>47090.0</v>
      </c>
      <c r="D2823" s="27">
        <v>0.0</v>
      </c>
      <c r="E2823" s="34"/>
    </row>
    <row r="2824" hidden="1">
      <c r="A2824" s="57" t="s">
        <v>3444</v>
      </c>
      <c r="B2824" s="29">
        <v>80641.0</v>
      </c>
      <c r="C2824" s="58">
        <v>80641.0</v>
      </c>
      <c r="D2824" s="27">
        <v>0.0</v>
      </c>
      <c r="E2824" s="34"/>
    </row>
    <row r="2825" hidden="1">
      <c r="A2825" s="57" t="s">
        <v>3445</v>
      </c>
      <c r="B2825" s="29">
        <v>104768.9</v>
      </c>
      <c r="C2825" s="58">
        <v>105077.9</v>
      </c>
      <c r="D2825" s="27">
        <v>309.0</v>
      </c>
      <c r="E2825" s="34"/>
    </row>
    <row r="2826" hidden="1">
      <c r="A2826" s="57" t="s">
        <v>3447</v>
      </c>
      <c r="B2826" s="29">
        <v>652.0</v>
      </c>
      <c r="C2826" s="58">
        <v>652.0</v>
      </c>
      <c r="D2826" s="27">
        <v>0.0</v>
      </c>
      <c r="E2826" s="34"/>
    </row>
    <row r="2827" hidden="1">
      <c r="A2827" s="57" t="s">
        <v>3448</v>
      </c>
      <c r="B2827" s="29">
        <v>9393.0</v>
      </c>
      <c r="C2827" s="58">
        <v>9393.0</v>
      </c>
      <c r="D2827" s="27">
        <v>0.0</v>
      </c>
      <c r="E2827" s="34"/>
    </row>
    <row r="2828" hidden="1">
      <c r="A2828" s="35" t="s">
        <v>3449</v>
      </c>
      <c r="B2828" s="29">
        <v>395641.4</v>
      </c>
      <c r="C2828" s="58">
        <v>395950.4</v>
      </c>
      <c r="D2828" s="27">
        <v>309.0</v>
      </c>
      <c r="E2828" s="34"/>
    </row>
    <row r="2829" hidden="1">
      <c r="A2829" s="36" t="s">
        <v>3450</v>
      </c>
      <c r="B2829" s="37">
        <v>0.5</v>
      </c>
      <c r="C2829" s="27">
        <v>-338.5</v>
      </c>
      <c r="D2829" s="27">
        <v>-339.0</v>
      </c>
      <c r="E2829" s="38"/>
    </row>
    <row r="2830" hidden="1"/>
    <row r="2831" hidden="1"/>
    <row r="2832" hidden="1">
      <c r="A2832" s="5" t="s">
        <v>3421</v>
      </c>
      <c r="B2832" s="6"/>
      <c r="C2832" s="6"/>
      <c r="D2832" s="6"/>
      <c r="E2832" s="7"/>
    </row>
    <row r="2833" hidden="1">
      <c r="A2833" s="10"/>
      <c r="B2833" s="11"/>
      <c r="C2833" s="11"/>
      <c r="D2833" s="11"/>
      <c r="E2833" s="12"/>
    </row>
    <row r="2834" hidden="1">
      <c r="A2834" s="5" t="s">
        <v>3423</v>
      </c>
      <c r="B2834" s="6"/>
      <c r="C2834" s="6"/>
      <c r="D2834" s="6"/>
      <c r="E2834" s="7"/>
    </row>
    <row r="2835" hidden="1">
      <c r="A2835" s="10"/>
      <c r="B2835" s="11"/>
      <c r="C2835" s="11"/>
      <c r="D2835" s="11"/>
      <c r="E2835" s="12"/>
    </row>
    <row r="2836" hidden="1">
      <c r="A2836" s="13">
        <v>46062.0</v>
      </c>
      <c r="B2836" s="6"/>
      <c r="C2836" s="53" t="s">
        <v>3424</v>
      </c>
      <c r="D2836" s="15">
        <v>46068.0</v>
      </c>
      <c r="E2836" s="7"/>
    </row>
    <row r="2837" hidden="1">
      <c r="A2837" s="10"/>
      <c r="B2837" s="11"/>
      <c r="C2837" s="16"/>
      <c r="D2837" s="11"/>
      <c r="E2837" s="12"/>
    </row>
    <row r="2838" hidden="1">
      <c r="A2838" s="54" t="s">
        <v>4468</v>
      </c>
      <c r="B2838" s="7"/>
      <c r="C2838" s="16"/>
      <c r="D2838" s="55" t="s">
        <v>4469</v>
      </c>
      <c r="E2838" s="7"/>
    </row>
    <row r="2839" hidden="1">
      <c r="A2839" s="10"/>
      <c r="B2839" s="12"/>
      <c r="C2839" s="16"/>
      <c r="D2839" s="11"/>
      <c r="E2839" s="12"/>
    </row>
    <row r="2840" hidden="1">
      <c r="A2840" s="19" t="s">
        <v>3425</v>
      </c>
      <c r="B2840" s="6"/>
      <c r="C2840" s="6"/>
      <c r="D2840" s="6"/>
      <c r="E2840" s="7"/>
    </row>
    <row r="2841" hidden="1">
      <c r="A2841" s="20" t="s">
        <v>3426</v>
      </c>
      <c r="B2841" s="21" t="s">
        <v>3427</v>
      </c>
      <c r="C2841" s="22" t="s">
        <v>3428</v>
      </c>
      <c r="D2841" s="21" t="s">
        <v>3429</v>
      </c>
      <c r="E2841" s="23" t="s">
        <v>13</v>
      </c>
    </row>
    <row r="2842" hidden="1">
      <c r="A2842" s="56" t="s">
        <v>3430</v>
      </c>
      <c r="B2842" s="25">
        <v>32629.0</v>
      </c>
      <c r="C2842" s="26">
        <v>12630.0</v>
      </c>
      <c r="D2842" s="27">
        <v>-19999.0</v>
      </c>
      <c r="E2842" s="28"/>
    </row>
    <row r="2843" hidden="1">
      <c r="A2843" s="56" t="s">
        <v>3431</v>
      </c>
      <c r="B2843" s="29">
        <v>32601.0</v>
      </c>
      <c r="C2843" s="26">
        <v>32601.0</v>
      </c>
      <c r="D2843" s="27">
        <v>0.0</v>
      </c>
      <c r="E2843" s="28"/>
    </row>
    <row r="2844" hidden="1">
      <c r="A2844" s="56" t="s">
        <v>3432</v>
      </c>
      <c r="B2844" s="29">
        <v>130.0</v>
      </c>
      <c r="C2844" s="26">
        <v>130.0</v>
      </c>
      <c r="D2844" s="27">
        <v>0.0</v>
      </c>
      <c r="E2844" s="28" t="s">
        <v>3433</v>
      </c>
    </row>
    <row r="2845" hidden="1">
      <c r="A2845" s="56" t="s">
        <v>3434</v>
      </c>
      <c r="B2845" s="25">
        <v>2900.0</v>
      </c>
      <c r="C2845" s="26">
        <v>6912.0</v>
      </c>
      <c r="D2845" s="27">
        <v>4012.0</v>
      </c>
      <c r="E2845" s="28" t="s">
        <v>4621</v>
      </c>
    </row>
    <row r="2846" hidden="1">
      <c r="A2846" s="31" t="s">
        <v>3436</v>
      </c>
      <c r="B2846" s="29">
        <v>0.0</v>
      </c>
      <c r="C2846" s="26"/>
      <c r="D2846" s="27">
        <v>0.0</v>
      </c>
      <c r="E2846" s="28"/>
    </row>
    <row r="2847" hidden="1">
      <c r="A2847" s="31" t="s">
        <v>3438</v>
      </c>
      <c r="B2847" s="29">
        <v>930.0</v>
      </c>
      <c r="C2847" s="26">
        <v>12414.0</v>
      </c>
      <c r="D2847" s="27">
        <v>11484.0</v>
      </c>
      <c r="E2847" s="28" t="s">
        <v>4622</v>
      </c>
    </row>
    <row r="2848" hidden="1">
      <c r="A2848" s="31" t="s">
        <v>3439</v>
      </c>
      <c r="B2848" s="29">
        <v>3561.0</v>
      </c>
      <c r="C2848" s="26">
        <v>8105.0</v>
      </c>
      <c r="D2848" s="27">
        <v>4544.0</v>
      </c>
      <c r="E2848" s="28" t="s">
        <v>4623</v>
      </c>
    </row>
    <row r="2849" hidden="1">
      <c r="A2849" s="31" t="s">
        <v>3441</v>
      </c>
      <c r="B2849" s="29">
        <v>7360.0</v>
      </c>
      <c r="C2849" s="26">
        <v>7360.0</v>
      </c>
      <c r="D2849" s="27">
        <v>0.0</v>
      </c>
      <c r="E2849" s="28"/>
    </row>
    <row r="2850" hidden="1">
      <c r="A2850" s="57" t="s">
        <v>3442</v>
      </c>
      <c r="B2850" s="29">
        <v>120103.0</v>
      </c>
      <c r="C2850" s="29">
        <v>120103.0</v>
      </c>
      <c r="D2850" s="27">
        <v>0.0</v>
      </c>
      <c r="E2850" s="34"/>
    </row>
    <row r="2851" hidden="1">
      <c r="A2851" s="57" t="s">
        <v>3443</v>
      </c>
      <c r="B2851" s="29">
        <v>42751.0</v>
      </c>
      <c r="C2851" s="58">
        <v>42751.0</v>
      </c>
      <c r="D2851" s="27">
        <v>0.0</v>
      </c>
      <c r="E2851" s="34"/>
    </row>
    <row r="2852" hidden="1">
      <c r="A2852" s="57" t="s">
        <v>3444</v>
      </c>
      <c r="B2852" s="29">
        <v>83860.0</v>
      </c>
      <c r="C2852" s="58">
        <v>83860.0</v>
      </c>
      <c r="D2852" s="27">
        <v>0.0</v>
      </c>
      <c r="E2852" s="34"/>
    </row>
    <row r="2853" hidden="1">
      <c r="A2853" s="57" t="s">
        <v>3445</v>
      </c>
      <c r="B2853" s="29">
        <v>98256.0</v>
      </c>
      <c r="C2853" s="58">
        <v>98256.0</v>
      </c>
      <c r="D2853" s="27">
        <v>0.0</v>
      </c>
      <c r="E2853" s="34"/>
    </row>
    <row r="2854" hidden="1">
      <c r="A2854" s="57" t="s">
        <v>3447</v>
      </c>
      <c r="B2854" s="29">
        <v>0.0</v>
      </c>
      <c r="C2854" s="58">
        <v>0.0</v>
      </c>
      <c r="D2854" s="27">
        <v>0.0</v>
      </c>
      <c r="E2854" s="34"/>
    </row>
    <row r="2855" hidden="1">
      <c r="A2855" s="57" t="s">
        <v>3448</v>
      </c>
      <c r="B2855" s="29">
        <v>9608.0</v>
      </c>
      <c r="C2855" s="58">
        <v>9608.0</v>
      </c>
      <c r="D2855" s="27">
        <v>0.0</v>
      </c>
      <c r="E2855" s="34"/>
    </row>
    <row r="2856" hidden="1">
      <c r="A2856" s="35" t="s">
        <v>3449</v>
      </c>
      <c r="B2856" s="29">
        <v>425079.7</v>
      </c>
      <c r="C2856" s="58">
        <v>425079.7</v>
      </c>
      <c r="D2856" s="27">
        <v>0.0</v>
      </c>
      <c r="E2856" s="34"/>
    </row>
    <row r="2857" hidden="1">
      <c r="A2857" s="36" t="s">
        <v>3450</v>
      </c>
      <c r="B2857" s="37">
        <v>1.3000000000029104</v>
      </c>
      <c r="C2857" s="27">
        <v>42.29999999998836</v>
      </c>
      <c r="D2857" s="27">
        <v>40.99999999998545</v>
      </c>
      <c r="E2857" s="38"/>
    </row>
    <row r="2858" hidden="1"/>
    <row r="2859" hidden="1"/>
    <row r="2860" hidden="1">
      <c r="A2860" s="5" t="s">
        <v>3421</v>
      </c>
      <c r="B2860" s="6"/>
      <c r="C2860" s="6"/>
      <c r="D2860" s="6"/>
      <c r="E2860" s="7"/>
    </row>
    <row r="2861" hidden="1">
      <c r="A2861" s="10"/>
      <c r="B2861" s="11"/>
      <c r="C2861" s="11"/>
      <c r="D2861" s="11"/>
      <c r="E2861" s="12"/>
    </row>
    <row r="2862" hidden="1">
      <c r="A2862" s="5" t="s">
        <v>3423</v>
      </c>
      <c r="B2862" s="6"/>
      <c r="C2862" s="6"/>
      <c r="D2862" s="6"/>
      <c r="E2862" s="7"/>
    </row>
    <row r="2863" hidden="1">
      <c r="A2863" s="10"/>
      <c r="B2863" s="11"/>
      <c r="C2863" s="11"/>
      <c r="D2863" s="11"/>
      <c r="E2863" s="12"/>
    </row>
    <row r="2864" hidden="1">
      <c r="A2864" s="13">
        <v>46069.0</v>
      </c>
      <c r="B2864" s="6"/>
      <c r="C2864" s="53" t="s">
        <v>3424</v>
      </c>
      <c r="D2864" s="15">
        <v>46075.0</v>
      </c>
      <c r="E2864" s="7"/>
    </row>
    <row r="2865" hidden="1">
      <c r="A2865" s="10"/>
      <c r="B2865" s="11"/>
      <c r="C2865" s="16"/>
      <c r="D2865" s="11"/>
      <c r="E2865" s="12"/>
    </row>
    <row r="2866" hidden="1">
      <c r="A2866" s="54" t="s">
        <v>4468</v>
      </c>
      <c r="B2866" s="7"/>
      <c r="C2866" s="16"/>
      <c r="D2866" s="55" t="s">
        <v>4469</v>
      </c>
      <c r="E2866" s="7"/>
    </row>
    <row r="2867" hidden="1">
      <c r="A2867" s="10"/>
      <c r="B2867" s="12"/>
      <c r="C2867" s="16"/>
      <c r="D2867" s="11"/>
      <c r="E2867" s="12"/>
    </row>
    <row r="2868" hidden="1">
      <c r="A2868" s="19" t="s">
        <v>3425</v>
      </c>
      <c r="B2868" s="6"/>
      <c r="C2868" s="6"/>
      <c r="D2868" s="6"/>
      <c r="E2868" s="7"/>
    </row>
    <row r="2869" hidden="1">
      <c r="A2869" s="20" t="s">
        <v>3426</v>
      </c>
      <c r="B2869" s="21" t="s">
        <v>3427</v>
      </c>
      <c r="C2869" s="22" t="s">
        <v>3428</v>
      </c>
      <c r="D2869" s="21" t="s">
        <v>3429</v>
      </c>
      <c r="E2869" s="23" t="s">
        <v>13</v>
      </c>
    </row>
    <row r="2870" hidden="1">
      <c r="A2870" s="56" t="s">
        <v>3430</v>
      </c>
      <c r="B2870" s="25">
        <v>25090.0</v>
      </c>
      <c r="C2870" s="26">
        <v>11658.0</v>
      </c>
      <c r="D2870" s="27">
        <v>-13432.0</v>
      </c>
      <c r="E2870" s="28"/>
    </row>
    <row r="2871" hidden="1">
      <c r="A2871" s="56" t="s">
        <v>3431</v>
      </c>
      <c r="B2871" s="29">
        <v>29737.0</v>
      </c>
      <c r="C2871" s="26">
        <v>29737.0</v>
      </c>
      <c r="D2871" s="27">
        <v>0.0</v>
      </c>
      <c r="E2871" s="28"/>
    </row>
    <row r="2872" hidden="1">
      <c r="A2872" s="56" t="s">
        <v>3432</v>
      </c>
      <c r="B2872" s="29">
        <v>0.0</v>
      </c>
      <c r="C2872" s="26"/>
      <c r="D2872" s="27">
        <v>0.0</v>
      </c>
      <c r="E2872" s="28" t="s">
        <v>3433</v>
      </c>
    </row>
    <row r="2873" hidden="1">
      <c r="A2873" s="56" t="s">
        <v>3434</v>
      </c>
      <c r="B2873" s="25">
        <v>3400.0</v>
      </c>
      <c r="C2873" s="26">
        <v>5400.0</v>
      </c>
      <c r="D2873" s="27">
        <v>2000.0</v>
      </c>
      <c r="E2873" s="28" t="s">
        <v>4624</v>
      </c>
    </row>
    <row r="2874" hidden="1">
      <c r="A2874" s="31" t="s">
        <v>3436</v>
      </c>
      <c r="B2874" s="29">
        <v>80.0</v>
      </c>
      <c r="C2874" s="26">
        <v>100.0</v>
      </c>
      <c r="D2874" s="27">
        <v>20.0</v>
      </c>
      <c r="E2874" s="28" t="s">
        <v>4625</v>
      </c>
    </row>
    <row r="2875" hidden="1">
      <c r="A2875" s="31" t="s">
        <v>3438</v>
      </c>
      <c r="B2875" s="29">
        <v>280.0</v>
      </c>
      <c r="C2875" s="26">
        <v>13713.0</v>
      </c>
      <c r="D2875" s="27">
        <v>13433.0</v>
      </c>
      <c r="E2875" s="28" t="s">
        <v>4626</v>
      </c>
    </row>
    <row r="2876" hidden="1">
      <c r="A2876" s="31" t="s">
        <v>3439</v>
      </c>
      <c r="B2876" s="29">
        <v>1800.0</v>
      </c>
      <c r="C2876" s="26">
        <v>1700.0</v>
      </c>
      <c r="D2876" s="27">
        <v>-100.0</v>
      </c>
      <c r="E2876" s="28" t="s">
        <v>4627</v>
      </c>
    </row>
    <row r="2877" hidden="1">
      <c r="A2877" s="31" t="s">
        <v>3441</v>
      </c>
      <c r="B2877" s="29">
        <v>6920.0</v>
      </c>
      <c r="C2877" s="26">
        <v>7000.0</v>
      </c>
      <c r="D2877" s="27">
        <v>80.0</v>
      </c>
      <c r="E2877" s="28"/>
    </row>
    <row r="2878" hidden="1">
      <c r="A2878" s="57" t="s">
        <v>3442</v>
      </c>
      <c r="B2878" s="29">
        <v>99881.0</v>
      </c>
      <c r="C2878" s="29">
        <v>99881.0</v>
      </c>
      <c r="D2878" s="27">
        <v>0.0</v>
      </c>
      <c r="E2878" s="34"/>
    </row>
    <row r="2879" hidden="1">
      <c r="A2879" s="57" t="s">
        <v>3443</v>
      </c>
      <c r="B2879" s="29">
        <v>34978.0</v>
      </c>
      <c r="C2879" s="58">
        <v>34978.0</v>
      </c>
      <c r="D2879" s="27">
        <v>0.0</v>
      </c>
      <c r="E2879" s="34"/>
    </row>
    <row r="2880" hidden="1">
      <c r="A2880" s="57" t="s">
        <v>3444</v>
      </c>
      <c r="B2880" s="29">
        <v>75018.0</v>
      </c>
      <c r="C2880" s="58">
        <v>75018.0</v>
      </c>
      <c r="D2880" s="27">
        <v>0.0</v>
      </c>
      <c r="E2880" s="34"/>
    </row>
    <row r="2881" hidden="1">
      <c r="A2881" s="57" t="s">
        <v>3445</v>
      </c>
      <c r="B2881" s="29">
        <v>93445.0</v>
      </c>
      <c r="C2881" s="58">
        <v>93445.0</v>
      </c>
      <c r="D2881" s="27">
        <v>0.0</v>
      </c>
      <c r="E2881" s="34"/>
    </row>
    <row r="2882" hidden="1">
      <c r="A2882" s="57" t="s">
        <v>3447</v>
      </c>
      <c r="B2882" s="29">
        <v>762.0</v>
      </c>
      <c r="C2882" s="58">
        <v>762.0</v>
      </c>
      <c r="D2882" s="27">
        <v>0.0</v>
      </c>
      <c r="E2882" s="34"/>
    </row>
    <row r="2883" hidden="1">
      <c r="A2883" s="57" t="s">
        <v>3448</v>
      </c>
      <c r="B2883" s="29">
        <v>6952.0</v>
      </c>
      <c r="C2883" s="58">
        <v>6952.0</v>
      </c>
      <c r="D2883" s="27">
        <v>0.0</v>
      </c>
      <c r="E2883" s="34"/>
    </row>
    <row r="2884" hidden="1">
      <c r="A2884" s="35" t="s">
        <v>3449</v>
      </c>
      <c r="B2884" s="29">
        <v>371383.5</v>
      </c>
      <c r="C2884" s="58">
        <v>371383.5</v>
      </c>
      <c r="D2884" s="27">
        <v>0.0</v>
      </c>
      <c r="E2884" s="34"/>
    </row>
    <row r="2885" hidden="1">
      <c r="A2885" s="36" t="s">
        <v>3450</v>
      </c>
      <c r="B2885" s="37">
        <v>7.5</v>
      </c>
      <c r="C2885" s="27">
        <v>2008.5</v>
      </c>
      <c r="D2885" s="27">
        <v>2001.0</v>
      </c>
      <c r="E2885" s="38" t="s">
        <v>4628</v>
      </c>
    </row>
    <row r="2886" hidden="1"/>
    <row r="2887" hidden="1"/>
    <row r="2888" hidden="1">
      <c r="A2888" s="5" t="s">
        <v>3421</v>
      </c>
      <c r="B2888" s="6"/>
      <c r="C2888" s="6"/>
      <c r="D2888" s="6"/>
      <c r="E2888" s="7"/>
    </row>
    <row r="2889" hidden="1">
      <c r="A2889" s="10"/>
      <c r="B2889" s="11"/>
      <c r="C2889" s="11"/>
      <c r="D2889" s="11"/>
      <c r="E2889" s="12"/>
    </row>
    <row r="2890" hidden="1">
      <c r="A2890" s="5" t="s">
        <v>3423</v>
      </c>
      <c r="B2890" s="6"/>
      <c r="C2890" s="6"/>
      <c r="D2890" s="6"/>
      <c r="E2890" s="7"/>
    </row>
    <row r="2891" hidden="1">
      <c r="A2891" s="10"/>
      <c r="B2891" s="11"/>
      <c r="C2891" s="11"/>
      <c r="D2891" s="11"/>
      <c r="E2891" s="12"/>
    </row>
    <row r="2892" hidden="1">
      <c r="A2892" s="13">
        <v>46076.0</v>
      </c>
      <c r="B2892" s="6"/>
      <c r="C2892" s="53" t="s">
        <v>3424</v>
      </c>
      <c r="D2892" s="15">
        <v>46081.0</v>
      </c>
      <c r="E2892" s="7"/>
    </row>
    <row r="2893" hidden="1">
      <c r="A2893" s="10"/>
      <c r="B2893" s="11"/>
      <c r="C2893" s="16"/>
      <c r="D2893" s="11"/>
      <c r="E2893" s="12"/>
    </row>
    <row r="2894" hidden="1">
      <c r="A2894" s="54" t="s">
        <v>4468</v>
      </c>
      <c r="B2894" s="7"/>
      <c r="C2894" s="16"/>
      <c r="D2894" s="55" t="s">
        <v>4477</v>
      </c>
      <c r="E2894" s="7"/>
    </row>
    <row r="2895" hidden="1">
      <c r="A2895" s="10"/>
      <c r="B2895" s="12"/>
      <c r="C2895" s="16"/>
      <c r="D2895" s="11"/>
      <c r="E2895" s="12"/>
    </row>
    <row r="2896" hidden="1">
      <c r="A2896" s="19" t="s">
        <v>3425</v>
      </c>
      <c r="B2896" s="6"/>
      <c r="C2896" s="6"/>
      <c r="D2896" s="6"/>
      <c r="E2896" s="7"/>
    </row>
    <row r="2897" hidden="1">
      <c r="A2897" s="20" t="s">
        <v>3426</v>
      </c>
      <c r="B2897" s="21" t="s">
        <v>3427</v>
      </c>
      <c r="C2897" s="22" t="s">
        <v>3428</v>
      </c>
      <c r="D2897" s="21" t="s">
        <v>3429</v>
      </c>
      <c r="E2897" s="23" t="s">
        <v>13</v>
      </c>
    </row>
    <row r="2898" hidden="1">
      <c r="A2898" s="56" t="s">
        <v>3430</v>
      </c>
      <c r="B2898" s="25">
        <v>27341.0</v>
      </c>
      <c r="C2898" s="26">
        <v>21344.0</v>
      </c>
      <c r="D2898" s="27">
        <v>-5997.0</v>
      </c>
      <c r="E2898" s="28"/>
    </row>
    <row r="2899" hidden="1">
      <c r="A2899" s="56" t="s">
        <v>3431</v>
      </c>
      <c r="B2899" s="29">
        <v>25222.0</v>
      </c>
      <c r="C2899" s="26">
        <v>25222.0</v>
      </c>
      <c r="D2899" s="27">
        <v>0.0</v>
      </c>
      <c r="E2899" s="28"/>
    </row>
    <row r="2900" hidden="1">
      <c r="A2900" s="56" t="s">
        <v>3432</v>
      </c>
      <c r="B2900" s="29">
        <v>530.0</v>
      </c>
      <c r="C2900" s="26">
        <v>530.0</v>
      </c>
      <c r="D2900" s="27">
        <v>0.0</v>
      </c>
      <c r="E2900" s="28" t="s">
        <v>3433</v>
      </c>
    </row>
    <row r="2901" hidden="1">
      <c r="A2901" s="56" t="s">
        <v>3434</v>
      </c>
      <c r="B2901" s="25">
        <v>1500.0</v>
      </c>
      <c r="C2901" s="26">
        <v>5500.0</v>
      </c>
      <c r="D2901" s="27">
        <v>4000.0</v>
      </c>
      <c r="E2901" s="28" t="s">
        <v>4615</v>
      </c>
    </row>
    <row r="2902" hidden="1">
      <c r="A2902" s="31" t="s">
        <v>3436</v>
      </c>
      <c r="B2902" s="29">
        <v>0.0</v>
      </c>
      <c r="C2902" s="26"/>
      <c r="D2902" s="27">
        <v>0.0</v>
      </c>
      <c r="E2902" s="28"/>
    </row>
    <row r="2903" hidden="1">
      <c r="A2903" s="31" t="s">
        <v>3438</v>
      </c>
      <c r="B2903" s="29">
        <v>0.0</v>
      </c>
      <c r="C2903" s="26"/>
      <c r="D2903" s="27">
        <v>0.0</v>
      </c>
      <c r="E2903" s="28"/>
    </row>
    <row r="2904" hidden="1">
      <c r="A2904" s="31" t="s">
        <v>3439</v>
      </c>
      <c r="B2904" s="29">
        <v>4517.0</v>
      </c>
      <c r="C2904" s="26">
        <v>4517.0</v>
      </c>
      <c r="D2904" s="27">
        <v>0.0</v>
      </c>
      <c r="E2904" s="28" t="s">
        <v>4629</v>
      </c>
    </row>
    <row r="2905" hidden="1">
      <c r="A2905" s="31" t="s">
        <v>3441</v>
      </c>
      <c r="B2905" s="29">
        <v>4640.0</v>
      </c>
      <c r="C2905" s="26">
        <v>4640.0</v>
      </c>
      <c r="D2905" s="27">
        <v>0.0</v>
      </c>
      <c r="E2905" s="28"/>
    </row>
    <row r="2906" hidden="1">
      <c r="A2906" s="57" t="s">
        <v>3442</v>
      </c>
      <c r="B2906" s="29">
        <v>82868.0</v>
      </c>
      <c r="C2906" s="29">
        <v>83315.0</v>
      </c>
      <c r="D2906" s="27">
        <v>447.0</v>
      </c>
      <c r="E2906" s="34"/>
    </row>
    <row r="2907" hidden="1">
      <c r="A2907" s="57" t="s">
        <v>3443</v>
      </c>
      <c r="B2907" s="29">
        <v>21485.0</v>
      </c>
      <c r="C2907" s="58">
        <v>21156.0</v>
      </c>
      <c r="D2907" s="27">
        <v>-329.0</v>
      </c>
      <c r="E2907" s="34"/>
    </row>
    <row r="2908" hidden="1">
      <c r="A2908" s="57" t="s">
        <v>3444</v>
      </c>
      <c r="B2908" s="29">
        <v>66097.0</v>
      </c>
      <c r="C2908" s="58">
        <v>66097.0</v>
      </c>
      <c r="D2908" s="27">
        <v>0.0</v>
      </c>
      <c r="E2908" s="34"/>
    </row>
    <row r="2909" hidden="1">
      <c r="A2909" s="57" t="s">
        <v>3445</v>
      </c>
      <c r="B2909" s="29">
        <v>80364.0</v>
      </c>
      <c r="C2909" s="58">
        <v>80364.0</v>
      </c>
      <c r="D2909" s="27">
        <v>0.0</v>
      </c>
      <c r="E2909" s="34"/>
    </row>
    <row r="2910" hidden="1">
      <c r="A2910" s="57" t="s">
        <v>3447</v>
      </c>
      <c r="B2910" s="29">
        <v>0.0</v>
      </c>
      <c r="C2910" s="58">
        <v>0.0</v>
      </c>
      <c r="D2910" s="27">
        <v>0.0</v>
      </c>
      <c r="E2910" s="34"/>
    </row>
    <row r="2911" hidden="1">
      <c r="A2911" s="57" t="s">
        <v>3448</v>
      </c>
      <c r="B2911" s="29">
        <v>12403.0</v>
      </c>
      <c r="C2911" s="58">
        <v>12403.0</v>
      </c>
      <c r="D2911" s="27">
        <v>0.0</v>
      </c>
      <c r="E2911" s="34"/>
    </row>
    <row r="2912" hidden="1">
      <c r="A2912" s="35" t="s">
        <v>3449</v>
      </c>
      <c r="B2912" s="29">
        <v>314563.5</v>
      </c>
      <c r="C2912" s="58">
        <v>314234.5</v>
      </c>
      <c r="D2912" s="27">
        <v>-329.0</v>
      </c>
      <c r="E2912" s="34"/>
    </row>
    <row r="2913" hidden="1">
      <c r="A2913" s="36" t="s">
        <v>3450</v>
      </c>
      <c r="B2913" s="37">
        <v>0.5</v>
      </c>
      <c r="C2913" s="27">
        <v>-1549.5</v>
      </c>
      <c r="D2913" s="27">
        <v>-1550.0</v>
      </c>
      <c r="E2913" s="38" t="s">
        <v>4630</v>
      </c>
    </row>
    <row r="2914" hidden="1"/>
    <row r="2915" hidden="1"/>
    <row r="2916" hidden="1">
      <c r="A2916" s="5" t="s">
        <v>3421</v>
      </c>
      <c r="B2916" s="6"/>
      <c r="C2916" s="6"/>
      <c r="D2916" s="6"/>
      <c r="E2916" s="7"/>
    </row>
    <row r="2917" hidden="1">
      <c r="A2917" s="10"/>
      <c r="B2917" s="11"/>
      <c r="C2917" s="11"/>
      <c r="D2917" s="11"/>
      <c r="E2917" s="12"/>
    </row>
    <row r="2918" hidden="1">
      <c r="A2918" s="5" t="s">
        <v>3423</v>
      </c>
      <c r="B2918" s="6"/>
      <c r="C2918" s="6"/>
      <c r="D2918" s="6"/>
      <c r="E2918" s="7"/>
    </row>
    <row r="2919" hidden="1">
      <c r="A2919" s="10"/>
      <c r="B2919" s="11"/>
      <c r="C2919" s="11"/>
      <c r="D2919" s="11"/>
      <c r="E2919" s="12"/>
    </row>
    <row r="2920" hidden="1">
      <c r="A2920" s="13">
        <v>46082.0</v>
      </c>
      <c r="B2920" s="6"/>
      <c r="C2920" s="53" t="s">
        <v>3424</v>
      </c>
      <c r="D2920" s="15">
        <v>46082.0</v>
      </c>
      <c r="E2920" s="7"/>
    </row>
    <row r="2921" hidden="1">
      <c r="A2921" s="10"/>
      <c r="B2921" s="11"/>
      <c r="C2921" s="16"/>
      <c r="D2921" s="11"/>
      <c r="E2921" s="12"/>
    </row>
    <row r="2922" hidden="1">
      <c r="A2922" s="54" t="s">
        <v>4469</v>
      </c>
      <c r="B2922" s="7"/>
      <c r="C2922" s="16"/>
      <c r="D2922" s="55" t="s">
        <v>4469</v>
      </c>
      <c r="E2922" s="7"/>
    </row>
    <row r="2923" hidden="1">
      <c r="A2923" s="10"/>
      <c r="B2923" s="12"/>
      <c r="C2923" s="16"/>
      <c r="D2923" s="11"/>
      <c r="E2923" s="12"/>
    </row>
    <row r="2924" hidden="1">
      <c r="A2924" s="19" t="s">
        <v>3425</v>
      </c>
      <c r="B2924" s="6"/>
      <c r="C2924" s="6"/>
      <c r="D2924" s="6"/>
      <c r="E2924" s="7"/>
    </row>
    <row r="2925" hidden="1">
      <c r="A2925" s="20" t="s">
        <v>3426</v>
      </c>
      <c r="B2925" s="21" t="s">
        <v>3427</v>
      </c>
      <c r="C2925" s="22" t="s">
        <v>3428</v>
      </c>
      <c r="D2925" s="21" t="s">
        <v>3429</v>
      </c>
      <c r="E2925" s="23" t="s">
        <v>13</v>
      </c>
    </row>
    <row r="2926" hidden="1">
      <c r="A2926" s="56" t="s">
        <v>3430</v>
      </c>
      <c r="B2926" s="25">
        <v>1981.0</v>
      </c>
      <c r="C2926" s="26">
        <v>1981.0</v>
      </c>
      <c r="D2926" s="27">
        <v>0.0</v>
      </c>
      <c r="E2926" s="28"/>
    </row>
    <row r="2927" hidden="1">
      <c r="A2927" s="56" t="s">
        <v>3431</v>
      </c>
      <c r="B2927" s="29">
        <v>3513.0</v>
      </c>
      <c r="C2927" s="26">
        <v>3513.0</v>
      </c>
      <c r="D2927" s="27">
        <v>0.0</v>
      </c>
      <c r="E2927" s="28"/>
    </row>
    <row r="2928" hidden="1">
      <c r="A2928" s="56" t="s">
        <v>3432</v>
      </c>
      <c r="B2928" s="29">
        <v>0.0</v>
      </c>
      <c r="C2928" s="26"/>
      <c r="D2928" s="27">
        <v>0.0</v>
      </c>
      <c r="E2928" s="28" t="s">
        <v>3433</v>
      </c>
    </row>
    <row r="2929" hidden="1">
      <c r="A2929" s="56" t="s">
        <v>3434</v>
      </c>
      <c r="B2929" s="25">
        <v>0.0</v>
      </c>
      <c r="C2929" s="26"/>
      <c r="D2929" s="27">
        <v>0.0</v>
      </c>
      <c r="E2929" s="28"/>
    </row>
    <row r="2930" hidden="1">
      <c r="A2930" s="31" t="s">
        <v>3436</v>
      </c>
      <c r="B2930" s="29">
        <v>0.0</v>
      </c>
      <c r="C2930" s="26"/>
      <c r="D2930" s="27">
        <v>0.0</v>
      </c>
      <c r="E2930" s="28"/>
    </row>
    <row r="2931" hidden="1">
      <c r="A2931" s="31" t="s">
        <v>3438</v>
      </c>
      <c r="B2931" s="29">
        <v>0.0</v>
      </c>
      <c r="C2931" s="26"/>
      <c r="D2931" s="27">
        <v>0.0</v>
      </c>
      <c r="E2931" s="28"/>
    </row>
    <row r="2932" hidden="1">
      <c r="A2932" s="31" t="s">
        <v>3439</v>
      </c>
      <c r="B2932" s="29">
        <v>0.0</v>
      </c>
      <c r="C2932" s="26"/>
      <c r="D2932" s="27">
        <v>0.0</v>
      </c>
      <c r="E2932" s="28"/>
    </row>
    <row r="2933" hidden="1">
      <c r="A2933" s="31" t="s">
        <v>3441</v>
      </c>
      <c r="B2933" s="29">
        <v>1720.0</v>
      </c>
      <c r="C2933" s="26">
        <v>1720.0</v>
      </c>
      <c r="D2933" s="27">
        <v>0.0</v>
      </c>
      <c r="E2933" s="28"/>
    </row>
    <row r="2934" hidden="1">
      <c r="A2934" s="57" t="s">
        <v>3442</v>
      </c>
      <c r="B2934" s="29">
        <v>14568.0</v>
      </c>
      <c r="C2934" s="29">
        <v>14568.0</v>
      </c>
      <c r="D2934" s="27">
        <v>0.0</v>
      </c>
      <c r="E2934" s="34"/>
    </row>
    <row r="2935" hidden="1">
      <c r="A2935" s="57" t="s">
        <v>3443</v>
      </c>
      <c r="B2935" s="29">
        <v>5145.0</v>
      </c>
      <c r="C2935" s="58">
        <v>5145.0</v>
      </c>
      <c r="D2935" s="27">
        <v>0.0</v>
      </c>
      <c r="E2935" s="34"/>
    </row>
    <row r="2936" hidden="1">
      <c r="A2936" s="57" t="s">
        <v>3444</v>
      </c>
      <c r="B2936" s="29">
        <v>11066.0</v>
      </c>
      <c r="C2936" s="58">
        <v>11066.0</v>
      </c>
      <c r="D2936" s="27">
        <v>0.0</v>
      </c>
      <c r="E2936" s="34"/>
    </row>
    <row r="2937" hidden="1">
      <c r="A2937" s="57" t="s">
        <v>3445</v>
      </c>
      <c r="B2937" s="29">
        <v>20411.5</v>
      </c>
      <c r="C2937" s="58">
        <v>20411.5</v>
      </c>
      <c r="D2937" s="27">
        <v>0.0</v>
      </c>
      <c r="E2937" s="34"/>
    </row>
    <row r="2938" hidden="1">
      <c r="A2938" s="57" t="s">
        <v>3447</v>
      </c>
      <c r="B2938" s="29">
        <v>0.0</v>
      </c>
      <c r="C2938" s="58">
        <v>0.0</v>
      </c>
      <c r="D2938" s="27">
        <v>0.0</v>
      </c>
      <c r="E2938" s="34"/>
    </row>
    <row r="2939" hidden="1">
      <c r="A2939" s="57" t="s">
        <v>3448</v>
      </c>
      <c r="B2939" s="29">
        <v>468.0</v>
      </c>
      <c r="C2939" s="58">
        <v>468.0</v>
      </c>
      <c r="D2939" s="27">
        <v>0.0</v>
      </c>
      <c r="E2939" s="34"/>
    </row>
    <row r="2940" hidden="1">
      <c r="A2940" s="35" t="s">
        <v>3449</v>
      </c>
      <c r="B2940" s="29">
        <v>58404.5</v>
      </c>
      <c r="C2940" s="58">
        <v>58404.5</v>
      </c>
      <c r="D2940" s="27">
        <v>0.0</v>
      </c>
      <c r="E2940" s="34"/>
    </row>
    <row r="2941" hidden="1">
      <c r="A2941" s="36" t="s">
        <v>3450</v>
      </c>
      <c r="B2941" s="37">
        <v>0.0</v>
      </c>
      <c r="C2941" s="27">
        <v>0.0</v>
      </c>
      <c r="D2941" s="27">
        <v>0.0</v>
      </c>
      <c r="E2941" s="38"/>
    </row>
    <row r="2942" hidden="1"/>
    <row r="2943" hidden="1"/>
    <row r="2944" hidden="1">
      <c r="A2944" s="5" t="s">
        <v>3421</v>
      </c>
      <c r="B2944" s="6"/>
      <c r="C2944" s="6"/>
      <c r="D2944" s="6"/>
      <c r="E2944" s="7"/>
    </row>
    <row r="2945" hidden="1">
      <c r="A2945" s="10"/>
      <c r="B2945" s="11"/>
      <c r="C2945" s="11"/>
      <c r="D2945" s="11"/>
      <c r="E2945" s="12"/>
    </row>
    <row r="2946" hidden="1">
      <c r="A2946" s="5" t="s">
        <v>3423</v>
      </c>
      <c r="B2946" s="6"/>
      <c r="C2946" s="6"/>
      <c r="D2946" s="6"/>
      <c r="E2946" s="7"/>
    </row>
    <row r="2947" hidden="1">
      <c r="A2947" s="10"/>
      <c r="B2947" s="11"/>
      <c r="C2947" s="11"/>
      <c r="D2947" s="11"/>
      <c r="E2947" s="12"/>
    </row>
    <row r="2948" hidden="1">
      <c r="A2948" s="13">
        <v>46083.0</v>
      </c>
      <c r="B2948" s="6"/>
      <c r="C2948" s="53" t="s">
        <v>3424</v>
      </c>
      <c r="D2948" s="15">
        <v>46089.0</v>
      </c>
      <c r="E2948" s="7"/>
    </row>
    <row r="2949" hidden="1">
      <c r="A2949" s="10"/>
      <c r="B2949" s="11"/>
      <c r="C2949" s="16"/>
      <c r="D2949" s="11"/>
      <c r="E2949" s="12"/>
    </row>
    <row r="2950" hidden="1">
      <c r="A2950" s="54" t="s">
        <v>4468</v>
      </c>
      <c r="B2950" s="7"/>
      <c r="C2950" s="16"/>
      <c r="D2950" s="55" t="s">
        <v>4469</v>
      </c>
      <c r="E2950" s="7"/>
    </row>
    <row r="2951" hidden="1">
      <c r="A2951" s="10"/>
      <c r="B2951" s="12"/>
      <c r="C2951" s="16"/>
      <c r="D2951" s="11"/>
      <c r="E2951" s="12"/>
    </row>
    <row r="2952" hidden="1">
      <c r="A2952" s="19" t="s">
        <v>3425</v>
      </c>
      <c r="B2952" s="6"/>
      <c r="C2952" s="6"/>
      <c r="D2952" s="6"/>
      <c r="E2952" s="7"/>
    </row>
    <row r="2953" hidden="1">
      <c r="A2953" s="20" t="s">
        <v>3426</v>
      </c>
      <c r="B2953" s="21" t="s">
        <v>3427</v>
      </c>
      <c r="C2953" s="22" t="s">
        <v>3428</v>
      </c>
      <c r="D2953" s="21" t="s">
        <v>3429</v>
      </c>
      <c r="E2953" s="23" t="s">
        <v>13</v>
      </c>
    </row>
    <row r="2954" hidden="1">
      <c r="A2954" s="56" t="s">
        <v>3430</v>
      </c>
      <c r="B2954" s="25">
        <v>28405.0</v>
      </c>
      <c r="C2954" s="26">
        <v>9308.0</v>
      </c>
      <c r="D2954" s="27">
        <v>-19097.0</v>
      </c>
      <c r="E2954" s="28"/>
    </row>
    <row r="2955" hidden="1">
      <c r="A2955" s="56" t="s">
        <v>3431</v>
      </c>
      <c r="B2955" s="29">
        <v>30130.0</v>
      </c>
      <c r="C2955" s="26">
        <v>30130.0</v>
      </c>
      <c r="D2955" s="27">
        <v>0.0</v>
      </c>
      <c r="E2955" s="28"/>
    </row>
    <row r="2956" hidden="1">
      <c r="A2956" s="56" t="s">
        <v>3432</v>
      </c>
      <c r="B2956" s="29">
        <v>0.0</v>
      </c>
      <c r="C2956" s="26"/>
      <c r="D2956" s="27">
        <v>0.0</v>
      </c>
      <c r="E2956" s="28" t="s">
        <v>3433</v>
      </c>
    </row>
    <row r="2957" hidden="1">
      <c r="A2957" s="56" t="s">
        <v>3434</v>
      </c>
      <c r="B2957" s="25">
        <v>2700.0</v>
      </c>
      <c r="C2957" s="26">
        <v>6700.0</v>
      </c>
      <c r="D2957" s="27">
        <v>4000.0</v>
      </c>
      <c r="E2957" s="28" t="s">
        <v>4615</v>
      </c>
    </row>
    <row r="2958" hidden="1">
      <c r="A2958" s="31" t="s">
        <v>3436</v>
      </c>
      <c r="B2958" s="29">
        <v>0.0</v>
      </c>
      <c r="C2958" s="26"/>
      <c r="D2958" s="27">
        <v>0.0</v>
      </c>
      <c r="E2958" s="28"/>
    </row>
    <row r="2959" hidden="1">
      <c r="A2959" s="31" t="s">
        <v>3438</v>
      </c>
      <c r="B2959" s="29">
        <v>223.0</v>
      </c>
      <c r="C2959" s="26">
        <v>15335.0</v>
      </c>
      <c r="D2959" s="27">
        <v>15112.0</v>
      </c>
      <c r="E2959" s="28" t="s">
        <v>4631</v>
      </c>
    </row>
    <row r="2960" hidden="1">
      <c r="A2960" s="31" t="s">
        <v>3439</v>
      </c>
      <c r="B2960" s="29">
        <v>0.0</v>
      </c>
      <c r="C2960" s="26"/>
      <c r="D2960" s="27">
        <v>0.0</v>
      </c>
      <c r="E2960" s="28"/>
    </row>
    <row r="2961" hidden="1">
      <c r="A2961" s="31" t="s">
        <v>3441</v>
      </c>
      <c r="B2961" s="29">
        <v>5880.0</v>
      </c>
      <c r="C2961" s="26">
        <v>5880.0</v>
      </c>
      <c r="D2961" s="27">
        <v>0.0</v>
      </c>
      <c r="E2961" s="28"/>
    </row>
    <row r="2962" hidden="1">
      <c r="A2962" s="57" t="s">
        <v>3442</v>
      </c>
      <c r="B2962" s="29">
        <v>84725.0</v>
      </c>
      <c r="C2962" s="29">
        <v>84725.0</v>
      </c>
      <c r="D2962" s="27">
        <v>0.0</v>
      </c>
      <c r="E2962" s="34"/>
    </row>
    <row r="2963" hidden="1">
      <c r="A2963" s="57" t="s">
        <v>3443</v>
      </c>
      <c r="B2963" s="29">
        <v>34212.0</v>
      </c>
      <c r="C2963" s="58">
        <v>34212.0</v>
      </c>
      <c r="D2963" s="27">
        <v>0.0</v>
      </c>
      <c r="E2963" s="34"/>
    </row>
    <row r="2964" hidden="1">
      <c r="A2964" s="57" t="s">
        <v>3444</v>
      </c>
      <c r="B2964" s="29">
        <v>85418.0</v>
      </c>
      <c r="C2964" s="58">
        <v>85418.0</v>
      </c>
      <c r="D2964" s="27">
        <v>0.0</v>
      </c>
      <c r="E2964" s="34"/>
    </row>
    <row r="2965" hidden="1">
      <c r="A2965" s="57" t="s">
        <v>3445</v>
      </c>
      <c r="B2965" s="29">
        <v>95186.0</v>
      </c>
      <c r="C2965" s="58">
        <v>95186.0</v>
      </c>
      <c r="D2965" s="27">
        <v>0.0</v>
      </c>
      <c r="E2965" s="34"/>
    </row>
    <row r="2966" hidden="1">
      <c r="A2966" s="57" t="s">
        <v>3447</v>
      </c>
      <c r="B2966" s="29">
        <v>2265.0</v>
      </c>
      <c r="C2966" s="58">
        <v>2265.0</v>
      </c>
      <c r="D2966" s="27">
        <v>0.0</v>
      </c>
      <c r="E2966" s="34"/>
    </row>
    <row r="2967" hidden="1">
      <c r="A2967" s="57" t="s">
        <v>3448</v>
      </c>
      <c r="B2967" s="29">
        <v>9425.0</v>
      </c>
      <c r="C2967" s="58">
        <v>9425.0</v>
      </c>
      <c r="D2967" s="27">
        <v>0.0</v>
      </c>
      <c r="E2967" s="34"/>
    </row>
    <row r="2968" hidden="1">
      <c r="A2968" s="35" t="s">
        <v>3449</v>
      </c>
      <c r="B2968" s="29">
        <v>369142.5</v>
      </c>
      <c r="C2968" s="58">
        <v>369142.5</v>
      </c>
      <c r="D2968" s="27">
        <v>0.0</v>
      </c>
      <c r="E2968" s="34"/>
    </row>
    <row r="2969" hidden="1">
      <c r="A2969" s="36" t="s">
        <v>3450</v>
      </c>
      <c r="B2969" s="37">
        <v>1.5</v>
      </c>
      <c r="C2969" s="27">
        <v>16.5</v>
      </c>
      <c r="D2969" s="27">
        <v>15.0</v>
      </c>
      <c r="E2969" s="38"/>
    </row>
    <row r="2970" hidden="1"/>
    <row r="2971" hidden="1"/>
    <row r="2972" hidden="1">
      <c r="A2972" s="5" t="s">
        <v>3421</v>
      </c>
      <c r="B2972" s="6"/>
      <c r="C2972" s="6"/>
      <c r="D2972" s="6"/>
      <c r="E2972" s="7"/>
    </row>
    <row r="2973" hidden="1">
      <c r="A2973" s="10"/>
      <c r="B2973" s="11"/>
      <c r="C2973" s="11"/>
      <c r="D2973" s="11"/>
      <c r="E2973" s="12"/>
    </row>
    <row r="2974" hidden="1">
      <c r="A2974" s="5" t="s">
        <v>3423</v>
      </c>
      <c r="B2974" s="6"/>
      <c r="C2974" s="6"/>
      <c r="D2974" s="6"/>
      <c r="E2974" s="7"/>
    </row>
    <row r="2975" hidden="1">
      <c r="A2975" s="10"/>
      <c r="B2975" s="11"/>
      <c r="C2975" s="11"/>
      <c r="D2975" s="11"/>
      <c r="E2975" s="12"/>
    </row>
    <row r="2976" hidden="1">
      <c r="A2976" s="13">
        <v>46090.0</v>
      </c>
      <c r="B2976" s="6"/>
      <c r="C2976" s="53" t="s">
        <v>3424</v>
      </c>
      <c r="D2976" s="15">
        <v>46096.0</v>
      </c>
      <c r="E2976" s="7"/>
    </row>
    <row r="2977" hidden="1">
      <c r="A2977" s="10"/>
      <c r="B2977" s="11"/>
      <c r="C2977" s="16"/>
      <c r="D2977" s="11"/>
      <c r="E2977" s="12"/>
    </row>
    <row r="2978" hidden="1">
      <c r="A2978" s="54" t="s">
        <v>4468</v>
      </c>
      <c r="B2978" s="7"/>
      <c r="C2978" s="16"/>
      <c r="D2978" s="55" t="s">
        <v>4469</v>
      </c>
      <c r="E2978" s="7"/>
    </row>
    <row r="2979" hidden="1">
      <c r="A2979" s="10"/>
      <c r="B2979" s="12"/>
      <c r="C2979" s="16"/>
      <c r="D2979" s="11"/>
      <c r="E2979" s="12"/>
    </row>
    <row r="2980" hidden="1">
      <c r="A2980" s="19" t="s">
        <v>3425</v>
      </c>
      <c r="B2980" s="6"/>
      <c r="C2980" s="6"/>
      <c r="D2980" s="6"/>
      <c r="E2980" s="7"/>
    </row>
    <row r="2981" hidden="1">
      <c r="A2981" s="20" t="s">
        <v>3426</v>
      </c>
      <c r="B2981" s="21" t="s">
        <v>3427</v>
      </c>
      <c r="C2981" s="22" t="s">
        <v>3428</v>
      </c>
      <c r="D2981" s="21" t="s">
        <v>3429</v>
      </c>
      <c r="E2981" s="23" t="s">
        <v>13</v>
      </c>
    </row>
    <row r="2982" hidden="1">
      <c r="A2982" s="56" t="s">
        <v>3430</v>
      </c>
      <c r="B2982" s="25">
        <v>21213.0</v>
      </c>
      <c r="C2982" s="26">
        <v>2200.0</v>
      </c>
      <c r="D2982" s="27">
        <v>-19013.0</v>
      </c>
      <c r="E2982" s="28"/>
    </row>
    <row r="2983" hidden="1">
      <c r="A2983" s="56" t="s">
        <v>3431</v>
      </c>
      <c r="B2983" s="29">
        <v>39510.0</v>
      </c>
      <c r="C2983" s="26">
        <v>39510.0</v>
      </c>
      <c r="D2983" s="27">
        <v>0.0</v>
      </c>
      <c r="E2983" s="28"/>
    </row>
    <row r="2984" hidden="1">
      <c r="A2984" s="56" t="s">
        <v>3432</v>
      </c>
      <c r="B2984" s="29">
        <v>130.0</v>
      </c>
      <c r="C2984" s="26">
        <v>130.0</v>
      </c>
      <c r="D2984" s="27">
        <v>0.0</v>
      </c>
      <c r="E2984" s="28" t="s">
        <v>3433</v>
      </c>
    </row>
    <row r="2985" hidden="1">
      <c r="A2985" s="56" t="s">
        <v>3434</v>
      </c>
      <c r="B2985" s="25">
        <v>3268.0</v>
      </c>
      <c r="C2985" s="26">
        <v>7268.0</v>
      </c>
      <c r="D2985" s="27">
        <v>4000.0</v>
      </c>
      <c r="E2985" s="28" t="s">
        <v>4632</v>
      </c>
    </row>
    <row r="2986" hidden="1">
      <c r="A2986" s="31" t="s">
        <v>3436</v>
      </c>
      <c r="B2986" s="29">
        <v>0.0</v>
      </c>
      <c r="C2986" s="26"/>
      <c r="D2986" s="27">
        <v>0.0</v>
      </c>
      <c r="E2986" s="28"/>
    </row>
    <row r="2987" hidden="1">
      <c r="A2987" s="31" t="s">
        <v>3438</v>
      </c>
      <c r="B2987" s="29">
        <v>3402.0</v>
      </c>
      <c r="C2987" s="26">
        <v>18514.0</v>
      </c>
      <c r="D2987" s="27">
        <v>15112.0</v>
      </c>
      <c r="E2987" s="28" t="s">
        <v>4633</v>
      </c>
    </row>
    <row r="2988" hidden="1">
      <c r="A2988" s="31" t="s">
        <v>3439</v>
      </c>
      <c r="B2988" s="29">
        <v>2746.0</v>
      </c>
      <c r="C2988" s="26">
        <v>2746.0</v>
      </c>
      <c r="D2988" s="27">
        <v>0.0</v>
      </c>
      <c r="E2988" s="28" t="s">
        <v>4634</v>
      </c>
    </row>
    <row r="2989" hidden="1">
      <c r="A2989" s="31" t="s">
        <v>3441</v>
      </c>
      <c r="B2989" s="29">
        <v>7360.0</v>
      </c>
      <c r="C2989" s="26">
        <v>7360.0</v>
      </c>
      <c r="D2989" s="27">
        <v>0.0</v>
      </c>
      <c r="E2989" s="28"/>
    </row>
    <row r="2990" hidden="1">
      <c r="A2990" s="57" t="s">
        <v>3442</v>
      </c>
      <c r="B2990" s="29">
        <v>96934.0</v>
      </c>
      <c r="C2990" s="29">
        <v>96934.0</v>
      </c>
      <c r="D2990" s="27">
        <v>0.0</v>
      </c>
      <c r="E2990" s="34"/>
    </row>
    <row r="2991" hidden="1">
      <c r="A2991" s="57" t="s">
        <v>3443</v>
      </c>
      <c r="B2991" s="29">
        <v>48505.0</v>
      </c>
      <c r="C2991" s="58">
        <v>48505.0</v>
      </c>
      <c r="D2991" s="27">
        <v>0.0</v>
      </c>
      <c r="E2991" s="34"/>
    </row>
    <row r="2992" hidden="1">
      <c r="A2992" s="57" t="s">
        <v>3444</v>
      </c>
      <c r="B2992" s="29">
        <v>72844.0</v>
      </c>
      <c r="C2992" s="58">
        <v>72844.0</v>
      </c>
      <c r="D2992" s="27">
        <v>0.0</v>
      </c>
      <c r="E2992" s="34"/>
    </row>
    <row r="2993" hidden="1">
      <c r="A2993" s="57" t="s">
        <v>3445</v>
      </c>
      <c r="B2993" s="29">
        <v>99543.0</v>
      </c>
      <c r="C2993" s="58">
        <v>99543.0</v>
      </c>
      <c r="D2993" s="27">
        <v>0.0</v>
      </c>
      <c r="E2993" s="34"/>
    </row>
    <row r="2994" hidden="1">
      <c r="A2994" s="57" t="s">
        <v>3447</v>
      </c>
      <c r="B2994" s="29">
        <v>1156.0</v>
      </c>
      <c r="C2994" s="58">
        <v>1156.0</v>
      </c>
      <c r="D2994" s="27">
        <v>0.0</v>
      </c>
      <c r="E2994" s="34"/>
    </row>
    <row r="2995" hidden="1">
      <c r="A2995" s="57" t="s">
        <v>3448</v>
      </c>
      <c r="B2995" s="29">
        <v>10428.0</v>
      </c>
      <c r="C2995" s="58">
        <v>10428.0</v>
      </c>
      <c r="D2995" s="27">
        <v>0.0</v>
      </c>
      <c r="E2995" s="34"/>
    </row>
    <row r="2996" hidden="1">
      <c r="A2996" s="35" t="s">
        <v>3449</v>
      </c>
      <c r="B2996" s="29">
        <v>396610.5</v>
      </c>
      <c r="C2996" s="58">
        <v>396610.5</v>
      </c>
      <c r="D2996" s="27">
        <v>0.0</v>
      </c>
      <c r="E2996" s="34"/>
    </row>
    <row r="2997" hidden="1">
      <c r="A2997" s="36" t="s">
        <v>3450</v>
      </c>
      <c r="B2997" s="37">
        <v>0.5</v>
      </c>
      <c r="C2997" s="27">
        <v>99.5</v>
      </c>
      <c r="D2997" s="27">
        <v>99.0</v>
      </c>
      <c r="E2997" s="38"/>
    </row>
    <row r="2998" hidden="1"/>
    <row r="2999" hidden="1"/>
    <row r="3000" hidden="1">
      <c r="A3000" s="5" t="s">
        <v>3421</v>
      </c>
      <c r="B3000" s="6"/>
      <c r="C3000" s="6"/>
      <c r="D3000" s="6"/>
      <c r="E3000" s="7"/>
    </row>
    <row r="3001" hidden="1">
      <c r="A3001" s="10"/>
      <c r="B3001" s="11"/>
      <c r="C3001" s="11"/>
      <c r="D3001" s="11"/>
      <c r="E3001" s="12"/>
    </row>
    <row r="3002" hidden="1">
      <c r="A3002" s="5" t="s">
        <v>3423</v>
      </c>
      <c r="B3002" s="6"/>
      <c r="C3002" s="6"/>
      <c r="D3002" s="6"/>
      <c r="E3002" s="7"/>
    </row>
    <row r="3003" hidden="1">
      <c r="A3003" s="10"/>
      <c r="B3003" s="11"/>
      <c r="C3003" s="11"/>
      <c r="D3003" s="11"/>
      <c r="E3003" s="12"/>
    </row>
    <row r="3004" hidden="1">
      <c r="A3004" s="13">
        <v>46097.0</v>
      </c>
      <c r="B3004" s="6"/>
      <c r="C3004" s="53" t="s">
        <v>3424</v>
      </c>
      <c r="D3004" s="15">
        <v>46103.0</v>
      </c>
      <c r="E3004" s="7"/>
    </row>
    <row r="3005" hidden="1">
      <c r="A3005" s="10"/>
      <c r="B3005" s="11"/>
      <c r="C3005" s="16"/>
      <c r="D3005" s="11"/>
      <c r="E3005" s="12"/>
    </row>
    <row r="3006" hidden="1">
      <c r="A3006" s="54" t="s">
        <v>4468</v>
      </c>
      <c r="B3006" s="7"/>
      <c r="C3006" s="16"/>
      <c r="D3006" s="55" t="s">
        <v>4469</v>
      </c>
      <c r="E3006" s="7"/>
    </row>
    <row r="3007" hidden="1">
      <c r="A3007" s="10"/>
      <c r="B3007" s="12"/>
      <c r="C3007" s="16"/>
      <c r="D3007" s="11"/>
      <c r="E3007" s="12"/>
    </row>
    <row r="3008" hidden="1">
      <c r="A3008" s="19" t="s">
        <v>3425</v>
      </c>
      <c r="B3008" s="6"/>
      <c r="C3008" s="6"/>
      <c r="D3008" s="6"/>
      <c r="E3008" s="7"/>
    </row>
    <row r="3009" hidden="1">
      <c r="A3009" s="20" t="s">
        <v>3426</v>
      </c>
      <c r="B3009" s="21" t="s">
        <v>3427</v>
      </c>
      <c r="C3009" s="22" t="s">
        <v>3428</v>
      </c>
      <c r="D3009" s="21" t="s">
        <v>3429</v>
      </c>
      <c r="E3009" s="23" t="s">
        <v>13</v>
      </c>
    </row>
    <row r="3010" hidden="1">
      <c r="A3010" s="56" t="s">
        <v>3430</v>
      </c>
      <c r="B3010" s="25">
        <v>27525.0</v>
      </c>
      <c r="C3010" s="26">
        <v>22206.0</v>
      </c>
      <c r="D3010" s="27">
        <v>-5319.0</v>
      </c>
      <c r="E3010" s="28"/>
    </row>
    <row r="3011" hidden="1">
      <c r="A3011" s="56" t="s">
        <v>3431</v>
      </c>
      <c r="B3011" s="29">
        <v>30199.0</v>
      </c>
      <c r="C3011" s="26">
        <v>30199.0</v>
      </c>
      <c r="D3011" s="27">
        <v>0.0</v>
      </c>
      <c r="E3011" s="28"/>
    </row>
    <row r="3012" hidden="1">
      <c r="A3012" s="56" t="s">
        <v>3432</v>
      </c>
      <c r="B3012" s="29">
        <v>200.0</v>
      </c>
      <c r="C3012" s="26">
        <v>200.0</v>
      </c>
      <c r="D3012" s="27">
        <v>0.0</v>
      </c>
      <c r="E3012" s="28" t="s">
        <v>3433</v>
      </c>
    </row>
    <row r="3013" hidden="1">
      <c r="A3013" s="56" t="s">
        <v>3434</v>
      </c>
      <c r="B3013" s="25">
        <v>3200.0</v>
      </c>
      <c r="C3013" s="26">
        <v>8538.0</v>
      </c>
      <c r="D3013" s="27">
        <v>5338.0</v>
      </c>
      <c r="E3013" s="28" t="s">
        <v>4635</v>
      </c>
    </row>
    <row r="3014" hidden="1">
      <c r="A3014" s="31" t="s">
        <v>3436</v>
      </c>
      <c r="B3014" s="29">
        <v>0.0</v>
      </c>
      <c r="C3014" s="26"/>
      <c r="D3014" s="27">
        <v>0.0</v>
      </c>
      <c r="E3014" s="28"/>
    </row>
    <row r="3015" hidden="1">
      <c r="A3015" s="31" t="s">
        <v>3438</v>
      </c>
      <c r="B3015" s="29">
        <v>110.0</v>
      </c>
      <c r="C3015" s="26"/>
      <c r="D3015" s="27">
        <v>-110.0</v>
      </c>
      <c r="E3015" s="28"/>
    </row>
    <row r="3016" hidden="1">
      <c r="A3016" s="31" t="s">
        <v>3439</v>
      </c>
      <c r="B3016" s="29">
        <v>2065.0</v>
      </c>
      <c r="C3016" s="26">
        <v>2175.0</v>
      </c>
      <c r="D3016" s="27">
        <v>110.0</v>
      </c>
      <c r="E3016" s="28" t="s">
        <v>4636</v>
      </c>
    </row>
    <row r="3017" hidden="1">
      <c r="A3017" s="31" t="s">
        <v>3441</v>
      </c>
      <c r="B3017" s="29">
        <v>6440.0</v>
      </c>
      <c r="C3017" s="26">
        <v>6440.0</v>
      </c>
      <c r="D3017" s="27">
        <v>0.0</v>
      </c>
      <c r="E3017" s="28"/>
    </row>
    <row r="3018" hidden="1">
      <c r="A3018" s="57" t="s">
        <v>3442</v>
      </c>
      <c r="B3018" s="29">
        <v>85619.0</v>
      </c>
      <c r="C3018" s="29">
        <v>85619.0</v>
      </c>
      <c r="D3018" s="27">
        <v>0.0</v>
      </c>
      <c r="E3018" s="34"/>
    </row>
    <row r="3019" hidden="1">
      <c r="A3019" s="57" t="s">
        <v>3443</v>
      </c>
      <c r="B3019" s="29">
        <v>35689.0</v>
      </c>
      <c r="C3019" s="58">
        <v>35689.0</v>
      </c>
      <c r="D3019" s="27">
        <v>0.0</v>
      </c>
      <c r="E3019" s="34"/>
    </row>
    <row r="3020" hidden="1">
      <c r="A3020" s="57" t="s">
        <v>3444</v>
      </c>
      <c r="B3020" s="29">
        <v>60377.0</v>
      </c>
      <c r="C3020" s="58">
        <v>60377.0</v>
      </c>
      <c r="D3020" s="27">
        <v>0.0</v>
      </c>
      <c r="E3020" s="34"/>
    </row>
    <row r="3021" hidden="1">
      <c r="A3021" s="57" t="s">
        <v>3445</v>
      </c>
      <c r="B3021" s="29">
        <v>105667.0</v>
      </c>
      <c r="C3021" s="58">
        <v>105667.0</v>
      </c>
      <c r="D3021" s="27">
        <v>0.0</v>
      </c>
      <c r="E3021" s="34"/>
    </row>
    <row r="3022" hidden="1">
      <c r="A3022" s="57" t="s">
        <v>3447</v>
      </c>
      <c r="B3022" s="29">
        <v>309.0</v>
      </c>
      <c r="C3022" s="58">
        <v>309.0</v>
      </c>
      <c r="D3022" s="27">
        <v>0.0</v>
      </c>
      <c r="E3022" s="34"/>
    </row>
    <row r="3023" hidden="1">
      <c r="A3023" s="57" t="s">
        <v>3448</v>
      </c>
      <c r="B3023" s="29">
        <v>10392.0</v>
      </c>
      <c r="C3023" s="58">
        <v>10392.0</v>
      </c>
      <c r="D3023" s="27">
        <v>0.0</v>
      </c>
      <c r="E3023" s="34"/>
    </row>
    <row r="3024" hidden="1">
      <c r="A3024" s="35" t="s">
        <v>3449</v>
      </c>
      <c r="B3024" s="29">
        <v>357399.0</v>
      </c>
      <c r="C3024" s="58">
        <v>357399.0</v>
      </c>
      <c r="D3024" s="27">
        <v>0.0</v>
      </c>
      <c r="E3024" s="34"/>
    </row>
    <row r="3025" hidden="1">
      <c r="A3025" s="36" t="s">
        <v>3450</v>
      </c>
      <c r="B3025" s="37">
        <v>1.0</v>
      </c>
      <c r="C3025" s="27">
        <v>20.0</v>
      </c>
      <c r="D3025" s="27">
        <v>19.0</v>
      </c>
      <c r="E3025" s="38"/>
    </row>
    <row r="3026" hidden="1"/>
    <row r="3027" hidden="1"/>
    <row r="3028" hidden="1">
      <c r="A3028" s="5" t="s">
        <v>3421</v>
      </c>
      <c r="B3028" s="6"/>
      <c r="C3028" s="6"/>
      <c r="D3028" s="6"/>
      <c r="E3028" s="7"/>
    </row>
    <row r="3029" hidden="1">
      <c r="A3029" s="10"/>
      <c r="B3029" s="11"/>
      <c r="C3029" s="11"/>
      <c r="D3029" s="11"/>
      <c r="E3029" s="12"/>
    </row>
    <row r="3030" hidden="1">
      <c r="A3030" s="5" t="s">
        <v>3423</v>
      </c>
      <c r="B3030" s="6"/>
      <c r="C3030" s="6"/>
      <c r="D3030" s="6"/>
      <c r="E3030" s="7"/>
    </row>
    <row r="3031" hidden="1">
      <c r="A3031" s="10"/>
      <c r="B3031" s="11"/>
      <c r="C3031" s="11"/>
      <c r="D3031" s="11"/>
      <c r="E3031" s="12"/>
    </row>
    <row r="3032" hidden="1">
      <c r="A3032" s="13">
        <v>46104.0</v>
      </c>
      <c r="B3032" s="6"/>
      <c r="C3032" s="53" t="s">
        <v>3424</v>
      </c>
      <c r="D3032" s="15">
        <v>46110.0</v>
      </c>
      <c r="E3032" s="7"/>
    </row>
    <row r="3033" hidden="1">
      <c r="A3033" s="10"/>
      <c r="B3033" s="11"/>
      <c r="C3033" s="16"/>
      <c r="D3033" s="11"/>
      <c r="E3033" s="12"/>
    </row>
    <row r="3034" hidden="1">
      <c r="A3034" s="54" t="s">
        <v>4468</v>
      </c>
      <c r="B3034" s="7"/>
      <c r="C3034" s="16"/>
      <c r="D3034" s="55" t="s">
        <v>4469</v>
      </c>
      <c r="E3034" s="7"/>
    </row>
    <row r="3035" hidden="1">
      <c r="A3035" s="10"/>
      <c r="B3035" s="12"/>
      <c r="C3035" s="16"/>
      <c r="D3035" s="11"/>
      <c r="E3035" s="12"/>
    </row>
    <row r="3036" hidden="1">
      <c r="A3036" s="19" t="s">
        <v>3425</v>
      </c>
      <c r="B3036" s="6"/>
      <c r="C3036" s="6"/>
      <c r="D3036" s="6"/>
      <c r="E3036" s="7"/>
    </row>
    <row r="3037" hidden="1">
      <c r="A3037" s="20" t="s">
        <v>3426</v>
      </c>
      <c r="B3037" s="21" t="s">
        <v>3427</v>
      </c>
      <c r="C3037" s="22" t="s">
        <v>3428</v>
      </c>
      <c r="D3037" s="21" t="s">
        <v>3429</v>
      </c>
      <c r="E3037" s="23" t="s">
        <v>13</v>
      </c>
    </row>
    <row r="3038" hidden="1">
      <c r="A3038" s="56" t="s">
        <v>3430</v>
      </c>
      <c r="B3038" s="25">
        <v>37389.0</v>
      </c>
      <c r="C3038" s="26">
        <v>20193.0</v>
      </c>
      <c r="D3038" s="27">
        <v>-17196.0</v>
      </c>
      <c r="E3038" s="28"/>
    </row>
    <row r="3039" hidden="1">
      <c r="A3039" s="56" t="s">
        <v>3431</v>
      </c>
      <c r="B3039" s="29">
        <v>33204.0</v>
      </c>
      <c r="C3039" s="26">
        <v>33204.0</v>
      </c>
      <c r="D3039" s="27">
        <v>0.0</v>
      </c>
      <c r="E3039" s="28"/>
    </row>
    <row r="3040" hidden="1">
      <c r="A3040" s="56" t="s">
        <v>3432</v>
      </c>
      <c r="B3040" s="29">
        <v>130.0</v>
      </c>
      <c r="C3040" s="26">
        <v>130.0</v>
      </c>
      <c r="D3040" s="27">
        <v>0.0</v>
      </c>
      <c r="E3040" s="28" t="s">
        <v>3433</v>
      </c>
    </row>
    <row r="3041" hidden="1">
      <c r="A3041" s="56" t="s">
        <v>3434</v>
      </c>
      <c r="B3041" s="25">
        <v>2000.0</v>
      </c>
      <c r="C3041" s="26">
        <v>8002.0</v>
      </c>
      <c r="D3041" s="27">
        <v>6002.0</v>
      </c>
      <c r="E3041" s="28" t="s">
        <v>4637</v>
      </c>
    </row>
    <row r="3042" hidden="1">
      <c r="A3042" s="31" t="s">
        <v>3436</v>
      </c>
      <c r="B3042" s="29">
        <v>0.0</v>
      </c>
      <c r="C3042" s="26"/>
      <c r="D3042" s="27">
        <v>0.0</v>
      </c>
      <c r="E3042" s="28"/>
    </row>
    <row r="3043" hidden="1">
      <c r="A3043" s="31" t="s">
        <v>3438</v>
      </c>
      <c r="B3043" s="29">
        <v>0.0</v>
      </c>
      <c r="C3043" s="26">
        <v>11194.0</v>
      </c>
      <c r="D3043" s="27">
        <v>11194.0</v>
      </c>
      <c r="E3043" s="28" t="s">
        <v>4638</v>
      </c>
    </row>
    <row r="3044" hidden="1">
      <c r="A3044" s="31" t="s">
        <v>3439</v>
      </c>
      <c r="B3044" s="29">
        <v>430.0</v>
      </c>
      <c r="C3044" s="26">
        <v>430.0</v>
      </c>
      <c r="D3044" s="27">
        <v>0.0</v>
      </c>
      <c r="E3044" s="28" t="s">
        <v>4639</v>
      </c>
    </row>
    <row r="3045" hidden="1">
      <c r="A3045" s="31" t="s">
        <v>3441</v>
      </c>
      <c r="B3045" s="29">
        <v>7075.0</v>
      </c>
      <c r="C3045" s="26">
        <v>7120.0</v>
      </c>
      <c r="D3045" s="27">
        <v>45.0</v>
      </c>
      <c r="E3045" s="28"/>
    </row>
    <row r="3046" hidden="1">
      <c r="A3046" s="57" t="s">
        <v>3442</v>
      </c>
      <c r="B3046" s="29">
        <v>92930.0</v>
      </c>
      <c r="C3046" s="29">
        <v>92930.0</v>
      </c>
      <c r="D3046" s="27">
        <v>0.0</v>
      </c>
      <c r="E3046" s="34"/>
    </row>
    <row r="3047" hidden="1">
      <c r="A3047" s="57" t="s">
        <v>3443</v>
      </c>
      <c r="B3047" s="29">
        <v>44928.0</v>
      </c>
      <c r="C3047" s="58">
        <v>44928.0</v>
      </c>
      <c r="D3047" s="27">
        <v>0.0</v>
      </c>
      <c r="E3047" s="34"/>
    </row>
    <row r="3048" hidden="1">
      <c r="A3048" s="57" t="s">
        <v>3444</v>
      </c>
      <c r="B3048" s="29">
        <v>79980.0</v>
      </c>
      <c r="C3048" s="58">
        <v>79980.0</v>
      </c>
      <c r="D3048" s="27">
        <v>0.0</v>
      </c>
      <c r="E3048" s="34"/>
    </row>
    <row r="3049" hidden="1">
      <c r="A3049" s="57" t="s">
        <v>3445</v>
      </c>
      <c r="B3049" s="29">
        <v>90425.0</v>
      </c>
      <c r="C3049" s="58">
        <v>90425.0</v>
      </c>
      <c r="D3049" s="27">
        <v>0.0</v>
      </c>
      <c r="E3049" s="34"/>
    </row>
    <row r="3050" hidden="1">
      <c r="A3050" s="57" t="s">
        <v>3447</v>
      </c>
      <c r="B3050" s="29">
        <v>747.0</v>
      </c>
      <c r="C3050" s="58">
        <v>747.0</v>
      </c>
      <c r="D3050" s="27">
        <v>0.0</v>
      </c>
      <c r="E3050" s="34"/>
    </row>
    <row r="3051" hidden="1">
      <c r="A3051" s="57" t="s">
        <v>3448</v>
      </c>
      <c r="B3051" s="29">
        <v>5121.0</v>
      </c>
      <c r="C3051" s="58">
        <v>5121.0</v>
      </c>
      <c r="D3051" s="27">
        <v>0.0</v>
      </c>
      <c r="E3051" s="34"/>
    </row>
    <row r="3052" hidden="1">
      <c r="A3052" s="35" t="s">
        <v>3449</v>
      </c>
      <c r="B3052" s="29">
        <v>389237.7</v>
      </c>
      <c r="C3052" s="58">
        <v>389237.7</v>
      </c>
      <c r="D3052" s="27">
        <v>0.0</v>
      </c>
      <c r="E3052" s="34"/>
    </row>
    <row r="3053" hidden="1">
      <c r="A3053" s="36" t="s">
        <v>3450</v>
      </c>
      <c r="B3053" s="37">
        <v>0.3000000000029104</v>
      </c>
      <c r="C3053" s="27">
        <v>45.29999999998836</v>
      </c>
      <c r="D3053" s="27">
        <v>44.99999999998545</v>
      </c>
      <c r="E3053" s="38"/>
    </row>
    <row r="3054" hidden="1"/>
    <row r="3055" hidden="1"/>
    <row r="3056" hidden="1">
      <c r="A3056" s="5" t="s">
        <v>3421</v>
      </c>
      <c r="B3056" s="6"/>
      <c r="C3056" s="6"/>
      <c r="D3056" s="6"/>
      <c r="E3056" s="7"/>
    </row>
    <row r="3057" hidden="1">
      <c r="A3057" s="10"/>
      <c r="B3057" s="11"/>
      <c r="C3057" s="11"/>
      <c r="D3057" s="11"/>
      <c r="E3057" s="12"/>
    </row>
    <row r="3058" hidden="1">
      <c r="A3058" s="5" t="s">
        <v>3423</v>
      </c>
      <c r="B3058" s="6"/>
      <c r="C3058" s="6"/>
      <c r="D3058" s="6"/>
      <c r="E3058" s="7"/>
    </row>
    <row r="3059" hidden="1">
      <c r="A3059" s="10"/>
      <c r="B3059" s="11"/>
      <c r="C3059" s="11"/>
      <c r="D3059" s="11"/>
      <c r="E3059" s="12"/>
    </row>
    <row r="3060" hidden="1">
      <c r="A3060" s="13">
        <v>46104.0</v>
      </c>
      <c r="B3060" s="6"/>
      <c r="C3060" s="53" t="s">
        <v>3424</v>
      </c>
      <c r="D3060" s="15">
        <v>46110.0</v>
      </c>
      <c r="E3060" s="7"/>
    </row>
    <row r="3061" hidden="1">
      <c r="A3061" s="10"/>
      <c r="B3061" s="11"/>
      <c r="C3061" s="16"/>
      <c r="D3061" s="11"/>
      <c r="E3061" s="12"/>
    </row>
    <row r="3062" hidden="1">
      <c r="A3062" s="54" t="s">
        <v>4468</v>
      </c>
      <c r="B3062" s="7"/>
      <c r="C3062" s="16"/>
      <c r="D3062" s="55" t="s">
        <v>4469</v>
      </c>
      <c r="E3062" s="7"/>
    </row>
    <row r="3063" hidden="1">
      <c r="A3063" s="10"/>
      <c r="B3063" s="12"/>
      <c r="C3063" s="16"/>
      <c r="D3063" s="11"/>
      <c r="E3063" s="12"/>
    </row>
    <row r="3064" hidden="1">
      <c r="A3064" s="19" t="s">
        <v>3425</v>
      </c>
      <c r="B3064" s="6"/>
      <c r="C3064" s="6"/>
      <c r="D3064" s="6"/>
      <c r="E3064" s="7"/>
    </row>
    <row r="3065" hidden="1">
      <c r="A3065" s="20" t="s">
        <v>3426</v>
      </c>
      <c r="B3065" s="21" t="s">
        <v>3427</v>
      </c>
      <c r="C3065" s="22" t="s">
        <v>3428</v>
      </c>
      <c r="D3065" s="21" t="s">
        <v>3429</v>
      </c>
      <c r="E3065" s="23" t="s">
        <v>13</v>
      </c>
    </row>
    <row r="3066" hidden="1">
      <c r="A3066" s="56" t="s">
        <v>3430</v>
      </c>
      <c r="B3066" s="25">
        <v>37389.0</v>
      </c>
      <c r="C3066" s="26">
        <v>20193.0</v>
      </c>
      <c r="D3066" s="27">
        <v>-17196.0</v>
      </c>
      <c r="E3066" s="28"/>
    </row>
    <row r="3067" hidden="1">
      <c r="A3067" s="56" t="s">
        <v>3431</v>
      </c>
      <c r="B3067" s="29">
        <v>33204.0</v>
      </c>
      <c r="C3067" s="26">
        <v>33204.0</v>
      </c>
      <c r="D3067" s="27">
        <v>0.0</v>
      </c>
      <c r="E3067" s="28"/>
    </row>
    <row r="3068" hidden="1">
      <c r="A3068" s="56" t="s">
        <v>3432</v>
      </c>
      <c r="B3068" s="29">
        <v>130.0</v>
      </c>
      <c r="C3068" s="26">
        <v>130.0</v>
      </c>
      <c r="D3068" s="27">
        <v>0.0</v>
      </c>
      <c r="E3068" s="28" t="s">
        <v>3433</v>
      </c>
    </row>
    <row r="3069" hidden="1">
      <c r="A3069" s="56" t="s">
        <v>3434</v>
      </c>
      <c r="B3069" s="25">
        <v>2000.0</v>
      </c>
      <c r="C3069" s="26">
        <v>8002.0</v>
      </c>
      <c r="D3069" s="27">
        <v>6002.0</v>
      </c>
      <c r="E3069" s="28" t="s">
        <v>4637</v>
      </c>
    </row>
    <row r="3070" hidden="1">
      <c r="A3070" s="31" t="s">
        <v>3436</v>
      </c>
      <c r="B3070" s="29">
        <v>0.0</v>
      </c>
      <c r="C3070" s="26"/>
      <c r="D3070" s="27">
        <v>0.0</v>
      </c>
      <c r="E3070" s="28"/>
    </row>
    <row r="3071" hidden="1">
      <c r="A3071" s="31" t="s">
        <v>3438</v>
      </c>
      <c r="B3071" s="29">
        <v>0.0</v>
      </c>
      <c r="C3071" s="26">
        <v>11194.0</v>
      </c>
      <c r="D3071" s="27">
        <v>11194.0</v>
      </c>
      <c r="E3071" s="28" t="s">
        <v>4638</v>
      </c>
    </row>
    <row r="3072" hidden="1">
      <c r="A3072" s="31" t="s">
        <v>3439</v>
      </c>
      <c r="B3072" s="29">
        <v>430.0</v>
      </c>
      <c r="C3072" s="26">
        <v>430.0</v>
      </c>
      <c r="D3072" s="27">
        <v>0.0</v>
      </c>
      <c r="E3072" s="28" t="s">
        <v>4639</v>
      </c>
    </row>
    <row r="3073" hidden="1">
      <c r="A3073" s="31" t="s">
        <v>3441</v>
      </c>
      <c r="B3073" s="29">
        <v>7075.0</v>
      </c>
      <c r="C3073" s="26">
        <v>7120.0</v>
      </c>
      <c r="D3073" s="27">
        <v>45.0</v>
      </c>
      <c r="E3073" s="28"/>
    </row>
    <row r="3074" hidden="1">
      <c r="A3074" s="57" t="s">
        <v>3442</v>
      </c>
      <c r="B3074" s="29">
        <v>92930.0</v>
      </c>
      <c r="C3074" s="29">
        <v>92930.0</v>
      </c>
      <c r="D3074" s="27">
        <v>0.0</v>
      </c>
      <c r="E3074" s="34"/>
    </row>
    <row r="3075" hidden="1">
      <c r="A3075" s="57" t="s">
        <v>3443</v>
      </c>
      <c r="B3075" s="29">
        <v>44928.0</v>
      </c>
      <c r="C3075" s="58">
        <v>44928.0</v>
      </c>
      <c r="D3075" s="27">
        <v>0.0</v>
      </c>
      <c r="E3075" s="34"/>
    </row>
    <row r="3076" hidden="1">
      <c r="A3076" s="57" t="s">
        <v>3444</v>
      </c>
      <c r="B3076" s="29">
        <v>79980.0</v>
      </c>
      <c r="C3076" s="58">
        <v>79980.0</v>
      </c>
      <c r="D3076" s="27">
        <v>0.0</v>
      </c>
      <c r="E3076" s="34"/>
    </row>
    <row r="3077" hidden="1">
      <c r="A3077" s="57" t="s">
        <v>3445</v>
      </c>
      <c r="B3077" s="29">
        <v>90425.0</v>
      </c>
      <c r="C3077" s="58">
        <v>90425.0</v>
      </c>
      <c r="D3077" s="27">
        <v>0.0</v>
      </c>
      <c r="E3077" s="34"/>
    </row>
    <row r="3078" hidden="1">
      <c r="A3078" s="57" t="s">
        <v>3447</v>
      </c>
      <c r="B3078" s="29">
        <v>747.0</v>
      </c>
      <c r="C3078" s="58">
        <v>747.0</v>
      </c>
      <c r="D3078" s="27">
        <v>0.0</v>
      </c>
      <c r="E3078" s="34"/>
    </row>
    <row r="3079" hidden="1">
      <c r="A3079" s="57" t="s">
        <v>3448</v>
      </c>
      <c r="B3079" s="29">
        <v>5121.0</v>
      </c>
      <c r="C3079" s="58">
        <v>5121.0</v>
      </c>
      <c r="D3079" s="27">
        <v>0.0</v>
      </c>
      <c r="E3079" s="34"/>
    </row>
    <row r="3080" hidden="1">
      <c r="A3080" s="35" t="s">
        <v>3449</v>
      </c>
      <c r="B3080" s="29">
        <v>389237.7</v>
      </c>
      <c r="C3080" s="58">
        <v>389237.7</v>
      </c>
      <c r="D3080" s="27">
        <v>0.0</v>
      </c>
      <c r="E3080" s="34"/>
    </row>
    <row r="3081" hidden="1">
      <c r="A3081" s="36" t="s">
        <v>3450</v>
      </c>
      <c r="B3081" s="37">
        <v>0.3000000000029104</v>
      </c>
      <c r="C3081" s="27">
        <v>45.29999999998836</v>
      </c>
      <c r="D3081" s="27">
        <v>44.99999999998545</v>
      </c>
      <c r="E3081" s="38"/>
    </row>
    <row r="3082" hidden="1"/>
    <row r="3083" hidden="1"/>
    <row r="3084" hidden="1">
      <c r="A3084" s="5" t="s">
        <v>3421</v>
      </c>
      <c r="B3084" s="6"/>
      <c r="C3084" s="6"/>
      <c r="D3084" s="6"/>
      <c r="E3084" s="7"/>
    </row>
    <row r="3085" hidden="1">
      <c r="A3085" s="10"/>
      <c r="B3085" s="11"/>
      <c r="C3085" s="11"/>
      <c r="D3085" s="11"/>
      <c r="E3085" s="12"/>
    </row>
    <row r="3086" hidden="1">
      <c r="A3086" s="5" t="s">
        <v>3423</v>
      </c>
      <c r="B3086" s="6"/>
      <c r="C3086" s="6"/>
      <c r="D3086" s="6"/>
      <c r="E3086" s="7"/>
    </row>
    <row r="3087" hidden="1">
      <c r="A3087" s="10"/>
      <c r="B3087" s="11"/>
      <c r="C3087" s="11"/>
      <c r="D3087" s="11"/>
      <c r="E3087" s="12"/>
    </row>
    <row r="3088" hidden="1">
      <c r="A3088" s="13">
        <v>46111.0</v>
      </c>
      <c r="B3088" s="6"/>
      <c r="C3088" s="53" t="s">
        <v>3424</v>
      </c>
      <c r="D3088" s="15">
        <v>46112.0</v>
      </c>
      <c r="E3088" s="7"/>
    </row>
    <row r="3089" hidden="1">
      <c r="A3089" s="10"/>
      <c r="B3089" s="11"/>
      <c r="C3089" s="16"/>
      <c r="D3089" s="11"/>
      <c r="E3089" s="12"/>
    </row>
    <row r="3090" hidden="1">
      <c r="A3090" s="54" t="s">
        <v>4468</v>
      </c>
      <c r="B3090" s="7"/>
      <c r="C3090" s="16"/>
      <c r="D3090" s="55" t="s">
        <v>4470</v>
      </c>
      <c r="E3090" s="7"/>
    </row>
    <row r="3091" hidden="1">
      <c r="A3091" s="10"/>
      <c r="B3091" s="12"/>
      <c r="C3091" s="16"/>
      <c r="D3091" s="11"/>
      <c r="E3091" s="12"/>
    </row>
    <row r="3092" hidden="1">
      <c r="A3092" s="19" t="s">
        <v>3425</v>
      </c>
      <c r="B3092" s="6"/>
      <c r="C3092" s="6"/>
      <c r="D3092" s="6"/>
      <c r="E3092" s="7"/>
    </row>
    <row r="3093" hidden="1">
      <c r="A3093" s="20" t="s">
        <v>3426</v>
      </c>
      <c r="B3093" s="21" t="s">
        <v>3427</v>
      </c>
      <c r="C3093" s="22" t="s">
        <v>3428</v>
      </c>
      <c r="D3093" s="21" t="s">
        <v>3429</v>
      </c>
      <c r="E3093" s="23" t="s">
        <v>13</v>
      </c>
    </row>
    <row r="3094" hidden="1">
      <c r="A3094" s="56" t="s">
        <v>3430</v>
      </c>
      <c r="B3094" s="25">
        <v>8415.0</v>
      </c>
      <c r="C3094" s="26">
        <v>8415.0</v>
      </c>
      <c r="D3094" s="27">
        <v>0.0</v>
      </c>
      <c r="E3094" s="28"/>
    </row>
    <row r="3095" hidden="1">
      <c r="A3095" s="56" t="s">
        <v>3431</v>
      </c>
      <c r="B3095" s="29">
        <v>7848.0</v>
      </c>
      <c r="C3095" s="26">
        <v>7848.0</v>
      </c>
      <c r="D3095" s="27">
        <v>0.0</v>
      </c>
      <c r="E3095" s="28"/>
    </row>
    <row r="3096" hidden="1">
      <c r="A3096" s="56" t="s">
        <v>3432</v>
      </c>
      <c r="B3096" s="29">
        <v>0.0</v>
      </c>
      <c r="C3096" s="26"/>
      <c r="D3096" s="27">
        <v>0.0</v>
      </c>
      <c r="E3096" s="28" t="s">
        <v>3433</v>
      </c>
    </row>
    <row r="3097" hidden="1">
      <c r="A3097" s="56" t="s">
        <v>3434</v>
      </c>
      <c r="B3097" s="25">
        <v>1000.0</v>
      </c>
      <c r="C3097" s="26">
        <v>1000.0</v>
      </c>
      <c r="D3097" s="27">
        <v>0.0</v>
      </c>
      <c r="E3097" s="28"/>
    </row>
    <row r="3098" hidden="1">
      <c r="A3098" s="31" t="s">
        <v>3436</v>
      </c>
      <c r="B3098" s="29">
        <v>0.0</v>
      </c>
      <c r="C3098" s="26"/>
      <c r="D3098" s="27">
        <v>0.0</v>
      </c>
      <c r="E3098" s="28"/>
    </row>
    <row r="3099" hidden="1">
      <c r="A3099" s="31" t="s">
        <v>3438</v>
      </c>
      <c r="B3099" s="29">
        <v>0.0</v>
      </c>
      <c r="C3099" s="26"/>
      <c r="D3099" s="27">
        <v>0.0</v>
      </c>
      <c r="E3099" s="28"/>
    </row>
    <row r="3100" hidden="1">
      <c r="A3100" s="31" t="s">
        <v>3439</v>
      </c>
      <c r="B3100" s="29">
        <v>0.0</v>
      </c>
      <c r="C3100" s="26"/>
      <c r="D3100" s="27">
        <v>0.0</v>
      </c>
      <c r="E3100" s="28"/>
    </row>
    <row r="3101" hidden="1">
      <c r="A3101" s="31" t="s">
        <v>3441</v>
      </c>
      <c r="B3101" s="29">
        <v>1215.0</v>
      </c>
      <c r="C3101" s="26">
        <v>1305.0</v>
      </c>
      <c r="D3101" s="27">
        <v>90.0</v>
      </c>
      <c r="E3101" s="28"/>
    </row>
    <row r="3102" hidden="1">
      <c r="A3102" s="57" t="s">
        <v>3442</v>
      </c>
      <c r="B3102" s="29">
        <v>18348.0</v>
      </c>
      <c r="C3102" s="29">
        <v>18348.0</v>
      </c>
      <c r="D3102" s="27">
        <v>0.0</v>
      </c>
      <c r="E3102" s="34"/>
    </row>
    <row r="3103" hidden="1">
      <c r="A3103" s="57" t="s">
        <v>3443</v>
      </c>
      <c r="B3103" s="29">
        <v>9923.0</v>
      </c>
      <c r="C3103" s="58">
        <v>9923.0</v>
      </c>
      <c r="D3103" s="27">
        <v>0.0</v>
      </c>
      <c r="E3103" s="34"/>
    </row>
    <row r="3104" hidden="1">
      <c r="A3104" s="57" t="s">
        <v>3444</v>
      </c>
      <c r="B3104" s="29">
        <v>18717.0</v>
      </c>
      <c r="C3104" s="58">
        <v>18717.0</v>
      </c>
      <c r="D3104" s="27">
        <v>0.0</v>
      </c>
      <c r="E3104" s="34"/>
    </row>
    <row r="3105" hidden="1">
      <c r="A3105" s="57" t="s">
        <v>3445</v>
      </c>
      <c r="B3105" s="29">
        <v>24534.0</v>
      </c>
      <c r="C3105" s="58">
        <v>24534.0</v>
      </c>
      <c r="D3105" s="27">
        <v>0.0</v>
      </c>
      <c r="E3105" s="34"/>
    </row>
    <row r="3106" hidden="1">
      <c r="A3106" s="57" t="s">
        <v>3447</v>
      </c>
      <c r="B3106" s="29">
        <v>918.0</v>
      </c>
      <c r="C3106" s="58">
        <v>918.0</v>
      </c>
      <c r="D3106" s="27">
        <v>0.0</v>
      </c>
      <c r="E3106" s="34"/>
    </row>
    <row r="3107" hidden="1">
      <c r="A3107" s="57" t="s">
        <v>3448</v>
      </c>
      <c r="B3107" s="29">
        <v>3434.0</v>
      </c>
      <c r="C3107" s="58">
        <v>3434.0</v>
      </c>
      <c r="D3107" s="27">
        <v>0.0</v>
      </c>
      <c r="E3107" s="34"/>
    </row>
    <row r="3108" hidden="1">
      <c r="A3108" s="35" t="s">
        <v>3449</v>
      </c>
      <c r="B3108" s="29">
        <v>90917.0</v>
      </c>
      <c r="C3108" s="58">
        <v>90917.0</v>
      </c>
      <c r="D3108" s="27">
        <v>0.0</v>
      </c>
      <c r="E3108" s="34"/>
    </row>
    <row r="3109" hidden="1">
      <c r="A3109" s="36" t="s">
        <v>3450</v>
      </c>
      <c r="B3109" s="37">
        <v>1.0</v>
      </c>
      <c r="C3109" s="27">
        <v>91.0</v>
      </c>
      <c r="D3109" s="27">
        <v>90.0</v>
      </c>
      <c r="E3109" s="38"/>
    </row>
    <row r="3110" hidden="1"/>
    <row r="3111" hidden="1"/>
    <row r="3112" hidden="1">
      <c r="A3112" s="5" t="s">
        <v>3421</v>
      </c>
      <c r="B3112" s="6"/>
      <c r="C3112" s="6"/>
      <c r="D3112" s="6"/>
      <c r="E3112" s="7"/>
    </row>
    <row r="3113" hidden="1">
      <c r="A3113" s="10"/>
      <c r="B3113" s="11"/>
      <c r="C3113" s="11"/>
      <c r="D3113" s="11"/>
      <c r="E3113" s="12"/>
    </row>
    <row r="3114" hidden="1">
      <c r="A3114" s="5" t="s">
        <v>3423</v>
      </c>
      <c r="B3114" s="6"/>
      <c r="C3114" s="6"/>
      <c r="D3114" s="6"/>
      <c r="E3114" s="7"/>
    </row>
    <row r="3115" hidden="1">
      <c r="A3115" s="10"/>
      <c r="B3115" s="11"/>
      <c r="C3115" s="11"/>
      <c r="D3115" s="11"/>
      <c r="E3115" s="12"/>
    </row>
    <row r="3116" hidden="1">
      <c r="A3116" s="13">
        <v>46113.0</v>
      </c>
      <c r="B3116" s="6"/>
      <c r="C3116" s="53" t="s">
        <v>3424</v>
      </c>
      <c r="D3116" s="15">
        <v>46117.0</v>
      </c>
      <c r="E3116" s="7"/>
    </row>
    <row r="3117" hidden="1">
      <c r="A3117" s="10"/>
      <c r="B3117" s="11"/>
      <c r="C3117" s="16"/>
      <c r="D3117" s="11"/>
      <c r="E3117" s="12"/>
    </row>
    <row r="3118" hidden="1">
      <c r="A3118" s="54" t="s">
        <v>4471</v>
      </c>
      <c r="B3118" s="7"/>
      <c r="C3118" s="16"/>
      <c r="D3118" s="55" t="s">
        <v>4469</v>
      </c>
      <c r="E3118" s="7"/>
    </row>
    <row r="3119" hidden="1">
      <c r="A3119" s="10"/>
      <c r="B3119" s="12"/>
      <c r="C3119" s="16"/>
      <c r="D3119" s="11"/>
      <c r="E3119" s="12"/>
    </row>
    <row r="3120" hidden="1">
      <c r="A3120" s="19" t="s">
        <v>3425</v>
      </c>
      <c r="B3120" s="6"/>
      <c r="C3120" s="6"/>
      <c r="D3120" s="6"/>
      <c r="E3120" s="7"/>
    </row>
    <row r="3121" hidden="1">
      <c r="A3121" s="20" t="s">
        <v>3426</v>
      </c>
      <c r="B3121" s="21" t="s">
        <v>3427</v>
      </c>
      <c r="C3121" s="22" t="s">
        <v>3428</v>
      </c>
      <c r="D3121" s="21" t="s">
        <v>3429</v>
      </c>
      <c r="E3121" s="23" t="s">
        <v>13</v>
      </c>
    </row>
    <row r="3122" hidden="1">
      <c r="A3122" s="56" t="s">
        <v>3430</v>
      </c>
      <c r="B3122" s="25">
        <v>22775.0</v>
      </c>
      <c r="C3122" s="26">
        <v>8581.0</v>
      </c>
      <c r="D3122" s="27">
        <v>-14194.0</v>
      </c>
      <c r="E3122" s="28"/>
    </row>
    <row r="3123" hidden="1">
      <c r="A3123" s="56" t="s">
        <v>3431</v>
      </c>
      <c r="B3123" s="29">
        <v>28330.0</v>
      </c>
      <c r="C3123" s="26">
        <v>28330.0</v>
      </c>
      <c r="D3123" s="27">
        <v>0.0</v>
      </c>
      <c r="E3123" s="28"/>
    </row>
    <row r="3124" hidden="1">
      <c r="A3124" s="56" t="s">
        <v>3432</v>
      </c>
      <c r="B3124" s="29">
        <v>0.0</v>
      </c>
      <c r="C3124" s="26"/>
      <c r="D3124" s="27">
        <v>0.0</v>
      </c>
      <c r="E3124" s="28" t="s">
        <v>3433</v>
      </c>
    </row>
    <row r="3125" hidden="1">
      <c r="A3125" s="56" t="s">
        <v>3434</v>
      </c>
      <c r="B3125" s="25">
        <v>1600.0</v>
      </c>
      <c r="C3125" s="26">
        <v>4594.0</v>
      </c>
      <c r="D3125" s="27">
        <v>2994.0</v>
      </c>
      <c r="E3125" s="28" t="s">
        <v>4640</v>
      </c>
    </row>
    <row r="3126" hidden="1">
      <c r="A3126" s="31" t="s">
        <v>3436</v>
      </c>
      <c r="B3126" s="29">
        <v>405.0</v>
      </c>
      <c r="C3126" s="26"/>
      <c r="D3126" s="27">
        <v>-405.0</v>
      </c>
      <c r="E3126" s="28"/>
    </row>
    <row r="3127" hidden="1">
      <c r="A3127" s="31" t="s">
        <v>3438</v>
      </c>
      <c r="B3127" s="29">
        <v>0.0</v>
      </c>
      <c r="C3127" s="26">
        <v>11194.0</v>
      </c>
      <c r="D3127" s="27">
        <v>11194.0</v>
      </c>
      <c r="E3127" s="28" t="s">
        <v>4585</v>
      </c>
    </row>
    <row r="3128" hidden="1">
      <c r="A3128" s="31" t="s">
        <v>3439</v>
      </c>
      <c r="B3128" s="29">
        <v>315.0</v>
      </c>
      <c r="C3128" s="26"/>
      <c r="D3128" s="27">
        <v>-315.0</v>
      </c>
      <c r="E3128" s="28"/>
    </row>
    <row r="3129" hidden="1">
      <c r="A3129" s="31" t="s">
        <v>3441</v>
      </c>
      <c r="B3129" s="29">
        <v>5310.0</v>
      </c>
      <c r="C3129" s="26">
        <v>6031.0</v>
      </c>
      <c r="D3129" s="27">
        <v>721.0</v>
      </c>
      <c r="E3129" s="28"/>
    </row>
    <row r="3130" hidden="1">
      <c r="A3130" s="57" t="s">
        <v>3442</v>
      </c>
      <c r="B3130" s="29">
        <v>78111.0</v>
      </c>
      <c r="C3130" s="29">
        <v>78111.0</v>
      </c>
      <c r="D3130" s="27">
        <v>0.0</v>
      </c>
      <c r="E3130" s="34"/>
    </row>
    <row r="3131" hidden="1">
      <c r="A3131" s="57" t="s">
        <v>3443</v>
      </c>
      <c r="B3131" s="29">
        <v>28627.0</v>
      </c>
      <c r="C3131" s="58">
        <v>28627.0</v>
      </c>
      <c r="D3131" s="27">
        <v>0.0</v>
      </c>
      <c r="E3131" s="34"/>
    </row>
    <row r="3132" hidden="1">
      <c r="A3132" s="57" t="s">
        <v>3444</v>
      </c>
      <c r="B3132" s="29">
        <v>62461.0</v>
      </c>
      <c r="C3132" s="58">
        <v>62461.0</v>
      </c>
      <c r="D3132" s="27">
        <v>0.0</v>
      </c>
      <c r="E3132" s="34"/>
    </row>
    <row r="3133" hidden="1">
      <c r="A3133" s="57" t="s">
        <v>3445</v>
      </c>
      <c r="B3133" s="29">
        <v>73797.0</v>
      </c>
      <c r="C3133" s="58">
        <v>73797.0</v>
      </c>
      <c r="D3133" s="27">
        <v>0.0</v>
      </c>
      <c r="E3133" s="34"/>
    </row>
    <row r="3134" hidden="1">
      <c r="A3134" s="57" t="s">
        <v>3447</v>
      </c>
      <c r="B3134" s="29">
        <v>1673.0</v>
      </c>
      <c r="C3134" s="58">
        <v>1673.0</v>
      </c>
      <c r="D3134" s="27">
        <v>0.0</v>
      </c>
      <c r="E3134" s="34"/>
    </row>
    <row r="3135" hidden="1">
      <c r="A3135" s="57" t="s">
        <v>3448</v>
      </c>
      <c r="B3135" s="29">
        <v>5336.0</v>
      </c>
      <c r="C3135" s="58">
        <v>5336.0</v>
      </c>
      <c r="D3135" s="27">
        <v>0.0</v>
      </c>
      <c r="E3135" s="34"/>
    </row>
    <row r="3136" hidden="1">
      <c r="A3136" s="35" t="s">
        <v>3449</v>
      </c>
      <c r="B3136" s="29">
        <v>303401.5</v>
      </c>
      <c r="C3136" s="58">
        <v>303401.5</v>
      </c>
      <c r="D3136" s="27">
        <v>0.0</v>
      </c>
      <c r="E3136" s="34"/>
    </row>
    <row r="3137" hidden="1">
      <c r="A3137" s="36" t="s">
        <v>3450</v>
      </c>
      <c r="B3137" s="37">
        <v>2.500000000007276</v>
      </c>
      <c r="C3137" s="27">
        <v>-2.5</v>
      </c>
      <c r="D3137" s="27">
        <v>-5.000000000007276</v>
      </c>
      <c r="E3137" s="38"/>
    </row>
    <row r="3138" hidden="1"/>
    <row r="3139" hidden="1"/>
    <row r="3140" hidden="1">
      <c r="A3140" s="5" t="s">
        <v>3421</v>
      </c>
      <c r="B3140" s="6"/>
      <c r="C3140" s="6"/>
      <c r="D3140" s="6"/>
      <c r="E3140" s="7"/>
    </row>
    <row r="3141" hidden="1">
      <c r="A3141" s="10"/>
      <c r="B3141" s="11"/>
      <c r="C3141" s="11"/>
      <c r="D3141" s="11"/>
      <c r="E3141" s="12"/>
    </row>
    <row r="3142" hidden="1">
      <c r="A3142" s="5" t="s">
        <v>3423</v>
      </c>
      <c r="B3142" s="6"/>
      <c r="C3142" s="6"/>
      <c r="D3142" s="6"/>
      <c r="E3142" s="7"/>
    </row>
    <row r="3143" hidden="1">
      <c r="A3143" s="10"/>
      <c r="B3143" s="11"/>
      <c r="C3143" s="11"/>
      <c r="D3143" s="11"/>
      <c r="E3143" s="12"/>
    </row>
    <row r="3144" hidden="1">
      <c r="A3144" s="13">
        <v>46118.0</v>
      </c>
      <c r="B3144" s="6"/>
      <c r="C3144" s="53" t="s">
        <v>3424</v>
      </c>
      <c r="D3144" s="15">
        <v>46124.0</v>
      </c>
      <c r="E3144" s="7"/>
    </row>
    <row r="3145" hidden="1">
      <c r="A3145" s="10"/>
      <c r="B3145" s="11"/>
      <c r="C3145" s="16"/>
      <c r="D3145" s="11"/>
      <c r="E3145" s="12"/>
    </row>
    <row r="3146" hidden="1">
      <c r="A3146" s="54" t="s">
        <v>4468</v>
      </c>
      <c r="B3146" s="7"/>
      <c r="C3146" s="16"/>
      <c r="D3146" s="55" t="s">
        <v>4469</v>
      </c>
      <c r="E3146" s="7"/>
    </row>
    <row r="3147" hidden="1">
      <c r="A3147" s="10"/>
      <c r="B3147" s="12"/>
      <c r="C3147" s="16"/>
      <c r="D3147" s="11"/>
      <c r="E3147" s="12"/>
    </row>
    <row r="3148" hidden="1">
      <c r="A3148" s="19" t="s">
        <v>3425</v>
      </c>
      <c r="B3148" s="6"/>
      <c r="C3148" s="6"/>
      <c r="D3148" s="6"/>
      <c r="E3148" s="7"/>
    </row>
    <row r="3149" hidden="1">
      <c r="A3149" s="20" t="s">
        <v>3426</v>
      </c>
      <c r="B3149" s="21" t="s">
        <v>3427</v>
      </c>
      <c r="C3149" s="22" t="s">
        <v>3428</v>
      </c>
      <c r="D3149" s="21" t="s">
        <v>3429</v>
      </c>
      <c r="E3149" s="23" t="s">
        <v>13</v>
      </c>
    </row>
    <row r="3150" hidden="1">
      <c r="A3150" s="56" t="s">
        <v>3430</v>
      </c>
      <c r="B3150" s="25">
        <v>20833.0</v>
      </c>
      <c r="C3150" s="26">
        <v>5788.0</v>
      </c>
      <c r="D3150" s="27">
        <v>-15045.0</v>
      </c>
      <c r="E3150" s="28"/>
    </row>
    <row r="3151" hidden="1">
      <c r="A3151" s="56" t="s">
        <v>3431</v>
      </c>
      <c r="B3151" s="29">
        <v>32406.0</v>
      </c>
      <c r="C3151" s="26">
        <v>32406.0</v>
      </c>
      <c r="D3151" s="27">
        <v>0.0</v>
      </c>
      <c r="E3151" s="28"/>
    </row>
    <row r="3152" hidden="1">
      <c r="A3152" s="56" t="s">
        <v>3432</v>
      </c>
      <c r="B3152" s="29">
        <v>0.0</v>
      </c>
      <c r="C3152" s="26"/>
      <c r="D3152" s="27">
        <v>0.0</v>
      </c>
      <c r="E3152" s="28" t="s">
        <v>3433</v>
      </c>
    </row>
    <row r="3153" hidden="1">
      <c r="A3153" s="56" t="s">
        <v>3434</v>
      </c>
      <c r="B3153" s="25">
        <v>2000.0</v>
      </c>
      <c r="C3153" s="26">
        <v>6973.0</v>
      </c>
      <c r="D3153" s="27">
        <v>4973.0</v>
      </c>
      <c r="E3153" s="28" t="s">
        <v>4641</v>
      </c>
    </row>
    <row r="3154" hidden="1">
      <c r="A3154" s="31" t="s">
        <v>3436</v>
      </c>
      <c r="B3154" s="29">
        <v>0.0</v>
      </c>
      <c r="C3154" s="26"/>
      <c r="D3154" s="27">
        <v>0.0</v>
      </c>
      <c r="E3154" s="28"/>
    </row>
    <row r="3155" hidden="1">
      <c r="A3155" s="31" t="s">
        <v>3438</v>
      </c>
      <c r="B3155" s="29">
        <v>110.0</v>
      </c>
      <c r="C3155" s="26">
        <v>10074.0</v>
      </c>
      <c r="D3155" s="27">
        <v>9964.0</v>
      </c>
      <c r="E3155" s="28" t="s">
        <v>4585</v>
      </c>
    </row>
    <row r="3156" hidden="1">
      <c r="A3156" s="31" t="s">
        <v>3439</v>
      </c>
      <c r="B3156" s="29">
        <v>7435.0</v>
      </c>
      <c r="C3156" s="26">
        <v>7545.0</v>
      </c>
      <c r="D3156" s="27">
        <v>110.0</v>
      </c>
      <c r="E3156" s="28" t="s">
        <v>4642</v>
      </c>
    </row>
    <row r="3157" hidden="1">
      <c r="A3157" s="31" t="s">
        <v>3441</v>
      </c>
      <c r="B3157" s="29">
        <v>7740.0</v>
      </c>
      <c r="C3157" s="26">
        <v>7740.0</v>
      </c>
      <c r="D3157" s="27">
        <v>0.0</v>
      </c>
      <c r="E3157" s="28"/>
    </row>
    <row r="3158" hidden="1">
      <c r="A3158" s="57" t="s">
        <v>3442</v>
      </c>
      <c r="B3158" s="29">
        <v>108501.0</v>
      </c>
      <c r="C3158" s="29">
        <v>108501.0</v>
      </c>
      <c r="D3158" s="27">
        <v>0.0</v>
      </c>
      <c r="E3158" s="34"/>
    </row>
    <row r="3159" hidden="1">
      <c r="A3159" s="57" t="s">
        <v>3443</v>
      </c>
      <c r="B3159" s="29">
        <v>41481.0</v>
      </c>
      <c r="C3159" s="58">
        <v>41481.0</v>
      </c>
      <c r="D3159" s="27">
        <v>0.0</v>
      </c>
      <c r="E3159" s="34"/>
    </row>
    <row r="3160" hidden="1">
      <c r="A3160" s="57" t="s">
        <v>3444</v>
      </c>
      <c r="B3160" s="29">
        <v>89793.0</v>
      </c>
      <c r="C3160" s="58">
        <v>89793.0</v>
      </c>
      <c r="D3160" s="27">
        <v>0.0</v>
      </c>
      <c r="E3160" s="34"/>
    </row>
    <row r="3161" hidden="1">
      <c r="A3161" s="57" t="s">
        <v>3445</v>
      </c>
      <c r="B3161" s="29">
        <v>102282.1</v>
      </c>
      <c r="C3161" s="58">
        <v>102282.1</v>
      </c>
      <c r="D3161" s="27">
        <v>0.0</v>
      </c>
      <c r="E3161" s="34"/>
    </row>
    <row r="3162" hidden="1">
      <c r="A3162" s="57" t="s">
        <v>3447</v>
      </c>
      <c r="B3162" s="29">
        <v>0.0</v>
      </c>
      <c r="C3162" s="58">
        <v>0.0</v>
      </c>
      <c r="D3162" s="27">
        <v>0.0</v>
      </c>
      <c r="E3162" s="34"/>
    </row>
    <row r="3163" hidden="1">
      <c r="A3163" s="57" t="s">
        <v>3448</v>
      </c>
      <c r="B3163" s="29">
        <v>7248.0</v>
      </c>
      <c r="C3163" s="58">
        <v>7248.0</v>
      </c>
      <c r="D3163" s="27">
        <v>0.0</v>
      </c>
      <c r="E3163" s="34"/>
    </row>
    <row r="3164" hidden="1">
      <c r="A3164" s="35" t="s">
        <v>3449</v>
      </c>
      <c r="B3164" s="29">
        <v>412578.1</v>
      </c>
      <c r="C3164" s="58">
        <v>412578.1</v>
      </c>
      <c r="D3164" s="27">
        <v>0.0</v>
      </c>
      <c r="E3164" s="34"/>
    </row>
    <row r="3165" hidden="1">
      <c r="A3165" s="36" t="s">
        <v>3450</v>
      </c>
      <c r="B3165" s="37">
        <v>3.0</v>
      </c>
      <c r="C3165" s="27">
        <v>5.0</v>
      </c>
      <c r="D3165" s="27">
        <v>2.0</v>
      </c>
      <c r="E3165" s="38"/>
    </row>
    <row r="3166" hidden="1"/>
    <row r="3167" hidden="1"/>
    <row r="3168" hidden="1">
      <c r="A3168" s="5" t="s">
        <v>3421</v>
      </c>
      <c r="B3168" s="6"/>
      <c r="C3168" s="6"/>
      <c r="D3168" s="6"/>
      <c r="E3168" s="7"/>
    </row>
    <row r="3169" hidden="1">
      <c r="A3169" s="10"/>
      <c r="B3169" s="11"/>
      <c r="C3169" s="11"/>
      <c r="D3169" s="11"/>
      <c r="E3169" s="12"/>
    </row>
    <row r="3170" hidden="1">
      <c r="A3170" s="5" t="s">
        <v>3423</v>
      </c>
      <c r="B3170" s="6"/>
      <c r="C3170" s="6"/>
      <c r="D3170" s="6"/>
      <c r="E3170" s="7"/>
    </row>
    <row r="3171" hidden="1">
      <c r="A3171" s="10"/>
      <c r="B3171" s="11"/>
      <c r="C3171" s="11"/>
      <c r="D3171" s="11"/>
      <c r="E3171" s="12"/>
    </row>
    <row r="3172" hidden="1">
      <c r="A3172" s="13">
        <v>46118.0</v>
      </c>
      <c r="B3172" s="6"/>
      <c r="C3172" s="53" t="s">
        <v>3424</v>
      </c>
      <c r="D3172" s="15">
        <v>46124.0</v>
      </c>
      <c r="E3172" s="7"/>
    </row>
    <row r="3173" hidden="1">
      <c r="A3173" s="10"/>
      <c r="B3173" s="11"/>
      <c r="C3173" s="16"/>
      <c r="D3173" s="11"/>
      <c r="E3173" s="12"/>
    </row>
    <row r="3174" hidden="1">
      <c r="A3174" s="54" t="s">
        <v>4468</v>
      </c>
      <c r="B3174" s="7"/>
      <c r="C3174" s="16"/>
      <c r="D3174" s="55" t="s">
        <v>4469</v>
      </c>
      <c r="E3174" s="7"/>
    </row>
    <row r="3175" hidden="1">
      <c r="A3175" s="10"/>
      <c r="B3175" s="12"/>
      <c r="C3175" s="16"/>
      <c r="D3175" s="11"/>
      <c r="E3175" s="12"/>
    </row>
    <row r="3176" hidden="1">
      <c r="A3176" s="19" t="s">
        <v>3425</v>
      </c>
      <c r="B3176" s="6"/>
      <c r="C3176" s="6"/>
      <c r="D3176" s="6"/>
      <c r="E3176" s="7"/>
    </row>
    <row r="3177" hidden="1">
      <c r="A3177" s="20" t="s">
        <v>3426</v>
      </c>
      <c r="B3177" s="21" t="s">
        <v>3427</v>
      </c>
      <c r="C3177" s="22" t="s">
        <v>3428</v>
      </c>
      <c r="D3177" s="21" t="s">
        <v>3429</v>
      </c>
      <c r="E3177" s="23" t="s">
        <v>13</v>
      </c>
    </row>
    <row r="3178" hidden="1">
      <c r="A3178" s="56" t="s">
        <v>3430</v>
      </c>
      <c r="B3178" s="25">
        <v>20833.0</v>
      </c>
      <c r="C3178" s="26">
        <v>5788.0</v>
      </c>
      <c r="D3178" s="27">
        <v>-15045.0</v>
      </c>
      <c r="E3178" s="28"/>
    </row>
    <row r="3179" hidden="1">
      <c r="A3179" s="56" t="s">
        <v>3431</v>
      </c>
      <c r="B3179" s="29">
        <v>32406.0</v>
      </c>
      <c r="C3179" s="26">
        <v>32406.0</v>
      </c>
      <c r="D3179" s="27">
        <v>0.0</v>
      </c>
      <c r="E3179" s="28"/>
    </row>
    <row r="3180" hidden="1">
      <c r="A3180" s="56" t="s">
        <v>3432</v>
      </c>
      <c r="B3180" s="29">
        <v>0.0</v>
      </c>
      <c r="C3180" s="26"/>
      <c r="D3180" s="27">
        <v>0.0</v>
      </c>
      <c r="E3180" s="28" t="s">
        <v>3433</v>
      </c>
    </row>
    <row r="3181" hidden="1">
      <c r="A3181" s="56" t="s">
        <v>3434</v>
      </c>
      <c r="B3181" s="25">
        <v>2000.0</v>
      </c>
      <c r="C3181" s="26">
        <v>6973.0</v>
      </c>
      <c r="D3181" s="27">
        <v>4973.0</v>
      </c>
      <c r="E3181" s="28" t="s">
        <v>4641</v>
      </c>
    </row>
    <row r="3182" hidden="1">
      <c r="A3182" s="31" t="s">
        <v>3436</v>
      </c>
      <c r="B3182" s="29">
        <v>0.0</v>
      </c>
      <c r="C3182" s="26"/>
      <c r="D3182" s="27">
        <v>0.0</v>
      </c>
      <c r="E3182" s="28"/>
    </row>
    <row r="3183" hidden="1">
      <c r="A3183" s="31" t="s">
        <v>3438</v>
      </c>
      <c r="B3183" s="29">
        <v>110.0</v>
      </c>
      <c r="C3183" s="26">
        <v>10074.0</v>
      </c>
      <c r="D3183" s="27">
        <v>9964.0</v>
      </c>
      <c r="E3183" s="28" t="s">
        <v>4585</v>
      </c>
    </row>
    <row r="3184" hidden="1">
      <c r="A3184" s="31" t="s">
        <v>3439</v>
      </c>
      <c r="B3184" s="29">
        <v>7435.0</v>
      </c>
      <c r="C3184" s="26">
        <v>7545.0</v>
      </c>
      <c r="D3184" s="27">
        <v>110.0</v>
      </c>
      <c r="E3184" s="28" t="s">
        <v>4642</v>
      </c>
    </row>
    <row r="3185" hidden="1">
      <c r="A3185" s="31" t="s">
        <v>3441</v>
      </c>
      <c r="B3185" s="29">
        <v>7740.0</v>
      </c>
      <c r="C3185" s="26">
        <v>7740.0</v>
      </c>
      <c r="D3185" s="27">
        <v>0.0</v>
      </c>
      <c r="E3185" s="28"/>
    </row>
    <row r="3186" hidden="1">
      <c r="A3186" s="57" t="s">
        <v>3442</v>
      </c>
      <c r="B3186" s="29">
        <v>108501.0</v>
      </c>
      <c r="C3186" s="29">
        <v>108501.0</v>
      </c>
      <c r="D3186" s="27">
        <v>0.0</v>
      </c>
      <c r="E3186" s="34"/>
    </row>
    <row r="3187" hidden="1">
      <c r="A3187" s="57" t="s">
        <v>3443</v>
      </c>
      <c r="B3187" s="29">
        <v>41481.0</v>
      </c>
      <c r="C3187" s="58">
        <v>41481.0</v>
      </c>
      <c r="D3187" s="27">
        <v>0.0</v>
      </c>
      <c r="E3187" s="34"/>
    </row>
    <row r="3188" hidden="1">
      <c r="A3188" s="57" t="s">
        <v>3444</v>
      </c>
      <c r="B3188" s="29">
        <v>89793.0</v>
      </c>
      <c r="C3188" s="58">
        <v>89793.0</v>
      </c>
      <c r="D3188" s="27">
        <v>0.0</v>
      </c>
      <c r="E3188" s="34"/>
    </row>
    <row r="3189" hidden="1">
      <c r="A3189" s="57" t="s">
        <v>3445</v>
      </c>
      <c r="B3189" s="29">
        <v>102282.1</v>
      </c>
      <c r="C3189" s="58">
        <v>102282.1</v>
      </c>
      <c r="D3189" s="27">
        <v>0.0</v>
      </c>
      <c r="E3189" s="34"/>
    </row>
    <row r="3190" hidden="1">
      <c r="A3190" s="57" t="s">
        <v>3447</v>
      </c>
      <c r="B3190" s="29">
        <v>0.0</v>
      </c>
      <c r="C3190" s="58">
        <v>0.0</v>
      </c>
      <c r="D3190" s="27">
        <v>0.0</v>
      </c>
      <c r="E3190" s="34"/>
    </row>
    <row r="3191" hidden="1">
      <c r="A3191" s="57" t="s">
        <v>3448</v>
      </c>
      <c r="B3191" s="29">
        <v>7248.0</v>
      </c>
      <c r="C3191" s="58">
        <v>7248.0</v>
      </c>
      <c r="D3191" s="27">
        <v>0.0</v>
      </c>
      <c r="E3191" s="34"/>
    </row>
    <row r="3192" hidden="1">
      <c r="A3192" s="35" t="s">
        <v>3449</v>
      </c>
      <c r="B3192" s="29">
        <v>412578.1</v>
      </c>
      <c r="C3192" s="58">
        <v>412578.1</v>
      </c>
      <c r="D3192" s="27">
        <v>0.0</v>
      </c>
      <c r="E3192" s="34"/>
    </row>
    <row r="3193" hidden="1">
      <c r="A3193" s="36" t="s">
        <v>3450</v>
      </c>
      <c r="B3193" s="37">
        <v>3.0</v>
      </c>
      <c r="C3193" s="27">
        <v>5.0</v>
      </c>
      <c r="D3193" s="27">
        <v>2.0</v>
      </c>
      <c r="E3193" s="38"/>
    </row>
    <row r="3194" hidden="1"/>
    <row r="3195" hidden="1"/>
    <row r="3196" hidden="1">
      <c r="A3196" s="5" t="s">
        <v>3421</v>
      </c>
      <c r="B3196" s="6"/>
      <c r="C3196" s="6"/>
      <c r="D3196" s="6"/>
      <c r="E3196" s="7"/>
    </row>
    <row r="3197" hidden="1">
      <c r="A3197" s="10"/>
      <c r="B3197" s="11"/>
      <c r="C3197" s="11"/>
      <c r="D3197" s="11"/>
      <c r="E3197" s="12"/>
    </row>
    <row r="3198" hidden="1">
      <c r="A3198" s="5" t="s">
        <v>3423</v>
      </c>
      <c r="B3198" s="6"/>
      <c r="C3198" s="6"/>
      <c r="D3198" s="6"/>
      <c r="E3198" s="7"/>
    </row>
    <row r="3199" hidden="1">
      <c r="A3199" s="10"/>
      <c r="B3199" s="11"/>
      <c r="C3199" s="11"/>
      <c r="D3199" s="11"/>
      <c r="E3199" s="12"/>
    </row>
    <row r="3200" hidden="1">
      <c r="A3200" s="13">
        <v>46125.0</v>
      </c>
      <c r="B3200" s="6"/>
      <c r="C3200" s="53" t="s">
        <v>3424</v>
      </c>
      <c r="D3200" s="15">
        <v>46131.0</v>
      </c>
      <c r="E3200" s="7"/>
    </row>
    <row r="3201" hidden="1">
      <c r="A3201" s="10"/>
      <c r="B3201" s="11"/>
      <c r="C3201" s="16"/>
      <c r="D3201" s="11"/>
      <c r="E3201" s="12"/>
    </row>
    <row r="3202" hidden="1">
      <c r="A3202" s="54" t="s">
        <v>4468</v>
      </c>
      <c r="B3202" s="7"/>
      <c r="C3202" s="16"/>
      <c r="D3202" s="55" t="s">
        <v>4469</v>
      </c>
      <c r="E3202" s="7"/>
    </row>
    <row r="3203" hidden="1">
      <c r="A3203" s="10"/>
      <c r="B3203" s="12"/>
      <c r="C3203" s="16"/>
      <c r="D3203" s="11"/>
      <c r="E3203" s="12"/>
    </row>
    <row r="3204" hidden="1">
      <c r="A3204" s="19" t="s">
        <v>3425</v>
      </c>
      <c r="B3204" s="6"/>
      <c r="C3204" s="6"/>
      <c r="D3204" s="6"/>
      <c r="E3204" s="7"/>
    </row>
    <row r="3205" hidden="1">
      <c r="A3205" s="20" t="s">
        <v>3426</v>
      </c>
      <c r="B3205" s="21" t="s">
        <v>3427</v>
      </c>
      <c r="C3205" s="22" t="s">
        <v>3428</v>
      </c>
      <c r="D3205" s="21" t="s">
        <v>3429</v>
      </c>
      <c r="E3205" s="23" t="s">
        <v>13</v>
      </c>
    </row>
    <row r="3206" hidden="1">
      <c r="A3206" s="56" t="s">
        <v>3430</v>
      </c>
      <c r="B3206" s="25">
        <v>24540.0</v>
      </c>
      <c r="C3206" s="26">
        <v>5226.0</v>
      </c>
      <c r="D3206" s="27">
        <v>-19314.0</v>
      </c>
      <c r="E3206" s="28"/>
    </row>
    <row r="3207" hidden="1">
      <c r="A3207" s="56" t="s">
        <v>3431</v>
      </c>
      <c r="B3207" s="29">
        <v>39072.0</v>
      </c>
      <c r="C3207" s="26">
        <v>39072.0</v>
      </c>
      <c r="D3207" s="27">
        <v>0.0</v>
      </c>
      <c r="E3207" s="28"/>
    </row>
    <row r="3208" hidden="1">
      <c r="A3208" s="56" t="s">
        <v>3432</v>
      </c>
      <c r="B3208" s="29">
        <v>1090.0</v>
      </c>
      <c r="C3208" s="26">
        <v>1090.0</v>
      </c>
      <c r="D3208" s="27">
        <v>0.0</v>
      </c>
      <c r="E3208" s="28" t="s">
        <v>3433</v>
      </c>
    </row>
    <row r="3209" hidden="1">
      <c r="A3209" s="56" t="s">
        <v>3434</v>
      </c>
      <c r="B3209" s="25">
        <v>3995.0</v>
      </c>
      <c r="C3209" s="26">
        <v>8187.0</v>
      </c>
      <c r="D3209" s="27">
        <v>4192.0</v>
      </c>
      <c r="E3209" s="28" t="s">
        <v>4643</v>
      </c>
    </row>
    <row r="3210" hidden="1">
      <c r="A3210" s="31" t="s">
        <v>3436</v>
      </c>
      <c r="B3210" s="29">
        <v>0.0</v>
      </c>
      <c r="C3210" s="26"/>
      <c r="D3210" s="27">
        <v>0.0</v>
      </c>
      <c r="E3210" s="28"/>
    </row>
    <row r="3211" hidden="1">
      <c r="A3211" s="31" t="s">
        <v>3438</v>
      </c>
      <c r="B3211" s="29">
        <v>35.0</v>
      </c>
      <c r="C3211" s="26">
        <v>15147.0</v>
      </c>
      <c r="D3211" s="27">
        <v>15112.0</v>
      </c>
      <c r="E3211" s="28" t="s">
        <v>4644</v>
      </c>
    </row>
    <row r="3212" hidden="1">
      <c r="A3212" s="31" t="s">
        <v>3439</v>
      </c>
      <c r="B3212" s="29">
        <v>3921.0</v>
      </c>
      <c r="C3212" s="26">
        <v>3720.0</v>
      </c>
      <c r="D3212" s="27">
        <v>-201.0</v>
      </c>
      <c r="E3212" s="28" t="s">
        <v>4645</v>
      </c>
    </row>
    <row r="3213" hidden="1">
      <c r="A3213" s="31" t="s">
        <v>3441</v>
      </c>
      <c r="B3213" s="29">
        <v>7620.0</v>
      </c>
      <c r="C3213" s="26">
        <v>7830.0</v>
      </c>
      <c r="D3213" s="27">
        <v>210.0</v>
      </c>
      <c r="E3213" s="28"/>
    </row>
    <row r="3214" hidden="1">
      <c r="A3214" s="57" t="s">
        <v>3442</v>
      </c>
      <c r="B3214" s="29">
        <v>103856.0</v>
      </c>
      <c r="C3214" s="29">
        <v>103856.0</v>
      </c>
      <c r="D3214" s="27">
        <v>0.0</v>
      </c>
      <c r="E3214" s="34"/>
    </row>
    <row r="3215" hidden="1">
      <c r="A3215" s="57" t="s">
        <v>3443</v>
      </c>
      <c r="B3215" s="29">
        <v>42219.0</v>
      </c>
      <c r="C3215" s="58">
        <v>42219.0</v>
      </c>
      <c r="D3215" s="27">
        <v>0.0</v>
      </c>
      <c r="E3215" s="34"/>
    </row>
    <row r="3216" hidden="1">
      <c r="A3216" s="57" t="s">
        <v>3444</v>
      </c>
      <c r="B3216" s="29">
        <v>79655.0</v>
      </c>
      <c r="C3216" s="58">
        <v>79655.0</v>
      </c>
      <c r="D3216" s="27">
        <v>0.0</v>
      </c>
      <c r="E3216" s="34"/>
    </row>
    <row r="3217" hidden="1">
      <c r="A3217" s="57" t="s">
        <v>3445</v>
      </c>
      <c r="B3217" s="29">
        <v>109734.0</v>
      </c>
      <c r="C3217" s="58">
        <v>109734.0</v>
      </c>
      <c r="D3217" s="27">
        <v>0.0</v>
      </c>
      <c r="E3217" s="34"/>
    </row>
    <row r="3218" hidden="1">
      <c r="A3218" s="57" t="s">
        <v>3447</v>
      </c>
      <c r="B3218" s="29">
        <v>950.0</v>
      </c>
      <c r="C3218" s="58">
        <v>950.0</v>
      </c>
      <c r="D3218" s="27">
        <v>0.0</v>
      </c>
      <c r="E3218" s="34"/>
    </row>
    <row r="3219" hidden="1">
      <c r="A3219" s="57" t="s">
        <v>3448</v>
      </c>
      <c r="B3219" s="29">
        <v>14216.0</v>
      </c>
      <c r="C3219" s="58">
        <v>14216.0</v>
      </c>
      <c r="D3219" s="27">
        <v>0.0</v>
      </c>
      <c r="E3219" s="34"/>
    </row>
    <row r="3220" hidden="1">
      <c r="A3220" s="35" t="s">
        <v>3449</v>
      </c>
      <c r="B3220" s="29">
        <v>416686.6</v>
      </c>
      <c r="C3220" s="58">
        <v>416686.6</v>
      </c>
      <c r="D3220" s="27">
        <v>0.0</v>
      </c>
      <c r="E3220" s="34"/>
    </row>
    <row r="3221" hidden="1">
      <c r="A3221" s="36" t="s">
        <v>3450</v>
      </c>
      <c r="B3221" s="37">
        <v>0.4000000000014552</v>
      </c>
      <c r="C3221" s="27">
        <v>-0.5999999999767169</v>
      </c>
      <c r="D3221" s="27">
        <v>-0.9999999999781721</v>
      </c>
      <c r="E3221" s="38"/>
    </row>
    <row r="3222" hidden="1"/>
    <row r="3223" hidden="1"/>
    <row r="3224" hidden="1">
      <c r="A3224" s="5" t="s">
        <v>3421</v>
      </c>
      <c r="B3224" s="6"/>
      <c r="C3224" s="6"/>
      <c r="D3224" s="6"/>
      <c r="E3224" s="7"/>
    </row>
    <row r="3225" hidden="1">
      <c r="A3225" s="10"/>
      <c r="B3225" s="11"/>
      <c r="C3225" s="11"/>
      <c r="D3225" s="11"/>
      <c r="E3225" s="12"/>
    </row>
    <row r="3226" hidden="1">
      <c r="A3226" s="5" t="s">
        <v>3423</v>
      </c>
      <c r="B3226" s="6"/>
      <c r="C3226" s="6"/>
      <c r="D3226" s="6"/>
      <c r="E3226" s="7"/>
    </row>
    <row r="3227" hidden="1">
      <c r="A3227" s="10"/>
      <c r="B3227" s="11"/>
      <c r="C3227" s="11"/>
      <c r="D3227" s="11"/>
      <c r="E3227" s="12"/>
    </row>
    <row r="3228" hidden="1">
      <c r="A3228" s="13">
        <v>46132.0</v>
      </c>
      <c r="B3228" s="6"/>
      <c r="C3228" s="53" t="s">
        <v>3424</v>
      </c>
      <c r="D3228" s="15">
        <v>46138.0</v>
      </c>
      <c r="E3228" s="7"/>
    </row>
    <row r="3229" hidden="1">
      <c r="A3229" s="10"/>
      <c r="B3229" s="11"/>
      <c r="C3229" s="16"/>
      <c r="D3229" s="11"/>
      <c r="E3229" s="12"/>
    </row>
    <row r="3230" hidden="1">
      <c r="A3230" s="54" t="s">
        <v>4468</v>
      </c>
      <c r="B3230" s="7"/>
      <c r="C3230" s="16"/>
      <c r="D3230" s="55" t="s">
        <v>4469</v>
      </c>
      <c r="E3230" s="7"/>
    </row>
    <row r="3231" hidden="1">
      <c r="A3231" s="10"/>
      <c r="B3231" s="12"/>
      <c r="C3231" s="16"/>
      <c r="D3231" s="11"/>
      <c r="E3231" s="12"/>
    </row>
    <row r="3232" hidden="1">
      <c r="A3232" s="19" t="s">
        <v>3425</v>
      </c>
      <c r="B3232" s="6"/>
      <c r="C3232" s="6"/>
      <c r="D3232" s="6"/>
      <c r="E3232" s="7"/>
    </row>
    <row r="3233" hidden="1">
      <c r="A3233" s="20" t="s">
        <v>3426</v>
      </c>
      <c r="B3233" s="21" t="s">
        <v>3427</v>
      </c>
      <c r="C3233" s="22" t="s">
        <v>3428</v>
      </c>
      <c r="D3233" s="21" t="s">
        <v>3429</v>
      </c>
      <c r="E3233" s="23" t="s">
        <v>13</v>
      </c>
    </row>
    <row r="3234" hidden="1">
      <c r="A3234" s="56" t="s">
        <v>3430</v>
      </c>
      <c r="B3234" s="25">
        <v>32750.0</v>
      </c>
      <c r="C3234" s="26">
        <v>28750.0</v>
      </c>
      <c r="D3234" s="27">
        <v>-4000.0</v>
      </c>
      <c r="E3234" s="28"/>
    </row>
    <row r="3235" hidden="1">
      <c r="A3235" s="56" t="s">
        <v>3431</v>
      </c>
      <c r="B3235" s="29">
        <v>31934.0</v>
      </c>
      <c r="C3235" s="26">
        <v>31934.0</v>
      </c>
      <c r="D3235" s="27">
        <v>0.0</v>
      </c>
      <c r="E3235" s="28"/>
    </row>
    <row r="3236" hidden="1">
      <c r="A3236" s="56" t="s">
        <v>3432</v>
      </c>
      <c r="B3236" s="29">
        <v>140.0</v>
      </c>
      <c r="C3236" s="26">
        <v>140.0</v>
      </c>
      <c r="D3236" s="27">
        <v>0.0</v>
      </c>
      <c r="E3236" s="28" t="s">
        <v>3433</v>
      </c>
    </row>
    <row r="3237" hidden="1">
      <c r="A3237" s="56" t="s">
        <v>3434</v>
      </c>
      <c r="B3237" s="25">
        <v>2500.0</v>
      </c>
      <c r="C3237" s="26">
        <v>5000.0</v>
      </c>
      <c r="D3237" s="27">
        <v>2500.0</v>
      </c>
      <c r="E3237" s="28" t="s">
        <v>4646</v>
      </c>
    </row>
    <row r="3238" hidden="1">
      <c r="A3238" s="31" t="s">
        <v>3436</v>
      </c>
      <c r="B3238" s="29">
        <v>0.0</v>
      </c>
      <c r="C3238" s="26"/>
      <c r="D3238" s="27">
        <v>0.0</v>
      </c>
      <c r="E3238" s="28"/>
    </row>
    <row r="3239" hidden="1">
      <c r="A3239" s="31" t="s">
        <v>3438</v>
      </c>
      <c r="B3239" s="29">
        <v>0.0</v>
      </c>
      <c r="C3239" s="26"/>
      <c r="D3239" s="27">
        <v>0.0</v>
      </c>
      <c r="E3239" s="28"/>
    </row>
    <row r="3240" hidden="1">
      <c r="A3240" s="31" t="s">
        <v>3439</v>
      </c>
      <c r="B3240" s="29">
        <v>300.0</v>
      </c>
      <c r="C3240" s="26">
        <v>1800.0</v>
      </c>
      <c r="D3240" s="27">
        <v>1500.0</v>
      </c>
      <c r="E3240" s="28" t="s">
        <v>4647</v>
      </c>
    </row>
    <row r="3241" hidden="1">
      <c r="A3241" s="31" t="s">
        <v>3441</v>
      </c>
      <c r="B3241" s="29">
        <v>6975.0</v>
      </c>
      <c r="C3241" s="26">
        <v>6975.0</v>
      </c>
      <c r="D3241" s="27">
        <v>0.0</v>
      </c>
      <c r="E3241" s="28"/>
    </row>
    <row r="3242" hidden="1">
      <c r="A3242" s="57" t="s">
        <v>3442</v>
      </c>
      <c r="B3242" s="29">
        <v>103558.0</v>
      </c>
      <c r="C3242" s="29">
        <v>103856.0</v>
      </c>
      <c r="D3242" s="27">
        <v>298.0</v>
      </c>
      <c r="E3242" s="34"/>
    </row>
    <row r="3243" hidden="1">
      <c r="A3243" s="57" t="s">
        <v>3443</v>
      </c>
      <c r="B3243" s="29">
        <v>34385.0</v>
      </c>
      <c r="C3243" s="58">
        <v>42219.0</v>
      </c>
      <c r="D3243" s="27">
        <v>7834.0</v>
      </c>
      <c r="E3243" s="34"/>
    </row>
    <row r="3244" hidden="1">
      <c r="A3244" s="57" t="s">
        <v>3444</v>
      </c>
      <c r="B3244" s="29">
        <v>99540.0</v>
      </c>
      <c r="C3244" s="58">
        <v>79655.0</v>
      </c>
      <c r="D3244" s="27">
        <v>-19885.0</v>
      </c>
      <c r="E3244" s="34"/>
    </row>
    <row r="3245" hidden="1">
      <c r="A3245" s="57" t="s">
        <v>3445</v>
      </c>
      <c r="B3245" s="29">
        <v>102435.0</v>
      </c>
      <c r="C3245" s="58">
        <v>109734.0</v>
      </c>
      <c r="D3245" s="27">
        <v>7299.0</v>
      </c>
      <c r="E3245" s="34"/>
    </row>
    <row r="3246" hidden="1">
      <c r="A3246" s="57" t="s">
        <v>3447</v>
      </c>
      <c r="B3246" s="29">
        <v>791.0</v>
      </c>
      <c r="C3246" s="58">
        <v>950.0</v>
      </c>
      <c r="D3246" s="27">
        <v>159.0</v>
      </c>
      <c r="E3246" s="34"/>
    </row>
    <row r="3247" hidden="1">
      <c r="A3247" s="57" t="s">
        <v>3448</v>
      </c>
      <c r="B3247" s="29">
        <v>8603.0</v>
      </c>
      <c r="C3247" s="58">
        <v>14216.0</v>
      </c>
      <c r="D3247" s="27">
        <v>5613.0</v>
      </c>
      <c r="E3247" s="34"/>
    </row>
    <row r="3248" hidden="1">
      <c r="A3248" s="35" t="s">
        <v>3449</v>
      </c>
      <c r="B3248" s="29">
        <v>415306.5</v>
      </c>
      <c r="C3248" s="58">
        <v>416686.6</v>
      </c>
      <c r="D3248" s="27">
        <v>1380.0999999999767</v>
      </c>
      <c r="E3248" s="34"/>
    </row>
    <row r="3249" hidden="1">
      <c r="A3249" s="36" t="s">
        <v>3450</v>
      </c>
      <c r="B3249" s="37">
        <v>1.5</v>
      </c>
      <c r="C3249" s="27">
        <v>-5673.599999999977</v>
      </c>
      <c r="D3249" s="27">
        <v>-5675.099999999977</v>
      </c>
      <c r="E3249" s="38"/>
    </row>
    <row r="3250" hidden="1"/>
    <row r="3251" hidden="1"/>
    <row r="3252" hidden="1">
      <c r="A3252" s="5" t="s">
        <v>3421</v>
      </c>
      <c r="B3252" s="6"/>
      <c r="C3252" s="6"/>
      <c r="D3252" s="6"/>
      <c r="E3252" s="7"/>
    </row>
    <row r="3253" hidden="1">
      <c r="A3253" s="10"/>
      <c r="B3253" s="11"/>
      <c r="C3253" s="11"/>
      <c r="D3253" s="11"/>
      <c r="E3253" s="12"/>
    </row>
    <row r="3254" hidden="1">
      <c r="A3254" s="5" t="s">
        <v>3423</v>
      </c>
      <c r="B3254" s="6"/>
      <c r="C3254" s="6"/>
      <c r="D3254" s="6"/>
      <c r="E3254" s="7"/>
    </row>
    <row r="3255" hidden="1">
      <c r="A3255" s="10"/>
      <c r="B3255" s="11"/>
      <c r="C3255" s="11"/>
      <c r="D3255" s="11"/>
      <c r="E3255" s="12"/>
    </row>
    <row r="3256" hidden="1">
      <c r="A3256" s="13">
        <v>46132.0</v>
      </c>
      <c r="B3256" s="6"/>
      <c r="C3256" s="53" t="s">
        <v>3424</v>
      </c>
      <c r="D3256" s="15">
        <v>46138.0</v>
      </c>
      <c r="E3256" s="7"/>
    </row>
    <row r="3257" hidden="1">
      <c r="A3257" s="10"/>
      <c r="B3257" s="11"/>
      <c r="C3257" s="16"/>
      <c r="D3257" s="11"/>
      <c r="E3257" s="12"/>
    </row>
    <row r="3258" hidden="1">
      <c r="A3258" s="54" t="s">
        <v>4468</v>
      </c>
      <c r="B3258" s="7"/>
      <c r="C3258" s="16"/>
      <c r="D3258" s="55" t="s">
        <v>4469</v>
      </c>
      <c r="E3258" s="7"/>
    </row>
    <row r="3259" hidden="1">
      <c r="A3259" s="10"/>
      <c r="B3259" s="12"/>
      <c r="C3259" s="16"/>
      <c r="D3259" s="11"/>
      <c r="E3259" s="12"/>
    </row>
    <row r="3260" hidden="1">
      <c r="A3260" s="19" t="s">
        <v>3425</v>
      </c>
      <c r="B3260" s="6"/>
      <c r="C3260" s="6"/>
      <c r="D3260" s="6"/>
      <c r="E3260" s="7"/>
    </row>
    <row r="3261" hidden="1">
      <c r="A3261" s="20" t="s">
        <v>3426</v>
      </c>
      <c r="B3261" s="21" t="s">
        <v>3427</v>
      </c>
      <c r="C3261" s="22" t="s">
        <v>3428</v>
      </c>
      <c r="D3261" s="21" t="s">
        <v>3429</v>
      </c>
      <c r="E3261" s="23" t="s">
        <v>13</v>
      </c>
    </row>
    <row r="3262" hidden="1">
      <c r="A3262" s="56" t="s">
        <v>3430</v>
      </c>
      <c r="B3262" s="25">
        <v>32750.0</v>
      </c>
      <c r="C3262" s="26">
        <v>28750.0</v>
      </c>
      <c r="D3262" s="27">
        <v>-4000.0</v>
      </c>
      <c r="E3262" s="28"/>
    </row>
    <row r="3263" hidden="1">
      <c r="A3263" s="56" t="s">
        <v>3431</v>
      </c>
      <c r="B3263" s="29">
        <v>31934.0</v>
      </c>
      <c r="C3263" s="26">
        <v>31934.0</v>
      </c>
      <c r="D3263" s="27">
        <v>0.0</v>
      </c>
      <c r="E3263" s="28"/>
    </row>
    <row r="3264" hidden="1">
      <c r="A3264" s="56" t="s">
        <v>3432</v>
      </c>
      <c r="B3264" s="29">
        <v>140.0</v>
      </c>
      <c r="C3264" s="26">
        <v>140.0</v>
      </c>
      <c r="D3264" s="27">
        <v>0.0</v>
      </c>
      <c r="E3264" s="28" t="s">
        <v>3433</v>
      </c>
    </row>
    <row r="3265" hidden="1">
      <c r="A3265" s="56" t="s">
        <v>3434</v>
      </c>
      <c r="B3265" s="25">
        <v>2500.0</v>
      </c>
      <c r="C3265" s="26">
        <v>5000.0</v>
      </c>
      <c r="D3265" s="27">
        <v>2500.0</v>
      </c>
      <c r="E3265" s="28" t="s">
        <v>4646</v>
      </c>
    </row>
    <row r="3266" hidden="1">
      <c r="A3266" s="31" t="s">
        <v>3436</v>
      </c>
      <c r="B3266" s="29">
        <v>0.0</v>
      </c>
      <c r="C3266" s="26"/>
      <c r="D3266" s="27">
        <v>0.0</v>
      </c>
      <c r="E3266" s="28"/>
    </row>
    <row r="3267" hidden="1">
      <c r="A3267" s="31" t="s">
        <v>3438</v>
      </c>
      <c r="B3267" s="29">
        <v>0.0</v>
      </c>
      <c r="C3267" s="26"/>
      <c r="D3267" s="27">
        <v>0.0</v>
      </c>
      <c r="E3267" s="28"/>
    </row>
    <row r="3268" hidden="1">
      <c r="A3268" s="31" t="s">
        <v>3439</v>
      </c>
      <c r="B3268" s="29">
        <v>300.0</v>
      </c>
      <c r="C3268" s="26">
        <v>1800.0</v>
      </c>
      <c r="D3268" s="27">
        <v>1500.0</v>
      </c>
      <c r="E3268" s="28" t="s">
        <v>4647</v>
      </c>
    </row>
    <row r="3269" hidden="1">
      <c r="A3269" s="31" t="s">
        <v>3441</v>
      </c>
      <c r="B3269" s="29">
        <v>6975.0</v>
      </c>
      <c r="C3269" s="26">
        <v>6975.0</v>
      </c>
      <c r="D3269" s="27">
        <v>0.0</v>
      </c>
      <c r="E3269" s="28"/>
    </row>
    <row r="3270" hidden="1">
      <c r="A3270" s="57" t="s">
        <v>3442</v>
      </c>
      <c r="B3270" s="29">
        <v>103558.0</v>
      </c>
      <c r="C3270" s="29">
        <v>103558.0</v>
      </c>
      <c r="D3270" s="27">
        <v>0.0</v>
      </c>
      <c r="E3270" s="34"/>
    </row>
    <row r="3271" hidden="1">
      <c r="A3271" s="57" t="s">
        <v>3443</v>
      </c>
      <c r="B3271" s="29">
        <v>34385.0</v>
      </c>
      <c r="C3271" s="58">
        <v>34385.0</v>
      </c>
      <c r="D3271" s="27">
        <v>0.0</v>
      </c>
      <c r="E3271" s="34"/>
    </row>
    <row r="3272" hidden="1">
      <c r="A3272" s="57" t="s">
        <v>3444</v>
      </c>
      <c r="B3272" s="29">
        <v>99540.0</v>
      </c>
      <c r="C3272" s="58">
        <v>99540.0</v>
      </c>
      <c r="D3272" s="27">
        <v>0.0</v>
      </c>
      <c r="E3272" s="34"/>
    </row>
    <row r="3273" hidden="1">
      <c r="A3273" s="57" t="s">
        <v>3445</v>
      </c>
      <c r="B3273" s="29">
        <v>102435.0</v>
      </c>
      <c r="C3273" s="58">
        <v>102435.0</v>
      </c>
      <c r="D3273" s="27">
        <v>0.0</v>
      </c>
      <c r="E3273" s="34"/>
    </row>
    <row r="3274" hidden="1">
      <c r="A3274" s="57" t="s">
        <v>3447</v>
      </c>
      <c r="B3274" s="29">
        <v>791.0</v>
      </c>
      <c r="C3274" s="58">
        <v>791.0</v>
      </c>
      <c r="D3274" s="27">
        <v>0.0</v>
      </c>
      <c r="E3274" s="34"/>
    </row>
    <row r="3275" hidden="1">
      <c r="A3275" s="57" t="s">
        <v>3448</v>
      </c>
      <c r="B3275" s="29">
        <v>8603.0</v>
      </c>
      <c r="C3275" s="58">
        <v>8603.0</v>
      </c>
      <c r="D3275" s="27">
        <v>0.0</v>
      </c>
      <c r="E3275" s="34"/>
    </row>
    <row r="3276" hidden="1">
      <c r="A3276" s="35" t="s">
        <v>3449</v>
      </c>
      <c r="B3276" s="29">
        <v>415306.5</v>
      </c>
      <c r="C3276" s="58">
        <v>414985.5</v>
      </c>
      <c r="D3276" s="27">
        <v>-321.0</v>
      </c>
      <c r="E3276" s="34"/>
    </row>
    <row r="3277" hidden="1">
      <c r="A3277" s="36" t="s">
        <v>3450</v>
      </c>
      <c r="B3277" s="37">
        <v>1.5</v>
      </c>
      <c r="C3277" s="27">
        <v>322.5</v>
      </c>
      <c r="D3277" s="27">
        <v>321.0</v>
      </c>
      <c r="E3277" s="38"/>
    </row>
    <row r="3278" hidden="1"/>
    <row r="3279" hidden="1"/>
    <row r="3280">
      <c r="A3280" s="5" t="s">
        <v>3421</v>
      </c>
      <c r="B3280" s="6"/>
      <c r="C3280" s="6"/>
      <c r="D3280" s="6"/>
      <c r="E3280" s="7"/>
    </row>
    <row r="3281">
      <c r="A3281" s="10"/>
      <c r="B3281" s="11"/>
      <c r="C3281" s="11"/>
      <c r="D3281" s="11"/>
      <c r="E3281" s="12"/>
    </row>
    <row r="3282">
      <c r="A3282" s="5" t="s">
        <v>3423</v>
      </c>
      <c r="B3282" s="6"/>
      <c r="C3282" s="6"/>
      <c r="D3282" s="6"/>
      <c r="E3282" s="7"/>
    </row>
    <row r="3283">
      <c r="A3283" s="10"/>
      <c r="B3283" s="11"/>
      <c r="C3283" s="11"/>
      <c r="D3283" s="11"/>
      <c r="E3283" s="12"/>
    </row>
    <row r="3284">
      <c r="A3284" s="13">
        <v>46139.0</v>
      </c>
      <c r="B3284" s="6"/>
      <c r="C3284" s="53" t="s">
        <v>3424</v>
      </c>
      <c r="D3284" s="15">
        <v>46142.0</v>
      </c>
      <c r="E3284" s="7"/>
    </row>
    <row r="3285">
      <c r="A3285" s="10"/>
      <c r="B3285" s="11"/>
      <c r="C3285" s="16"/>
      <c r="D3285" s="11"/>
      <c r="E3285" s="12"/>
    </row>
    <row r="3286">
      <c r="A3286" s="54" t="s">
        <v>4468</v>
      </c>
      <c r="B3286" s="7"/>
      <c r="C3286" s="16"/>
      <c r="D3286" s="55" t="s">
        <v>4483</v>
      </c>
      <c r="E3286" s="7"/>
    </row>
    <row r="3287">
      <c r="A3287" s="10"/>
      <c r="B3287" s="12"/>
      <c r="C3287" s="16"/>
      <c r="D3287" s="11"/>
      <c r="E3287" s="12"/>
    </row>
    <row r="3288">
      <c r="A3288" s="19" t="s">
        <v>3425</v>
      </c>
      <c r="B3288" s="6"/>
      <c r="C3288" s="6"/>
      <c r="D3288" s="6"/>
      <c r="E3288" s="7"/>
    </row>
    <row r="3289">
      <c r="A3289" s="20" t="s">
        <v>3426</v>
      </c>
      <c r="B3289" s="21" t="s">
        <v>3427</v>
      </c>
      <c r="C3289" s="22" t="s">
        <v>3428</v>
      </c>
      <c r="D3289" s="21" t="s">
        <v>3429</v>
      </c>
      <c r="E3289" s="23" t="s">
        <v>13</v>
      </c>
    </row>
    <row r="3290">
      <c r="A3290" s="56" t="s">
        <v>3430</v>
      </c>
      <c r="B3290" s="25">
        <v>6957.0</v>
      </c>
      <c r="C3290" s="26">
        <v>6957.0</v>
      </c>
      <c r="D3290" s="27">
        <v>0.0</v>
      </c>
      <c r="E3290" s="28"/>
    </row>
    <row r="3291">
      <c r="A3291" s="56" t="s">
        <v>3431</v>
      </c>
      <c r="B3291" s="29">
        <v>17266.0</v>
      </c>
      <c r="C3291" s="26">
        <v>17266.0</v>
      </c>
      <c r="D3291" s="27">
        <v>0.0</v>
      </c>
      <c r="E3291" s="28"/>
    </row>
    <row r="3292">
      <c r="A3292" s="56" t="s">
        <v>3432</v>
      </c>
      <c r="B3292" s="29">
        <v>0.0</v>
      </c>
      <c r="C3292" s="26"/>
      <c r="D3292" s="27">
        <v>0.0</v>
      </c>
      <c r="E3292" s="28" t="s">
        <v>3433</v>
      </c>
    </row>
    <row r="3293">
      <c r="A3293" s="56" t="s">
        <v>3434</v>
      </c>
      <c r="B3293" s="25">
        <v>2200.0</v>
      </c>
      <c r="C3293" s="26">
        <v>2200.0</v>
      </c>
      <c r="D3293" s="27">
        <v>0.0</v>
      </c>
      <c r="E3293" s="28"/>
    </row>
    <row r="3294">
      <c r="A3294" s="31" t="s">
        <v>3436</v>
      </c>
      <c r="B3294" s="29">
        <v>0.0</v>
      </c>
      <c r="C3294" s="26"/>
      <c r="D3294" s="27">
        <v>0.0</v>
      </c>
      <c r="E3294" s="28"/>
    </row>
    <row r="3295">
      <c r="A3295" s="31" t="s">
        <v>3438</v>
      </c>
      <c r="B3295" s="29">
        <v>90.0</v>
      </c>
      <c r="C3295" s="26">
        <v>90.0</v>
      </c>
      <c r="D3295" s="27">
        <v>0.0</v>
      </c>
      <c r="E3295" s="28" t="s">
        <v>4648</v>
      </c>
    </row>
    <row r="3296">
      <c r="A3296" s="31" t="s">
        <v>3439</v>
      </c>
      <c r="B3296" s="29">
        <v>4725.0</v>
      </c>
      <c r="C3296" s="26">
        <v>4570.0</v>
      </c>
      <c r="D3296" s="27">
        <v>-155.0</v>
      </c>
      <c r="E3296" s="28" t="s">
        <v>4649</v>
      </c>
    </row>
    <row r="3297">
      <c r="A3297" s="31" t="s">
        <v>3441</v>
      </c>
      <c r="B3297" s="29">
        <v>3130.0</v>
      </c>
      <c r="C3297" s="26">
        <v>3285.0</v>
      </c>
      <c r="D3297" s="27">
        <v>155.0</v>
      </c>
      <c r="E3297" s="28"/>
    </row>
    <row r="3298">
      <c r="A3298" s="57" t="s">
        <v>3442</v>
      </c>
      <c r="B3298" s="29">
        <v>47919.0</v>
      </c>
      <c r="C3298" s="29">
        <v>47919.0</v>
      </c>
      <c r="D3298" s="27">
        <v>0.0</v>
      </c>
      <c r="E3298" s="34"/>
    </row>
    <row r="3299">
      <c r="A3299" s="57" t="s">
        <v>3443</v>
      </c>
      <c r="B3299" s="29">
        <v>13867.0</v>
      </c>
      <c r="C3299" s="58">
        <v>13867.0</v>
      </c>
      <c r="D3299" s="27">
        <v>0.0</v>
      </c>
      <c r="E3299" s="34"/>
    </row>
    <row r="3300">
      <c r="A3300" s="57" t="s">
        <v>3444</v>
      </c>
      <c r="B3300" s="29">
        <v>37019.0</v>
      </c>
      <c r="C3300" s="58">
        <v>37019.0</v>
      </c>
      <c r="D3300" s="27">
        <v>0.0</v>
      </c>
      <c r="E3300" s="34"/>
    </row>
    <row r="3301">
      <c r="A3301" s="57" t="s">
        <v>3445</v>
      </c>
      <c r="B3301" s="29">
        <v>47959.0</v>
      </c>
      <c r="C3301" s="58">
        <v>47959.0</v>
      </c>
      <c r="D3301" s="27">
        <v>0.0</v>
      </c>
      <c r="E3301" s="34"/>
    </row>
    <row r="3302">
      <c r="A3302" s="57" t="s">
        <v>3447</v>
      </c>
      <c r="B3302" s="29">
        <v>876.0</v>
      </c>
      <c r="C3302" s="58">
        <v>876.0</v>
      </c>
      <c r="D3302" s="27">
        <v>0.0</v>
      </c>
      <c r="E3302" s="34"/>
    </row>
    <row r="3303">
      <c r="A3303" s="57" t="s">
        <v>3448</v>
      </c>
      <c r="B3303" s="29">
        <v>3820.0</v>
      </c>
      <c r="C3303" s="58">
        <v>3820.0</v>
      </c>
      <c r="D3303" s="27">
        <v>0.0</v>
      </c>
      <c r="E3303" s="34"/>
    </row>
    <row r="3304">
      <c r="A3304" s="35" t="s">
        <v>3449</v>
      </c>
      <c r="B3304" s="29">
        <v>182007.5</v>
      </c>
      <c r="C3304" s="58">
        <v>182007.5</v>
      </c>
      <c r="D3304" s="27">
        <v>0.0</v>
      </c>
      <c r="E3304" s="34"/>
    </row>
    <row r="3305">
      <c r="A3305" s="36" t="s">
        <v>3450</v>
      </c>
      <c r="B3305" s="37">
        <v>0.5</v>
      </c>
      <c r="C3305" s="27">
        <v>0.5</v>
      </c>
      <c r="D3305" s="27">
        <v>0.0</v>
      </c>
      <c r="E3305" s="38"/>
    </row>
    <row r="3308">
      <c r="A3308" s="5" t="s">
        <v>3421</v>
      </c>
      <c r="B3308" s="6"/>
      <c r="C3308" s="6"/>
      <c r="D3308" s="6"/>
      <c r="E3308" s="7"/>
    </row>
    <row r="3309">
      <c r="A3309" s="10"/>
      <c r="B3309" s="11"/>
      <c r="C3309" s="11"/>
      <c r="D3309" s="11"/>
      <c r="E3309" s="12"/>
    </row>
    <row r="3310">
      <c r="A3310" s="5" t="s">
        <v>3423</v>
      </c>
      <c r="B3310" s="6"/>
      <c r="C3310" s="6"/>
      <c r="D3310" s="6"/>
      <c r="E3310" s="7"/>
    </row>
    <row r="3311">
      <c r="A3311" s="10"/>
      <c r="B3311" s="11"/>
      <c r="C3311" s="11"/>
      <c r="D3311" s="11"/>
      <c r="E3311" s="12"/>
    </row>
    <row r="3312">
      <c r="A3312" s="13">
        <v>46143.0</v>
      </c>
      <c r="B3312" s="6"/>
      <c r="C3312" s="53" t="s">
        <v>3424</v>
      </c>
      <c r="D3312" s="15">
        <v>46145.0</v>
      </c>
      <c r="E3312" s="7"/>
    </row>
    <row r="3313">
      <c r="A3313" s="10"/>
      <c r="B3313" s="11"/>
      <c r="C3313" s="16"/>
      <c r="D3313" s="11"/>
      <c r="E3313" s="12"/>
    </row>
    <row r="3314">
      <c r="A3314" s="54" t="s">
        <v>4475</v>
      </c>
      <c r="B3314" s="7"/>
      <c r="C3314" s="16"/>
      <c r="D3314" s="55" t="s">
        <v>4469</v>
      </c>
      <c r="E3314" s="7"/>
    </row>
    <row r="3315">
      <c r="A3315" s="10"/>
      <c r="B3315" s="12"/>
      <c r="C3315" s="16"/>
      <c r="D3315" s="11"/>
      <c r="E3315" s="12"/>
    </row>
    <row r="3316">
      <c r="A3316" s="19" t="s">
        <v>3425</v>
      </c>
      <c r="B3316" s="6"/>
      <c r="C3316" s="6"/>
      <c r="D3316" s="6"/>
      <c r="E3316" s="7"/>
    </row>
    <row r="3317">
      <c r="A3317" s="20" t="s">
        <v>3426</v>
      </c>
      <c r="B3317" s="21" t="s">
        <v>3427</v>
      </c>
      <c r="C3317" s="22" t="s">
        <v>3428</v>
      </c>
      <c r="D3317" s="21" t="s">
        <v>3429</v>
      </c>
      <c r="E3317" s="23" t="s">
        <v>13</v>
      </c>
    </row>
    <row r="3318">
      <c r="A3318" s="56" t="s">
        <v>3430</v>
      </c>
      <c r="B3318" s="25">
        <v>18256.0</v>
      </c>
      <c r="C3318" s="26">
        <v>2184.0</v>
      </c>
      <c r="D3318" s="27">
        <v>-16072.0</v>
      </c>
      <c r="E3318" s="28"/>
    </row>
    <row r="3319">
      <c r="A3319" s="56" t="s">
        <v>3431</v>
      </c>
      <c r="B3319" s="29">
        <v>10769.0</v>
      </c>
      <c r="C3319" s="26">
        <v>10769.0</v>
      </c>
      <c r="D3319" s="27">
        <v>0.0</v>
      </c>
      <c r="E3319" s="28"/>
    </row>
    <row r="3320">
      <c r="A3320" s="56" t="s">
        <v>3432</v>
      </c>
      <c r="B3320" s="29">
        <v>200.0</v>
      </c>
      <c r="C3320" s="26">
        <v>200.0</v>
      </c>
      <c r="D3320" s="27">
        <v>0.0</v>
      </c>
      <c r="E3320" s="28" t="s">
        <v>3433</v>
      </c>
    </row>
    <row r="3321">
      <c r="A3321" s="56" t="s">
        <v>3434</v>
      </c>
      <c r="B3321" s="25">
        <v>500.0</v>
      </c>
      <c r="C3321" s="26">
        <v>6500.0</v>
      </c>
      <c r="D3321" s="27">
        <v>6000.0</v>
      </c>
      <c r="E3321" s="28" t="s">
        <v>4650</v>
      </c>
    </row>
    <row r="3322">
      <c r="A3322" s="31" t="s">
        <v>3436</v>
      </c>
      <c r="B3322" s="29">
        <v>225.0</v>
      </c>
      <c r="C3322" s="26"/>
      <c r="D3322" s="27">
        <v>-225.0</v>
      </c>
      <c r="E3322" s="28"/>
    </row>
    <row r="3323">
      <c r="A3323" s="31" t="s">
        <v>3438</v>
      </c>
      <c r="B3323" s="29">
        <v>70.0</v>
      </c>
      <c r="C3323" s="26">
        <v>70.0</v>
      </c>
      <c r="D3323" s="27">
        <v>0.0</v>
      </c>
      <c r="E3323" s="28" t="s">
        <v>4651</v>
      </c>
    </row>
    <row r="3324">
      <c r="A3324" s="31" t="s">
        <v>3439</v>
      </c>
      <c r="B3324" s="29">
        <v>0.0</v>
      </c>
      <c r="C3324" s="26">
        <v>10074.0</v>
      </c>
      <c r="D3324" s="27">
        <v>10074.0</v>
      </c>
      <c r="E3324" s="28" t="s">
        <v>4585</v>
      </c>
    </row>
    <row r="3325">
      <c r="A3325" s="31" t="s">
        <v>3441</v>
      </c>
      <c r="B3325" s="29">
        <v>3780.0</v>
      </c>
      <c r="C3325" s="26">
        <v>3960.0</v>
      </c>
      <c r="D3325" s="27">
        <v>180.0</v>
      </c>
      <c r="E3325" s="28"/>
    </row>
    <row r="3326">
      <c r="A3326" s="57" t="s">
        <v>3442</v>
      </c>
      <c r="B3326" s="29">
        <v>47344.0</v>
      </c>
      <c r="C3326" s="29">
        <v>47344.0</v>
      </c>
      <c r="D3326" s="27">
        <v>0.0</v>
      </c>
      <c r="E3326" s="34"/>
    </row>
    <row r="3327">
      <c r="A3327" s="57" t="s">
        <v>3443</v>
      </c>
      <c r="B3327" s="29">
        <v>22411.0</v>
      </c>
      <c r="C3327" s="58">
        <v>22411.0</v>
      </c>
      <c r="D3327" s="27">
        <v>0.0</v>
      </c>
      <c r="E3327" s="34"/>
    </row>
    <row r="3328">
      <c r="A3328" s="57" t="s">
        <v>3444</v>
      </c>
      <c r="B3328" s="29">
        <v>35568.0</v>
      </c>
      <c r="C3328" s="58">
        <v>35568.0</v>
      </c>
      <c r="D3328" s="27">
        <v>0.0</v>
      </c>
      <c r="E3328" s="34"/>
    </row>
    <row r="3329">
      <c r="A3329" s="57" t="s">
        <v>3445</v>
      </c>
      <c r="B3329" s="29">
        <v>48854.0</v>
      </c>
      <c r="C3329" s="58">
        <v>48854.0</v>
      </c>
      <c r="D3329" s="27">
        <v>0.0</v>
      </c>
      <c r="E3329" s="34"/>
    </row>
    <row r="3330">
      <c r="A3330" s="57" t="s">
        <v>3447</v>
      </c>
      <c r="B3330" s="29">
        <v>2330.0</v>
      </c>
      <c r="C3330" s="58">
        <v>2330.0</v>
      </c>
      <c r="D3330" s="27">
        <v>0.0</v>
      </c>
      <c r="E3330" s="34"/>
    </row>
    <row r="3331">
      <c r="A3331" s="57" t="s">
        <v>3448</v>
      </c>
      <c r="B3331" s="29">
        <v>4107.0</v>
      </c>
      <c r="C3331" s="58">
        <v>4107.0</v>
      </c>
      <c r="D3331" s="27">
        <v>0.0</v>
      </c>
      <c r="E3331" s="34"/>
    </row>
    <row r="3332">
      <c r="A3332" s="35" t="s">
        <v>3449</v>
      </c>
      <c r="B3332" s="29">
        <v>190307.0</v>
      </c>
      <c r="C3332" s="58">
        <v>190307.0</v>
      </c>
      <c r="D3332" s="27">
        <v>0.0</v>
      </c>
      <c r="E3332" s="34"/>
    </row>
    <row r="3333">
      <c r="A3333" s="36" t="s">
        <v>3450</v>
      </c>
      <c r="B3333" s="37">
        <v>0.0</v>
      </c>
      <c r="C3333" s="27">
        <v>-43.0</v>
      </c>
      <c r="D3333" s="27">
        <v>-43.0</v>
      </c>
      <c r="E3333" s="38"/>
    </row>
    <row r="3336">
      <c r="A3336" s="5" t="s">
        <v>3421</v>
      </c>
      <c r="B3336" s="6"/>
      <c r="C3336" s="6"/>
      <c r="D3336" s="6"/>
      <c r="E3336" s="7"/>
    </row>
    <row r="3337">
      <c r="A3337" s="10"/>
      <c r="B3337" s="11"/>
      <c r="C3337" s="11"/>
      <c r="D3337" s="11"/>
      <c r="E3337" s="12"/>
    </row>
    <row r="3338">
      <c r="A3338" s="5" t="s">
        <v>3423</v>
      </c>
      <c r="B3338" s="6"/>
      <c r="C3338" s="6"/>
      <c r="D3338" s="6"/>
      <c r="E3338" s="7"/>
    </row>
    <row r="3339">
      <c r="A3339" s="10"/>
      <c r="B3339" s="11"/>
      <c r="C3339" s="11"/>
      <c r="D3339" s="11"/>
      <c r="E3339" s="12"/>
    </row>
    <row r="3340">
      <c r="A3340" s="13">
        <v>46146.0</v>
      </c>
      <c r="B3340" s="6"/>
      <c r="C3340" s="53" t="s">
        <v>3424</v>
      </c>
      <c r="D3340" s="15">
        <v>46152.0</v>
      </c>
      <c r="E3340" s="7"/>
    </row>
    <row r="3341">
      <c r="A3341" s="10"/>
      <c r="B3341" s="11"/>
      <c r="C3341" s="16"/>
      <c r="D3341" s="11"/>
      <c r="E3341" s="12"/>
    </row>
    <row r="3342">
      <c r="A3342" s="54" t="s">
        <v>4468</v>
      </c>
      <c r="B3342" s="7"/>
      <c r="C3342" s="16"/>
      <c r="D3342" s="55" t="s">
        <v>4469</v>
      </c>
      <c r="E3342" s="7"/>
    </row>
    <row r="3343">
      <c r="A3343" s="10"/>
      <c r="B3343" s="12"/>
      <c r="C3343" s="16"/>
      <c r="D3343" s="11"/>
      <c r="E3343" s="12"/>
    </row>
    <row r="3344">
      <c r="A3344" s="19" t="s">
        <v>3425</v>
      </c>
      <c r="B3344" s="6"/>
      <c r="C3344" s="6"/>
      <c r="D3344" s="6"/>
      <c r="E3344" s="7"/>
    </row>
    <row r="3345">
      <c r="A3345" s="20" t="s">
        <v>3426</v>
      </c>
      <c r="B3345" s="21" t="s">
        <v>3427</v>
      </c>
      <c r="C3345" s="22" t="s">
        <v>3428</v>
      </c>
      <c r="D3345" s="21" t="s">
        <v>3429</v>
      </c>
      <c r="E3345" s="23" t="s">
        <v>13</v>
      </c>
    </row>
    <row r="3346">
      <c r="A3346" s="56" t="s">
        <v>3430</v>
      </c>
      <c r="B3346" s="25">
        <v>48115.0</v>
      </c>
      <c r="C3346" s="26">
        <v>33921.0</v>
      </c>
      <c r="D3346" s="27">
        <v>-14194.0</v>
      </c>
      <c r="E3346" s="28"/>
    </row>
    <row r="3347">
      <c r="A3347" s="56" t="s">
        <v>3431</v>
      </c>
      <c r="B3347" s="29">
        <v>45864.0</v>
      </c>
      <c r="C3347" s="26">
        <v>45864.0</v>
      </c>
      <c r="D3347" s="27">
        <v>0.0</v>
      </c>
      <c r="E3347" s="28"/>
    </row>
    <row r="3348">
      <c r="A3348" s="56" t="s">
        <v>3432</v>
      </c>
      <c r="B3348" s="29">
        <v>130.0</v>
      </c>
      <c r="C3348" s="26">
        <v>130.0</v>
      </c>
      <c r="D3348" s="27">
        <v>0.0</v>
      </c>
      <c r="E3348" s="28" t="s">
        <v>3433</v>
      </c>
    </row>
    <row r="3349">
      <c r="A3349" s="56" t="s">
        <v>3434</v>
      </c>
      <c r="B3349" s="25">
        <v>2000.0</v>
      </c>
      <c r="C3349" s="26">
        <v>5000.0</v>
      </c>
      <c r="D3349" s="27">
        <v>3000.0</v>
      </c>
      <c r="E3349" s="28" t="s">
        <v>3435</v>
      </c>
    </row>
    <row r="3350">
      <c r="A3350" s="31" t="s">
        <v>3436</v>
      </c>
      <c r="B3350" s="29">
        <v>0.0</v>
      </c>
      <c r="C3350" s="26">
        <v>110.0</v>
      </c>
      <c r="D3350" s="27">
        <v>110.0</v>
      </c>
      <c r="E3350" s="28" t="s">
        <v>3437</v>
      </c>
    </row>
    <row r="3351">
      <c r="A3351" s="31" t="s">
        <v>3438</v>
      </c>
      <c r="B3351" s="29">
        <v>0.0</v>
      </c>
      <c r="C3351" s="26"/>
      <c r="D3351" s="27">
        <v>0.0</v>
      </c>
      <c r="E3351" s="28"/>
    </row>
    <row r="3352">
      <c r="A3352" s="31" t="s">
        <v>3439</v>
      </c>
      <c r="B3352" s="29">
        <v>273.0</v>
      </c>
      <c r="C3352" s="26">
        <v>11357.0</v>
      </c>
      <c r="D3352" s="27">
        <v>11084.0</v>
      </c>
      <c r="E3352" s="28" t="s">
        <v>3440</v>
      </c>
    </row>
    <row r="3353">
      <c r="A3353" s="31" t="s">
        <v>3441</v>
      </c>
      <c r="B3353" s="29">
        <v>5940.0</v>
      </c>
      <c r="C3353" s="26">
        <v>5940.0</v>
      </c>
      <c r="D3353" s="27">
        <v>0.0</v>
      </c>
      <c r="E3353" s="28"/>
    </row>
    <row r="3354">
      <c r="A3354" s="57" t="s">
        <v>3442</v>
      </c>
      <c r="B3354" s="29">
        <v>91035.0</v>
      </c>
      <c r="C3354" s="29">
        <v>91693.0</v>
      </c>
      <c r="D3354" s="27">
        <v>658.0</v>
      </c>
      <c r="E3354" s="34"/>
    </row>
    <row r="3355">
      <c r="A3355" s="57" t="s">
        <v>3443</v>
      </c>
      <c r="B3355" s="29">
        <v>43275.0</v>
      </c>
      <c r="C3355" s="58">
        <v>43275.0</v>
      </c>
      <c r="D3355" s="27">
        <v>0.0</v>
      </c>
      <c r="E3355" s="34"/>
    </row>
    <row r="3356">
      <c r="A3356" s="57" t="s">
        <v>3444</v>
      </c>
      <c r="B3356" s="29">
        <v>83651.0</v>
      </c>
      <c r="C3356" s="58">
        <v>83651.0</v>
      </c>
      <c r="D3356" s="27">
        <v>0.0</v>
      </c>
      <c r="E3356" s="34"/>
    </row>
    <row r="3357">
      <c r="A3357" s="57" t="s">
        <v>3445</v>
      </c>
      <c r="B3357" s="29">
        <v>98769.8</v>
      </c>
      <c r="C3357" s="58">
        <v>98769.8</v>
      </c>
      <c r="D3357" s="27">
        <v>0.0</v>
      </c>
      <c r="E3357" s="34"/>
    </row>
    <row r="3358">
      <c r="A3358" s="57" t="s">
        <v>3447</v>
      </c>
      <c r="B3358" s="29">
        <v>3079.0</v>
      </c>
      <c r="C3358" s="58">
        <v>3079.0</v>
      </c>
      <c r="D3358" s="27">
        <v>0.0</v>
      </c>
      <c r="E3358" s="34"/>
    </row>
    <row r="3359">
      <c r="A3359" s="57" t="s">
        <v>3448</v>
      </c>
      <c r="B3359" s="29">
        <v>16685.0</v>
      </c>
      <c r="C3359" s="58">
        <v>16685.0</v>
      </c>
      <c r="D3359" s="27">
        <v>0.0</v>
      </c>
      <c r="E3359" s="34"/>
    </row>
    <row r="3360">
      <c r="A3360" s="35" t="s">
        <v>3449</v>
      </c>
      <c r="B3360" s="29">
        <v>422130.8</v>
      </c>
      <c r="C3360" s="58">
        <v>422788.8</v>
      </c>
      <c r="D3360" s="27">
        <v>658.0</v>
      </c>
      <c r="E3360" s="34"/>
    </row>
    <row r="3361">
      <c r="A3361" s="36" t="s">
        <v>3450</v>
      </c>
      <c r="B3361" s="37">
        <v>1.0</v>
      </c>
      <c r="C3361" s="27">
        <v>1.0</v>
      </c>
      <c r="D3361" s="27">
        <v>0.0</v>
      </c>
      <c r="E3361" s="38"/>
    </row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  <row r="4963" hidden="1"/>
    <row r="4964" hidden="1"/>
    <row r="4965" hidden="1"/>
    <row r="4966" hidden="1"/>
    <row r="4967" hidden="1"/>
    <row r="4968" hidden="1"/>
    <row r="4969" hidden="1"/>
    <row r="4970" hidden="1"/>
    <row r="4971" hidden="1"/>
    <row r="4972" hidden="1"/>
    <row r="4973" hidden="1"/>
    <row r="4974" hidden="1"/>
    <row r="4975" hidden="1"/>
    <row r="4976" hidden="1"/>
    <row r="4977" hidden="1"/>
    <row r="4978" hidden="1"/>
    <row r="4979" hidden="1"/>
    <row r="4980" hidden="1"/>
    <row r="4981" hidden="1"/>
    <row r="4982" hidden="1"/>
    <row r="4983" hidden="1"/>
    <row r="4984" hidden="1"/>
    <row r="4985" hidden="1"/>
    <row r="4986" hidden="1"/>
    <row r="4987" hidden="1"/>
    <row r="4988" hidden="1"/>
    <row r="4989" hidden="1"/>
    <row r="4990" hidden="1"/>
    <row r="4991" hidden="1"/>
    <row r="4992" hidden="1"/>
    <row r="4993" hidden="1"/>
    <row r="4994" hidden="1"/>
    <row r="4995" hidden="1"/>
    <row r="4996" hidden="1"/>
    <row r="4997" hidden="1"/>
    <row r="4998" hidden="1"/>
    <row r="4999" hidden="1"/>
    <row r="5000" hidden="1"/>
    <row r="5001" hidden="1"/>
    <row r="5002" hidden="1"/>
    <row r="5003" hidden="1"/>
    <row r="5004" hidden="1"/>
    <row r="5005" hidden="1"/>
    <row r="5006" hidden="1"/>
    <row r="5007" hidden="1"/>
    <row r="5008" hidden="1"/>
    <row r="5009" hidden="1"/>
    <row r="5010" hidden="1"/>
    <row r="5011" hidden="1"/>
    <row r="5012" hidden="1"/>
    <row r="5013" hidden="1"/>
    <row r="5014" hidden="1"/>
    <row r="5015" hidden="1"/>
    <row r="5016" hidden="1"/>
    <row r="5017" hidden="1"/>
    <row r="5018" hidden="1"/>
    <row r="5019" hidden="1"/>
    <row r="5020" hidden="1"/>
    <row r="5021" hidden="1"/>
    <row r="5022" hidden="1"/>
    <row r="5023" hidden="1"/>
    <row r="5024" hidden="1"/>
    <row r="5025" hidden="1"/>
    <row r="5026" hidden="1"/>
    <row r="5027" hidden="1"/>
    <row r="5028" hidden="1"/>
    <row r="5029" hidden="1"/>
    <row r="5030" hidden="1"/>
    <row r="5031" hidden="1"/>
    <row r="5032" hidden="1"/>
    <row r="5033" hidden="1"/>
    <row r="5034" hidden="1"/>
    <row r="5035" hidden="1"/>
    <row r="5036" hidden="1"/>
    <row r="5037" hidden="1"/>
    <row r="5038" hidden="1"/>
    <row r="5039" hidden="1"/>
    <row r="5040" hidden="1"/>
    <row r="5041" hidden="1"/>
    <row r="5042" hidden="1"/>
    <row r="5043" hidden="1"/>
    <row r="5044" hidden="1"/>
    <row r="5045" hidden="1"/>
    <row r="5046" hidden="1"/>
    <row r="5047" hidden="1"/>
    <row r="5048" hidden="1"/>
    <row r="5049" hidden="1"/>
    <row r="5050" hidden="1"/>
    <row r="5051" hidden="1"/>
    <row r="5052" hidden="1"/>
    <row r="5053" hidden="1"/>
    <row r="5054" hidden="1"/>
    <row r="5055" hidden="1"/>
    <row r="5056" hidden="1"/>
    <row r="5057" hidden="1"/>
    <row r="5058" hidden="1"/>
    <row r="5059" hidden="1"/>
    <row r="5060" hidden="1"/>
    <row r="5061" hidden="1"/>
    <row r="5062" hidden="1"/>
    <row r="5063" hidden="1"/>
    <row r="5064" hidden="1"/>
    <row r="5065" hidden="1"/>
    <row r="5066" hidden="1"/>
    <row r="5067" hidden="1"/>
    <row r="5068" hidden="1"/>
    <row r="5069" hidden="1"/>
    <row r="5070" hidden="1"/>
    <row r="5071" hidden="1"/>
    <row r="5072" hidden="1"/>
    <row r="5073" hidden="1"/>
    <row r="5074" hidden="1"/>
    <row r="5075" hidden="1"/>
    <row r="5076" hidden="1"/>
    <row r="5077" hidden="1"/>
    <row r="5078" hidden="1"/>
    <row r="5079" hidden="1"/>
    <row r="5080" hidden="1"/>
    <row r="5081" hidden="1"/>
    <row r="5082" hidden="1"/>
    <row r="5083" hidden="1"/>
    <row r="5084" hidden="1"/>
    <row r="5085" hidden="1"/>
    <row r="5086" hidden="1"/>
    <row r="5087" hidden="1"/>
    <row r="5088" hidden="1"/>
    <row r="5089" hidden="1"/>
    <row r="5090" hidden="1"/>
    <row r="5091" hidden="1"/>
    <row r="5092" hidden="1"/>
    <row r="5093" hidden="1"/>
    <row r="5094" hidden="1"/>
    <row r="5095" hidden="1"/>
    <row r="5096" hidden="1"/>
    <row r="5097" hidden="1"/>
    <row r="5098" hidden="1"/>
    <row r="5099" hidden="1"/>
    <row r="5100" hidden="1"/>
    <row r="5101" hidden="1"/>
    <row r="5102" hidden="1"/>
    <row r="5103" hidden="1"/>
    <row r="5104" hidden="1"/>
    <row r="5105" hidden="1"/>
    <row r="5106" hidden="1"/>
    <row r="5107" hidden="1"/>
    <row r="5108" hidden="1"/>
    <row r="5109" hidden="1"/>
    <row r="5110" hidden="1"/>
    <row r="5111" hidden="1"/>
    <row r="5112" hidden="1"/>
    <row r="5113" hidden="1"/>
    <row r="5114" hidden="1"/>
    <row r="5115" hidden="1"/>
    <row r="5116" hidden="1"/>
    <row r="5117" hidden="1"/>
    <row r="5118" hidden="1"/>
    <row r="5119" hidden="1"/>
    <row r="5120" hidden="1"/>
    <row r="5121" hidden="1"/>
    <row r="5122" hidden="1"/>
    <row r="5123" hidden="1"/>
    <row r="5124" hidden="1"/>
    <row r="5125" hidden="1"/>
    <row r="5126" hidden="1"/>
    <row r="5127" hidden="1"/>
    <row r="5128" hidden="1"/>
    <row r="5129" hidden="1"/>
    <row r="5130" hidden="1"/>
    <row r="5131" hidden="1"/>
    <row r="5132" hidden="1"/>
    <row r="5133" hidden="1"/>
    <row r="5134" hidden="1"/>
    <row r="5135" hidden="1"/>
    <row r="5136" hidden="1"/>
    <row r="5137" hidden="1"/>
    <row r="5138" hidden="1"/>
    <row r="5139" hidden="1"/>
    <row r="5140" hidden="1"/>
    <row r="5141" hidden="1"/>
    <row r="5142" hidden="1"/>
    <row r="5143" hidden="1"/>
    <row r="5144" hidden="1"/>
    <row r="5145" hidden="1"/>
    <row r="5146" hidden="1"/>
    <row r="5147" hidden="1"/>
    <row r="5148" hidden="1"/>
    <row r="5149" hidden="1"/>
    <row r="5150" hidden="1"/>
    <row r="5151" hidden="1"/>
    <row r="5152" hidden="1"/>
    <row r="5153" hidden="1"/>
    <row r="5154" hidden="1"/>
    <row r="5155" hidden="1"/>
    <row r="5156" hidden="1"/>
    <row r="5157" hidden="1"/>
    <row r="5158" hidden="1"/>
    <row r="5159" hidden="1"/>
    <row r="5160" hidden="1"/>
    <row r="5161" hidden="1"/>
    <row r="5162" hidden="1"/>
    <row r="5163" hidden="1"/>
    <row r="5164" hidden="1"/>
    <row r="5165" hidden="1"/>
    <row r="5166" hidden="1"/>
    <row r="5167" hidden="1"/>
    <row r="5168" hidden="1"/>
    <row r="5169" hidden="1"/>
    <row r="5170" hidden="1"/>
    <row r="5171" hidden="1"/>
    <row r="5172" hidden="1"/>
    <row r="5173" hidden="1"/>
    <row r="5174" hidden="1"/>
    <row r="5175" hidden="1"/>
    <row r="5176" hidden="1"/>
    <row r="5177" hidden="1"/>
    <row r="5178" hidden="1"/>
    <row r="5179" hidden="1"/>
    <row r="5180" hidden="1"/>
    <row r="5181" hidden="1"/>
    <row r="5182" hidden="1"/>
    <row r="5183" hidden="1"/>
    <row r="5184" hidden="1"/>
    <row r="5185" hidden="1"/>
    <row r="5186" hidden="1"/>
    <row r="5187" hidden="1"/>
    <row r="5188" hidden="1"/>
    <row r="5189" hidden="1"/>
    <row r="5190" hidden="1"/>
    <row r="5191" hidden="1"/>
    <row r="5192" hidden="1"/>
    <row r="5193" hidden="1"/>
    <row r="5194" hidden="1"/>
    <row r="5195" hidden="1"/>
    <row r="5196" hidden="1"/>
    <row r="5197" hidden="1"/>
    <row r="5198" hidden="1"/>
    <row r="5199" hidden="1"/>
    <row r="5200" hidden="1"/>
    <row r="5201" hidden="1"/>
    <row r="5202" hidden="1"/>
    <row r="5203" hidden="1"/>
    <row r="5204" hidden="1"/>
    <row r="5205" hidden="1"/>
    <row r="5206" hidden="1"/>
    <row r="5207" hidden="1"/>
    <row r="5208" hidden="1"/>
    <row r="5209" hidden="1"/>
    <row r="5210" hidden="1"/>
    <row r="5211" hidden="1"/>
    <row r="5212" hidden="1"/>
    <row r="5213" hidden="1"/>
    <row r="5214" hidden="1"/>
    <row r="5215" hidden="1"/>
    <row r="5216" hidden="1"/>
    <row r="5217" hidden="1"/>
    <row r="5218" hidden="1"/>
    <row r="5219" hidden="1"/>
    <row r="5220" hidden="1"/>
    <row r="5221" hidden="1"/>
    <row r="5222" hidden="1"/>
    <row r="5223" hidden="1"/>
    <row r="5224" hidden="1"/>
    <row r="5225" hidden="1"/>
    <row r="5226" hidden="1"/>
    <row r="5227" hidden="1"/>
    <row r="5228" hidden="1"/>
    <row r="5229" hidden="1"/>
    <row r="5230" hidden="1"/>
    <row r="5231" hidden="1"/>
    <row r="5232" hidden="1"/>
    <row r="5233" hidden="1"/>
    <row r="5234" hidden="1"/>
    <row r="5235" hidden="1"/>
    <row r="5236" hidden="1"/>
    <row r="5237" hidden="1"/>
    <row r="5238" hidden="1"/>
    <row r="5239" hidden="1"/>
    <row r="5240" hidden="1"/>
    <row r="5241" hidden="1"/>
    <row r="5242" hidden="1"/>
    <row r="5243" hidden="1"/>
    <row r="5244" hidden="1"/>
    <row r="5245" hidden="1"/>
    <row r="5246" hidden="1"/>
    <row r="5247" hidden="1"/>
    <row r="5248" hidden="1"/>
    <row r="5249" hidden="1"/>
    <row r="5250" hidden="1"/>
    <row r="5251" hidden="1"/>
    <row r="5252" hidden="1"/>
    <row r="5253" hidden="1"/>
    <row r="5254" hidden="1"/>
    <row r="5255" hidden="1"/>
    <row r="5256" hidden="1"/>
    <row r="5257" hidden="1"/>
    <row r="5258" hidden="1"/>
    <row r="5259" hidden="1"/>
    <row r="5260" hidden="1"/>
    <row r="5261" hidden="1"/>
    <row r="5262" hidden="1"/>
    <row r="5263" hidden="1"/>
    <row r="5264" hidden="1"/>
    <row r="5265" hidden="1"/>
    <row r="5266" hidden="1"/>
    <row r="5267" hidden="1"/>
    <row r="5268" hidden="1"/>
    <row r="5269" hidden="1"/>
    <row r="5270" hidden="1"/>
    <row r="5271" hidden="1"/>
    <row r="5272" hidden="1"/>
    <row r="5273" hidden="1"/>
    <row r="5274" hidden="1"/>
    <row r="5275" hidden="1"/>
    <row r="5276" hidden="1"/>
    <row r="5277" hidden="1"/>
    <row r="5278" hidden="1"/>
    <row r="5279" hidden="1"/>
    <row r="5280" hidden="1"/>
    <row r="5281" hidden="1"/>
    <row r="5282" hidden="1"/>
    <row r="5283" hidden="1"/>
    <row r="5284" hidden="1"/>
    <row r="5285" hidden="1"/>
    <row r="5286" hidden="1"/>
    <row r="5287" hidden="1"/>
    <row r="5288" hidden="1"/>
    <row r="5289" hidden="1"/>
    <row r="5290" hidden="1"/>
    <row r="5291" hidden="1"/>
    <row r="5292" hidden="1"/>
    <row r="5293" hidden="1"/>
    <row r="5294" hidden="1"/>
    <row r="5295" hidden="1"/>
    <row r="5296" hidden="1"/>
    <row r="5297" hidden="1"/>
    <row r="5298" hidden="1"/>
    <row r="5299" hidden="1"/>
    <row r="5300" hidden="1"/>
    <row r="5301" hidden="1"/>
    <row r="5302" hidden="1"/>
    <row r="5303" hidden="1"/>
    <row r="5304" hidden="1"/>
    <row r="5305" hidden="1"/>
    <row r="5306" hidden="1"/>
    <row r="5307" hidden="1"/>
    <row r="5308" hidden="1"/>
    <row r="5309" hidden="1"/>
    <row r="5310" hidden="1"/>
    <row r="5311" hidden="1"/>
    <row r="5312" hidden="1"/>
    <row r="5313" hidden="1"/>
    <row r="5314" hidden="1"/>
    <row r="5315" hidden="1"/>
    <row r="5316" hidden="1"/>
    <row r="5317" hidden="1"/>
    <row r="5318" hidden="1"/>
    <row r="5319" hidden="1"/>
    <row r="5320" hidden="1"/>
    <row r="5321" hidden="1"/>
    <row r="5322" hidden="1"/>
    <row r="5323" hidden="1"/>
    <row r="5324" hidden="1"/>
    <row r="5325" hidden="1"/>
    <row r="5326" hidden="1"/>
    <row r="5327" hidden="1"/>
    <row r="5328" hidden="1"/>
    <row r="5329" hidden="1"/>
    <row r="5330" hidden="1"/>
    <row r="5331" hidden="1"/>
    <row r="5332" hidden="1"/>
    <row r="5333" hidden="1"/>
    <row r="5334" hidden="1"/>
    <row r="5335" hidden="1"/>
    <row r="5336" hidden="1"/>
    <row r="5337" hidden="1"/>
    <row r="5338" hidden="1"/>
    <row r="5339" hidden="1"/>
    <row r="5340" hidden="1"/>
    <row r="5341" hidden="1"/>
    <row r="5342" hidden="1"/>
    <row r="5343" hidden="1"/>
    <row r="5344" hidden="1"/>
    <row r="5345" hidden="1"/>
    <row r="5346" hidden="1"/>
    <row r="5347" hidden="1"/>
    <row r="5348" hidden="1"/>
    <row r="5349" hidden="1"/>
    <row r="5350" hidden="1"/>
    <row r="5351" hidden="1"/>
    <row r="5352" hidden="1"/>
    <row r="5353" hidden="1"/>
    <row r="5354" hidden="1"/>
    <row r="5355" hidden="1"/>
    <row r="5356" hidden="1"/>
    <row r="5357" hidden="1"/>
    <row r="5358" hidden="1"/>
    <row r="5359" hidden="1"/>
    <row r="5360" hidden="1"/>
    <row r="5361" hidden="1"/>
    <row r="5362" hidden="1"/>
    <row r="5363" hidden="1"/>
    <row r="5364" hidden="1"/>
    <row r="5365" hidden="1"/>
    <row r="5366" hidden="1"/>
    <row r="5367" hidden="1"/>
    <row r="5368" hidden="1"/>
    <row r="5369" hidden="1"/>
    <row r="5370" hidden="1"/>
    <row r="5371" hidden="1"/>
    <row r="5372" hidden="1"/>
    <row r="5373" hidden="1"/>
    <row r="5374" hidden="1"/>
    <row r="5375" hidden="1"/>
    <row r="5376" hidden="1"/>
    <row r="5377" hidden="1"/>
    <row r="5378" hidden="1"/>
    <row r="5379" hidden="1"/>
    <row r="5380" hidden="1"/>
    <row r="5381" hidden="1"/>
    <row r="5382" hidden="1"/>
    <row r="5383" hidden="1"/>
    <row r="5384" hidden="1"/>
    <row r="5385" hidden="1"/>
    <row r="5386" hidden="1"/>
    <row r="5387" hidden="1"/>
    <row r="5388" hidden="1"/>
    <row r="5389" hidden="1"/>
    <row r="5390" hidden="1"/>
    <row r="5391" hidden="1"/>
    <row r="5392" hidden="1"/>
    <row r="5393" hidden="1"/>
    <row r="5394" hidden="1"/>
    <row r="5395" hidden="1"/>
    <row r="5396" hidden="1"/>
    <row r="5397" hidden="1"/>
    <row r="5398" hidden="1"/>
    <row r="5399" hidden="1"/>
    <row r="5400" hidden="1"/>
    <row r="5401" hidden="1"/>
    <row r="5402" hidden="1"/>
    <row r="5403" hidden="1"/>
    <row r="5404" hidden="1"/>
    <row r="5405" hidden="1"/>
    <row r="5406" hidden="1"/>
    <row r="5407" hidden="1"/>
    <row r="5408" hidden="1"/>
    <row r="5409" hidden="1"/>
    <row r="5410" hidden="1"/>
    <row r="5411" hidden="1"/>
    <row r="5412" hidden="1"/>
    <row r="5413" hidden="1"/>
    <row r="5414" hidden="1"/>
    <row r="5415" hidden="1"/>
    <row r="5416" hidden="1"/>
    <row r="5417" hidden="1"/>
    <row r="5418" hidden="1"/>
    <row r="5419" hidden="1"/>
    <row r="5420" hidden="1"/>
    <row r="5421" hidden="1"/>
    <row r="5422" hidden="1"/>
    <row r="5423" hidden="1"/>
    <row r="5424" hidden="1"/>
    <row r="5425" hidden="1"/>
    <row r="5426" hidden="1"/>
    <row r="5427" hidden="1"/>
    <row r="5428" hidden="1"/>
    <row r="5429" hidden="1"/>
    <row r="5430" hidden="1"/>
    <row r="5431" hidden="1"/>
    <row r="5432" hidden="1"/>
    <row r="5433" hidden="1"/>
    <row r="5434" hidden="1"/>
    <row r="5435" hidden="1"/>
    <row r="5436" hidden="1"/>
    <row r="5437" hidden="1"/>
    <row r="5438" hidden="1"/>
    <row r="5439" hidden="1"/>
    <row r="5440" hidden="1"/>
    <row r="5441" hidden="1"/>
    <row r="5442" hidden="1"/>
    <row r="5443" hidden="1"/>
    <row r="5444" hidden="1"/>
    <row r="5445" hidden="1"/>
    <row r="5446" hidden="1"/>
    <row r="5447" hidden="1"/>
    <row r="5448" hidden="1"/>
    <row r="5449" hidden="1"/>
    <row r="5450" hidden="1"/>
    <row r="5451" hidden="1"/>
    <row r="5452" hidden="1"/>
    <row r="5453" hidden="1"/>
    <row r="5454" hidden="1"/>
    <row r="5455" hidden="1"/>
    <row r="5456" hidden="1"/>
    <row r="5457" hidden="1"/>
    <row r="5458" hidden="1"/>
    <row r="5459" hidden="1"/>
    <row r="5460" hidden="1"/>
    <row r="5461" hidden="1"/>
    <row r="5462" hidden="1"/>
    <row r="5463" hidden="1"/>
    <row r="5464" hidden="1"/>
    <row r="5465" hidden="1"/>
    <row r="5466" hidden="1"/>
    <row r="5467" hidden="1"/>
    <row r="5468" hidden="1"/>
    <row r="5469" hidden="1"/>
    <row r="5470" hidden="1"/>
    <row r="5471" hidden="1"/>
    <row r="5472" hidden="1"/>
    <row r="5473" hidden="1"/>
    <row r="5474" hidden="1"/>
    <row r="5475" hidden="1"/>
    <row r="5476" hidden="1"/>
    <row r="5477" hidden="1"/>
    <row r="5478" hidden="1"/>
    <row r="5479" hidden="1"/>
    <row r="5480" hidden="1"/>
    <row r="5481" hidden="1"/>
    <row r="5482" hidden="1"/>
    <row r="5483" hidden="1"/>
    <row r="5484" hidden="1"/>
    <row r="5485" hidden="1"/>
    <row r="5486" hidden="1"/>
    <row r="5487" hidden="1"/>
    <row r="5488" hidden="1"/>
    <row r="5489" hidden="1"/>
    <row r="5490" hidden="1"/>
    <row r="5491" hidden="1"/>
    <row r="5492" hidden="1"/>
    <row r="5493" hidden="1"/>
    <row r="5494" hidden="1"/>
    <row r="5495" hidden="1"/>
    <row r="5496" hidden="1"/>
    <row r="5497" hidden="1"/>
    <row r="5498" hidden="1"/>
    <row r="5499" hidden="1"/>
    <row r="5500" hidden="1"/>
    <row r="5501" hidden="1"/>
    <row r="5502" hidden="1"/>
    <row r="5503" hidden="1"/>
    <row r="5504" hidden="1"/>
    <row r="5505" hidden="1"/>
    <row r="5506" hidden="1"/>
    <row r="5507" hidden="1"/>
    <row r="5508" hidden="1"/>
    <row r="5509" hidden="1"/>
    <row r="5510" hidden="1"/>
    <row r="5511" hidden="1"/>
    <row r="5512" hidden="1"/>
    <row r="5513" hidden="1"/>
    <row r="5514" hidden="1"/>
    <row r="5515" hidden="1"/>
    <row r="5516" hidden="1"/>
    <row r="5517" hidden="1"/>
    <row r="5518" hidden="1"/>
    <row r="5519" hidden="1"/>
    <row r="5520" hidden="1"/>
    <row r="5521" hidden="1"/>
    <row r="5522" hidden="1"/>
    <row r="5523" hidden="1"/>
    <row r="5524" hidden="1"/>
    <row r="5525" hidden="1"/>
    <row r="5526" hidden="1"/>
    <row r="5527" hidden="1"/>
    <row r="5528" hidden="1"/>
    <row r="5529" hidden="1"/>
    <row r="5530" hidden="1"/>
    <row r="5531" hidden="1"/>
    <row r="5532" hidden="1"/>
    <row r="5533" hidden="1"/>
    <row r="5534" hidden="1"/>
    <row r="5535" hidden="1"/>
    <row r="5536" hidden="1"/>
    <row r="5537" hidden="1"/>
    <row r="5538" hidden="1"/>
    <row r="5539" hidden="1"/>
    <row r="5540" hidden="1"/>
    <row r="5541" hidden="1"/>
    <row r="5542" hidden="1"/>
    <row r="5543" hidden="1"/>
    <row r="5544" hidden="1"/>
    <row r="5545" hidden="1"/>
    <row r="5546" hidden="1"/>
    <row r="5547" hidden="1"/>
    <row r="5548" hidden="1"/>
    <row r="5549" hidden="1"/>
    <row r="5550" hidden="1"/>
    <row r="5551" hidden="1"/>
    <row r="5552" hidden="1"/>
    <row r="5553" hidden="1"/>
    <row r="5554" hidden="1"/>
    <row r="5555" hidden="1"/>
    <row r="5556" hidden="1"/>
    <row r="5557" hidden="1"/>
    <row r="5558" hidden="1"/>
    <row r="5559" hidden="1"/>
    <row r="5560" hidden="1"/>
    <row r="5561" hidden="1"/>
    <row r="5562" hidden="1"/>
    <row r="5563" hidden="1"/>
    <row r="5564" hidden="1"/>
    <row r="5565" hidden="1"/>
    <row r="5566" hidden="1"/>
    <row r="5567" hidden="1"/>
    <row r="5568" hidden="1"/>
    <row r="5569" hidden="1"/>
    <row r="5570" hidden="1"/>
    <row r="5571" hidden="1"/>
    <row r="5572" hidden="1"/>
    <row r="5573" hidden="1"/>
    <row r="5574" hidden="1"/>
    <row r="5575" hidden="1"/>
    <row r="5576" hidden="1"/>
    <row r="5577" hidden="1"/>
    <row r="5578" hidden="1"/>
    <row r="5579" hidden="1"/>
    <row r="5580" hidden="1"/>
    <row r="5581" hidden="1"/>
    <row r="5582" hidden="1"/>
    <row r="5583" hidden="1"/>
    <row r="5584" hidden="1"/>
    <row r="5585" hidden="1"/>
    <row r="5586" hidden="1"/>
    <row r="5587" hidden="1"/>
    <row r="5588" hidden="1"/>
    <row r="5589" hidden="1"/>
    <row r="5590" hidden="1"/>
    <row r="5591" hidden="1"/>
    <row r="5592" hidden="1"/>
    <row r="5593" hidden="1"/>
    <row r="5594" hidden="1"/>
    <row r="5595" hidden="1"/>
    <row r="5596" hidden="1"/>
    <row r="5597" hidden="1"/>
    <row r="5598" hidden="1"/>
    <row r="5599" hidden="1"/>
    <row r="5600" hidden="1"/>
    <row r="5601" hidden="1"/>
    <row r="5602" hidden="1"/>
    <row r="5603" hidden="1"/>
    <row r="5604" hidden="1"/>
    <row r="5605" hidden="1"/>
    <row r="5606" hidden="1"/>
    <row r="5607" hidden="1"/>
    <row r="5608" hidden="1"/>
    <row r="5609" hidden="1"/>
    <row r="5610" hidden="1"/>
    <row r="5611" hidden="1"/>
    <row r="5612" hidden="1"/>
    <row r="5613" hidden="1"/>
    <row r="5614" hidden="1"/>
    <row r="5615" hidden="1"/>
    <row r="5616" hidden="1"/>
    <row r="5617" hidden="1"/>
    <row r="5618" hidden="1"/>
    <row r="5619" hidden="1"/>
    <row r="5620" hidden="1"/>
    <row r="5621" hidden="1"/>
    <row r="5622" hidden="1"/>
    <row r="5623" hidden="1"/>
    <row r="5624" hidden="1"/>
    <row r="5625" hidden="1"/>
    <row r="5626" hidden="1"/>
    <row r="5627" hidden="1"/>
    <row r="5628" hidden="1"/>
    <row r="5629" hidden="1"/>
    <row r="5630" hidden="1"/>
    <row r="5631" hidden="1"/>
    <row r="5632" hidden="1"/>
    <row r="5633" hidden="1"/>
    <row r="5634" hidden="1"/>
    <row r="5635" hidden="1"/>
    <row r="5636" hidden="1"/>
    <row r="5637" hidden="1"/>
    <row r="5638" hidden="1"/>
    <row r="5639" hidden="1"/>
    <row r="5640" hidden="1"/>
    <row r="5641" hidden="1"/>
    <row r="5642" hidden="1"/>
    <row r="5643" hidden="1"/>
    <row r="5644" hidden="1"/>
    <row r="5645" hidden="1"/>
    <row r="5646" hidden="1"/>
    <row r="5647" hidden="1"/>
    <row r="5648" hidden="1"/>
    <row r="5649" hidden="1"/>
    <row r="5650" hidden="1"/>
    <row r="5651" hidden="1"/>
    <row r="5652" hidden="1"/>
    <row r="5653" hidden="1"/>
    <row r="5654" hidden="1"/>
    <row r="5655" hidden="1"/>
    <row r="5656" hidden="1"/>
    <row r="5657" hidden="1"/>
    <row r="5658" hidden="1"/>
    <row r="5659" hidden="1"/>
    <row r="5660" hidden="1"/>
    <row r="5661" hidden="1"/>
    <row r="5662" hidden="1"/>
    <row r="5663" hidden="1"/>
    <row r="5664" hidden="1"/>
    <row r="5665" hidden="1"/>
    <row r="5666" hidden="1"/>
    <row r="5667" hidden="1"/>
    <row r="5668" hidden="1"/>
    <row r="5669" hidden="1"/>
    <row r="5670" hidden="1"/>
    <row r="5671" hidden="1"/>
    <row r="5672" hidden="1"/>
    <row r="5673" hidden="1"/>
    <row r="5674" hidden="1"/>
    <row r="5675" hidden="1"/>
    <row r="5676" hidden="1"/>
    <row r="5677" hidden="1"/>
    <row r="5678" hidden="1"/>
    <row r="5679" hidden="1"/>
    <row r="5680" hidden="1"/>
    <row r="5681" hidden="1"/>
    <row r="5682" hidden="1"/>
    <row r="5683" hidden="1"/>
    <row r="5684" hidden="1"/>
    <row r="5685" hidden="1"/>
    <row r="5686" hidden="1"/>
    <row r="5687" hidden="1"/>
    <row r="5688" hidden="1"/>
    <row r="5689" hidden="1"/>
    <row r="5690" hidden="1"/>
    <row r="5691" hidden="1"/>
    <row r="5692" hidden="1"/>
    <row r="5693" hidden="1"/>
    <row r="5694" hidden="1"/>
    <row r="5695" hidden="1"/>
    <row r="5696" hidden="1"/>
    <row r="5697" hidden="1"/>
    <row r="5698" hidden="1"/>
    <row r="5699" hidden="1"/>
    <row r="5700" hidden="1"/>
    <row r="5701" hidden="1"/>
    <row r="5702" hidden="1"/>
    <row r="5703" hidden="1"/>
    <row r="5704" hidden="1"/>
    <row r="5705" hidden="1"/>
    <row r="5706" hidden="1"/>
    <row r="5707" hidden="1"/>
    <row r="5708" hidden="1"/>
    <row r="5709" hidden="1"/>
    <row r="5710" hidden="1"/>
    <row r="5711" hidden="1"/>
    <row r="5712" hidden="1"/>
    <row r="5713" hidden="1"/>
    <row r="5714" hidden="1"/>
    <row r="5715" hidden="1"/>
    <row r="5716" hidden="1"/>
    <row r="5717" hidden="1"/>
    <row r="5718" hidden="1"/>
    <row r="5719" hidden="1"/>
    <row r="5720" hidden="1"/>
    <row r="5721" hidden="1"/>
    <row r="5722" hidden="1"/>
    <row r="5723" hidden="1"/>
    <row r="5724" hidden="1"/>
    <row r="5725" hidden="1"/>
    <row r="5726" hidden="1"/>
    <row r="5727" hidden="1"/>
    <row r="5728" hidden="1"/>
    <row r="5729" hidden="1"/>
    <row r="5730" hidden="1"/>
    <row r="5731" hidden="1"/>
    <row r="5732" hidden="1"/>
    <row r="5733" hidden="1"/>
    <row r="5734" hidden="1"/>
    <row r="5735" hidden="1"/>
    <row r="5736" hidden="1"/>
    <row r="5737" hidden="1"/>
    <row r="5738" hidden="1"/>
    <row r="5739" hidden="1"/>
    <row r="5740" hidden="1"/>
    <row r="5741" hidden="1"/>
    <row r="5742" hidden="1"/>
    <row r="5743" hidden="1"/>
    <row r="5744" hidden="1"/>
    <row r="5745" hidden="1"/>
    <row r="5746" hidden="1"/>
    <row r="5747" hidden="1"/>
    <row r="5748" hidden="1"/>
    <row r="5749" hidden="1"/>
    <row r="5750" hidden="1"/>
    <row r="5751" hidden="1"/>
    <row r="5752" hidden="1"/>
    <row r="5753" hidden="1"/>
    <row r="5754" hidden="1"/>
    <row r="5755" hidden="1"/>
    <row r="5756" hidden="1"/>
    <row r="5757" hidden="1"/>
    <row r="5758" hidden="1"/>
    <row r="5759" hidden="1"/>
    <row r="5760" hidden="1"/>
    <row r="5761" hidden="1"/>
    <row r="5762" hidden="1"/>
    <row r="5763" hidden="1"/>
    <row r="5764" hidden="1"/>
    <row r="5765" hidden="1"/>
    <row r="5766" hidden="1"/>
    <row r="5767" hidden="1"/>
    <row r="5768" hidden="1"/>
    <row r="5769" hidden="1"/>
    <row r="5770" hidden="1"/>
    <row r="5771" hidden="1"/>
    <row r="5772" hidden="1"/>
    <row r="5773" hidden="1"/>
    <row r="5774" hidden="1"/>
    <row r="5775" hidden="1"/>
    <row r="5776" hidden="1"/>
    <row r="5777" hidden="1"/>
    <row r="5778" hidden="1"/>
    <row r="5779" hidden="1"/>
    <row r="5780" hidden="1"/>
    <row r="5781" hidden="1"/>
    <row r="5782" hidden="1"/>
    <row r="5783" hidden="1"/>
    <row r="5784" hidden="1"/>
    <row r="5785" hidden="1"/>
    <row r="5786" hidden="1"/>
    <row r="5787" hidden="1"/>
    <row r="5788" hidden="1"/>
    <row r="5789" hidden="1"/>
    <row r="5790" hidden="1"/>
    <row r="5791" hidden="1"/>
    <row r="5792" hidden="1"/>
    <row r="5793" hidden="1"/>
    <row r="5794" hidden="1"/>
    <row r="5795" hidden="1"/>
    <row r="5796" hidden="1"/>
    <row r="5797" hidden="1"/>
    <row r="5798" hidden="1"/>
    <row r="5799" hidden="1"/>
    <row r="5800" hidden="1"/>
    <row r="5801" hidden="1"/>
    <row r="5802" hidden="1"/>
    <row r="5803" hidden="1"/>
    <row r="5804" hidden="1"/>
    <row r="5805" hidden="1"/>
    <row r="5806" hidden="1"/>
    <row r="5807" hidden="1"/>
    <row r="5808" hidden="1"/>
    <row r="5809" hidden="1"/>
    <row r="5810" hidden="1"/>
    <row r="5811" hidden="1"/>
    <row r="5812" hidden="1"/>
    <row r="5813" hidden="1"/>
    <row r="5814" hidden="1"/>
    <row r="5815" hidden="1"/>
    <row r="5816" hidden="1"/>
    <row r="5817" hidden="1"/>
    <row r="5818" hidden="1"/>
    <row r="5819" hidden="1"/>
    <row r="5820" hidden="1"/>
    <row r="5821" hidden="1"/>
    <row r="5822" hidden="1"/>
    <row r="5823" hidden="1"/>
    <row r="5824" hidden="1"/>
    <row r="5825" hidden="1"/>
    <row r="5826" hidden="1"/>
    <row r="5827" hidden="1"/>
    <row r="5828" hidden="1"/>
    <row r="5829" hidden="1"/>
    <row r="5830" hidden="1"/>
    <row r="5831" hidden="1"/>
    <row r="5832" hidden="1"/>
    <row r="5833" hidden="1"/>
    <row r="5834" hidden="1"/>
    <row r="5835" hidden="1"/>
    <row r="5836" hidden="1"/>
    <row r="5837" hidden="1"/>
    <row r="5838" hidden="1"/>
    <row r="5839" hidden="1"/>
    <row r="5840" hidden="1"/>
    <row r="5841" hidden="1"/>
    <row r="5842" hidden="1"/>
    <row r="5843" hidden="1"/>
    <row r="5844" hidden="1"/>
    <row r="5845" hidden="1"/>
    <row r="5846" hidden="1"/>
    <row r="5847" hidden="1"/>
    <row r="5848" hidden="1"/>
    <row r="5849" hidden="1"/>
    <row r="5850" hidden="1"/>
    <row r="5851" hidden="1"/>
    <row r="5852" hidden="1"/>
    <row r="5853" hidden="1"/>
    <row r="5854" hidden="1"/>
    <row r="5855" hidden="1"/>
    <row r="5856" hidden="1"/>
    <row r="5857" hidden="1"/>
    <row r="5858" hidden="1"/>
    <row r="5859" hidden="1"/>
    <row r="5860" hidden="1"/>
    <row r="5861" hidden="1"/>
    <row r="5862" hidden="1"/>
    <row r="5863" hidden="1"/>
    <row r="5864" hidden="1"/>
    <row r="5865" hidden="1"/>
    <row r="5866" hidden="1"/>
    <row r="5867" hidden="1"/>
    <row r="5868" hidden="1"/>
    <row r="5869" hidden="1"/>
    <row r="5870" hidden="1"/>
    <row r="5871" hidden="1"/>
    <row r="5872" hidden="1"/>
    <row r="5873" hidden="1"/>
    <row r="5874" hidden="1"/>
    <row r="5875" hidden="1"/>
    <row r="5876" hidden="1"/>
    <row r="5877" hidden="1"/>
    <row r="5878" hidden="1"/>
    <row r="5879" hidden="1"/>
    <row r="5880" hidden="1"/>
    <row r="5881" hidden="1"/>
    <row r="5882" hidden="1"/>
    <row r="5883" hidden="1"/>
    <row r="5884" hidden="1"/>
    <row r="5885" hidden="1"/>
    <row r="5886" hidden="1"/>
    <row r="5887" hidden="1"/>
    <row r="5888" hidden="1"/>
    <row r="5889" hidden="1"/>
    <row r="5890" hidden="1"/>
    <row r="5891" hidden="1"/>
    <row r="5892" hidden="1"/>
    <row r="5893" hidden="1"/>
    <row r="5894" hidden="1"/>
    <row r="5895" hidden="1"/>
    <row r="5896" hidden="1"/>
    <row r="5897" hidden="1"/>
    <row r="5898" hidden="1"/>
    <row r="5899" hidden="1"/>
    <row r="5900" hidden="1"/>
    <row r="5901" hidden="1"/>
    <row r="5902" hidden="1"/>
    <row r="5903" hidden="1"/>
    <row r="5904" hidden="1"/>
    <row r="5905" hidden="1"/>
    <row r="5906" hidden="1"/>
    <row r="5907" hidden="1"/>
    <row r="5908" hidden="1"/>
    <row r="5909" hidden="1"/>
    <row r="5910" hidden="1"/>
    <row r="5911" hidden="1"/>
    <row r="5912" hidden="1"/>
    <row r="5913" hidden="1"/>
    <row r="5914" hidden="1"/>
    <row r="5915" hidden="1"/>
    <row r="5916" hidden="1"/>
    <row r="5917" hidden="1"/>
    <row r="5918" hidden="1"/>
    <row r="5919" hidden="1"/>
    <row r="5920" hidden="1"/>
    <row r="5921" hidden="1"/>
    <row r="5922" hidden="1"/>
    <row r="5923" hidden="1"/>
    <row r="5924" hidden="1"/>
    <row r="5925" hidden="1"/>
    <row r="5926" hidden="1"/>
    <row r="5927" hidden="1"/>
    <row r="5928" hidden="1"/>
    <row r="5929" hidden="1"/>
    <row r="5930" hidden="1"/>
    <row r="5931" hidden="1"/>
    <row r="5932" hidden="1"/>
    <row r="5933" hidden="1"/>
    <row r="5934" hidden="1"/>
    <row r="5935" hidden="1"/>
    <row r="5936" hidden="1"/>
    <row r="5937" hidden="1"/>
    <row r="5938" hidden="1"/>
    <row r="5939" hidden="1"/>
    <row r="5940" hidden="1"/>
    <row r="5941" hidden="1"/>
    <row r="5942" hidden="1"/>
    <row r="5943" hidden="1"/>
    <row r="5944" hidden="1"/>
    <row r="5945" hidden="1"/>
    <row r="5946" hidden="1"/>
    <row r="5947" hidden="1"/>
    <row r="5948" hidden="1"/>
    <row r="5949" hidden="1"/>
    <row r="5950" hidden="1"/>
    <row r="5951" hidden="1"/>
    <row r="5952" hidden="1"/>
    <row r="5953" hidden="1"/>
    <row r="5954" hidden="1"/>
    <row r="5955" hidden="1"/>
    <row r="5956" hidden="1"/>
    <row r="5957" hidden="1"/>
    <row r="5958" hidden="1"/>
    <row r="5959" hidden="1"/>
    <row r="5960" hidden="1"/>
    <row r="5961" hidden="1"/>
    <row r="5962" hidden="1"/>
    <row r="5963" hidden="1"/>
    <row r="5964" hidden="1"/>
    <row r="5965" hidden="1"/>
    <row r="5966" hidden="1"/>
    <row r="5967" hidden="1"/>
    <row r="5968" hidden="1"/>
    <row r="5969" hidden="1"/>
    <row r="5970" hidden="1"/>
    <row r="5971" hidden="1"/>
    <row r="5972" hidden="1"/>
    <row r="5973" hidden="1"/>
    <row r="5974" hidden="1"/>
    <row r="5975" hidden="1"/>
  </sheetData>
  <mergeCells count="960">
    <mergeCell ref="A2252:E2252"/>
    <mergeCell ref="A2272:E2273"/>
    <mergeCell ref="A2274:E2275"/>
    <mergeCell ref="A2276:B2277"/>
    <mergeCell ref="C2276:C2279"/>
    <mergeCell ref="D2276:E2277"/>
    <mergeCell ref="A2278:B2279"/>
    <mergeCell ref="D2278:E2279"/>
    <mergeCell ref="A2280:E2280"/>
    <mergeCell ref="A2300:E2301"/>
    <mergeCell ref="A2302:E2303"/>
    <mergeCell ref="A2304:B2305"/>
    <mergeCell ref="C2304:C2307"/>
    <mergeCell ref="A2306:B2307"/>
    <mergeCell ref="D2136:E2137"/>
    <mergeCell ref="D2138:E2139"/>
    <mergeCell ref="A2140:E2140"/>
    <mergeCell ref="A2160:E2161"/>
    <mergeCell ref="A2162:E2163"/>
    <mergeCell ref="C2164:C2167"/>
    <mergeCell ref="D2164:E2165"/>
    <mergeCell ref="D2192:E2193"/>
    <mergeCell ref="D2194:E2195"/>
    <mergeCell ref="D2166:E2167"/>
    <mergeCell ref="A2168:E2168"/>
    <mergeCell ref="A2188:E2189"/>
    <mergeCell ref="A2190:E2191"/>
    <mergeCell ref="A2192:B2193"/>
    <mergeCell ref="C2192:C2195"/>
    <mergeCell ref="A2194:B2195"/>
    <mergeCell ref="A2196:E2196"/>
    <mergeCell ref="A2216:E2217"/>
    <mergeCell ref="A2218:E2219"/>
    <mergeCell ref="A2220:B2221"/>
    <mergeCell ref="C2220:C2223"/>
    <mergeCell ref="D2220:E2221"/>
    <mergeCell ref="A2222:B2223"/>
    <mergeCell ref="D2248:E2249"/>
    <mergeCell ref="D2250:E2251"/>
    <mergeCell ref="D2222:E2223"/>
    <mergeCell ref="A2224:E2224"/>
    <mergeCell ref="A2244:E2245"/>
    <mergeCell ref="A2246:E2247"/>
    <mergeCell ref="A2248:B2249"/>
    <mergeCell ref="C2248:C2251"/>
    <mergeCell ref="A2250:B2251"/>
    <mergeCell ref="A2332:B2333"/>
    <mergeCell ref="A2334:B2335"/>
    <mergeCell ref="A2420:E2420"/>
    <mergeCell ref="A2440:E2441"/>
    <mergeCell ref="A2442:E2443"/>
    <mergeCell ref="A2444:B2445"/>
    <mergeCell ref="C2444:C2447"/>
    <mergeCell ref="D2444:E2445"/>
    <mergeCell ref="A2446:B2447"/>
    <mergeCell ref="D2446:E2447"/>
    <mergeCell ref="A2448:E2448"/>
    <mergeCell ref="A2468:E2469"/>
    <mergeCell ref="A2470:E2471"/>
    <mergeCell ref="A2472:B2473"/>
    <mergeCell ref="C2472:C2475"/>
    <mergeCell ref="A2474:B2475"/>
    <mergeCell ref="D2304:E2305"/>
    <mergeCell ref="D2306:E2307"/>
    <mergeCell ref="A2308:E2308"/>
    <mergeCell ref="A2328:E2329"/>
    <mergeCell ref="A2330:E2331"/>
    <mergeCell ref="C2332:C2335"/>
    <mergeCell ref="D2332:E2333"/>
    <mergeCell ref="D2360:E2361"/>
    <mergeCell ref="D2362:E2363"/>
    <mergeCell ref="D2334:E2335"/>
    <mergeCell ref="A2336:E2336"/>
    <mergeCell ref="A2356:E2357"/>
    <mergeCell ref="A2358:E2359"/>
    <mergeCell ref="A2360:B2361"/>
    <mergeCell ref="C2360:C2363"/>
    <mergeCell ref="A2362:B2363"/>
    <mergeCell ref="A2364:E2364"/>
    <mergeCell ref="A2384:E2385"/>
    <mergeCell ref="A2386:E2387"/>
    <mergeCell ref="A2388:B2389"/>
    <mergeCell ref="C2388:C2391"/>
    <mergeCell ref="D2388:E2389"/>
    <mergeCell ref="A2390:B2391"/>
    <mergeCell ref="D2416:E2417"/>
    <mergeCell ref="D2418:E2419"/>
    <mergeCell ref="D2390:E2391"/>
    <mergeCell ref="A2392:E2392"/>
    <mergeCell ref="A2412:E2413"/>
    <mergeCell ref="A2414:E2415"/>
    <mergeCell ref="A2416:B2417"/>
    <mergeCell ref="C2416:C2419"/>
    <mergeCell ref="A2418:B2419"/>
    <mergeCell ref="A2500:B2501"/>
    <mergeCell ref="A2502:B2503"/>
    <mergeCell ref="A2588:E2588"/>
    <mergeCell ref="A2608:E2609"/>
    <mergeCell ref="A2610:E2611"/>
    <mergeCell ref="A2612:B2613"/>
    <mergeCell ref="C2612:C2615"/>
    <mergeCell ref="D2612:E2613"/>
    <mergeCell ref="A2614:B2615"/>
    <mergeCell ref="D2614:E2615"/>
    <mergeCell ref="A2616:E2616"/>
    <mergeCell ref="A2636:E2637"/>
    <mergeCell ref="A2638:E2639"/>
    <mergeCell ref="A2640:B2641"/>
    <mergeCell ref="C2640:C2643"/>
    <mergeCell ref="A2642:B2643"/>
    <mergeCell ref="D2472:E2473"/>
    <mergeCell ref="D2474:E2475"/>
    <mergeCell ref="A2476:E2476"/>
    <mergeCell ref="A2496:E2497"/>
    <mergeCell ref="A2498:E2499"/>
    <mergeCell ref="C2500:C2503"/>
    <mergeCell ref="D2500:E2501"/>
    <mergeCell ref="D2528:E2529"/>
    <mergeCell ref="D2530:E2531"/>
    <mergeCell ref="D2502:E2503"/>
    <mergeCell ref="A2504:E2504"/>
    <mergeCell ref="A2524:E2525"/>
    <mergeCell ref="A2526:E2527"/>
    <mergeCell ref="A2528:B2529"/>
    <mergeCell ref="C2528:C2531"/>
    <mergeCell ref="A2530:B2531"/>
    <mergeCell ref="A2532:E2532"/>
    <mergeCell ref="A2552:E2553"/>
    <mergeCell ref="A2554:E2555"/>
    <mergeCell ref="A2556:B2557"/>
    <mergeCell ref="C2556:C2559"/>
    <mergeCell ref="D2556:E2557"/>
    <mergeCell ref="A2558:B2559"/>
    <mergeCell ref="D2584:E2585"/>
    <mergeCell ref="D2586:E2587"/>
    <mergeCell ref="D2558:E2559"/>
    <mergeCell ref="A2560:E2560"/>
    <mergeCell ref="A2580:E2581"/>
    <mergeCell ref="A2582:E2583"/>
    <mergeCell ref="A2584:B2585"/>
    <mergeCell ref="C2584:C2587"/>
    <mergeCell ref="A2586:B2587"/>
    <mergeCell ref="A2668:B2669"/>
    <mergeCell ref="A2670:B2671"/>
    <mergeCell ref="A2756:E2756"/>
    <mergeCell ref="A2776:E2777"/>
    <mergeCell ref="A2778:E2779"/>
    <mergeCell ref="A2780:B2781"/>
    <mergeCell ref="C2780:C2783"/>
    <mergeCell ref="D2780:E2781"/>
    <mergeCell ref="A2782:B2783"/>
    <mergeCell ref="D2782:E2783"/>
    <mergeCell ref="A2784:E2784"/>
    <mergeCell ref="A2804:E2805"/>
    <mergeCell ref="A2806:E2807"/>
    <mergeCell ref="A2808:B2809"/>
    <mergeCell ref="C2808:C2811"/>
    <mergeCell ref="A2810:B2811"/>
    <mergeCell ref="D2640:E2641"/>
    <mergeCell ref="D2642:E2643"/>
    <mergeCell ref="A2644:E2644"/>
    <mergeCell ref="A2664:E2665"/>
    <mergeCell ref="A2666:E2667"/>
    <mergeCell ref="C2668:C2671"/>
    <mergeCell ref="D2668:E2669"/>
    <mergeCell ref="D2696:E2697"/>
    <mergeCell ref="D2698:E2699"/>
    <mergeCell ref="D2670:E2671"/>
    <mergeCell ref="A2672:E2672"/>
    <mergeCell ref="A2692:E2693"/>
    <mergeCell ref="A2694:E2695"/>
    <mergeCell ref="A2696:B2697"/>
    <mergeCell ref="C2696:C2699"/>
    <mergeCell ref="A2698:B2699"/>
    <mergeCell ref="A2700:E2700"/>
    <mergeCell ref="A2720:E2721"/>
    <mergeCell ref="A2722:E2723"/>
    <mergeCell ref="A2724:B2725"/>
    <mergeCell ref="C2724:C2727"/>
    <mergeCell ref="D2724:E2725"/>
    <mergeCell ref="A2726:B2727"/>
    <mergeCell ref="D2752:E2753"/>
    <mergeCell ref="D2754:E2755"/>
    <mergeCell ref="D2726:E2727"/>
    <mergeCell ref="A2728:E2728"/>
    <mergeCell ref="A2748:E2749"/>
    <mergeCell ref="A2750:E2751"/>
    <mergeCell ref="A2752:B2753"/>
    <mergeCell ref="C2752:C2755"/>
    <mergeCell ref="A2754:B2755"/>
    <mergeCell ref="A2836:B2837"/>
    <mergeCell ref="A2838:B2839"/>
    <mergeCell ref="A2924:E2924"/>
    <mergeCell ref="A2944:E2945"/>
    <mergeCell ref="A2946:E2947"/>
    <mergeCell ref="A2948:B2949"/>
    <mergeCell ref="C2948:C2951"/>
    <mergeCell ref="D2948:E2949"/>
    <mergeCell ref="A2950:B2951"/>
    <mergeCell ref="D2950:E2951"/>
    <mergeCell ref="A2952:E2952"/>
    <mergeCell ref="A2972:E2973"/>
    <mergeCell ref="A2974:E2975"/>
    <mergeCell ref="A2976:B2977"/>
    <mergeCell ref="C2976:C2979"/>
    <mergeCell ref="A2978:B2979"/>
    <mergeCell ref="D2808:E2809"/>
    <mergeCell ref="D2810:E2811"/>
    <mergeCell ref="A2812:E2812"/>
    <mergeCell ref="A2832:E2833"/>
    <mergeCell ref="A2834:E2835"/>
    <mergeCell ref="C2836:C2839"/>
    <mergeCell ref="D2836:E2837"/>
    <mergeCell ref="D2864:E2865"/>
    <mergeCell ref="D2866:E2867"/>
    <mergeCell ref="D2838:E2839"/>
    <mergeCell ref="A2840:E2840"/>
    <mergeCell ref="A2860:E2861"/>
    <mergeCell ref="A2862:E2863"/>
    <mergeCell ref="A2864:B2865"/>
    <mergeCell ref="C2864:C2867"/>
    <mergeCell ref="A2866:B2867"/>
    <mergeCell ref="A2868:E2868"/>
    <mergeCell ref="A2888:E2889"/>
    <mergeCell ref="A2890:E2891"/>
    <mergeCell ref="A2892:B2893"/>
    <mergeCell ref="C2892:C2895"/>
    <mergeCell ref="D2892:E2893"/>
    <mergeCell ref="A2894:B2895"/>
    <mergeCell ref="D2920:E2921"/>
    <mergeCell ref="D2922:E2923"/>
    <mergeCell ref="D2894:E2895"/>
    <mergeCell ref="A2896:E2896"/>
    <mergeCell ref="A2916:E2917"/>
    <mergeCell ref="A2918:E2919"/>
    <mergeCell ref="A2920:B2921"/>
    <mergeCell ref="C2920:C2923"/>
    <mergeCell ref="A2922:B2923"/>
    <mergeCell ref="A3004:B3005"/>
    <mergeCell ref="A3006:B3007"/>
    <mergeCell ref="A3092:E3092"/>
    <mergeCell ref="A3112:E3113"/>
    <mergeCell ref="A3114:E3115"/>
    <mergeCell ref="A3116:B3117"/>
    <mergeCell ref="C3116:C3119"/>
    <mergeCell ref="D3116:E3117"/>
    <mergeCell ref="A3118:B3119"/>
    <mergeCell ref="D3118:E3119"/>
    <mergeCell ref="A3120:E3120"/>
    <mergeCell ref="A3140:E3141"/>
    <mergeCell ref="A3142:E3143"/>
    <mergeCell ref="A3144:B3145"/>
    <mergeCell ref="C3144:C3147"/>
    <mergeCell ref="A3146:B3147"/>
    <mergeCell ref="D2976:E2977"/>
    <mergeCell ref="D2978:E2979"/>
    <mergeCell ref="A2980:E2980"/>
    <mergeCell ref="A3000:E3001"/>
    <mergeCell ref="A3002:E3003"/>
    <mergeCell ref="C3004:C3007"/>
    <mergeCell ref="D3004:E3005"/>
    <mergeCell ref="D3032:E3033"/>
    <mergeCell ref="D3034:E3035"/>
    <mergeCell ref="D3006:E3007"/>
    <mergeCell ref="A3008:E3008"/>
    <mergeCell ref="A3028:E3029"/>
    <mergeCell ref="A3030:E3031"/>
    <mergeCell ref="A3032:B3033"/>
    <mergeCell ref="C3032:C3035"/>
    <mergeCell ref="A3034:B3035"/>
    <mergeCell ref="A3036:E3036"/>
    <mergeCell ref="A3056:E3057"/>
    <mergeCell ref="A3058:E3059"/>
    <mergeCell ref="A3060:B3061"/>
    <mergeCell ref="C3060:C3063"/>
    <mergeCell ref="D3060:E3061"/>
    <mergeCell ref="A3062:B3063"/>
    <mergeCell ref="D3088:E3089"/>
    <mergeCell ref="D3090:E3091"/>
    <mergeCell ref="D3062:E3063"/>
    <mergeCell ref="A3064:E3064"/>
    <mergeCell ref="A3084:E3085"/>
    <mergeCell ref="A3086:E3087"/>
    <mergeCell ref="A3088:B3089"/>
    <mergeCell ref="C3088:C3091"/>
    <mergeCell ref="A3090:B3091"/>
    <mergeCell ref="A3172:B3173"/>
    <mergeCell ref="A3174:B3175"/>
    <mergeCell ref="A3260:E3260"/>
    <mergeCell ref="A3280:E3281"/>
    <mergeCell ref="A3282:E3283"/>
    <mergeCell ref="A3284:B3285"/>
    <mergeCell ref="C3284:C3287"/>
    <mergeCell ref="D3284:E3285"/>
    <mergeCell ref="A3286:B3287"/>
    <mergeCell ref="D3286:E3287"/>
    <mergeCell ref="A3288:E3288"/>
    <mergeCell ref="A3308:E3309"/>
    <mergeCell ref="A3310:E3311"/>
    <mergeCell ref="A3312:B3313"/>
    <mergeCell ref="C3312:C3315"/>
    <mergeCell ref="A3314:B3315"/>
    <mergeCell ref="D3144:E3145"/>
    <mergeCell ref="D3146:E3147"/>
    <mergeCell ref="A3148:E3148"/>
    <mergeCell ref="A3168:E3169"/>
    <mergeCell ref="A3170:E3171"/>
    <mergeCell ref="C3172:C3175"/>
    <mergeCell ref="D3172:E3173"/>
    <mergeCell ref="D3200:E3201"/>
    <mergeCell ref="D3202:E3203"/>
    <mergeCell ref="D3174:E3175"/>
    <mergeCell ref="A3176:E3176"/>
    <mergeCell ref="A3196:E3197"/>
    <mergeCell ref="A3198:E3199"/>
    <mergeCell ref="A3200:B3201"/>
    <mergeCell ref="C3200:C3203"/>
    <mergeCell ref="A3202:B3203"/>
    <mergeCell ref="A3204:E3204"/>
    <mergeCell ref="A3224:E3225"/>
    <mergeCell ref="A3226:E3227"/>
    <mergeCell ref="A3228:B3229"/>
    <mergeCell ref="C3228:C3231"/>
    <mergeCell ref="D3228:E3229"/>
    <mergeCell ref="A3230:B3231"/>
    <mergeCell ref="D3256:E3257"/>
    <mergeCell ref="D3258:E3259"/>
    <mergeCell ref="D3230:E3231"/>
    <mergeCell ref="A3232:E3232"/>
    <mergeCell ref="A3252:E3253"/>
    <mergeCell ref="A3254:E3255"/>
    <mergeCell ref="A3256:B3257"/>
    <mergeCell ref="C3256:C3259"/>
    <mergeCell ref="A3258:B3259"/>
    <mergeCell ref="A3340:B3341"/>
    <mergeCell ref="A3342:B3343"/>
    <mergeCell ref="A740:E740"/>
    <mergeCell ref="A760:E761"/>
    <mergeCell ref="A762:E763"/>
    <mergeCell ref="A764:B765"/>
    <mergeCell ref="C764:C767"/>
    <mergeCell ref="D764:E765"/>
    <mergeCell ref="A766:B767"/>
    <mergeCell ref="D766:E767"/>
    <mergeCell ref="A768:E768"/>
    <mergeCell ref="A788:E789"/>
    <mergeCell ref="A790:E791"/>
    <mergeCell ref="A792:B793"/>
    <mergeCell ref="C792:C795"/>
    <mergeCell ref="A794:B795"/>
    <mergeCell ref="D624:E625"/>
    <mergeCell ref="D626:E627"/>
    <mergeCell ref="A628:E628"/>
    <mergeCell ref="A648:E649"/>
    <mergeCell ref="A650:E651"/>
    <mergeCell ref="C652:C655"/>
    <mergeCell ref="D652:E653"/>
    <mergeCell ref="D680:E681"/>
    <mergeCell ref="D682:E683"/>
    <mergeCell ref="D654:E655"/>
    <mergeCell ref="A656:E656"/>
    <mergeCell ref="A676:E677"/>
    <mergeCell ref="A678:E679"/>
    <mergeCell ref="A680:B681"/>
    <mergeCell ref="C680:C683"/>
    <mergeCell ref="A682:B683"/>
    <mergeCell ref="A684:E684"/>
    <mergeCell ref="A704:E705"/>
    <mergeCell ref="A706:E707"/>
    <mergeCell ref="A708:B709"/>
    <mergeCell ref="C708:C711"/>
    <mergeCell ref="D708:E709"/>
    <mergeCell ref="A710:B711"/>
    <mergeCell ref="D736:E737"/>
    <mergeCell ref="D738:E739"/>
    <mergeCell ref="D710:E711"/>
    <mergeCell ref="A712:E712"/>
    <mergeCell ref="A732:E733"/>
    <mergeCell ref="A734:E735"/>
    <mergeCell ref="A736:B737"/>
    <mergeCell ref="C736:C739"/>
    <mergeCell ref="A738:B739"/>
    <mergeCell ref="A820:B821"/>
    <mergeCell ref="A822:B823"/>
    <mergeCell ref="A908:E908"/>
    <mergeCell ref="A928:E929"/>
    <mergeCell ref="A930:E931"/>
    <mergeCell ref="A932:B933"/>
    <mergeCell ref="C932:C935"/>
    <mergeCell ref="D932:E933"/>
    <mergeCell ref="A934:B935"/>
    <mergeCell ref="D934:E935"/>
    <mergeCell ref="A936:E936"/>
    <mergeCell ref="A956:E957"/>
    <mergeCell ref="A958:E959"/>
    <mergeCell ref="A960:B961"/>
    <mergeCell ref="C960:C963"/>
    <mergeCell ref="A962:B963"/>
    <mergeCell ref="D792:E793"/>
    <mergeCell ref="D794:E795"/>
    <mergeCell ref="A796:E796"/>
    <mergeCell ref="A816:E817"/>
    <mergeCell ref="A818:E819"/>
    <mergeCell ref="C820:C823"/>
    <mergeCell ref="D820:E821"/>
    <mergeCell ref="D848:E849"/>
    <mergeCell ref="D850:E851"/>
    <mergeCell ref="D822:E823"/>
    <mergeCell ref="A824:E824"/>
    <mergeCell ref="A844:E845"/>
    <mergeCell ref="A846:E847"/>
    <mergeCell ref="A848:B849"/>
    <mergeCell ref="C848:C851"/>
    <mergeCell ref="A850:B851"/>
    <mergeCell ref="A852:E852"/>
    <mergeCell ref="A872:E873"/>
    <mergeCell ref="A874:E875"/>
    <mergeCell ref="A876:B877"/>
    <mergeCell ref="C876:C879"/>
    <mergeCell ref="D876:E877"/>
    <mergeCell ref="A878:B879"/>
    <mergeCell ref="D904:E905"/>
    <mergeCell ref="D906:E907"/>
    <mergeCell ref="D878:E879"/>
    <mergeCell ref="A880:E880"/>
    <mergeCell ref="A900:E901"/>
    <mergeCell ref="A902:E903"/>
    <mergeCell ref="A904:B905"/>
    <mergeCell ref="C904:C907"/>
    <mergeCell ref="A906:B907"/>
    <mergeCell ref="A988:B989"/>
    <mergeCell ref="A990:B991"/>
    <mergeCell ref="A1076:E1076"/>
    <mergeCell ref="A1096:E1097"/>
    <mergeCell ref="A1098:E1099"/>
    <mergeCell ref="A1100:B1101"/>
    <mergeCell ref="C1100:C1103"/>
    <mergeCell ref="D1100:E1101"/>
    <mergeCell ref="A1102:B1103"/>
    <mergeCell ref="D1102:E1103"/>
    <mergeCell ref="A1104:E1104"/>
    <mergeCell ref="A1124:E1125"/>
    <mergeCell ref="A1126:E1127"/>
    <mergeCell ref="A1128:B1129"/>
    <mergeCell ref="C1128:C1131"/>
    <mergeCell ref="A1130:B1131"/>
    <mergeCell ref="D960:E961"/>
    <mergeCell ref="D962:E963"/>
    <mergeCell ref="A964:E964"/>
    <mergeCell ref="A984:E985"/>
    <mergeCell ref="A986:E987"/>
    <mergeCell ref="C988:C991"/>
    <mergeCell ref="D988:E989"/>
    <mergeCell ref="D1016:E1017"/>
    <mergeCell ref="D1018:E1019"/>
    <mergeCell ref="D990:E991"/>
    <mergeCell ref="A992:E992"/>
    <mergeCell ref="A1012:E1013"/>
    <mergeCell ref="A1014:E1015"/>
    <mergeCell ref="A1016:B1017"/>
    <mergeCell ref="C1016:C1019"/>
    <mergeCell ref="A1018:B1019"/>
    <mergeCell ref="A1020:E1020"/>
    <mergeCell ref="A1040:E1041"/>
    <mergeCell ref="A1042:E1043"/>
    <mergeCell ref="A1044:B1045"/>
    <mergeCell ref="C1044:C1047"/>
    <mergeCell ref="D1044:E1045"/>
    <mergeCell ref="A1046:B1047"/>
    <mergeCell ref="D1072:E1073"/>
    <mergeCell ref="D1074:E1075"/>
    <mergeCell ref="D1046:E1047"/>
    <mergeCell ref="A1048:E1048"/>
    <mergeCell ref="A1068:E1069"/>
    <mergeCell ref="A1070:E1071"/>
    <mergeCell ref="A1072:B1073"/>
    <mergeCell ref="C1072:C1075"/>
    <mergeCell ref="A1074:B1075"/>
    <mergeCell ref="A1156:B1157"/>
    <mergeCell ref="A1158:B1159"/>
    <mergeCell ref="D3342:E3343"/>
    <mergeCell ref="A3344:E3344"/>
    <mergeCell ref="D3312:E3313"/>
    <mergeCell ref="D3314:E3315"/>
    <mergeCell ref="A3316:E3316"/>
    <mergeCell ref="A3336:E3337"/>
    <mergeCell ref="A3338:E3339"/>
    <mergeCell ref="C3340:C3343"/>
    <mergeCell ref="D3340:E3341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8:E89"/>
    <mergeCell ref="A90:E91"/>
    <mergeCell ref="A92:B93"/>
    <mergeCell ref="C92:C95"/>
    <mergeCell ref="D92:E93"/>
    <mergeCell ref="A94:B95"/>
    <mergeCell ref="D120:E121"/>
    <mergeCell ref="D122:E123"/>
    <mergeCell ref="D94:E95"/>
    <mergeCell ref="A96:E96"/>
    <mergeCell ref="A116:E117"/>
    <mergeCell ref="A118:E119"/>
    <mergeCell ref="A120:B121"/>
    <mergeCell ref="C120:C123"/>
    <mergeCell ref="A122:B123"/>
    <mergeCell ref="A236:E236"/>
    <mergeCell ref="A256:E257"/>
    <mergeCell ref="A258:E259"/>
    <mergeCell ref="A260:B261"/>
    <mergeCell ref="C260:C263"/>
    <mergeCell ref="D260:E261"/>
    <mergeCell ref="A262:B263"/>
    <mergeCell ref="D262:E263"/>
    <mergeCell ref="A264:E264"/>
    <mergeCell ref="A284:E285"/>
    <mergeCell ref="A286:E287"/>
    <mergeCell ref="A288:B289"/>
    <mergeCell ref="C288:C291"/>
    <mergeCell ref="A290:B291"/>
    <mergeCell ref="A124:E124"/>
    <mergeCell ref="A144:E145"/>
    <mergeCell ref="A146:E147"/>
    <mergeCell ref="A148:B149"/>
    <mergeCell ref="C148:C151"/>
    <mergeCell ref="D148:E149"/>
    <mergeCell ref="A150:B151"/>
    <mergeCell ref="D176:E177"/>
    <mergeCell ref="D178:E179"/>
    <mergeCell ref="D150:E151"/>
    <mergeCell ref="A152:E152"/>
    <mergeCell ref="A172:E173"/>
    <mergeCell ref="A174:E175"/>
    <mergeCell ref="A176:B177"/>
    <mergeCell ref="C176:C179"/>
    <mergeCell ref="A178:B179"/>
    <mergeCell ref="A180:E180"/>
    <mergeCell ref="A200:E201"/>
    <mergeCell ref="A202:E203"/>
    <mergeCell ref="A204:B205"/>
    <mergeCell ref="C204:C207"/>
    <mergeCell ref="D204:E205"/>
    <mergeCell ref="A206:B207"/>
    <mergeCell ref="D232:E233"/>
    <mergeCell ref="D234:E235"/>
    <mergeCell ref="D206:E207"/>
    <mergeCell ref="A208:E208"/>
    <mergeCell ref="A228:E229"/>
    <mergeCell ref="A230:E231"/>
    <mergeCell ref="A232:B233"/>
    <mergeCell ref="C232:C235"/>
    <mergeCell ref="A234:B235"/>
    <mergeCell ref="A316:B317"/>
    <mergeCell ref="A318:B319"/>
    <mergeCell ref="A404:E404"/>
    <mergeCell ref="A424:E425"/>
    <mergeCell ref="A426:E427"/>
    <mergeCell ref="A428:B429"/>
    <mergeCell ref="C428:C431"/>
    <mergeCell ref="D428:E429"/>
    <mergeCell ref="A430:B431"/>
    <mergeCell ref="D430:E431"/>
    <mergeCell ref="A432:E432"/>
    <mergeCell ref="A452:E453"/>
    <mergeCell ref="A454:E455"/>
    <mergeCell ref="A456:B457"/>
    <mergeCell ref="C456:C459"/>
    <mergeCell ref="A458:B459"/>
    <mergeCell ref="D288:E289"/>
    <mergeCell ref="D290:E291"/>
    <mergeCell ref="A292:E292"/>
    <mergeCell ref="A312:E313"/>
    <mergeCell ref="A314:E315"/>
    <mergeCell ref="C316:C319"/>
    <mergeCell ref="D316:E317"/>
    <mergeCell ref="D344:E345"/>
    <mergeCell ref="D346:E347"/>
    <mergeCell ref="D318:E319"/>
    <mergeCell ref="A320:E320"/>
    <mergeCell ref="A340:E341"/>
    <mergeCell ref="A342:E343"/>
    <mergeCell ref="A344:B345"/>
    <mergeCell ref="C344:C347"/>
    <mergeCell ref="A346:B347"/>
    <mergeCell ref="A348:E348"/>
    <mergeCell ref="A368:E369"/>
    <mergeCell ref="A370:E371"/>
    <mergeCell ref="A372:B373"/>
    <mergeCell ref="C372:C375"/>
    <mergeCell ref="D372:E373"/>
    <mergeCell ref="A374:B375"/>
    <mergeCell ref="D400:E401"/>
    <mergeCell ref="D402:E403"/>
    <mergeCell ref="D374:E375"/>
    <mergeCell ref="A376:E376"/>
    <mergeCell ref="A396:E397"/>
    <mergeCell ref="A398:E399"/>
    <mergeCell ref="A400:B401"/>
    <mergeCell ref="C400:C403"/>
    <mergeCell ref="A402:B403"/>
    <mergeCell ref="A484:B485"/>
    <mergeCell ref="A486:B487"/>
    <mergeCell ref="A572:E572"/>
    <mergeCell ref="A592:E593"/>
    <mergeCell ref="A594:E595"/>
    <mergeCell ref="A596:B597"/>
    <mergeCell ref="C596:C599"/>
    <mergeCell ref="D596:E597"/>
    <mergeCell ref="A598:B599"/>
    <mergeCell ref="D598:E599"/>
    <mergeCell ref="A600:E600"/>
    <mergeCell ref="A620:E621"/>
    <mergeCell ref="A622:E623"/>
    <mergeCell ref="A624:B625"/>
    <mergeCell ref="C624:C627"/>
    <mergeCell ref="A626:B627"/>
    <mergeCell ref="D456:E457"/>
    <mergeCell ref="D458:E459"/>
    <mergeCell ref="A460:E460"/>
    <mergeCell ref="A480:E481"/>
    <mergeCell ref="A482:E483"/>
    <mergeCell ref="C484:C487"/>
    <mergeCell ref="D484:E485"/>
    <mergeCell ref="D512:E513"/>
    <mergeCell ref="D514:E515"/>
    <mergeCell ref="D486:E487"/>
    <mergeCell ref="A488:E488"/>
    <mergeCell ref="A508:E509"/>
    <mergeCell ref="A510:E511"/>
    <mergeCell ref="A512:B513"/>
    <mergeCell ref="C512:C515"/>
    <mergeCell ref="A514:B515"/>
    <mergeCell ref="A516:E516"/>
    <mergeCell ref="A536:E537"/>
    <mergeCell ref="A538:E539"/>
    <mergeCell ref="A540:B541"/>
    <mergeCell ref="C540:C543"/>
    <mergeCell ref="D540:E541"/>
    <mergeCell ref="A542:B543"/>
    <mergeCell ref="D568:E569"/>
    <mergeCell ref="D570:E571"/>
    <mergeCell ref="D542:E543"/>
    <mergeCell ref="A544:E544"/>
    <mergeCell ref="A564:E565"/>
    <mergeCell ref="A566:E567"/>
    <mergeCell ref="A568:B569"/>
    <mergeCell ref="C568:C571"/>
    <mergeCell ref="A570:B571"/>
    <mergeCell ref="A652:B653"/>
    <mergeCell ref="A654:B655"/>
    <mergeCell ref="A1244:E1244"/>
    <mergeCell ref="A1264:E1265"/>
    <mergeCell ref="A1266:E1267"/>
    <mergeCell ref="A1268:B1269"/>
    <mergeCell ref="C1268:C1271"/>
    <mergeCell ref="D1268:E1269"/>
    <mergeCell ref="A1270:B1271"/>
    <mergeCell ref="D1270:E1271"/>
    <mergeCell ref="A1272:E1272"/>
    <mergeCell ref="A1292:E1293"/>
    <mergeCell ref="A1294:E1295"/>
    <mergeCell ref="A1296:B1297"/>
    <mergeCell ref="C1296:C1299"/>
    <mergeCell ref="A1298:B1299"/>
    <mergeCell ref="D1128:E1129"/>
    <mergeCell ref="D1130:E1131"/>
    <mergeCell ref="A1132:E1132"/>
    <mergeCell ref="A1152:E1153"/>
    <mergeCell ref="A1154:E1155"/>
    <mergeCell ref="C1156:C1159"/>
    <mergeCell ref="D1156:E1157"/>
    <mergeCell ref="D1184:E1185"/>
    <mergeCell ref="D1186:E1187"/>
    <mergeCell ref="D1158:E1159"/>
    <mergeCell ref="A1160:E1160"/>
    <mergeCell ref="A1180:E1181"/>
    <mergeCell ref="A1182:E1183"/>
    <mergeCell ref="A1184:B1185"/>
    <mergeCell ref="C1184:C1187"/>
    <mergeCell ref="A1186:B1187"/>
    <mergeCell ref="A1188:E1188"/>
    <mergeCell ref="A1208:E1209"/>
    <mergeCell ref="A1210:E1211"/>
    <mergeCell ref="A1212:B1213"/>
    <mergeCell ref="C1212:C1215"/>
    <mergeCell ref="D1212:E1213"/>
    <mergeCell ref="A1214:B1215"/>
    <mergeCell ref="D1240:E1241"/>
    <mergeCell ref="D1242:E1243"/>
    <mergeCell ref="D1214:E1215"/>
    <mergeCell ref="A1216:E1216"/>
    <mergeCell ref="A1236:E1237"/>
    <mergeCell ref="A1238:E1239"/>
    <mergeCell ref="A1240:B1241"/>
    <mergeCell ref="C1240:C1243"/>
    <mergeCell ref="A1242:B1243"/>
    <mergeCell ref="A1324:B1325"/>
    <mergeCell ref="A1326:B1327"/>
    <mergeCell ref="A1412:E1412"/>
    <mergeCell ref="A1432:E1433"/>
    <mergeCell ref="A1434:E1435"/>
    <mergeCell ref="A1436:B1437"/>
    <mergeCell ref="C1436:C1439"/>
    <mergeCell ref="D1436:E1437"/>
    <mergeCell ref="A1438:B1439"/>
    <mergeCell ref="D1438:E1439"/>
    <mergeCell ref="A1440:E1440"/>
    <mergeCell ref="A1460:E1461"/>
    <mergeCell ref="A1462:E1463"/>
    <mergeCell ref="A1464:B1465"/>
    <mergeCell ref="C1464:C1467"/>
    <mergeCell ref="A1466:B1467"/>
    <mergeCell ref="D1296:E1297"/>
    <mergeCell ref="D1298:E1299"/>
    <mergeCell ref="A1300:E1300"/>
    <mergeCell ref="A1320:E1321"/>
    <mergeCell ref="A1322:E1323"/>
    <mergeCell ref="C1324:C1327"/>
    <mergeCell ref="D1324:E1325"/>
    <mergeCell ref="D1352:E1353"/>
    <mergeCell ref="D1354:E1355"/>
    <mergeCell ref="D1326:E1327"/>
    <mergeCell ref="A1328:E1328"/>
    <mergeCell ref="A1348:E1349"/>
    <mergeCell ref="A1350:E1351"/>
    <mergeCell ref="A1352:B1353"/>
    <mergeCell ref="C1352:C1355"/>
    <mergeCell ref="A1354:B1355"/>
    <mergeCell ref="A1356:E1356"/>
    <mergeCell ref="A1376:E1377"/>
    <mergeCell ref="A1378:E1379"/>
    <mergeCell ref="A1380:B1381"/>
    <mergeCell ref="C1380:C1383"/>
    <mergeCell ref="D1380:E1381"/>
    <mergeCell ref="A1382:B1383"/>
    <mergeCell ref="D1408:E1409"/>
    <mergeCell ref="D1410:E1411"/>
    <mergeCell ref="D1382:E1383"/>
    <mergeCell ref="A1384:E1384"/>
    <mergeCell ref="A1404:E1405"/>
    <mergeCell ref="A1406:E1407"/>
    <mergeCell ref="A1408:B1409"/>
    <mergeCell ref="C1408:C1411"/>
    <mergeCell ref="A1410:B1411"/>
    <mergeCell ref="A1492:B1493"/>
    <mergeCell ref="A1494:B1495"/>
    <mergeCell ref="A1580:E1580"/>
    <mergeCell ref="A1600:E1601"/>
    <mergeCell ref="A1602:E1603"/>
    <mergeCell ref="A1604:B1605"/>
    <mergeCell ref="C1604:C1607"/>
    <mergeCell ref="D1604:E1605"/>
    <mergeCell ref="A1606:B1607"/>
    <mergeCell ref="D1606:E1607"/>
    <mergeCell ref="A1608:E1608"/>
    <mergeCell ref="A1628:E1629"/>
    <mergeCell ref="A1630:E1631"/>
    <mergeCell ref="A1632:B1633"/>
    <mergeCell ref="C1632:C1635"/>
    <mergeCell ref="A1634:B1635"/>
    <mergeCell ref="D1464:E1465"/>
    <mergeCell ref="D1466:E1467"/>
    <mergeCell ref="A1468:E1468"/>
    <mergeCell ref="A1488:E1489"/>
    <mergeCell ref="A1490:E1491"/>
    <mergeCell ref="C1492:C1495"/>
    <mergeCell ref="D1492:E1493"/>
    <mergeCell ref="D1520:E1521"/>
    <mergeCell ref="D1522:E1523"/>
    <mergeCell ref="D1494:E1495"/>
    <mergeCell ref="A1496:E1496"/>
    <mergeCell ref="A1516:E1517"/>
    <mergeCell ref="A1518:E1519"/>
    <mergeCell ref="A1520:B1521"/>
    <mergeCell ref="C1520:C1523"/>
    <mergeCell ref="A1522:B1523"/>
    <mergeCell ref="A1524:E1524"/>
    <mergeCell ref="A1544:E1545"/>
    <mergeCell ref="A1546:E1547"/>
    <mergeCell ref="A1548:B1549"/>
    <mergeCell ref="C1548:C1551"/>
    <mergeCell ref="D1548:E1549"/>
    <mergeCell ref="A1550:B1551"/>
    <mergeCell ref="D1576:E1577"/>
    <mergeCell ref="D1578:E1579"/>
    <mergeCell ref="D1550:E1551"/>
    <mergeCell ref="A1552:E1552"/>
    <mergeCell ref="A1572:E1573"/>
    <mergeCell ref="A1574:E1575"/>
    <mergeCell ref="A1576:B1577"/>
    <mergeCell ref="C1576:C1579"/>
    <mergeCell ref="A1578:B1579"/>
    <mergeCell ref="A1660:B1661"/>
    <mergeCell ref="A1662:B1663"/>
    <mergeCell ref="A1748:E1748"/>
    <mergeCell ref="A1768:E1769"/>
    <mergeCell ref="A1770:E1771"/>
    <mergeCell ref="A1772:B1773"/>
    <mergeCell ref="C1772:C1775"/>
    <mergeCell ref="D1772:E1773"/>
    <mergeCell ref="A1774:B1775"/>
    <mergeCell ref="D1774:E1775"/>
    <mergeCell ref="A1776:E1776"/>
    <mergeCell ref="A1796:E1797"/>
    <mergeCell ref="A1798:E1799"/>
    <mergeCell ref="A1800:B1801"/>
    <mergeCell ref="C1800:C1803"/>
    <mergeCell ref="A1802:B1803"/>
    <mergeCell ref="D1632:E1633"/>
    <mergeCell ref="D1634:E1635"/>
    <mergeCell ref="A1636:E1636"/>
    <mergeCell ref="A1656:E1657"/>
    <mergeCell ref="A1658:E1659"/>
    <mergeCell ref="C1660:C1663"/>
    <mergeCell ref="D1660:E1661"/>
    <mergeCell ref="D1688:E1689"/>
    <mergeCell ref="D1690:E1691"/>
    <mergeCell ref="D1662:E1663"/>
    <mergeCell ref="A1664:E1664"/>
    <mergeCell ref="A1684:E1685"/>
    <mergeCell ref="A1686:E1687"/>
    <mergeCell ref="A1688:B1689"/>
    <mergeCell ref="C1688:C1691"/>
    <mergeCell ref="A1690:B1691"/>
    <mergeCell ref="A1692:E1692"/>
    <mergeCell ref="A1712:E1713"/>
    <mergeCell ref="A1714:E1715"/>
    <mergeCell ref="A1716:B1717"/>
    <mergeCell ref="C1716:C1719"/>
    <mergeCell ref="D1716:E1717"/>
    <mergeCell ref="A1718:B1719"/>
    <mergeCell ref="D1744:E1745"/>
    <mergeCell ref="D1746:E1747"/>
    <mergeCell ref="D1718:E1719"/>
    <mergeCell ref="A1720:E1720"/>
    <mergeCell ref="A1740:E1741"/>
    <mergeCell ref="A1742:E1743"/>
    <mergeCell ref="A1744:B1745"/>
    <mergeCell ref="C1744:C1747"/>
    <mergeCell ref="A1746:B1747"/>
    <mergeCell ref="A1828:B1829"/>
    <mergeCell ref="A1830:B1831"/>
    <mergeCell ref="A1916:E1916"/>
    <mergeCell ref="A1936:E1937"/>
    <mergeCell ref="A1938:E1939"/>
    <mergeCell ref="A1940:B1941"/>
    <mergeCell ref="C1940:C1943"/>
    <mergeCell ref="D1940:E1941"/>
    <mergeCell ref="A1942:B1943"/>
    <mergeCell ref="D1942:E1943"/>
    <mergeCell ref="A1944:E1944"/>
    <mergeCell ref="A1964:E1965"/>
    <mergeCell ref="A1966:E1967"/>
    <mergeCell ref="A1968:B1969"/>
    <mergeCell ref="C1968:C1971"/>
    <mergeCell ref="A1970:B1971"/>
    <mergeCell ref="D1800:E1801"/>
    <mergeCell ref="D1802:E1803"/>
    <mergeCell ref="A1804:E1804"/>
    <mergeCell ref="A1824:E1825"/>
    <mergeCell ref="A1826:E1827"/>
    <mergeCell ref="C1828:C1831"/>
    <mergeCell ref="D1828:E1829"/>
    <mergeCell ref="D1856:E1857"/>
    <mergeCell ref="D1858:E1859"/>
    <mergeCell ref="D1830:E1831"/>
    <mergeCell ref="A1832:E1832"/>
    <mergeCell ref="A1852:E1853"/>
    <mergeCell ref="A1854:E1855"/>
    <mergeCell ref="A1856:B1857"/>
    <mergeCell ref="C1856:C1859"/>
    <mergeCell ref="A1858:B1859"/>
    <mergeCell ref="A1860:E1860"/>
    <mergeCell ref="A1880:E1881"/>
    <mergeCell ref="A1882:E1883"/>
    <mergeCell ref="A1884:B1885"/>
    <mergeCell ref="C1884:C1887"/>
    <mergeCell ref="D1884:E1885"/>
    <mergeCell ref="A1886:B1887"/>
    <mergeCell ref="D1912:E1913"/>
    <mergeCell ref="D1914:E1915"/>
    <mergeCell ref="D1886:E1887"/>
    <mergeCell ref="A1888:E1888"/>
    <mergeCell ref="A1908:E1909"/>
    <mergeCell ref="A1910:E1911"/>
    <mergeCell ref="A1912:B1913"/>
    <mergeCell ref="C1912:C1915"/>
    <mergeCell ref="A1914:B1915"/>
    <mergeCell ref="A1996:B1997"/>
    <mergeCell ref="A1998:B1999"/>
    <mergeCell ref="A2084:E2084"/>
    <mergeCell ref="A2104:E2105"/>
    <mergeCell ref="A2106:E2107"/>
    <mergeCell ref="A2108:B2109"/>
    <mergeCell ref="C2108:C2111"/>
    <mergeCell ref="D2108:E2109"/>
    <mergeCell ref="A2110:B2111"/>
    <mergeCell ref="D2110:E2111"/>
    <mergeCell ref="A2112:E2112"/>
    <mergeCell ref="A2132:E2133"/>
    <mergeCell ref="A2134:E2135"/>
    <mergeCell ref="A2136:B2137"/>
    <mergeCell ref="C2136:C2139"/>
    <mergeCell ref="A2138:B2139"/>
    <mergeCell ref="D1968:E1969"/>
    <mergeCell ref="D1970:E1971"/>
    <mergeCell ref="A1972:E1972"/>
    <mergeCell ref="A1992:E1993"/>
    <mergeCell ref="A1994:E1995"/>
    <mergeCell ref="C1996:C1999"/>
    <mergeCell ref="D1996:E1997"/>
    <mergeCell ref="D2024:E2025"/>
    <mergeCell ref="D2026:E2027"/>
    <mergeCell ref="D1998:E1999"/>
    <mergeCell ref="A2000:E2000"/>
    <mergeCell ref="A2020:E2021"/>
    <mergeCell ref="A2022:E2023"/>
    <mergeCell ref="A2024:B2025"/>
    <mergeCell ref="C2024:C2027"/>
    <mergeCell ref="A2026:B2027"/>
    <mergeCell ref="A2028:E2028"/>
    <mergeCell ref="A2048:E2049"/>
    <mergeCell ref="A2050:E2051"/>
    <mergeCell ref="A2052:B2053"/>
    <mergeCell ref="C2052:C2055"/>
    <mergeCell ref="D2052:E2053"/>
    <mergeCell ref="A2054:B2055"/>
    <mergeCell ref="D2080:E2081"/>
    <mergeCell ref="D2082:E2083"/>
    <mergeCell ref="D2054:E2055"/>
    <mergeCell ref="A2056:E2056"/>
    <mergeCell ref="A2076:E2077"/>
    <mergeCell ref="A2078:E2079"/>
    <mergeCell ref="A2080:B2081"/>
    <mergeCell ref="C2080:C2083"/>
    <mergeCell ref="A2082:B2083"/>
    <mergeCell ref="A2164:B2165"/>
    <mergeCell ref="A2166:B2167"/>
  </mergeCells>
  <conditionalFormatting sqref="D11:D26 B26:C26 D39:D54 B54:C54 D67:D82 B82:C82 D84:D85 B85:C85 D98:D113 B113:C113 D126:D141 B141:C141 D154:D169 B169:C169 D182:D197 B197:C197 D210:D225 B225:C225 D238:D253 B253:C253 D266:D281 B281:C281 D294:D309 B309:C309 D322:D337 B337:C337 D350:D365 B365:C365 D378:D393 B393:C393 D406:D421 B421:C421 D434:D449 B449:C449 D462:D477 B477:C477 D490:D505 B505:C505 D518:D533 B533:C533 D546:D561 B561:C561 D574:D589 B589:C589 D602:D617 B617:C617 D630:D645 B645:C645 D658:D673 B673:C673 D686:D701 B701:C701 D714:D729 B729:C729 D742:D757 B757:C757 D770:D785 B785:C785 D798:D813 B813:C813 D826:D841 B841:C841 D854:D869 B869:C869 D882:D897 B897:C897 D910:D925 B925:C925 D938:D953 B953:C953 D966:D981 B981:C981 D994:D1009 B1009:C1009 D1022:D1037 B1037:C1037 D1050:D1065 B1065:C1065 D1078:D1093 B1093:C1093 D1106:D1121 B1121:C1121 D1134:D1149 B1149:C1149 D1162:D1177 B1177:C1177 D1190:D1205 B1205:C1205 D1218:D1233 B1233:C1233 D1246:D1261 B1261:C1261 D1274:D1289 B1289:C1289 D1302:D1317 B1317:C1317 D1330:D1345 B1345:C1345 D1358:D1373 B1373:C1373 D1386:D1401 B1401:C1401 D1414:D1429 B1429:C1429 D1442:D1457 B1457:C1457 D1470:D1485 B1485:C1485 D1498:D1513 B1513:C1513 D1526:D1541 B1541:C1541 D1554:D1569 B1569:C1569 D1582:D1597 B1597:C1597 D1610:D1625 B1625:C1625 D1638:D1653 B1653:C1653 D1666:D1681 B1681:C1681 D1694:D1709 B1709:C1709 D1722:D1737 B1737:C1737 D1750:D1765 B1765:C1765 D1778:D1793 B1793:C1793 D1806:D1821 B1821:C1821 D1834:D1849 B1849:C1849 D1862:D1877 B1877:C1877 D1890:D1905 B1905:C1905 D1918:D1933 B1933:C1933 D1946:D1961 B1961:C1961 D1974:D1989 B1989:C1989 D2002:D2017 B2017:C2017 D2030:D2045 B2045:C2045 D2058:D2073 B2073:C2073 D2086:D2101 B2101:C2101 D2114:D2129 B2129:C2129 D2142:D2157 B2157:C2157 D2170:D2185 B2185:C2185 D2198:D2213 B2213:C2213 D2226:D2241 B2241:C2241 D2254:D2269 B2269:C2269 D2282:D2297 B2297:C2297 D2310:D2325 B2325:C2325 D2338:D2353 B2353:C2353 D2366:D2381 B2381:C2381 D2394:D2409 B2409:C2409 D2422:D2437 B2437:C2437 D2450:D2465 B2465:C2465 D2478:D2493 B2493:C2493 D2506:D2521 B2521:C2521 D2534:D2549 B2549:C2549 D2562:D2577 B2577:C2577 D2590:D2605 B2605:C2605 D2618:D2633 B2633:C2633 D2646:D2661 B2661:C2661 D2674:D2689 B2689:C2689 D2702:D2717 B2717:C2717 D2730:D2745 B2745:C2745 D2758:D2773 B2773:C2773 D2786:D2801 B2801:C2801 D2814:D2829 B2829:C2829 D2842:D2857 B2857:C2857 D2870:D2885 B2885:C2885 D2898:D2913 B2913:C2913 D2926:D2941 B2941:C2941 D2954:D2969 B2969:C2969 D2982:D2997 B2997:C2997 D3010:D3025 B3025:C3025 D3038:D3053 B3053:C3053 D3066:D3081 B3081:C3081 D3094:D3109 B3109:C3109 D3122:D3137 B3137:C3137 D3150:D3165 B3165:C3165 D3178:D3193 B3193:C3193 D3206:D3221 B3221:C3221 D3234:D3249 B3249:C3249 D3262:D3277 B3277:C3277 D3290:D3305 B3305:C3305 D3318:D3333 B3333:C3333 D3346:D3361 B3361:C3361">
    <cfRule type="cellIs" dxfId="0" priority="1" operator="lessThan">
      <formula>0</formula>
    </cfRule>
  </conditionalFormatting>
  <conditionalFormatting sqref="A7:B8 A35:B36 A63:B64 A94:B95 A122:B123 A150:B151 A178:B179 A206:B207 A234:B235 A262:B263 A290:B291 A318:B319 A346:B347 A374:B375 A402:B403 A430:B431 A458:B459 A486:B487 A514:B515 A542:B543 A570:B571 A598:B599 A626:B627 A654:B655 A682:B683 A710:B711 A738:B739 A766:B767 A794:B795 A822:B823 A850:B851 A878:B879 A906:B907 A934:B935 A962:B963 A990:B991 A1018:B1019 A1046:B1047 A1074:B1075 A1102:B1103 A1130:B1131 A1158:B1159 A1186:B1187 A1214:B1215 A1242:B1243 A1270:B1271 A1298:B1299 A1326:B1327 A1354:B1355 A1382:B1383 A1410:B1411 A1438:B1439 A1466:B1467 A1494:B1495 A1522:B1523 A1550:B1551 A1578:B1579 A1606:B1607 A1634:B1635 A1662:B1663 A1690:B1691 A1718:B1719 A1746:B1747 A1774:B1775 A1802:B1803 A1830:B1831 A1858:B1859 A1886:B1887 A1914:B1915 A1942:B1943 A1970:B1971 A1998:B1999 A2026:B2027 A2054:B2055 A2082:B2083 A2110:B2111 A2138:B2139 A2166:B2167 A2194:B2195 A2222:B2223 A2250:B2251 A2278:B2279 A2306:B2307 A2334:B2335 A2362:B2363 A2390:B2391 A2418:B2419 A2446:B2447 A2474:B2475 A2502:B2503 A2530:B2531 A2558:B2559 A2586:B2587 A2614:B2615 A2642:B2643 A2670:B2671 A2698:B2699 A2726:B2727 A2754:B2755 A2782:B2783 A2810:B2811 A2838:B2839 A2866:B2867 A2894:B2895 A2922:B2923 A2950:B2951 A2978:B2979 A3006:B3007 A3034:B3035 A3062:B3063 A3090:B3091 A3118:B3119 A3146:B3147 A3174:B3175 A3202:B3203 A3230:B3231 A3258:B3259 A3286:B3287 A3314:B3315 A3342:B3343">
    <cfRule type="cellIs" dxfId="1" priority="2" operator="notEqual">
      <formula>"Pondělí"</formula>
    </cfRule>
  </conditionalFormatting>
  <conditionalFormatting sqref="D7:E8 D35:E36 D63:E64 D94:E95 D122:E123 D150:E151 D178:E179 D206:E207 D234:E235 D262:E263 D290:E291 D318:E319 D346:E347 D374:E375 D402:E403 D430:E431 D458:E459 D486:E487 D514:E515 D542:E543 D570:E571 D598:E599 D626:E627 D654:E655 D682:E683 D710:E711 D738:E739 D766:E767 D794:E795 D822:E823 D850:E851 D878:E879 D906:E907 D934:E935 D962:E963 D990:E991 D1018:E1019 D1046:E1047 D1074:E1075 D1102:E1103 D1130:E1131 D1158:E1159 D1186:E1187 D1214:E1215 D1242:E1243 D1270:E1271 D1298:E1299 D1326:E1327 D1354:E1355 D1382:E1383 D1410:E1411 D1438:E1439 D1466:E1467 D1494:E1495 D1522:E1523 D1550:E1551 D1578:E1579 D1606:E1607 D1634:E1635 D1662:E1663 D1690:E1691 D1718:E1719 D1746:E1747 D1774:E1775 D1802:E1803 D1830:E1831 D1858:E1859 D1886:E1887 D1914:E1915 D1942:E1943 D1970:E1971 D1998:E1999 D2026:E2027 D2054:E2055 D2082:E2083 D2110:E2111 D2138:E2139 D2166:E2167 D2194:E2195 D2222:E2223 D2250:E2251 D2278:E2279 D2306:E2307 D2334:E2335 D2362:E2363 D2390:E2391 D2418:E2419 D2446:E2447 D2474:E2475 D2502:E2503 D2530:E2531 D2558:E2559 D2586:E2587 D2614:E2615 D2642:E2643 D2670:E2671 D2698:E2699 D2726:E2727 D2754:E2755 D2782:E2783 D2810:E2811 D2838:E2839 D2866:E2867 D2894:E2895 D2922:E2923 D2950:E2951 D2978:E2979 D3006:E3007 D3034:E3035 D3062:E3063 D3090:E3091 D3118:E3119 D3146:E3147 D3174:E3175 D3202:E3203 D3230:E3231 D3258:E3259 D3286:E3287 D3314:E3315 D3342:E3343">
    <cfRule type="cellIs" dxfId="1" priority="3" operator="notEqual">
      <formula>"Neděle"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3452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3423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3424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3425</v>
      </c>
      <c r="B9" s="6"/>
      <c r="C9" s="6"/>
      <c r="D9" s="6"/>
      <c r="E9" s="7"/>
    </row>
    <row r="10" hidden="1">
      <c r="A10" s="20" t="s">
        <v>3426</v>
      </c>
      <c r="B10" s="21" t="s">
        <v>3427</v>
      </c>
      <c r="C10" s="22" t="s">
        <v>3428</v>
      </c>
      <c r="D10" s="21" t="s">
        <v>3429</v>
      </c>
      <c r="E10" s="23" t="s">
        <v>13</v>
      </c>
    </row>
    <row r="11" hidden="1">
      <c r="A11" s="24" t="s">
        <v>3430</v>
      </c>
      <c r="B11" s="25">
        <v>4961.0</v>
      </c>
      <c r="C11" s="26">
        <v>4961.0</v>
      </c>
      <c r="D11" s="27">
        <f t="shared" ref="D11:D26" si="1">C11-B11</f>
        <v>0</v>
      </c>
      <c r="E11" s="41"/>
    </row>
    <row r="12" hidden="1">
      <c r="A12" s="24" t="s">
        <v>3431</v>
      </c>
      <c r="B12" s="29">
        <v>3710.0</v>
      </c>
      <c r="C12" s="26">
        <v>3710.0</v>
      </c>
      <c r="D12" s="27">
        <f t="shared" si="1"/>
        <v>0</v>
      </c>
      <c r="E12" s="41"/>
    </row>
    <row r="13" hidden="1">
      <c r="A13" s="24" t="s">
        <v>3432</v>
      </c>
      <c r="B13" s="29">
        <v>200.0</v>
      </c>
      <c r="C13" s="26">
        <v>200.0</v>
      </c>
      <c r="D13" s="27">
        <f t="shared" si="1"/>
        <v>0</v>
      </c>
      <c r="E13" s="41"/>
    </row>
    <row r="14" hidden="1">
      <c r="A14" s="24" t="s">
        <v>3434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3436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3438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3439</v>
      </c>
      <c r="B17" s="29">
        <v>155.0</v>
      </c>
      <c r="C17" s="26">
        <v>155.0</v>
      </c>
      <c r="D17" s="27">
        <f t="shared" si="1"/>
        <v>0</v>
      </c>
      <c r="E17" s="40" t="s">
        <v>4652</v>
      </c>
    </row>
    <row r="18" hidden="1">
      <c r="A18" s="31" t="s">
        <v>3441</v>
      </c>
      <c r="B18" s="29">
        <v>720.0</v>
      </c>
      <c r="C18" s="26">
        <f>360+360</f>
        <v>720</v>
      </c>
      <c r="D18" s="27">
        <f t="shared" si="1"/>
        <v>0</v>
      </c>
      <c r="E18" s="41"/>
    </row>
    <row r="19" hidden="1">
      <c r="A19" s="32" t="s">
        <v>3442</v>
      </c>
      <c r="B19" s="29">
        <v>11411.0</v>
      </c>
      <c r="C19" s="33">
        <f t="array" ref="C19">SUMIFS(INDIRECT(A1 &amp; " Restia!C:C"), INDIRECT(A1 &amp; " Restia!A:A"), A19, INDIRECT(A1 &amp; " Restia!B:B"), "&lt;&gt;canceled")</f>
        <v>105746</v>
      </c>
      <c r="D19" s="27">
        <f t="shared" si="1"/>
        <v>94335</v>
      </c>
      <c r="E19" s="41"/>
    </row>
    <row r="20" hidden="1">
      <c r="A20" s="32" t="s">
        <v>3443</v>
      </c>
      <c r="B20" s="29">
        <v>3320.0</v>
      </c>
      <c r="C20" s="9">
        <f t="array" ref="C20">SUMIFS( INDIRECT(A1 &amp; " Restia!C:C"), INDIRECT(A1 &amp; " Restia!A:A"), A20, INDIRECT(A1 &amp; " Restia!B:B"), "&lt;&gt;canceled" )</f>
        <v>30646</v>
      </c>
      <c r="D20" s="27">
        <f t="shared" si="1"/>
        <v>27326</v>
      </c>
      <c r="E20" s="41"/>
    </row>
    <row r="21" hidden="1">
      <c r="A21" s="32" t="s">
        <v>3444</v>
      </c>
      <c r="B21" s="29">
        <v>17182.0</v>
      </c>
      <c r="C21" s="9">
        <f t="array" ref="C21">SUMIFS( INDIRECT(A1 &amp; " Restia!C:C"), INDIRECT(A1 &amp; " Restia!A:A"), "damejidlo", INDIRECT(A1 &amp; " Restia!G:G"), "online", INDIRECT(A1 &amp; " Restia!B:B"), "&lt;&gt;canceled" )</f>
        <v>94255</v>
      </c>
      <c r="D21" s="27">
        <f t="shared" si="1"/>
        <v>77073</v>
      </c>
      <c r="E21" s="41"/>
    </row>
    <row r="22" hidden="1">
      <c r="A22" s="32" t="s">
        <v>3445</v>
      </c>
      <c r="B22" s="29">
        <v>13118.0</v>
      </c>
      <c r="C22" s="9">
        <f t="array" ref="C22">SUMIFS( INDIRECT(A1 &amp; " Restia!C:C"), INDIRECT(A1 &amp; " Restia!A:A"), "generic", INDIRECT(A1 &amp; " Restia!G:G"), "online", INDIRECT(A1 &amp; " Restia!B:B"), "&lt;&gt;canceled" )</f>
        <v>96667</v>
      </c>
      <c r="D22" s="27">
        <f t="shared" si="1"/>
        <v>83549</v>
      </c>
      <c r="E22" s="41"/>
    </row>
    <row r="23" hidden="1">
      <c r="A23" s="32" t="s">
        <v>3447</v>
      </c>
      <c r="B23" s="29">
        <v>548.0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617</v>
      </c>
      <c r="D23" s="27">
        <f t="shared" si="1"/>
        <v>69</v>
      </c>
      <c r="E23" s="41"/>
    </row>
    <row r="24" hidden="1">
      <c r="A24" s="32" t="s">
        <v>3448</v>
      </c>
      <c r="B24" s="29">
        <v>2060.0</v>
      </c>
      <c r="C24" s="9">
        <f t="array" ref="C24">SUMIFS( INDIRECT(A1 &amp; " Restia!C:C"), INDIRECT(A1 &amp; " Restia!A:A"), "damejidlo", INDIRECT(A1 &amp; " Restia!G:G"), "cash", INDIRECT(A1 &amp; " Restia!B:B"), "&lt;&gt;canceled")</f>
        <v>13204</v>
      </c>
      <c r="D24" s="27">
        <f t="shared" si="1"/>
        <v>11144</v>
      </c>
      <c r="E24" s="41"/>
    </row>
    <row r="25" hidden="1">
      <c r="A25" s="35" t="s">
        <v>3449</v>
      </c>
      <c r="B25" s="29">
        <v>55325.0</v>
      </c>
      <c r="C25" s="9">
        <f t="array" ref="C25">SUM(INDIRECT(A1 &amp; " Restia!C:C")) - SUMIFS(INDIRECT(A1 &amp; " Restia!C:C"), INDIRECT(A1 &amp; " Restia!B:B"), "canceled")</f>
        <v>386936.5</v>
      </c>
      <c r="D25" s="27">
        <f t="shared" si="1"/>
        <v>331611.5</v>
      </c>
      <c r="E25" s="41"/>
    </row>
    <row r="26" hidden="1">
      <c r="A26" s="36" t="s">
        <v>3450</v>
      </c>
      <c r="B26" s="42">
        <v>0.0</v>
      </c>
      <c r="C26" s="43">
        <f>sum(C11:C23)-C25</f>
        <v>-49259.5</v>
      </c>
      <c r="D26" s="44">
        <f t="shared" si="1"/>
        <v>-49259.5</v>
      </c>
      <c r="E26" s="45"/>
    </row>
    <row r="27" hidden="1"/>
    <row r="28" hidden="1"/>
    <row r="29" hidden="1">
      <c r="A29" s="5" t="s">
        <v>3452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3423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3424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3425</v>
      </c>
      <c r="B37" s="6"/>
      <c r="C37" s="6"/>
      <c r="D37" s="6"/>
      <c r="E37" s="7"/>
    </row>
    <row r="38" hidden="1">
      <c r="A38" s="20" t="s">
        <v>3426</v>
      </c>
      <c r="B38" s="21" t="s">
        <v>3427</v>
      </c>
      <c r="C38" s="22" t="s">
        <v>3428</v>
      </c>
      <c r="D38" s="21" t="s">
        <v>3429</v>
      </c>
      <c r="E38" s="23" t="s">
        <v>13</v>
      </c>
    </row>
    <row r="39" hidden="1">
      <c r="A39" s="24" t="s">
        <v>3430</v>
      </c>
      <c r="B39" s="25">
        <v>27473.0</v>
      </c>
      <c r="C39" s="26">
        <f>(2000*3)+(1000*6)+(500*22)+(200*20)+(100*4)+(50*1)+(20*1)+(2*1)+(1*1)</f>
        <v>27473</v>
      </c>
      <c r="D39" s="27">
        <f t="shared" ref="D39:D54" si="2">C39-B39</f>
        <v>0</v>
      </c>
      <c r="E39" s="41"/>
    </row>
    <row r="40" hidden="1">
      <c r="A40" s="24" t="s">
        <v>3431</v>
      </c>
      <c r="B40" s="29">
        <v>30040.0</v>
      </c>
      <c r="C40" s="26">
        <f>2926+2649+2881+4902+7136+4784+4762</f>
        <v>30040</v>
      </c>
      <c r="D40" s="27">
        <f t="shared" si="2"/>
        <v>0</v>
      </c>
      <c r="E40" s="41"/>
    </row>
    <row r="41" hidden="1">
      <c r="A41" s="24" t="s">
        <v>3432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3434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3436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3438</v>
      </c>
      <c r="B44" s="29">
        <v>698.0</v>
      </c>
      <c r="C44" s="26">
        <v>696.0</v>
      </c>
      <c r="D44" s="27">
        <f t="shared" si="2"/>
        <v>-2</v>
      </c>
      <c r="E44" s="40"/>
    </row>
    <row r="45" hidden="1">
      <c r="A45" s="30" t="s">
        <v>3439</v>
      </c>
      <c r="B45" s="29">
        <v>1050.0</v>
      </c>
      <c r="C45" s="26">
        <v>1000.0</v>
      </c>
      <c r="D45" s="27">
        <f t="shared" si="2"/>
        <v>-50</v>
      </c>
      <c r="E45" s="40" t="s">
        <v>4653</v>
      </c>
    </row>
    <row r="46" hidden="1">
      <c r="A46" s="31" t="s">
        <v>3441</v>
      </c>
      <c r="B46" s="29">
        <v>5240.0</v>
      </c>
      <c r="C46" s="26">
        <f>840+80+520+560++400+360+200+400+200+400+280+200</f>
        <v>4440</v>
      </c>
      <c r="D46" s="27">
        <f t="shared" si="2"/>
        <v>-800</v>
      </c>
      <c r="E46" s="41"/>
    </row>
    <row r="47" hidden="1">
      <c r="A47" s="32" t="s">
        <v>3442</v>
      </c>
      <c r="B47" s="29">
        <v>87648.0</v>
      </c>
      <c r="C47" s="33">
        <f t="array" ref="C47">SUMIFS(INDIRECT(A29 &amp; " Restia!C:C"), INDIRECT(A29 &amp; " Restia!A:A"), A47, INDIRECT(A29 &amp; " Restia!B:B"), "&lt;&gt;canceled")</f>
        <v>105746</v>
      </c>
      <c r="D47" s="27">
        <f t="shared" si="2"/>
        <v>18098</v>
      </c>
      <c r="E47" s="41"/>
    </row>
    <row r="48" hidden="1">
      <c r="A48" s="32" t="s">
        <v>3443</v>
      </c>
      <c r="B48" s="29">
        <v>41747.0</v>
      </c>
      <c r="C48" s="9">
        <f t="array" ref="C48">SUMIFS( INDIRECT(A29 &amp; " Restia!C:C"), INDIRECT(A29 &amp; " Restia!A:A"), A48, INDIRECT(A29 &amp; " Restia!B:B"), "&lt;&gt;canceled" )</f>
        <v>30646</v>
      </c>
      <c r="D48" s="27">
        <f t="shared" si="2"/>
        <v>-11101</v>
      </c>
      <c r="E48" s="41"/>
    </row>
    <row r="49" hidden="1">
      <c r="A49" s="32" t="s">
        <v>3444</v>
      </c>
      <c r="B49" s="29">
        <v>128282.0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94255</v>
      </c>
      <c r="D49" s="27">
        <f t="shared" si="2"/>
        <v>-34027</v>
      </c>
      <c r="E49" s="41"/>
    </row>
    <row r="50" hidden="1">
      <c r="A50" s="32" t="s">
        <v>3445</v>
      </c>
      <c r="B50" s="29">
        <v>72967.0</v>
      </c>
      <c r="C50" s="9">
        <f t="array" ref="C50">SUMIFS( INDIRECT(A29 &amp; " Restia!C:C"), INDIRECT(A29 &amp; " Restia!A:A"), "generic", INDIRECT(A29 &amp; " Restia!G:G"), "online", INDIRECT(A29 &amp; " Restia!B:B"), "&lt;&gt;canceled" )</f>
        <v>96667</v>
      </c>
      <c r="D50" s="27">
        <f t="shared" si="2"/>
        <v>23700</v>
      </c>
      <c r="E50" s="41"/>
    </row>
    <row r="51" hidden="1">
      <c r="A51" s="32" t="s">
        <v>3447</v>
      </c>
      <c r="B51" s="29">
        <v>2290.0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617</v>
      </c>
      <c r="D51" s="27">
        <f t="shared" si="2"/>
        <v>-1673</v>
      </c>
      <c r="E51" s="41"/>
    </row>
    <row r="52" hidden="1">
      <c r="A52" s="32" t="s">
        <v>3448</v>
      </c>
      <c r="B52" s="29">
        <v>16157.0</v>
      </c>
      <c r="C52" s="9">
        <f t="array" ref="C52">SUMIFS( INDIRECT(A29 &amp; " Restia!C:C"), INDIRECT(A29 &amp; " Restia!A:A"), "damejidlo", INDIRECT(A29 &amp; " Restia!G:G"), "cash", INDIRECT(A29 &amp; " Restia!B:B"), "&lt;&gt;canceled")</f>
        <v>13204</v>
      </c>
      <c r="D52" s="27">
        <f t="shared" si="2"/>
        <v>-2953</v>
      </c>
      <c r="E52" s="41"/>
    </row>
    <row r="53" hidden="1">
      <c r="A53" s="35" t="s">
        <v>3449</v>
      </c>
      <c r="B53" s="29">
        <v>397401.0</v>
      </c>
      <c r="C53" s="9">
        <f t="array" ref="C53">SUM(INDIRECT(A29 &amp; " Restia!C:C")) - SUMIFS(INDIRECT(A29 &amp; " Restia!C:C"), INDIRECT(A29 &amp; " Restia!B:B"), "canceled")</f>
        <v>386936.5</v>
      </c>
      <c r="D53" s="27">
        <f t="shared" si="2"/>
        <v>-10464.5</v>
      </c>
      <c r="E53" s="41"/>
    </row>
    <row r="54" hidden="1">
      <c r="A54" s="36" t="s">
        <v>3450</v>
      </c>
      <c r="B54" s="42">
        <v>34.0</v>
      </c>
      <c r="C54" s="43">
        <f>sum(C39:C51)-C53</f>
        <v>4643.5</v>
      </c>
      <c r="D54" s="44">
        <f t="shared" si="2"/>
        <v>4609.5</v>
      </c>
      <c r="E54" s="45"/>
    </row>
    <row r="55" hidden="1"/>
    <row r="56" hidden="1"/>
    <row r="57" hidden="1">
      <c r="A57" s="5" t="s">
        <v>3452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3423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3424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3425</v>
      </c>
      <c r="B65" s="6"/>
      <c r="C65" s="6"/>
      <c r="D65" s="6"/>
      <c r="E65" s="7"/>
    </row>
    <row r="66" hidden="1">
      <c r="A66" s="20" t="s">
        <v>3426</v>
      </c>
      <c r="B66" s="21" t="s">
        <v>3427</v>
      </c>
      <c r="C66" s="22" t="s">
        <v>3428</v>
      </c>
      <c r="D66" s="21" t="s">
        <v>3429</v>
      </c>
      <c r="E66" s="23" t="s">
        <v>13</v>
      </c>
    </row>
    <row r="67" hidden="1">
      <c r="A67" s="24" t="s">
        <v>3430</v>
      </c>
      <c r="B67" s="25">
        <v>34132.0</v>
      </c>
      <c r="C67" s="26">
        <f>(2000*7)+(1000*10)+(500*7)+(200*33)+(100*0)+(50*0)+(20*1)+(10*1)+(5*0)+(2*1)+(1*0)</f>
        <v>34132</v>
      </c>
      <c r="D67" s="27">
        <f t="shared" ref="D67:D82" si="3">C67-B67</f>
        <v>0</v>
      </c>
      <c r="E67" s="41"/>
    </row>
    <row r="68" hidden="1">
      <c r="A68" s="24" t="s">
        <v>3431</v>
      </c>
      <c r="B68" s="29">
        <v>23829.0</v>
      </c>
      <c r="C68" s="26">
        <f>3181+4924+6570+3424+3049+2235+446</f>
        <v>23829</v>
      </c>
      <c r="D68" s="27">
        <f t="shared" si="3"/>
        <v>0</v>
      </c>
      <c r="E68" s="41"/>
    </row>
    <row r="69" hidden="1">
      <c r="A69" s="24" t="s">
        <v>3432</v>
      </c>
      <c r="B69" s="29">
        <v>650.0</v>
      </c>
      <c r="C69" s="26">
        <f>130+130+200+190</f>
        <v>650</v>
      </c>
      <c r="D69" s="27">
        <f t="shared" si="3"/>
        <v>0</v>
      </c>
      <c r="E69" s="41"/>
    </row>
    <row r="70" hidden="1">
      <c r="A70" s="24" t="s">
        <v>3434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3436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3438</v>
      </c>
      <c r="B72" s="29">
        <v>0.0</v>
      </c>
      <c r="C72" s="26"/>
      <c r="D72" s="27">
        <f t="shared" si="3"/>
        <v>0</v>
      </c>
      <c r="E72" s="40"/>
    </row>
    <row r="73" hidden="1">
      <c r="A73" s="30" t="s">
        <v>3439</v>
      </c>
      <c r="B73" s="29">
        <v>195.0</v>
      </c>
      <c r="C73" s="26">
        <v>155.0</v>
      </c>
      <c r="D73" s="27">
        <f t="shared" si="3"/>
        <v>-40</v>
      </c>
      <c r="E73" s="40"/>
    </row>
    <row r="74" hidden="1">
      <c r="A74" s="31" t="s">
        <v>3441</v>
      </c>
      <c r="B74" s="29">
        <v>5600.0</v>
      </c>
      <c r="C74" s="26">
        <f>400+480+640+480+640+520+440+280+360+240+440+400+320</f>
        <v>5640</v>
      </c>
      <c r="D74" s="27">
        <f t="shared" si="3"/>
        <v>40</v>
      </c>
      <c r="E74" s="41"/>
    </row>
    <row r="75" hidden="1">
      <c r="A75" s="32" t="s">
        <v>3442</v>
      </c>
      <c r="B75" s="29">
        <v>103212.0</v>
      </c>
      <c r="C75" s="33">
        <f t="array" ref="C75">SUMIFS(INDIRECT(A57 &amp; " Restia!C:C"), INDIRECT(A57 &amp; " Restia!A:A"), A75, INDIRECT(A57 &amp; " Restia!B:B"), "&lt;&gt;canceled")</f>
        <v>105746</v>
      </c>
      <c r="D75" s="27">
        <f t="shared" si="3"/>
        <v>2534</v>
      </c>
      <c r="E75" s="41"/>
    </row>
    <row r="76" hidden="1">
      <c r="A76" s="32" t="s">
        <v>3443</v>
      </c>
      <c r="B76" s="29">
        <v>38656.0</v>
      </c>
      <c r="C76" s="9">
        <f t="array" ref="C76">SUMIFS( INDIRECT(A57 &amp; " Restia!C:C"), INDIRECT(A57 &amp; " Restia!A:A"), A76, INDIRECT(A57 &amp; " Restia!B:B"), "&lt;&gt;canceled" )</f>
        <v>30646</v>
      </c>
      <c r="D76" s="27">
        <f t="shared" si="3"/>
        <v>-8010</v>
      </c>
      <c r="E76" s="41"/>
    </row>
    <row r="77" hidden="1">
      <c r="A77" s="32" t="s">
        <v>3444</v>
      </c>
      <c r="B77" s="29">
        <v>140215.0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94255</v>
      </c>
      <c r="D77" s="27">
        <f t="shared" si="3"/>
        <v>-45960</v>
      </c>
      <c r="E77" s="41"/>
    </row>
    <row r="78" hidden="1">
      <c r="A78" s="32" t="s">
        <v>3445</v>
      </c>
      <c r="B78" s="29">
        <v>98441.0</v>
      </c>
      <c r="C78" s="9">
        <f t="array" ref="C78">SUMIFS( INDIRECT(A57 &amp; " Restia!C:C"), INDIRECT(A57 &amp; " Restia!A:A"), "generic", INDIRECT(A57 &amp; " Restia!G:G"), "online", INDIRECT(A57 &amp; " Restia!B:B"), "&lt;&gt;canceled" )</f>
        <v>96667</v>
      </c>
      <c r="D78" s="27">
        <f t="shared" si="3"/>
        <v>-1774</v>
      </c>
      <c r="E78" s="41"/>
    </row>
    <row r="79" hidden="1">
      <c r="A79" s="32" t="s">
        <v>3447</v>
      </c>
      <c r="B79" s="29">
        <v>6905.0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617</v>
      </c>
      <c r="D79" s="27">
        <f t="shared" si="3"/>
        <v>-6288</v>
      </c>
      <c r="E79" s="41"/>
    </row>
    <row r="80" hidden="1">
      <c r="A80" s="32" t="s">
        <v>3448</v>
      </c>
      <c r="B80" s="29">
        <v>20700.0</v>
      </c>
      <c r="C80" s="9">
        <f t="array" ref="C80">SUMIFS( INDIRECT(A57 &amp; " Restia!C:C"), INDIRECT(A57 &amp; " Restia!A:A"), "damejidlo", INDIRECT(A57 &amp; " Restia!G:G"), "cash", INDIRECT(A57 &amp; " Restia!B:B"), "&lt;&gt;canceled")</f>
        <v>13204</v>
      </c>
      <c r="D80" s="27">
        <f t="shared" si="3"/>
        <v>-7496</v>
      </c>
      <c r="E80" s="41"/>
    </row>
    <row r="81" hidden="1">
      <c r="A81" s="35" t="s">
        <v>3449</v>
      </c>
      <c r="B81" s="29">
        <v>452330.0</v>
      </c>
      <c r="C81" s="9">
        <f t="array" ref="C81">SUM(INDIRECT(A57 &amp; " Restia!C:C")) - SUMIFS(INDIRECT(A57 &amp; " Restia!C:C"), INDIRECT(A57 &amp; " Restia!B:B"), "canceled")</f>
        <v>386936.5</v>
      </c>
      <c r="D81" s="27">
        <f t="shared" si="3"/>
        <v>-65393.5</v>
      </c>
      <c r="E81" s="41"/>
    </row>
    <row r="82" hidden="1">
      <c r="A82" s="36" t="s">
        <v>3450</v>
      </c>
      <c r="B82" s="42">
        <v>-495.0</v>
      </c>
      <c r="C82" s="43">
        <f>sum(C67:C79)-C81</f>
        <v>5400.5</v>
      </c>
      <c r="D82" s="44">
        <f t="shared" si="3"/>
        <v>5895.5</v>
      </c>
      <c r="E82" s="45"/>
    </row>
    <row r="83" hidden="1"/>
    <row r="84" hidden="1"/>
    <row r="85" hidden="1">
      <c r="A85" s="5" t="s">
        <v>3452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3423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3424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3425</v>
      </c>
      <c r="B93" s="6"/>
      <c r="C93" s="6"/>
      <c r="D93" s="6"/>
      <c r="E93" s="7"/>
    </row>
    <row r="94" hidden="1">
      <c r="A94" s="20" t="s">
        <v>3426</v>
      </c>
      <c r="B94" s="21" t="s">
        <v>3427</v>
      </c>
      <c r="C94" s="22" t="s">
        <v>3428</v>
      </c>
      <c r="D94" s="21" t="s">
        <v>3429</v>
      </c>
      <c r="E94" s="23" t="s">
        <v>13</v>
      </c>
    </row>
    <row r="95" hidden="1">
      <c r="A95" s="24" t="s">
        <v>3430</v>
      </c>
      <c r="B95" s="25">
        <v>23505.0</v>
      </c>
      <c r="C95" s="26">
        <f>(2000*3)+(1000*10)+(500*10)+(200*10)+(100*0)+(50*0)+(20*1)+(10*0)+(5*0)+(2*0)+(1*0)</f>
        <v>23020</v>
      </c>
      <c r="D95" s="27">
        <f t="shared" ref="D95:D110" si="4">C95-B95</f>
        <v>-485</v>
      </c>
      <c r="E95" s="41"/>
    </row>
    <row r="96" hidden="1">
      <c r="A96" s="24" t="s">
        <v>3431</v>
      </c>
      <c r="B96" s="29">
        <v>28466.0</v>
      </c>
      <c r="C96" s="26">
        <f>7131+5343+5322+2189+2762+2386+3333</f>
        <v>28466</v>
      </c>
      <c r="D96" s="27">
        <f t="shared" si="4"/>
        <v>0</v>
      </c>
      <c r="E96" s="41"/>
    </row>
    <row r="97" hidden="1">
      <c r="A97" s="24" t="s">
        <v>3432</v>
      </c>
      <c r="B97" s="29">
        <v>440.0</v>
      </c>
      <c r="C97" s="26">
        <f>110+110+110+110+190</f>
        <v>630</v>
      </c>
      <c r="D97" s="27">
        <f t="shared" si="4"/>
        <v>190</v>
      </c>
      <c r="E97" s="41"/>
    </row>
    <row r="98" hidden="1">
      <c r="A98" s="24" t="s">
        <v>3434</v>
      </c>
      <c r="B98" s="29">
        <v>1500.0</v>
      </c>
      <c r="C98" s="26">
        <f>500+500+500</f>
        <v>1500</v>
      </c>
      <c r="D98" s="27">
        <f t="shared" si="4"/>
        <v>0</v>
      </c>
      <c r="E98" s="41"/>
    </row>
    <row r="99" hidden="1">
      <c r="A99" s="30" t="s">
        <v>3436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3438</v>
      </c>
      <c r="B100" s="29">
        <v>0.0</v>
      </c>
      <c r="C100" s="26"/>
      <c r="D100" s="27">
        <f t="shared" si="4"/>
        <v>0</v>
      </c>
      <c r="E100" s="40"/>
    </row>
    <row r="101" hidden="1">
      <c r="A101" s="30" t="s">
        <v>3439</v>
      </c>
      <c r="B101" s="29">
        <v>3585.0</v>
      </c>
      <c r="C101" s="26">
        <f>155+1890+1500</f>
        <v>3545</v>
      </c>
      <c r="D101" s="27">
        <f t="shared" si="4"/>
        <v>-40</v>
      </c>
      <c r="E101" s="40" t="s">
        <v>4654</v>
      </c>
    </row>
    <row r="102" hidden="1">
      <c r="A102" s="31" t="s">
        <v>3441</v>
      </c>
      <c r="B102" s="29">
        <v>4520.0</v>
      </c>
      <c r="C102" s="26">
        <f>360+200+920+80+360+240+360+600+120+560+240+320+240</f>
        <v>4600</v>
      </c>
      <c r="D102" s="27">
        <f t="shared" si="4"/>
        <v>80</v>
      </c>
      <c r="E102" s="41"/>
    </row>
    <row r="103" hidden="1">
      <c r="A103" s="32" t="s">
        <v>3442</v>
      </c>
      <c r="B103" s="29">
        <v>85732.0</v>
      </c>
      <c r="C103" s="33">
        <f t="array" ref="C103">SUMIFS(INDIRECT(A85 &amp; " Restia!C:C"), INDIRECT(A85 &amp; " Restia!A:A"), A103, INDIRECT(A85 &amp; " Restia!B:B"), "&lt;&gt;canceled")</f>
        <v>105746</v>
      </c>
      <c r="D103" s="27">
        <f t="shared" si="4"/>
        <v>20014</v>
      </c>
      <c r="E103" s="41"/>
    </row>
    <row r="104" hidden="1">
      <c r="A104" s="32" t="s">
        <v>3443</v>
      </c>
      <c r="B104" s="29">
        <v>34960.0</v>
      </c>
      <c r="C104" s="9">
        <f t="array" ref="C104">SUMIFS( INDIRECT(A85 &amp; " Restia!C:C"), INDIRECT(A85 &amp; " Restia!A:A"), A104, INDIRECT(A85 &amp; " Restia!B:B"), "&lt;&gt;canceled" )</f>
        <v>30646</v>
      </c>
      <c r="D104" s="27">
        <f t="shared" si="4"/>
        <v>-4314</v>
      </c>
      <c r="E104" s="41"/>
    </row>
    <row r="105" hidden="1">
      <c r="A105" s="32" t="s">
        <v>3444</v>
      </c>
      <c r="B105" s="29">
        <v>114713.0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94255</v>
      </c>
      <c r="D105" s="27">
        <f t="shared" si="4"/>
        <v>-20458</v>
      </c>
      <c r="E105" s="41"/>
    </row>
    <row r="106" hidden="1">
      <c r="A106" s="32" t="s">
        <v>3445</v>
      </c>
      <c r="B106" s="29">
        <v>83848.0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96667</v>
      </c>
      <c r="D106" s="27">
        <f t="shared" si="4"/>
        <v>12819</v>
      </c>
      <c r="E106" s="41"/>
    </row>
    <row r="107" hidden="1">
      <c r="A107" s="32" t="s">
        <v>3447</v>
      </c>
      <c r="B107" s="29">
        <v>2383.0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617</v>
      </c>
      <c r="D107" s="27">
        <f t="shared" si="4"/>
        <v>-1766</v>
      </c>
      <c r="E107" s="41"/>
    </row>
    <row r="108" hidden="1">
      <c r="A108" s="32" t="s">
        <v>3448</v>
      </c>
      <c r="B108" s="29">
        <v>14062.0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13204</v>
      </c>
      <c r="D108" s="27">
        <f t="shared" si="4"/>
        <v>-858</v>
      </c>
      <c r="E108" s="41"/>
    </row>
    <row r="109" hidden="1">
      <c r="A109" s="35" t="s">
        <v>3449</v>
      </c>
      <c r="B109" s="29">
        <v>383645.2</v>
      </c>
      <c r="C109" s="9">
        <f t="array" ref="C109">SUM(INDIRECT(A85 &amp; " Restia!C:C")) - SUMIFS(INDIRECT(A85 &amp; " Restia!C:C"), INDIRECT(A85 &amp; " Restia!B:B"), "canceled")</f>
        <v>386936.5</v>
      </c>
      <c r="D109" s="27">
        <f t="shared" si="4"/>
        <v>3291.3</v>
      </c>
      <c r="E109" s="41"/>
    </row>
    <row r="110" hidden="1">
      <c r="A110" s="36" t="s">
        <v>3450</v>
      </c>
      <c r="B110" s="42">
        <v>6.80000000000291</v>
      </c>
      <c r="C110" s="43">
        <f>sum(C95:C107)-C109</f>
        <v>2755.5</v>
      </c>
      <c r="D110" s="44">
        <f t="shared" si="4"/>
        <v>2748.7</v>
      </c>
      <c r="E110" s="45"/>
    </row>
    <row r="111" hidden="1"/>
    <row r="112" hidden="1"/>
    <row r="113" hidden="1">
      <c r="A113" s="5" t="s">
        <v>3452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3423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3424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3425</v>
      </c>
      <c r="B121" s="6"/>
      <c r="C121" s="6"/>
      <c r="D121" s="6"/>
      <c r="E121" s="7"/>
    </row>
    <row r="122" hidden="1">
      <c r="A122" s="20" t="s">
        <v>3426</v>
      </c>
      <c r="B122" s="21" t="s">
        <v>3427</v>
      </c>
      <c r="C122" s="22" t="s">
        <v>3428</v>
      </c>
      <c r="D122" s="21" t="s">
        <v>3429</v>
      </c>
      <c r="E122" s="23" t="s">
        <v>13</v>
      </c>
    </row>
    <row r="123" hidden="1">
      <c r="A123" s="24" t="s">
        <v>3430</v>
      </c>
      <c r="B123" s="25">
        <v>27347.0</v>
      </c>
      <c r="C123" s="26">
        <f>(2000*5)+(1000*13)+(500*7)+(200*3)+(100*2)+(50*0)+(20*2)+(10*0)+(5*1)+(2*1)+(1*0)</f>
        <v>27347</v>
      </c>
      <c r="D123" s="27">
        <f t="shared" ref="D123:D138" si="5">C123-B123</f>
        <v>0</v>
      </c>
      <c r="E123" s="41"/>
    </row>
    <row r="124" hidden="1">
      <c r="A124" s="24" t="s">
        <v>3431</v>
      </c>
      <c r="B124" s="29">
        <v>22305.0</v>
      </c>
      <c r="C124" s="26">
        <f>3239+6859+3541+4713+1038+1328+1587</f>
        <v>22305</v>
      </c>
      <c r="D124" s="27">
        <f t="shared" si="5"/>
        <v>0</v>
      </c>
      <c r="E124" s="41"/>
    </row>
    <row r="125" hidden="1">
      <c r="A125" s="24" t="s">
        <v>3432</v>
      </c>
      <c r="B125" s="29">
        <v>3020.0</v>
      </c>
      <c r="C125" s="26">
        <f>200+(180*7)+145+145+145+145+140+140+140+110+110+85+85+85+85</f>
        <v>3020</v>
      </c>
      <c r="D125" s="27">
        <f t="shared" si="5"/>
        <v>0</v>
      </c>
      <c r="E125" s="41"/>
    </row>
    <row r="126" hidden="1">
      <c r="A126" s="24" t="s">
        <v>3434</v>
      </c>
      <c r="B126" s="29">
        <v>1000.0</v>
      </c>
      <c r="C126" s="26">
        <f>500+500</f>
        <v>1000</v>
      </c>
      <c r="D126" s="27">
        <f t="shared" si="5"/>
        <v>0</v>
      </c>
      <c r="E126" s="41"/>
    </row>
    <row r="127" hidden="1">
      <c r="A127" s="30" t="s">
        <v>3436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3438</v>
      </c>
      <c r="B128" s="29">
        <v>0.0</v>
      </c>
      <c r="C128" s="26"/>
      <c r="D128" s="27">
        <f t="shared" si="5"/>
        <v>0</v>
      </c>
      <c r="E128" s="40"/>
    </row>
    <row r="129" hidden="1">
      <c r="A129" s="30" t="s">
        <v>3439</v>
      </c>
      <c r="B129" s="29">
        <v>5200.0</v>
      </c>
      <c r="C129" s="26">
        <f>2000+3000</f>
        <v>5000</v>
      </c>
      <c r="D129" s="27">
        <f t="shared" si="5"/>
        <v>-200</v>
      </c>
      <c r="E129" s="40" t="s">
        <v>4655</v>
      </c>
    </row>
    <row r="130" hidden="1">
      <c r="A130" s="31" t="s">
        <v>3441</v>
      </c>
      <c r="B130" s="29">
        <v>4080.0</v>
      </c>
      <c r="C130" s="26">
        <f>160+680+120+560+760+40+280+320+280+200+200+120+240+160+320</f>
        <v>4440</v>
      </c>
      <c r="D130" s="27">
        <f t="shared" si="5"/>
        <v>360</v>
      </c>
      <c r="E130" s="41"/>
    </row>
    <row r="131" hidden="1">
      <c r="A131" s="32" t="s">
        <v>3442</v>
      </c>
      <c r="B131" s="29">
        <v>90518.0</v>
      </c>
      <c r="C131" s="33">
        <f t="array" ref="C131">SUMIFS(INDIRECT(A113 &amp; " Restia!C:C"), INDIRECT(A113 &amp; " Restia!A:A"), A131, INDIRECT(A113 &amp; " Restia!B:B"), "&lt;&gt;canceled")</f>
        <v>105746</v>
      </c>
      <c r="D131" s="27">
        <f t="shared" si="5"/>
        <v>15228</v>
      </c>
      <c r="E131" s="41"/>
    </row>
    <row r="132" hidden="1">
      <c r="A132" s="32" t="s">
        <v>3443</v>
      </c>
      <c r="B132" s="29">
        <v>33364.0</v>
      </c>
      <c r="C132" s="9">
        <f t="array" ref="C132">SUMIFS( INDIRECT(A113 &amp; " Restia!C:C"), INDIRECT(A113 &amp; " Restia!A:A"), A132, INDIRECT(A113 &amp; " Restia!B:B"), "&lt;&gt;canceled" )</f>
        <v>30646</v>
      </c>
      <c r="D132" s="27">
        <f t="shared" si="5"/>
        <v>-2718</v>
      </c>
      <c r="E132" s="41"/>
    </row>
    <row r="133" hidden="1">
      <c r="A133" s="32" t="s">
        <v>3444</v>
      </c>
      <c r="B133" s="29">
        <v>127369.0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94255</v>
      </c>
      <c r="D133" s="27">
        <f t="shared" si="5"/>
        <v>-33114</v>
      </c>
      <c r="E133" s="41"/>
    </row>
    <row r="134" hidden="1">
      <c r="A134" s="32" t="s">
        <v>3445</v>
      </c>
      <c r="B134" s="29">
        <v>71328.0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96667</v>
      </c>
      <c r="D134" s="27">
        <f t="shared" si="5"/>
        <v>25339</v>
      </c>
      <c r="E134" s="41"/>
    </row>
    <row r="135" hidden="1">
      <c r="A135" s="32" t="s">
        <v>3447</v>
      </c>
      <c r="B135" s="29">
        <v>797.0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617</v>
      </c>
      <c r="D135" s="27">
        <f t="shared" si="5"/>
        <v>-180</v>
      </c>
      <c r="E135" s="41"/>
    </row>
    <row r="136" hidden="1">
      <c r="A136" s="32" t="s">
        <v>3448</v>
      </c>
      <c r="B136" s="29">
        <v>15922.0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13204</v>
      </c>
      <c r="D136" s="27">
        <f t="shared" si="5"/>
        <v>-2718</v>
      </c>
      <c r="E136" s="41"/>
    </row>
    <row r="137" hidden="1">
      <c r="A137" s="35" t="s">
        <v>3449</v>
      </c>
      <c r="B137" s="29">
        <v>386324.75</v>
      </c>
      <c r="C137" s="9">
        <f t="array" ref="C137">SUM(INDIRECT(A113 &amp; " Restia!C:C")) - SUMIFS(INDIRECT(A113 &amp; " Restia!C:C"), INDIRECT(A113 &amp; " Restia!B:B"), "canceled")</f>
        <v>386936.5</v>
      </c>
      <c r="D137" s="27">
        <f t="shared" si="5"/>
        <v>611.75</v>
      </c>
      <c r="E137" s="41"/>
    </row>
    <row r="138" hidden="1">
      <c r="A138" s="36" t="s">
        <v>3450</v>
      </c>
      <c r="B138" s="42">
        <v>3.25</v>
      </c>
      <c r="C138" s="43">
        <f>sum(C123:C135)-C137</f>
        <v>4106.5</v>
      </c>
      <c r="D138" s="44">
        <f t="shared" si="5"/>
        <v>4103.25</v>
      </c>
      <c r="E138" s="45"/>
    </row>
    <row r="139" hidden="1"/>
    <row r="140" hidden="1"/>
    <row r="141" hidden="1">
      <c r="A141" s="5" t="s">
        <v>3452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3423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3424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3425</v>
      </c>
      <c r="B149" s="6"/>
      <c r="C149" s="6"/>
      <c r="D149" s="6"/>
      <c r="E149" s="7"/>
    </row>
    <row r="150" hidden="1">
      <c r="A150" s="20" t="s">
        <v>3426</v>
      </c>
      <c r="B150" s="21" t="s">
        <v>3427</v>
      </c>
      <c r="C150" s="22" t="s">
        <v>3428</v>
      </c>
      <c r="D150" s="21" t="s">
        <v>3429</v>
      </c>
      <c r="E150" s="23" t="s">
        <v>13</v>
      </c>
    </row>
    <row r="151" hidden="1">
      <c r="A151" s="24" t="s">
        <v>3430</v>
      </c>
      <c r="B151" s="25">
        <v>2383.0</v>
      </c>
      <c r="C151" s="26">
        <f>(2000*0)+(1000*2)+(500*0)+(200*1)+(100*1)+(50*1)+(20*1)+(10*1)+(5*0)+(2*1)+(1*1)</f>
        <v>2383</v>
      </c>
      <c r="D151" s="27">
        <f t="shared" ref="D151:D166" si="6">C151-B151</f>
        <v>0</v>
      </c>
      <c r="E151" s="41"/>
    </row>
    <row r="152" hidden="1">
      <c r="A152" s="24" t="s">
        <v>3431</v>
      </c>
      <c r="B152" s="29">
        <v>2272.0</v>
      </c>
      <c r="C152" s="26">
        <v>2272.0</v>
      </c>
      <c r="D152" s="27">
        <f t="shared" si="6"/>
        <v>0</v>
      </c>
      <c r="E152" s="41"/>
    </row>
    <row r="153" hidden="1">
      <c r="A153" s="24" t="s">
        <v>3432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3434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3436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3438</v>
      </c>
      <c r="B156" s="29">
        <v>0.0</v>
      </c>
      <c r="C156" s="26"/>
      <c r="D156" s="27">
        <f t="shared" si="6"/>
        <v>0</v>
      </c>
      <c r="E156" s="40"/>
    </row>
    <row r="157" hidden="1">
      <c r="A157" s="30" t="s">
        <v>3439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3441</v>
      </c>
      <c r="B158" s="29">
        <v>560.0</v>
      </c>
      <c r="C158" s="26">
        <f>360+200</f>
        <v>560</v>
      </c>
      <c r="D158" s="27">
        <f t="shared" si="6"/>
        <v>0</v>
      </c>
      <c r="E158" s="41"/>
    </row>
    <row r="159" hidden="1">
      <c r="A159" s="32" t="s">
        <v>3442</v>
      </c>
      <c r="B159" s="29">
        <v>11409.0</v>
      </c>
      <c r="C159" s="33">
        <f t="array" ref="C159">SUMIFS(INDIRECT(A141 &amp; " Restia!C:C"), INDIRECT(A141 &amp; " Restia!A:A"), A159, INDIRECT(A141 &amp; " Restia!B:B"), "&lt;&gt;canceled")</f>
        <v>105746</v>
      </c>
      <c r="D159" s="27">
        <f t="shared" si="6"/>
        <v>94337</v>
      </c>
      <c r="E159" s="41"/>
    </row>
    <row r="160" hidden="1">
      <c r="A160" s="32" t="s">
        <v>3443</v>
      </c>
      <c r="B160" s="29">
        <v>3333.0</v>
      </c>
      <c r="C160" s="9">
        <f t="array" ref="C160">SUMIFS( INDIRECT(A141 &amp; " Restia!C:C"), INDIRECT(A141 &amp; " Restia!A:A"), A160, INDIRECT(A141 &amp; " Restia!B:B"), "&lt;&gt;canceled" )</f>
        <v>30646</v>
      </c>
      <c r="D160" s="27">
        <f t="shared" si="6"/>
        <v>27313</v>
      </c>
      <c r="E160" s="41"/>
    </row>
    <row r="161" hidden="1">
      <c r="A161" s="32" t="s">
        <v>3444</v>
      </c>
      <c r="B161" s="29">
        <v>17076.0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94255</v>
      </c>
      <c r="D161" s="27">
        <f t="shared" si="6"/>
        <v>77179</v>
      </c>
      <c r="E161" s="41"/>
    </row>
    <row r="162" hidden="1">
      <c r="A162" s="32" t="s">
        <v>3445</v>
      </c>
      <c r="B162" s="29">
        <v>6920.0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96667</v>
      </c>
      <c r="D162" s="27">
        <f t="shared" si="6"/>
        <v>89747</v>
      </c>
      <c r="E162" s="41"/>
    </row>
    <row r="163" hidden="1">
      <c r="A163" s="32" t="s">
        <v>3447</v>
      </c>
      <c r="B163" s="29">
        <v>421.0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617</v>
      </c>
      <c r="D163" s="27">
        <f t="shared" si="6"/>
        <v>196</v>
      </c>
      <c r="E163" s="41"/>
    </row>
    <row r="164" hidden="1">
      <c r="A164" s="32" t="s">
        <v>3448</v>
      </c>
      <c r="B164" s="29">
        <v>329.0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13204</v>
      </c>
      <c r="D164" s="27">
        <f t="shared" si="6"/>
        <v>12875</v>
      </c>
      <c r="E164" s="41"/>
    </row>
    <row r="165" hidden="1">
      <c r="A165" s="35" t="s">
        <v>3449</v>
      </c>
      <c r="B165" s="29">
        <v>44374.0</v>
      </c>
      <c r="C165" s="9">
        <f t="array" ref="C165">SUM(INDIRECT(A141 &amp; " Restia!C:C")) - SUMIFS(INDIRECT(A141 &amp; " Restia!C:C"), INDIRECT(A141 &amp; " Restia!B:B"), "canceled")</f>
        <v>386936.5</v>
      </c>
      <c r="D165" s="27">
        <f t="shared" si="6"/>
        <v>342562.5</v>
      </c>
      <c r="E165" s="41"/>
    </row>
    <row r="166" hidden="1">
      <c r="A166" s="36" t="s">
        <v>3450</v>
      </c>
      <c r="B166" s="42">
        <v>0.0</v>
      </c>
      <c r="C166" s="43">
        <f>sum(C151:C163)-C165</f>
        <v>-53790.5</v>
      </c>
      <c r="D166" s="44">
        <f t="shared" si="6"/>
        <v>-53790.5</v>
      </c>
      <c r="E166" s="45"/>
    </row>
    <row r="167" hidden="1"/>
    <row r="168" hidden="1"/>
    <row r="169" hidden="1">
      <c r="A169" s="5" t="s">
        <v>3452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3423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3424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3425</v>
      </c>
      <c r="B177" s="6"/>
      <c r="C177" s="6"/>
      <c r="D177" s="6"/>
      <c r="E177" s="7"/>
    </row>
    <row r="178" hidden="1">
      <c r="A178" s="20" t="s">
        <v>3426</v>
      </c>
      <c r="B178" s="21" t="s">
        <v>3427</v>
      </c>
      <c r="C178" s="22" t="s">
        <v>3428</v>
      </c>
      <c r="D178" s="21" t="s">
        <v>3429</v>
      </c>
      <c r="E178" s="23" t="s">
        <v>13</v>
      </c>
    </row>
    <row r="179" hidden="1">
      <c r="A179" s="24" t="s">
        <v>3430</v>
      </c>
      <c r="B179" s="25">
        <v>33153.0</v>
      </c>
      <c r="C179" s="26">
        <v>33153.0</v>
      </c>
      <c r="D179" s="27">
        <f t="shared" ref="D179:D194" si="7">C179-B179</f>
        <v>0</v>
      </c>
      <c r="E179" s="41"/>
    </row>
    <row r="180" hidden="1">
      <c r="A180" s="24" t="s">
        <v>3431</v>
      </c>
      <c r="B180" s="29">
        <v>24115.0</v>
      </c>
      <c r="C180" s="26">
        <f>2923+3092+4251+4782+3652+5415</f>
        <v>24115</v>
      </c>
      <c r="D180" s="27">
        <f t="shared" si="7"/>
        <v>0</v>
      </c>
      <c r="E180" s="41"/>
    </row>
    <row r="181" hidden="1">
      <c r="A181" s="24" t="s">
        <v>3432</v>
      </c>
      <c r="B181" s="29">
        <v>675.0</v>
      </c>
      <c r="C181" s="26">
        <f>140+140+140+85+85+85</f>
        <v>675</v>
      </c>
      <c r="D181" s="27">
        <f t="shared" si="7"/>
        <v>0</v>
      </c>
      <c r="E181" s="41"/>
    </row>
    <row r="182" hidden="1">
      <c r="A182" s="24" t="s">
        <v>3434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3436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3438</v>
      </c>
      <c r="B184" s="29">
        <v>2603.0</v>
      </c>
      <c r="C184" s="26">
        <f>335+2268</f>
        <v>2603</v>
      </c>
      <c r="D184" s="27">
        <f t="shared" si="7"/>
        <v>0</v>
      </c>
      <c r="E184" s="40"/>
    </row>
    <row r="185" hidden="1">
      <c r="A185" s="30" t="s">
        <v>3439</v>
      </c>
      <c r="B185" s="29">
        <v>160.0</v>
      </c>
      <c r="C185" s="26"/>
      <c r="D185" s="27">
        <f t="shared" si="7"/>
        <v>-160</v>
      </c>
      <c r="E185" s="40"/>
    </row>
    <row r="186" hidden="1">
      <c r="A186" s="31" t="s">
        <v>3441</v>
      </c>
      <c r="B186" s="29">
        <v>5240.0</v>
      </c>
      <c r="C186" s="26">
        <f>480+320+440+280+240+320+480+920+520+240+360+560+280</f>
        <v>5440</v>
      </c>
      <c r="D186" s="27">
        <f t="shared" si="7"/>
        <v>200</v>
      </c>
      <c r="E186" s="41"/>
    </row>
    <row r="187" hidden="1">
      <c r="A187" s="32" t="s">
        <v>3442</v>
      </c>
      <c r="B187" s="29">
        <v>74131.0</v>
      </c>
      <c r="C187" s="33">
        <f t="array" ref="C187">SUMIFS(INDIRECT(A169 &amp; " Restia!C:C"), INDIRECT(A169 &amp; " Restia!A:A"), A187, INDIRECT(A169 &amp; " Restia!B:B"), "&lt;&gt;canceled")</f>
        <v>105746</v>
      </c>
      <c r="D187" s="27">
        <f t="shared" si="7"/>
        <v>31615</v>
      </c>
      <c r="E187" s="41"/>
    </row>
    <row r="188" hidden="1">
      <c r="A188" s="32" t="s">
        <v>3443</v>
      </c>
      <c r="B188" s="29">
        <v>33491.0</v>
      </c>
      <c r="C188" s="9">
        <f t="array" ref="C188">SUMIFS( INDIRECT(A169 &amp; " Restia!C:C"), INDIRECT(A169 &amp; " Restia!A:A"), A188, INDIRECT(A169 &amp; " Restia!B:B"), "&lt;&gt;canceled" )</f>
        <v>30646</v>
      </c>
      <c r="D188" s="27">
        <f t="shared" si="7"/>
        <v>-2845</v>
      </c>
      <c r="E188" s="41"/>
    </row>
    <row r="189" hidden="1">
      <c r="A189" s="32" t="s">
        <v>3444</v>
      </c>
      <c r="B189" s="29">
        <v>100324.0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94255</v>
      </c>
      <c r="D189" s="27">
        <f t="shared" si="7"/>
        <v>-6069</v>
      </c>
      <c r="E189" s="41"/>
    </row>
    <row r="190" hidden="1">
      <c r="A190" s="32" t="s">
        <v>3445</v>
      </c>
      <c r="B190" s="29">
        <v>82328.0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96667</v>
      </c>
      <c r="D190" s="27">
        <f t="shared" si="7"/>
        <v>14339</v>
      </c>
      <c r="E190" s="41"/>
    </row>
    <row r="191" hidden="1">
      <c r="A191" s="32" t="s">
        <v>3447</v>
      </c>
      <c r="B191" s="29">
        <v>2352.0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617</v>
      </c>
      <c r="D191" s="27">
        <f t="shared" si="7"/>
        <v>-1735</v>
      </c>
      <c r="E191" s="41"/>
    </row>
    <row r="192" hidden="1">
      <c r="A192" s="32" t="s">
        <v>3448</v>
      </c>
      <c r="B192" s="29">
        <v>14906.0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13204</v>
      </c>
      <c r="D192" s="27">
        <f t="shared" si="7"/>
        <v>-1702</v>
      </c>
      <c r="E192" s="41"/>
    </row>
    <row r="193" hidden="1">
      <c r="A193" s="35" t="s">
        <v>3449</v>
      </c>
      <c r="B193" s="29">
        <v>358555.0</v>
      </c>
      <c r="C193" s="9">
        <f t="array" ref="C193">SUM(INDIRECT(A169 &amp; " Restia!C:C")) - SUMIFS(INDIRECT(A169 &amp; " Restia!C:C"), INDIRECT(A169 &amp; " Restia!B:B"), "canceled")</f>
        <v>386936.5</v>
      </c>
      <c r="D193" s="27">
        <f t="shared" si="7"/>
        <v>28381.5</v>
      </c>
      <c r="E193" s="41"/>
    </row>
    <row r="194" hidden="1">
      <c r="A194" s="36" t="s">
        <v>3450</v>
      </c>
      <c r="B194" s="42">
        <v>17.0</v>
      </c>
      <c r="C194" s="43">
        <f>sum(C179:C191)-C193</f>
        <v>6980.5</v>
      </c>
      <c r="D194" s="44">
        <f t="shared" si="7"/>
        <v>6963.5</v>
      </c>
      <c r="E194" s="45"/>
    </row>
    <row r="195" hidden="1"/>
    <row r="196" hidden="1"/>
    <row r="197" hidden="1">
      <c r="A197" s="5" t="s">
        <v>3452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3423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3424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3425</v>
      </c>
      <c r="B205" s="6"/>
      <c r="C205" s="6"/>
      <c r="D205" s="6"/>
      <c r="E205" s="7"/>
    </row>
    <row r="206" hidden="1">
      <c r="A206" s="20" t="s">
        <v>3426</v>
      </c>
      <c r="B206" s="21" t="s">
        <v>3427</v>
      </c>
      <c r="C206" s="22" t="s">
        <v>3428</v>
      </c>
      <c r="D206" s="21" t="s">
        <v>3429</v>
      </c>
      <c r="E206" s="23" t="s">
        <v>13</v>
      </c>
    </row>
    <row r="207" hidden="1">
      <c r="A207" s="24" t="s">
        <v>3430</v>
      </c>
      <c r="B207" s="25">
        <v>28195.0</v>
      </c>
      <c r="C207" s="26">
        <f>200+9000+9000+10000</f>
        <v>28200</v>
      </c>
      <c r="D207" s="27">
        <f t="shared" ref="D207:D222" si="8">C207-B207</f>
        <v>5</v>
      </c>
      <c r="E207" s="41"/>
    </row>
    <row r="208" hidden="1">
      <c r="A208" s="24" t="s">
        <v>3431</v>
      </c>
      <c r="B208" s="29">
        <v>22965.0</v>
      </c>
      <c r="C208" s="26">
        <v>22965.0</v>
      </c>
      <c r="D208" s="27">
        <f t="shared" si="8"/>
        <v>0</v>
      </c>
      <c r="E208" s="41"/>
    </row>
    <row r="209" hidden="1">
      <c r="A209" s="24" t="s">
        <v>3432</v>
      </c>
      <c r="B209" s="29">
        <v>795.0</v>
      </c>
      <c r="C209" s="26">
        <f>7*85+200</f>
        <v>795</v>
      </c>
      <c r="D209" s="27">
        <f t="shared" si="8"/>
        <v>0</v>
      </c>
      <c r="E209" s="41"/>
    </row>
    <row r="210" hidden="1">
      <c r="A210" s="24" t="s">
        <v>3434</v>
      </c>
      <c r="B210" s="29">
        <v>0.0</v>
      </c>
      <c r="C210" s="26"/>
      <c r="D210" s="27">
        <f t="shared" si="8"/>
        <v>0</v>
      </c>
      <c r="E210" s="41"/>
    </row>
    <row r="211" hidden="1">
      <c r="A211" s="30" t="s">
        <v>3436</v>
      </c>
      <c r="B211" s="29">
        <v>0.0</v>
      </c>
      <c r="C211" s="26"/>
      <c r="D211" s="27">
        <f t="shared" si="8"/>
        <v>0</v>
      </c>
      <c r="E211" s="41"/>
    </row>
    <row r="212" hidden="1">
      <c r="A212" s="30" t="s">
        <v>3438</v>
      </c>
      <c r="B212" s="29">
        <v>0.0</v>
      </c>
      <c r="C212" s="26"/>
      <c r="D212" s="27">
        <f t="shared" si="8"/>
        <v>0</v>
      </c>
      <c r="E212" s="40"/>
    </row>
    <row r="213" hidden="1">
      <c r="A213" s="30" t="s">
        <v>3439</v>
      </c>
      <c r="B213" s="29">
        <v>200.0</v>
      </c>
      <c r="C213" s="26"/>
      <c r="D213" s="27">
        <f t="shared" si="8"/>
        <v>-200</v>
      </c>
      <c r="E213" s="40"/>
    </row>
    <row r="214" hidden="1">
      <c r="A214" s="31" t="s">
        <v>3441</v>
      </c>
      <c r="B214" s="29">
        <v>5400.0</v>
      </c>
      <c r="C214" s="26">
        <f>360+800+320+920+560+600+440+280+480+240+240+360</f>
        <v>5600</v>
      </c>
      <c r="D214" s="27">
        <f t="shared" si="8"/>
        <v>200</v>
      </c>
      <c r="E214" s="41"/>
    </row>
    <row r="215" hidden="1">
      <c r="A215" s="32" t="s">
        <v>3442</v>
      </c>
      <c r="B215" s="29">
        <v>99205.0</v>
      </c>
      <c r="C215" s="33">
        <f t="array" ref="C215">SUMIFS(INDIRECT(A197 &amp; " Restia!C:C"), INDIRECT(A197 &amp; " Restia!A:A"), A215, INDIRECT(A197 &amp; " Restia!B:B"), "&lt;&gt;canceled")</f>
        <v>105746</v>
      </c>
      <c r="D215" s="27">
        <f t="shared" si="8"/>
        <v>6541</v>
      </c>
      <c r="E215" s="41"/>
    </row>
    <row r="216" hidden="1">
      <c r="A216" s="32" t="s">
        <v>3443</v>
      </c>
      <c r="B216" s="29">
        <v>32784.0</v>
      </c>
      <c r="C216" s="9">
        <f t="array" ref="C216">SUMIFS( INDIRECT(A197 &amp; " Restia!C:C"), INDIRECT(A197 &amp; " Restia!A:A"), A216, INDIRECT(A197 &amp; " Restia!B:B"), "&lt;&gt;canceled" )</f>
        <v>30646</v>
      </c>
      <c r="D216" s="27">
        <f t="shared" si="8"/>
        <v>-2138</v>
      </c>
      <c r="E216" s="41"/>
    </row>
    <row r="217" hidden="1">
      <c r="A217" s="32" t="s">
        <v>3444</v>
      </c>
      <c r="B217" s="29">
        <v>133696.0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94255</v>
      </c>
      <c r="D217" s="27">
        <f t="shared" si="8"/>
        <v>-39441</v>
      </c>
      <c r="E217" s="41"/>
    </row>
    <row r="218" hidden="1">
      <c r="A218" s="32" t="s">
        <v>3445</v>
      </c>
      <c r="B218" s="29">
        <v>100289.0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96667</v>
      </c>
      <c r="D218" s="27">
        <f t="shared" si="8"/>
        <v>-3622</v>
      </c>
      <c r="E218" s="41"/>
    </row>
    <row r="219" hidden="1">
      <c r="A219" s="32" t="s">
        <v>3447</v>
      </c>
      <c r="B219" s="29">
        <v>2058.0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617</v>
      </c>
      <c r="D219" s="27">
        <f t="shared" si="8"/>
        <v>-1441</v>
      </c>
      <c r="E219" s="41"/>
    </row>
    <row r="220" hidden="1">
      <c r="A220" s="32" t="s">
        <v>3448</v>
      </c>
      <c r="B220" s="29">
        <v>19981.0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13204</v>
      </c>
      <c r="D220" s="27">
        <f t="shared" si="8"/>
        <v>-6777</v>
      </c>
      <c r="E220" s="41"/>
    </row>
    <row r="221" hidden="1">
      <c r="A221" s="35" t="s">
        <v>3449</v>
      </c>
      <c r="B221" s="29">
        <v>425585.7</v>
      </c>
      <c r="C221" s="9">
        <f t="array" ref="C221">SUM(INDIRECT(A197 &amp; " Restia!C:C")) - SUMIFS(INDIRECT(A197 &amp; " Restia!C:C"), INDIRECT(A197 &amp; " Restia!B:B"), "canceled")</f>
        <v>386936.5</v>
      </c>
      <c r="D221" s="27">
        <f t="shared" si="8"/>
        <v>-38649.2</v>
      </c>
      <c r="E221" s="41"/>
    </row>
    <row r="222" hidden="1">
      <c r="A222" s="36" t="s">
        <v>3450</v>
      </c>
      <c r="B222" s="42">
        <v>1.3000000000029104</v>
      </c>
      <c r="C222" s="43">
        <f>sum(C207:C219)-C221</f>
        <v>-1445.5</v>
      </c>
      <c r="D222" s="44">
        <f t="shared" si="8"/>
        <v>-1446.8</v>
      </c>
      <c r="E222" s="45"/>
    </row>
    <row r="223" hidden="1"/>
    <row r="224" hidden="1"/>
    <row r="225" hidden="1">
      <c r="A225" s="5" t="s">
        <v>3452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3423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3424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3425</v>
      </c>
      <c r="B233" s="6"/>
      <c r="C233" s="6"/>
      <c r="D233" s="6"/>
      <c r="E233" s="7"/>
    </row>
    <row r="234" hidden="1">
      <c r="A234" s="20" t="s">
        <v>3426</v>
      </c>
      <c r="B234" s="21" t="s">
        <v>3427</v>
      </c>
      <c r="C234" s="22" t="s">
        <v>3428</v>
      </c>
      <c r="D234" s="21" t="s">
        <v>3429</v>
      </c>
      <c r="E234" s="23" t="s">
        <v>13</v>
      </c>
    </row>
    <row r="235" hidden="1">
      <c r="A235" s="24" t="s">
        <v>3430</v>
      </c>
      <c r="B235" s="25">
        <v>31664.0</v>
      </c>
      <c r="C235" s="26">
        <f>3+1400+14500+16000</f>
        <v>31903</v>
      </c>
      <c r="D235" s="27">
        <f t="shared" ref="D235:D250" si="9">C235-B235</f>
        <v>239</v>
      </c>
      <c r="E235" s="41"/>
    </row>
    <row r="236" hidden="1">
      <c r="A236" s="24" t="s">
        <v>3431</v>
      </c>
      <c r="B236" s="29">
        <v>29508.0</v>
      </c>
      <c r="C236" s="26">
        <f>5283+3590+7255+3978+3581+3703+2118</f>
        <v>29508</v>
      </c>
      <c r="D236" s="27">
        <f t="shared" si="9"/>
        <v>0</v>
      </c>
      <c r="E236" s="41"/>
    </row>
    <row r="237" hidden="1">
      <c r="A237" s="24" t="s">
        <v>3432</v>
      </c>
      <c r="B237" s="29">
        <v>1030.0</v>
      </c>
      <c r="C237" s="26">
        <f>140*6+190</f>
        <v>1030</v>
      </c>
      <c r="D237" s="27">
        <f t="shared" si="9"/>
        <v>0</v>
      </c>
      <c r="E237" s="41"/>
    </row>
    <row r="238" hidden="1">
      <c r="A238" s="24" t="s">
        <v>3434</v>
      </c>
      <c r="B238" s="29">
        <v>0.0</v>
      </c>
      <c r="C238" s="26"/>
      <c r="D238" s="27">
        <f t="shared" si="9"/>
        <v>0</v>
      </c>
      <c r="E238" s="41"/>
    </row>
    <row r="239" hidden="1">
      <c r="A239" s="30" t="s">
        <v>3436</v>
      </c>
      <c r="B239" s="29">
        <v>0.0</v>
      </c>
      <c r="C239" s="26"/>
      <c r="D239" s="27">
        <f t="shared" si="9"/>
        <v>0</v>
      </c>
      <c r="E239" s="41"/>
    </row>
    <row r="240" hidden="1">
      <c r="A240" s="30" t="s">
        <v>3438</v>
      </c>
      <c r="B240" s="29">
        <v>0.0</v>
      </c>
      <c r="C240" s="26"/>
      <c r="D240" s="27">
        <f t="shared" si="9"/>
        <v>0</v>
      </c>
      <c r="E240" s="40"/>
    </row>
    <row r="241" hidden="1">
      <c r="A241" s="30" t="s">
        <v>3439</v>
      </c>
      <c r="B241" s="29">
        <v>389.0</v>
      </c>
      <c r="C241" s="26">
        <f>180+129</f>
        <v>309</v>
      </c>
      <c r="D241" s="27">
        <f t="shared" si="9"/>
        <v>-80</v>
      </c>
      <c r="E241" s="40"/>
    </row>
    <row r="242" hidden="1">
      <c r="A242" s="31" t="s">
        <v>3441</v>
      </c>
      <c r="B242" s="29">
        <v>4920.0</v>
      </c>
      <c r="C242" s="26">
        <f>280+360+800+600+600+720+520+160+360+80+280+240</f>
        <v>5000</v>
      </c>
      <c r="D242" s="27">
        <f t="shared" si="9"/>
        <v>80</v>
      </c>
      <c r="E242" s="41"/>
    </row>
    <row r="243" hidden="1">
      <c r="A243" s="32" t="s">
        <v>3442</v>
      </c>
      <c r="B243" s="29">
        <v>95644.0</v>
      </c>
      <c r="C243" s="33">
        <f t="array" ref="C243">SUMIFS(INDIRECT(A225 &amp; " Restia!C:C"), INDIRECT(A225 &amp; " Restia!A:A"), A243, INDIRECT(A225 &amp; " Restia!B:B"), "&lt;&gt;canceled")</f>
        <v>105746</v>
      </c>
      <c r="D243" s="27">
        <f t="shared" si="9"/>
        <v>10102</v>
      </c>
      <c r="E243" s="41"/>
    </row>
    <row r="244" hidden="1">
      <c r="A244" s="32" t="s">
        <v>3443</v>
      </c>
      <c r="B244" s="29">
        <v>35878.0</v>
      </c>
      <c r="C244" s="9">
        <f t="array" ref="C244">SUMIFS( INDIRECT(A225 &amp; " Restia!C:C"), INDIRECT(A225 &amp; " Restia!A:A"), A244, INDIRECT(A225 &amp; " Restia!B:B"), "&lt;&gt;canceled" )</f>
        <v>30646</v>
      </c>
      <c r="D244" s="27">
        <f t="shared" si="9"/>
        <v>-5232</v>
      </c>
      <c r="E244" s="41"/>
    </row>
    <row r="245" hidden="1">
      <c r="A245" s="32" t="s">
        <v>3444</v>
      </c>
      <c r="B245" s="29">
        <v>117780.0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94255</v>
      </c>
      <c r="D245" s="27">
        <f t="shared" si="9"/>
        <v>-23525</v>
      </c>
      <c r="E245" s="41"/>
    </row>
    <row r="246" hidden="1">
      <c r="A246" s="32" t="s">
        <v>3445</v>
      </c>
      <c r="B246" s="29">
        <v>72390.0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96667</v>
      </c>
      <c r="D246" s="27">
        <f t="shared" si="9"/>
        <v>24277</v>
      </c>
      <c r="E246" s="41"/>
    </row>
    <row r="247" hidden="1">
      <c r="A247" s="32" t="s">
        <v>3447</v>
      </c>
      <c r="B247" s="29">
        <v>1191.0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617</v>
      </c>
      <c r="D247" s="27">
        <f t="shared" si="9"/>
        <v>-574</v>
      </c>
      <c r="E247" s="41"/>
    </row>
    <row r="248" hidden="1">
      <c r="A248" s="32" t="s">
        <v>3448</v>
      </c>
      <c r="B248" s="29">
        <v>19266.0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13204</v>
      </c>
      <c r="D248" s="27">
        <f t="shared" si="9"/>
        <v>-6062</v>
      </c>
      <c r="E248" s="41"/>
    </row>
    <row r="249" hidden="1">
      <c r="A249" s="35" t="s">
        <v>3449</v>
      </c>
      <c r="B249" s="29">
        <v>390386.30000000005</v>
      </c>
      <c r="C249" s="9">
        <f t="array" ref="C249">SUM(INDIRECT(A225 &amp; " Restia!C:C")) - SUMIFS(INDIRECT(A225 &amp; " Restia!C:C"), INDIRECT(A225 &amp; " Restia!B:B"), "canceled")</f>
        <v>386936.5</v>
      </c>
      <c r="D249" s="27">
        <f t="shared" si="9"/>
        <v>-3449.8</v>
      </c>
      <c r="E249" s="41"/>
    </row>
    <row r="250" hidden="1">
      <c r="A250" s="36" t="s">
        <v>3450</v>
      </c>
      <c r="B250" s="42">
        <v>7.69999999999709</v>
      </c>
      <c r="C250" s="43">
        <f>sum(C235:C247)-C249</f>
        <v>8744.5</v>
      </c>
      <c r="D250" s="44">
        <f t="shared" si="9"/>
        <v>8736.8</v>
      </c>
      <c r="E250" s="45"/>
    </row>
    <row r="251" hidden="1"/>
    <row r="252" hidden="1"/>
    <row r="253" hidden="1">
      <c r="A253" s="5" t="s">
        <v>3452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3423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3424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3425</v>
      </c>
      <c r="B261" s="6"/>
      <c r="C261" s="6"/>
      <c r="D261" s="6"/>
      <c r="E261" s="7"/>
    </row>
    <row r="262" hidden="1">
      <c r="A262" s="20" t="s">
        <v>3426</v>
      </c>
      <c r="B262" s="21" t="s">
        <v>3427</v>
      </c>
      <c r="C262" s="22" t="s">
        <v>3428</v>
      </c>
      <c r="D262" s="21" t="s">
        <v>3429</v>
      </c>
      <c r="E262" s="23" t="s">
        <v>13</v>
      </c>
    </row>
    <row r="263" hidden="1">
      <c r="A263" s="24" t="s">
        <v>3430</v>
      </c>
      <c r="B263" s="25">
        <v>30953.0</v>
      </c>
      <c r="C263" s="26">
        <f>55+6000+25000</f>
        <v>31055</v>
      </c>
      <c r="D263" s="27">
        <f t="shared" ref="D263:D278" si="10">C263-B263</f>
        <v>102</v>
      </c>
      <c r="E263" s="41"/>
    </row>
    <row r="264" hidden="1">
      <c r="A264" s="24" t="s">
        <v>3431</v>
      </c>
      <c r="B264" s="29">
        <v>30501.0</v>
      </c>
      <c r="C264" s="26">
        <v>30501.0</v>
      </c>
      <c r="D264" s="27">
        <f t="shared" si="10"/>
        <v>0</v>
      </c>
      <c r="E264" s="41"/>
    </row>
    <row r="265" hidden="1">
      <c r="A265" s="24" t="s">
        <v>3432</v>
      </c>
      <c r="B265" s="29">
        <v>350.0</v>
      </c>
      <c r="C265" s="26">
        <v>350.0</v>
      </c>
      <c r="D265" s="27">
        <f t="shared" si="10"/>
        <v>0</v>
      </c>
      <c r="E265" s="41"/>
    </row>
    <row r="266" hidden="1">
      <c r="A266" s="24" t="s">
        <v>3434</v>
      </c>
      <c r="B266" s="29">
        <v>0.0</v>
      </c>
      <c r="C266" s="26"/>
      <c r="D266" s="27">
        <f t="shared" si="10"/>
        <v>0</v>
      </c>
      <c r="E266" s="41"/>
    </row>
    <row r="267" hidden="1">
      <c r="A267" s="30" t="s">
        <v>3436</v>
      </c>
      <c r="B267" s="29">
        <v>0.0</v>
      </c>
      <c r="C267" s="26"/>
      <c r="D267" s="27">
        <f t="shared" si="10"/>
        <v>0</v>
      </c>
      <c r="E267" s="41"/>
    </row>
    <row r="268" hidden="1">
      <c r="A268" s="30" t="s">
        <v>3438</v>
      </c>
      <c r="B268" s="29">
        <v>0.0</v>
      </c>
      <c r="C268" s="26"/>
      <c r="D268" s="27">
        <f t="shared" si="10"/>
        <v>0</v>
      </c>
      <c r="E268" s="40"/>
    </row>
    <row r="269" hidden="1">
      <c r="A269" s="30" t="s">
        <v>3439</v>
      </c>
      <c r="B269" s="29">
        <v>3040.0</v>
      </c>
      <c r="C269" s="26">
        <v>3000.0</v>
      </c>
      <c r="D269" s="27">
        <f t="shared" si="10"/>
        <v>-40</v>
      </c>
      <c r="E269" s="40"/>
    </row>
    <row r="270" hidden="1">
      <c r="A270" s="31" t="s">
        <v>3441</v>
      </c>
      <c r="B270" s="29">
        <v>4640.0</v>
      </c>
      <c r="C270" s="26">
        <f>400+160+680+240+760+160+680+320+280+160+360+200+280</f>
        <v>4680</v>
      </c>
      <c r="D270" s="27">
        <f t="shared" si="10"/>
        <v>40</v>
      </c>
      <c r="E270" s="41"/>
    </row>
    <row r="271" hidden="1">
      <c r="A271" s="32" t="s">
        <v>3442</v>
      </c>
      <c r="B271" s="29">
        <v>87966.0</v>
      </c>
      <c r="C271" s="33">
        <f t="array" ref="C271">SUMIFS(INDIRECT(A253 &amp; " Restia!C:C"), INDIRECT(A253 &amp; " Restia!A:A"), A271, INDIRECT(A253 &amp; " Restia!B:B"), "&lt;&gt;canceled")</f>
        <v>105746</v>
      </c>
      <c r="D271" s="27">
        <f t="shared" si="10"/>
        <v>17780</v>
      </c>
      <c r="E271" s="41"/>
    </row>
    <row r="272" hidden="1">
      <c r="A272" s="32" t="s">
        <v>3443</v>
      </c>
      <c r="B272" s="29">
        <v>35657.0</v>
      </c>
      <c r="C272" s="9">
        <f t="array" ref="C272">SUMIFS( INDIRECT(A253 &amp; " Restia!C:C"), INDIRECT(A253 &amp; " Restia!A:A"), A272, INDIRECT(A253 &amp; " Restia!B:B"), "&lt;&gt;canceled" )</f>
        <v>30646</v>
      </c>
      <c r="D272" s="27">
        <f t="shared" si="10"/>
        <v>-5011</v>
      </c>
      <c r="E272" s="41"/>
    </row>
    <row r="273" hidden="1">
      <c r="A273" s="32" t="s">
        <v>3444</v>
      </c>
      <c r="B273" s="29">
        <v>114155.0</v>
      </c>
      <c r="C273" s="9">
        <f t="array" ref="C273">SUMIFS( INDIRECT(A253 &amp; " Restia!C:C"), INDIRECT(A253 &amp; " Restia!A:A"), "damejidlo", INDIRECT(A253 &amp; " Restia!G:G"), "online", INDIRECT(A253 &amp; " Restia!B:B"), "&lt;&gt;canceled" )</f>
        <v>94255</v>
      </c>
      <c r="D273" s="27">
        <f t="shared" si="10"/>
        <v>-19900</v>
      </c>
      <c r="E273" s="41"/>
    </row>
    <row r="274" hidden="1">
      <c r="A274" s="32" t="s">
        <v>3445</v>
      </c>
      <c r="B274" s="29">
        <v>73777.0</v>
      </c>
      <c r="C274" s="9">
        <f t="array" ref="C274">SUMIFS( INDIRECT(A253 &amp; " Restia!C:C"), INDIRECT(A253 &amp; " Restia!A:A"), "generic", INDIRECT(A253 &amp; " Restia!G:G"), "online", INDIRECT(A253 &amp; " Restia!B:B"), "&lt;&gt;canceled" )</f>
        <v>96667</v>
      </c>
      <c r="D274" s="27">
        <f t="shared" si="10"/>
        <v>22890</v>
      </c>
      <c r="E274" s="41"/>
    </row>
    <row r="275" hidden="1">
      <c r="A275" s="32" t="s">
        <v>3447</v>
      </c>
      <c r="B275" s="29">
        <v>6168.0</v>
      </c>
      <c r="C275" s="9">
        <f t="array" ref="C275">SUMIFS( INDIRECT(A253 &amp; " Restia!C:C"), INDIRECT(A253 &amp; " Restia!E:E"), "wolt kurýr", INDIRECT(A253 &amp; " Restia!A:A"), "&lt;&gt;wolt", INDIRECT(A253 &amp; " Restia!G:G"), "cash", INDIRECT(A253 &amp; " Restia!B:B"), "&lt;&gt;canceled" )</f>
        <v>617</v>
      </c>
      <c r="D275" s="27">
        <f t="shared" si="10"/>
        <v>-5551</v>
      </c>
      <c r="E275" s="41"/>
    </row>
    <row r="276" hidden="1">
      <c r="A276" s="32" t="s">
        <v>3448</v>
      </c>
      <c r="B276" s="29">
        <v>18756.0</v>
      </c>
      <c r="C276" s="9">
        <f t="array" ref="C276">SUMIFS( INDIRECT(A253 &amp; " Restia!C:C"), INDIRECT(A253 &amp; " Restia!A:A"), "damejidlo", INDIRECT(A253 &amp; " Restia!G:G"), "cash", INDIRECT(A253 &amp; " Restia!B:B"), "&lt;&gt;canceled")</f>
        <v>13204</v>
      </c>
      <c r="D276" s="27">
        <f t="shared" si="10"/>
        <v>-5552</v>
      </c>
      <c r="E276" s="41"/>
    </row>
    <row r="277" hidden="1">
      <c r="A277" s="35" t="s">
        <v>3449</v>
      </c>
      <c r="B277" s="29">
        <v>387205.5</v>
      </c>
      <c r="C277" s="9">
        <f t="array" ref="C277">SUM(INDIRECT(A253 &amp; " Restia!C:C")) - SUMIFS(INDIRECT(A253 &amp; " Restia!C:C"), INDIRECT(A253 &amp; " Restia!B:B"), "canceled")</f>
        <v>386936.5</v>
      </c>
      <c r="D277" s="27">
        <f t="shared" si="10"/>
        <v>-269</v>
      </c>
      <c r="E277" s="41"/>
    </row>
    <row r="278" hidden="1">
      <c r="A278" s="36" t="s">
        <v>3450</v>
      </c>
      <c r="B278" s="42">
        <v>1.5</v>
      </c>
      <c r="C278" s="43">
        <f>sum(C263:C275)-C277</f>
        <v>10580.5</v>
      </c>
      <c r="D278" s="44">
        <f t="shared" si="10"/>
        <v>10579</v>
      </c>
      <c r="E278" s="45"/>
    </row>
    <row r="279" hidden="1"/>
    <row r="280" hidden="1"/>
    <row r="281" hidden="1">
      <c r="A281" s="5" t="s">
        <v>3452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3423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3" t="s">
        <v>3424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4" t="s">
        <v>4468</v>
      </c>
      <c r="B287" s="7"/>
      <c r="C287" s="16"/>
      <c r="D287" s="55" t="s">
        <v>4483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3425</v>
      </c>
      <c r="B289" s="6"/>
      <c r="C289" s="6"/>
      <c r="D289" s="6"/>
      <c r="E289" s="7"/>
    </row>
    <row r="290" hidden="1">
      <c r="A290" s="20" t="s">
        <v>3426</v>
      </c>
      <c r="B290" s="21" t="s">
        <v>3427</v>
      </c>
      <c r="C290" s="22" t="s">
        <v>3428</v>
      </c>
      <c r="D290" s="21" t="s">
        <v>3429</v>
      </c>
      <c r="E290" s="23" t="s">
        <v>13</v>
      </c>
    </row>
    <row r="291" hidden="1">
      <c r="A291" s="56" t="s">
        <v>3430</v>
      </c>
      <c r="B291" s="25">
        <v>15886.0</v>
      </c>
      <c r="C291" s="26">
        <v>15889.0</v>
      </c>
      <c r="D291" s="27">
        <v>3.0</v>
      </c>
      <c r="E291" s="41"/>
    </row>
    <row r="292" hidden="1">
      <c r="A292" s="56" t="s">
        <v>3431</v>
      </c>
      <c r="B292" s="29">
        <v>16243.0</v>
      </c>
      <c r="C292" s="26">
        <v>16243.0</v>
      </c>
      <c r="D292" s="27">
        <v>0.0</v>
      </c>
      <c r="E292" s="41"/>
    </row>
    <row r="293" hidden="1">
      <c r="A293" s="56" t="s">
        <v>3432</v>
      </c>
      <c r="B293" s="29">
        <v>995.0</v>
      </c>
      <c r="C293" s="26">
        <v>995.0</v>
      </c>
      <c r="D293" s="27">
        <v>0.0</v>
      </c>
      <c r="E293" s="41"/>
    </row>
    <row r="294" hidden="1">
      <c r="A294" s="56" t="s">
        <v>3434</v>
      </c>
      <c r="B294" s="29">
        <v>0.0</v>
      </c>
      <c r="C294" s="26"/>
      <c r="D294" s="27">
        <v>0.0</v>
      </c>
      <c r="E294" s="41"/>
    </row>
    <row r="295" hidden="1">
      <c r="A295" s="31" t="s">
        <v>3436</v>
      </c>
      <c r="B295" s="29">
        <v>0.0</v>
      </c>
      <c r="C295" s="26"/>
      <c r="D295" s="27">
        <v>0.0</v>
      </c>
      <c r="E295" s="41"/>
    </row>
    <row r="296" hidden="1">
      <c r="A296" s="31" t="s">
        <v>3438</v>
      </c>
      <c r="B296" s="29">
        <v>0.0</v>
      </c>
      <c r="C296" s="26"/>
      <c r="D296" s="27">
        <v>0.0</v>
      </c>
      <c r="E296" s="40"/>
    </row>
    <row r="297" hidden="1">
      <c r="A297" s="31" t="s">
        <v>3439</v>
      </c>
      <c r="B297" s="29">
        <v>375.0</v>
      </c>
      <c r="C297" s="26">
        <v>215.0</v>
      </c>
      <c r="D297" s="27">
        <v>-160.0</v>
      </c>
      <c r="E297" s="40"/>
    </row>
    <row r="298" hidden="1">
      <c r="A298" s="31" t="s">
        <v>3441</v>
      </c>
      <c r="B298" s="29">
        <v>2840.0</v>
      </c>
      <c r="C298" s="26">
        <v>2960.0</v>
      </c>
      <c r="D298" s="27">
        <v>120.0</v>
      </c>
      <c r="E298" s="41"/>
    </row>
    <row r="299" hidden="1">
      <c r="A299" s="57" t="s">
        <v>3442</v>
      </c>
      <c r="B299" s="29">
        <v>47721.0</v>
      </c>
      <c r="C299" s="29">
        <v>47721.0</v>
      </c>
      <c r="D299" s="27">
        <v>0.0</v>
      </c>
      <c r="E299" s="41"/>
    </row>
    <row r="300" hidden="1">
      <c r="A300" s="57" t="s">
        <v>3443</v>
      </c>
      <c r="B300" s="29">
        <v>18589.0</v>
      </c>
      <c r="C300" s="58">
        <v>18589.0</v>
      </c>
      <c r="D300" s="27">
        <v>0.0</v>
      </c>
      <c r="E300" s="41"/>
    </row>
    <row r="301" hidden="1">
      <c r="A301" s="57" t="s">
        <v>3444</v>
      </c>
      <c r="B301" s="29">
        <v>53222.0</v>
      </c>
      <c r="C301" s="58">
        <v>53222.0</v>
      </c>
      <c r="D301" s="27">
        <v>0.0</v>
      </c>
      <c r="E301" s="41"/>
    </row>
    <row r="302" hidden="1">
      <c r="A302" s="57" t="s">
        <v>3445</v>
      </c>
      <c r="B302" s="29">
        <v>36888.0</v>
      </c>
      <c r="C302" s="58">
        <v>36888.0</v>
      </c>
      <c r="D302" s="27">
        <v>0.0</v>
      </c>
      <c r="E302" s="41"/>
    </row>
    <row r="303" hidden="1">
      <c r="A303" s="57" t="s">
        <v>3447</v>
      </c>
      <c r="B303" s="29">
        <v>250.0</v>
      </c>
      <c r="C303" s="58">
        <v>250.0</v>
      </c>
      <c r="D303" s="27">
        <v>0.0</v>
      </c>
      <c r="E303" s="41"/>
    </row>
    <row r="304" hidden="1">
      <c r="A304" s="57" t="s">
        <v>3448</v>
      </c>
      <c r="B304" s="29">
        <v>6220.0</v>
      </c>
      <c r="C304" s="58">
        <v>6220.0</v>
      </c>
      <c r="D304" s="27">
        <v>0.0</v>
      </c>
      <c r="E304" s="41"/>
    </row>
    <row r="305" hidden="1">
      <c r="A305" s="35" t="s">
        <v>3449</v>
      </c>
      <c r="B305" s="29">
        <v>193006.0</v>
      </c>
      <c r="C305" s="58">
        <v>193006.0</v>
      </c>
      <c r="D305" s="27">
        <v>0.0</v>
      </c>
      <c r="E305" s="41"/>
    </row>
    <row r="306" hidden="1">
      <c r="A306" s="36" t="s">
        <v>3450</v>
      </c>
      <c r="B306" s="42">
        <v>3.0</v>
      </c>
      <c r="C306" s="64">
        <v>-34.0</v>
      </c>
      <c r="D306" s="65">
        <v>-37.0</v>
      </c>
      <c r="E306" s="45"/>
    </row>
    <row r="307" hidden="1"/>
    <row r="308" hidden="1"/>
    <row r="309" hidden="1">
      <c r="A309" s="5" t="s">
        <v>3452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3423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3" t="s">
        <v>3424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4" t="s">
        <v>4475</v>
      </c>
      <c r="B315" s="7"/>
      <c r="C315" s="16"/>
      <c r="D315" s="55" t="s">
        <v>4469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3425</v>
      </c>
      <c r="B317" s="6"/>
      <c r="C317" s="6"/>
      <c r="D317" s="6"/>
      <c r="E317" s="7"/>
    </row>
    <row r="318" hidden="1">
      <c r="A318" s="20" t="s">
        <v>3426</v>
      </c>
      <c r="B318" s="21" t="s">
        <v>3427</v>
      </c>
      <c r="C318" s="22" t="s">
        <v>3428</v>
      </c>
      <c r="D318" s="21" t="s">
        <v>3429</v>
      </c>
      <c r="E318" s="23" t="s">
        <v>13</v>
      </c>
    </row>
    <row r="319" hidden="1">
      <c r="A319" s="56" t="s">
        <v>3430</v>
      </c>
      <c r="B319" s="25">
        <v>17408.0</v>
      </c>
      <c r="C319" s="26">
        <v>17410.0</v>
      </c>
      <c r="D319" s="27">
        <v>2.0</v>
      </c>
      <c r="E319" s="41"/>
    </row>
    <row r="320" hidden="1">
      <c r="A320" s="56" t="s">
        <v>3431</v>
      </c>
      <c r="B320" s="29">
        <v>7974.0</v>
      </c>
      <c r="C320" s="26">
        <v>7974.0</v>
      </c>
      <c r="D320" s="27">
        <v>0.0</v>
      </c>
      <c r="E320" s="41"/>
    </row>
    <row r="321" hidden="1">
      <c r="A321" s="56" t="s">
        <v>3432</v>
      </c>
      <c r="B321" s="29">
        <v>1415.0</v>
      </c>
      <c r="C321" s="26">
        <v>1415.0</v>
      </c>
      <c r="D321" s="27">
        <v>0.0</v>
      </c>
      <c r="E321" s="41"/>
    </row>
    <row r="322" hidden="1">
      <c r="A322" s="56" t="s">
        <v>3434</v>
      </c>
      <c r="B322" s="29">
        <v>0.0</v>
      </c>
      <c r="C322" s="26"/>
      <c r="D322" s="27">
        <v>0.0</v>
      </c>
      <c r="E322" s="41"/>
    </row>
    <row r="323" hidden="1">
      <c r="A323" s="31" t="s">
        <v>3436</v>
      </c>
      <c r="B323" s="29">
        <v>0.0</v>
      </c>
      <c r="C323" s="26"/>
      <c r="D323" s="27">
        <v>0.0</v>
      </c>
      <c r="E323" s="41"/>
    </row>
    <row r="324" hidden="1">
      <c r="A324" s="31" t="s">
        <v>3438</v>
      </c>
      <c r="B324" s="29">
        <v>0.0</v>
      </c>
      <c r="C324" s="26"/>
      <c r="D324" s="27">
        <v>0.0</v>
      </c>
      <c r="E324" s="40"/>
    </row>
    <row r="325" hidden="1">
      <c r="A325" s="31" t="s">
        <v>3439</v>
      </c>
      <c r="B325" s="29">
        <v>0.0</v>
      </c>
      <c r="C325" s="26"/>
      <c r="D325" s="27">
        <v>0.0</v>
      </c>
      <c r="E325" s="40"/>
    </row>
    <row r="326" hidden="1">
      <c r="A326" s="31" t="s">
        <v>3441</v>
      </c>
      <c r="B326" s="29">
        <v>2520.0</v>
      </c>
      <c r="C326" s="26">
        <v>2520.0</v>
      </c>
      <c r="D326" s="27">
        <v>0.0</v>
      </c>
      <c r="E326" s="41"/>
    </row>
    <row r="327" hidden="1">
      <c r="A327" s="57" t="s">
        <v>3442</v>
      </c>
      <c r="B327" s="29">
        <v>53346.0</v>
      </c>
      <c r="C327" s="29">
        <v>52554.0</v>
      </c>
      <c r="D327" s="27">
        <v>-792.0</v>
      </c>
      <c r="E327" s="41"/>
    </row>
    <row r="328" hidden="1">
      <c r="A328" s="57" t="s">
        <v>3443</v>
      </c>
      <c r="B328" s="29">
        <v>24181.0</v>
      </c>
      <c r="C328" s="58">
        <v>24181.0</v>
      </c>
      <c r="D328" s="27">
        <v>0.0</v>
      </c>
      <c r="E328" s="41"/>
    </row>
    <row r="329" hidden="1">
      <c r="A329" s="57" t="s">
        <v>3444</v>
      </c>
      <c r="B329" s="29">
        <v>56779.0</v>
      </c>
      <c r="C329" s="58">
        <v>56779.0</v>
      </c>
      <c r="D329" s="27">
        <v>0.0</v>
      </c>
      <c r="E329" s="41"/>
    </row>
    <row r="330" hidden="1">
      <c r="A330" s="57" t="s">
        <v>3445</v>
      </c>
      <c r="B330" s="29">
        <v>51307.0</v>
      </c>
      <c r="C330" s="58">
        <v>51307.0</v>
      </c>
      <c r="D330" s="27">
        <v>0.0</v>
      </c>
      <c r="E330" s="41"/>
    </row>
    <row r="331" hidden="1">
      <c r="A331" s="57" t="s">
        <v>3447</v>
      </c>
      <c r="B331" s="29">
        <v>3308.0</v>
      </c>
      <c r="C331" s="58">
        <v>3308.0</v>
      </c>
      <c r="D331" s="27">
        <v>0.0</v>
      </c>
      <c r="E331" s="41"/>
    </row>
    <row r="332" hidden="1">
      <c r="A332" s="57" t="s">
        <v>3448</v>
      </c>
      <c r="B332" s="29">
        <v>10376.0</v>
      </c>
      <c r="C332" s="58">
        <v>10376.0</v>
      </c>
      <c r="D332" s="27">
        <v>0.0</v>
      </c>
      <c r="E332" s="41"/>
    </row>
    <row r="333" hidden="1">
      <c r="A333" s="35" t="s">
        <v>3449</v>
      </c>
      <c r="B333" s="29">
        <v>218235.0</v>
      </c>
      <c r="C333" s="58">
        <v>217443.0</v>
      </c>
      <c r="D333" s="27">
        <v>-792.0</v>
      </c>
      <c r="E333" s="41"/>
    </row>
    <row r="334" hidden="1">
      <c r="A334" s="36" t="s">
        <v>3450</v>
      </c>
      <c r="B334" s="42">
        <v>3.0</v>
      </c>
      <c r="C334" s="64">
        <v>5.0</v>
      </c>
      <c r="D334" s="65">
        <v>2.0</v>
      </c>
      <c r="E334" s="45"/>
    </row>
    <row r="335" hidden="1"/>
    <row r="336" hidden="1"/>
    <row r="337" hidden="1">
      <c r="A337" s="5" t="s">
        <v>3452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3423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3" t="s">
        <v>3424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4" t="s">
        <v>4468</v>
      </c>
      <c r="B343" s="7"/>
      <c r="C343" s="16"/>
      <c r="D343" s="55" t="s">
        <v>4469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3425</v>
      </c>
      <c r="B345" s="6"/>
      <c r="C345" s="6"/>
      <c r="D345" s="6"/>
      <c r="E345" s="7"/>
    </row>
    <row r="346" hidden="1">
      <c r="A346" s="20" t="s">
        <v>3426</v>
      </c>
      <c r="B346" s="21" t="s">
        <v>3427</v>
      </c>
      <c r="C346" s="22" t="s">
        <v>3428</v>
      </c>
      <c r="D346" s="21" t="s">
        <v>3429</v>
      </c>
      <c r="E346" s="23" t="s">
        <v>13</v>
      </c>
    </row>
    <row r="347" hidden="1">
      <c r="A347" s="56" t="s">
        <v>3430</v>
      </c>
      <c r="B347" s="25">
        <v>38228.0</v>
      </c>
      <c r="C347" s="26">
        <v>38236.0</v>
      </c>
      <c r="D347" s="27">
        <v>8.0</v>
      </c>
      <c r="E347" s="41"/>
    </row>
    <row r="348" hidden="1">
      <c r="A348" s="56" t="s">
        <v>3431</v>
      </c>
      <c r="B348" s="29">
        <v>29330.0</v>
      </c>
      <c r="C348" s="26">
        <v>29330.0</v>
      </c>
      <c r="D348" s="27">
        <v>0.0</v>
      </c>
      <c r="E348" s="41"/>
    </row>
    <row r="349" hidden="1">
      <c r="A349" s="56" t="s">
        <v>3432</v>
      </c>
      <c r="B349" s="29">
        <v>0.0</v>
      </c>
      <c r="C349" s="26"/>
      <c r="D349" s="27">
        <v>0.0</v>
      </c>
      <c r="E349" s="41"/>
    </row>
    <row r="350" hidden="1">
      <c r="A350" s="56" t="s">
        <v>3434</v>
      </c>
      <c r="B350" s="29">
        <v>0.0</v>
      </c>
      <c r="C350" s="26"/>
      <c r="D350" s="27">
        <v>0.0</v>
      </c>
      <c r="E350" s="41"/>
    </row>
    <row r="351" hidden="1">
      <c r="A351" s="31" t="s">
        <v>3436</v>
      </c>
      <c r="B351" s="29">
        <v>0.0</v>
      </c>
      <c r="C351" s="26"/>
      <c r="D351" s="27">
        <v>0.0</v>
      </c>
      <c r="E351" s="41"/>
    </row>
    <row r="352" hidden="1">
      <c r="A352" s="31" t="s">
        <v>3438</v>
      </c>
      <c r="B352" s="29">
        <v>0.0</v>
      </c>
      <c r="C352" s="26"/>
      <c r="D352" s="27">
        <v>0.0</v>
      </c>
      <c r="E352" s="40"/>
    </row>
    <row r="353" hidden="1">
      <c r="A353" s="31" t="s">
        <v>3439</v>
      </c>
      <c r="B353" s="29">
        <v>120.0</v>
      </c>
      <c r="C353" s="26"/>
      <c r="D353" s="27">
        <v>-120.0</v>
      </c>
      <c r="E353" s="40"/>
    </row>
    <row r="354" hidden="1">
      <c r="A354" s="31" t="s">
        <v>3441</v>
      </c>
      <c r="B354" s="29">
        <v>5800.0</v>
      </c>
      <c r="C354" s="26">
        <v>5920.0</v>
      </c>
      <c r="D354" s="27">
        <v>120.0</v>
      </c>
      <c r="E354" s="41"/>
    </row>
    <row r="355" hidden="1">
      <c r="A355" s="57" t="s">
        <v>3442</v>
      </c>
      <c r="B355" s="29">
        <v>82985.0</v>
      </c>
      <c r="C355" s="29">
        <v>82985.0</v>
      </c>
      <c r="D355" s="27">
        <v>0.0</v>
      </c>
      <c r="E355" s="41"/>
    </row>
    <row r="356" hidden="1">
      <c r="A356" s="57" t="s">
        <v>3443</v>
      </c>
      <c r="B356" s="29">
        <v>27970.0</v>
      </c>
      <c r="C356" s="58">
        <v>27970.0</v>
      </c>
      <c r="D356" s="27">
        <v>0.0</v>
      </c>
      <c r="E356" s="41"/>
    </row>
    <row r="357" hidden="1">
      <c r="A357" s="57" t="s">
        <v>3444</v>
      </c>
      <c r="B357" s="29">
        <v>131192.0</v>
      </c>
      <c r="C357" s="58">
        <v>131192.0</v>
      </c>
      <c r="D357" s="27">
        <v>0.0</v>
      </c>
      <c r="E357" s="41"/>
    </row>
    <row r="358" hidden="1">
      <c r="A358" s="57" t="s">
        <v>3445</v>
      </c>
      <c r="B358" s="29">
        <v>89055.0</v>
      </c>
      <c r="C358" s="58">
        <v>89055.0</v>
      </c>
      <c r="D358" s="27">
        <v>0.0</v>
      </c>
      <c r="E358" s="41"/>
    </row>
    <row r="359" hidden="1">
      <c r="A359" s="57" t="s">
        <v>3447</v>
      </c>
      <c r="B359" s="29">
        <v>4479.0</v>
      </c>
      <c r="C359" s="58">
        <v>4479.0</v>
      </c>
      <c r="D359" s="27">
        <v>0.0</v>
      </c>
      <c r="E359" s="41"/>
    </row>
    <row r="360" hidden="1">
      <c r="A360" s="57" t="s">
        <v>3448</v>
      </c>
      <c r="B360" s="29">
        <v>19117.0</v>
      </c>
      <c r="C360" s="58">
        <v>19117.0</v>
      </c>
      <c r="D360" s="27">
        <v>0.0</v>
      </c>
      <c r="E360" s="41"/>
    </row>
    <row r="361" hidden="1">
      <c r="A361" s="35" t="s">
        <v>3449</v>
      </c>
      <c r="B361" s="29">
        <v>409159.0</v>
      </c>
      <c r="C361" s="58">
        <v>409159.0</v>
      </c>
      <c r="D361" s="27">
        <v>0.0</v>
      </c>
      <c r="E361" s="41"/>
    </row>
    <row r="362" hidden="1">
      <c r="A362" s="36" t="s">
        <v>3450</v>
      </c>
      <c r="B362" s="42">
        <v>0.0</v>
      </c>
      <c r="C362" s="64">
        <v>8.0</v>
      </c>
      <c r="D362" s="65">
        <v>8.0</v>
      </c>
      <c r="E362" s="45"/>
    </row>
    <row r="363" hidden="1"/>
    <row r="364" hidden="1"/>
    <row r="365" hidden="1">
      <c r="A365" s="5" t="s">
        <v>3452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3423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45607.0</v>
      </c>
      <c r="B369" s="6"/>
      <c r="C369" s="53" t="s">
        <v>3424</v>
      </c>
      <c r="D369" s="15">
        <v>45613.0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4" t="s">
        <v>4468</v>
      </c>
      <c r="B371" s="7"/>
      <c r="C371" s="16"/>
      <c r="D371" s="55" t="s">
        <v>4469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3425</v>
      </c>
      <c r="B373" s="6"/>
      <c r="C373" s="6"/>
      <c r="D373" s="6"/>
      <c r="E373" s="7"/>
    </row>
    <row r="374" hidden="1">
      <c r="A374" s="20" t="s">
        <v>3426</v>
      </c>
      <c r="B374" s="21" t="s">
        <v>3427</v>
      </c>
      <c r="C374" s="22" t="s">
        <v>3428</v>
      </c>
      <c r="D374" s="21" t="s">
        <v>3429</v>
      </c>
      <c r="E374" s="23" t="s">
        <v>13</v>
      </c>
    </row>
    <row r="375" hidden="1">
      <c r="A375" s="56" t="s">
        <v>3430</v>
      </c>
      <c r="B375" s="25">
        <v>25525.0</v>
      </c>
      <c r="C375" s="26">
        <v>23340.0</v>
      </c>
      <c r="D375" s="27">
        <v>-2185.0</v>
      </c>
      <c r="E375" s="41"/>
    </row>
    <row r="376" hidden="1">
      <c r="A376" s="56" t="s">
        <v>3431</v>
      </c>
      <c r="B376" s="29">
        <v>33051.0</v>
      </c>
      <c r="C376" s="26">
        <v>33051.0</v>
      </c>
      <c r="D376" s="27">
        <v>0.0</v>
      </c>
      <c r="E376" s="41"/>
    </row>
    <row r="377" hidden="1">
      <c r="A377" s="56" t="s">
        <v>3432</v>
      </c>
      <c r="B377" s="29">
        <v>755.0</v>
      </c>
      <c r="C377" s="26">
        <v>840.0</v>
      </c>
      <c r="D377" s="27">
        <v>85.0</v>
      </c>
      <c r="E377" s="41"/>
    </row>
    <row r="378" hidden="1">
      <c r="A378" s="56" t="s">
        <v>3434</v>
      </c>
      <c r="B378" s="29">
        <v>0.0</v>
      </c>
      <c r="C378" s="26"/>
      <c r="D378" s="27">
        <v>0.0</v>
      </c>
      <c r="E378" s="41"/>
    </row>
    <row r="379" hidden="1">
      <c r="A379" s="31" t="s">
        <v>3436</v>
      </c>
      <c r="B379" s="29">
        <v>0.0</v>
      </c>
      <c r="C379" s="26"/>
      <c r="D379" s="27">
        <v>0.0</v>
      </c>
      <c r="E379" s="41"/>
    </row>
    <row r="380" hidden="1">
      <c r="A380" s="31" t="s">
        <v>3438</v>
      </c>
      <c r="B380" s="29">
        <v>2835.0</v>
      </c>
      <c r="C380" s="26">
        <v>2835.0</v>
      </c>
      <c r="D380" s="27">
        <v>0.0</v>
      </c>
      <c r="E380" s="40"/>
    </row>
    <row r="381" hidden="1">
      <c r="A381" s="31" t="s">
        <v>3439</v>
      </c>
      <c r="B381" s="29">
        <v>349.0</v>
      </c>
      <c r="C381" s="26">
        <v>309.0</v>
      </c>
      <c r="D381" s="27">
        <v>-40.0</v>
      </c>
      <c r="E381" s="40"/>
    </row>
    <row r="382" hidden="1">
      <c r="A382" s="31" t="s">
        <v>3441</v>
      </c>
      <c r="B382" s="29">
        <v>4920.0</v>
      </c>
      <c r="C382" s="26">
        <v>5040.0</v>
      </c>
      <c r="D382" s="27">
        <v>120.0</v>
      </c>
      <c r="E382" s="41"/>
    </row>
    <row r="383" hidden="1">
      <c r="A383" s="57" t="s">
        <v>3442</v>
      </c>
      <c r="B383" s="29">
        <v>106871.0</v>
      </c>
      <c r="C383" s="29">
        <v>106871.0</v>
      </c>
      <c r="D383" s="27">
        <v>0.0</v>
      </c>
      <c r="E383" s="41"/>
    </row>
    <row r="384" hidden="1">
      <c r="A384" s="57" t="s">
        <v>3443</v>
      </c>
      <c r="B384" s="29">
        <v>36473.0</v>
      </c>
      <c r="C384" s="58">
        <v>36473.0</v>
      </c>
      <c r="D384" s="27">
        <v>0.0</v>
      </c>
      <c r="E384" s="41"/>
    </row>
    <row r="385" hidden="1">
      <c r="A385" s="57" t="s">
        <v>3444</v>
      </c>
      <c r="B385" s="29">
        <v>143305.0</v>
      </c>
      <c r="C385" s="58">
        <v>142777.0</v>
      </c>
      <c r="D385" s="27">
        <v>-528.0</v>
      </c>
      <c r="E385" s="41"/>
    </row>
    <row r="386" hidden="1">
      <c r="A386" s="57" t="s">
        <v>3445</v>
      </c>
      <c r="B386" s="29">
        <v>73932.0</v>
      </c>
      <c r="C386" s="58">
        <v>74265.0</v>
      </c>
      <c r="D386" s="27">
        <v>333.0</v>
      </c>
      <c r="E386" s="41"/>
    </row>
    <row r="387" hidden="1">
      <c r="A387" s="57" t="s">
        <v>3447</v>
      </c>
      <c r="B387" s="29">
        <v>5134.0</v>
      </c>
      <c r="C387" s="58">
        <v>5134.0</v>
      </c>
      <c r="D387" s="27">
        <v>0.0</v>
      </c>
      <c r="E387" s="41"/>
    </row>
    <row r="388" hidden="1">
      <c r="A388" s="57" t="s">
        <v>3448</v>
      </c>
      <c r="B388" s="29">
        <v>17073.0</v>
      </c>
      <c r="C388" s="58">
        <v>17073.0</v>
      </c>
      <c r="D388" s="27">
        <v>0.0</v>
      </c>
      <c r="E388" s="41"/>
    </row>
    <row r="389" hidden="1">
      <c r="A389" s="35" t="s">
        <v>3449</v>
      </c>
      <c r="B389" s="29">
        <v>433147.9</v>
      </c>
      <c r="C389" s="58">
        <v>432952.9</v>
      </c>
      <c r="D389" s="27">
        <v>-195.0</v>
      </c>
      <c r="E389" s="41"/>
    </row>
    <row r="390" hidden="1">
      <c r="A390" s="36" t="s">
        <v>3450</v>
      </c>
      <c r="B390" s="42">
        <v>2.1000000000058208</v>
      </c>
      <c r="C390" s="64">
        <v>-2017.9000000000233</v>
      </c>
      <c r="D390" s="65">
        <v>-2020.000000000029</v>
      </c>
      <c r="E390" s="45"/>
    </row>
    <row r="391" hidden="1"/>
    <row r="392" hidden="1"/>
    <row r="393" hidden="1">
      <c r="A393" s="5" t="s">
        <v>3452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3423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45607.0</v>
      </c>
      <c r="B397" s="6"/>
      <c r="C397" s="53" t="s">
        <v>3424</v>
      </c>
      <c r="D397" s="15">
        <v>45613.0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4" t="s">
        <v>4468</v>
      </c>
      <c r="B399" s="7"/>
      <c r="C399" s="16"/>
      <c r="D399" s="55" t="s">
        <v>4469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3425</v>
      </c>
      <c r="B401" s="6"/>
      <c r="C401" s="6"/>
      <c r="D401" s="6"/>
      <c r="E401" s="7"/>
    </row>
    <row r="402" hidden="1">
      <c r="A402" s="20" t="s">
        <v>3426</v>
      </c>
      <c r="B402" s="21" t="s">
        <v>3427</v>
      </c>
      <c r="C402" s="22" t="s">
        <v>3428</v>
      </c>
      <c r="D402" s="21" t="s">
        <v>3429</v>
      </c>
      <c r="E402" s="23" t="s">
        <v>13</v>
      </c>
    </row>
    <row r="403" hidden="1">
      <c r="A403" s="56" t="s">
        <v>3430</v>
      </c>
      <c r="B403" s="25">
        <v>25525.0</v>
      </c>
      <c r="C403" s="26">
        <v>25340.0</v>
      </c>
      <c r="D403" s="27">
        <v>-185.0</v>
      </c>
      <c r="E403" s="41"/>
    </row>
    <row r="404" hidden="1">
      <c r="A404" s="56" t="s">
        <v>3431</v>
      </c>
      <c r="B404" s="29">
        <v>33051.0</v>
      </c>
      <c r="C404" s="26">
        <v>33051.0</v>
      </c>
      <c r="D404" s="27">
        <v>0.0</v>
      </c>
      <c r="E404" s="41"/>
    </row>
    <row r="405" hidden="1">
      <c r="A405" s="56" t="s">
        <v>3432</v>
      </c>
      <c r="B405" s="29">
        <v>755.0</v>
      </c>
      <c r="C405" s="26">
        <v>840.0</v>
      </c>
      <c r="D405" s="27">
        <v>85.0</v>
      </c>
      <c r="E405" s="41"/>
    </row>
    <row r="406" hidden="1">
      <c r="A406" s="56" t="s">
        <v>3434</v>
      </c>
      <c r="B406" s="29">
        <v>0.0</v>
      </c>
      <c r="C406" s="26"/>
      <c r="D406" s="27">
        <v>0.0</v>
      </c>
      <c r="E406" s="41"/>
    </row>
    <row r="407" hidden="1">
      <c r="A407" s="31" t="s">
        <v>3436</v>
      </c>
      <c r="B407" s="29">
        <v>0.0</v>
      </c>
      <c r="C407" s="26"/>
      <c r="D407" s="27">
        <v>0.0</v>
      </c>
      <c r="E407" s="41"/>
    </row>
    <row r="408" hidden="1">
      <c r="A408" s="31" t="s">
        <v>3438</v>
      </c>
      <c r="B408" s="29">
        <v>2835.0</v>
      </c>
      <c r="C408" s="26">
        <v>2835.0</v>
      </c>
      <c r="D408" s="27">
        <v>0.0</v>
      </c>
      <c r="E408" s="40"/>
    </row>
    <row r="409" hidden="1">
      <c r="A409" s="31" t="s">
        <v>3439</v>
      </c>
      <c r="B409" s="29">
        <v>349.0</v>
      </c>
      <c r="C409" s="26">
        <v>309.0</v>
      </c>
      <c r="D409" s="27">
        <v>-40.0</v>
      </c>
      <c r="E409" s="40"/>
    </row>
    <row r="410" hidden="1">
      <c r="A410" s="31" t="s">
        <v>3441</v>
      </c>
      <c r="B410" s="29">
        <v>4920.0</v>
      </c>
      <c r="C410" s="26">
        <v>5040.0</v>
      </c>
      <c r="D410" s="27">
        <v>120.0</v>
      </c>
      <c r="E410" s="41"/>
    </row>
    <row r="411" hidden="1">
      <c r="A411" s="57" t="s">
        <v>3442</v>
      </c>
      <c r="B411" s="29">
        <v>106871.0</v>
      </c>
      <c r="C411" s="29">
        <v>106871.0</v>
      </c>
      <c r="D411" s="27">
        <v>0.0</v>
      </c>
      <c r="E411" s="41"/>
    </row>
    <row r="412" hidden="1">
      <c r="A412" s="57" t="s">
        <v>3443</v>
      </c>
      <c r="B412" s="29">
        <v>36473.0</v>
      </c>
      <c r="C412" s="58">
        <v>36473.0</v>
      </c>
      <c r="D412" s="27">
        <v>0.0</v>
      </c>
      <c r="E412" s="41"/>
    </row>
    <row r="413" hidden="1">
      <c r="A413" s="57" t="s">
        <v>3444</v>
      </c>
      <c r="B413" s="29">
        <v>143305.0</v>
      </c>
      <c r="C413" s="58">
        <v>142777.0</v>
      </c>
      <c r="D413" s="27">
        <v>-528.0</v>
      </c>
      <c r="E413" s="41"/>
    </row>
    <row r="414" hidden="1">
      <c r="A414" s="57" t="s">
        <v>3445</v>
      </c>
      <c r="B414" s="29">
        <v>73932.0</v>
      </c>
      <c r="C414" s="58">
        <v>74265.0</v>
      </c>
      <c r="D414" s="27">
        <v>333.0</v>
      </c>
      <c r="E414" s="41"/>
    </row>
    <row r="415" hidden="1">
      <c r="A415" s="57" t="s">
        <v>3447</v>
      </c>
      <c r="B415" s="29">
        <v>5134.0</v>
      </c>
      <c r="C415" s="58">
        <v>5134.0</v>
      </c>
      <c r="D415" s="27">
        <v>0.0</v>
      </c>
      <c r="E415" s="41"/>
    </row>
    <row r="416" hidden="1">
      <c r="A416" s="57" t="s">
        <v>3448</v>
      </c>
      <c r="B416" s="29">
        <v>17073.0</v>
      </c>
      <c r="C416" s="58">
        <v>17073.0</v>
      </c>
      <c r="D416" s="27">
        <v>0.0</v>
      </c>
      <c r="E416" s="41"/>
    </row>
    <row r="417" hidden="1">
      <c r="A417" s="35" t="s">
        <v>3449</v>
      </c>
      <c r="B417" s="29">
        <v>433147.9</v>
      </c>
      <c r="C417" s="58">
        <v>432952.9</v>
      </c>
      <c r="D417" s="27">
        <v>-195.0</v>
      </c>
      <c r="E417" s="41"/>
    </row>
    <row r="418" hidden="1">
      <c r="A418" s="36" t="s">
        <v>3450</v>
      </c>
      <c r="B418" s="42">
        <v>2.1000000000058208</v>
      </c>
      <c r="C418" s="64">
        <v>-17.900000000023283</v>
      </c>
      <c r="D418" s="65">
        <v>-20.000000000029104</v>
      </c>
      <c r="E418" s="45"/>
    </row>
    <row r="419" hidden="1"/>
    <row r="420" hidden="1"/>
    <row r="421" hidden="1">
      <c r="A421" s="5" t="s">
        <v>3452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3423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45614.0</v>
      </c>
      <c r="B425" s="6"/>
      <c r="C425" s="53" t="s">
        <v>3424</v>
      </c>
      <c r="D425" s="15">
        <v>45620.0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4" t="s">
        <v>4468</v>
      </c>
      <c r="B427" s="7"/>
      <c r="C427" s="16"/>
      <c r="D427" s="55" t="s">
        <v>4469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3425</v>
      </c>
      <c r="B429" s="6"/>
      <c r="C429" s="6"/>
      <c r="D429" s="6"/>
      <c r="E429" s="7"/>
    </row>
    <row r="430" hidden="1">
      <c r="A430" s="20" t="s">
        <v>3426</v>
      </c>
      <c r="B430" s="21" t="s">
        <v>3427</v>
      </c>
      <c r="C430" s="22" t="s">
        <v>3428</v>
      </c>
      <c r="D430" s="21" t="s">
        <v>3429</v>
      </c>
      <c r="E430" s="23" t="s">
        <v>13</v>
      </c>
    </row>
    <row r="431" hidden="1">
      <c r="A431" s="56" t="s">
        <v>3430</v>
      </c>
      <c r="B431" s="25">
        <v>25594.0</v>
      </c>
      <c r="C431" s="26">
        <v>25602.0</v>
      </c>
      <c r="D431" s="27">
        <v>8.0</v>
      </c>
      <c r="E431" s="41"/>
    </row>
    <row r="432" hidden="1">
      <c r="A432" s="56" t="s">
        <v>3431</v>
      </c>
      <c r="B432" s="29">
        <v>26521.0</v>
      </c>
      <c r="C432" s="26">
        <v>26521.0</v>
      </c>
      <c r="D432" s="27">
        <v>0.0</v>
      </c>
      <c r="E432" s="41"/>
    </row>
    <row r="433" hidden="1">
      <c r="A433" s="56" t="s">
        <v>3432</v>
      </c>
      <c r="B433" s="29">
        <v>250.0</v>
      </c>
      <c r="C433" s="26">
        <v>250.0</v>
      </c>
      <c r="D433" s="27">
        <v>0.0</v>
      </c>
      <c r="E433" s="41"/>
    </row>
    <row r="434" hidden="1">
      <c r="A434" s="56" t="s">
        <v>3434</v>
      </c>
      <c r="B434" s="29">
        <v>0.0</v>
      </c>
      <c r="C434" s="26"/>
      <c r="D434" s="27">
        <v>0.0</v>
      </c>
      <c r="E434" s="41"/>
    </row>
    <row r="435" hidden="1">
      <c r="A435" s="31" t="s">
        <v>3436</v>
      </c>
      <c r="B435" s="29">
        <v>0.0</v>
      </c>
      <c r="C435" s="26"/>
      <c r="D435" s="27">
        <v>0.0</v>
      </c>
      <c r="E435" s="41"/>
    </row>
    <row r="436" hidden="1">
      <c r="A436" s="31" t="s">
        <v>3438</v>
      </c>
      <c r="B436" s="29">
        <v>210.0</v>
      </c>
      <c r="C436" s="26">
        <v>360.0</v>
      </c>
      <c r="D436" s="27">
        <v>150.0</v>
      </c>
      <c r="E436" s="40"/>
    </row>
    <row r="437" hidden="1">
      <c r="A437" s="31" t="s">
        <v>3439</v>
      </c>
      <c r="B437" s="29">
        <v>5330.0</v>
      </c>
      <c r="C437" s="26">
        <v>5100.0</v>
      </c>
      <c r="D437" s="27">
        <v>-230.0</v>
      </c>
      <c r="E437" s="28" t="s">
        <v>4656</v>
      </c>
    </row>
    <row r="438" hidden="1">
      <c r="A438" s="31" t="s">
        <v>3441</v>
      </c>
      <c r="B438" s="29">
        <v>4280.0</v>
      </c>
      <c r="C438" s="26">
        <v>4340.0</v>
      </c>
      <c r="D438" s="27">
        <v>60.0</v>
      </c>
      <c r="E438" s="41"/>
    </row>
    <row r="439" hidden="1">
      <c r="A439" s="57" t="s">
        <v>3442</v>
      </c>
      <c r="B439" s="29">
        <v>103896.0</v>
      </c>
      <c r="C439" s="29">
        <v>103896.0</v>
      </c>
      <c r="D439" s="27">
        <v>0.0</v>
      </c>
      <c r="E439" s="41"/>
    </row>
    <row r="440" hidden="1">
      <c r="A440" s="57" t="s">
        <v>3443</v>
      </c>
      <c r="B440" s="29">
        <v>43535.0</v>
      </c>
      <c r="C440" s="58">
        <v>43535.0</v>
      </c>
      <c r="D440" s="27">
        <v>0.0</v>
      </c>
      <c r="E440" s="41"/>
    </row>
    <row r="441" hidden="1">
      <c r="A441" s="57" t="s">
        <v>3444</v>
      </c>
      <c r="B441" s="29">
        <v>152434.0</v>
      </c>
      <c r="C441" s="58">
        <v>152434.0</v>
      </c>
      <c r="D441" s="27">
        <v>0.0</v>
      </c>
      <c r="E441" s="41"/>
    </row>
    <row r="442" hidden="1">
      <c r="A442" s="57" t="s">
        <v>3445</v>
      </c>
      <c r="B442" s="29">
        <v>85912.0</v>
      </c>
      <c r="C442" s="58">
        <v>85912.0</v>
      </c>
      <c r="D442" s="27">
        <v>0.0</v>
      </c>
      <c r="E442" s="41"/>
    </row>
    <row r="443" hidden="1">
      <c r="A443" s="57" t="s">
        <v>3447</v>
      </c>
      <c r="B443" s="29">
        <v>6674.0</v>
      </c>
      <c r="C443" s="58">
        <v>6674.0</v>
      </c>
      <c r="D443" s="27">
        <v>0.0</v>
      </c>
      <c r="E443" s="41"/>
    </row>
    <row r="444" hidden="1">
      <c r="A444" s="57" t="s">
        <v>3448</v>
      </c>
      <c r="B444" s="29">
        <v>18314.0</v>
      </c>
      <c r="C444" s="58">
        <v>18314.0</v>
      </c>
      <c r="D444" s="27">
        <v>0.0</v>
      </c>
      <c r="E444" s="41"/>
    </row>
    <row r="445" hidden="1">
      <c r="A445" s="35" t="s">
        <v>3449</v>
      </c>
      <c r="B445" s="29">
        <v>454635.0</v>
      </c>
      <c r="C445" s="58">
        <v>454635.0</v>
      </c>
      <c r="D445" s="27">
        <v>0.0</v>
      </c>
      <c r="E445" s="41"/>
    </row>
    <row r="446" hidden="1">
      <c r="A446" s="36" t="s">
        <v>3450</v>
      </c>
      <c r="B446" s="42">
        <v>1.0</v>
      </c>
      <c r="C446" s="64">
        <v>-11.0</v>
      </c>
      <c r="D446" s="65">
        <v>-12.0</v>
      </c>
      <c r="E446" s="45"/>
    </row>
    <row r="447" hidden="1"/>
    <row r="448" hidden="1"/>
    <row r="449" hidden="1">
      <c r="A449" s="5" t="s">
        <v>3452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3423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45621.0</v>
      </c>
      <c r="B453" s="6"/>
      <c r="C453" s="53" t="s">
        <v>3424</v>
      </c>
      <c r="D453" s="15">
        <v>45626.0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4" t="s">
        <v>4468</v>
      </c>
      <c r="B455" s="7"/>
      <c r="C455" s="16"/>
      <c r="D455" s="55" t="s">
        <v>4477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3425</v>
      </c>
      <c r="B457" s="6"/>
      <c r="C457" s="6"/>
      <c r="D457" s="6"/>
      <c r="E457" s="7"/>
    </row>
    <row r="458" hidden="1">
      <c r="A458" s="20" t="s">
        <v>3426</v>
      </c>
      <c r="B458" s="21" t="s">
        <v>3427</v>
      </c>
      <c r="C458" s="22" t="s">
        <v>3428</v>
      </c>
      <c r="D458" s="21" t="s">
        <v>3429</v>
      </c>
      <c r="E458" s="23" t="s">
        <v>13</v>
      </c>
    </row>
    <row r="459" hidden="1">
      <c r="A459" s="56" t="s">
        <v>3430</v>
      </c>
      <c r="B459" s="25">
        <v>33797.0</v>
      </c>
      <c r="C459" s="26">
        <v>33800.0</v>
      </c>
      <c r="D459" s="27">
        <v>3.0</v>
      </c>
      <c r="E459" s="41"/>
    </row>
    <row r="460" hidden="1">
      <c r="A460" s="56" t="s">
        <v>3431</v>
      </c>
      <c r="B460" s="29">
        <v>23822.0</v>
      </c>
      <c r="C460" s="26">
        <v>23822.0</v>
      </c>
      <c r="D460" s="27">
        <v>0.0</v>
      </c>
      <c r="E460" s="41"/>
    </row>
    <row r="461" hidden="1">
      <c r="A461" s="56" t="s">
        <v>3432</v>
      </c>
      <c r="B461" s="29">
        <v>790.0</v>
      </c>
      <c r="C461" s="26">
        <v>790.0</v>
      </c>
      <c r="D461" s="27">
        <v>0.0</v>
      </c>
      <c r="E461" s="41"/>
    </row>
    <row r="462" hidden="1">
      <c r="A462" s="56" t="s">
        <v>3434</v>
      </c>
      <c r="B462" s="29">
        <v>0.0</v>
      </c>
      <c r="C462" s="26"/>
      <c r="D462" s="27">
        <v>0.0</v>
      </c>
      <c r="E462" s="41"/>
    </row>
    <row r="463" hidden="1">
      <c r="A463" s="31" t="s">
        <v>3436</v>
      </c>
      <c r="B463" s="29">
        <v>0.0</v>
      </c>
      <c r="C463" s="26"/>
      <c r="D463" s="27">
        <v>0.0</v>
      </c>
      <c r="E463" s="41"/>
    </row>
    <row r="464" hidden="1">
      <c r="A464" s="31" t="s">
        <v>3438</v>
      </c>
      <c r="B464" s="29">
        <v>2835.0</v>
      </c>
      <c r="C464" s="26">
        <v>2835.0</v>
      </c>
      <c r="D464" s="27">
        <v>0.0</v>
      </c>
      <c r="E464" s="40"/>
    </row>
    <row r="465" hidden="1">
      <c r="A465" s="31" t="s">
        <v>3439</v>
      </c>
      <c r="B465" s="29">
        <v>245.0</v>
      </c>
      <c r="C465" s="26">
        <v>205.0</v>
      </c>
      <c r="D465" s="27">
        <v>-40.0</v>
      </c>
      <c r="E465" s="28"/>
    </row>
    <row r="466" hidden="1">
      <c r="A466" s="31" t="s">
        <v>3441</v>
      </c>
      <c r="B466" s="29">
        <v>4440.0</v>
      </c>
      <c r="C466" s="26">
        <v>4480.0</v>
      </c>
      <c r="D466" s="27">
        <v>40.0</v>
      </c>
      <c r="E466" s="41"/>
    </row>
    <row r="467" hidden="1">
      <c r="A467" s="57" t="s">
        <v>3442</v>
      </c>
      <c r="B467" s="29">
        <v>82038.0</v>
      </c>
      <c r="C467" s="29">
        <v>82038.0</v>
      </c>
      <c r="D467" s="27">
        <v>0.0</v>
      </c>
      <c r="E467" s="41"/>
    </row>
    <row r="468" hidden="1">
      <c r="A468" s="57" t="s">
        <v>3443</v>
      </c>
      <c r="B468" s="29">
        <v>43042.0</v>
      </c>
      <c r="C468" s="58">
        <v>43042.0</v>
      </c>
      <c r="D468" s="27">
        <v>0.0</v>
      </c>
      <c r="E468" s="41"/>
    </row>
    <row r="469" hidden="1">
      <c r="A469" s="57" t="s">
        <v>3444</v>
      </c>
      <c r="B469" s="29">
        <v>119871.0</v>
      </c>
      <c r="C469" s="58">
        <v>119582.0</v>
      </c>
      <c r="D469" s="27">
        <v>-289.0</v>
      </c>
      <c r="E469" s="41"/>
    </row>
    <row r="470" hidden="1">
      <c r="A470" s="57" t="s">
        <v>3445</v>
      </c>
      <c r="B470" s="29">
        <v>67133.0</v>
      </c>
      <c r="C470" s="58">
        <v>67133.0</v>
      </c>
      <c r="D470" s="27">
        <v>0.0</v>
      </c>
      <c r="E470" s="41"/>
    </row>
    <row r="471" hidden="1">
      <c r="A471" s="57" t="s">
        <v>3447</v>
      </c>
      <c r="B471" s="29">
        <v>4604.0</v>
      </c>
      <c r="C471" s="58">
        <v>4604.0</v>
      </c>
      <c r="D471" s="27">
        <v>0.0</v>
      </c>
      <c r="E471" s="41"/>
    </row>
    <row r="472" hidden="1">
      <c r="A472" s="57" t="s">
        <v>3448</v>
      </c>
      <c r="B472" s="29">
        <v>18144.0</v>
      </c>
      <c r="C472" s="58">
        <v>17880.0</v>
      </c>
      <c r="D472" s="27">
        <v>-264.0</v>
      </c>
      <c r="E472" s="41"/>
    </row>
    <row r="473" hidden="1">
      <c r="A473" s="35" t="s">
        <v>3449</v>
      </c>
      <c r="B473" s="29">
        <v>382616.5</v>
      </c>
      <c r="C473" s="58">
        <v>382063.5</v>
      </c>
      <c r="D473" s="27">
        <v>-553.0</v>
      </c>
      <c r="E473" s="41"/>
    </row>
    <row r="474" hidden="1">
      <c r="A474" s="36" t="s">
        <v>3450</v>
      </c>
      <c r="B474" s="42">
        <v>0.5</v>
      </c>
      <c r="C474" s="64">
        <v>267.5</v>
      </c>
      <c r="D474" s="65">
        <v>267.0</v>
      </c>
      <c r="E474" s="45"/>
    </row>
    <row r="475" hidden="1"/>
    <row r="476" hidden="1"/>
    <row r="477" hidden="1">
      <c r="A477" s="5" t="s">
        <v>3452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3423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45627.0</v>
      </c>
      <c r="B481" s="6"/>
      <c r="C481" s="53" t="s">
        <v>3424</v>
      </c>
      <c r="D481" s="15">
        <v>45627.0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4" t="s">
        <v>4469</v>
      </c>
      <c r="B483" s="7"/>
      <c r="C483" s="16"/>
      <c r="D483" s="55" t="s">
        <v>4469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3425</v>
      </c>
      <c r="B485" s="6"/>
      <c r="C485" s="6"/>
      <c r="D485" s="6"/>
      <c r="E485" s="7"/>
    </row>
    <row r="486" hidden="1">
      <c r="A486" s="20" t="s">
        <v>3426</v>
      </c>
      <c r="B486" s="21" t="s">
        <v>3427</v>
      </c>
      <c r="C486" s="22" t="s">
        <v>3428</v>
      </c>
      <c r="D486" s="21" t="s">
        <v>3429</v>
      </c>
      <c r="E486" s="23" t="s">
        <v>13</v>
      </c>
    </row>
    <row r="487" hidden="1">
      <c r="A487" s="56" t="s">
        <v>3430</v>
      </c>
      <c r="B487" s="25">
        <v>1630.0</v>
      </c>
      <c r="C487" s="26">
        <v>1630.0</v>
      </c>
      <c r="D487" s="27">
        <v>0.0</v>
      </c>
      <c r="E487" s="41"/>
    </row>
    <row r="488" hidden="1">
      <c r="A488" s="56" t="s">
        <v>3431</v>
      </c>
      <c r="B488" s="29">
        <v>4099.0</v>
      </c>
      <c r="C488" s="26">
        <v>4099.0</v>
      </c>
      <c r="D488" s="27">
        <v>0.0</v>
      </c>
      <c r="E488" s="41"/>
    </row>
    <row r="489" hidden="1">
      <c r="A489" s="56" t="s">
        <v>3432</v>
      </c>
      <c r="B489" s="29">
        <v>0.0</v>
      </c>
      <c r="C489" s="26"/>
      <c r="D489" s="27">
        <v>0.0</v>
      </c>
      <c r="E489" s="41"/>
    </row>
    <row r="490" hidden="1">
      <c r="A490" s="56" t="s">
        <v>3434</v>
      </c>
      <c r="B490" s="29">
        <v>0.0</v>
      </c>
      <c r="C490" s="26"/>
      <c r="D490" s="27">
        <v>0.0</v>
      </c>
      <c r="E490" s="41"/>
    </row>
    <row r="491" hidden="1">
      <c r="A491" s="31" t="s">
        <v>3436</v>
      </c>
      <c r="B491" s="29">
        <v>0.0</v>
      </c>
      <c r="C491" s="26"/>
      <c r="D491" s="27">
        <v>0.0</v>
      </c>
      <c r="E491" s="41"/>
    </row>
    <row r="492" hidden="1">
      <c r="A492" s="31" t="s">
        <v>3438</v>
      </c>
      <c r="B492" s="29">
        <v>0.0</v>
      </c>
      <c r="C492" s="26"/>
      <c r="D492" s="27">
        <v>0.0</v>
      </c>
      <c r="E492" s="40"/>
    </row>
    <row r="493" hidden="1">
      <c r="A493" s="31" t="s">
        <v>3439</v>
      </c>
      <c r="B493" s="29">
        <v>4000.0</v>
      </c>
      <c r="C493" s="26">
        <v>4000.0</v>
      </c>
      <c r="D493" s="27">
        <v>0.0</v>
      </c>
      <c r="E493" s="28" t="s">
        <v>4657</v>
      </c>
    </row>
    <row r="494" hidden="1">
      <c r="A494" s="31" t="s">
        <v>3441</v>
      </c>
      <c r="B494" s="29">
        <v>480.0</v>
      </c>
      <c r="C494" s="26">
        <v>480.0</v>
      </c>
      <c r="D494" s="27">
        <v>0.0</v>
      </c>
      <c r="E494" s="41"/>
    </row>
    <row r="495" hidden="1">
      <c r="A495" s="57" t="s">
        <v>3442</v>
      </c>
      <c r="B495" s="29">
        <v>12155.0</v>
      </c>
      <c r="C495" s="29">
        <v>12155.0</v>
      </c>
      <c r="D495" s="27">
        <v>0.0</v>
      </c>
      <c r="E495" s="41"/>
    </row>
    <row r="496" hidden="1">
      <c r="A496" s="57" t="s">
        <v>3443</v>
      </c>
      <c r="B496" s="29">
        <v>8285.0</v>
      </c>
      <c r="C496" s="58">
        <v>8285.0</v>
      </c>
      <c r="D496" s="27">
        <v>0.0</v>
      </c>
      <c r="E496" s="41"/>
    </row>
    <row r="497" hidden="1">
      <c r="A497" s="57" t="s">
        <v>3444</v>
      </c>
      <c r="B497" s="29">
        <v>24328.0</v>
      </c>
      <c r="C497" s="58">
        <v>24328.0</v>
      </c>
      <c r="D497" s="27">
        <v>0.0</v>
      </c>
      <c r="E497" s="41"/>
    </row>
    <row r="498" hidden="1">
      <c r="A498" s="57" t="s">
        <v>3445</v>
      </c>
      <c r="B498" s="29">
        <v>11842.0</v>
      </c>
      <c r="C498" s="58">
        <v>11842.0</v>
      </c>
      <c r="D498" s="27">
        <v>0.0</v>
      </c>
      <c r="E498" s="41"/>
    </row>
    <row r="499" hidden="1">
      <c r="A499" s="57" t="s">
        <v>3447</v>
      </c>
      <c r="B499" s="29">
        <v>1674.0</v>
      </c>
      <c r="C499" s="58">
        <v>1674.0</v>
      </c>
      <c r="D499" s="27">
        <v>0.0</v>
      </c>
      <c r="E499" s="41"/>
    </row>
    <row r="500" hidden="1">
      <c r="A500" s="57" t="s">
        <v>3448</v>
      </c>
      <c r="B500" s="29">
        <v>2586.0</v>
      </c>
      <c r="C500" s="58">
        <v>2586.0</v>
      </c>
      <c r="D500" s="27">
        <v>0.0</v>
      </c>
      <c r="E500" s="41"/>
    </row>
    <row r="501" hidden="1">
      <c r="A501" s="35" t="s">
        <v>3449</v>
      </c>
      <c r="B501" s="29">
        <v>68487.0</v>
      </c>
      <c r="C501" s="58">
        <v>68487.0</v>
      </c>
      <c r="D501" s="27">
        <v>0.0</v>
      </c>
      <c r="E501" s="41"/>
    </row>
    <row r="502" hidden="1">
      <c r="A502" s="36" t="s">
        <v>3450</v>
      </c>
      <c r="B502" s="42">
        <v>6.0</v>
      </c>
      <c r="C502" s="64">
        <v>6.0</v>
      </c>
      <c r="D502" s="65">
        <v>0.0</v>
      </c>
      <c r="E502" s="45"/>
    </row>
    <row r="503" hidden="1"/>
    <row r="504" hidden="1"/>
    <row r="505" hidden="1">
      <c r="A505" s="5" t="s">
        <v>3452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3423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45628.0</v>
      </c>
      <c r="B509" s="6"/>
      <c r="C509" s="53" t="s">
        <v>3424</v>
      </c>
      <c r="D509" s="15">
        <v>45634.0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4" t="s">
        <v>4468</v>
      </c>
      <c r="B511" s="7"/>
      <c r="C511" s="16"/>
      <c r="D511" s="55" t="s">
        <v>4469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3425</v>
      </c>
      <c r="B513" s="6"/>
      <c r="C513" s="6"/>
      <c r="D513" s="6"/>
      <c r="E513" s="7"/>
    </row>
    <row r="514" hidden="1">
      <c r="A514" s="20" t="s">
        <v>3426</v>
      </c>
      <c r="B514" s="21" t="s">
        <v>3427</v>
      </c>
      <c r="C514" s="22" t="s">
        <v>3428</v>
      </c>
      <c r="D514" s="21" t="s">
        <v>3429</v>
      </c>
      <c r="E514" s="23" t="s">
        <v>13</v>
      </c>
    </row>
    <row r="515" hidden="1">
      <c r="A515" s="56" t="s">
        <v>3430</v>
      </c>
      <c r="B515" s="25">
        <v>41534.0</v>
      </c>
      <c r="C515" s="26">
        <v>41537.0</v>
      </c>
      <c r="D515" s="27">
        <v>3.0</v>
      </c>
      <c r="E515" s="41"/>
    </row>
    <row r="516" hidden="1">
      <c r="A516" s="56" t="s">
        <v>3431</v>
      </c>
      <c r="B516" s="29">
        <v>25354.0</v>
      </c>
      <c r="C516" s="26">
        <v>25354.0</v>
      </c>
      <c r="D516" s="27">
        <v>0.0</v>
      </c>
      <c r="E516" s="41"/>
    </row>
    <row r="517" hidden="1">
      <c r="A517" s="56" t="s">
        <v>3432</v>
      </c>
      <c r="B517" s="29">
        <v>1590.0</v>
      </c>
      <c r="C517" s="26">
        <v>1590.0</v>
      </c>
      <c r="D517" s="27">
        <v>0.0</v>
      </c>
      <c r="E517" s="41"/>
    </row>
    <row r="518" hidden="1">
      <c r="A518" s="56" t="s">
        <v>3434</v>
      </c>
      <c r="B518" s="29">
        <v>0.0</v>
      </c>
      <c r="C518" s="26"/>
      <c r="D518" s="27">
        <v>0.0</v>
      </c>
      <c r="E518" s="41"/>
    </row>
    <row r="519" hidden="1">
      <c r="A519" s="31" t="s">
        <v>3436</v>
      </c>
      <c r="B519" s="29">
        <v>0.0</v>
      </c>
      <c r="C519" s="26"/>
      <c r="D519" s="27">
        <v>0.0</v>
      </c>
      <c r="E519" s="41"/>
    </row>
    <row r="520" hidden="1">
      <c r="A520" s="31" t="s">
        <v>3438</v>
      </c>
      <c r="B520" s="29">
        <v>50.0</v>
      </c>
      <c r="C520" s="26">
        <v>50.0</v>
      </c>
      <c r="D520" s="27">
        <v>0.0</v>
      </c>
      <c r="E520" s="40"/>
    </row>
    <row r="521" hidden="1">
      <c r="A521" s="31" t="s">
        <v>3439</v>
      </c>
      <c r="B521" s="29">
        <v>3488.0</v>
      </c>
      <c r="C521" s="26">
        <v>3328.0</v>
      </c>
      <c r="D521" s="27">
        <v>-160.0</v>
      </c>
      <c r="E521" s="28" t="s">
        <v>4658</v>
      </c>
    </row>
    <row r="522" hidden="1">
      <c r="A522" s="31" t="s">
        <v>3441</v>
      </c>
      <c r="B522" s="29">
        <v>5920.0</v>
      </c>
      <c r="C522" s="26">
        <v>6040.0</v>
      </c>
      <c r="D522" s="27">
        <v>120.0</v>
      </c>
      <c r="E522" s="41"/>
    </row>
    <row r="523" hidden="1">
      <c r="A523" s="57" t="s">
        <v>3442</v>
      </c>
      <c r="B523" s="29">
        <v>101461.0</v>
      </c>
      <c r="C523" s="29">
        <v>101461.0</v>
      </c>
      <c r="D523" s="27">
        <v>0.0</v>
      </c>
      <c r="E523" s="41"/>
    </row>
    <row r="524" hidden="1">
      <c r="A524" s="57" t="s">
        <v>3443</v>
      </c>
      <c r="B524" s="29">
        <v>42339.0</v>
      </c>
      <c r="C524" s="58">
        <v>42339.0</v>
      </c>
      <c r="D524" s="27">
        <v>0.0</v>
      </c>
      <c r="E524" s="41"/>
    </row>
    <row r="525" hidden="1">
      <c r="A525" s="57" t="s">
        <v>3444</v>
      </c>
      <c r="B525" s="29">
        <v>145254.0</v>
      </c>
      <c r="C525" s="58">
        <v>144596.0</v>
      </c>
      <c r="D525" s="27">
        <v>-658.0</v>
      </c>
      <c r="E525" s="41"/>
    </row>
    <row r="526" hidden="1">
      <c r="A526" s="57" t="s">
        <v>3445</v>
      </c>
      <c r="B526" s="29">
        <v>88858.0</v>
      </c>
      <c r="C526" s="58">
        <v>88858.0</v>
      </c>
      <c r="D526" s="27">
        <v>0.0</v>
      </c>
      <c r="E526" s="41"/>
    </row>
    <row r="527" hidden="1">
      <c r="A527" s="57" t="s">
        <v>3447</v>
      </c>
      <c r="B527" s="29">
        <v>4307.0</v>
      </c>
      <c r="C527" s="58">
        <v>4307.0</v>
      </c>
      <c r="D527" s="27">
        <v>0.0</v>
      </c>
      <c r="E527" s="41"/>
    </row>
    <row r="528" hidden="1">
      <c r="A528" s="57" t="s">
        <v>3448</v>
      </c>
      <c r="B528" s="29">
        <v>29306.0</v>
      </c>
      <c r="C528" s="58">
        <v>29306.0</v>
      </c>
      <c r="D528" s="27">
        <v>0.0</v>
      </c>
      <c r="E528" s="41"/>
    </row>
    <row r="529" hidden="1">
      <c r="A529" s="35" t="s">
        <v>3449</v>
      </c>
      <c r="B529" s="29">
        <v>460149.9</v>
      </c>
      <c r="C529" s="58">
        <v>459491.9</v>
      </c>
      <c r="D529" s="27">
        <v>-658.0</v>
      </c>
      <c r="E529" s="41"/>
    </row>
    <row r="530" hidden="1">
      <c r="A530" s="36" t="s">
        <v>3450</v>
      </c>
      <c r="B530" s="42">
        <v>5.099999999998545</v>
      </c>
      <c r="C530" s="64">
        <v>-31.900000000023283</v>
      </c>
      <c r="D530" s="65">
        <v>-37.00000000002183</v>
      </c>
      <c r="E530" s="45"/>
    </row>
    <row r="531" hidden="1"/>
    <row r="532" hidden="1"/>
    <row r="533" hidden="1">
      <c r="A533" s="5" t="s">
        <v>3452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3423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45635.0</v>
      </c>
      <c r="B537" s="6"/>
      <c r="C537" s="53" t="s">
        <v>3424</v>
      </c>
      <c r="D537" s="15">
        <v>45641.0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4" t="s">
        <v>4468</v>
      </c>
      <c r="B539" s="7"/>
      <c r="C539" s="16"/>
      <c r="D539" s="55" t="s">
        <v>4469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3425</v>
      </c>
      <c r="B541" s="6"/>
      <c r="C541" s="6"/>
      <c r="D541" s="6"/>
      <c r="E541" s="7"/>
    </row>
    <row r="542" hidden="1">
      <c r="A542" s="20" t="s">
        <v>3426</v>
      </c>
      <c r="B542" s="21" t="s">
        <v>3427</v>
      </c>
      <c r="C542" s="22" t="s">
        <v>3428</v>
      </c>
      <c r="D542" s="21" t="s">
        <v>3429</v>
      </c>
      <c r="E542" s="23" t="s">
        <v>13</v>
      </c>
    </row>
    <row r="543" hidden="1">
      <c r="A543" s="56" t="s">
        <v>3430</v>
      </c>
      <c r="B543" s="25">
        <v>46414.0</v>
      </c>
      <c r="C543" s="26">
        <v>46317.0</v>
      </c>
      <c r="D543" s="27">
        <v>-97.0</v>
      </c>
      <c r="E543" s="41"/>
    </row>
    <row r="544" hidden="1">
      <c r="A544" s="56" t="s">
        <v>3431</v>
      </c>
      <c r="B544" s="29">
        <v>25616.0</v>
      </c>
      <c r="C544" s="26">
        <v>25616.0</v>
      </c>
      <c r="D544" s="27">
        <v>0.0</v>
      </c>
      <c r="E544" s="41"/>
    </row>
    <row r="545" hidden="1">
      <c r="A545" s="56" t="s">
        <v>3432</v>
      </c>
      <c r="B545" s="29">
        <v>820.0</v>
      </c>
      <c r="C545" s="26">
        <v>820.0</v>
      </c>
      <c r="D545" s="27">
        <v>0.0</v>
      </c>
      <c r="E545" s="41"/>
    </row>
    <row r="546" hidden="1">
      <c r="A546" s="56" t="s">
        <v>3434</v>
      </c>
      <c r="B546" s="29">
        <v>0.0</v>
      </c>
      <c r="C546" s="26"/>
      <c r="D546" s="27">
        <v>0.0</v>
      </c>
      <c r="E546" s="41"/>
    </row>
    <row r="547" hidden="1">
      <c r="A547" s="31" t="s">
        <v>3436</v>
      </c>
      <c r="B547" s="29">
        <v>0.0</v>
      </c>
      <c r="C547" s="26"/>
      <c r="D547" s="27">
        <v>0.0</v>
      </c>
      <c r="E547" s="41"/>
    </row>
    <row r="548" hidden="1">
      <c r="A548" s="31" t="s">
        <v>3438</v>
      </c>
      <c r="B548" s="29">
        <v>0.0</v>
      </c>
      <c r="C548" s="26"/>
      <c r="D548" s="27">
        <v>0.0</v>
      </c>
      <c r="E548" s="40"/>
    </row>
    <row r="549" hidden="1">
      <c r="A549" s="31" t="s">
        <v>3439</v>
      </c>
      <c r="B549" s="29">
        <v>1606.0</v>
      </c>
      <c r="C549" s="26">
        <v>1606.0</v>
      </c>
      <c r="D549" s="27">
        <v>0.0</v>
      </c>
      <c r="E549" s="28" t="s">
        <v>4659</v>
      </c>
    </row>
    <row r="550" hidden="1">
      <c r="A550" s="31" t="s">
        <v>3441</v>
      </c>
      <c r="B550" s="29">
        <v>6320.0</v>
      </c>
      <c r="C550" s="26">
        <v>6320.0</v>
      </c>
      <c r="D550" s="27">
        <v>0.0</v>
      </c>
      <c r="E550" s="41"/>
    </row>
    <row r="551" hidden="1">
      <c r="A551" s="57" t="s">
        <v>3442</v>
      </c>
      <c r="B551" s="29">
        <v>115713.0</v>
      </c>
      <c r="C551" s="29">
        <v>115713.0</v>
      </c>
      <c r="D551" s="27">
        <v>0.0</v>
      </c>
      <c r="E551" s="41"/>
    </row>
    <row r="552" hidden="1">
      <c r="A552" s="57" t="s">
        <v>3443</v>
      </c>
      <c r="B552" s="29">
        <v>38807.0</v>
      </c>
      <c r="C552" s="58">
        <v>38807.0</v>
      </c>
      <c r="D552" s="27">
        <v>0.0</v>
      </c>
      <c r="E552" s="41"/>
    </row>
    <row r="553" hidden="1">
      <c r="A553" s="57" t="s">
        <v>3444</v>
      </c>
      <c r="B553" s="29">
        <v>159290.0</v>
      </c>
      <c r="C553" s="58">
        <v>158961.0</v>
      </c>
      <c r="D553" s="27">
        <v>-329.0</v>
      </c>
      <c r="E553" s="41"/>
    </row>
    <row r="554" hidden="1">
      <c r="A554" s="57" t="s">
        <v>3445</v>
      </c>
      <c r="B554" s="29">
        <v>100616.0</v>
      </c>
      <c r="C554" s="58">
        <v>100616.0</v>
      </c>
      <c r="D554" s="27">
        <v>0.0</v>
      </c>
      <c r="E554" s="41"/>
    </row>
    <row r="555" hidden="1">
      <c r="A555" s="57" t="s">
        <v>3447</v>
      </c>
      <c r="B555" s="29">
        <v>3367.0</v>
      </c>
      <c r="C555" s="58">
        <v>3367.0</v>
      </c>
      <c r="D555" s="27">
        <v>0.0</v>
      </c>
      <c r="E555" s="41"/>
    </row>
    <row r="556" hidden="1">
      <c r="A556" s="57" t="s">
        <v>3448</v>
      </c>
      <c r="B556" s="29">
        <v>28549.0</v>
      </c>
      <c r="C556" s="58">
        <v>28549.0</v>
      </c>
      <c r="D556" s="27">
        <v>0.0</v>
      </c>
      <c r="E556" s="41"/>
    </row>
    <row r="557" hidden="1">
      <c r="A557" s="35" t="s">
        <v>3449</v>
      </c>
      <c r="B557" s="29">
        <v>498557.6</v>
      </c>
      <c r="C557" s="58">
        <v>498228.6</v>
      </c>
      <c r="D557" s="27">
        <v>-329.0</v>
      </c>
      <c r="E557" s="41"/>
    </row>
    <row r="558" hidden="1">
      <c r="A558" s="36" t="s">
        <v>3450</v>
      </c>
      <c r="B558" s="42">
        <v>11.400000000001455</v>
      </c>
      <c r="C558" s="64">
        <v>-85.59999999997672</v>
      </c>
      <c r="D558" s="65">
        <v>-96.99999999997817</v>
      </c>
      <c r="E558" s="45"/>
    </row>
    <row r="559" hidden="1"/>
    <row r="560" hidden="1"/>
    <row r="561" hidden="1">
      <c r="A561" s="5" t="s">
        <v>3452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3423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45642.0</v>
      </c>
      <c r="B565" s="6"/>
      <c r="C565" s="53" t="s">
        <v>3424</v>
      </c>
      <c r="D565" s="15">
        <v>45648.0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4" t="s">
        <v>4468</v>
      </c>
      <c r="B567" s="7"/>
      <c r="C567" s="16"/>
      <c r="D567" s="55" t="s">
        <v>4469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3425</v>
      </c>
      <c r="B569" s="6"/>
      <c r="C569" s="6"/>
      <c r="D569" s="6"/>
      <c r="E569" s="7"/>
    </row>
    <row r="570" hidden="1">
      <c r="A570" s="20" t="s">
        <v>3426</v>
      </c>
      <c r="B570" s="21" t="s">
        <v>3427</v>
      </c>
      <c r="C570" s="22" t="s">
        <v>3428</v>
      </c>
      <c r="D570" s="21" t="s">
        <v>3429</v>
      </c>
      <c r="E570" s="23" t="s">
        <v>13</v>
      </c>
    </row>
    <row r="571" hidden="1">
      <c r="A571" s="56" t="s">
        <v>3430</v>
      </c>
      <c r="B571" s="25">
        <v>28003.0</v>
      </c>
      <c r="C571" s="26">
        <v>28011.0</v>
      </c>
      <c r="D571" s="27">
        <v>8.0</v>
      </c>
      <c r="E571" s="41"/>
    </row>
    <row r="572" hidden="1">
      <c r="A572" s="56" t="s">
        <v>3431</v>
      </c>
      <c r="B572" s="29">
        <v>28808.0</v>
      </c>
      <c r="C572" s="26">
        <v>28808.0</v>
      </c>
      <c r="D572" s="27">
        <v>0.0</v>
      </c>
      <c r="E572" s="41"/>
    </row>
    <row r="573" hidden="1">
      <c r="A573" s="56" t="s">
        <v>3432</v>
      </c>
      <c r="B573" s="29">
        <v>991.0</v>
      </c>
      <c r="C573" s="26">
        <v>991.0</v>
      </c>
      <c r="D573" s="27">
        <v>0.0</v>
      </c>
      <c r="E573" s="41"/>
    </row>
    <row r="574" hidden="1">
      <c r="A574" s="56" t="s">
        <v>3434</v>
      </c>
      <c r="B574" s="29">
        <v>0.0</v>
      </c>
      <c r="C574" s="26"/>
      <c r="D574" s="27">
        <v>0.0</v>
      </c>
      <c r="E574" s="41"/>
    </row>
    <row r="575" hidden="1">
      <c r="A575" s="31" t="s">
        <v>3436</v>
      </c>
      <c r="B575" s="29">
        <v>0.0</v>
      </c>
      <c r="C575" s="26"/>
      <c r="D575" s="27">
        <v>0.0</v>
      </c>
      <c r="E575" s="41"/>
    </row>
    <row r="576" hidden="1">
      <c r="A576" s="31" t="s">
        <v>3438</v>
      </c>
      <c r="B576" s="29">
        <v>3015.0</v>
      </c>
      <c r="C576" s="26">
        <v>3015.0</v>
      </c>
      <c r="D576" s="27">
        <v>0.0</v>
      </c>
      <c r="E576" s="40"/>
    </row>
    <row r="577" hidden="1">
      <c r="A577" s="31" t="s">
        <v>3439</v>
      </c>
      <c r="B577" s="29">
        <v>4393.0</v>
      </c>
      <c r="C577" s="26">
        <v>4393.0</v>
      </c>
      <c r="D577" s="27">
        <v>0.0</v>
      </c>
      <c r="E577" s="28" t="s">
        <v>4660</v>
      </c>
    </row>
    <row r="578" hidden="1">
      <c r="A578" s="31" t="s">
        <v>3441</v>
      </c>
      <c r="B578" s="29">
        <v>6920.0</v>
      </c>
      <c r="C578" s="26">
        <v>6960.0</v>
      </c>
      <c r="D578" s="27">
        <v>40.0</v>
      </c>
      <c r="E578" s="41"/>
    </row>
    <row r="579" hidden="1">
      <c r="A579" s="57" t="s">
        <v>3442</v>
      </c>
      <c r="B579" s="29">
        <v>94821.0</v>
      </c>
      <c r="C579" s="29">
        <v>94821.0</v>
      </c>
      <c r="D579" s="27">
        <v>0.0</v>
      </c>
      <c r="E579" s="41"/>
    </row>
    <row r="580" hidden="1">
      <c r="A580" s="57" t="s">
        <v>3443</v>
      </c>
      <c r="B580" s="29">
        <v>37282.0</v>
      </c>
      <c r="C580" s="58">
        <v>37282.0</v>
      </c>
      <c r="D580" s="27">
        <v>0.0</v>
      </c>
      <c r="E580" s="41"/>
    </row>
    <row r="581" hidden="1">
      <c r="A581" s="57" t="s">
        <v>3444</v>
      </c>
      <c r="B581" s="29">
        <v>136351.0</v>
      </c>
      <c r="C581" s="58">
        <v>136351.0</v>
      </c>
      <c r="D581" s="27">
        <v>0.0</v>
      </c>
      <c r="E581" s="41"/>
    </row>
    <row r="582" hidden="1">
      <c r="A582" s="57" t="s">
        <v>3445</v>
      </c>
      <c r="B582" s="29">
        <v>117964.0</v>
      </c>
      <c r="C582" s="58">
        <v>117964.0</v>
      </c>
      <c r="D582" s="27">
        <v>0.0</v>
      </c>
      <c r="E582" s="41"/>
    </row>
    <row r="583" hidden="1">
      <c r="A583" s="57" t="s">
        <v>3447</v>
      </c>
      <c r="B583" s="29">
        <v>7061.0</v>
      </c>
      <c r="C583" s="58">
        <v>7061.0</v>
      </c>
      <c r="D583" s="27">
        <v>0.0</v>
      </c>
      <c r="E583" s="41"/>
    </row>
    <row r="584" hidden="1">
      <c r="A584" s="57" t="s">
        <v>3448</v>
      </c>
      <c r="B584" s="29">
        <v>22403.0</v>
      </c>
      <c r="C584" s="58">
        <v>22403.0</v>
      </c>
      <c r="D584" s="27">
        <v>0.0</v>
      </c>
      <c r="E584" s="41"/>
    </row>
    <row r="585" hidden="1">
      <c r="A585" s="35" t="s">
        <v>3449</v>
      </c>
      <c r="B585" s="29">
        <v>465604.5</v>
      </c>
      <c r="C585" s="58">
        <v>465604.5</v>
      </c>
      <c r="D585" s="27">
        <v>0.0</v>
      </c>
      <c r="E585" s="41"/>
    </row>
    <row r="586" hidden="1">
      <c r="A586" s="36" t="s">
        <v>3450</v>
      </c>
      <c r="B586" s="42">
        <v>4.5</v>
      </c>
      <c r="C586" s="64">
        <v>52.5</v>
      </c>
      <c r="D586" s="65">
        <v>48.0</v>
      </c>
      <c r="E586" s="45"/>
    </row>
    <row r="587" hidden="1"/>
    <row r="588" hidden="1"/>
    <row r="589" hidden="1">
      <c r="A589" s="5" t="s">
        <v>3452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3423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45649.0</v>
      </c>
      <c r="B593" s="6"/>
      <c r="C593" s="53" t="s">
        <v>3424</v>
      </c>
      <c r="D593" s="15">
        <v>45655.0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4" t="s">
        <v>4468</v>
      </c>
      <c r="B595" s="7"/>
      <c r="C595" s="16"/>
      <c r="D595" s="55" t="s">
        <v>4469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3425</v>
      </c>
      <c r="B597" s="6"/>
      <c r="C597" s="6"/>
      <c r="D597" s="6"/>
      <c r="E597" s="7"/>
    </row>
    <row r="598" hidden="1">
      <c r="A598" s="20" t="s">
        <v>3426</v>
      </c>
      <c r="B598" s="21" t="s">
        <v>3427</v>
      </c>
      <c r="C598" s="22" t="s">
        <v>3428</v>
      </c>
      <c r="D598" s="21" t="s">
        <v>3429</v>
      </c>
      <c r="E598" s="23" t="s">
        <v>13</v>
      </c>
    </row>
    <row r="599" hidden="1">
      <c r="A599" s="56" t="s">
        <v>3430</v>
      </c>
      <c r="B599" s="25">
        <v>36837.0</v>
      </c>
      <c r="C599" s="26">
        <v>36837.0</v>
      </c>
      <c r="D599" s="27">
        <v>0.0</v>
      </c>
      <c r="E599" s="41"/>
    </row>
    <row r="600" hidden="1">
      <c r="A600" s="56" t="s">
        <v>3431</v>
      </c>
      <c r="B600" s="29">
        <v>11645.0</v>
      </c>
      <c r="C600" s="26">
        <v>11645.0</v>
      </c>
      <c r="D600" s="27">
        <v>0.0</v>
      </c>
      <c r="E600" s="41"/>
    </row>
    <row r="601" hidden="1">
      <c r="A601" s="56" t="s">
        <v>3432</v>
      </c>
      <c r="B601" s="29">
        <v>0.0</v>
      </c>
      <c r="C601" s="26"/>
      <c r="D601" s="27">
        <v>0.0</v>
      </c>
      <c r="E601" s="41"/>
    </row>
    <row r="602" hidden="1">
      <c r="A602" s="56" t="s">
        <v>3434</v>
      </c>
      <c r="B602" s="29">
        <v>0.0</v>
      </c>
      <c r="C602" s="26"/>
      <c r="D602" s="27">
        <v>0.0</v>
      </c>
      <c r="E602" s="41"/>
    </row>
    <row r="603" hidden="1">
      <c r="A603" s="31" t="s">
        <v>3436</v>
      </c>
      <c r="B603" s="29">
        <v>0.0</v>
      </c>
      <c r="C603" s="26"/>
      <c r="D603" s="27">
        <v>0.0</v>
      </c>
      <c r="E603" s="41"/>
    </row>
    <row r="604" hidden="1">
      <c r="A604" s="31" t="s">
        <v>3438</v>
      </c>
      <c r="B604" s="29">
        <v>0.0</v>
      </c>
      <c r="C604" s="26"/>
      <c r="D604" s="27">
        <v>0.0</v>
      </c>
      <c r="E604" s="40"/>
    </row>
    <row r="605" hidden="1">
      <c r="A605" s="31" t="s">
        <v>3439</v>
      </c>
      <c r="B605" s="29">
        <v>541.0</v>
      </c>
      <c r="C605" s="26">
        <v>541.0</v>
      </c>
      <c r="D605" s="27">
        <v>0.0</v>
      </c>
      <c r="E605" s="28"/>
    </row>
    <row r="606" hidden="1">
      <c r="A606" s="31" t="s">
        <v>3441</v>
      </c>
      <c r="B606" s="29">
        <v>3920.0</v>
      </c>
      <c r="C606" s="26">
        <v>3920.0</v>
      </c>
      <c r="D606" s="27">
        <v>0.0</v>
      </c>
      <c r="E606" s="41"/>
    </row>
    <row r="607" hidden="1">
      <c r="A607" s="57" t="s">
        <v>3442</v>
      </c>
      <c r="B607" s="29">
        <v>78595.0</v>
      </c>
      <c r="C607" s="29">
        <v>79761.0</v>
      </c>
      <c r="D607" s="27">
        <v>1166.0</v>
      </c>
      <c r="E607" s="41"/>
    </row>
    <row r="608" hidden="1">
      <c r="A608" s="57" t="s">
        <v>3443</v>
      </c>
      <c r="B608" s="29">
        <v>19940.0</v>
      </c>
      <c r="C608" s="58">
        <v>19940.0</v>
      </c>
      <c r="D608" s="27">
        <v>0.0</v>
      </c>
      <c r="E608" s="41"/>
    </row>
    <row r="609" hidden="1">
      <c r="A609" s="57" t="s">
        <v>3444</v>
      </c>
      <c r="B609" s="29">
        <v>77123.0</v>
      </c>
      <c r="C609" s="58">
        <v>77123.0</v>
      </c>
      <c r="D609" s="27">
        <v>0.0</v>
      </c>
      <c r="E609" s="41"/>
    </row>
    <row r="610" hidden="1">
      <c r="A610" s="57" t="s">
        <v>3445</v>
      </c>
      <c r="B610" s="29">
        <v>49100.0</v>
      </c>
      <c r="C610" s="58">
        <v>49100.0</v>
      </c>
      <c r="D610" s="27">
        <v>0.0</v>
      </c>
      <c r="E610" s="41"/>
    </row>
    <row r="611" hidden="1">
      <c r="A611" s="57" t="s">
        <v>3447</v>
      </c>
      <c r="B611" s="29">
        <v>2252.0</v>
      </c>
      <c r="C611" s="58">
        <v>2252.0</v>
      </c>
      <c r="D611" s="27">
        <v>0.0</v>
      </c>
      <c r="E611" s="41"/>
    </row>
    <row r="612" hidden="1">
      <c r="A612" s="57" t="s">
        <v>3448</v>
      </c>
      <c r="B612" s="29">
        <v>20134.0</v>
      </c>
      <c r="C612" s="58">
        <v>20134.0</v>
      </c>
      <c r="D612" s="27">
        <v>0.0</v>
      </c>
      <c r="E612" s="41"/>
    </row>
    <row r="613" hidden="1">
      <c r="A613" s="35" t="s">
        <v>3449</v>
      </c>
      <c r="B613" s="29">
        <v>279953.0</v>
      </c>
      <c r="C613" s="58">
        <v>281119.0</v>
      </c>
      <c r="D613" s="27">
        <v>1166.0</v>
      </c>
      <c r="E613" s="41"/>
    </row>
    <row r="614" hidden="1">
      <c r="A614" s="36" t="s">
        <v>3450</v>
      </c>
      <c r="B614" s="42">
        <v>0.0</v>
      </c>
      <c r="C614" s="64">
        <v>0.0</v>
      </c>
      <c r="D614" s="65">
        <v>0.0</v>
      </c>
      <c r="E614" s="45"/>
    </row>
    <row r="615" hidden="1"/>
    <row r="616" hidden="1"/>
    <row r="617" hidden="1">
      <c r="A617" s="5" t="s">
        <v>3452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3423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45656.0</v>
      </c>
      <c r="B621" s="6"/>
      <c r="C621" s="53" t="s">
        <v>3424</v>
      </c>
      <c r="D621" s="15">
        <v>45657.0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4" t="s">
        <v>4468</v>
      </c>
      <c r="B623" s="7"/>
      <c r="C623" s="16"/>
      <c r="D623" s="55" t="s">
        <v>4470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3425</v>
      </c>
      <c r="B625" s="6"/>
      <c r="C625" s="6"/>
      <c r="D625" s="6"/>
      <c r="E625" s="7"/>
    </row>
    <row r="626" hidden="1">
      <c r="A626" s="20" t="s">
        <v>3426</v>
      </c>
      <c r="B626" s="21" t="s">
        <v>3427</v>
      </c>
      <c r="C626" s="22" t="s">
        <v>3428</v>
      </c>
      <c r="D626" s="21" t="s">
        <v>3429</v>
      </c>
      <c r="E626" s="23" t="s">
        <v>13</v>
      </c>
    </row>
    <row r="627" hidden="1">
      <c r="A627" s="56" t="s">
        <v>3430</v>
      </c>
      <c r="B627" s="25">
        <v>15234.0</v>
      </c>
      <c r="C627" s="26">
        <v>15234.0</v>
      </c>
      <c r="D627" s="27">
        <v>0.0</v>
      </c>
      <c r="E627" s="41"/>
    </row>
    <row r="628" hidden="1">
      <c r="A628" s="56" t="s">
        <v>3431</v>
      </c>
      <c r="B628" s="29">
        <v>6452.0</v>
      </c>
      <c r="C628" s="26">
        <v>6452.0</v>
      </c>
      <c r="D628" s="27">
        <v>0.0</v>
      </c>
      <c r="E628" s="41"/>
    </row>
    <row r="629" hidden="1">
      <c r="A629" s="56" t="s">
        <v>3432</v>
      </c>
      <c r="B629" s="29">
        <v>0.0</v>
      </c>
      <c r="C629" s="26"/>
      <c r="D629" s="27">
        <v>0.0</v>
      </c>
      <c r="E629" s="41"/>
    </row>
    <row r="630" hidden="1">
      <c r="A630" s="56" t="s">
        <v>3434</v>
      </c>
      <c r="B630" s="29">
        <v>0.0</v>
      </c>
      <c r="C630" s="26"/>
      <c r="D630" s="27">
        <v>0.0</v>
      </c>
      <c r="E630" s="41"/>
    </row>
    <row r="631" hidden="1">
      <c r="A631" s="31" t="s">
        <v>3436</v>
      </c>
      <c r="B631" s="29">
        <v>0.0</v>
      </c>
      <c r="C631" s="26"/>
      <c r="D631" s="27">
        <v>0.0</v>
      </c>
      <c r="E631" s="41"/>
    </row>
    <row r="632" hidden="1">
      <c r="A632" s="31" t="s">
        <v>3438</v>
      </c>
      <c r="B632" s="29">
        <v>0.0</v>
      </c>
      <c r="C632" s="26"/>
      <c r="D632" s="27">
        <v>0.0</v>
      </c>
      <c r="E632" s="40"/>
    </row>
    <row r="633" hidden="1">
      <c r="A633" s="31" t="s">
        <v>3439</v>
      </c>
      <c r="B633" s="29">
        <v>0.0</v>
      </c>
      <c r="C633" s="26"/>
      <c r="D633" s="27">
        <v>0.0</v>
      </c>
      <c r="E633" s="28"/>
    </row>
    <row r="634" hidden="1">
      <c r="A634" s="31" t="s">
        <v>3441</v>
      </c>
      <c r="B634" s="29">
        <v>1480.0</v>
      </c>
      <c r="C634" s="26">
        <v>1480.0</v>
      </c>
      <c r="D634" s="27">
        <v>0.0</v>
      </c>
      <c r="E634" s="41"/>
    </row>
    <row r="635" hidden="1">
      <c r="A635" s="57" t="s">
        <v>3442</v>
      </c>
      <c r="B635" s="29">
        <v>23556.0</v>
      </c>
      <c r="C635" s="29">
        <v>23556.0</v>
      </c>
      <c r="D635" s="27">
        <v>0.0</v>
      </c>
      <c r="E635" s="41"/>
    </row>
    <row r="636" hidden="1">
      <c r="A636" s="57" t="s">
        <v>3443</v>
      </c>
      <c r="B636" s="29">
        <v>9029.0</v>
      </c>
      <c r="C636" s="58">
        <v>9029.0</v>
      </c>
      <c r="D636" s="27">
        <v>0.0</v>
      </c>
      <c r="E636" s="41"/>
    </row>
    <row r="637" hidden="1">
      <c r="A637" s="57" t="s">
        <v>3444</v>
      </c>
      <c r="B637" s="29">
        <v>37343.0</v>
      </c>
      <c r="C637" s="58">
        <v>37343.0</v>
      </c>
      <c r="D637" s="27">
        <v>0.0</v>
      </c>
      <c r="E637" s="41"/>
    </row>
    <row r="638" hidden="1">
      <c r="A638" s="57" t="s">
        <v>3445</v>
      </c>
      <c r="B638" s="29">
        <v>26236.0</v>
      </c>
      <c r="C638" s="58">
        <v>26236.0</v>
      </c>
      <c r="D638" s="27">
        <v>0.0</v>
      </c>
      <c r="E638" s="41"/>
    </row>
    <row r="639" hidden="1">
      <c r="A639" s="57" t="s">
        <v>3447</v>
      </c>
      <c r="B639" s="29">
        <v>486.0</v>
      </c>
      <c r="C639" s="58">
        <v>486.0</v>
      </c>
      <c r="D639" s="27">
        <v>0.0</v>
      </c>
      <c r="E639" s="41"/>
    </row>
    <row r="640" hidden="1">
      <c r="A640" s="57" t="s">
        <v>3448</v>
      </c>
      <c r="B640" s="29">
        <v>7437.0</v>
      </c>
      <c r="C640" s="58">
        <v>7437.0</v>
      </c>
      <c r="D640" s="27">
        <v>0.0</v>
      </c>
      <c r="E640" s="41"/>
    </row>
    <row r="641" hidden="1">
      <c r="A641" s="35" t="s">
        <v>3449</v>
      </c>
      <c r="B641" s="29">
        <v>119816.0</v>
      </c>
      <c r="C641" s="58">
        <v>119816.0</v>
      </c>
      <c r="D641" s="27">
        <v>0.0</v>
      </c>
      <c r="E641" s="41"/>
    </row>
    <row r="642" hidden="1">
      <c r="A642" s="36" t="s">
        <v>3450</v>
      </c>
      <c r="B642" s="42">
        <v>0.0</v>
      </c>
      <c r="C642" s="64">
        <v>0.0</v>
      </c>
      <c r="D642" s="65">
        <v>0.0</v>
      </c>
      <c r="E642" s="45"/>
    </row>
    <row r="643" hidden="1"/>
    <row r="644" hidden="1"/>
    <row r="645" hidden="1">
      <c r="A645" s="5" t="s">
        <v>3452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3423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45658.0</v>
      </c>
      <c r="B649" s="6"/>
      <c r="C649" s="53" t="s">
        <v>3424</v>
      </c>
      <c r="D649" s="15">
        <v>45662.0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4" t="s">
        <v>4471</v>
      </c>
      <c r="B651" s="7"/>
      <c r="C651" s="16"/>
      <c r="D651" s="55" t="s">
        <v>4469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3425</v>
      </c>
      <c r="B653" s="6"/>
      <c r="C653" s="6"/>
      <c r="D653" s="6"/>
      <c r="E653" s="7"/>
    </row>
    <row r="654" hidden="1">
      <c r="A654" s="20" t="s">
        <v>3426</v>
      </c>
      <c r="B654" s="21" t="s">
        <v>3427</v>
      </c>
      <c r="C654" s="22" t="s">
        <v>3428</v>
      </c>
      <c r="D654" s="21" t="s">
        <v>3429</v>
      </c>
      <c r="E654" s="23" t="s">
        <v>13</v>
      </c>
    </row>
    <row r="655" hidden="1">
      <c r="A655" s="56" t="s">
        <v>3430</v>
      </c>
      <c r="B655" s="25">
        <v>47583.0</v>
      </c>
      <c r="C655" s="26">
        <v>47586.0</v>
      </c>
      <c r="D655" s="27">
        <v>3.0</v>
      </c>
      <c r="E655" s="41"/>
    </row>
    <row r="656" hidden="1">
      <c r="A656" s="56" t="s">
        <v>3431</v>
      </c>
      <c r="B656" s="29">
        <v>18253.0</v>
      </c>
      <c r="C656" s="26">
        <v>18253.0</v>
      </c>
      <c r="D656" s="27">
        <v>0.0</v>
      </c>
      <c r="E656" s="41"/>
    </row>
    <row r="657" hidden="1">
      <c r="A657" s="56" t="s">
        <v>3432</v>
      </c>
      <c r="B657" s="29">
        <v>1000.0</v>
      </c>
      <c r="C657" s="26">
        <v>1000.0</v>
      </c>
      <c r="D657" s="27">
        <v>0.0</v>
      </c>
      <c r="E657" s="41"/>
    </row>
    <row r="658" hidden="1">
      <c r="A658" s="56" t="s">
        <v>3434</v>
      </c>
      <c r="B658" s="29">
        <v>0.0</v>
      </c>
      <c r="C658" s="26"/>
      <c r="D658" s="27">
        <v>0.0</v>
      </c>
      <c r="E658" s="41"/>
    </row>
    <row r="659" hidden="1">
      <c r="A659" s="31" t="s">
        <v>3436</v>
      </c>
      <c r="B659" s="29">
        <v>0.0</v>
      </c>
      <c r="C659" s="26"/>
      <c r="D659" s="27">
        <v>0.0</v>
      </c>
      <c r="E659" s="41"/>
    </row>
    <row r="660" hidden="1">
      <c r="A660" s="31" t="s">
        <v>3438</v>
      </c>
      <c r="B660" s="29">
        <v>0.0</v>
      </c>
      <c r="C660" s="26"/>
      <c r="D660" s="27">
        <v>0.0</v>
      </c>
      <c r="E660" s="40"/>
    </row>
    <row r="661" hidden="1">
      <c r="A661" s="31" t="s">
        <v>3439</v>
      </c>
      <c r="B661" s="29">
        <v>0.0</v>
      </c>
      <c r="C661" s="26"/>
      <c r="D661" s="27">
        <v>0.0</v>
      </c>
      <c r="E661" s="28"/>
    </row>
    <row r="662" hidden="1">
      <c r="A662" s="31" t="s">
        <v>3441</v>
      </c>
      <c r="B662" s="29">
        <v>4000.0</v>
      </c>
      <c r="C662" s="26">
        <v>4000.0</v>
      </c>
      <c r="D662" s="27">
        <v>0.0</v>
      </c>
      <c r="E662" s="41"/>
    </row>
    <row r="663" hidden="1">
      <c r="A663" s="57" t="s">
        <v>3442</v>
      </c>
      <c r="B663" s="29">
        <v>110184.0</v>
      </c>
      <c r="C663" s="29">
        <v>110184.0</v>
      </c>
      <c r="D663" s="27">
        <v>0.0</v>
      </c>
      <c r="E663" s="41"/>
    </row>
    <row r="664" hidden="1">
      <c r="A664" s="57" t="s">
        <v>3443</v>
      </c>
      <c r="B664" s="29">
        <v>25710.0</v>
      </c>
      <c r="C664" s="58">
        <v>25974.0</v>
      </c>
      <c r="D664" s="27">
        <v>264.0</v>
      </c>
      <c r="E664" s="41"/>
    </row>
    <row r="665" hidden="1">
      <c r="A665" s="57" t="s">
        <v>3444</v>
      </c>
      <c r="B665" s="29">
        <v>90923.0</v>
      </c>
      <c r="C665" s="58">
        <v>91808.0</v>
      </c>
      <c r="D665" s="27">
        <v>885.0</v>
      </c>
      <c r="E665" s="41"/>
    </row>
    <row r="666" hidden="1">
      <c r="A666" s="57" t="s">
        <v>3445</v>
      </c>
      <c r="B666" s="29">
        <v>56861.0</v>
      </c>
      <c r="C666" s="58">
        <v>56861.0</v>
      </c>
      <c r="D666" s="27">
        <v>0.0</v>
      </c>
      <c r="E666" s="41"/>
    </row>
    <row r="667" hidden="1">
      <c r="A667" s="57" t="s">
        <v>3447</v>
      </c>
      <c r="B667" s="29">
        <v>3579.0</v>
      </c>
      <c r="C667" s="58">
        <v>3579.0</v>
      </c>
      <c r="D667" s="27">
        <v>0.0</v>
      </c>
      <c r="E667" s="41"/>
    </row>
    <row r="668" hidden="1">
      <c r="A668" s="57" t="s">
        <v>3448</v>
      </c>
      <c r="B668" s="29">
        <v>21130.0</v>
      </c>
      <c r="C668" s="58">
        <v>21798.0</v>
      </c>
      <c r="D668" s="27">
        <v>668.0</v>
      </c>
      <c r="E668" s="41"/>
    </row>
    <row r="669" hidden="1">
      <c r="A669" s="35" t="s">
        <v>3449</v>
      </c>
      <c r="B669" s="29">
        <v>358091.0</v>
      </c>
      <c r="C669" s="58">
        <v>359963.0</v>
      </c>
      <c r="D669" s="27">
        <v>1872.0</v>
      </c>
      <c r="E669" s="41"/>
    </row>
    <row r="670" hidden="1">
      <c r="A670" s="36" t="s">
        <v>3450</v>
      </c>
      <c r="B670" s="42">
        <v>2.0</v>
      </c>
      <c r="C670" s="64">
        <v>-718.0</v>
      </c>
      <c r="D670" s="65">
        <v>-720.0</v>
      </c>
      <c r="E670" s="45"/>
    </row>
    <row r="671" hidden="1"/>
    <row r="672" hidden="1"/>
    <row r="673" hidden="1">
      <c r="A673" s="5" t="s">
        <v>3452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3423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45663.0</v>
      </c>
      <c r="B677" s="6"/>
      <c r="C677" s="53" t="s">
        <v>3424</v>
      </c>
      <c r="D677" s="15">
        <v>45669.0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4" t="s">
        <v>4468</v>
      </c>
      <c r="B679" s="7"/>
      <c r="C679" s="16"/>
      <c r="D679" s="55" t="s">
        <v>4469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3425</v>
      </c>
      <c r="B681" s="6"/>
      <c r="C681" s="6"/>
      <c r="D681" s="6"/>
      <c r="E681" s="7"/>
    </row>
    <row r="682" hidden="1">
      <c r="A682" s="20" t="s">
        <v>3426</v>
      </c>
      <c r="B682" s="21" t="s">
        <v>3427</v>
      </c>
      <c r="C682" s="22" t="s">
        <v>3428</v>
      </c>
      <c r="D682" s="21" t="s">
        <v>3429</v>
      </c>
      <c r="E682" s="23" t="s">
        <v>13</v>
      </c>
    </row>
    <row r="683" hidden="1">
      <c r="A683" s="56" t="s">
        <v>3430</v>
      </c>
      <c r="B683" s="25">
        <v>26810.0</v>
      </c>
      <c r="C683" s="26">
        <v>26814.0</v>
      </c>
      <c r="D683" s="27">
        <v>4.0</v>
      </c>
      <c r="E683" s="41"/>
    </row>
    <row r="684" hidden="1">
      <c r="A684" s="56" t="s">
        <v>3431</v>
      </c>
      <c r="B684" s="29">
        <v>20257.0</v>
      </c>
      <c r="C684" s="26">
        <v>20257.0</v>
      </c>
      <c r="D684" s="27">
        <v>0.0</v>
      </c>
      <c r="E684" s="41"/>
    </row>
    <row r="685" hidden="1">
      <c r="A685" s="56" t="s">
        <v>3432</v>
      </c>
      <c r="B685" s="29">
        <v>400.0</v>
      </c>
      <c r="C685" s="26">
        <v>400.0</v>
      </c>
      <c r="D685" s="27">
        <v>0.0</v>
      </c>
      <c r="E685" s="41"/>
    </row>
    <row r="686" hidden="1">
      <c r="A686" s="56" t="s">
        <v>3434</v>
      </c>
      <c r="B686" s="29">
        <v>0.0</v>
      </c>
      <c r="C686" s="26"/>
      <c r="D686" s="27">
        <v>0.0</v>
      </c>
      <c r="E686" s="41"/>
    </row>
    <row r="687" hidden="1">
      <c r="A687" s="31" t="s">
        <v>3436</v>
      </c>
      <c r="B687" s="29">
        <v>0.0</v>
      </c>
      <c r="C687" s="26"/>
      <c r="D687" s="27">
        <v>0.0</v>
      </c>
      <c r="E687" s="41"/>
    </row>
    <row r="688" hidden="1">
      <c r="A688" s="31" t="s">
        <v>3438</v>
      </c>
      <c r="B688" s="29">
        <v>0.0</v>
      </c>
      <c r="C688" s="26"/>
      <c r="D688" s="27">
        <v>0.0</v>
      </c>
      <c r="E688" s="40"/>
    </row>
    <row r="689" hidden="1">
      <c r="A689" s="31" t="s">
        <v>3439</v>
      </c>
      <c r="B689" s="29">
        <v>5000.0</v>
      </c>
      <c r="C689" s="26">
        <v>5000.0</v>
      </c>
      <c r="D689" s="27">
        <v>0.0</v>
      </c>
      <c r="E689" s="28" t="s">
        <v>4661</v>
      </c>
    </row>
    <row r="690" hidden="1">
      <c r="A690" s="31" t="s">
        <v>3441</v>
      </c>
      <c r="B690" s="29">
        <v>4800.0</v>
      </c>
      <c r="C690" s="26">
        <v>4800.0</v>
      </c>
      <c r="D690" s="27">
        <v>0.0</v>
      </c>
      <c r="E690" s="41"/>
    </row>
    <row r="691" hidden="1">
      <c r="A691" s="57" t="s">
        <v>3442</v>
      </c>
      <c r="B691" s="29">
        <v>109738.0</v>
      </c>
      <c r="C691" s="29">
        <v>109738.0</v>
      </c>
      <c r="D691" s="27">
        <v>0.0</v>
      </c>
      <c r="E691" s="41"/>
    </row>
    <row r="692" hidden="1">
      <c r="A692" s="57" t="s">
        <v>3443</v>
      </c>
      <c r="B692" s="29">
        <v>39764.0</v>
      </c>
      <c r="C692" s="58">
        <v>39764.0</v>
      </c>
      <c r="D692" s="27">
        <v>0.0</v>
      </c>
      <c r="E692" s="41"/>
    </row>
    <row r="693" hidden="1">
      <c r="A693" s="57" t="s">
        <v>3444</v>
      </c>
      <c r="B693" s="29">
        <v>127702.0</v>
      </c>
      <c r="C693" s="58">
        <v>125987.0</v>
      </c>
      <c r="D693" s="27">
        <v>-1715.0</v>
      </c>
      <c r="E693" s="41"/>
    </row>
    <row r="694" hidden="1">
      <c r="A694" s="57" t="s">
        <v>3445</v>
      </c>
      <c r="B694" s="29">
        <v>85034.0</v>
      </c>
      <c r="C694" s="58">
        <v>85034.0</v>
      </c>
      <c r="D694" s="27">
        <v>0.0</v>
      </c>
      <c r="E694" s="41"/>
    </row>
    <row r="695" hidden="1">
      <c r="A695" s="57" t="s">
        <v>3447</v>
      </c>
      <c r="B695" s="29">
        <v>4845.0</v>
      </c>
      <c r="C695" s="58">
        <v>4845.0</v>
      </c>
      <c r="D695" s="27">
        <v>0.0</v>
      </c>
      <c r="E695" s="41"/>
    </row>
    <row r="696" hidden="1">
      <c r="A696" s="57" t="s">
        <v>3448</v>
      </c>
      <c r="B696" s="29">
        <v>16132.0</v>
      </c>
      <c r="C696" s="58">
        <v>16132.0</v>
      </c>
      <c r="D696" s="27">
        <v>0.0</v>
      </c>
      <c r="E696" s="41"/>
    </row>
    <row r="697" hidden="1">
      <c r="A697" s="35" t="s">
        <v>3449</v>
      </c>
      <c r="B697" s="29">
        <v>424176.5</v>
      </c>
      <c r="C697" s="58">
        <v>422461.5</v>
      </c>
      <c r="D697" s="27">
        <v>-1715.0</v>
      </c>
      <c r="E697" s="41"/>
    </row>
    <row r="698" hidden="1">
      <c r="A698" s="36" t="s">
        <v>3450</v>
      </c>
      <c r="B698" s="42" t="s">
        <v>4662</v>
      </c>
      <c r="C698" s="64">
        <v>177.5</v>
      </c>
      <c r="D698" s="65" t="e">
        <v>#VALUE!</v>
      </c>
      <c r="E698" s="45"/>
    </row>
    <row r="699" hidden="1"/>
    <row r="700" hidden="1"/>
    <row r="701" hidden="1">
      <c r="A701" s="5" t="s">
        <v>3452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3423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3" t="s">
        <v>3424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4" t="s">
        <v>4468</v>
      </c>
      <c r="B707" s="7"/>
      <c r="C707" s="16"/>
      <c r="D707" s="55" t="s">
        <v>4469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3425</v>
      </c>
      <c r="B709" s="6"/>
      <c r="C709" s="6"/>
      <c r="D709" s="6"/>
      <c r="E709" s="7"/>
    </row>
    <row r="710" hidden="1">
      <c r="A710" s="20" t="s">
        <v>3426</v>
      </c>
      <c r="B710" s="21" t="s">
        <v>3427</v>
      </c>
      <c r="C710" s="22" t="s">
        <v>3428</v>
      </c>
      <c r="D710" s="21" t="s">
        <v>3429</v>
      </c>
      <c r="E710" s="23" t="s">
        <v>13</v>
      </c>
    </row>
    <row r="711" hidden="1">
      <c r="A711" s="56" t="s">
        <v>3430</v>
      </c>
      <c r="B711" s="25">
        <v>26810.0</v>
      </c>
      <c r="C711" s="26">
        <v>26814.0</v>
      </c>
      <c r="D711" s="27">
        <v>4.0</v>
      </c>
      <c r="E711" s="41"/>
    </row>
    <row r="712" hidden="1">
      <c r="A712" s="56" t="s">
        <v>3431</v>
      </c>
      <c r="B712" s="29">
        <v>20257.0</v>
      </c>
      <c r="C712" s="26">
        <v>20257.0</v>
      </c>
      <c r="D712" s="27">
        <v>0.0</v>
      </c>
      <c r="E712" s="41"/>
    </row>
    <row r="713" hidden="1">
      <c r="A713" s="56" t="s">
        <v>3432</v>
      </c>
      <c r="B713" s="29">
        <v>400.0</v>
      </c>
      <c r="C713" s="26">
        <v>400.0</v>
      </c>
      <c r="D713" s="27">
        <v>0.0</v>
      </c>
      <c r="E713" s="41"/>
    </row>
    <row r="714" hidden="1">
      <c r="A714" s="56" t="s">
        <v>3434</v>
      </c>
      <c r="B714" s="29">
        <v>0.0</v>
      </c>
      <c r="C714" s="26"/>
      <c r="D714" s="27">
        <v>0.0</v>
      </c>
      <c r="E714" s="41"/>
    </row>
    <row r="715" hidden="1">
      <c r="A715" s="31" t="s">
        <v>3436</v>
      </c>
      <c r="B715" s="29">
        <v>0.0</v>
      </c>
      <c r="C715" s="26"/>
      <c r="D715" s="27">
        <v>0.0</v>
      </c>
      <c r="E715" s="41"/>
    </row>
    <row r="716" hidden="1">
      <c r="A716" s="31" t="s">
        <v>3438</v>
      </c>
      <c r="B716" s="29">
        <v>0.0</v>
      </c>
      <c r="C716" s="26"/>
      <c r="D716" s="27">
        <v>0.0</v>
      </c>
      <c r="E716" s="40"/>
    </row>
    <row r="717" hidden="1">
      <c r="A717" s="31" t="s">
        <v>3439</v>
      </c>
      <c r="B717" s="29">
        <v>5000.0</v>
      </c>
      <c r="C717" s="26">
        <v>5000.0</v>
      </c>
      <c r="D717" s="27">
        <v>0.0</v>
      </c>
      <c r="E717" s="28" t="s">
        <v>4661</v>
      </c>
    </row>
    <row r="718" hidden="1">
      <c r="A718" s="31" t="s">
        <v>3441</v>
      </c>
      <c r="B718" s="29">
        <v>4800.0</v>
      </c>
      <c r="C718" s="26">
        <v>4800.0</v>
      </c>
      <c r="D718" s="27">
        <v>0.0</v>
      </c>
      <c r="E718" s="41"/>
    </row>
    <row r="719" hidden="1">
      <c r="A719" s="57" t="s">
        <v>3442</v>
      </c>
      <c r="B719" s="29">
        <v>109738.0</v>
      </c>
      <c r="C719" s="29">
        <v>109738.0</v>
      </c>
      <c r="D719" s="27">
        <v>0.0</v>
      </c>
      <c r="E719" s="41"/>
    </row>
    <row r="720" hidden="1">
      <c r="A720" s="57" t="s">
        <v>3443</v>
      </c>
      <c r="B720" s="29">
        <v>39764.0</v>
      </c>
      <c r="C720" s="58">
        <v>39764.0</v>
      </c>
      <c r="D720" s="27">
        <v>0.0</v>
      </c>
      <c r="E720" s="41"/>
    </row>
    <row r="721" hidden="1">
      <c r="A721" s="57" t="s">
        <v>3444</v>
      </c>
      <c r="B721" s="29">
        <v>127702.0</v>
      </c>
      <c r="C721" s="58">
        <v>125987.0</v>
      </c>
      <c r="D721" s="27">
        <v>-1715.0</v>
      </c>
      <c r="E721" s="41"/>
    </row>
    <row r="722" hidden="1">
      <c r="A722" s="57" t="s">
        <v>3445</v>
      </c>
      <c r="B722" s="29">
        <v>85034.0</v>
      </c>
      <c r="C722" s="58">
        <v>85034.0</v>
      </c>
      <c r="D722" s="27">
        <v>0.0</v>
      </c>
      <c r="E722" s="41"/>
    </row>
    <row r="723" hidden="1">
      <c r="A723" s="57" t="s">
        <v>3447</v>
      </c>
      <c r="B723" s="29">
        <v>4845.0</v>
      </c>
      <c r="C723" s="58">
        <v>4845.0</v>
      </c>
      <c r="D723" s="27">
        <v>0.0</v>
      </c>
      <c r="E723" s="41"/>
    </row>
    <row r="724" hidden="1">
      <c r="A724" s="57" t="s">
        <v>3448</v>
      </c>
      <c r="B724" s="29">
        <v>16132.0</v>
      </c>
      <c r="C724" s="58">
        <v>16132.0</v>
      </c>
      <c r="D724" s="27">
        <v>0.0</v>
      </c>
      <c r="E724" s="41"/>
    </row>
    <row r="725" hidden="1">
      <c r="A725" s="35" t="s">
        <v>3449</v>
      </c>
      <c r="B725" s="29">
        <v>424176.5</v>
      </c>
      <c r="C725" s="58">
        <v>422461.5</v>
      </c>
      <c r="D725" s="27">
        <v>-1715.0</v>
      </c>
      <c r="E725" s="41"/>
    </row>
    <row r="726" hidden="1">
      <c r="A726" s="36" t="s">
        <v>3450</v>
      </c>
      <c r="B726" s="42" t="s">
        <v>4662</v>
      </c>
      <c r="C726" s="64">
        <v>177.5</v>
      </c>
      <c r="D726" s="65" t="e">
        <v>#VALUE!</v>
      </c>
      <c r="E726" s="45"/>
    </row>
    <row r="727" hidden="1"/>
    <row r="728" hidden="1"/>
    <row r="729" hidden="1">
      <c r="A729" s="5" t="s">
        <v>3452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3423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3" t="s">
        <v>3424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4" t="s">
        <v>4468</v>
      </c>
      <c r="B735" s="7"/>
      <c r="C735" s="16"/>
      <c r="D735" s="55" t="s">
        <v>4469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3425</v>
      </c>
      <c r="B737" s="6"/>
      <c r="C737" s="6"/>
      <c r="D737" s="6"/>
      <c r="E737" s="7"/>
    </row>
    <row r="738" hidden="1">
      <c r="A738" s="20" t="s">
        <v>3426</v>
      </c>
      <c r="B738" s="21" t="s">
        <v>3427</v>
      </c>
      <c r="C738" s="22" t="s">
        <v>3428</v>
      </c>
      <c r="D738" s="21" t="s">
        <v>3429</v>
      </c>
      <c r="E738" s="23" t="s">
        <v>13</v>
      </c>
    </row>
    <row r="739" hidden="1">
      <c r="A739" s="56" t="s">
        <v>3430</v>
      </c>
      <c r="B739" s="25">
        <v>31843.0</v>
      </c>
      <c r="C739" s="26">
        <v>31843.0</v>
      </c>
      <c r="D739" s="27">
        <v>0.0</v>
      </c>
      <c r="E739" s="41"/>
    </row>
    <row r="740" hidden="1">
      <c r="A740" s="56" t="s">
        <v>3431</v>
      </c>
      <c r="B740" s="29">
        <v>25830.0</v>
      </c>
      <c r="C740" s="26">
        <v>25830.0</v>
      </c>
      <c r="D740" s="27">
        <v>0.0</v>
      </c>
      <c r="E740" s="41"/>
    </row>
    <row r="741" hidden="1">
      <c r="A741" s="56" t="s">
        <v>3432</v>
      </c>
      <c r="B741" s="29">
        <v>700.0</v>
      </c>
      <c r="C741" s="26">
        <v>700.0</v>
      </c>
      <c r="D741" s="27">
        <v>0.0</v>
      </c>
      <c r="E741" s="41"/>
    </row>
    <row r="742" hidden="1">
      <c r="A742" s="56" t="s">
        <v>3434</v>
      </c>
      <c r="B742" s="29">
        <v>0.0</v>
      </c>
      <c r="C742" s="26"/>
      <c r="D742" s="27">
        <v>0.0</v>
      </c>
      <c r="E742" s="41"/>
    </row>
    <row r="743" hidden="1">
      <c r="A743" s="31" t="s">
        <v>3436</v>
      </c>
      <c r="B743" s="29">
        <v>0.0</v>
      </c>
      <c r="C743" s="26"/>
      <c r="D743" s="27">
        <v>0.0</v>
      </c>
      <c r="E743" s="41"/>
    </row>
    <row r="744" hidden="1">
      <c r="A744" s="31" t="s">
        <v>3438</v>
      </c>
      <c r="B744" s="29">
        <v>0.0</v>
      </c>
      <c r="C744" s="26"/>
      <c r="D744" s="27">
        <v>0.0</v>
      </c>
      <c r="E744" s="40"/>
    </row>
    <row r="745" hidden="1">
      <c r="A745" s="31" t="s">
        <v>3439</v>
      </c>
      <c r="B745" s="29">
        <v>902.0</v>
      </c>
      <c r="C745" s="26"/>
      <c r="D745" s="27">
        <v>-902.0</v>
      </c>
      <c r="E745" s="28" t="s">
        <v>4663</v>
      </c>
    </row>
    <row r="746" hidden="1">
      <c r="A746" s="31" t="s">
        <v>3441</v>
      </c>
      <c r="B746" s="29">
        <v>5800.0</v>
      </c>
      <c r="C746" s="26">
        <v>5800.0</v>
      </c>
      <c r="D746" s="27">
        <v>0.0</v>
      </c>
      <c r="E746" s="41"/>
    </row>
    <row r="747" hidden="1">
      <c r="A747" s="57" t="s">
        <v>3442</v>
      </c>
      <c r="B747" s="29">
        <v>117321.0</v>
      </c>
      <c r="C747" s="29">
        <v>117750.0</v>
      </c>
      <c r="D747" s="27">
        <v>429.0</v>
      </c>
      <c r="E747" s="41"/>
    </row>
    <row r="748" hidden="1">
      <c r="A748" s="57" t="s">
        <v>3443</v>
      </c>
      <c r="B748" s="29">
        <v>40928.0</v>
      </c>
      <c r="C748" s="58">
        <v>40928.0</v>
      </c>
      <c r="D748" s="27">
        <v>0.0</v>
      </c>
      <c r="E748" s="41"/>
    </row>
    <row r="749" hidden="1">
      <c r="A749" s="57" t="s">
        <v>3444</v>
      </c>
      <c r="B749" s="29">
        <v>121449.0</v>
      </c>
      <c r="C749" s="58">
        <v>121778.0</v>
      </c>
      <c r="D749" s="27">
        <v>329.0</v>
      </c>
      <c r="E749" s="41"/>
    </row>
    <row r="750" hidden="1">
      <c r="A750" s="57" t="s">
        <v>3445</v>
      </c>
      <c r="B750" s="29">
        <v>90050.0</v>
      </c>
      <c r="C750" s="58">
        <v>90050.0</v>
      </c>
      <c r="D750" s="27">
        <v>0.0</v>
      </c>
      <c r="E750" s="41"/>
    </row>
    <row r="751" hidden="1">
      <c r="A751" s="57" t="s">
        <v>3447</v>
      </c>
      <c r="B751" s="29">
        <v>6300.0</v>
      </c>
      <c r="C751" s="58">
        <v>6300.0</v>
      </c>
      <c r="D751" s="27">
        <v>0.0</v>
      </c>
      <c r="E751" s="41"/>
    </row>
    <row r="752" hidden="1">
      <c r="A752" s="57" t="s">
        <v>3448</v>
      </c>
      <c r="B752" s="29">
        <v>18090.0</v>
      </c>
      <c r="C752" s="58">
        <v>18090.0</v>
      </c>
      <c r="D752" s="27">
        <v>0.0</v>
      </c>
      <c r="E752" s="41"/>
    </row>
    <row r="753" hidden="1">
      <c r="A753" s="35" t="s">
        <v>3449</v>
      </c>
      <c r="B753" s="29">
        <v>440207.5</v>
      </c>
      <c r="C753" s="58">
        <v>440965.5</v>
      </c>
      <c r="D753" s="27">
        <v>758.0</v>
      </c>
      <c r="E753" s="41"/>
    </row>
    <row r="754" hidden="1">
      <c r="A754" s="36" t="s">
        <v>3450</v>
      </c>
      <c r="B754" s="42">
        <v>915.5</v>
      </c>
      <c r="C754" s="64">
        <v>13.5</v>
      </c>
      <c r="D754" s="65">
        <v>-902.0</v>
      </c>
      <c r="E754" s="45"/>
    </row>
    <row r="755" hidden="1"/>
    <row r="756" hidden="1"/>
    <row r="757" hidden="1">
      <c r="A757" s="5" t="s">
        <v>3452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3423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3" t="s">
        <v>3424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4" t="s">
        <v>4468</v>
      </c>
      <c r="B763" s="7"/>
      <c r="C763" s="16"/>
      <c r="D763" s="55" t="s">
        <v>4469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3425</v>
      </c>
      <c r="B765" s="6"/>
      <c r="C765" s="6"/>
      <c r="D765" s="6"/>
      <c r="E765" s="7"/>
    </row>
    <row r="766" hidden="1">
      <c r="A766" s="20" t="s">
        <v>3426</v>
      </c>
      <c r="B766" s="21" t="s">
        <v>3427</v>
      </c>
      <c r="C766" s="22" t="s">
        <v>3428</v>
      </c>
      <c r="D766" s="21" t="s">
        <v>3429</v>
      </c>
      <c r="E766" s="23" t="s">
        <v>13</v>
      </c>
    </row>
    <row r="767" hidden="1">
      <c r="A767" s="56" t="s">
        <v>3430</v>
      </c>
      <c r="B767" s="25">
        <v>28808.0</v>
      </c>
      <c r="C767" s="26">
        <v>28808.0</v>
      </c>
      <c r="D767" s="27">
        <v>0.0</v>
      </c>
      <c r="E767" s="41"/>
    </row>
    <row r="768" hidden="1">
      <c r="A768" s="56" t="s">
        <v>3431</v>
      </c>
      <c r="B768" s="29">
        <v>28476.0</v>
      </c>
      <c r="C768" s="26">
        <v>28476.0</v>
      </c>
      <c r="D768" s="27">
        <v>0.0</v>
      </c>
      <c r="E768" s="41"/>
    </row>
    <row r="769" hidden="1">
      <c r="A769" s="56" t="s">
        <v>3432</v>
      </c>
      <c r="B769" s="29">
        <v>680.0</v>
      </c>
      <c r="C769" s="26">
        <v>680.0</v>
      </c>
      <c r="D769" s="27">
        <v>0.0</v>
      </c>
      <c r="E769" s="41"/>
    </row>
    <row r="770" hidden="1">
      <c r="A770" s="56" t="s">
        <v>3434</v>
      </c>
      <c r="B770" s="29">
        <v>0.0</v>
      </c>
      <c r="C770" s="26"/>
      <c r="D770" s="27">
        <v>0.0</v>
      </c>
      <c r="E770" s="41"/>
    </row>
    <row r="771" hidden="1">
      <c r="A771" s="31" t="s">
        <v>3436</v>
      </c>
      <c r="B771" s="29">
        <v>0.0</v>
      </c>
      <c r="C771" s="26"/>
      <c r="D771" s="27">
        <v>0.0</v>
      </c>
      <c r="E771" s="41"/>
    </row>
    <row r="772" hidden="1">
      <c r="A772" s="31" t="s">
        <v>3438</v>
      </c>
      <c r="B772" s="29">
        <v>0.0</v>
      </c>
      <c r="C772" s="26"/>
      <c r="D772" s="27">
        <v>0.0</v>
      </c>
      <c r="E772" s="40"/>
    </row>
    <row r="773" hidden="1">
      <c r="A773" s="31" t="s">
        <v>3439</v>
      </c>
      <c r="B773" s="29">
        <v>795.0</v>
      </c>
      <c r="C773" s="26">
        <v>795.0</v>
      </c>
      <c r="D773" s="27">
        <v>0.0</v>
      </c>
      <c r="E773" s="28"/>
    </row>
    <row r="774" hidden="1">
      <c r="A774" s="31" t="s">
        <v>3441</v>
      </c>
      <c r="B774" s="29">
        <v>6520.0</v>
      </c>
      <c r="C774" s="26">
        <v>6520.0</v>
      </c>
      <c r="D774" s="27">
        <v>0.0</v>
      </c>
      <c r="E774" s="41"/>
    </row>
    <row r="775" hidden="1">
      <c r="A775" s="57" t="s">
        <v>3442</v>
      </c>
      <c r="B775" s="29">
        <v>90074.0</v>
      </c>
      <c r="C775" s="29">
        <v>90074.0</v>
      </c>
      <c r="D775" s="27">
        <v>0.0</v>
      </c>
      <c r="E775" s="41"/>
    </row>
    <row r="776" hidden="1">
      <c r="A776" s="57" t="s">
        <v>3443</v>
      </c>
      <c r="B776" s="29">
        <v>38491.0</v>
      </c>
      <c r="C776" s="58">
        <v>38491.0</v>
      </c>
      <c r="D776" s="27">
        <v>0.0</v>
      </c>
      <c r="E776" s="41"/>
    </row>
    <row r="777" hidden="1">
      <c r="A777" s="57" t="s">
        <v>3444</v>
      </c>
      <c r="B777" s="29">
        <v>111433.0</v>
      </c>
      <c r="C777" s="58">
        <v>111433.0</v>
      </c>
      <c r="D777" s="27">
        <v>0.0</v>
      </c>
      <c r="E777" s="41"/>
    </row>
    <row r="778" hidden="1">
      <c r="A778" s="57" t="s">
        <v>3445</v>
      </c>
      <c r="B778" s="29">
        <v>95706.0</v>
      </c>
      <c r="C778" s="58">
        <v>95706.0</v>
      </c>
      <c r="D778" s="27">
        <v>0.0</v>
      </c>
      <c r="E778" s="41"/>
    </row>
    <row r="779" hidden="1">
      <c r="A779" s="57" t="s">
        <v>3447</v>
      </c>
      <c r="B779" s="29">
        <v>398.0</v>
      </c>
      <c r="C779" s="58">
        <v>398.0</v>
      </c>
      <c r="D779" s="27">
        <v>0.0</v>
      </c>
      <c r="E779" s="41"/>
    </row>
    <row r="780" hidden="1">
      <c r="A780" s="57" t="s">
        <v>3448</v>
      </c>
      <c r="B780" s="29">
        <v>17987.0</v>
      </c>
      <c r="C780" s="58">
        <v>17987.0</v>
      </c>
      <c r="D780" s="27">
        <v>0.0</v>
      </c>
      <c r="E780" s="41"/>
    </row>
    <row r="781" hidden="1">
      <c r="A781" s="35" t="s">
        <v>3449</v>
      </c>
      <c r="B781" s="29">
        <v>401379.5</v>
      </c>
      <c r="C781" s="58">
        <v>401379.5</v>
      </c>
      <c r="D781" s="27">
        <v>0.0</v>
      </c>
      <c r="E781" s="41"/>
    </row>
    <row r="782" hidden="1">
      <c r="A782" s="36" t="s">
        <v>3450</v>
      </c>
      <c r="B782" s="42">
        <v>1.5</v>
      </c>
      <c r="C782" s="64">
        <v>1.5</v>
      </c>
      <c r="D782" s="65">
        <v>0.0</v>
      </c>
      <c r="E782" s="45"/>
    </row>
    <row r="783" hidden="1"/>
    <row r="784" hidden="1"/>
    <row r="785" hidden="1">
      <c r="A785" s="5" t="s">
        <v>3452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3423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3" t="s">
        <v>3424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4" t="s">
        <v>4468</v>
      </c>
      <c r="B791" s="7"/>
      <c r="C791" s="16"/>
      <c r="D791" s="55" t="s">
        <v>4475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3425</v>
      </c>
      <c r="B793" s="6"/>
      <c r="C793" s="6"/>
      <c r="D793" s="6"/>
      <c r="E793" s="7"/>
    </row>
    <row r="794" hidden="1">
      <c r="A794" s="20" t="s">
        <v>3426</v>
      </c>
      <c r="B794" s="21" t="s">
        <v>3427</v>
      </c>
      <c r="C794" s="22" t="s">
        <v>3428</v>
      </c>
      <c r="D794" s="21" t="s">
        <v>3429</v>
      </c>
      <c r="E794" s="23" t="s">
        <v>13</v>
      </c>
    </row>
    <row r="795" hidden="1">
      <c r="A795" s="56" t="s">
        <v>3430</v>
      </c>
      <c r="B795" s="25">
        <v>19581.0</v>
      </c>
      <c r="C795" s="26">
        <v>21174.0</v>
      </c>
      <c r="D795" s="27">
        <v>1593.0</v>
      </c>
      <c r="E795" s="41"/>
    </row>
    <row r="796" hidden="1">
      <c r="A796" s="56" t="s">
        <v>3431</v>
      </c>
      <c r="B796" s="29">
        <v>25346.0</v>
      </c>
      <c r="C796" s="26">
        <v>25346.0</v>
      </c>
      <c r="D796" s="27">
        <v>0.0</v>
      </c>
      <c r="E796" s="41"/>
    </row>
    <row r="797" hidden="1">
      <c r="A797" s="56" t="s">
        <v>3432</v>
      </c>
      <c r="B797" s="29">
        <v>2136.0</v>
      </c>
      <c r="C797" s="26">
        <v>545.0</v>
      </c>
      <c r="D797" s="27">
        <v>-1591.0</v>
      </c>
      <c r="E797" s="41"/>
    </row>
    <row r="798" hidden="1">
      <c r="A798" s="56" t="s">
        <v>3434</v>
      </c>
      <c r="B798" s="29">
        <v>0.0</v>
      </c>
      <c r="C798" s="26"/>
      <c r="D798" s="27">
        <v>0.0</v>
      </c>
      <c r="E798" s="41"/>
    </row>
    <row r="799" hidden="1">
      <c r="A799" s="31" t="s">
        <v>3436</v>
      </c>
      <c r="B799" s="29">
        <v>0.0</v>
      </c>
      <c r="C799" s="26"/>
      <c r="D799" s="27">
        <v>0.0</v>
      </c>
      <c r="E799" s="41"/>
    </row>
    <row r="800" hidden="1">
      <c r="A800" s="31" t="s">
        <v>3438</v>
      </c>
      <c r="B800" s="29">
        <v>2000.0</v>
      </c>
      <c r="C800" s="26">
        <v>180.0</v>
      </c>
      <c r="D800" s="27">
        <v>-1820.0</v>
      </c>
      <c r="E800" s="40"/>
    </row>
    <row r="801" hidden="1">
      <c r="A801" s="31" t="s">
        <v>3439</v>
      </c>
      <c r="B801" s="29">
        <v>6696.0</v>
      </c>
      <c r="C801" s="26">
        <v>8496.0</v>
      </c>
      <c r="D801" s="27">
        <v>1800.0</v>
      </c>
      <c r="E801" s="28" t="s">
        <v>4664</v>
      </c>
    </row>
    <row r="802" hidden="1">
      <c r="A802" s="31" t="s">
        <v>3441</v>
      </c>
      <c r="B802" s="29">
        <v>3880.0</v>
      </c>
      <c r="C802" s="26">
        <v>3920.0</v>
      </c>
      <c r="D802" s="27">
        <v>40.0</v>
      </c>
      <c r="E802" s="41"/>
    </row>
    <row r="803" hidden="1">
      <c r="A803" s="57" t="s">
        <v>3442</v>
      </c>
      <c r="B803" s="29">
        <v>57005.0</v>
      </c>
      <c r="C803" s="29">
        <v>57005.0</v>
      </c>
      <c r="D803" s="27">
        <v>0.0</v>
      </c>
      <c r="E803" s="41"/>
    </row>
    <row r="804" hidden="1">
      <c r="A804" s="57" t="s">
        <v>3443</v>
      </c>
      <c r="B804" s="29">
        <v>20991.0</v>
      </c>
      <c r="C804" s="58">
        <v>20991.0</v>
      </c>
      <c r="D804" s="27">
        <v>0.0</v>
      </c>
      <c r="E804" s="41"/>
    </row>
    <row r="805" hidden="1">
      <c r="A805" s="57" t="s">
        <v>3444</v>
      </c>
      <c r="B805" s="29">
        <v>81041.0</v>
      </c>
      <c r="C805" s="58">
        <v>81041.0</v>
      </c>
      <c r="D805" s="27">
        <v>0.0</v>
      </c>
      <c r="E805" s="41"/>
    </row>
    <row r="806" hidden="1">
      <c r="A806" s="57" t="s">
        <v>3445</v>
      </c>
      <c r="B806" s="29">
        <v>54813.0</v>
      </c>
      <c r="C806" s="58">
        <v>54813.0</v>
      </c>
      <c r="D806" s="27">
        <v>0.0</v>
      </c>
      <c r="E806" s="41"/>
    </row>
    <row r="807" hidden="1">
      <c r="A807" s="57" t="s">
        <v>3447</v>
      </c>
      <c r="B807" s="29">
        <v>1279.0</v>
      </c>
      <c r="C807" s="58">
        <v>1279.0</v>
      </c>
      <c r="D807" s="27">
        <v>0.0</v>
      </c>
      <c r="E807" s="41"/>
    </row>
    <row r="808" hidden="1">
      <c r="A808" s="57" t="s">
        <v>3448</v>
      </c>
      <c r="B808" s="29">
        <v>18349.0</v>
      </c>
      <c r="C808" s="58">
        <v>18349.0</v>
      </c>
      <c r="D808" s="27">
        <v>0.0</v>
      </c>
      <c r="E808" s="41"/>
    </row>
    <row r="809" hidden="1">
      <c r="A809" s="35" t="s">
        <v>3449</v>
      </c>
      <c r="B809" s="29">
        <v>274768.0</v>
      </c>
      <c r="C809" s="58">
        <v>274768.0</v>
      </c>
      <c r="D809" s="27">
        <v>0.0</v>
      </c>
      <c r="E809" s="41"/>
    </row>
    <row r="810" hidden="1">
      <c r="A810" s="36" t="s">
        <v>3450</v>
      </c>
      <c r="B810" s="42">
        <v>0.0</v>
      </c>
      <c r="C810" s="64">
        <v>22.0</v>
      </c>
      <c r="D810" s="65">
        <v>22.0</v>
      </c>
      <c r="E810" s="45"/>
    </row>
    <row r="811" hidden="1"/>
    <row r="812" hidden="1"/>
    <row r="813" hidden="1">
      <c r="A813" s="5" t="s">
        <v>3452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3423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45689.0</v>
      </c>
      <c r="B817" s="6"/>
      <c r="C817" s="53" t="s">
        <v>3424</v>
      </c>
      <c r="D817" s="15">
        <v>45690.0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4" t="s">
        <v>4477</v>
      </c>
      <c r="B819" s="7"/>
      <c r="C819" s="16"/>
      <c r="D819" s="55" t="s">
        <v>4469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3425</v>
      </c>
      <c r="B821" s="6"/>
      <c r="C821" s="6"/>
      <c r="D821" s="6"/>
      <c r="E821" s="7"/>
    </row>
    <row r="822" hidden="1">
      <c r="A822" s="20" t="s">
        <v>3426</v>
      </c>
      <c r="B822" s="21" t="s">
        <v>3427</v>
      </c>
      <c r="C822" s="22" t="s">
        <v>3428</v>
      </c>
      <c r="D822" s="21" t="s">
        <v>3429</v>
      </c>
      <c r="E822" s="23" t="s">
        <v>13</v>
      </c>
    </row>
    <row r="823" hidden="1">
      <c r="A823" s="56" t="s">
        <v>3430</v>
      </c>
      <c r="B823" s="25">
        <v>12902.0</v>
      </c>
      <c r="C823" s="26">
        <v>12902.0</v>
      </c>
      <c r="D823" s="27">
        <v>0.0</v>
      </c>
      <c r="E823" s="41"/>
    </row>
    <row r="824" hidden="1">
      <c r="A824" s="56" t="s">
        <v>3431</v>
      </c>
      <c r="B824" s="29">
        <v>12500.0</v>
      </c>
      <c r="C824" s="26">
        <v>12500.0</v>
      </c>
      <c r="D824" s="27">
        <v>0.0</v>
      </c>
      <c r="E824" s="41"/>
    </row>
    <row r="825" hidden="1">
      <c r="A825" s="56" t="s">
        <v>3432</v>
      </c>
      <c r="B825" s="29">
        <v>0.0</v>
      </c>
      <c r="C825" s="26"/>
      <c r="D825" s="27">
        <v>0.0</v>
      </c>
      <c r="E825" s="41"/>
    </row>
    <row r="826" hidden="1">
      <c r="A826" s="56" t="s">
        <v>3434</v>
      </c>
      <c r="B826" s="29">
        <v>0.0</v>
      </c>
      <c r="C826" s="26"/>
      <c r="D826" s="27">
        <v>0.0</v>
      </c>
      <c r="E826" s="41"/>
    </row>
    <row r="827" hidden="1">
      <c r="A827" s="31" t="s">
        <v>3436</v>
      </c>
      <c r="B827" s="29">
        <v>0.0</v>
      </c>
      <c r="C827" s="26"/>
      <c r="D827" s="27">
        <v>0.0</v>
      </c>
      <c r="E827" s="41"/>
    </row>
    <row r="828" hidden="1">
      <c r="A828" s="31" t="s">
        <v>3438</v>
      </c>
      <c r="B828" s="29">
        <v>0.0</v>
      </c>
      <c r="C828" s="26"/>
      <c r="D828" s="27">
        <v>0.0</v>
      </c>
      <c r="E828" s="40"/>
    </row>
    <row r="829" hidden="1">
      <c r="A829" s="31" t="s">
        <v>3439</v>
      </c>
      <c r="B829" s="29">
        <v>95.0</v>
      </c>
      <c r="C829" s="26">
        <v>95.0</v>
      </c>
      <c r="D829" s="27">
        <v>0.0</v>
      </c>
      <c r="E829" s="28"/>
    </row>
    <row r="830" hidden="1">
      <c r="A830" s="31" t="s">
        <v>3441</v>
      </c>
      <c r="B830" s="29">
        <v>2080.0</v>
      </c>
      <c r="C830" s="26">
        <v>2080.0</v>
      </c>
      <c r="D830" s="27">
        <v>0.0</v>
      </c>
      <c r="E830" s="41"/>
    </row>
    <row r="831" hidden="1">
      <c r="A831" s="57" t="s">
        <v>3442</v>
      </c>
      <c r="B831" s="29">
        <v>35848.0</v>
      </c>
      <c r="C831" s="29">
        <v>35848.0</v>
      </c>
      <c r="D831" s="27">
        <v>0.0</v>
      </c>
      <c r="E831" s="41"/>
    </row>
    <row r="832" hidden="1">
      <c r="A832" s="57" t="s">
        <v>3443</v>
      </c>
      <c r="B832" s="29">
        <v>12100.0</v>
      </c>
      <c r="C832" s="58">
        <v>12100.0</v>
      </c>
      <c r="D832" s="27">
        <v>0.0</v>
      </c>
      <c r="E832" s="41"/>
    </row>
    <row r="833" hidden="1">
      <c r="A833" s="57" t="s">
        <v>3444</v>
      </c>
      <c r="B833" s="29">
        <v>40804.0</v>
      </c>
      <c r="C833" s="58">
        <v>40540.0</v>
      </c>
      <c r="D833" s="27">
        <v>-264.0</v>
      </c>
      <c r="E833" s="41"/>
    </row>
    <row r="834" hidden="1">
      <c r="A834" s="57" t="s">
        <v>3445</v>
      </c>
      <c r="B834" s="29">
        <v>30698.0</v>
      </c>
      <c r="C834" s="58">
        <v>30698.0</v>
      </c>
      <c r="D834" s="27">
        <v>0.0</v>
      </c>
      <c r="E834" s="41"/>
    </row>
    <row r="835" hidden="1">
      <c r="A835" s="57" t="s">
        <v>3447</v>
      </c>
      <c r="B835" s="29">
        <v>383.0</v>
      </c>
      <c r="C835" s="58">
        <v>383.0</v>
      </c>
      <c r="D835" s="27">
        <v>0.0</v>
      </c>
      <c r="E835" s="41"/>
    </row>
    <row r="836" hidden="1">
      <c r="A836" s="57" t="s">
        <v>3448</v>
      </c>
      <c r="B836" s="29">
        <v>7356.0</v>
      </c>
      <c r="C836" s="58">
        <v>7356.0</v>
      </c>
      <c r="D836" s="27">
        <v>0.0</v>
      </c>
      <c r="E836" s="41"/>
    </row>
    <row r="837" hidden="1">
      <c r="A837" s="35" t="s">
        <v>3449</v>
      </c>
      <c r="B837" s="29">
        <v>147409.5</v>
      </c>
      <c r="C837" s="58">
        <v>147145.5</v>
      </c>
      <c r="D837" s="27">
        <v>-264.0</v>
      </c>
      <c r="E837" s="41"/>
    </row>
    <row r="838" hidden="1">
      <c r="A838" s="36" t="s">
        <v>3450</v>
      </c>
      <c r="B838" s="42">
        <v>0.5</v>
      </c>
      <c r="C838" s="64">
        <v>0.5</v>
      </c>
      <c r="D838" s="65">
        <v>0.0</v>
      </c>
      <c r="E838" s="45"/>
    </row>
    <row r="839" hidden="1"/>
    <row r="840" hidden="1"/>
    <row r="841" hidden="1">
      <c r="A841" s="5" t="s">
        <v>3452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3423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45691.0</v>
      </c>
      <c r="B845" s="6"/>
      <c r="C845" s="53" t="s">
        <v>3424</v>
      </c>
      <c r="D845" s="15">
        <v>45697.0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4" t="s">
        <v>4468</v>
      </c>
      <c r="B847" s="7"/>
      <c r="C847" s="16"/>
      <c r="D847" s="55" t="s">
        <v>4469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3425</v>
      </c>
      <c r="B849" s="6"/>
      <c r="C849" s="6"/>
      <c r="D849" s="6"/>
      <c r="E849" s="7"/>
    </row>
    <row r="850" hidden="1">
      <c r="A850" s="20" t="s">
        <v>3426</v>
      </c>
      <c r="B850" s="21" t="s">
        <v>3427</v>
      </c>
      <c r="C850" s="22" t="s">
        <v>3428</v>
      </c>
      <c r="D850" s="21" t="s">
        <v>3429</v>
      </c>
      <c r="E850" s="23" t="s">
        <v>13</v>
      </c>
    </row>
    <row r="851" hidden="1">
      <c r="A851" s="56" t="s">
        <v>3430</v>
      </c>
      <c r="B851" s="25">
        <v>32856.0</v>
      </c>
      <c r="C851" s="26">
        <v>32856.0</v>
      </c>
      <c r="D851" s="27">
        <v>0.0</v>
      </c>
      <c r="E851" s="41"/>
    </row>
    <row r="852" hidden="1">
      <c r="A852" s="56" t="s">
        <v>3431</v>
      </c>
      <c r="B852" s="29">
        <v>26639.0</v>
      </c>
      <c r="C852" s="26">
        <v>23781.0</v>
      </c>
      <c r="D852" s="27">
        <v>-2858.0</v>
      </c>
      <c r="E852" s="40" t="s">
        <v>4665</v>
      </c>
    </row>
    <row r="853" hidden="1">
      <c r="A853" s="56" t="s">
        <v>3432</v>
      </c>
      <c r="B853" s="29">
        <v>400.0</v>
      </c>
      <c r="C853" s="26">
        <v>400.0</v>
      </c>
      <c r="D853" s="27">
        <v>0.0</v>
      </c>
      <c r="E853" s="41"/>
    </row>
    <row r="854" hidden="1">
      <c r="A854" s="56" t="s">
        <v>3434</v>
      </c>
      <c r="B854" s="29">
        <v>0.0</v>
      </c>
      <c r="C854" s="26"/>
      <c r="D854" s="27">
        <v>0.0</v>
      </c>
      <c r="E854" s="41"/>
    </row>
    <row r="855" hidden="1">
      <c r="A855" s="31" t="s">
        <v>3436</v>
      </c>
      <c r="B855" s="29">
        <v>0.0</v>
      </c>
      <c r="C855" s="26"/>
      <c r="D855" s="27">
        <v>0.0</v>
      </c>
      <c r="E855" s="41"/>
    </row>
    <row r="856" hidden="1">
      <c r="A856" s="31" t="s">
        <v>3438</v>
      </c>
      <c r="B856" s="29">
        <v>0.0</v>
      </c>
      <c r="C856" s="26"/>
      <c r="D856" s="27">
        <v>0.0</v>
      </c>
      <c r="E856" s="40"/>
    </row>
    <row r="857" hidden="1">
      <c r="A857" s="31" t="s">
        <v>3439</v>
      </c>
      <c r="B857" s="29">
        <v>190.0</v>
      </c>
      <c r="C857" s="26">
        <v>190.0</v>
      </c>
      <c r="D857" s="27">
        <v>0.0</v>
      </c>
      <c r="E857" s="28"/>
    </row>
    <row r="858" hidden="1">
      <c r="A858" s="31" t="s">
        <v>3441</v>
      </c>
      <c r="B858" s="29">
        <v>6320.0</v>
      </c>
      <c r="C858" s="26">
        <v>6290.0</v>
      </c>
      <c r="D858" s="27">
        <v>-30.0</v>
      </c>
      <c r="E858" s="41"/>
    </row>
    <row r="859" hidden="1">
      <c r="A859" s="57" t="s">
        <v>3442</v>
      </c>
      <c r="B859" s="29">
        <v>95145.0</v>
      </c>
      <c r="C859" s="29">
        <v>95145.0</v>
      </c>
      <c r="D859" s="27">
        <v>0.0</v>
      </c>
      <c r="E859" s="41"/>
    </row>
    <row r="860" hidden="1">
      <c r="A860" s="57" t="s">
        <v>3443</v>
      </c>
      <c r="B860" s="29">
        <v>57759.19999999998</v>
      </c>
      <c r="C860" s="58">
        <v>57759.200000000106</v>
      </c>
      <c r="D860" s="27">
        <v>1.2369127944111824E-10</v>
      </c>
      <c r="E860" s="41"/>
    </row>
    <row r="861" hidden="1">
      <c r="A861" s="57" t="s">
        <v>3444</v>
      </c>
      <c r="B861" s="29">
        <v>120290.0</v>
      </c>
      <c r="C861" s="58">
        <v>119916.0</v>
      </c>
      <c r="D861" s="27">
        <v>-374.0</v>
      </c>
      <c r="E861" s="41"/>
    </row>
    <row r="862" hidden="1">
      <c r="A862" s="57" t="s">
        <v>3445</v>
      </c>
      <c r="B862" s="29">
        <v>92555.5</v>
      </c>
      <c r="C862" s="58">
        <v>92555.5</v>
      </c>
      <c r="D862" s="27">
        <v>0.0</v>
      </c>
      <c r="E862" s="41"/>
    </row>
    <row r="863" hidden="1">
      <c r="A863" s="57" t="s">
        <v>3447</v>
      </c>
      <c r="B863" s="29">
        <v>1455.0</v>
      </c>
      <c r="C863" s="58">
        <v>1455.0</v>
      </c>
      <c r="D863" s="27">
        <v>0.0</v>
      </c>
      <c r="E863" s="41"/>
    </row>
    <row r="864" hidden="1">
      <c r="A864" s="57" t="s">
        <v>3448</v>
      </c>
      <c r="B864" s="29">
        <v>16527.0</v>
      </c>
      <c r="C864" s="58">
        <v>16527.0</v>
      </c>
      <c r="D864" s="27">
        <v>0.0</v>
      </c>
      <c r="E864" s="41"/>
    </row>
    <row r="865" hidden="1">
      <c r="A865" s="35" t="s">
        <v>3449</v>
      </c>
      <c r="B865" s="29">
        <v>433597.70000000007</v>
      </c>
      <c r="C865" s="58">
        <v>433223.7000000004</v>
      </c>
      <c r="D865" s="27">
        <v>-373.99999999965075</v>
      </c>
      <c r="E865" s="41"/>
    </row>
    <row r="866" hidden="1">
      <c r="A866" s="36" t="s">
        <v>3450</v>
      </c>
      <c r="B866" s="42">
        <v>11.999999999869033</v>
      </c>
      <c r="C866" s="64">
        <v>-2876.0000000003492</v>
      </c>
      <c r="D866" s="65">
        <v>-2888.0000000002183</v>
      </c>
      <c r="E866" s="45"/>
    </row>
    <row r="867" hidden="1"/>
    <row r="868" hidden="1"/>
    <row r="869" hidden="1">
      <c r="A869" s="5" t="s">
        <v>3452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3423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45698.0</v>
      </c>
      <c r="B873" s="6"/>
      <c r="C873" s="53" t="s">
        <v>3424</v>
      </c>
      <c r="D873" s="15">
        <v>45704.0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4" t="s">
        <v>4468</v>
      </c>
      <c r="B875" s="7"/>
      <c r="C875" s="16"/>
      <c r="D875" s="55" t="s">
        <v>4469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3425</v>
      </c>
      <c r="B877" s="6"/>
      <c r="C877" s="6"/>
      <c r="D877" s="6"/>
      <c r="E877" s="7"/>
    </row>
    <row r="878" hidden="1">
      <c r="A878" s="20" t="s">
        <v>3426</v>
      </c>
      <c r="B878" s="21" t="s">
        <v>3427</v>
      </c>
      <c r="C878" s="22" t="s">
        <v>3428</v>
      </c>
      <c r="D878" s="21" t="s">
        <v>3429</v>
      </c>
      <c r="E878" s="23" t="s">
        <v>13</v>
      </c>
    </row>
    <row r="879" hidden="1">
      <c r="A879" s="56" t="s">
        <v>3430</v>
      </c>
      <c r="B879" s="25">
        <v>25214.0</v>
      </c>
      <c r="C879" s="26">
        <v>25214.0</v>
      </c>
      <c r="D879" s="27">
        <v>0.0</v>
      </c>
      <c r="E879" s="41"/>
    </row>
    <row r="880" hidden="1">
      <c r="A880" s="56" t="s">
        <v>3431</v>
      </c>
      <c r="B880" s="29">
        <v>25736.5</v>
      </c>
      <c r="C880" s="26">
        <v>25736.5</v>
      </c>
      <c r="D880" s="27">
        <v>0.0</v>
      </c>
      <c r="E880" s="40"/>
    </row>
    <row r="881" hidden="1">
      <c r="A881" s="56" t="s">
        <v>3432</v>
      </c>
      <c r="B881" s="29">
        <v>200.0</v>
      </c>
      <c r="C881" s="26">
        <v>200.0</v>
      </c>
      <c r="D881" s="27">
        <v>0.0</v>
      </c>
      <c r="E881" s="41"/>
    </row>
    <row r="882" hidden="1">
      <c r="A882" s="56" t="s">
        <v>3434</v>
      </c>
      <c r="B882" s="29">
        <v>0.0</v>
      </c>
      <c r="C882" s="26"/>
      <c r="D882" s="27">
        <v>0.0</v>
      </c>
      <c r="E882" s="41"/>
    </row>
    <row r="883" hidden="1">
      <c r="A883" s="31" t="s">
        <v>3436</v>
      </c>
      <c r="B883" s="29">
        <v>0.0</v>
      </c>
      <c r="C883" s="26"/>
      <c r="D883" s="27">
        <v>0.0</v>
      </c>
      <c r="E883" s="41"/>
    </row>
    <row r="884" hidden="1">
      <c r="A884" s="31" t="s">
        <v>3438</v>
      </c>
      <c r="B884" s="29">
        <v>0.0</v>
      </c>
      <c r="C884" s="26"/>
      <c r="D884" s="27">
        <v>0.0</v>
      </c>
      <c r="E884" s="40"/>
    </row>
    <row r="885" hidden="1">
      <c r="A885" s="31" t="s">
        <v>3439</v>
      </c>
      <c r="B885" s="29">
        <v>3325.0</v>
      </c>
      <c r="C885" s="26">
        <v>3279.0</v>
      </c>
      <c r="D885" s="27">
        <v>-46.0</v>
      </c>
      <c r="E885" s="28"/>
    </row>
    <row r="886" hidden="1">
      <c r="A886" s="31" t="s">
        <v>3441</v>
      </c>
      <c r="B886" s="29">
        <v>6400.0</v>
      </c>
      <c r="C886" s="26">
        <v>6440.0</v>
      </c>
      <c r="D886" s="27">
        <v>40.0</v>
      </c>
      <c r="E886" s="41"/>
    </row>
    <row r="887" hidden="1">
      <c r="A887" s="57" t="s">
        <v>3442</v>
      </c>
      <c r="B887" s="29">
        <v>116702.0</v>
      </c>
      <c r="C887" s="29">
        <v>116702.0</v>
      </c>
      <c r="D887" s="27">
        <v>0.0</v>
      </c>
      <c r="E887" s="41"/>
    </row>
    <row r="888" hidden="1">
      <c r="A888" s="57" t="s">
        <v>3443</v>
      </c>
      <c r="B888" s="29">
        <v>49931.0</v>
      </c>
      <c r="C888" s="58">
        <v>49931.0</v>
      </c>
      <c r="D888" s="27">
        <v>0.0</v>
      </c>
      <c r="E888" s="41"/>
    </row>
    <row r="889" hidden="1">
      <c r="A889" s="57" t="s">
        <v>3444</v>
      </c>
      <c r="B889" s="29">
        <v>144082.0</v>
      </c>
      <c r="C889" s="58">
        <v>144082.0</v>
      </c>
      <c r="D889" s="27">
        <v>0.0</v>
      </c>
      <c r="E889" s="41"/>
    </row>
    <row r="890" hidden="1">
      <c r="A890" s="57" t="s">
        <v>3445</v>
      </c>
      <c r="B890" s="29">
        <v>105803.0</v>
      </c>
      <c r="C890" s="58">
        <v>105803.0</v>
      </c>
      <c r="D890" s="27">
        <v>0.0</v>
      </c>
      <c r="E890" s="41"/>
    </row>
    <row r="891" hidden="1">
      <c r="A891" s="57" t="s">
        <v>3447</v>
      </c>
      <c r="B891" s="29">
        <v>3562.0</v>
      </c>
      <c r="C891" s="58">
        <v>3562.0</v>
      </c>
      <c r="D891" s="27">
        <v>0.0</v>
      </c>
      <c r="E891" s="41"/>
    </row>
    <row r="892" hidden="1">
      <c r="A892" s="57" t="s">
        <v>3448</v>
      </c>
      <c r="B892" s="29">
        <v>15142.0</v>
      </c>
      <c r="C892" s="58">
        <v>15142.0</v>
      </c>
      <c r="D892" s="27">
        <v>0.0</v>
      </c>
      <c r="E892" s="41"/>
    </row>
    <row r="893" hidden="1">
      <c r="A893" s="35" t="s">
        <v>3449</v>
      </c>
      <c r="B893" s="29">
        <v>480954.0</v>
      </c>
      <c r="C893" s="58">
        <v>480954.0</v>
      </c>
      <c r="D893" s="27">
        <v>0.0</v>
      </c>
      <c r="E893" s="41"/>
    </row>
    <row r="894" hidden="1">
      <c r="A894" s="36" t="s">
        <v>3450</v>
      </c>
      <c r="B894" s="42">
        <v>1.5</v>
      </c>
      <c r="C894" s="64">
        <v>-4.5</v>
      </c>
      <c r="D894" s="65">
        <v>-6.0</v>
      </c>
      <c r="E894" s="45"/>
    </row>
    <row r="895" hidden="1"/>
    <row r="896" hidden="1"/>
    <row r="897" hidden="1">
      <c r="A897" s="5" t="s">
        <v>3452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3423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45705.0</v>
      </c>
      <c r="B901" s="6"/>
      <c r="C901" s="53" t="s">
        <v>3424</v>
      </c>
      <c r="D901" s="15">
        <v>45711.0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4" t="s">
        <v>4468</v>
      </c>
      <c r="B903" s="7"/>
      <c r="C903" s="16"/>
      <c r="D903" s="55" t="s">
        <v>4469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3425</v>
      </c>
      <c r="B905" s="6"/>
      <c r="C905" s="6"/>
      <c r="D905" s="6"/>
      <c r="E905" s="7"/>
    </row>
    <row r="906" hidden="1">
      <c r="A906" s="20" t="s">
        <v>3426</v>
      </c>
      <c r="B906" s="21" t="s">
        <v>3427</v>
      </c>
      <c r="C906" s="22" t="s">
        <v>3428</v>
      </c>
      <c r="D906" s="21" t="s">
        <v>3429</v>
      </c>
      <c r="E906" s="23" t="s">
        <v>13</v>
      </c>
    </row>
    <row r="907" hidden="1">
      <c r="A907" s="56" t="s">
        <v>3430</v>
      </c>
      <c r="B907" s="25">
        <v>31584.0</v>
      </c>
      <c r="C907" s="26">
        <v>31814.0</v>
      </c>
      <c r="D907" s="27">
        <v>230.0</v>
      </c>
      <c r="E907" s="41"/>
    </row>
    <row r="908" hidden="1">
      <c r="A908" s="56" t="s">
        <v>3431</v>
      </c>
      <c r="B908" s="29">
        <v>28694.0</v>
      </c>
      <c r="C908" s="26">
        <v>28694.0</v>
      </c>
      <c r="D908" s="27">
        <v>0.0</v>
      </c>
      <c r="E908" s="40"/>
    </row>
    <row r="909" hidden="1">
      <c r="A909" s="56" t="s">
        <v>3432</v>
      </c>
      <c r="B909" s="29">
        <v>300.0</v>
      </c>
      <c r="C909" s="26">
        <v>300.0</v>
      </c>
      <c r="D909" s="27">
        <v>0.0</v>
      </c>
      <c r="E909" s="41"/>
    </row>
    <row r="910" hidden="1">
      <c r="A910" s="56" t="s">
        <v>3434</v>
      </c>
      <c r="B910" s="29">
        <v>0.0</v>
      </c>
      <c r="C910" s="26"/>
      <c r="D910" s="27">
        <v>0.0</v>
      </c>
      <c r="E910" s="41"/>
    </row>
    <row r="911" hidden="1">
      <c r="A911" s="31" t="s">
        <v>3436</v>
      </c>
      <c r="B911" s="29">
        <v>0.0</v>
      </c>
      <c r="C911" s="26"/>
      <c r="D911" s="27">
        <v>0.0</v>
      </c>
      <c r="E911" s="41"/>
    </row>
    <row r="912" hidden="1">
      <c r="A912" s="31" t="s">
        <v>3438</v>
      </c>
      <c r="B912" s="29">
        <v>0.0</v>
      </c>
      <c r="C912" s="26"/>
      <c r="D912" s="27">
        <v>0.0</v>
      </c>
      <c r="E912" s="40"/>
    </row>
    <row r="913" hidden="1">
      <c r="A913" s="31" t="s">
        <v>3439</v>
      </c>
      <c r="B913" s="29">
        <v>2234.0</v>
      </c>
      <c r="C913" s="26">
        <v>2194.0</v>
      </c>
      <c r="D913" s="27">
        <v>-40.0</v>
      </c>
      <c r="E913" s="28" t="s">
        <v>4666</v>
      </c>
    </row>
    <row r="914" hidden="1">
      <c r="A914" s="31" t="s">
        <v>3441</v>
      </c>
      <c r="B914" s="29">
        <v>6640.0</v>
      </c>
      <c r="C914" s="26">
        <v>6720.0</v>
      </c>
      <c r="D914" s="27">
        <v>80.0</v>
      </c>
      <c r="E914" s="41"/>
    </row>
    <row r="915" hidden="1">
      <c r="A915" s="57" t="s">
        <v>3442</v>
      </c>
      <c r="B915" s="29">
        <v>106103.0</v>
      </c>
      <c r="C915" s="29">
        <v>106103.0</v>
      </c>
      <c r="D915" s="27">
        <v>0.0</v>
      </c>
      <c r="E915" s="41"/>
    </row>
    <row r="916" hidden="1">
      <c r="A916" s="57" t="s">
        <v>3443</v>
      </c>
      <c r="B916" s="29">
        <v>45140.0</v>
      </c>
      <c r="C916" s="58">
        <v>45140.0</v>
      </c>
      <c r="D916" s="27">
        <v>0.0</v>
      </c>
      <c r="E916" s="41"/>
    </row>
    <row r="917" hidden="1">
      <c r="A917" s="57" t="s">
        <v>3444</v>
      </c>
      <c r="B917" s="29">
        <v>116286.0</v>
      </c>
      <c r="C917" s="58">
        <v>116286.0</v>
      </c>
      <c r="D917" s="27">
        <v>0.0</v>
      </c>
      <c r="E917" s="41"/>
    </row>
    <row r="918" hidden="1">
      <c r="A918" s="57" t="s">
        <v>3445</v>
      </c>
      <c r="B918" s="29">
        <v>88142.0</v>
      </c>
      <c r="C918" s="58">
        <v>88142.0</v>
      </c>
      <c r="D918" s="27">
        <v>0.0</v>
      </c>
      <c r="E918" s="41"/>
    </row>
    <row r="919" hidden="1">
      <c r="A919" s="57" t="s">
        <v>3447</v>
      </c>
      <c r="B919" s="29">
        <v>1357.0</v>
      </c>
      <c r="C919" s="58">
        <v>1357.0</v>
      </c>
      <c r="D919" s="27">
        <v>0.0</v>
      </c>
      <c r="E919" s="41"/>
    </row>
    <row r="920" hidden="1">
      <c r="A920" s="57" t="s">
        <v>3448</v>
      </c>
      <c r="B920" s="29">
        <v>15079.0</v>
      </c>
      <c r="C920" s="58">
        <v>15079.0</v>
      </c>
      <c r="D920" s="27">
        <v>0.0</v>
      </c>
      <c r="E920" s="41"/>
    </row>
    <row r="921" hidden="1">
      <c r="A921" s="35" t="s">
        <v>3449</v>
      </c>
      <c r="B921" s="29">
        <v>426479.5</v>
      </c>
      <c r="C921" s="58">
        <v>426479.5</v>
      </c>
      <c r="D921" s="27">
        <v>0.0</v>
      </c>
      <c r="E921" s="41"/>
    </row>
    <row r="922" hidden="1">
      <c r="A922" s="36" t="s">
        <v>3450</v>
      </c>
      <c r="B922" s="42">
        <v>0.5</v>
      </c>
      <c r="C922" s="64">
        <v>270.5</v>
      </c>
      <c r="D922" s="65">
        <v>270.0</v>
      </c>
      <c r="E922" s="45"/>
    </row>
    <row r="923" hidden="1"/>
    <row r="924" hidden="1"/>
    <row r="925" hidden="1">
      <c r="A925" s="5" t="s">
        <v>3452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3423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45712.0</v>
      </c>
      <c r="B929" s="6"/>
      <c r="C929" s="53" t="s">
        <v>3424</v>
      </c>
      <c r="D929" s="15">
        <v>45716.0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4" t="s">
        <v>4468</v>
      </c>
      <c r="B931" s="7"/>
      <c r="C931" s="16"/>
      <c r="D931" s="55" t="s">
        <v>4475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3425</v>
      </c>
      <c r="B933" s="6"/>
      <c r="C933" s="6"/>
      <c r="D933" s="6"/>
      <c r="E933" s="7"/>
    </row>
    <row r="934" hidden="1">
      <c r="A934" s="20" t="s">
        <v>3426</v>
      </c>
      <c r="B934" s="21" t="s">
        <v>3427</v>
      </c>
      <c r="C934" s="22" t="s">
        <v>3428</v>
      </c>
      <c r="D934" s="21" t="s">
        <v>3429</v>
      </c>
      <c r="E934" s="23" t="s">
        <v>13</v>
      </c>
    </row>
    <row r="935" hidden="1">
      <c r="A935" s="56" t="s">
        <v>3430</v>
      </c>
      <c r="B935" s="25">
        <v>21177.0</v>
      </c>
      <c r="C935" s="26">
        <v>21178.0</v>
      </c>
      <c r="D935" s="27">
        <v>1.0</v>
      </c>
      <c r="E935" s="41"/>
    </row>
    <row r="936" hidden="1">
      <c r="A936" s="56" t="s">
        <v>3431</v>
      </c>
      <c r="B936" s="29">
        <v>12461.0</v>
      </c>
      <c r="C936" s="26">
        <v>12461.0</v>
      </c>
      <c r="D936" s="27">
        <v>0.0</v>
      </c>
      <c r="E936" s="40"/>
    </row>
    <row r="937" hidden="1">
      <c r="A937" s="56" t="s">
        <v>3432</v>
      </c>
      <c r="B937" s="29">
        <v>960.0</v>
      </c>
      <c r="C937" s="26">
        <v>960.0</v>
      </c>
      <c r="D937" s="27">
        <v>0.0</v>
      </c>
      <c r="E937" s="41"/>
    </row>
    <row r="938" hidden="1">
      <c r="A938" s="56" t="s">
        <v>3434</v>
      </c>
      <c r="B938" s="29">
        <v>0.0</v>
      </c>
      <c r="C938" s="26"/>
      <c r="D938" s="27">
        <v>0.0</v>
      </c>
      <c r="E938" s="41"/>
    </row>
    <row r="939" hidden="1">
      <c r="A939" s="31" t="s">
        <v>3436</v>
      </c>
      <c r="B939" s="29">
        <v>0.0</v>
      </c>
      <c r="C939" s="26"/>
      <c r="D939" s="27">
        <v>0.0</v>
      </c>
      <c r="E939" s="41"/>
    </row>
    <row r="940" hidden="1">
      <c r="A940" s="31" t="s">
        <v>3438</v>
      </c>
      <c r="B940" s="29">
        <v>0.0</v>
      </c>
      <c r="C940" s="26"/>
      <c r="D940" s="27">
        <v>0.0</v>
      </c>
      <c r="E940" s="40"/>
    </row>
    <row r="941" hidden="1">
      <c r="A941" s="31" t="s">
        <v>3439</v>
      </c>
      <c r="B941" s="29">
        <v>0.0</v>
      </c>
      <c r="C941" s="26"/>
      <c r="D941" s="27">
        <v>0.0</v>
      </c>
      <c r="E941" s="28"/>
    </row>
    <row r="942" hidden="1">
      <c r="A942" s="31" t="s">
        <v>3441</v>
      </c>
      <c r="B942" s="29">
        <v>3840.0</v>
      </c>
      <c r="C942" s="26">
        <v>3840.0</v>
      </c>
      <c r="D942" s="27">
        <v>0.0</v>
      </c>
      <c r="E942" s="41"/>
    </row>
    <row r="943" hidden="1">
      <c r="A943" s="57" t="s">
        <v>3442</v>
      </c>
      <c r="B943" s="29">
        <v>70451.0</v>
      </c>
      <c r="C943" s="29">
        <v>70451.0</v>
      </c>
      <c r="D943" s="27">
        <v>0.0</v>
      </c>
      <c r="E943" s="41"/>
    </row>
    <row r="944" hidden="1">
      <c r="A944" s="57" t="s">
        <v>3443</v>
      </c>
      <c r="B944" s="29">
        <v>26226.0</v>
      </c>
      <c r="C944" s="58">
        <v>26226.0</v>
      </c>
      <c r="D944" s="27">
        <v>0.0</v>
      </c>
      <c r="E944" s="41"/>
    </row>
    <row r="945" hidden="1">
      <c r="A945" s="57" t="s">
        <v>3444</v>
      </c>
      <c r="B945" s="29">
        <v>80588.0</v>
      </c>
      <c r="C945" s="58">
        <v>80588.0</v>
      </c>
      <c r="D945" s="27">
        <v>0.0</v>
      </c>
      <c r="E945" s="41"/>
    </row>
    <row r="946" hidden="1">
      <c r="A946" s="57" t="s">
        <v>3445</v>
      </c>
      <c r="B946" s="29">
        <v>57472.0</v>
      </c>
      <c r="C946" s="58">
        <v>57472.0</v>
      </c>
      <c r="D946" s="27">
        <v>0.0</v>
      </c>
      <c r="E946" s="41"/>
    </row>
    <row r="947" hidden="1">
      <c r="A947" s="57" t="s">
        <v>3447</v>
      </c>
      <c r="B947" s="29">
        <v>3297.0</v>
      </c>
      <c r="C947" s="58">
        <v>3297.0</v>
      </c>
      <c r="D947" s="27">
        <v>0.0</v>
      </c>
      <c r="E947" s="41"/>
    </row>
    <row r="948" hidden="1">
      <c r="A948" s="57" t="s">
        <v>3448</v>
      </c>
      <c r="B948" s="29">
        <v>10742.0</v>
      </c>
      <c r="C948" s="58">
        <v>10742.0</v>
      </c>
      <c r="D948" s="27">
        <v>0.0</v>
      </c>
      <c r="E948" s="41"/>
    </row>
    <row r="949" hidden="1">
      <c r="A949" s="35" t="s">
        <v>3449</v>
      </c>
      <c r="B949" s="29">
        <v>276472.0</v>
      </c>
      <c r="C949" s="58">
        <v>276472.0</v>
      </c>
      <c r="D949" s="27">
        <v>0.0</v>
      </c>
      <c r="E949" s="41"/>
    </row>
    <row r="950" hidden="1">
      <c r="A950" s="36" t="s">
        <v>3450</v>
      </c>
      <c r="B950" s="42">
        <v>0.0</v>
      </c>
      <c r="C950" s="64">
        <v>1.0</v>
      </c>
      <c r="D950" s="65">
        <v>1.0</v>
      </c>
      <c r="E950" s="45"/>
    </row>
    <row r="951" hidden="1"/>
    <row r="952" hidden="1"/>
    <row r="953" hidden="1">
      <c r="A953" s="5" t="s">
        <v>3452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3423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45717.0</v>
      </c>
      <c r="B957" s="6"/>
      <c r="C957" s="53" t="s">
        <v>3424</v>
      </c>
      <c r="D957" s="15">
        <v>45718.0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4" t="s">
        <v>4477</v>
      </c>
      <c r="B959" s="7"/>
      <c r="C959" s="16"/>
      <c r="D959" s="55" t="s">
        <v>4469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3425</v>
      </c>
      <c r="B961" s="6"/>
      <c r="C961" s="6"/>
      <c r="D961" s="6"/>
      <c r="E961" s="7"/>
    </row>
    <row r="962" hidden="1">
      <c r="A962" s="20" t="s">
        <v>3426</v>
      </c>
      <c r="B962" s="21" t="s">
        <v>3427</v>
      </c>
      <c r="C962" s="22" t="s">
        <v>3428</v>
      </c>
      <c r="D962" s="21" t="s">
        <v>3429</v>
      </c>
      <c r="E962" s="23" t="s">
        <v>13</v>
      </c>
    </row>
    <row r="963" hidden="1">
      <c r="A963" s="56" t="s">
        <v>3430</v>
      </c>
      <c r="B963" s="25">
        <v>10802.0</v>
      </c>
      <c r="C963" s="26">
        <v>10810.0</v>
      </c>
      <c r="D963" s="27">
        <v>8.0</v>
      </c>
      <c r="E963" s="41"/>
    </row>
    <row r="964" hidden="1">
      <c r="A964" s="56" t="s">
        <v>3431</v>
      </c>
      <c r="B964" s="29">
        <v>9332.0</v>
      </c>
      <c r="C964" s="26">
        <v>9332.0</v>
      </c>
      <c r="D964" s="27">
        <v>0.0</v>
      </c>
      <c r="E964" s="40"/>
    </row>
    <row r="965" hidden="1">
      <c r="A965" s="56" t="s">
        <v>3432</v>
      </c>
      <c r="B965" s="29">
        <v>0.0</v>
      </c>
      <c r="C965" s="26"/>
      <c r="D965" s="27">
        <v>0.0</v>
      </c>
      <c r="E965" s="41"/>
    </row>
    <row r="966" hidden="1">
      <c r="A966" s="56" t="s">
        <v>3434</v>
      </c>
      <c r="B966" s="29">
        <v>0.0</v>
      </c>
      <c r="C966" s="26"/>
      <c r="D966" s="27">
        <v>0.0</v>
      </c>
      <c r="E966" s="41"/>
    </row>
    <row r="967" hidden="1">
      <c r="A967" s="31" t="s">
        <v>3436</v>
      </c>
      <c r="B967" s="29">
        <v>0.0</v>
      </c>
      <c r="C967" s="26"/>
      <c r="D967" s="27">
        <v>0.0</v>
      </c>
      <c r="E967" s="41"/>
    </row>
    <row r="968" hidden="1">
      <c r="A968" s="31" t="s">
        <v>3438</v>
      </c>
      <c r="B968" s="29">
        <v>0.0</v>
      </c>
      <c r="C968" s="26"/>
      <c r="D968" s="27">
        <v>0.0</v>
      </c>
      <c r="E968" s="40"/>
    </row>
    <row r="969" hidden="1">
      <c r="A969" s="31" t="s">
        <v>3439</v>
      </c>
      <c r="B969" s="29">
        <v>0.0</v>
      </c>
      <c r="C969" s="26"/>
      <c r="D969" s="27">
        <v>0.0</v>
      </c>
      <c r="E969" s="28"/>
    </row>
    <row r="970" hidden="1">
      <c r="A970" s="31" t="s">
        <v>3441</v>
      </c>
      <c r="B970" s="29">
        <v>2000.0</v>
      </c>
      <c r="C970" s="26">
        <v>2000.0</v>
      </c>
      <c r="D970" s="27">
        <v>0.0</v>
      </c>
      <c r="E970" s="41"/>
    </row>
    <row r="971" hidden="1">
      <c r="A971" s="57" t="s">
        <v>3442</v>
      </c>
      <c r="B971" s="29">
        <v>40939.0</v>
      </c>
      <c r="C971" s="29">
        <v>40939.0</v>
      </c>
      <c r="D971" s="27">
        <v>0.0</v>
      </c>
      <c r="E971" s="41"/>
    </row>
    <row r="972" hidden="1">
      <c r="A972" s="57" t="s">
        <v>3443</v>
      </c>
      <c r="B972" s="29">
        <v>17100.0</v>
      </c>
      <c r="C972" s="58">
        <v>17429.0</v>
      </c>
      <c r="D972" s="27">
        <v>329.0</v>
      </c>
      <c r="E972" s="41"/>
    </row>
    <row r="973" hidden="1">
      <c r="A973" s="57" t="s">
        <v>3444</v>
      </c>
      <c r="B973" s="29">
        <v>40174.0</v>
      </c>
      <c r="C973" s="58">
        <v>40174.0</v>
      </c>
      <c r="D973" s="27">
        <v>0.0</v>
      </c>
      <c r="E973" s="41"/>
    </row>
    <row r="974" hidden="1">
      <c r="A974" s="57" t="s">
        <v>3445</v>
      </c>
      <c r="B974" s="29">
        <v>37826.0</v>
      </c>
      <c r="C974" s="58">
        <v>37826.0</v>
      </c>
      <c r="D974" s="27">
        <v>0.0</v>
      </c>
      <c r="E974" s="41"/>
    </row>
    <row r="975" hidden="1">
      <c r="A975" s="57" t="s">
        <v>3447</v>
      </c>
      <c r="B975" s="29">
        <v>2543.0</v>
      </c>
      <c r="C975" s="58">
        <v>2543.0</v>
      </c>
      <c r="D975" s="27">
        <v>0.0</v>
      </c>
      <c r="E975" s="41"/>
    </row>
    <row r="976" hidden="1">
      <c r="A976" s="57" t="s">
        <v>3448</v>
      </c>
      <c r="B976" s="29">
        <v>6875.0</v>
      </c>
      <c r="C976" s="58">
        <v>6875.0</v>
      </c>
      <c r="D976" s="27">
        <v>0.0</v>
      </c>
      <c r="E976" s="41"/>
    </row>
    <row r="977" hidden="1">
      <c r="A977" s="35" t="s">
        <v>3449</v>
      </c>
      <c r="B977" s="29">
        <v>160715.0</v>
      </c>
      <c r="C977" s="58">
        <v>161044.0</v>
      </c>
      <c r="D977" s="27">
        <v>329.0</v>
      </c>
      <c r="E977" s="41"/>
    </row>
    <row r="978" hidden="1">
      <c r="A978" s="36" t="s">
        <v>3450</v>
      </c>
      <c r="B978" s="42">
        <v>1.0</v>
      </c>
      <c r="C978" s="64">
        <v>9.0</v>
      </c>
      <c r="D978" s="65">
        <v>8.0</v>
      </c>
      <c r="E978" s="45"/>
    </row>
    <row r="979" hidden="1"/>
    <row r="980" hidden="1"/>
    <row r="981" hidden="1">
      <c r="A981" s="5" t="s">
        <v>3452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3423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3" t="s">
        <v>3424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4" t="s">
        <v>4468</v>
      </c>
      <c r="B987" s="7"/>
      <c r="C987" s="16"/>
      <c r="D987" s="55" t="s">
        <v>4469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3425</v>
      </c>
      <c r="B989" s="6"/>
      <c r="C989" s="6"/>
      <c r="D989" s="6"/>
      <c r="E989" s="7"/>
    </row>
    <row r="990" hidden="1">
      <c r="A990" s="20" t="s">
        <v>3426</v>
      </c>
      <c r="B990" s="21" t="s">
        <v>3427</v>
      </c>
      <c r="C990" s="22" t="s">
        <v>3428</v>
      </c>
      <c r="D990" s="21" t="s">
        <v>3429</v>
      </c>
      <c r="E990" s="23" t="s">
        <v>13</v>
      </c>
    </row>
    <row r="991" hidden="1">
      <c r="A991" s="56" t="s">
        <v>3430</v>
      </c>
      <c r="B991" s="25">
        <v>36582.0</v>
      </c>
      <c r="C991" s="26">
        <v>36584.0</v>
      </c>
      <c r="D991" s="27">
        <v>2.0</v>
      </c>
      <c r="E991" s="41"/>
    </row>
    <row r="992" hidden="1">
      <c r="A992" s="56" t="s">
        <v>3431</v>
      </c>
      <c r="B992" s="29">
        <v>24280.5</v>
      </c>
      <c r="C992" s="26">
        <v>24280.5</v>
      </c>
      <c r="D992" s="27">
        <v>0.0</v>
      </c>
      <c r="E992" s="40"/>
    </row>
    <row r="993" hidden="1">
      <c r="A993" s="56" t="s">
        <v>3432</v>
      </c>
      <c r="B993" s="29">
        <v>1160.0</v>
      </c>
      <c r="C993" s="26">
        <v>1160.0</v>
      </c>
      <c r="D993" s="27">
        <v>0.0</v>
      </c>
      <c r="E993" s="41"/>
    </row>
    <row r="994" hidden="1">
      <c r="A994" s="56" t="s">
        <v>3434</v>
      </c>
      <c r="B994" s="29">
        <v>0.0</v>
      </c>
      <c r="C994" s="26"/>
      <c r="D994" s="27">
        <v>0.0</v>
      </c>
      <c r="E994" s="41"/>
    </row>
    <row r="995" hidden="1">
      <c r="A995" s="31" t="s">
        <v>3436</v>
      </c>
      <c r="B995" s="29">
        <v>0.0</v>
      </c>
      <c r="C995" s="26"/>
      <c r="D995" s="27">
        <v>0.0</v>
      </c>
      <c r="E995" s="41"/>
    </row>
    <row r="996" hidden="1">
      <c r="A996" s="31" t="s">
        <v>3438</v>
      </c>
      <c r="B996" s="29">
        <v>0.0</v>
      </c>
      <c r="C996" s="26"/>
      <c r="D996" s="27">
        <v>0.0</v>
      </c>
      <c r="E996" s="40"/>
    </row>
    <row r="997" hidden="1">
      <c r="A997" s="31" t="s">
        <v>3439</v>
      </c>
      <c r="B997" s="29">
        <v>433.0</v>
      </c>
      <c r="C997" s="26">
        <v>393.0</v>
      </c>
      <c r="D997" s="27">
        <v>-40.0</v>
      </c>
      <c r="E997" s="28"/>
    </row>
    <row r="998" hidden="1">
      <c r="A998" s="31" t="s">
        <v>3441</v>
      </c>
      <c r="B998" s="29">
        <v>5640.0</v>
      </c>
      <c r="C998" s="26">
        <v>5680.0</v>
      </c>
      <c r="D998" s="27">
        <v>40.0</v>
      </c>
      <c r="E998" s="41"/>
    </row>
    <row r="999" hidden="1">
      <c r="A999" s="57" t="s">
        <v>3442</v>
      </c>
      <c r="B999" s="29">
        <v>94213.0</v>
      </c>
      <c r="C999" s="29">
        <v>94213.0</v>
      </c>
      <c r="D999" s="27">
        <v>0.0</v>
      </c>
      <c r="E999" s="41"/>
    </row>
    <row r="1000" hidden="1">
      <c r="A1000" s="57" t="s">
        <v>3443</v>
      </c>
      <c r="B1000" s="29">
        <v>41531.0</v>
      </c>
      <c r="C1000" s="58">
        <v>41531.0</v>
      </c>
      <c r="D1000" s="27">
        <v>0.0</v>
      </c>
      <c r="E1000" s="41"/>
    </row>
    <row r="1001" hidden="1">
      <c r="A1001" s="57" t="s">
        <v>3444</v>
      </c>
      <c r="B1001" s="29">
        <v>121245.0</v>
      </c>
      <c r="C1001" s="58">
        <v>119875.0</v>
      </c>
      <c r="D1001" s="27">
        <v>-1370.0</v>
      </c>
      <c r="E1001" s="41"/>
    </row>
    <row r="1002" hidden="1">
      <c r="A1002" s="57" t="s">
        <v>3445</v>
      </c>
      <c r="B1002" s="29">
        <v>96312.0</v>
      </c>
      <c r="C1002" s="58">
        <v>96312.0</v>
      </c>
      <c r="D1002" s="27">
        <v>0.0</v>
      </c>
      <c r="E1002" s="41"/>
    </row>
    <row r="1003" hidden="1">
      <c r="A1003" s="57" t="s">
        <v>3447</v>
      </c>
      <c r="B1003" s="29">
        <v>3559.0</v>
      </c>
      <c r="C1003" s="58">
        <v>3559.0</v>
      </c>
      <c r="D1003" s="27">
        <v>0.0</v>
      </c>
      <c r="E1003" s="41"/>
    </row>
    <row r="1004" hidden="1">
      <c r="A1004" s="57" t="s">
        <v>3448</v>
      </c>
      <c r="B1004" s="29">
        <v>14411.0</v>
      </c>
      <c r="C1004" s="58">
        <v>14411.0</v>
      </c>
      <c r="D1004" s="27">
        <v>0.0</v>
      </c>
      <c r="E1004" s="41"/>
    </row>
    <row r="1005" hidden="1">
      <c r="A1005" s="35" t="s">
        <v>3449</v>
      </c>
      <c r="B1005" s="29">
        <v>424955.5</v>
      </c>
      <c r="C1005" s="58">
        <v>423585.5</v>
      </c>
      <c r="D1005" s="27">
        <v>-1370.0</v>
      </c>
      <c r="E1005" s="41"/>
    </row>
    <row r="1006" hidden="1">
      <c r="A1006" s="36" t="s">
        <v>3450</v>
      </c>
      <c r="B1006" s="42">
        <v>0.0</v>
      </c>
      <c r="C1006" s="64">
        <v>2.0</v>
      </c>
      <c r="D1006" s="65">
        <v>2.0</v>
      </c>
      <c r="E1006" s="45"/>
    </row>
    <row r="1007" hidden="1"/>
    <row r="1008" hidden="1"/>
    <row r="1009" hidden="1">
      <c r="A1009" s="5" t="s">
        <v>3452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3423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45726.0</v>
      </c>
      <c r="B1013" s="6"/>
      <c r="C1013" s="53" t="s">
        <v>3424</v>
      </c>
      <c r="D1013" s="15">
        <v>45732.0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4" t="s">
        <v>4468</v>
      </c>
      <c r="B1015" s="7"/>
      <c r="C1015" s="16"/>
      <c r="D1015" s="55" t="s">
        <v>4469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3425</v>
      </c>
      <c r="B1017" s="6"/>
      <c r="C1017" s="6"/>
      <c r="D1017" s="6"/>
      <c r="E1017" s="7"/>
    </row>
    <row r="1018" hidden="1">
      <c r="A1018" s="20" t="s">
        <v>3426</v>
      </c>
      <c r="B1018" s="21" t="s">
        <v>3427</v>
      </c>
      <c r="C1018" s="22" t="s">
        <v>3428</v>
      </c>
      <c r="D1018" s="21" t="s">
        <v>3429</v>
      </c>
      <c r="E1018" s="23" t="s">
        <v>13</v>
      </c>
    </row>
    <row r="1019" hidden="1">
      <c r="A1019" s="56" t="s">
        <v>3430</v>
      </c>
      <c r="B1019" s="25">
        <v>24275.0</v>
      </c>
      <c r="C1019" s="26">
        <v>24282.0</v>
      </c>
      <c r="D1019" s="27">
        <v>7.0</v>
      </c>
      <c r="E1019" s="41"/>
    </row>
    <row r="1020" hidden="1">
      <c r="A1020" s="56" t="s">
        <v>3431</v>
      </c>
      <c r="B1020" s="29">
        <v>34168.0</v>
      </c>
      <c r="C1020" s="26">
        <v>34168.0</v>
      </c>
      <c r="D1020" s="27">
        <v>0.0</v>
      </c>
      <c r="E1020" s="40"/>
    </row>
    <row r="1021" hidden="1">
      <c r="A1021" s="56" t="s">
        <v>3432</v>
      </c>
      <c r="B1021" s="29">
        <v>1450.0</v>
      </c>
      <c r="C1021" s="26">
        <v>1450.0</v>
      </c>
      <c r="D1021" s="27">
        <v>0.0</v>
      </c>
      <c r="E1021" s="41"/>
    </row>
    <row r="1022" hidden="1">
      <c r="A1022" s="56" t="s">
        <v>3434</v>
      </c>
      <c r="B1022" s="29">
        <v>0.0</v>
      </c>
      <c r="C1022" s="26"/>
      <c r="D1022" s="27">
        <v>0.0</v>
      </c>
      <c r="E1022" s="41"/>
    </row>
    <row r="1023" hidden="1">
      <c r="A1023" s="31" t="s">
        <v>3436</v>
      </c>
      <c r="B1023" s="29">
        <v>0.0</v>
      </c>
      <c r="C1023" s="26"/>
      <c r="D1023" s="27">
        <v>0.0</v>
      </c>
      <c r="E1023" s="41"/>
    </row>
    <row r="1024" hidden="1">
      <c r="A1024" s="31" t="s">
        <v>3438</v>
      </c>
      <c r="B1024" s="29">
        <v>0.0</v>
      </c>
      <c r="C1024" s="26"/>
      <c r="D1024" s="27">
        <v>0.0</v>
      </c>
      <c r="E1024" s="40"/>
    </row>
    <row r="1025" hidden="1">
      <c r="A1025" s="31" t="s">
        <v>3439</v>
      </c>
      <c r="B1025" s="29">
        <v>4095.0</v>
      </c>
      <c r="C1025" s="26">
        <v>4035.0</v>
      </c>
      <c r="D1025" s="27">
        <v>-60.0</v>
      </c>
      <c r="E1025" s="28" t="s">
        <v>4667</v>
      </c>
    </row>
    <row r="1026" hidden="1">
      <c r="A1026" s="31" t="s">
        <v>3441</v>
      </c>
      <c r="B1026" s="29">
        <v>5400.0</v>
      </c>
      <c r="C1026" s="26">
        <v>5440.0</v>
      </c>
      <c r="D1026" s="27">
        <v>40.0</v>
      </c>
      <c r="E1026" s="41"/>
    </row>
    <row r="1027" hidden="1">
      <c r="A1027" s="57" t="s">
        <v>3442</v>
      </c>
      <c r="B1027" s="29">
        <v>123994.0</v>
      </c>
      <c r="C1027" s="29">
        <v>123994.0</v>
      </c>
      <c r="D1027" s="27">
        <v>0.0</v>
      </c>
      <c r="E1027" s="41"/>
    </row>
    <row r="1028" hidden="1">
      <c r="A1028" s="57" t="s">
        <v>3443</v>
      </c>
      <c r="B1028" s="29">
        <v>48132.0</v>
      </c>
      <c r="C1028" s="58">
        <v>48132.0</v>
      </c>
      <c r="D1028" s="27">
        <v>0.0</v>
      </c>
      <c r="E1028" s="41"/>
    </row>
    <row r="1029" hidden="1">
      <c r="A1029" s="57" t="s">
        <v>3444</v>
      </c>
      <c r="B1029" s="29">
        <v>140649.0</v>
      </c>
      <c r="C1029" s="58">
        <v>140649.0</v>
      </c>
      <c r="D1029" s="27">
        <v>0.0</v>
      </c>
      <c r="E1029" s="41"/>
    </row>
    <row r="1030" hidden="1">
      <c r="A1030" s="57" t="s">
        <v>3445</v>
      </c>
      <c r="B1030" s="29">
        <v>90597.0</v>
      </c>
      <c r="C1030" s="58">
        <v>90597.0</v>
      </c>
      <c r="D1030" s="27">
        <v>0.0</v>
      </c>
      <c r="E1030" s="41"/>
    </row>
    <row r="1031" hidden="1">
      <c r="A1031" s="57" t="s">
        <v>3447</v>
      </c>
      <c r="B1031" s="29">
        <v>3707.0</v>
      </c>
      <c r="C1031" s="58">
        <v>3707.0</v>
      </c>
      <c r="D1031" s="27">
        <v>0.0</v>
      </c>
      <c r="E1031" s="41"/>
    </row>
    <row r="1032" hidden="1">
      <c r="A1032" s="57" t="s">
        <v>3448</v>
      </c>
      <c r="B1032" s="29">
        <v>16462.0</v>
      </c>
      <c r="C1032" s="58">
        <v>16462.0</v>
      </c>
      <c r="D1032" s="27">
        <v>0.0</v>
      </c>
      <c r="E1032" s="41"/>
    </row>
    <row r="1033" hidden="1">
      <c r="A1033" s="35" t="s">
        <v>3449</v>
      </c>
      <c r="B1033" s="29">
        <v>476202.5</v>
      </c>
      <c r="C1033" s="58">
        <v>476202.5</v>
      </c>
      <c r="D1033" s="27">
        <v>0.0</v>
      </c>
      <c r="E1033" s="41"/>
    </row>
    <row r="1034" hidden="1">
      <c r="A1034" s="36" t="s">
        <v>3450</v>
      </c>
      <c r="B1034" s="42">
        <v>264.5</v>
      </c>
      <c r="C1034" s="64">
        <v>251.5</v>
      </c>
      <c r="D1034" s="65">
        <v>-13.0</v>
      </c>
      <c r="E1034" s="45"/>
    </row>
    <row r="1035" hidden="1"/>
    <row r="1036" hidden="1"/>
    <row r="1037" hidden="1">
      <c r="A1037" s="5" t="s">
        <v>3452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3423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45733.0</v>
      </c>
      <c r="B1041" s="6"/>
      <c r="C1041" s="53" t="s">
        <v>3424</v>
      </c>
      <c r="D1041" s="15">
        <v>45739.0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4" t="s">
        <v>4468</v>
      </c>
      <c r="B1043" s="7"/>
      <c r="C1043" s="16"/>
      <c r="D1043" s="55" t="s">
        <v>4469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3425</v>
      </c>
      <c r="B1045" s="6"/>
      <c r="C1045" s="6"/>
      <c r="D1045" s="6"/>
      <c r="E1045" s="7"/>
    </row>
    <row r="1046" hidden="1">
      <c r="A1046" s="20" t="s">
        <v>3426</v>
      </c>
      <c r="B1046" s="21" t="s">
        <v>3427</v>
      </c>
      <c r="C1046" s="22" t="s">
        <v>3428</v>
      </c>
      <c r="D1046" s="21" t="s">
        <v>3429</v>
      </c>
      <c r="E1046" s="23" t="s">
        <v>13</v>
      </c>
    </row>
    <row r="1047" hidden="1">
      <c r="A1047" s="56" t="s">
        <v>3430</v>
      </c>
      <c r="B1047" s="25">
        <v>29237.0</v>
      </c>
      <c r="C1047" s="26">
        <v>29218.0</v>
      </c>
      <c r="D1047" s="27">
        <v>-19.0</v>
      </c>
      <c r="E1047" s="41"/>
    </row>
    <row r="1048" hidden="1">
      <c r="A1048" s="56" t="s">
        <v>3431</v>
      </c>
      <c r="B1048" s="29">
        <v>29474.0</v>
      </c>
      <c r="C1048" s="26">
        <v>29474.0</v>
      </c>
      <c r="D1048" s="27">
        <v>0.0</v>
      </c>
      <c r="E1048" s="40"/>
    </row>
    <row r="1049" hidden="1">
      <c r="A1049" s="56" t="s">
        <v>3432</v>
      </c>
      <c r="B1049" s="29">
        <v>2330.0</v>
      </c>
      <c r="C1049" s="26">
        <v>2330.0</v>
      </c>
      <c r="D1049" s="27">
        <v>0.0</v>
      </c>
      <c r="E1049" s="41"/>
    </row>
    <row r="1050" hidden="1">
      <c r="A1050" s="56" t="s">
        <v>3434</v>
      </c>
      <c r="B1050" s="29">
        <v>0.0</v>
      </c>
      <c r="C1050" s="26"/>
      <c r="D1050" s="27">
        <v>0.0</v>
      </c>
      <c r="E1050" s="41"/>
    </row>
    <row r="1051" hidden="1">
      <c r="A1051" s="31" t="s">
        <v>3436</v>
      </c>
      <c r="B1051" s="29">
        <v>0.0</v>
      </c>
      <c r="C1051" s="26"/>
      <c r="D1051" s="27">
        <v>0.0</v>
      </c>
      <c r="E1051" s="41"/>
    </row>
    <row r="1052" hidden="1">
      <c r="A1052" s="31" t="s">
        <v>3438</v>
      </c>
      <c r="B1052" s="29">
        <v>0.0</v>
      </c>
      <c r="C1052" s="26"/>
      <c r="D1052" s="27">
        <v>0.0</v>
      </c>
      <c r="E1052" s="40"/>
    </row>
    <row r="1053" hidden="1">
      <c r="A1053" s="31" t="s">
        <v>3439</v>
      </c>
      <c r="B1053" s="29">
        <v>1163.0</v>
      </c>
      <c r="C1053" s="26">
        <v>882.0</v>
      </c>
      <c r="D1053" s="27">
        <v>-281.0</v>
      </c>
      <c r="E1053" s="28"/>
    </row>
    <row r="1054" hidden="1">
      <c r="A1054" s="31" t="s">
        <v>3441</v>
      </c>
      <c r="B1054" s="29">
        <v>5320.0</v>
      </c>
      <c r="C1054" s="26">
        <v>5600.0</v>
      </c>
      <c r="D1054" s="27">
        <v>280.0</v>
      </c>
      <c r="E1054" s="41"/>
    </row>
    <row r="1055" hidden="1">
      <c r="A1055" s="57" t="s">
        <v>3442</v>
      </c>
      <c r="B1055" s="29">
        <v>130107.0</v>
      </c>
      <c r="C1055" s="29">
        <v>130107.0</v>
      </c>
      <c r="D1055" s="27">
        <v>0.0</v>
      </c>
      <c r="E1055" s="41"/>
    </row>
    <row r="1056" hidden="1">
      <c r="A1056" s="57" t="s">
        <v>3443</v>
      </c>
      <c r="B1056" s="29">
        <v>49297.0</v>
      </c>
      <c r="C1056" s="58">
        <v>49297.0</v>
      </c>
      <c r="D1056" s="27">
        <v>0.0</v>
      </c>
      <c r="E1056" s="41"/>
    </row>
    <row r="1057" hidden="1">
      <c r="A1057" s="57" t="s">
        <v>3444</v>
      </c>
      <c r="B1057" s="29">
        <v>130903.0</v>
      </c>
      <c r="C1057" s="58">
        <v>130903.0</v>
      </c>
      <c r="D1057" s="27">
        <v>0.0</v>
      </c>
      <c r="E1057" s="41"/>
    </row>
    <row r="1058" hidden="1">
      <c r="A1058" s="57" t="s">
        <v>3445</v>
      </c>
      <c r="B1058" s="29">
        <v>93747.0</v>
      </c>
      <c r="C1058" s="58">
        <v>93747.0</v>
      </c>
      <c r="D1058" s="27">
        <v>0.0</v>
      </c>
      <c r="E1058" s="41"/>
    </row>
    <row r="1059" hidden="1">
      <c r="A1059" s="57" t="s">
        <v>3447</v>
      </c>
      <c r="B1059" s="29">
        <v>358.0</v>
      </c>
      <c r="C1059" s="58">
        <v>358.0</v>
      </c>
      <c r="D1059" s="27">
        <v>0.0</v>
      </c>
      <c r="E1059" s="41"/>
    </row>
    <row r="1060" hidden="1">
      <c r="A1060" s="57" t="s">
        <v>3448</v>
      </c>
      <c r="B1060" s="29">
        <v>15954.0</v>
      </c>
      <c r="C1060" s="58">
        <v>15954.0</v>
      </c>
      <c r="D1060" s="27">
        <v>0.0</v>
      </c>
      <c r="E1060" s="41"/>
    </row>
    <row r="1061" hidden="1">
      <c r="A1061" s="35" t="s">
        <v>3449</v>
      </c>
      <c r="B1061" s="29">
        <v>471933.8</v>
      </c>
      <c r="C1061" s="58">
        <v>471933.8</v>
      </c>
      <c r="D1061" s="27">
        <v>0.0</v>
      </c>
      <c r="E1061" s="41"/>
    </row>
    <row r="1062" hidden="1">
      <c r="A1062" s="36" t="s">
        <v>3450</v>
      </c>
      <c r="B1062" s="42">
        <v>2.1999999999970896</v>
      </c>
      <c r="C1062" s="64">
        <v>-17.79999999998836</v>
      </c>
      <c r="D1062" s="65">
        <v>-19.999999999985448</v>
      </c>
      <c r="E1062" s="45"/>
    </row>
    <row r="1063" hidden="1"/>
    <row r="1064" hidden="1"/>
    <row r="1065" hidden="1">
      <c r="A1065" s="5" t="s">
        <v>3452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3423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45740.0</v>
      </c>
      <c r="B1069" s="6"/>
      <c r="C1069" s="53" t="s">
        <v>3424</v>
      </c>
      <c r="D1069" s="15">
        <v>45746.0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4" t="s">
        <v>4468</v>
      </c>
      <c r="B1071" s="7"/>
      <c r="C1071" s="16"/>
      <c r="D1071" s="55" t="s">
        <v>4469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3425</v>
      </c>
      <c r="B1073" s="6"/>
      <c r="C1073" s="6"/>
      <c r="D1073" s="6"/>
      <c r="E1073" s="7"/>
    </row>
    <row r="1074" hidden="1">
      <c r="A1074" s="20" t="s">
        <v>3426</v>
      </c>
      <c r="B1074" s="21" t="s">
        <v>3427</v>
      </c>
      <c r="C1074" s="22" t="s">
        <v>3428</v>
      </c>
      <c r="D1074" s="21" t="s">
        <v>3429</v>
      </c>
      <c r="E1074" s="23" t="s">
        <v>13</v>
      </c>
    </row>
    <row r="1075" hidden="1">
      <c r="A1075" s="56" t="s">
        <v>3430</v>
      </c>
      <c r="B1075" s="25">
        <v>38869.0</v>
      </c>
      <c r="C1075" s="26">
        <v>38869.0</v>
      </c>
      <c r="D1075" s="27">
        <v>0.0</v>
      </c>
      <c r="E1075" s="41"/>
    </row>
    <row r="1076" hidden="1">
      <c r="A1076" s="56" t="s">
        <v>3431</v>
      </c>
      <c r="B1076" s="29">
        <v>27908.0</v>
      </c>
      <c r="C1076" s="26">
        <v>27908.0</v>
      </c>
      <c r="D1076" s="27">
        <v>0.0</v>
      </c>
      <c r="E1076" s="40"/>
    </row>
    <row r="1077" hidden="1">
      <c r="A1077" s="56" t="s">
        <v>3432</v>
      </c>
      <c r="B1077" s="29">
        <v>835.0</v>
      </c>
      <c r="C1077" s="26">
        <v>835.0</v>
      </c>
      <c r="D1077" s="27">
        <v>0.0</v>
      </c>
      <c r="E1077" s="41"/>
    </row>
    <row r="1078" hidden="1">
      <c r="A1078" s="56" t="s">
        <v>3434</v>
      </c>
      <c r="B1078" s="29">
        <v>0.0</v>
      </c>
      <c r="C1078" s="26"/>
      <c r="D1078" s="27">
        <v>0.0</v>
      </c>
      <c r="E1078" s="41"/>
    </row>
    <row r="1079" hidden="1">
      <c r="A1079" s="31" t="s">
        <v>3436</v>
      </c>
      <c r="B1079" s="29">
        <v>0.0</v>
      </c>
      <c r="C1079" s="26"/>
      <c r="D1079" s="27">
        <v>0.0</v>
      </c>
      <c r="E1079" s="41"/>
    </row>
    <row r="1080" hidden="1">
      <c r="A1080" s="31" t="s">
        <v>3438</v>
      </c>
      <c r="B1080" s="29">
        <v>0.0</v>
      </c>
      <c r="C1080" s="26"/>
      <c r="D1080" s="27">
        <v>0.0</v>
      </c>
      <c r="E1080" s="40"/>
    </row>
    <row r="1081" hidden="1">
      <c r="A1081" s="31" t="s">
        <v>3439</v>
      </c>
      <c r="B1081" s="29">
        <v>335.0</v>
      </c>
      <c r="C1081" s="26">
        <v>335.0</v>
      </c>
      <c r="D1081" s="27">
        <v>0.0</v>
      </c>
      <c r="E1081" s="28"/>
    </row>
    <row r="1082" hidden="1">
      <c r="A1082" s="31" t="s">
        <v>3441</v>
      </c>
      <c r="B1082" s="29">
        <v>6760.0</v>
      </c>
      <c r="C1082" s="26">
        <v>6760.0</v>
      </c>
      <c r="D1082" s="27">
        <v>0.0</v>
      </c>
      <c r="E1082" s="41"/>
    </row>
    <row r="1083" hidden="1">
      <c r="A1083" s="57" t="s">
        <v>3442</v>
      </c>
      <c r="B1083" s="29">
        <v>126885.0</v>
      </c>
      <c r="C1083" s="29">
        <v>136593.0</v>
      </c>
      <c r="D1083" s="27">
        <v>9708.0</v>
      </c>
      <c r="E1083" s="41"/>
    </row>
    <row r="1084" hidden="1">
      <c r="A1084" s="57" t="s">
        <v>3443</v>
      </c>
      <c r="B1084" s="29">
        <v>50436.0</v>
      </c>
      <c r="C1084" s="58">
        <v>50436.0</v>
      </c>
      <c r="D1084" s="27">
        <v>0.0</v>
      </c>
      <c r="E1084" s="41"/>
    </row>
    <row r="1085" hidden="1">
      <c r="A1085" s="57" t="s">
        <v>3444</v>
      </c>
      <c r="B1085" s="29">
        <v>115199.0</v>
      </c>
      <c r="C1085" s="58">
        <v>115199.0</v>
      </c>
      <c r="D1085" s="27">
        <v>0.0</v>
      </c>
      <c r="E1085" s="41"/>
    </row>
    <row r="1086" hidden="1">
      <c r="A1086" s="57" t="s">
        <v>3445</v>
      </c>
      <c r="B1086" s="29">
        <v>104081.0</v>
      </c>
      <c r="C1086" s="58">
        <v>104081.0</v>
      </c>
      <c r="D1086" s="27">
        <v>0.0</v>
      </c>
      <c r="E1086" s="41"/>
    </row>
    <row r="1087" hidden="1">
      <c r="A1087" s="57" t="s">
        <v>3447</v>
      </c>
      <c r="B1087" s="29">
        <v>3086.0</v>
      </c>
      <c r="C1087" s="58">
        <v>3086.0</v>
      </c>
      <c r="D1087" s="27">
        <v>0.0</v>
      </c>
      <c r="E1087" s="41"/>
    </row>
    <row r="1088" hidden="1">
      <c r="A1088" s="57" t="s">
        <v>3448</v>
      </c>
      <c r="B1088" s="29">
        <v>18007.0</v>
      </c>
      <c r="C1088" s="58">
        <v>18007.0</v>
      </c>
      <c r="D1088" s="27">
        <v>0.0</v>
      </c>
      <c r="E1088" s="41"/>
    </row>
    <row r="1089" hidden="1">
      <c r="A1089" s="35" t="s">
        <v>3449</v>
      </c>
      <c r="B1089" s="29">
        <v>474373.2</v>
      </c>
      <c r="C1089" s="58">
        <v>484081.2</v>
      </c>
      <c r="D1089" s="27">
        <v>9708.0</v>
      </c>
      <c r="E1089" s="41"/>
    </row>
    <row r="1090" hidden="1">
      <c r="A1090" s="36" t="s">
        <v>3450</v>
      </c>
      <c r="B1090" s="42">
        <v>20.80000000000291</v>
      </c>
      <c r="C1090" s="64">
        <v>20.79999999998836</v>
      </c>
      <c r="D1090" s="65">
        <v>-1.4551915228366852E-11</v>
      </c>
      <c r="E1090" s="45"/>
    </row>
    <row r="1091" hidden="1"/>
    <row r="1092" hidden="1"/>
    <row r="1093" hidden="1">
      <c r="A1093" s="5" t="s">
        <v>3452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3423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45747.0</v>
      </c>
      <c r="B1097" s="6"/>
      <c r="C1097" s="53" t="s">
        <v>3424</v>
      </c>
      <c r="D1097" s="15">
        <v>45747.0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4" t="s">
        <v>4468</v>
      </c>
      <c r="B1099" s="7"/>
      <c r="C1099" s="16"/>
      <c r="D1099" s="55" t="s">
        <v>4468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3425</v>
      </c>
      <c r="B1101" s="6"/>
      <c r="C1101" s="6"/>
      <c r="D1101" s="6"/>
      <c r="E1101" s="7"/>
    </row>
    <row r="1102" hidden="1">
      <c r="A1102" s="20" t="s">
        <v>3426</v>
      </c>
      <c r="B1102" s="21" t="s">
        <v>3427</v>
      </c>
      <c r="C1102" s="22" t="s">
        <v>3428</v>
      </c>
      <c r="D1102" s="21" t="s">
        <v>3429</v>
      </c>
      <c r="E1102" s="23" t="s">
        <v>13</v>
      </c>
    </row>
    <row r="1103" hidden="1">
      <c r="A1103" s="56" t="s">
        <v>3430</v>
      </c>
      <c r="B1103" s="25">
        <v>2358.0</v>
      </c>
      <c r="C1103" s="26">
        <v>2358.0</v>
      </c>
      <c r="D1103" s="27">
        <v>0.0</v>
      </c>
      <c r="E1103" s="41"/>
    </row>
    <row r="1104" hidden="1">
      <c r="A1104" s="56" t="s">
        <v>3431</v>
      </c>
      <c r="B1104" s="29">
        <v>3836.0</v>
      </c>
      <c r="C1104" s="26">
        <v>3836.0</v>
      </c>
      <c r="D1104" s="27">
        <v>0.0</v>
      </c>
      <c r="E1104" s="40"/>
    </row>
    <row r="1105" hidden="1">
      <c r="A1105" s="56" t="s">
        <v>3432</v>
      </c>
      <c r="B1105" s="29">
        <v>0.0</v>
      </c>
      <c r="C1105" s="26"/>
      <c r="D1105" s="27">
        <v>0.0</v>
      </c>
      <c r="E1105" s="41"/>
    </row>
    <row r="1106" hidden="1">
      <c r="A1106" s="56" t="s">
        <v>3434</v>
      </c>
      <c r="B1106" s="29">
        <v>0.0</v>
      </c>
      <c r="C1106" s="26"/>
      <c r="D1106" s="27">
        <v>0.0</v>
      </c>
      <c r="E1106" s="41"/>
    </row>
    <row r="1107" hidden="1">
      <c r="A1107" s="31" t="s">
        <v>3436</v>
      </c>
      <c r="B1107" s="29">
        <v>0.0</v>
      </c>
      <c r="C1107" s="26"/>
      <c r="D1107" s="27">
        <v>0.0</v>
      </c>
      <c r="E1107" s="41"/>
    </row>
    <row r="1108" hidden="1">
      <c r="A1108" s="31" t="s">
        <v>3438</v>
      </c>
      <c r="B1108" s="29">
        <v>0.0</v>
      </c>
      <c r="C1108" s="26"/>
      <c r="D1108" s="27">
        <v>0.0</v>
      </c>
      <c r="E1108" s="40"/>
    </row>
    <row r="1109" hidden="1">
      <c r="A1109" s="31" t="s">
        <v>3439</v>
      </c>
      <c r="B1109" s="29">
        <v>0.0</v>
      </c>
      <c r="C1109" s="26"/>
      <c r="D1109" s="27">
        <v>0.0</v>
      </c>
      <c r="E1109" s="28"/>
    </row>
    <row r="1110" hidden="1">
      <c r="A1110" s="31" t="s">
        <v>3441</v>
      </c>
      <c r="B1110" s="29">
        <v>800.0</v>
      </c>
      <c r="C1110" s="26">
        <v>840.0</v>
      </c>
      <c r="D1110" s="27">
        <v>40.0</v>
      </c>
      <c r="E1110" s="41"/>
    </row>
    <row r="1111" hidden="1">
      <c r="A1111" s="57" t="s">
        <v>3442</v>
      </c>
      <c r="B1111" s="29">
        <v>8658.0</v>
      </c>
      <c r="C1111" s="29">
        <v>8658.0</v>
      </c>
      <c r="D1111" s="27">
        <v>0.0</v>
      </c>
      <c r="E1111" s="41"/>
    </row>
    <row r="1112" hidden="1">
      <c r="A1112" s="57" t="s">
        <v>3443</v>
      </c>
      <c r="B1112" s="29">
        <v>5452.0</v>
      </c>
      <c r="C1112" s="58">
        <v>5452.0</v>
      </c>
      <c r="D1112" s="27">
        <v>0.0</v>
      </c>
      <c r="E1112" s="41"/>
    </row>
    <row r="1113" hidden="1">
      <c r="A1113" s="57" t="s">
        <v>3444</v>
      </c>
      <c r="B1113" s="29">
        <v>11818.0</v>
      </c>
      <c r="C1113" s="58">
        <v>11818.0</v>
      </c>
      <c r="D1113" s="27">
        <v>0.0</v>
      </c>
      <c r="E1113" s="41"/>
    </row>
    <row r="1114" hidden="1">
      <c r="A1114" s="57" t="s">
        <v>3445</v>
      </c>
      <c r="B1114" s="29">
        <v>11444.0</v>
      </c>
      <c r="C1114" s="58">
        <v>11444.0</v>
      </c>
      <c r="D1114" s="27">
        <v>0.0</v>
      </c>
      <c r="E1114" s="41"/>
    </row>
    <row r="1115" hidden="1">
      <c r="A1115" s="57" t="s">
        <v>3447</v>
      </c>
      <c r="B1115" s="29">
        <v>0.0</v>
      </c>
      <c r="C1115" s="58">
        <v>0.0</v>
      </c>
      <c r="D1115" s="27">
        <v>0.0</v>
      </c>
      <c r="E1115" s="41"/>
    </row>
    <row r="1116" hidden="1">
      <c r="A1116" s="57" t="s">
        <v>3448</v>
      </c>
      <c r="B1116" s="29">
        <v>952.0</v>
      </c>
      <c r="C1116" s="58">
        <v>952.0</v>
      </c>
      <c r="D1116" s="27">
        <v>0.0</v>
      </c>
      <c r="E1116" s="41"/>
    </row>
    <row r="1117" hidden="1">
      <c r="A1117" s="35" t="s">
        <v>3449</v>
      </c>
      <c r="B1117" s="29">
        <v>44366.0</v>
      </c>
      <c r="C1117" s="58">
        <v>44366.0</v>
      </c>
      <c r="D1117" s="27">
        <v>0.0</v>
      </c>
      <c r="E1117" s="41"/>
    </row>
    <row r="1118" hidden="1">
      <c r="A1118" s="36" t="s">
        <v>3450</v>
      </c>
      <c r="B1118" s="42">
        <v>0.0</v>
      </c>
      <c r="C1118" s="64">
        <v>40.0</v>
      </c>
      <c r="D1118" s="65">
        <v>40.0</v>
      </c>
      <c r="E1118" s="45"/>
    </row>
    <row r="1119" hidden="1"/>
    <row r="1120" hidden="1"/>
    <row r="1121" hidden="1">
      <c r="A1121" s="5" t="s">
        <v>3452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3423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45748.0</v>
      </c>
      <c r="B1125" s="6"/>
      <c r="C1125" s="53" t="s">
        <v>3424</v>
      </c>
      <c r="D1125" s="15">
        <v>45753.0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4" t="s">
        <v>4470</v>
      </c>
      <c r="B1127" s="7"/>
      <c r="C1127" s="16"/>
      <c r="D1127" s="55" t="s">
        <v>4469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3425</v>
      </c>
      <c r="B1129" s="6"/>
      <c r="C1129" s="6"/>
      <c r="D1129" s="6"/>
      <c r="E1129" s="7"/>
    </row>
    <row r="1130" hidden="1">
      <c r="A1130" s="20" t="s">
        <v>3426</v>
      </c>
      <c r="B1130" s="21" t="s">
        <v>3427</v>
      </c>
      <c r="C1130" s="22" t="s">
        <v>3428</v>
      </c>
      <c r="D1130" s="21" t="s">
        <v>3429</v>
      </c>
      <c r="E1130" s="23" t="s">
        <v>13</v>
      </c>
    </row>
    <row r="1131" hidden="1">
      <c r="A1131" s="56" t="s">
        <v>3430</v>
      </c>
      <c r="B1131" s="25">
        <v>25765.0</v>
      </c>
      <c r="C1131" s="26">
        <v>25765.0</v>
      </c>
      <c r="D1131" s="27">
        <v>0.0</v>
      </c>
      <c r="E1131" s="41"/>
    </row>
    <row r="1132" hidden="1">
      <c r="A1132" s="56" t="s">
        <v>3431</v>
      </c>
      <c r="B1132" s="29">
        <v>27205.5</v>
      </c>
      <c r="C1132" s="26">
        <v>27205.5</v>
      </c>
      <c r="D1132" s="27">
        <v>0.0</v>
      </c>
      <c r="E1132" s="40"/>
    </row>
    <row r="1133" hidden="1">
      <c r="A1133" s="56" t="s">
        <v>3432</v>
      </c>
      <c r="B1133" s="29">
        <v>150.0</v>
      </c>
      <c r="C1133" s="26">
        <v>150.0</v>
      </c>
      <c r="D1133" s="27">
        <v>0.0</v>
      </c>
      <c r="E1133" s="41"/>
    </row>
    <row r="1134" hidden="1">
      <c r="A1134" s="56" t="s">
        <v>3434</v>
      </c>
      <c r="B1134" s="29">
        <v>0.0</v>
      </c>
      <c r="C1134" s="26"/>
      <c r="D1134" s="27">
        <v>0.0</v>
      </c>
      <c r="E1134" s="41"/>
    </row>
    <row r="1135" hidden="1">
      <c r="A1135" s="31" t="s">
        <v>3436</v>
      </c>
      <c r="B1135" s="29">
        <v>0.0</v>
      </c>
      <c r="C1135" s="26"/>
      <c r="D1135" s="27">
        <v>0.0</v>
      </c>
      <c r="E1135" s="41"/>
    </row>
    <row r="1136" hidden="1">
      <c r="A1136" s="31" t="s">
        <v>3438</v>
      </c>
      <c r="B1136" s="29">
        <v>0.0</v>
      </c>
      <c r="C1136" s="26"/>
      <c r="D1136" s="27">
        <v>0.0</v>
      </c>
      <c r="E1136" s="40"/>
    </row>
    <row r="1137" hidden="1">
      <c r="A1137" s="31" t="s">
        <v>3439</v>
      </c>
      <c r="B1137" s="29">
        <v>3866.0</v>
      </c>
      <c r="C1137" s="26">
        <v>3866.0</v>
      </c>
      <c r="D1137" s="27">
        <v>0.0</v>
      </c>
      <c r="E1137" s="28" t="s">
        <v>4668</v>
      </c>
    </row>
    <row r="1138" hidden="1">
      <c r="A1138" s="31" t="s">
        <v>3441</v>
      </c>
      <c r="B1138" s="29">
        <v>6440.0</v>
      </c>
      <c r="C1138" s="26">
        <v>6480.0</v>
      </c>
      <c r="D1138" s="27">
        <v>40.0</v>
      </c>
      <c r="E1138" s="41"/>
    </row>
    <row r="1139" hidden="1">
      <c r="A1139" s="57" t="s">
        <v>3442</v>
      </c>
      <c r="B1139" s="29">
        <v>102054.0</v>
      </c>
      <c r="C1139" s="29">
        <v>102054.0</v>
      </c>
      <c r="D1139" s="27">
        <v>0.0</v>
      </c>
      <c r="E1139" s="41"/>
    </row>
    <row r="1140" hidden="1">
      <c r="A1140" s="57" t="s">
        <v>3443</v>
      </c>
      <c r="B1140" s="29">
        <v>38303.0</v>
      </c>
      <c r="C1140" s="58">
        <v>38303.0</v>
      </c>
      <c r="D1140" s="27">
        <v>0.0</v>
      </c>
      <c r="E1140" s="41"/>
    </row>
    <row r="1141" hidden="1">
      <c r="A1141" s="57" t="s">
        <v>3444</v>
      </c>
      <c r="B1141" s="29">
        <v>108718.0</v>
      </c>
      <c r="C1141" s="58">
        <v>108718.0</v>
      </c>
      <c r="D1141" s="27">
        <v>0.0</v>
      </c>
      <c r="E1141" s="41"/>
    </row>
    <row r="1142" hidden="1">
      <c r="A1142" s="57" t="s">
        <v>3445</v>
      </c>
      <c r="B1142" s="29">
        <v>85917.0</v>
      </c>
      <c r="C1142" s="58">
        <v>85917.0</v>
      </c>
      <c r="D1142" s="27">
        <v>0.0</v>
      </c>
      <c r="E1142" s="41"/>
    </row>
    <row r="1143" hidden="1">
      <c r="A1143" s="57" t="s">
        <v>3447</v>
      </c>
      <c r="B1143" s="29">
        <v>0.0</v>
      </c>
      <c r="C1143" s="58">
        <v>0.0</v>
      </c>
      <c r="D1143" s="27">
        <v>0.0</v>
      </c>
      <c r="E1143" s="41"/>
    </row>
    <row r="1144" hidden="1">
      <c r="A1144" s="57" t="s">
        <v>3448</v>
      </c>
      <c r="B1144" s="29">
        <v>9967.0</v>
      </c>
      <c r="C1144" s="58">
        <v>9967.0</v>
      </c>
      <c r="D1144" s="27">
        <v>0.0</v>
      </c>
      <c r="E1144" s="41"/>
    </row>
    <row r="1145" hidden="1">
      <c r="A1145" s="35" t="s">
        <v>3449</v>
      </c>
      <c r="B1145" s="29">
        <v>398408.9</v>
      </c>
      <c r="C1145" s="58">
        <v>398408.9</v>
      </c>
      <c r="D1145" s="27">
        <v>0.0</v>
      </c>
      <c r="E1145" s="41"/>
    </row>
    <row r="1146" hidden="1">
      <c r="A1146" s="36" t="s">
        <v>3450</v>
      </c>
      <c r="B1146" s="42">
        <v>9.60000000000582</v>
      </c>
      <c r="C1146" s="64">
        <v>49.59999999997672</v>
      </c>
      <c r="D1146" s="65">
        <v>39.999999999970896</v>
      </c>
      <c r="E1146" s="45"/>
    </row>
    <row r="1147" hidden="1"/>
    <row r="1148" hidden="1"/>
    <row r="1149" hidden="1">
      <c r="A1149" s="5" t="s">
        <v>3452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3423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45754.0</v>
      </c>
      <c r="B1153" s="6"/>
      <c r="C1153" s="53" t="s">
        <v>3424</v>
      </c>
      <c r="D1153" s="15">
        <v>45760.0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4" t="s">
        <v>4468</v>
      </c>
      <c r="B1155" s="7"/>
      <c r="C1155" s="16"/>
      <c r="D1155" s="55" t="s">
        <v>4469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3425</v>
      </c>
      <c r="B1157" s="6"/>
      <c r="C1157" s="6"/>
      <c r="D1157" s="6"/>
      <c r="E1157" s="7"/>
    </row>
    <row r="1158" hidden="1">
      <c r="A1158" s="20" t="s">
        <v>3426</v>
      </c>
      <c r="B1158" s="21" t="s">
        <v>3427</v>
      </c>
      <c r="C1158" s="22" t="s">
        <v>3428</v>
      </c>
      <c r="D1158" s="21" t="s">
        <v>3429</v>
      </c>
      <c r="E1158" s="23" t="s">
        <v>13</v>
      </c>
    </row>
    <row r="1159" hidden="1">
      <c r="A1159" s="56" t="s">
        <v>3430</v>
      </c>
      <c r="B1159" s="25">
        <v>30656.0</v>
      </c>
      <c r="C1159" s="26">
        <v>37562.0</v>
      </c>
      <c r="D1159" s="27">
        <v>6906.0</v>
      </c>
      <c r="E1159" s="41"/>
    </row>
    <row r="1160" hidden="1">
      <c r="A1160" s="56" t="s">
        <v>3431</v>
      </c>
      <c r="B1160" s="29">
        <v>31255.0</v>
      </c>
      <c r="C1160" s="26">
        <v>31595.0</v>
      </c>
      <c r="D1160" s="27">
        <v>340.0</v>
      </c>
      <c r="E1160" s="28" t="s">
        <v>4669</v>
      </c>
    </row>
    <row r="1161" hidden="1">
      <c r="A1161" s="56" t="s">
        <v>3432</v>
      </c>
      <c r="B1161" s="29">
        <v>7282.0</v>
      </c>
      <c r="C1161" s="26">
        <v>880.0</v>
      </c>
      <c r="D1161" s="27">
        <v>-6402.0</v>
      </c>
      <c r="E1161" s="41"/>
    </row>
    <row r="1162" hidden="1">
      <c r="A1162" s="56" t="s">
        <v>3434</v>
      </c>
      <c r="B1162" s="29">
        <v>0.0</v>
      </c>
      <c r="C1162" s="26"/>
      <c r="D1162" s="27">
        <v>0.0</v>
      </c>
      <c r="E1162" s="41"/>
    </row>
    <row r="1163" hidden="1">
      <c r="A1163" s="31" t="s">
        <v>3436</v>
      </c>
      <c r="B1163" s="29">
        <v>0.0</v>
      </c>
      <c r="C1163" s="26"/>
      <c r="D1163" s="27">
        <v>0.0</v>
      </c>
      <c r="E1163" s="41"/>
    </row>
    <row r="1164" hidden="1">
      <c r="A1164" s="31" t="s">
        <v>3438</v>
      </c>
      <c r="B1164" s="29">
        <v>2272.0</v>
      </c>
      <c r="C1164" s="26">
        <v>2275.0</v>
      </c>
      <c r="D1164" s="27">
        <v>3.0</v>
      </c>
      <c r="E1164" s="40" t="s">
        <v>4670</v>
      </c>
    </row>
    <row r="1165" hidden="1">
      <c r="A1165" s="31" t="s">
        <v>3439</v>
      </c>
      <c r="B1165" s="29">
        <v>200.0</v>
      </c>
      <c r="C1165" s="26">
        <v>200.0</v>
      </c>
      <c r="D1165" s="27">
        <v>0.0</v>
      </c>
      <c r="E1165" s="28"/>
    </row>
    <row r="1166" hidden="1">
      <c r="A1166" s="31" t="s">
        <v>3441</v>
      </c>
      <c r="B1166" s="29">
        <v>7160.0</v>
      </c>
      <c r="C1166" s="26">
        <v>7320.0</v>
      </c>
      <c r="D1166" s="27">
        <v>160.0</v>
      </c>
      <c r="E1166" s="41"/>
    </row>
    <row r="1167" hidden="1">
      <c r="A1167" s="57" t="s">
        <v>3442</v>
      </c>
      <c r="B1167" s="29">
        <v>113612.0</v>
      </c>
      <c r="C1167" s="29">
        <v>113612.0</v>
      </c>
      <c r="D1167" s="27">
        <v>0.0</v>
      </c>
      <c r="E1167" s="41"/>
    </row>
    <row r="1168" hidden="1">
      <c r="A1168" s="57" t="s">
        <v>3443</v>
      </c>
      <c r="B1168" s="29">
        <v>46776.0</v>
      </c>
      <c r="C1168" s="58">
        <v>46776.0</v>
      </c>
      <c r="D1168" s="27">
        <v>0.0</v>
      </c>
      <c r="E1168" s="41"/>
    </row>
    <row r="1169" hidden="1">
      <c r="A1169" s="57" t="s">
        <v>3444</v>
      </c>
      <c r="B1169" s="29">
        <v>118006.0</v>
      </c>
      <c r="C1169" s="58">
        <v>118006.0</v>
      </c>
      <c r="D1169" s="27">
        <v>0.0</v>
      </c>
      <c r="E1169" s="41"/>
    </row>
    <row r="1170" hidden="1">
      <c r="A1170" s="57" t="s">
        <v>3445</v>
      </c>
      <c r="B1170" s="29">
        <v>103559.0</v>
      </c>
      <c r="C1170" s="58">
        <v>103559.0</v>
      </c>
      <c r="D1170" s="27">
        <v>0.0</v>
      </c>
      <c r="E1170" s="41"/>
    </row>
    <row r="1171" hidden="1">
      <c r="A1171" s="57" t="s">
        <v>3447</v>
      </c>
      <c r="B1171" s="29">
        <v>358.0</v>
      </c>
      <c r="C1171" s="58">
        <v>358.0</v>
      </c>
      <c r="D1171" s="27">
        <v>0.0</v>
      </c>
      <c r="E1171" s="41"/>
    </row>
    <row r="1172" hidden="1">
      <c r="A1172" s="57" t="s">
        <v>3448</v>
      </c>
      <c r="B1172" s="29">
        <v>18794.0</v>
      </c>
      <c r="C1172" s="58">
        <v>18794.0</v>
      </c>
      <c r="D1172" s="27">
        <v>0.0</v>
      </c>
      <c r="E1172" s="41"/>
    </row>
    <row r="1173" hidden="1">
      <c r="A1173" s="35" t="s">
        <v>3449</v>
      </c>
      <c r="B1173" s="29">
        <v>461128.0</v>
      </c>
      <c r="C1173" s="58">
        <v>461128.0</v>
      </c>
      <c r="D1173" s="27">
        <v>0.0</v>
      </c>
      <c r="E1173" s="41"/>
    </row>
    <row r="1174" hidden="1">
      <c r="A1174" s="36" t="s">
        <v>3450</v>
      </c>
      <c r="B1174" s="42">
        <v>8.0</v>
      </c>
      <c r="C1174" s="64">
        <v>1015.0</v>
      </c>
      <c r="D1174" s="65">
        <v>1007.0</v>
      </c>
      <c r="E1174" s="45"/>
    </row>
    <row r="1175" hidden="1"/>
    <row r="1176" hidden="1"/>
    <row r="1177" hidden="1">
      <c r="A1177" s="5" t="s">
        <v>3452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3423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45761.0</v>
      </c>
      <c r="B1181" s="6"/>
      <c r="C1181" s="53" t="s">
        <v>3424</v>
      </c>
      <c r="D1181" s="15">
        <v>45767.0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4" t="s">
        <v>4468</v>
      </c>
      <c r="B1183" s="7"/>
      <c r="C1183" s="16"/>
      <c r="D1183" s="55" t="s">
        <v>4469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3425</v>
      </c>
      <c r="B1185" s="6"/>
      <c r="C1185" s="6"/>
      <c r="D1185" s="6"/>
      <c r="E1185" s="7"/>
    </row>
    <row r="1186" hidden="1">
      <c r="A1186" s="20" t="s">
        <v>3426</v>
      </c>
      <c r="B1186" s="21" t="s">
        <v>3427</v>
      </c>
      <c r="C1186" s="22" t="s">
        <v>3428</v>
      </c>
      <c r="D1186" s="21" t="s">
        <v>3429</v>
      </c>
      <c r="E1186" s="23" t="s">
        <v>13</v>
      </c>
    </row>
    <row r="1187" hidden="1">
      <c r="A1187" s="56" t="s">
        <v>3430</v>
      </c>
      <c r="B1187" s="25">
        <v>25302.0</v>
      </c>
      <c r="C1187" s="26">
        <v>25303.0</v>
      </c>
      <c r="D1187" s="27">
        <v>1.0</v>
      </c>
      <c r="E1187" s="41"/>
    </row>
    <row r="1188" hidden="1">
      <c r="A1188" s="56" t="s">
        <v>3431</v>
      </c>
      <c r="B1188" s="29">
        <v>34373.0</v>
      </c>
      <c r="C1188" s="26">
        <v>34373.0</v>
      </c>
      <c r="D1188" s="27">
        <v>0.0</v>
      </c>
      <c r="E1188" s="28"/>
    </row>
    <row r="1189" hidden="1">
      <c r="A1189" s="56" t="s">
        <v>3432</v>
      </c>
      <c r="B1189" s="29">
        <v>0.0</v>
      </c>
      <c r="C1189" s="26"/>
      <c r="D1189" s="27">
        <v>0.0</v>
      </c>
      <c r="E1189" s="41"/>
    </row>
    <row r="1190" hidden="1">
      <c r="A1190" s="56" t="s">
        <v>3434</v>
      </c>
      <c r="B1190" s="29">
        <v>0.0</v>
      </c>
      <c r="C1190" s="26"/>
      <c r="D1190" s="27">
        <v>0.0</v>
      </c>
      <c r="E1190" s="41"/>
    </row>
    <row r="1191" hidden="1">
      <c r="A1191" s="31" t="s">
        <v>3436</v>
      </c>
      <c r="B1191" s="29">
        <v>0.0</v>
      </c>
      <c r="C1191" s="26"/>
      <c r="D1191" s="27">
        <v>0.0</v>
      </c>
      <c r="E1191" s="41"/>
    </row>
    <row r="1192" hidden="1">
      <c r="A1192" s="31" t="s">
        <v>3438</v>
      </c>
      <c r="B1192" s="29">
        <v>0.0</v>
      </c>
      <c r="C1192" s="26"/>
      <c r="D1192" s="27">
        <v>0.0</v>
      </c>
      <c r="E1192" s="40"/>
    </row>
    <row r="1193" hidden="1">
      <c r="A1193" s="31" t="s">
        <v>3439</v>
      </c>
      <c r="B1193" s="29">
        <v>1242.0</v>
      </c>
      <c r="C1193" s="26">
        <v>1242.0</v>
      </c>
      <c r="D1193" s="27">
        <v>0.0</v>
      </c>
      <c r="E1193" s="28"/>
    </row>
    <row r="1194" hidden="1">
      <c r="A1194" s="31" t="s">
        <v>3441</v>
      </c>
      <c r="B1194" s="29">
        <v>4520.0</v>
      </c>
      <c r="C1194" s="26">
        <v>4520.0</v>
      </c>
      <c r="D1194" s="27">
        <v>0.0</v>
      </c>
      <c r="E1194" s="41"/>
    </row>
    <row r="1195" hidden="1">
      <c r="A1195" s="57" t="s">
        <v>3442</v>
      </c>
      <c r="B1195" s="29">
        <v>106162.0</v>
      </c>
      <c r="C1195" s="29">
        <v>106715.0</v>
      </c>
      <c r="D1195" s="27">
        <v>553.0</v>
      </c>
      <c r="E1195" s="41"/>
    </row>
    <row r="1196" hidden="1">
      <c r="A1196" s="57" t="s">
        <v>3443</v>
      </c>
      <c r="B1196" s="29">
        <v>43489.0</v>
      </c>
      <c r="C1196" s="58">
        <v>43489.0</v>
      </c>
      <c r="D1196" s="27">
        <v>0.0</v>
      </c>
      <c r="E1196" s="41"/>
    </row>
    <row r="1197" hidden="1">
      <c r="A1197" s="57" t="s">
        <v>3444</v>
      </c>
      <c r="B1197" s="29">
        <v>108834.0</v>
      </c>
      <c r="C1197" s="58">
        <v>108834.0</v>
      </c>
      <c r="D1197" s="27">
        <v>0.0</v>
      </c>
      <c r="E1197" s="41"/>
    </row>
    <row r="1198" hidden="1">
      <c r="A1198" s="57" t="s">
        <v>3445</v>
      </c>
      <c r="B1198" s="29">
        <v>86683.0</v>
      </c>
      <c r="C1198" s="58">
        <v>87141.0</v>
      </c>
      <c r="D1198" s="27">
        <v>458.0</v>
      </c>
      <c r="E1198" s="41"/>
    </row>
    <row r="1199" hidden="1">
      <c r="A1199" s="57" t="s">
        <v>3447</v>
      </c>
      <c r="B1199" s="29">
        <v>3124.0</v>
      </c>
      <c r="C1199" s="58">
        <v>3124.0</v>
      </c>
      <c r="D1199" s="27">
        <v>0.0</v>
      </c>
      <c r="E1199" s="41"/>
    </row>
    <row r="1200" hidden="1">
      <c r="A1200" s="57" t="s">
        <v>3448</v>
      </c>
      <c r="B1200" s="29">
        <v>11598.0</v>
      </c>
      <c r="C1200" s="58">
        <v>11598.0</v>
      </c>
      <c r="D1200" s="27">
        <v>0.0</v>
      </c>
      <c r="E1200" s="41"/>
    </row>
    <row r="1201" hidden="1">
      <c r="A1201" s="35" t="s">
        <v>3449</v>
      </c>
      <c r="B1201" s="29">
        <v>413728.5</v>
      </c>
      <c r="C1201" s="58">
        <v>414739.5</v>
      </c>
      <c r="D1201" s="27">
        <v>1011.0</v>
      </c>
      <c r="E1201" s="41"/>
    </row>
    <row r="1202" hidden="1">
      <c r="A1202" s="36" t="s">
        <v>3450</v>
      </c>
      <c r="B1202" s="42">
        <v>0.5</v>
      </c>
      <c r="C1202" s="64">
        <v>1.5</v>
      </c>
      <c r="D1202" s="65">
        <v>1.0</v>
      </c>
      <c r="E1202" s="45"/>
    </row>
    <row r="1203" hidden="1"/>
    <row r="1204" hidden="1"/>
    <row r="1205" hidden="1">
      <c r="A1205" s="5" t="s">
        <v>3452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3423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45768.0</v>
      </c>
      <c r="B1209" s="6"/>
      <c r="C1209" s="53" t="s">
        <v>3424</v>
      </c>
      <c r="D1209" s="15">
        <v>45774.0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4" t="s">
        <v>4468</v>
      </c>
      <c r="B1211" s="7"/>
      <c r="C1211" s="16"/>
      <c r="D1211" s="55" t="s">
        <v>4469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3425</v>
      </c>
      <c r="B1213" s="6"/>
      <c r="C1213" s="6"/>
      <c r="D1213" s="6"/>
      <c r="E1213" s="7"/>
    </row>
    <row r="1214" hidden="1">
      <c r="A1214" s="20" t="s">
        <v>3426</v>
      </c>
      <c r="B1214" s="21" t="s">
        <v>3427</v>
      </c>
      <c r="C1214" s="22" t="s">
        <v>3428</v>
      </c>
      <c r="D1214" s="21" t="s">
        <v>3429</v>
      </c>
      <c r="E1214" s="23" t="s">
        <v>13</v>
      </c>
    </row>
    <row r="1215" hidden="1">
      <c r="A1215" s="56" t="s">
        <v>3430</v>
      </c>
      <c r="B1215" s="25">
        <v>35980.0</v>
      </c>
      <c r="C1215" s="26">
        <v>35972.0</v>
      </c>
      <c r="D1215" s="27">
        <v>-8.0</v>
      </c>
      <c r="E1215" s="41"/>
    </row>
    <row r="1216" hidden="1">
      <c r="A1216" s="56" t="s">
        <v>3431</v>
      </c>
      <c r="B1216" s="29">
        <v>27970.0</v>
      </c>
      <c r="C1216" s="26">
        <v>27970.0</v>
      </c>
      <c r="D1216" s="27">
        <v>0.0</v>
      </c>
      <c r="E1216" s="28"/>
    </row>
    <row r="1217" hidden="1">
      <c r="A1217" s="56" t="s">
        <v>3432</v>
      </c>
      <c r="B1217" s="29">
        <v>600.0</v>
      </c>
      <c r="C1217" s="26">
        <v>600.0</v>
      </c>
      <c r="D1217" s="27">
        <v>0.0</v>
      </c>
      <c r="E1217" s="41"/>
    </row>
    <row r="1218" hidden="1">
      <c r="A1218" s="56" t="s">
        <v>3434</v>
      </c>
      <c r="B1218" s="29">
        <v>0.0</v>
      </c>
      <c r="C1218" s="26"/>
      <c r="D1218" s="27">
        <v>0.0</v>
      </c>
      <c r="E1218" s="41"/>
    </row>
    <row r="1219" hidden="1">
      <c r="A1219" s="31" t="s">
        <v>3436</v>
      </c>
      <c r="B1219" s="29">
        <v>0.0</v>
      </c>
      <c r="C1219" s="26"/>
      <c r="D1219" s="27">
        <v>0.0</v>
      </c>
      <c r="E1219" s="41"/>
    </row>
    <row r="1220" hidden="1">
      <c r="A1220" s="31" t="s">
        <v>3438</v>
      </c>
      <c r="B1220" s="29">
        <v>0.0</v>
      </c>
      <c r="C1220" s="26"/>
      <c r="D1220" s="27">
        <v>0.0</v>
      </c>
      <c r="E1220" s="40"/>
    </row>
    <row r="1221" hidden="1">
      <c r="A1221" s="31" t="s">
        <v>3439</v>
      </c>
      <c r="B1221" s="29">
        <v>889.0</v>
      </c>
      <c r="C1221" s="26">
        <v>889.0</v>
      </c>
      <c r="D1221" s="27">
        <v>0.0</v>
      </c>
      <c r="E1221" s="28"/>
    </row>
    <row r="1222" hidden="1">
      <c r="A1222" s="31" t="s">
        <v>3441</v>
      </c>
      <c r="B1222" s="29">
        <v>6960.0</v>
      </c>
      <c r="C1222" s="26">
        <v>6960.0</v>
      </c>
      <c r="D1222" s="27">
        <v>0.0</v>
      </c>
      <c r="E1222" s="41"/>
    </row>
    <row r="1223" hidden="1">
      <c r="A1223" s="57" t="s">
        <v>3442</v>
      </c>
      <c r="B1223" s="29">
        <v>138761.7</v>
      </c>
      <c r="C1223" s="29">
        <v>138761.69999999978</v>
      </c>
      <c r="D1223" s="27">
        <v>-2.3283064365386963E-10</v>
      </c>
      <c r="E1223" s="41"/>
    </row>
    <row r="1224" hidden="1">
      <c r="A1224" s="57" t="s">
        <v>3443</v>
      </c>
      <c r="B1224" s="29">
        <v>49758.0</v>
      </c>
      <c r="C1224" s="58">
        <v>49758.0</v>
      </c>
      <c r="D1224" s="27">
        <v>0.0</v>
      </c>
      <c r="E1224" s="41"/>
    </row>
    <row r="1225" hidden="1">
      <c r="A1225" s="57" t="s">
        <v>3444</v>
      </c>
      <c r="B1225" s="29">
        <v>118324.0</v>
      </c>
      <c r="C1225" s="58">
        <v>117317.0</v>
      </c>
      <c r="D1225" s="27">
        <v>-1007.0</v>
      </c>
      <c r="E1225" s="41"/>
    </row>
    <row r="1226" hidden="1">
      <c r="A1226" s="57" t="s">
        <v>3445</v>
      </c>
      <c r="B1226" s="29">
        <v>93601.0</v>
      </c>
      <c r="C1226" s="58">
        <v>93601.0</v>
      </c>
      <c r="D1226" s="27">
        <v>0.0</v>
      </c>
      <c r="E1226" s="41"/>
    </row>
    <row r="1227" hidden="1">
      <c r="A1227" s="57" t="s">
        <v>3447</v>
      </c>
      <c r="B1227" s="29">
        <v>2677.0</v>
      </c>
      <c r="C1227" s="58">
        <v>2677.0</v>
      </c>
      <c r="D1227" s="27">
        <v>0.0</v>
      </c>
      <c r="E1227" s="41"/>
    </row>
    <row r="1228" hidden="1">
      <c r="A1228" s="57" t="s">
        <v>3448</v>
      </c>
      <c r="B1228" s="29">
        <v>16030.0</v>
      </c>
      <c r="C1228" s="58">
        <v>16030.0</v>
      </c>
      <c r="D1228" s="27">
        <v>0.0</v>
      </c>
      <c r="E1228" s="41"/>
    </row>
    <row r="1229" hidden="1">
      <c r="A1229" s="35" t="s">
        <v>3449</v>
      </c>
      <c r="B1229" s="29">
        <v>475516.20000000007</v>
      </c>
      <c r="C1229" s="58">
        <v>474509.20000000077</v>
      </c>
      <c r="D1229" s="27">
        <v>-1006.9999999993015</v>
      </c>
      <c r="E1229" s="41"/>
    </row>
    <row r="1230" hidden="1">
      <c r="A1230" s="36" t="s">
        <v>3450</v>
      </c>
      <c r="B1230" s="42">
        <v>4.499999999956344</v>
      </c>
      <c r="C1230" s="64">
        <v>-3.5000000009895302</v>
      </c>
      <c r="D1230" s="65">
        <v>-8.000000000945874</v>
      </c>
      <c r="E1230" s="45"/>
    </row>
    <row r="1231" hidden="1"/>
    <row r="1232" hidden="1"/>
    <row r="1233" hidden="1">
      <c r="A1233" s="5" t="s">
        <v>3452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3423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45775.0</v>
      </c>
      <c r="B1237" s="6"/>
      <c r="C1237" s="53" t="s">
        <v>3424</v>
      </c>
      <c r="D1237" s="15">
        <v>45777.0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4" t="s">
        <v>4468</v>
      </c>
      <c r="B1239" s="7"/>
      <c r="C1239" s="16"/>
      <c r="D1239" s="55" t="s">
        <v>4471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3425</v>
      </c>
      <c r="B1241" s="6"/>
      <c r="C1241" s="6"/>
      <c r="D1241" s="6"/>
      <c r="E1241" s="7"/>
    </row>
    <row r="1242" hidden="1">
      <c r="A1242" s="20" t="s">
        <v>3426</v>
      </c>
      <c r="B1242" s="21" t="s">
        <v>3427</v>
      </c>
      <c r="C1242" s="22" t="s">
        <v>3428</v>
      </c>
      <c r="D1242" s="21" t="s">
        <v>3429</v>
      </c>
      <c r="E1242" s="23" t="s">
        <v>13</v>
      </c>
    </row>
    <row r="1243" hidden="1">
      <c r="A1243" s="56" t="s">
        <v>3430</v>
      </c>
      <c r="B1243" s="25">
        <v>7831.0</v>
      </c>
      <c r="C1243" s="26">
        <v>7831.0</v>
      </c>
      <c r="D1243" s="27">
        <v>0.0</v>
      </c>
      <c r="E1243" s="41"/>
    </row>
    <row r="1244" hidden="1">
      <c r="A1244" s="56" t="s">
        <v>3431</v>
      </c>
      <c r="B1244" s="29">
        <v>11148.0</v>
      </c>
      <c r="C1244" s="26">
        <v>11148.0</v>
      </c>
      <c r="D1244" s="27">
        <v>0.0</v>
      </c>
      <c r="E1244" s="28"/>
    </row>
    <row r="1245" hidden="1">
      <c r="A1245" s="56" t="s">
        <v>3432</v>
      </c>
      <c r="B1245" s="29">
        <v>0.0</v>
      </c>
      <c r="C1245" s="26"/>
      <c r="D1245" s="27">
        <v>0.0</v>
      </c>
      <c r="E1245" s="41"/>
    </row>
    <row r="1246" hidden="1">
      <c r="A1246" s="56" t="s">
        <v>3434</v>
      </c>
      <c r="B1246" s="29">
        <v>0.0</v>
      </c>
      <c r="C1246" s="26"/>
      <c r="D1246" s="27">
        <v>0.0</v>
      </c>
      <c r="E1246" s="41"/>
    </row>
    <row r="1247" hidden="1">
      <c r="A1247" s="31" t="s">
        <v>3436</v>
      </c>
      <c r="B1247" s="29">
        <v>0.0</v>
      </c>
      <c r="C1247" s="26"/>
      <c r="D1247" s="27">
        <v>0.0</v>
      </c>
      <c r="E1247" s="41"/>
    </row>
    <row r="1248" hidden="1">
      <c r="A1248" s="31" t="s">
        <v>3438</v>
      </c>
      <c r="B1248" s="29">
        <v>3780.0</v>
      </c>
      <c r="C1248" s="26">
        <v>3780.0</v>
      </c>
      <c r="D1248" s="27">
        <v>0.0</v>
      </c>
      <c r="E1248" s="40"/>
    </row>
    <row r="1249" hidden="1">
      <c r="A1249" s="31" t="s">
        <v>3439</v>
      </c>
      <c r="B1249" s="29">
        <v>50.0</v>
      </c>
      <c r="C1249" s="26">
        <v>50.0</v>
      </c>
      <c r="D1249" s="27">
        <v>0.0</v>
      </c>
      <c r="E1249" s="28"/>
    </row>
    <row r="1250" hidden="1">
      <c r="A1250" s="31" t="s">
        <v>3441</v>
      </c>
      <c r="B1250" s="29">
        <v>2640.0</v>
      </c>
      <c r="C1250" s="26">
        <v>2640.0</v>
      </c>
      <c r="D1250" s="27">
        <v>0.0</v>
      </c>
      <c r="E1250" s="41"/>
    </row>
    <row r="1251" hidden="1">
      <c r="A1251" s="57" t="s">
        <v>3442</v>
      </c>
      <c r="B1251" s="29">
        <v>40035.0</v>
      </c>
      <c r="C1251" s="29">
        <v>40035.0</v>
      </c>
      <c r="D1251" s="27">
        <v>0.0</v>
      </c>
      <c r="E1251" s="41"/>
    </row>
    <row r="1252" hidden="1">
      <c r="A1252" s="57" t="s">
        <v>3443</v>
      </c>
      <c r="B1252" s="29">
        <v>16097.0</v>
      </c>
      <c r="C1252" s="58">
        <v>16097.0</v>
      </c>
      <c r="D1252" s="27">
        <v>0.0</v>
      </c>
      <c r="E1252" s="41"/>
    </row>
    <row r="1253" hidden="1">
      <c r="A1253" s="57" t="s">
        <v>3444</v>
      </c>
      <c r="B1253" s="29">
        <v>31738.0</v>
      </c>
      <c r="C1253" s="58">
        <v>31409.0</v>
      </c>
      <c r="D1253" s="27">
        <v>-329.0</v>
      </c>
      <c r="E1253" s="41"/>
    </row>
    <row r="1254" hidden="1">
      <c r="A1254" s="57" t="s">
        <v>3445</v>
      </c>
      <c r="B1254" s="29">
        <v>34772.0</v>
      </c>
      <c r="C1254" s="58">
        <v>34772.0</v>
      </c>
      <c r="D1254" s="27">
        <v>0.0</v>
      </c>
      <c r="E1254" s="41"/>
    </row>
    <row r="1255" hidden="1">
      <c r="A1255" s="57" t="s">
        <v>3447</v>
      </c>
      <c r="B1255" s="29">
        <v>1010.0</v>
      </c>
      <c r="C1255" s="58">
        <v>1010.0</v>
      </c>
      <c r="D1255" s="27">
        <v>0.0</v>
      </c>
      <c r="E1255" s="41"/>
    </row>
    <row r="1256" hidden="1">
      <c r="A1256" s="57" t="s">
        <v>3448</v>
      </c>
      <c r="B1256" s="29">
        <v>5860.0</v>
      </c>
      <c r="C1256" s="58">
        <v>5860.0</v>
      </c>
      <c r="D1256" s="27">
        <v>0.0</v>
      </c>
      <c r="E1256" s="41"/>
    </row>
    <row r="1257" hidden="1">
      <c r="A1257" s="35" t="s">
        <v>3449</v>
      </c>
      <c r="B1257" s="29">
        <v>149097.0</v>
      </c>
      <c r="C1257" s="58">
        <v>148768.0</v>
      </c>
      <c r="D1257" s="27">
        <v>-329.0</v>
      </c>
      <c r="E1257" s="41"/>
    </row>
    <row r="1258" hidden="1">
      <c r="A1258" s="36" t="s">
        <v>3450</v>
      </c>
      <c r="B1258" s="42">
        <v>4.0</v>
      </c>
      <c r="C1258" s="64">
        <v>4.0</v>
      </c>
      <c r="D1258" s="65">
        <v>0.0</v>
      </c>
      <c r="E1258" s="45"/>
    </row>
    <row r="1259" hidden="1"/>
    <row r="1260" hidden="1"/>
    <row r="1261" hidden="1">
      <c r="A1261" s="5" t="s">
        <v>3452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3423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45778.0</v>
      </c>
      <c r="B1265" s="6"/>
      <c r="C1265" s="53" t="s">
        <v>3424</v>
      </c>
      <c r="D1265" s="15">
        <v>45781.0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4" t="s">
        <v>4483</v>
      </c>
      <c r="B1267" s="7"/>
      <c r="C1267" s="16"/>
      <c r="D1267" s="55" t="s">
        <v>4469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3425</v>
      </c>
      <c r="B1269" s="6"/>
      <c r="C1269" s="6"/>
      <c r="D1269" s="6"/>
      <c r="E1269" s="7"/>
    </row>
    <row r="1270" hidden="1">
      <c r="A1270" s="20" t="s">
        <v>3426</v>
      </c>
      <c r="B1270" s="21" t="s">
        <v>3427</v>
      </c>
      <c r="C1270" s="22" t="s">
        <v>3428</v>
      </c>
      <c r="D1270" s="21" t="s">
        <v>3429</v>
      </c>
      <c r="E1270" s="23" t="s">
        <v>13</v>
      </c>
    </row>
    <row r="1271" hidden="1">
      <c r="A1271" s="56" t="s">
        <v>3430</v>
      </c>
      <c r="B1271" s="25">
        <v>17935.0</v>
      </c>
      <c r="C1271" s="26">
        <v>17946.0</v>
      </c>
      <c r="D1271" s="27">
        <v>11.0</v>
      </c>
      <c r="E1271" s="41"/>
    </row>
    <row r="1272" hidden="1">
      <c r="A1272" s="56" t="s">
        <v>3431</v>
      </c>
      <c r="B1272" s="29">
        <v>22282.5</v>
      </c>
      <c r="C1272" s="26">
        <v>22282.5</v>
      </c>
      <c r="D1272" s="27">
        <v>0.0</v>
      </c>
      <c r="E1272" s="28"/>
    </row>
    <row r="1273" hidden="1">
      <c r="A1273" s="56" t="s">
        <v>3432</v>
      </c>
      <c r="B1273" s="29">
        <v>320.0</v>
      </c>
      <c r="C1273" s="26">
        <v>320.0</v>
      </c>
      <c r="D1273" s="27">
        <v>0.0</v>
      </c>
      <c r="E1273" s="41"/>
    </row>
    <row r="1274" hidden="1">
      <c r="A1274" s="56" t="s">
        <v>3434</v>
      </c>
      <c r="B1274" s="29">
        <v>0.0</v>
      </c>
      <c r="C1274" s="26"/>
      <c r="D1274" s="27">
        <v>0.0</v>
      </c>
      <c r="E1274" s="41"/>
    </row>
    <row r="1275" hidden="1">
      <c r="A1275" s="31" t="s">
        <v>3436</v>
      </c>
      <c r="B1275" s="29">
        <v>0.0</v>
      </c>
      <c r="C1275" s="26"/>
      <c r="D1275" s="27">
        <v>0.0</v>
      </c>
      <c r="E1275" s="41"/>
    </row>
    <row r="1276" hidden="1">
      <c r="A1276" s="31" t="s">
        <v>3438</v>
      </c>
      <c r="B1276" s="29">
        <v>0.0</v>
      </c>
      <c r="C1276" s="26"/>
      <c r="D1276" s="27">
        <v>0.0</v>
      </c>
      <c r="E1276" s="40"/>
    </row>
    <row r="1277" hidden="1">
      <c r="A1277" s="31" t="s">
        <v>3439</v>
      </c>
      <c r="B1277" s="29">
        <v>2200.0</v>
      </c>
      <c r="C1277" s="26">
        <v>2200.0</v>
      </c>
      <c r="D1277" s="27">
        <v>0.0</v>
      </c>
      <c r="E1277" s="28" t="s">
        <v>4671</v>
      </c>
    </row>
    <row r="1278" hidden="1">
      <c r="A1278" s="31" t="s">
        <v>3441</v>
      </c>
      <c r="B1278" s="29">
        <v>3400.0</v>
      </c>
      <c r="C1278" s="26">
        <v>3400.0</v>
      </c>
      <c r="D1278" s="27">
        <v>0.0</v>
      </c>
      <c r="E1278" s="41"/>
    </row>
    <row r="1279" hidden="1">
      <c r="A1279" s="57" t="s">
        <v>3442</v>
      </c>
      <c r="B1279" s="29">
        <v>76984.0</v>
      </c>
      <c r="C1279" s="29">
        <v>76984.0</v>
      </c>
      <c r="D1279" s="27">
        <v>0.0</v>
      </c>
      <c r="E1279" s="41"/>
    </row>
    <row r="1280" hidden="1">
      <c r="A1280" s="57" t="s">
        <v>3443</v>
      </c>
      <c r="B1280" s="29">
        <v>30825.0</v>
      </c>
      <c r="C1280" s="58">
        <v>30825.0</v>
      </c>
      <c r="D1280" s="27">
        <v>0.0</v>
      </c>
      <c r="E1280" s="41"/>
    </row>
    <row r="1281" hidden="1">
      <c r="A1281" s="57" t="s">
        <v>3444</v>
      </c>
      <c r="B1281" s="29">
        <v>68486.0</v>
      </c>
      <c r="C1281" s="58">
        <v>68486.0</v>
      </c>
      <c r="D1281" s="27">
        <v>0.0</v>
      </c>
      <c r="E1281" s="41"/>
    </row>
    <row r="1282" hidden="1">
      <c r="A1282" s="57" t="s">
        <v>3445</v>
      </c>
      <c r="B1282" s="29">
        <v>59415.0</v>
      </c>
      <c r="C1282" s="58">
        <v>59415.0</v>
      </c>
      <c r="D1282" s="27">
        <v>0.0</v>
      </c>
      <c r="E1282" s="41"/>
    </row>
    <row r="1283" hidden="1">
      <c r="A1283" s="57" t="s">
        <v>3447</v>
      </c>
      <c r="B1283" s="29">
        <v>2675.0</v>
      </c>
      <c r="C1283" s="58">
        <v>2675.0</v>
      </c>
      <c r="D1283" s="27">
        <v>0.0</v>
      </c>
      <c r="E1283" s="41"/>
    </row>
    <row r="1284" hidden="1">
      <c r="A1284" s="57" t="s">
        <v>3448</v>
      </c>
      <c r="B1284" s="29">
        <v>10724.0</v>
      </c>
      <c r="C1284" s="58">
        <v>10724.0</v>
      </c>
      <c r="D1284" s="27">
        <v>0.0</v>
      </c>
      <c r="E1284" s="41"/>
    </row>
    <row r="1285" hidden="1">
      <c r="A1285" s="35" t="s">
        <v>3449</v>
      </c>
      <c r="B1285" s="29">
        <v>284521.0</v>
      </c>
      <c r="C1285" s="58">
        <v>284521.0</v>
      </c>
      <c r="D1285" s="27">
        <v>0.0</v>
      </c>
      <c r="E1285" s="41"/>
    </row>
    <row r="1286" hidden="1">
      <c r="A1286" s="36" t="s">
        <v>3450</v>
      </c>
      <c r="B1286" s="42">
        <v>1.5</v>
      </c>
      <c r="C1286" s="64">
        <v>12.5</v>
      </c>
      <c r="D1286" s="65">
        <v>11.0</v>
      </c>
      <c r="E1286" s="45"/>
    </row>
    <row r="1287" hidden="1"/>
    <row r="1288" hidden="1"/>
    <row r="1289" hidden="1">
      <c r="A1289" s="5" t="s">
        <v>3452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3423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45782.0</v>
      </c>
      <c r="B1293" s="6"/>
      <c r="C1293" s="53" t="s">
        <v>3424</v>
      </c>
      <c r="D1293" s="15">
        <v>45788.0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4" t="s">
        <v>4468</v>
      </c>
      <c r="B1295" s="7"/>
      <c r="C1295" s="16"/>
      <c r="D1295" s="55" t="s">
        <v>4469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3425</v>
      </c>
      <c r="B1297" s="6"/>
      <c r="C1297" s="6"/>
      <c r="D1297" s="6"/>
      <c r="E1297" s="7"/>
    </row>
    <row r="1298" hidden="1">
      <c r="A1298" s="20" t="s">
        <v>3426</v>
      </c>
      <c r="B1298" s="21" t="s">
        <v>3427</v>
      </c>
      <c r="C1298" s="22" t="s">
        <v>3428</v>
      </c>
      <c r="D1298" s="21" t="s">
        <v>3429</v>
      </c>
      <c r="E1298" s="23" t="s">
        <v>13</v>
      </c>
    </row>
    <row r="1299" hidden="1">
      <c r="A1299" s="56" t="s">
        <v>3430</v>
      </c>
      <c r="B1299" s="25">
        <v>37727.0</v>
      </c>
      <c r="C1299" s="26">
        <v>37722.0</v>
      </c>
      <c r="D1299" s="27">
        <v>-5.0</v>
      </c>
      <c r="E1299" s="41"/>
    </row>
    <row r="1300" hidden="1">
      <c r="A1300" s="56" t="s">
        <v>3431</v>
      </c>
      <c r="B1300" s="29">
        <v>38164.0</v>
      </c>
      <c r="C1300" s="26">
        <v>33447.0</v>
      </c>
      <c r="D1300" s="27">
        <v>-4717.0</v>
      </c>
      <c r="E1300" s="28" t="s">
        <v>4672</v>
      </c>
    </row>
    <row r="1301" hidden="1">
      <c r="A1301" s="56" t="s">
        <v>3432</v>
      </c>
      <c r="B1301" s="29">
        <v>0.0</v>
      </c>
      <c r="C1301" s="26"/>
      <c r="D1301" s="27">
        <v>0.0</v>
      </c>
      <c r="E1301" s="41"/>
    </row>
    <row r="1302" hidden="1">
      <c r="A1302" s="56" t="s">
        <v>3434</v>
      </c>
      <c r="B1302" s="29">
        <v>0.0</v>
      </c>
      <c r="C1302" s="26"/>
      <c r="D1302" s="27">
        <v>0.0</v>
      </c>
      <c r="E1302" s="41"/>
    </row>
    <row r="1303" hidden="1">
      <c r="A1303" s="31" t="s">
        <v>3436</v>
      </c>
      <c r="B1303" s="29">
        <v>0.0</v>
      </c>
      <c r="C1303" s="26"/>
      <c r="D1303" s="27">
        <v>0.0</v>
      </c>
      <c r="E1303" s="41"/>
    </row>
    <row r="1304" hidden="1">
      <c r="A1304" s="31" t="s">
        <v>3438</v>
      </c>
      <c r="B1304" s="29">
        <v>0.0</v>
      </c>
      <c r="C1304" s="26"/>
      <c r="D1304" s="27">
        <v>0.0</v>
      </c>
      <c r="E1304" s="40"/>
    </row>
    <row r="1305" hidden="1">
      <c r="A1305" s="31" t="s">
        <v>3439</v>
      </c>
      <c r="B1305" s="29">
        <v>1342.0</v>
      </c>
      <c r="C1305" s="26">
        <v>1342.0</v>
      </c>
      <c r="D1305" s="27">
        <v>0.0</v>
      </c>
      <c r="E1305" s="28"/>
    </row>
    <row r="1306" hidden="1">
      <c r="A1306" s="31" t="s">
        <v>3441</v>
      </c>
      <c r="B1306" s="29">
        <v>7280.0</v>
      </c>
      <c r="C1306" s="26">
        <v>7280.0</v>
      </c>
      <c r="D1306" s="27">
        <v>0.0</v>
      </c>
      <c r="E1306" s="41"/>
    </row>
    <row r="1307" hidden="1">
      <c r="A1307" s="57" t="s">
        <v>3442</v>
      </c>
      <c r="B1307" s="29">
        <v>104429.0</v>
      </c>
      <c r="C1307" s="29">
        <v>104429.0</v>
      </c>
      <c r="D1307" s="27">
        <v>0.0</v>
      </c>
      <c r="E1307" s="41"/>
    </row>
    <row r="1308" hidden="1">
      <c r="A1308" s="57" t="s">
        <v>3443</v>
      </c>
      <c r="B1308" s="29">
        <v>51669.0</v>
      </c>
      <c r="C1308" s="58">
        <v>51669.0</v>
      </c>
      <c r="D1308" s="27">
        <v>0.0</v>
      </c>
      <c r="E1308" s="41"/>
    </row>
    <row r="1309" hidden="1">
      <c r="A1309" s="57" t="s">
        <v>3444</v>
      </c>
      <c r="B1309" s="29">
        <v>105748.0</v>
      </c>
      <c r="C1309" s="58">
        <v>105449.0</v>
      </c>
      <c r="D1309" s="27">
        <v>-299.0</v>
      </c>
      <c r="E1309" s="41"/>
    </row>
    <row r="1310" hidden="1">
      <c r="A1310" s="57" t="s">
        <v>3445</v>
      </c>
      <c r="B1310" s="29">
        <v>97833.0</v>
      </c>
      <c r="C1310" s="58">
        <v>97833.0</v>
      </c>
      <c r="D1310" s="27">
        <v>0.0</v>
      </c>
      <c r="E1310" s="41"/>
    </row>
    <row r="1311" hidden="1">
      <c r="A1311" s="57" t="s">
        <v>3447</v>
      </c>
      <c r="B1311" s="29">
        <v>4598.0</v>
      </c>
      <c r="C1311" s="58">
        <v>4598.0</v>
      </c>
      <c r="D1311" s="27">
        <v>0.0</v>
      </c>
      <c r="E1311" s="41"/>
    </row>
    <row r="1312" hidden="1">
      <c r="A1312" s="57" t="s">
        <v>3448</v>
      </c>
      <c r="B1312" s="29">
        <v>15698.0</v>
      </c>
      <c r="C1312" s="58">
        <v>15698.0</v>
      </c>
      <c r="D1312" s="27">
        <v>0.0</v>
      </c>
      <c r="E1312" s="41"/>
    </row>
    <row r="1313" hidden="1">
      <c r="A1313" s="35" t="s">
        <v>3449</v>
      </c>
      <c r="B1313" s="29">
        <v>448781.5</v>
      </c>
      <c r="C1313" s="58">
        <v>448482.5</v>
      </c>
      <c r="D1313" s="27">
        <v>-299.0</v>
      </c>
      <c r="E1313" s="41"/>
    </row>
    <row r="1314" hidden="1">
      <c r="A1314" s="36" t="s">
        <v>3450</v>
      </c>
      <c r="B1314" s="42">
        <v>8.5</v>
      </c>
      <c r="C1314" s="64">
        <v>-4713.5</v>
      </c>
      <c r="D1314" s="65">
        <v>-4722.0</v>
      </c>
      <c r="E1314" s="45"/>
    </row>
    <row r="1315" hidden="1"/>
    <row r="1316" hidden="1"/>
    <row r="1317" hidden="1">
      <c r="A1317" s="5" t="s">
        <v>3452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3423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45789.0</v>
      </c>
      <c r="B1321" s="6"/>
      <c r="C1321" s="53" t="s">
        <v>3424</v>
      </c>
      <c r="D1321" s="15">
        <v>45795.0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4" t="s">
        <v>4468</v>
      </c>
      <c r="B1323" s="7"/>
      <c r="C1323" s="16"/>
      <c r="D1323" s="55" t="s">
        <v>4469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3425</v>
      </c>
      <c r="B1325" s="6"/>
      <c r="C1325" s="6"/>
      <c r="D1325" s="6"/>
      <c r="E1325" s="7"/>
    </row>
    <row r="1326" hidden="1">
      <c r="A1326" s="20" t="s">
        <v>3426</v>
      </c>
      <c r="B1326" s="21" t="s">
        <v>3427</v>
      </c>
      <c r="C1326" s="22" t="s">
        <v>3428</v>
      </c>
      <c r="D1326" s="21" t="s">
        <v>3429</v>
      </c>
      <c r="E1326" s="23" t="s">
        <v>13</v>
      </c>
    </row>
    <row r="1327" hidden="1">
      <c r="A1327" s="56" t="s">
        <v>3430</v>
      </c>
      <c r="B1327" s="25">
        <v>25234.0</v>
      </c>
      <c r="C1327" s="26">
        <v>25234.0</v>
      </c>
      <c r="D1327" s="27">
        <v>0.0</v>
      </c>
      <c r="E1327" s="41"/>
    </row>
    <row r="1328" hidden="1">
      <c r="A1328" s="56" t="s">
        <v>3431</v>
      </c>
      <c r="B1328" s="29">
        <v>33177.0</v>
      </c>
      <c r="C1328" s="26">
        <v>26686.0</v>
      </c>
      <c r="D1328" s="27">
        <v>-6491.0</v>
      </c>
      <c r="E1328" s="28" t="s">
        <v>4673</v>
      </c>
    </row>
    <row r="1329" hidden="1">
      <c r="A1329" s="56" t="s">
        <v>3432</v>
      </c>
      <c r="B1329" s="29">
        <v>240.0</v>
      </c>
      <c r="C1329" s="26">
        <v>240.0</v>
      </c>
      <c r="D1329" s="27">
        <v>0.0</v>
      </c>
      <c r="E1329" s="41"/>
    </row>
    <row r="1330" hidden="1">
      <c r="A1330" s="56" t="s">
        <v>3434</v>
      </c>
      <c r="B1330" s="29">
        <v>0.0</v>
      </c>
      <c r="C1330" s="26"/>
      <c r="D1330" s="27">
        <v>0.0</v>
      </c>
      <c r="E1330" s="41"/>
    </row>
    <row r="1331" hidden="1">
      <c r="A1331" s="31" t="s">
        <v>3436</v>
      </c>
      <c r="B1331" s="29">
        <v>0.0</v>
      </c>
      <c r="C1331" s="26"/>
      <c r="D1331" s="27">
        <v>0.0</v>
      </c>
      <c r="E1331" s="41"/>
    </row>
    <row r="1332" hidden="1">
      <c r="A1332" s="31" t="s">
        <v>3438</v>
      </c>
      <c r="B1332" s="29">
        <v>0.0</v>
      </c>
      <c r="C1332" s="26"/>
      <c r="D1332" s="27">
        <v>0.0</v>
      </c>
      <c r="E1332" s="40"/>
    </row>
    <row r="1333" hidden="1">
      <c r="A1333" s="31" t="s">
        <v>3439</v>
      </c>
      <c r="B1333" s="29">
        <v>175.0</v>
      </c>
      <c r="C1333" s="26">
        <v>20.0</v>
      </c>
      <c r="D1333" s="27">
        <v>-155.0</v>
      </c>
      <c r="E1333" s="28" t="s">
        <v>4674</v>
      </c>
    </row>
    <row r="1334" hidden="1">
      <c r="A1334" s="31" t="s">
        <v>3441</v>
      </c>
      <c r="B1334" s="29">
        <v>7080.0</v>
      </c>
      <c r="C1334" s="26">
        <v>7120.0</v>
      </c>
      <c r="D1334" s="27">
        <v>40.0</v>
      </c>
      <c r="E1334" s="41"/>
    </row>
    <row r="1335" hidden="1">
      <c r="A1335" s="57" t="s">
        <v>3442</v>
      </c>
      <c r="B1335" s="29">
        <v>123263.0</v>
      </c>
      <c r="C1335" s="29">
        <v>123263.0</v>
      </c>
      <c r="D1335" s="27">
        <v>0.0</v>
      </c>
      <c r="E1335" s="41"/>
    </row>
    <row r="1336" hidden="1">
      <c r="A1336" s="57" t="s">
        <v>3443</v>
      </c>
      <c r="B1336" s="29">
        <v>53655.0</v>
      </c>
      <c r="C1336" s="58">
        <v>54148.0</v>
      </c>
      <c r="D1336" s="27">
        <v>493.0</v>
      </c>
      <c r="E1336" s="41"/>
    </row>
    <row r="1337" hidden="1">
      <c r="A1337" s="57" t="s">
        <v>3444</v>
      </c>
      <c r="B1337" s="29">
        <v>129550.0</v>
      </c>
      <c r="C1337" s="58">
        <v>129908.0</v>
      </c>
      <c r="D1337" s="27">
        <v>358.0</v>
      </c>
      <c r="E1337" s="41"/>
    </row>
    <row r="1338" hidden="1">
      <c r="A1338" s="57" t="s">
        <v>3445</v>
      </c>
      <c r="B1338" s="29">
        <v>93554.0</v>
      </c>
      <c r="C1338" s="58">
        <v>93554.0</v>
      </c>
      <c r="D1338" s="27">
        <v>0.0</v>
      </c>
      <c r="E1338" s="41"/>
    </row>
    <row r="1339" hidden="1">
      <c r="A1339" s="57" t="s">
        <v>3447</v>
      </c>
      <c r="B1339" s="29">
        <v>355.0</v>
      </c>
      <c r="C1339" s="58">
        <v>355.0</v>
      </c>
      <c r="D1339" s="27">
        <v>0.0</v>
      </c>
      <c r="E1339" s="41"/>
    </row>
    <row r="1340" hidden="1">
      <c r="A1340" s="57" t="s">
        <v>3448</v>
      </c>
      <c r="B1340" s="29">
        <v>14796.0</v>
      </c>
      <c r="C1340" s="58">
        <v>14283.0</v>
      </c>
      <c r="D1340" s="27">
        <v>-513.0</v>
      </c>
      <c r="E1340" s="41"/>
    </row>
    <row r="1341" hidden="1">
      <c r="A1341" s="35" t="s">
        <v>3449</v>
      </c>
      <c r="B1341" s="29">
        <v>466278.5</v>
      </c>
      <c r="C1341" s="58">
        <v>466855.5</v>
      </c>
      <c r="D1341" s="27">
        <v>577.0</v>
      </c>
      <c r="E1341" s="41"/>
    </row>
    <row r="1342" hidden="1">
      <c r="A1342" s="36" t="s">
        <v>3450</v>
      </c>
      <c r="B1342" s="42">
        <v>4.5</v>
      </c>
      <c r="C1342" s="64">
        <v>-6327.5</v>
      </c>
      <c r="D1342" s="65">
        <v>-6332.0</v>
      </c>
      <c r="E1342" s="45"/>
    </row>
    <row r="1343" hidden="1"/>
    <row r="1344" hidden="1"/>
    <row r="1345" hidden="1">
      <c r="A1345" s="5" t="s">
        <v>3452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3423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45796.0</v>
      </c>
      <c r="B1349" s="6"/>
      <c r="C1349" s="53" t="s">
        <v>3424</v>
      </c>
      <c r="D1349" s="15">
        <v>45802.0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4" t="s">
        <v>4468</v>
      </c>
      <c r="B1351" s="7"/>
      <c r="C1351" s="16"/>
      <c r="D1351" s="55" t="s">
        <v>4469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3425</v>
      </c>
      <c r="B1353" s="6"/>
      <c r="C1353" s="6"/>
      <c r="D1353" s="6"/>
      <c r="E1353" s="7"/>
    </row>
    <row r="1354" hidden="1">
      <c r="A1354" s="20" t="s">
        <v>3426</v>
      </c>
      <c r="B1354" s="21" t="s">
        <v>3427</v>
      </c>
      <c r="C1354" s="22" t="s">
        <v>3428</v>
      </c>
      <c r="D1354" s="21" t="s">
        <v>3429</v>
      </c>
      <c r="E1354" s="23" t="s">
        <v>13</v>
      </c>
    </row>
    <row r="1355" hidden="1">
      <c r="A1355" s="56" t="s">
        <v>3430</v>
      </c>
      <c r="B1355" s="25">
        <v>30287.0</v>
      </c>
      <c r="C1355" s="26">
        <v>30277.0</v>
      </c>
      <c r="D1355" s="27">
        <v>-10.0</v>
      </c>
      <c r="E1355" s="41"/>
    </row>
    <row r="1356" hidden="1">
      <c r="A1356" s="56" t="s">
        <v>3431</v>
      </c>
      <c r="B1356" s="29">
        <v>32097.0</v>
      </c>
      <c r="C1356" s="26">
        <v>26890.0</v>
      </c>
      <c r="D1356" s="27">
        <v>-5207.0</v>
      </c>
      <c r="E1356" s="28" t="s">
        <v>4675</v>
      </c>
    </row>
    <row r="1357" hidden="1">
      <c r="A1357" s="56" t="s">
        <v>3432</v>
      </c>
      <c r="B1357" s="29">
        <v>280.0</v>
      </c>
      <c r="C1357" s="26">
        <v>280.0</v>
      </c>
      <c r="D1357" s="27">
        <v>0.0</v>
      </c>
      <c r="E1357" s="41"/>
    </row>
    <row r="1358" hidden="1">
      <c r="A1358" s="56" t="s">
        <v>3434</v>
      </c>
      <c r="B1358" s="29">
        <v>0.0</v>
      </c>
      <c r="C1358" s="26"/>
      <c r="D1358" s="27">
        <v>0.0</v>
      </c>
      <c r="E1358" s="41"/>
    </row>
    <row r="1359" hidden="1">
      <c r="A1359" s="31" t="s">
        <v>3436</v>
      </c>
      <c r="B1359" s="29">
        <v>0.0</v>
      </c>
      <c r="C1359" s="26"/>
      <c r="D1359" s="27">
        <v>0.0</v>
      </c>
      <c r="E1359" s="41"/>
    </row>
    <row r="1360" hidden="1">
      <c r="A1360" s="31" t="s">
        <v>3438</v>
      </c>
      <c r="B1360" s="29">
        <v>2835.0</v>
      </c>
      <c r="C1360" s="26">
        <v>2835.0</v>
      </c>
      <c r="D1360" s="27">
        <v>0.0</v>
      </c>
      <c r="E1360" s="40" t="s">
        <v>4676</v>
      </c>
    </row>
    <row r="1361" hidden="1">
      <c r="A1361" s="31" t="s">
        <v>3439</v>
      </c>
      <c r="B1361" s="29">
        <v>240.0</v>
      </c>
      <c r="C1361" s="26">
        <v>240.0</v>
      </c>
      <c r="D1361" s="27">
        <v>0.0</v>
      </c>
      <c r="E1361" s="28" t="s">
        <v>4677</v>
      </c>
    </row>
    <row r="1362" hidden="1">
      <c r="A1362" s="31" t="s">
        <v>3441</v>
      </c>
      <c r="B1362" s="29">
        <v>6880.0</v>
      </c>
      <c r="C1362" s="26">
        <v>6880.0</v>
      </c>
      <c r="D1362" s="27">
        <v>0.0</v>
      </c>
      <c r="E1362" s="41"/>
    </row>
    <row r="1363" hidden="1">
      <c r="A1363" s="57" t="s">
        <v>3442</v>
      </c>
      <c r="B1363" s="29">
        <v>126498.0</v>
      </c>
      <c r="C1363" s="29">
        <v>126844.0</v>
      </c>
      <c r="D1363" s="27">
        <v>346.0</v>
      </c>
      <c r="E1363" s="41"/>
    </row>
    <row r="1364" hidden="1">
      <c r="A1364" s="57" t="s">
        <v>3443</v>
      </c>
      <c r="B1364" s="29">
        <v>50174.0</v>
      </c>
      <c r="C1364" s="58">
        <v>50174.0</v>
      </c>
      <c r="D1364" s="27">
        <v>0.0</v>
      </c>
      <c r="E1364" s="41"/>
    </row>
    <row r="1365" hidden="1">
      <c r="A1365" s="57" t="s">
        <v>3444</v>
      </c>
      <c r="B1365" s="29">
        <v>122061.0</v>
      </c>
      <c r="C1365" s="58">
        <v>122061.0</v>
      </c>
      <c r="D1365" s="27">
        <v>0.0</v>
      </c>
      <c r="E1365" s="41"/>
    </row>
    <row r="1366" hidden="1">
      <c r="A1366" s="57" t="s">
        <v>3445</v>
      </c>
      <c r="B1366" s="29">
        <v>103619.0</v>
      </c>
      <c r="C1366" s="58">
        <v>103619.0</v>
      </c>
      <c r="D1366" s="27">
        <v>0.0</v>
      </c>
      <c r="E1366" s="41"/>
    </row>
    <row r="1367" hidden="1">
      <c r="A1367" s="57" t="s">
        <v>3447</v>
      </c>
      <c r="B1367" s="29">
        <v>1016.0</v>
      </c>
      <c r="C1367" s="58">
        <v>1016.0</v>
      </c>
      <c r="D1367" s="27">
        <v>0.0</v>
      </c>
      <c r="E1367" s="41"/>
    </row>
    <row r="1368" hidden="1">
      <c r="A1368" s="57" t="s">
        <v>3448</v>
      </c>
      <c r="B1368" s="29">
        <v>14969.0</v>
      </c>
      <c r="C1368" s="58">
        <v>14969.0</v>
      </c>
      <c r="D1368" s="27">
        <v>0.0</v>
      </c>
      <c r="E1368" s="41"/>
    </row>
    <row r="1369" hidden="1">
      <c r="A1369" s="35" t="s">
        <v>3449</v>
      </c>
      <c r="B1369" s="29">
        <v>475980.0</v>
      </c>
      <c r="C1369" s="58">
        <v>476326.0</v>
      </c>
      <c r="D1369" s="27">
        <v>346.0</v>
      </c>
      <c r="E1369" s="41"/>
    </row>
    <row r="1370" hidden="1">
      <c r="A1370" s="36" t="s">
        <v>3450</v>
      </c>
      <c r="B1370" s="42">
        <v>7.0</v>
      </c>
      <c r="C1370" s="64">
        <v>-5210.0</v>
      </c>
      <c r="D1370" s="65">
        <v>-5217.0</v>
      </c>
      <c r="E1370" s="45"/>
    </row>
    <row r="1371" hidden="1"/>
    <row r="1372" hidden="1"/>
    <row r="1373" hidden="1">
      <c r="A1373" s="5" t="s">
        <v>3452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3423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45803.0</v>
      </c>
      <c r="B1377" s="6"/>
      <c r="C1377" s="53" t="s">
        <v>3424</v>
      </c>
      <c r="D1377" s="15">
        <v>45808.0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4" t="s">
        <v>4468</v>
      </c>
      <c r="B1379" s="7"/>
      <c r="C1379" s="16"/>
      <c r="D1379" s="55" t="s">
        <v>4477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3425</v>
      </c>
      <c r="B1381" s="6"/>
      <c r="C1381" s="6"/>
      <c r="D1381" s="6"/>
      <c r="E1381" s="7"/>
    </row>
    <row r="1382" hidden="1">
      <c r="A1382" s="20" t="s">
        <v>3426</v>
      </c>
      <c r="B1382" s="21" t="s">
        <v>3427</v>
      </c>
      <c r="C1382" s="22" t="s">
        <v>3428</v>
      </c>
      <c r="D1382" s="21" t="s">
        <v>3429</v>
      </c>
      <c r="E1382" s="23" t="s">
        <v>13</v>
      </c>
    </row>
    <row r="1383" hidden="1">
      <c r="A1383" s="56" t="s">
        <v>3430</v>
      </c>
      <c r="B1383" s="25">
        <v>28928.0</v>
      </c>
      <c r="C1383" s="26">
        <v>28930.0</v>
      </c>
      <c r="D1383" s="27">
        <v>2.0</v>
      </c>
      <c r="E1383" s="41"/>
    </row>
    <row r="1384" hidden="1">
      <c r="A1384" s="56" t="s">
        <v>3431</v>
      </c>
      <c r="B1384" s="29">
        <v>24862.0</v>
      </c>
      <c r="C1384" s="26">
        <v>24368.0</v>
      </c>
      <c r="D1384" s="27">
        <v>-494.0</v>
      </c>
      <c r="E1384" s="28"/>
    </row>
    <row r="1385" hidden="1">
      <c r="A1385" s="56" t="s">
        <v>3432</v>
      </c>
      <c r="B1385" s="29">
        <v>360.0</v>
      </c>
      <c r="C1385" s="26">
        <v>360.0</v>
      </c>
      <c r="D1385" s="27">
        <v>0.0</v>
      </c>
      <c r="E1385" s="41"/>
    </row>
    <row r="1386" hidden="1">
      <c r="A1386" s="56" t="s">
        <v>3434</v>
      </c>
      <c r="B1386" s="29">
        <v>0.0</v>
      </c>
      <c r="C1386" s="26"/>
      <c r="D1386" s="27">
        <v>0.0</v>
      </c>
      <c r="E1386" s="41"/>
    </row>
    <row r="1387" hidden="1">
      <c r="A1387" s="31" t="s">
        <v>3436</v>
      </c>
      <c r="B1387" s="29">
        <v>0.0</v>
      </c>
      <c r="C1387" s="26"/>
      <c r="D1387" s="27">
        <v>0.0</v>
      </c>
      <c r="E1387" s="41"/>
    </row>
    <row r="1388" hidden="1">
      <c r="A1388" s="31" t="s">
        <v>3438</v>
      </c>
      <c r="B1388" s="29">
        <v>0.0</v>
      </c>
      <c r="C1388" s="26"/>
      <c r="D1388" s="27">
        <v>0.0</v>
      </c>
      <c r="E1388" s="40"/>
    </row>
    <row r="1389" hidden="1">
      <c r="A1389" s="31" t="s">
        <v>3439</v>
      </c>
      <c r="B1389" s="29">
        <v>780.0</v>
      </c>
      <c r="C1389" s="26">
        <v>699.0</v>
      </c>
      <c r="D1389" s="27">
        <v>-81.0</v>
      </c>
      <c r="E1389" s="28"/>
    </row>
    <row r="1390" hidden="1">
      <c r="A1390" s="31" t="s">
        <v>3441</v>
      </c>
      <c r="B1390" s="29">
        <v>5640.0</v>
      </c>
      <c r="C1390" s="26">
        <v>5600.0</v>
      </c>
      <c r="D1390" s="27">
        <v>-40.0</v>
      </c>
      <c r="E1390" s="41"/>
    </row>
    <row r="1391" hidden="1">
      <c r="A1391" s="57" t="s">
        <v>3442</v>
      </c>
      <c r="B1391" s="29">
        <v>107656.0</v>
      </c>
      <c r="C1391" s="29">
        <v>108274.0</v>
      </c>
      <c r="D1391" s="27">
        <v>618.0</v>
      </c>
      <c r="E1391" s="41"/>
    </row>
    <row r="1392" hidden="1">
      <c r="A1392" s="57" t="s">
        <v>3443</v>
      </c>
      <c r="B1392" s="29">
        <v>39248.0</v>
      </c>
      <c r="C1392" s="58">
        <v>39248.0</v>
      </c>
      <c r="D1392" s="27">
        <v>0.0</v>
      </c>
      <c r="E1392" s="41"/>
    </row>
    <row r="1393" hidden="1">
      <c r="A1393" s="57" t="s">
        <v>3444</v>
      </c>
      <c r="B1393" s="29">
        <v>97612.0</v>
      </c>
      <c r="C1393" s="58">
        <v>97612.0</v>
      </c>
      <c r="D1393" s="27">
        <v>0.0</v>
      </c>
      <c r="E1393" s="41"/>
    </row>
    <row r="1394" hidden="1">
      <c r="A1394" s="57" t="s">
        <v>3445</v>
      </c>
      <c r="B1394" s="29">
        <v>88406.0</v>
      </c>
      <c r="C1394" s="58">
        <v>88406.0</v>
      </c>
      <c r="D1394" s="27">
        <v>0.0</v>
      </c>
      <c r="E1394" s="41"/>
    </row>
    <row r="1395" hidden="1">
      <c r="A1395" s="57" t="s">
        <v>3447</v>
      </c>
      <c r="B1395" s="29">
        <v>1320.0</v>
      </c>
      <c r="C1395" s="58">
        <v>1320.0</v>
      </c>
      <c r="D1395" s="27">
        <v>0.0</v>
      </c>
      <c r="E1395" s="41"/>
    </row>
    <row r="1396" hidden="1">
      <c r="A1396" s="57" t="s">
        <v>3448</v>
      </c>
      <c r="B1396" s="29">
        <v>11494.0</v>
      </c>
      <c r="C1396" s="58">
        <v>11494.0</v>
      </c>
      <c r="D1396" s="27">
        <v>0.0</v>
      </c>
      <c r="E1396" s="41"/>
    </row>
    <row r="1397" hidden="1">
      <c r="A1397" s="35" t="s">
        <v>3449</v>
      </c>
      <c r="B1397" s="29">
        <v>394791.0</v>
      </c>
      <c r="C1397" s="58">
        <v>395409.0</v>
      </c>
      <c r="D1397" s="27">
        <v>618.0</v>
      </c>
      <c r="E1397" s="41"/>
    </row>
    <row r="1398" hidden="1">
      <c r="A1398" s="36" t="s">
        <v>3450</v>
      </c>
      <c r="B1398" s="42">
        <v>21.0</v>
      </c>
      <c r="C1398" s="64">
        <v>-592.0</v>
      </c>
      <c r="D1398" s="65">
        <v>-613.0</v>
      </c>
      <c r="E1398" s="45"/>
    </row>
    <row r="1399" hidden="1"/>
    <row r="1400" hidden="1"/>
    <row r="1401" hidden="1">
      <c r="A1401" s="5" t="s">
        <v>3452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3423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45809.0</v>
      </c>
      <c r="B1405" s="6"/>
      <c r="C1405" s="53" t="s">
        <v>3424</v>
      </c>
      <c r="D1405" s="15">
        <v>45809.0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4" t="s">
        <v>4469</v>
      </c>
      <c r="B1407" s="7"/>
      <c r="C1407" s="16"/>
      <c r="D1407" s="55" t="s">
        <v>4469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3425</v>
      </c>
      <c r="B1409" s="6"/>
      <c r="C1409" s="6"/>
      <c r="D1409" s="6"/>
      <c r="E1409" s="7"/>
    </row>
    <row r="1410" hidden="1">
      <c r="A1410" s="20" t="s">
        <v>3426</v>
      </c>
      <c r="B1410" s="21" t="s">
        <v>3427</v>
      </c>
      <c r="C1410" s="22" t="s">
        <v>3428</v>
      </c>
      <c r="D1410" s="21" t="s">
        <v>3429</v>
      </c>
      <c r="E1410" s="23" t="s">
        <v>13</v>
      </c>
    </row>
    <row r="1411" hidden="1">
      <c r="A1411" s="56" t="s">
        <v>3430</v>
      </c>
      <c r="B1411" s="25">
        <v>4296.0</v>
      </c>
      <c r="C1411" s="26">
        <v>4296.0</v>
      </c>
      <c r="D1411" s="27">
        <v>0.0</v>
      </c>
      <c r="E1411" s="41"/>
    </row>
    <row r="1412" hidden="1">
      <c r="A1412" s="56" t="s">
        <v>3431</v>
      </c>
      <c r="B1412" s="29">
        <v>5004.0</v>
      </c>
      <c r="C1412" s="26">
        <v>5004.0</v>
      </c>
      <c r="D1412" s="27">
        <v>0.0</v>
      </c>
      <c r="E1412" s="28"/>
    </row>
    <row r="1413" hidden="1">
      <c r="A1413" s="56" t="s">
        <v>3432</v>
      </c>
      <c r="B1413" s="29">
        <v>0.0</v>
      </c>
      <c r="C1413" s="26"/>
      <c r="D1413" s="27">
        <v>0.0</v>
      </c>
      <c r="E1413" s="41"/>
    </row>
    <row r="1414" hidden="1">
      <c r="A1414" s="56" t="s">
        <v>3434</v>
      </c>
      <c r="B1414" s="29">
        <v>0.0</v>
      </c>
      <c r="C1414" s="26"/>
      <c r="D1414" s="27">
        <v>0.0</v>
      </c>
      <c r="E1414" s="41"/>
    </row>
    <row r="1415" hidden="1">
      <c r="A1415" s="31" t="s">
        <v>3436</v>
      </c>
      <c r="B1415" s="29">
        <v>0.0</v>
      </c>
      <c r="C1415" s="26"/>
      <c r="D1415" s="27">
        <v>0.0</v>
      </c>
      <c r="E1415" s="41"/>
    </row>
    <row r="1416" hidden="1">
      <c r="A1416" s="31" t="s">
        <v>3438</v>
      </c>
      <c r="B1416" s="29">
        <v>0.0</v>
      </c>
      <c r="C1416" s="26"/>
      <c r="D1416" s="27">
        <v>0.0</v>
      </c>
      <c r="E1416" s="40"/>
    </row>
    <row r="1417" hidden="1">
      <c r="A1417" s="31" t="s">
        <v>3439</v>
      </c>
      <c r="B1417" s="29">
        <v>0.0</v>
      </c>
      <c r="C1417" s="26"/>
      <c r="D1417" s="27">
        <v>0.0</v>
      </c>
      <c r="E1417" s="28"/>
    </row>
    <row r="1418" hidden="1">
      <c r="A1418" s="31" t="s">
        <v>3441</v>
      </c>
      <c r="B1418" s="29">
        <v>920.0</v>
      </c>
      <c r="C1418" s="26">
        <v>920.0</v>
      </c>
      <c r="D1418" s="27">
        <v>0.0</v>
      </c>
      <c r="E1418" s="41"/>
    </row>
    <row r="1419" hidden="1">
      <c r="A1419" s="57" t="s">
        <v>3442</v>
      </c>
      <c r="B1419" s="29">
        <v>13348.0</v>
      </c>
      <c r="C1419" s="29">
        <v>13348.0</v>
      </c>
      <c r="D1419" s="27">
        <v>0.0</v>
      </c>
      <c r="E1419" s="41"/>
    </row>
    <row r="1420" hidden="1">
      <c r="A1420" s="57" t="s">
        <v>3443</v>
      </c>
      <c r="B1420" s="29">
        <v>9433.0</v>
      </c>
      <c r="C1420" s="58">
        <v>9433.0</v>
      </c>
      <c r="D1420" s="27">
        <v>0.0</v>
      </c>
      <c r="E1420" s="41"/>
    </row>
    <row r="1421" hidden="1">
      <c r="A1421" s="57" t="s">
        <v>3444</v>
      </c>
      <c r="B1421" s="29">
        <v>20795.0</v>
      </c>
      <c r="C1421" s="58">
        <v>20795.0</v>
      </c>
      <c r="D1421" s="27">
        <v>0.0</v>
      </c>
      <c r="E1421" s="41"/>
    </row>
    <row r="1422" hidden="1">
      <c r="A1422" s="57" t="s">
        <v>3445</v>
      </c>
      <c r="B1422" s="29">
        <v>17960.0</v>
      </c>
      <c r="C1422" s="58">
        <v>17960.0</v>
      </c>
      <c r="D1422" s="27">
        <v>0.0</v>
      </c>
      <c r="E1422" s="41"/>
    </row>
    <row r="1423" hidden="1">
      <c r="A1423" s="57" t="s">
        <v>3447</v>
      </c>
      <c r="B1423" s="29">
        <v>756.0</v>
      </c>
      <c r="C1423" s="58">
        <v>756.0</v>
      </c>
      <c r="D1423" s="27">
        <v>0.0</v>
      </c>
      <c r="E1423" s="41"/>
    </row>
    <row r="1424" hidden="1">
      <c r="A1424" s="57" t="s">
        <v>3448</v>
      </c>
      <c r="B1424" s="29">
        <v>1142.0</v>
      </c>
      <c r="C1424" s="58">
        <v>1142.0</v>
      </c>
      <c r="D1424" s="27">
        <v>0.0</v>
      </c>
      <c r="E1424" s="41"/>
    </row>
    <row r="1425" hidden="1">
      <c r="A1425" s="35" t="s">
        <v>3449</v>
      </c>
      <c r="B1425" s="29">
        <v>72511.5</v>
      </c>
      <c r="C1425" s="58">
        <v>72511.5</v>
      </c>
      <c r="D1425" s="27">
        <v>0.0</v>
      </c>
      <c r="E1425" s="41"/>
    </row>
    <row r="1426" hidden="1">
      <c r="A1426" s="36" t="s">
        <v>3450</v>
      </c>
      <c r="B1426" s="42">
        <v>0.5</v>
      </c>
      <c r="C1426" s="64">
        <v>0.5</v>
      </c>
      <c r="D1426" s="65">
        <v>0.0</v>
      </c>
      <c r="E1426" s="45"/>
    </row>
    <row r="1427" hidden="1"/>
    <row r="1428" hidden="1"/>
    <row r="1429" hidden="1">
      <c r="A1429" s="5" t="s">
        <v>3452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3423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45810.0</v>
      </c>
      <c r="B1433" s="6"/>
      <c r="C1433" s="53" t="s">
        <v>3424</v>
      </c>
      <c r="D1433" s="15">
        <v>45816.0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4" t="s">
        <v>4468</v>
      </c>
      <c r="B1435" s="7"/>
      <c r="C1435" s="16"/>
      <c r="D1435" s="55" t="s">
        <v>4469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3425</v>
      </c>
      <c r="B1437" s="6"/>
      <c r="C1437" s="6"/>
      <c r="D1437" s="6"/>
      <c r="E1437" s="7"/>
    </row>
    <row r="1438" hidden="1">
      <c r="A1438" s="20" t="s">
        <v>3426</v>
      </c>
      <c r="B1438" s="21" t="s">
        <v>3427</v>
      </c>
      <c r="C1438" s="22" t="s">
        <v>3428</v>
      </c>
      <c r="D1438" s="21" t="s">
        <v>3429</v>
      </c>
      <c r="E1438" s="23" t="s">
        <v>13</v>
      </c>
    </row>
    <row r="1439" hidden="1">
      <c r="A1439" s="56" t="s">
        <v>3430</v>
      </c>
      <c r="B1439" s="25">
        <v>24388.0</v>
      </c>
      <c r="C1439" s="26">
        <v>24088.0</v>
      </c>
      <c r="D1439" s="27">
        <v>-300.0</v>
      </c>
      <c r="E1439" s="41"/>
    </row>
    <row r="1440" hidden="1">
      <c r="A1440" s="56" t="s">
        <v>3431</v>
      </c>
      <c r="B1440" s="29">
        <v>32311.0</v>
      </c>
      <c r="C1440" s="26">
        <v>32311.0</v>
      </c>
      <c r="D1440" s="27">
        <v>0.0</v>
      </c>
      <c r="E1440" s="28"/>
    </row>
    <row r="1441" hidden="1">
      <c r="A1441" s="56" t="s">
        <v>3432</v>
      </c>
      <c r="B1441" s="29">
        <v>1155.0</v>
      </c>
      <c r="C1441" s="26">
        <v>1155.0</v>
      </c>
      <c r="D1441" s="27">
        <v>0.0</v>
      </c>
      <c r="E1441" s="41"/>
    </row>
    <row r="1442" hidden="1">
      <c r="A1442" s="56" t="s">
        <v>3434</v>
      </c>
      <c r="B1442" s="29">
        <v>0.0</v>
      </c>
      <c r="C1442" s="26"/>
      <c r="D1442" s="27">
        <v>0.0</v>
      </c>
      <c r="E1442" s="41"/>
    </row>
    <row r="1443" hidden="1">
      <c r="A1443" s="31" t="s">
        <v>3436</v>
      </c>
      <c r="B1443" s="29">
        <v>0.0</v>
      </c>
      <c r="C1443" s="26"/>
      <c r="D1443" s="27">
        <v>0.0</v>
      </c>
      <c r="E1443" s="41"/>
    </row>
    <row r="1444" hidden="1">
      <c r="A1444" s="31" t="s">
        <v>3438</v>
      </c>
      <c r="B1444" s="29">
        <v>0.0</v>
      </c>
      <c r="C1444" s="26"/>
      <c r="D1444" s="27">
        <v>0.0</v>
      </c>
      <c r="E1444" s="40"/>
    </row>
    <row r="1445" hidden="1">
      <c r="A1445" s="31" t="s">
        <v>3439</v>
      </c>
      <c r="B1445" s="29">
        <v>0.0</v>
      </c>
      <c r="C1445" s="26"/>
      <c r="D1445" s="27">
        <v>0.0</v>
      </c>
      <c r="E1445" s="28"/>
    </row>
    <row r="1446" hidden="1">
      <c r="A1446" s="31" t="s">
        <v>3441</v>
      </c>
      <c r="B1446" s="29">
        <v>7160.0</v>
      </c>
      <c r="C1446" s="26">
        <v>6400.0</v>
      </c>
      <c r="D1446" s="27">
        <v>-760.0</v>
      </c>
      <c r="E1446" s="41"/>
    </row>
    <row r="1447" hidden="1">
      <c r="A1447" s="57" t="s">
        <v>3442</v>
      </c>
      <c r="B1447" s="29">
        <v>134240.0</v>
      </c>
      <c r="C1447" s="29">
        <v>134240.0</v>
      </c>
      <c r="D1447" s="27">
        <v>0.0</v>
      </c>
      <c r="E1447" s="41"/>
    </row>
    <row r="1448" hidden="1">
      <c r="A1448" s="57" t="s">
        <v>3443</v>
      </c>
      <c r="B1448" s="29">
        <v>45614.0</v>
      </c>
      <c r="C1448" s="58">
        <v>45614.0</v>
      </c>
      <c r="D1448" s="27">
        <v>0.0</v>
      </c>
      <c r="E1448" s="41"/>
    </row>
    <row r="1449" hidden="1">
      <c r="A1449" s="57" t="s">
        <v>3444</v>
      </c>
      <c r="B1449" s="29">
        <v>102382.0</v>
      </c>
      <c r="C1449" s="58">
        <v>101565.0</v>
      </c>
      <c r="D1449" s="27">
        <v>-817.0</v>
      </c>
      <c r="E1449" s="41"/>
    </row>
    <row r="1450" hidden="1">
      <c r="A1450" s="57" t="s">
        <v>3445</v>
      </c>
      <c r="B1450" s="29">
        <v>104764.0</v>
      </c>
      <c r="C1450" s="58">
        <v>104764.0</v>
      </c>
      <c r="D1450" s="27">
        <v>0.0</v>
      </c>
      <c r="E1450" s="41"/>
    </row>
    <row r="1451" hidden="1">
      <c r="A1451" s="57" t="s">
        <v>3447</v>
      </c>
      <c r="B1451" s="29">
        <v>1727.0</v>
      </c>
      <c r="C1451" s="58">
        <v>1727.0</v>
      </c>
      <c r="D1451" s="27">
        <v>0.0</v>
      </c>
      <c r="E1451" s="41"/>
    </row>
    <row r="1452" hidden="1">
      <c r="A1452" s="57" t="s">
        <v>3448</v>
      </c>
      <c r="B1452" s="29">
        <v>16631.0</v>
      </c>
      <c r="C1452" s="58">
        <v>16631.0</v>
      </c>
      <c r="D1452" s="27">
        <v>0.0</v>
      </c>
      <c r="E1452" s="41"/>
    </row>
    <row r="1453" hidden="1">
      <c r="A1453" s="35" t="s">
        <v>3449</v>
      </c>
      <c r="B1453" s="29">
        <v>453734.2</v>
      </c>
      <c r="C1453" s="58">
        <v>452917.2</v>
      </c>
      <c r="D1453" s="27">
        <v>-817.0</v>
      </c>
      <c r="E1453" s="41"/>
    </row>
    <row r="1454" hidden="1">
      <c r="A1454" s="36" t="s">
        <v>3450</v>
      </c>
      <c r="B1454" s="42">
        <v>6.80000000000291</v>
      </c>
      <c r="C1454" s="64">
        <v>-1053.2000000000116</v>
      </c>
      <c r="D1454" s="65">
        <v>-1060.0000000000146</v>
      </c>
      <c r="E1454" s="45"/>
    </row>
    <row r="1455" hidden="1"/>
    <row r="1456" hidden="1"/>
    <row r="1457" hidden="1">
      <c r="A1457" s="5" t="s">
        <v>3452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3423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45817.0</v>
      </c>
      <c r="B1461" s="6"/>
      <c r="C1461" s="53" t="s">
        <v>3424</v>
      </c>
      <c r="D1461" s="15">
        <v>45823.0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4" t="s">
        <v>4468</v>
      </c>
      <c r="B1463" s="7"/>
      <c r="C1463" s="16"/>
      <c r="D1463" s="55" t="s">
        <v>4469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3425</v>
      </c>
      <c r="B1465" s="6"/>
      <c r="C1465" s="6"/>
      <c r="D1465" s="6"/>
      <c r="E1465" s="7"/>
    </row>
    <row r="1466" hidden="1">
      <c r="A1466" s="20" t="s">
        <v>3426</v>
      </c>
      <c r="B1466" s="21" t="s">
        <v>3427</v>
      </c>
      <c r="C1466" s="22" t="s">
        <v>3428</v>
      </c>
      <c r="D1466" s="21" t="s">
        <v>3429</v>
      </c>
      <c r="E1466" s="23" t="s">
        <v>13</v>
      </c>
    </row>
    <row r="1467" hidden="1">
      <c r="A1467" s="56" t="s">
        <v>3430</v>
      </c>
      <c r="B1467" s="25">
        <v>34838.0</v>
      </c>
      <c r="C1467" s="26">
        <v>34838.0</v>
      </c>
      <c r="D1467" s="27">
        <v>0.0</v>
      </c>
      <c r="E1467" s="41"/>
    </row>
    <row r="1468" hidden="1">
      <c r="A1468" s="56" t="s">
        <v>3431</v>
      </c>
      <c r="B1468" s="29">
        <v>36819.0</v>
      </c>
      <c r="C1468" s="26">
        <v>36819.0</v>
      </c>
      <c r="D1468" s="27">
        <v>0.0</v>
      </c>
      <c r="E1468" s="28"/>
    </row>
    <row r="1469" hidden="1">
      <c r="A1469" s="56" t="s">
        <v>3432</v>
      </c>
      <c r="B1469" s="29">
        <v>0.0</v>
      </c>
      <c r="C1469" s="26"/>
      <c r="D1469" s="27">
        <v>0.0</v>
      </c>
      <c r="E1469" s="41"/>
    </row>
    <row r="1470" hidden="1">
      <c r="A1470" s="56" t="s">
        <v>3434</v>
      </c>
      <c r="B1470" s="29">
        <v>0.0</v>
      </c>
      <c r="C1470" s="26"/>
      <c r="D1470" s="27">
        <v>0.0</v>
      </c>
      <c r="E1470" s="41"/>
    </row>
    <row r="1471" hidden="1">
      <c r="A1471" s="31" t="s">
        <v>3436</v>
      </c>
      <c r="B1471" s="29">
        <v>0.0</v>
      </c>
      <c r="C1471" s="26"/>
      <c r="D1471" s="27">
        <v>0.0</v>
      </c>
      <c r="E1471" s="41"/>
    </row>
    <row r="1472" hidden="1">
      <c r="A1472" s="31" t="s">
        <v>3438</v>
      </c>
      <c r="B1472" s="29">
        <v>70.0</v>
      </c>
      <c r="C1472" s="26">
        <v>70.0</v>
      </c>
      <c r="D1472" s="27">
        <v>0.0</v>
      </c>
      <c r="E1472" s="40" t="s">
        <v>4678</v>
      </c>
    </row>
    <row r="1473" hidden="1">
      <c r="A1473" s="31" t="s">
        <v>3439</v>
      </c>
      <c r="B1473" s="29">
        <v>227.0</v>
      </c>
      <c r="C1473" s="26">
        <v>227.0</v>
      </c>
      <c r="D1473" s="27">
        <v>0.0</v>
      </c>
      <c r="E1473" s="28" t="s">
        <v>4679</v>
      </c>
    </row>
    <row r="1474" hidden="1">
      <c r="A1474" s="31" t="s">
        <v>3441</v>
      </c>
      <c r="B1474" s="29">
        <v>6040.0</v>
      </c>
      <c r="C1474" s="26">
        <v>5960.0</v>
      </c>
      <c r="D1474" s="27">
        <v>-80.0</v>
      </c>
      <c r="E1474" s="41"/>
    </row>
    <row r="1475" hidden="1">
      <c r="A1475" s="57" t="s">
        <v>3442</v>
      </c>
      <c r="B1475" s="29">
        <v>126463.0</v>
      </c>
      <c r="C1475" s="29">
        <v>126463.0</v>
      </c>
      <c r="D1475" s="27">
        <v>0.0</v>
      </c>
      <c r="E1475" s="41"/>
    </row>
    <row r="1476" hidden="1">
      <c r="A1476" s="57" t="s">
        <v>3443</v>
      </c>
      <c r="B1476" s="29">
        <v>48023.0</v>
      </c>
      <c r="C1476" s="58">
        <v>48023.0</v>
      </c>
      <c r="D1476" s="27">
        <v>0.0</v>
      </c>
      <c r="E1476" s="41"/>
    </row>
    <row r="1477" hidden="1">
      <c r="A1477" s="57" t="s">
        <v>3444</v>
      </c>
      <c r="B1477" s="29">
        <v>119680.0</v>
      </c>
      <c r="C1477" s="58">
        <v>119381.0</v>
      </c>
      <c r="D1477" s="27">
        <v>-299.0</v>
      </c>
      <c r="E1477" s="41"/>
    </row>
    <row r="1478" hidden="1">
      <c r="A1478" s="57" t="s">
        <v>3445</v>
      </c>
      <c r="B1478" s="29">
        <v>99224.0</v>
      </c>
      <c r="C1478" s="58">
        <v>99224.0</v>
      </c>
      <c r="D1478" s="27">
        <v>0.0</v>
      </c>
      <c r="E1478" s="41"/>
    </row>
    <row r="1479" hidden="1">
      <c r="A1479" s="57" t="s">
        <v>3447</v>
      </c>
      <c r="B1479" s="29">
        <v>3397.0</v>
      </c>
      <c r="C1479" s="58">
        <v>3397.0</v>
      </c>
      <c r="D1479" s="27">
        <v>0.0</v>
      </c>
      <c r="E1479" s="41"/>
    </row>
    <row r="1480" hidden="1">
      <c r="A1480" s="57" t="s">
        <v>3448</v>
      </c>
      <c r="B1480" s="29">
        <v>12763.0</v>
      </c>
      <c r="C1480" s="58">
        <v>12060.0</v>
      </c>
      <c r="D1480" s="27">
        <v>-703.0</v>
      </c>
      <c r="E1480" s="41"/>
    </row>
    <row r="1481" hidden="1">
      <c r="A1481" s="35" t="s">
        <v>3449</v>
      </c>
      <c r="B1481" s="29">
        <v>474754.1</v>
      </c>
      <c r="C1481" s="58">
        <v>473752.1</v>
      </c>
      <c r="D1481" s="27">
        <v>-1002.0</v>
      </c>
      <c r="E1481" s="41"/>
    </row>
    <row r="1482" hidden="1">
      <c r="A1482" s="36" t="s">
        <v>3450</v>
      </c>
      <c r="B1482" s="42">
        <v>26.900000000001455</v>
      </c>
      <c r="C1482" s="64">
        <v>649.9000000000233</v>
      </c>
      <c r="D1482" s="65">
        <v>623.0000000000218</v>
      </c>
      <c r="E1482" s="45"/>
    </row>
    <row r="1483" hidden="1"/>
    <row r="1484" hidden="1"/>
    <row r="1485" hidden="1">
      <c r="A1485" s="5" t="s">
        <v>3452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3423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45824.0</v>
      </c>
      <c r="B1489" s="6"/>
      <c r="C1489" s="53" t="s">
        <v>3424</v>
      </c>
      <c r="D1489" s="15">
        <v>45830.0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4" t="s">
        <v>4468</v>
      </c>
      <c r="B1491" s="7"/>
      <c r="C1491" s="16"/>
      <c r="D1491" s="55" t="s">
        <v>4469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3425</v>
      </c>
      <c r="B1493" s="6"/>
      <c r="C1493" s="6"/>
      <c r="D1493" s="6"/>
      <c r="E1493" s="7"/>
    </row>
    <row r="1494" hidden="1">
      <c r="A1494" s="20" t="s">
        <v>3426</v>
      </c>
      <c r="B1494" s="21" t="s">
        <v>3427</v>
      </c>
      <c r="C1494" s="22" t="s">
        <v>3428</v>
      </c>
      <c r="D1494" s="21" t="s">
        <v>3429</v>
      </c>
      <c r="E1494" s="23" t="s">
        <v>13</v>
      </c>
    </row>
    <row r="1495" hidden="1">
      <c r="A1495" s="56" t="s">
        <v>3430</v>
      </c>
      <c r="B1495" s="25">
        <v>29053.0</v>
      </c>
      <c r="C1495" s="26">
        <v>29053.0</v>
      </c>
      <c r="D1495" s="27">
        <v>0.0</v>
      </c>
      <c r="E1495" s="41"/>
    </row>
    <row r="1496" hidden="1">
      <c r="A1496" s="56" t="s">
        <v>3431</v>
      </c>
      <c r="B1496" s="29">
        <v>32282.0</v>
      </c>
      <c r="C1496" s="26">
        <v>32282.0</v>
      </c>
      <c r="D1496" s="27">
        <v>0.0</v>
      </c>
      <c r="E1496" s="28"/>
    </row>
    <row r="1497" hidden="1">
      <c r="A1497" s="56" t="s">
        <v>3432</v>
      </c>
      <c r="B1497" s="29">
        <v>800.0</v>
      </c>
      <c r="C1497" s="26">
        <v>800.0</v>
      </c>
      <c r="D1497" s="27">
        <v>0.0</v>
      </c>
      <c r="E1497" s="41"/>
    </row>
    <row r="1498" hidden="1">
      <c r="A1498" s="56" t="s">
        <v>3434</v>
      </c>
      <c r="B1498" s="29">
        <v>0.0</v>
      </c>
      <c r="C1498" s="26"/>
      <c r="D1498" s="27">
        <v>0.0</v>
      </c>
      <c r="E1498" s="41"/>
    </row>
    <row r="1499" hidden="1">
      <c r="A1499" s="31" t="s">
        <v>3436</v>
      </c>
      <c r="B1499" s="29">
        <v>0.0</v>
      </c>
      <c r="C1499" s="26"/>
      <c r="D1499" s="27">
        <v>0.0</v>
      </c>
      <c r="E1499" s="41"/>
    </row>
    <row r="1500" hidden="1">
      <c r="A1500" s="31" t="s">
        <v>3438</v>
      </c>
      <c r="B1500" s="29">
        <v>2900.0</v>
      </c>
      <c r="C1500" s="26">
        <v>2835.0</v>
      </c>
      <c r="D1500" s="27">
        <v>-65.0</v>
      </c>
      <c r="E1500" s="28" t="s">
        <v>4680</v>
      </c>
    </row>
    <row r="1501" hidden="1">
      <c r="A1501" s="31" t="s">
        <v>3439</v>
      </c>
      <c r="B1501" s="29">
        <v>380.0</v>
      </c>
      <c r="C1501" s="26">
        <v>380.0</v>
      </c>
      <c r="D1501" s="27">
        <v>0.0</v>
      </c>
      <c r="E1501" s="28"/>
    </row>
    <row r="1502" hidden="1">
      <c r="A1502" s="31" t="s">
        <v>3441</v>
      </c>
      <c r="B1502" s="29">
        <v>7160.0</v>
      </c>
      <c r="C1502" s="26">
        <v>7120.0</v>
      </c>
      <c r="D1502" s="27">
        <v>-40.0</v>
      </c>
      <c r="E1502" s="41"/>
    </row>
    <row r="1503" hidden="1">
      <c r="A1503" s="57" t="s">
        <v>3442</v>
      </c>
      <c r="B1503" s="29">
        <v>110105.0</v>
      </c>
      <c r="C1503" s="29">
        <v>110105.0</v>
      </c>
      <c r="D1503" s="27">
        <v>0.0</v>
      </c>
      <c r="E1503" s="41"/>
    </row>
    <row r="1504" hidden="1">
      <c r="A1504" s="57" t="s">
        <v>3443</v>
      </c>
      <c r="B1504" s="29">
        <v>50954.0</v>
      </c>
      <c r="C1504" s="58">
        <v>50954.0</v>
      </c>
      <c r="D1504" s="27">
        <v>0.0</v>
      </c>
      <c r="E1504" s="41"/>
    </row>
    <row r="1505" hidden="1">
      <c r="A1505" s="57" t="s">
        <v>3444</v>
      </c>
      <c r="B1505" s="29">
        <v>111177.0</v>
      </c>
      <c r="C1505" s="58">
        <v>111177.0</v>
      </c>
      <c r="D1505" s="27">
        <v>0.0</v>
      </c>
      <c r="E1505" s="41"/>
    </row>
    <row r="1506" hidden="1">
      <c r="A1506" s="57" t="s">
        <v>3445</v>
      </c>
      <c r="B1506" s="29">
        <v>105546.0</v>
      </c>
      <c r="C1506" s="58">
        <v>105546.0</v>
      </c>
      <c r="D1506" s="27">
        <v>0.0</v>
      </c>
      <c r="E1506" s="41"/>
    </row>
    <row r="1507" hidden="1">
      <c r="A1507" s="57" t="s">
        <v>3447</v>
      </c>
      <c r="B1507" s="29">
        <v>1418.0</v>
      </c>
      <c r="C1507" s="58">
        <v>1418.0</v>
      </c>
      <c r="D1507" s="27">
        <v>0.0</v>
      </c>
      <c r="E1507" s="41"/>
    </row>
    <row r="1508" hidden="1">
      <c r="A1508" s="57" t="s">
        <v>3448</v>
      </c>
      <c r="B1508" s="29">
        <v>14508.0</v>
      </c>
      <c r="C1508" s="58">
        <v>14508.0</v>
      </c>
      <c r="D1508" s="27">
        <v>0.0</v>
      </c>
      <c r="E1508" s="41"/>
    </row>
    <row r="1509" hidden="1">
      <c r="A1509" s="35" t="s">
        <v>3449</v>
      </c>
      <c r="B1509" s="29">
        <v>451761.5</v>
      </c>
      <c r="C1509" s="58">
        <v>451761.5</v>
      </c>
      <c r="D1509" s="27">
        <v>0.0</v>
      </c>
      <c r="E1509" s="41"/>
    </row>
    <row r="1510" hidden="1">
      <c r="A1510" s="36" t="s">
        <v>3450</v>
      </c>
      <c r="B1510" s="42">
        <v>13.5</v>
      </c>
      <c r="C1510" s="64">
        <v>-91.5</v>
      </c>
      <c r="D1510" s="65">
        <v>-105.0</v>
      </c>
      <c r="E1510" s="45"/>
    </row>
    <row r="1511" hidden="1"/>
    <row r="1512" hidden="1"/>
    <row r="1513" hidden="1">
      <c r="A1513" s="5" t="s">
        <v>3452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3423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45831.0</v>
      </c>
      <c r="B1517" s="6"/>
      <c r="C1517" s="53" t="s">
        <v>3424</v>
      </c>
      <c r="D1517" s="15">
        <v>45838.0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4" t="s">
        <v>4468</v>
      </c>
      <c r="B1519" s="7"/>
      <c r="C1519" s="16"/>
      <c r="D1519" s="55" t="s">
        <v>4468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3425</v>
      </c>
      <c r="B1521" s="6"/>
      <c r="C1521" s="6"/>
      <c r="D1521" s="6"/>
      <c r="E1521" s="7"/>
    </row>
    <row r="1522" hidden="1">
      <c r="A1522" s="20" t="s">
        <v>3426</v>
      </c>
      <c r="B1522" s="21" t="s">
        <v>3427</v>
      </c>
      <c r="C1522" s="22" t="s">
        <v>3428</v>
      </c>
      <c r="D1522" s="21" t="s">
        <v>3429</v>
      </c>
      <c r="E1522" s="23" t="s">
        <v>13</v>
      </c>
    </row>
    <row r="1523" hidden="1">
      <c r="A1523" s="56" t="s">
        <v>3430</v>
      </c>
      <c r="B1523" s="25">
        <v>46821.0</v>
      </c>
      <c r="C1523" s="26">
        <v>46840.0</v>
      </c>
      <c r="D1523" s="27">
        <v>19.0</v>
      </c>
      <c r="E1523" s="41"/>
    </row>
    <row r="1524" hidden="1">
      <c r="A1524" s="56" t="s">
        <v>3431</v>
      </c>
      <c r="B1524" s="29">
        <v>37229.0</v>
      </c>
      <c r="C1524" s="26">
        <v>34727.0</v>
      </c>
      <c r="D1524" s="27">
        <v>-2502.0</v>
      </c>
      <c r="E1524" s="28" t="s">
        <v>4681</v>
      </c>
    </row>
    <row r="1525" hidden="1">
      <c r="A1525" s="56" t="s">
        <v>3432</v>
      </c>
      <c r="B1525" s="29">
        <v>400.0</v>
      </c>
      <c r="C1525" s="26">
        <v>400.0</v>
      </c>
      <c r="D1525" s="27">
        <v>0.0</v>
      </c>
      <c r="E1525" s="41"/>
    </row>
    <row r="1526" hidden="1">
      <c r="A1526" s="56" t="s">
        <v>3434</v>
      </c>
      <c r="B1526" s="29">
        <v>0.0</v>
      </c>
      <c r="C1526" s="26"/>
      <c r="D1526" s="27">
        <v>0.0</v>
      </c>
      <c r="E1526" s="41"/>
    </row>
    <row r="1527" hidden="1">
      <c r="A1527" s="31" t="s">
        <v>3436</v>
      </c>
      <c r="B1527" s="29">
        <v>0.0</v>
      </c>
      <c r="C1527" s="26"/>
      <c r="D1527" s="27">
        <v>0.0</v>
      </c>
      <c r="E1527" s="41"/>
    </row>
    <row r="1528" hidden="1">
      <c r="A1528" s="31" t="s">
        <v>3438</v>
      </c>
      <c r="B1528" s="29">
        <v>0.0</v>
      </c>
      <c r="C1528" s="26"/>
      <c r="D1528" s="27">
        <v>0.0</v>
      </c>
      <c r="E1528" s="28"/>
    </row>
    <row r="1529" hidden="1">
      <c r="A1529" s="31" t="s">
        <v>3439</v>
      </c>
      <c r="B1529" s="29">
        <v>0.0</v>
      </c>
      <c r="C1529" s="26"/>
      <c r="D1529" s="27">
        <v>0.0</v>
      </c>
      <c r="E1529" s="28"/>
    </row>
    <row r="1530" hidden="1">
      <c r="A1530" s="31" t="s">
        <v>3441</v>
      </c>
      <c r="B1530" s="29">
        <v>8760.0</v>
      </c>
      <c r="C1530" s="26">
        <v>8520.0</v>
      </c>
      <c r="D1530" s="27">
        <v>-240.0</v>
      </c>
      <c r="E1530" s="41"/>
    </row>
    <row r="1531" hidden="1">
      <c r="A1531" s="57" t="s">
        <v>3442</v>
      </c>
      <c r="B1531" s="29">
        <v>103148.0</v>
      </c>
      <c r="C1531" s="29">
        <v>103148.0</v>
      </c>
      <c r="D1531" s="27">
        <v>0.0</v>
      </c>
      <c r="E1531" s="41"/>
    </row>
    <row r="1532" hidden="1">
      <c r="A1532" s="57" t="s">
        <v>3443</v>
      </c>
      <c r="B1532" s="29">
        <v>48167.0</v>
      </c>
      <c r="C1532" s="58">
        <v>48167.0</v>
      </c>
      <c r="D1532" s="27">
        <v>0.0</v>
      </c>
      <c r="E1532" s="41"/>
    </row>
    <row r="1533" hidden="1">
      <c r="A1533" s="57" t="s">
        <v>3444</v>
      </c>
      <c r="B1533" s="29">
        <v>118975.0</v>
      </c>
      <c r="C1533" s="58">
        <v>118975.0</v>
      </c>
      <c r="D1533" s="27">
        <v>0.0</v>
      </c>
      <c r="E1533" s="41"/>
    </row>
    <row r="1534" hidden="1">
      <c r="A1534" s="57" t="s">
        <v>3445</v>
      </c>
      <c r="B1534" s="29">
        <v>110268.0</v>
      </c>
      <c r="C1534" s="58">
        <v>110268.0</v>
      </c>
      <c r="D1534" s="27">
        <v>0.0</v>
      </c>
      <c r="E1534" s="41"/>
    </row>
    <row r="1535" hidden="1">
      <c r="A1535" s="57" t="s">
        <v>3447</v>
      </c>
      <c r="B1535" s="29">
        <v>4600.0</v>
      </c>
      <c r="C1535" s="58">
        <v>4600.0</v>
      </c>
      <c r="D1535" s="27">
        <v>0.0</v>
      </c>
      <c r="E1535" s="41"/>
    </row>
    <row r="1536" hidden="1">
      <c r="A1536" s="57" t="s">
        <v>3448</v>
      </c>
      <c r="B1536" s="29">
        <v>17215.0</v>
      </c>
      <c r="C1536" s="58">
        <v>17215.0</v>
      </c>
      <c r="D1536" s="27">
        <v>0.0</v>
      </c>
      <c r="E1536" s="41"/>
    </row>
    <row r="1537" hidden="1">
      <c r="A1537" s="35" t="s">
        <v>3449</v>
      </c>
      <c r="B1537" s="29">
        <v>478362.0</v>
      </c>
      <c r="C1537" s="58">
        <v>478362.0</v>
      </c>
      <c r="D1537" s="27">
        <v>0.0</v>
      </c>
      <c r="E1537" s="41"/>
    </row>
    <row r="1538" hidden="1">
      <c r="A1538" s="36" t="s">
        <v>3450</v>
      </c>
      <c r="B1538" s="42">
        <v>6.0</v>
      </c>
      <c r="C1538" s="64">
        <v>-2717.0</v>
      </c>
      <c r="D1538" s="65">
        <v>-2723.0</v>
      </c>
      <c r="E1538" s="45"/>
    </row>
    <row r="1539" hidden="1"/>
    <row r="1540" hidden="1"/>
    <row r="1541" hidden="1">
      <c r="A1541" s="5" t="s">
        <v>3452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3423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45839.0</v>
      </c>
      <c r="B1545" s="6"/>
      <c r="C1545" s="53" t="s">
        <v>3424</v>
      </c>
      <c r="D1545" s="15">
        <v>45844.0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4" t="s">
        <v>4470</v>
      </c>
      <c r="B1547" s="7"/>
      <c r="C1547" s="16"/>
      <c r="D1547" s="55" t="s">
        <v>4469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3425</v>
      </c>
      <c r="B1549" s="6"/>
      <c r="C1549" s="6"/>
      <c r="D1549" s="6"/>
      <c r="E1549" s="7"/>
    </row>
    <row r="1550" hidden="1">
      <c r="A1550" s="20" t="s">
        <v>3426</v>
      </c>
      <c r="B1550" s="21" t="s">
        <v>3427</v>
      </c>
      <c r="C1550" s="22" t="s">
        <v>3428</v>
      </c>
      <c r="D1550" s="21" t="s">
        <v>3429</v>
      </c>
      <c r="E1550" s="23" t="s">
        <v>13</v>
      </c>
    </row>
    <row r="1551" hidden="1">
      <c r="A1551" s="56" t="s">
        <v>3430</v>
      </c>
      <c r="B1551" s="25">
        <v>13862.0</v>
      </c>
      <c r="C1551" s="26">
        <v>13841.0</v>
      </c>
      <c r="D1551" s="27">
        <v>-21.0</v>
      </c>
      <c r="E1551" s="41"/>
    </row>
    <row r="1552" hidden="1">
      <c r="A1552" s="56" t="s">
        <v>3431</v>
      </c>
      <c r="B1552" s="29">
        <v>19774.0</v>
      </c>
      <c r="C1552" s="26">
        <v>19774.0</v>
      </c>
      <c r="D1552" s="27">
        <v>0.0</v>
      </c>
      <c r="E1552" s="28"/>
    </row>
    <row r="1553" hidden="1">
      <c r="A1553" s="56" t="s">
        <v>3432</v>
      </c>
      <c r="B1553" s="29">
        <v>960.0</v>
      </c>
      <c r="C1553" s="26">
        <v>960.0</v>
      </c>
      <c r="D1553" s="27">
        <v>0.0</v>
      </c>
      <c r="E1553" s="41"/>
    </row>
    <row r="1554" hidden="1">
      <c r="A1554" s="56" t="s">
        <v>3434</v>
      </c>
      <c r="B1554" s="29">
        <v>0.0</v>
      </c>
      <c r="C1554" s="26"/>
      <c r="D1554" s="27">
        <v>0.0</v>
      </c>
      <c r="E1554" s="41"/>
    </row>
    <row r="1555" hidden="1">
      <c r="A1555" s="31" t="s">
        <v>3436</v>
      </c>
      <c r="B1555" s="29">
        <v>0.0</v>
      </c>
      <c r="C1555" s="26"/>
      <c r="D1555" s="27">
        <v>0.0</v>
      </c>
      <c r="E1555" s="41"/>
    </row>
    <row r="1556" hidden="1">
      <c r="A1556" s="31" t="s">
        <v>3438</v>
      </c>
      <c r="B1556" s="29">
        <v>386.0</v>
      </c>
      <c r="C1556" s="26">
        <v>386.0</v>
      </c>
      <c r="D1556" s="27">
        <v>0.0</v>
      </c>
      <c r="E1556" s="28"/>
    </row>
    <row r="1557" hidden="1">
      <c r="A1557" s="31" t="s">
        <v>3439</v>
      </c>
      <c r="B1557" s="29">
        <v>6000.0</v>
      </c>
      <c r="C1557" s="26">
        <v>6000.0</v>
      </c>
      <c r="D1557" s="27">
        <v>0.0</v>
      </c>
      <c r="E1557" s="28" t="s">
        <v>4682</v>
      </c>
    </row>
    <row r="1558" hidden="1">
      <c r="A1558" s="31" t="s">
        <v>3441</v>
      </c>
      <c r="B1558" s="29">
        <v>6000.0</v>
      </c>
      <c r="C1558" s="26">
        <v>5960.0</v>
      </c>
      <c r="D1558" s="27">
        <v>-40.0</v>
      </c>
      <c r="E1558" s="41"/>
    </row>
    <row r="1559" hidden="1">
      <c r="A1559" s="57" t="s">
        <v>3442</v>
      </c>
      <c r="B1559" s="29">
        <v>77358.0</v>
      </c>
      <c r="C1559" s="29">
        <v>77358.0</v>
      </c>
      <c r="D1559" s="27">
        <v>0.0</v>
      </c>
      <c r="E1559" s="41"/>
    </row>
    <row r="1560" hidden="1">
      <c r="A1560" s="57" t="s">
        <v>3443</v>
      </c>
      <c r="B1560" s="29">
        <v>45868.0</v>
      </c>
      <c r="C1560" s="58">
        <v>45868.0</v>
      </c>
      <c r="D1560" s="27">
        <v>0.0</v>
      </c>
      <c r="E1560" s="41"/>
    </row>
    <row r="1561" hidden="1">
      <c r="A1561" s="57" t="s">
        <v>3444</v>
      </c>
      <c r="B1561" s="29">
        <v>90423.0</v>
      </c>
      <c r="C1561" s="58">
        <v>90423.0</v>
      </c>
      <c r="D1561" s="27">
        <v>0.0</v>
      </c>
      <c r="E1561" s="41"/>
    </row>
    <row r="1562" hidden="1">
      <c r="A1562" s="57" t="s">
        <v>3445</v>
      </c>
      <c r="B1562" s="29">
        <v>88070.0</v>
      </c>
      <c r="C1562" s="58">
        <v>88070.0</v>
      </c>
      <c r="D1562" s="27">
        <v>0.0</v>
      </c>
      <c r="E1562" s="41"/>
    </row>
    <row r="1563" hidden="1">
      <c r="A1563" s="57" t="s">
        <v>3447</v>
      </c>
      <c r="B1563" s="29">
        <v>2713.0</v>
      </c>
      <c r="C1563" s="58">
        <v>2713.0</v>
      </c>
      <c r="D1563" s="27">
        <v>0.0</v>
      </c>
      <c r="E1563" s="41"/>
    </row>
    <row r="1564" hidden="1">
      <c r="A1564" s="57" t="s">
        <v>3448</v>
      </c>
      <c r="B1564" s="29">
        <v>9613.0</v>
      </c>
      <c r="C1564" s="58">
        <v>9613.0</v>
      </c>
      <c r="D1564" s="27">
        <v>0.0</v>
      </c>
      <c r="E1564" s="41"/>
    </row>
    <row r="1565" hidden="1">
      <c r="A1565" s="35" t="s">
        <v>3449</v>
      </c>
      <c r="B1565" s="29">
        <v>351397.5</v>
      </c>
      <c r="C1565" s="58">
        <v>351397.5</v>
      </c>
      <c r="D1565" s="27">
        <v>0.0</v>
      </c>
      <c r="E1565" s="41"/>
    </row>
    <row r="1566" hidden="1">
      <c r="A1566" s="36" t="s">
        <v>3450</v>
      </c>
      <c r="B1566" s="42">
        <v>16.5</v>
      </c>
      <c r="C1566" s="64">
        <v>-44.5</v>
      </c>
      <c r="D1566" s="65">
        <v>-61.0</v>
      </c>
      <c r="E1566" s="45"/>
    </row>
    <row r="1567" hidden="1"/>
    <row r="1568" hidden="1"/>
    <row r="1569" hidden="1">
      <c r="A1569" s="5" t="s">
        <v>3452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3423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45845.0</v>
      </c>
      <c r="B1573" s="6"/>
      <c r="C1573" s="53" t="s">
        <v>3424</v>
      </c>
      <c r="D1573" s="15">
        <v>45851.0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4" t="s">
        <v>4468</v>
      </c>
      <c r="B1575" s="7"/>
      <c r="C1575" s="16"/>
      <c r="D1575" s="55" t="s">
        <v>4469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3425</v>
      </c>
      <c r="B1577" s="6"/>
      <c r="C1577" s="6"/>
      <c r="D1577" s="6"/>
      <c r="E1577" s="7"/>
    </row>
    <row r="1578" hidden="1">
      <c r="A1578" s="20" t="s">
        <v>3426</v>
      </c>
      <c r="B1578" s="21" t="s">
        <v>3427</v>
      </c>
      <c r="C1578" s="22" t="s">
        <v>3428</v>
      </c>
      <c r="D1578" s="21" t="s">
        <v>3429</v>
      </c>
      <c r="E1578" s="23" t="s">
        <v>13</v>
      </c>
    </row>
    <row r="1579" hidden="1">
      <c r="A1579" s="56" t="s">
        <v>3430</v>
      </c>
      <c r="B1579" s="25">
        <v>21565.0</v>
      </c>
      <c r="C1579" s="26">
        <v>21565.0</v>
      </c>
      <c r="D1579" s="27">
        <v>0.0</v>
      </c>
      <c r="E1579" s="41"/>
    </row>
    <row r="1580" hidden="1">
      <c r="A1580" s="56" t="s">
        <v>3431</v>
      </c>
      <c r="B1580" s="29">
        <v>32452.0</v>
      </c>
      <c r="C1580" s="26">
        <v>32452.0</v>
      </c>
      <c r="D1580" s="27">
        <v>0.0</v>
      </c>
      <c r="E1580" s="28"/>
    </row>
    <row r="1581" hidden="1">
      <c r="A1581" s="56" t="s">
        <v>3432</v>
      </c>
      <c r="B1581" s="29">
        <v>817.0</v>
      </c>
      <c r="C1581" s="26">
        <v>817.0</v>
      </c>
      <c r="D1581" s="27">
        <v>0.0</v>
      </c>
      <c r="E1581" s="41"/>
    </row>
    <row r="1582" hidden="1">
      <c r="A1582" s="56" t="s">
        <v>3434</v>
      </c>
      <c r="B1582" s="29">
        <v>0.0</v>
      </c>
      <c r="C1582" s="26"/>
      <c r="D1582" s="27">
        <v>0.0</v>
      </c>
      <c r="E1582" s="41"/>
    </row>
    <row r="1583" hidden="1">
      <c r="A1583" s="31" t="s">
        <v>3436</v>
      </c>
      <c r="B1583" s="29">
        <v>0.0</v>
      </c>
      <c r="C1583" s="26"/>
      <c r="D1583" s="27">
        <v>0.0</v>
      </c>
      <c r="E1583" s="41"/>
    </row>
    <row r="1584" hidden="1">
      <c r="A1584" s="31" t="s">
        <v>3438</v>
      </c>
      <c r="B1584" s="29">
        <v>2835.0</v>
      </c>
      <c r="C1584" s="26">
        <v>2835.0</v>
      </c>
      <c r="D1584" s="27">
        <v>0.0</v>
      </c>
      <c r="E1584" s="28" t="s">
        <v>4683</v>
      </c>
    </row>
    <row r="1585" hidden="1">
      <c r="A1585" s="31" t="s">
        <v>3439</v>
      </c>
      <c r="B1585" s="29">
        <v>891.0</v>
      </c>
      <c r="C1585" s="26">
        <v>571.0</v>
      </c>
      <c r="D1585" s="27">
        <v>-320.0</v>
      </c>
      <c r="E1585" s="28" t="s">
        <v>4684</v>
      </c>
    </row>
    <row r="1586" hidden="1">
      <c r="A1586" s="31" t="s">
        <v>3441</v>
      </c>
      <c r="B1586" s="29">
        <v>5480.0</v>
      </c>
      <c r="C1586" s="26">
        <v>5800.0</v>
      </c>
      <c r="D1586" s="27">
        <v>320.0</v>
      </c>
      <c r="E1586" s="41"/>
    </row>
    <row r="1587" hidden="1">
      <c r="A1587" s="57" t="s">
        <v>3442</v>
      </c>
      <c r="B1587" s="29">
        <v>110854.0</v>
      </c>
      <c r="C1587" s="29">
        <v>110854.0</v>
      </c>
      <c r="D1587" s="27">
        <v>0.0</v>
      </c>
      <c r="E1587" s="41"/>
    </row>
    <row r="1588" hidden="1">
      <c r="A1588" s="57" t="s">
        <v>3443</v>
      </c>
      <c r="B1588" s="29">
        <v>45226.0</v>
      </c>
      <c r="C1588" s="58">
        <v>45226.0</v>
      </c>
      <c r="D1588" s="27">
        <v>0.0</v>
      </c>
      <c r="E1588" s="41"/>
    </row>
    <row r="1589" hidden="1">
      <c r="A1589" s="57" t="s">
        <v>3444</v>
      </c>
      <c r="B1589" s="29">
        <v>103682.0</v>
      </c>
      <c r="C1589" s="58">
        <v>103682.0</v>
      </c>
      <c r="D1589" s="27">
        <v>0.0</v>
      </c>
      <c r="E1589" s="41"/>
    </row>
    <row r="1590" hidden="1">
      <c r="A1590" s="57" t="s">
        <v>3445</v>
      </c>
      <c r="B1590" s="29">
        <v>106272.0</v>
      </c>
      <c r="C1590" s="58">
        <v>106272.0</v>
      </c>
      <c r="D1590" s="27">
        <v>0.0</v>
      </c>
      <c r="E1590" s="41"/>
    </row>
    <row r="1591" hidden="1">
      <c r="A1591" s="57" t="s">
        <v>3447</v>
      </c>
      <c r="B1591" s="29">
        <v>4398.0</v>
      </c>
      <c r="C1591" s="58">
        <v>4398.0</v>
      </c>
      <c r="D1591" s="27">
        <v>0.0</v>
      </c>
      <c r="E1591" s="41"/>
    </row>
    <row r="1592" hidden="1">
      <c r="A1592" s="57" t="s">
        <v>3448</v>
      </c>
      <c r="B1592" s="29">
        <v>13229.0</v>
      </c>
      <c r="C1592" s="58">
        <v>12033.0</v>
      </c>
      <c r="D1592" s="27">
        <v>-1196.0</v>
      </c>
      <c r="E1592" s="41"/>
    </row>
    <row r="1593" hidden="1">
      <c r="A1593" s="35" t="s">
        <v>3449</v>
      </c>
      <c r="B1593" s="29">
        <v>434466.0</v>
      </c>
      <c r="C1593" s="58">
        <v>433270.0</v>
      </c>
      <c r="D1593" s="27">
        <v>-1196.0</v>
      </c>
      <c r="E1593" s="41"/>
    </row>
    <row r="1594" hidden="1">
      <c r="A1594" s="36" t="s">
        <v>3450</v>
      </c>
      <c r="B1594" s="42">
        <v>6.0</v>
      </c>
      <c r="C1594" s="64">
        <v>1202.0</v>
      </c>
      <c r="D1594" s="65">
        <v>1196.0</v>
      </c>
      <c r="E1594" s="45"/>
    </row>
    <row r="1595" hidden="1"/>
    <row r="1596" hidden="1"/>
    <row r="1597" hidden="1">
      <c r="A1597" s="5" t="s">
        <v>3452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3423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45852.0</v>
      </c>
      <c r="B1601" s="6"/>
      <c r="C1601" s="53" t="s">
        <v>3424</v>
      </c>
      <c r="D1601" s="15">
        <v>45858.0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4" t="s">
        <v>4468</v>
      </c>
      <c r="B1603" s="7"/>
      <c r="C1603" s="16"/>
      <c r="D1603" s="55" t="s">
        <v>4469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3425</v>
      </c>
      <c r="B1605" s="6"/>
      <c r="C1605" s="6"/>
      <c r="D1605" s="6"/>
      <c r="E1605" s="7"/>
    </row>
    <row r="1606" hidden="1">
      <c r="A1606" s="20" t="s">
        <v>3426</v>
      </c>
      <c r="B1606" s="21" t="s">
        <v>3427</v>
      </c>
      <c r="C1606" s="22" t="s">
        <v>3428</v>
      </c>
      <c r="D1606" s="21" t="s">
        <v>3429</v>
      </c>
      <c r="E1606" s="23" t="s">
        <v>13</v>
      </c>
    </row>
    <row r="1607" hidden="1">
      <c r="A1607" s="56" t="s">
        <v>3430</v>
      </c>
      <c r="B1607" s="25">
        <v>28020.0</v>
      </c>
      <c r="C1607" s="26">
        <v>28021.0</v>
      </c>
      <c r="D1607" s="27">
        <v>1.0</v>
      </c>
      <c r="E1607" s="41"/>
    </row>
    <row r="1608" hidden="1">
      <c r="A1608" s="56" t="s">
        <v>3431</v>
      </c>
      <c r="B1608" s="29">
        <v>35331.0</v>
      </c>
      <c r="C1608" s="26">
        <v>35331.0</v>
      </c>
      <c r="D1608" s="27">
        <v>0.0</v>
      </c>
      <c r="E1608" s="28"/>
    </row>
    <row r="1609" hidden="1">
      <c r="A1609" s="56" t="s">
        <v>3432</v>
      </c>
      <c r="B1609" s="29">
        <v>0.0</v>
      </c>
      <c r="C1609" s="26"/>
      <c r="D1609" s="27">
        <v>0.0</v>
      </c>
      <c r="E1609" s="41"/>
    </row>
    <row r="1610" hidden="1">
      <c r="A1610" s="56" t="s">
        <v>3434</v>
      </c>
      <c r="B1610" s="29">
        <v>0.0</v>
      </c>
      <c r="C1610" s="26"/>
      <c r="D1610" s="27">
        <v>0.0</v>
      </c>
      <c r="E1610" s="41"/>
    </row>
    <row r="1611" hidden="1">
      <c r="A1611" s="31" t="s">
        <v>3436</v>
      </c>
      <c r="B1611" s="29">
        <v>0.0</v>
      </c>
      <c r="C1611" s="26"/>
      <c r="D1611" s="27">
        <v>0.0</v>
      </c>
      <c r="E1611" s="41"/>
    </row>
    <row r="1612" hidden="1">
      <c r="A1612" s="31" t="s">
        <v>3438</v>
      </c>
      <c r="B1612" s="29">
        <v>0.0</v>
      </c>
      <c r="C1612" s="26"/>
      <c r="D1612" s="27">
        <v>0.0</v>
      </c>
      <c r="E1612" s="28"/>
    </row>
    <row r="1613" hidden="1">
      <c r="A1613" s="31" t="s">
        <v>3439</v>
      </c>
      <c r="B1613" s="29">
        <v>1560.0</v>
      </c>
      <c r="C1613" s="26"/>
      <c r="D1613" s="27">
        <v>-1560.0</v>
      </c>
      <c r="E1613" s="28"/>
    </row>
    <row r="1614" hidden="1">
      <c r="A1614" s="31" t="s">
        <v>3441</v>
      </c>
      <c r="B1614" s="29">
        <v>5800.0</v>
      </c>
      <c r="C1614" s="26">
        <v>6720.0</v>
      </c>
      <c r="D1614" s="27">
        <v>920.0</v>
      </c>
      <c r="E1614" s="41"/>
    </row>
    <row r="1615" hidden="1">
      <c r="A1615" s="57" t="s">
        <v>3442</v>
      </c>
      <c r="B1615" s="29">
        <v>106134.0</v>
      </c>
      <c r="C1615" s="29">
        <v>106134.0</v>
      </c>
      <c r="D1615" s="27">
        <v>0.0</v>
      </c>
      <c r="E1615" s="41"/>
    </row>
    <row r="1616" hidden="1">
      <c r="A1616" s="57" t="s">
        <v>3443</v>
      </c>
      <c r="B1616" s="29">
        <v>45916.0</v>
      </c>
      <c r="C1616" s="58">
        <v>45916.0</v>
      </c>
      <c r="D1616" s="27">
        <v>0.0</v>
      </c>
      <c r="E1616" s="41"/>
    </row>
    <row r="1617" hidden="1">
      <c r="A1617" s="57" t="s">
        <v>3444</v>
      </c>
      <c r="B1617" s="29">
        <v>101315.0</v>
      </c>
      <c r="C1617" s="58">
        <v>100787.0</v>
      </c>
      <c r="D1617" s="27">
        <v>-528.0</v>
      </c>
      <c r="E1617" s="41"/>
    </row>
    <row r="1618" hidden="1">
      <c r="A1618" s="57" t="s">
        <v>3445</v>
      </c>
      <c r="B1618" s="29">
        <v>99435.0</v>
      </c>
      <c r="C1618" s="58">
        <v>99435.0</v>
      </c>
      <c r="D1618" s="27">
        <v>0.0</v>
      </c>
      <c r="E1618" s="41"/>
    </row>
    <row r="1619" hidden="1">
      <c r="A1619" s="57" t="s">
        <v>3447</v>
      </c>
      <c r="B1619" s="29">
        <v>1140.0</v>
      </c>
      <c r="C1619" s="58">
        <v>1140.0</v>
      </c>
      <c r="D1619" s="27">
        <v>0.0</v>
      </c>
      <c r="E1619" s="41"/>
    </row>
    <row r="1620" hidden="1">
      <c r="A1620" s="57" t="s">
        <v>3448</v>
      </c>
      <c r="B1620" s="29">
        <v>13211.0</v>
      </c>
      <c r="C1620" s="58">
        <v>12683.0</v>
      </c>
      <c r="D1620" s="27">
        <v>-528.0</v>
      </c>
      <c r="E1620" s="41"/>
    </row>
    <row r="1621" hidden="1">
      <c r="A1621" s="35" t="s">
        <v>3449</v>
      </c>
      <c r="B1621" s="29">
        <v>424649.0</v>
      </c>
      <c r="C1621" s="58">
        <v>423593.0</v>
      </c>
      <c r="D1621" s="27">
        <v>-1056.0</v>
      </c>
      <c r="E1621" s="41"/>
    </row>
    <row r="1622" hidden="1">
      <c r="A1622" s="36" t="s">
        <v>3450</v>
      </c>
      <c r="B1622" s="42">
        <v>2.0</v>
      </c>
      <c r="C1622" s="64">
        <v>-109.0</v>
      </c>
      <c r="D1622" s="65">
        <v>-111.0</v>
      </c>
      <c r="E1622" s="45"/>
    </row>
    <row r="1623" hidden="1"/>
    <row r="1624" hidden="1"/>
    <row r="1625" hidden="1">
      <c r="A1625" s="5" t="s">
        <v>3452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3423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45859.0</v>
      </c>
      <c r="B1629" s="6"/>
      <c r="C1629" s="53" t="s">
        <v>3424</v>
      </c>
      <c r="D1629" s="15">
        <v>45865.0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4" t="s">
        <v>4468</v>
      </c>
      <c r="B1631" s="7"/>
      <c r="C1631" s="16"/>
      <c r="D1631" s="55" t="s">
        <v>4469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3425</v>
      </c>
      <c r="B1633" s="6"/>
      <c r="C1633" s="6"/>
      <c r="D1633" s="6"/>
      <c r="E1633" s="7"/>
    </row>
    <row r="1634" hidden="1">
      <c r="A1634" s="20" t="s">
        <v>3426</v>
      </c>
      <c r="B1634" s="21" t="s">
        <v>3427</v>
      </c>
      <c r="C1634" s="22" t="s">
        <v>3428</v>
      </c>
      <c r="D1634" s="21" t="s">
        <v>3429</v>
      </c>
      <c r="E1634" s="23" t="s">
        <v>13</v>
      </c>
    </row>
    <row r="1635" hidden="1">
      <c r="A1635" s="56" t="s">
        <v>3430</v>
      </c>
      <c r="B1635" s="25">
        <v>23045.0</v>
      </c>
      <c r="C1635" s="26">
        <v>23045.0</v>
      </c>
      <c r="D1635" s="27">
        <v>0.0</v>
      </c>
      <c r="E1635" s="41"/>
    </row>
    <row r="1636" hidden="1">
      <c r="A1636" s="56" t="s">
        <v>3431</v>
      </c>
      <c r="B1636" s="29">
        <v>28263.0</v>
      </c>
      <c r="C1636" s="26">
        <v>28263.0</v>
      </c>
      <c r="D1636" s="27">
        <v>0.0</v>
      </c>
      <c r="E1636" s="28"/>
    </row>
    <row r="1637" hidden="1">
      <c r="A1637" s="56" t="s">
        <v>3432</v>
      </c>
      <c r="B1637" s="29">
        <v>600.0</v>
      </c>
      <c r="C1637" s="26">
        <v>600.0</v>
      </c>
      <c r="D1637" s="27">
        <v>0.0</v>
      </c>
      <c r="E1637" s="41"/>
    </row>
    <row r="1638" hidden="1">
      <c r="A1638" s="56" t="s">
        <v>3434</v>
      </c>
      <c r="B1638" s="29">
        <v>0.0</v>
      </c>
      <c r="C1638" s="26"/>
      <c r="D1638" s="27">
        <v>0.0</v>
      </c>
      <c r="E1638" s="41"/>
    </row>
    <row r="1639" hidden="1">
      <c r="A1639" s="31" t="s">
        <v>3436</v>
      </c>
      <c r="B1639" s="29">
        <v>0.0</v>
      </c>
      <c r="C1639" s="26"/>
      <c r="D1639" s="27">
        <v>0.0</v>
      </c>
      <c r="E1639" s="41"/>
    </row>
    <row r="1640" hidden="1">
      <c r="A1640" s="31" t="s">
        <v>3438</v>
      </c>
      <c r="B1640" s="29">
        <v>20.0</v>
      </c>
      <c r="C1640" s="26"/>
      <c r="D1640" s="27">
        <v>-20.0</v>
      </c>
      <c r="E1640" s="28"/>
    </row>
    <row r="1641" hidden="1">
      <c r="A1641" s="31" t="s">
        <v>3439</v>
      </c>
      <c r="B1641" s="29">
        <v>6870.0</v>
      </c>
      <c r="C1641" s="26">
        <v>6870.0</v>
      </c>
      <c r="D1641" s="27">
        <v>0.0</v>
      </c>
      <c r="E1641" s="28"/>
    </row>
    <row r="1642" hidden="1">
      <c r="A1642" s="31" t="s">
        <v>3441</v>
      </c>
      <c r="B1642" s="29">
        <v>5960.0</v>
      </c>
      <c r="C1642" s="26">
        <v>6000.0</v>
      </c>
      <c r="D1642" s="27">
        <v>40.0</v>
      </c>
      <c r="E1642" s="41"/>
    </row>
    <row r="1643" hidden="1">
      <c r="A1643" s="57" t="s">
        <v>3442</v>
      </c>
      <c r="B1643" s="29">
        <v>88169.0</v>
      </c>
      <c r="C1643" s="29">
        <v>88433.0</v>
      </c>
      <c r="D1643" s="27">
        <v>264.0</v>
      </c>
      <c r="E1643" s="41"/>
    </row>
    <row r="1644" hidden="1">
      <c r="A1644" s="57" t="s">
        <v>3443</v>
      </c>
      <c r="B1644" s="29">
        <v>35890.0</v>
      </c>
      <c r="C1644" s="58">
        <v>35890.0</v>
      </c>
      <c r="D1644" s="27">
        <v>0.0</v>
      </c>
      <c r="E1644" s="41"/>
    </row>
    <row r="1645" hidden="1">
      <c r="A1645" s="57" t="s">
        <v>3444</v>
      </c>
      <c r="B1645" s="29">
        <v>125147.0</v>
      </c>
      <c r="C1645" s="58">
        <v>124599.0</v>
      </c>
      <c r="D1645" s="27">
        <v>-548.0</v>
      </c>
      <c r="E1645" s="41"/>
    </row>
    <row r="1646" hidden="1">
      <c r="A1646" s="57" t="s">
        <v>3445</v>
      </c>
      <c r="B1646" s="29">
        <v>88080.0</v>
      </c>
      <c r="C1646" s="58">
        <v>88080.0</v>
      </c>
      <c r="D1646" s="27">
        <v>0.0</v>
      </c>
      <c r="E1646" s="41"/>
    </row>
    <row r="1647" hidden="1">
      <c r="A1647" s="57" t="s">
        <v>3447</v>
      </c>
      <c r="B1647" s="29">
        <v>2511.0</v>
      </c>
      <c r="C1647" s="58">
        <v>2511.0</v>
      </c>
      <c r="D1647" s="27">
        <v>0.0</v>
      </c>
      <c r="E1647" s="41"/>
    </row>
    <row r="1648" hidden="1">
      <c r="A1648" s="57" t="s">
        <v>3448</v>
      </c>
      <c r="B1648" s="29">
        <v>13285.0</v>
      </c>
      <c r="C1648" s="58">
        <v>13285.0</v>
      </c>
      <c r="D1648" s="27">
        <v>0.0</v>
      </c>
      <c r="E1648" s="41"/>
    </row>
    <row r="1649" hidden="1">
      <c r="A1649" s="35" t="s">
        <v>3449</v>
      </c>
      <c r="B1649" s="29">
        <v>404525.0</v>
      </c>
      <c r="C1649" s="58">
        <v>404241.0</v>
      </c>
      <c r="D1649" s="27">
        <v>-284.0</v>
      </c>
      <c r="E1649" s="41"/>
    </row>
    <row r="1650" hidden="1">
      <c r="A1650" s="36" t="s">
        <v>3450</v>
      </c>
      <c r="B1650" s="42">
        <v>30.0</v>
      </c>
      <c r="C1650" s="64">
        <v>50.0</v>
      </c>
      <c r="D1650" s="65">
        <v>20.0</v>
      </c>
      <c r="E1650" s="45"/>
    </row>
    <row r="1651" hidden="1"/>
    <row r="1652" hidden="1"/>
    <row r="1653" hidden="1">
      <c r="A1653" s="5" t="s">
        <v>3452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3423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45866.0</v>
      </c>
      <c r="B1657" s="6"/>
      <c r="C1657" s="53" t="s">
        <v>3424</v>
      </c>
      <c r="D1657" s="15">
        <v>45869.0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4" t="s">
        <v>4468</v>
      </c>
      <c r="B1659" s="7"/>
      <c r="C1659" s="16"/>
      <c r="D1659" s="55" t="s">
        <v>4483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3425</v>
      </c>
      <c r="B1661" s="6"/>
      <c r="C1661" s="6"/>
      <c r="D1661" s="6"/>
      <c r="E1661" s="7"/>
    </row>
    <row r="1662" hidden="1">
      <c r="A1662" s="20" t="s">
        <v>3426</v>
      </c>
      <c r="B1662" s="21" t="s">
        <v>3427</v>
      </c>
      <c r="C1662" s="22" t="s">
        <v>3428</v>
      </c>
      <c r="D1662" s="21" t="s">
        <v>3429</v>
      </c>
      <c r="E1662" s="23" t="s">
        <v>13</v>
      </c>
    </row>
    <row r="1663" hidden="1">
      <c r="A1663" s="56" t="s">
        <v>3430</v>
      </c>
      <c r="B1663" s="25">
        <v>17641.0</v>
      </c>
      <c r="C1663" s="26">
        <v>17641.0</v>
      </c>
      <c r="D1663" s="27">
        <v>0.0</v>
      </c>
      <c r="E1663" s="41"/>
    </row>
    <row r="1664" hidden="1">
      <c r="A1664" s="56" t="s">
        <v>3431</v>
      </c>
      <c r="B1664" s="29">
        <v>19959.0</v>
      </c>
      <c r="C1664" s="26">
        <v>19959.0</v>
      </c>
      <c r="D1664" s="27">
        <v>0.0</v>
      </c>
      <c r="E1664" s="28"/>
    </row>
    <row r="1665" hidden="1">
      <c r="A1665" s="56" t="s">
        <v>3432</v>
      </c>
      <c r="B1665" s="29">
        <v>0.0</v>
      </c>
      <c r="C1665" s="26"/>
      <c r="D1665" s="27">
        <v>0.0</v>
      </c>
      <c r="E1665" s="41"/>
    </row>
    <row r="1666" hidden="1">
      <c r="A1666" s="56" t="s">
        <v>3434</v>
      </c>
      <c r="B1666" s="29">
        <v>0.0</v>
      </c>
      <c r="C1666" s="26"/>
      <c r="D1666" s="27">
        <v>0.0</v>
      </c>
      <c r="E1666" s="41"/>
    </row>
    <row r="1667" hidden="1">
      <c r="A1667" s="31" t="s">
        <v>3436</v>
      </c>
      <c r="B1667" s="29">
        <v>0.0</v>
      </c>
      <c r="C1667" s="26"/>
      <c r="D1667" s="27">
        <v>0.0</v>
      </c>
      <c r="E1667" s="41"/>
    </row>
    <row r="1668" hidden="1">
      <c r="A1668" s="31" t="s">
        <v>3438</v>
      </c>
      <c r="B1668" s="29">
        <v>0.0</v>
      </c>
      <c r="C1668" s="26"/>
      <c r="D1668" s="27">
        <v>0.0</v>
      </c>
      <c r="E1668" s="28"/>
    </row>
    <row r="1669" hidden="1">
      <c r="A1669" s="31" t="s">
        <v>3439</v>
      </c>
      <c r="B1669" s="29">
        <v>744.0</v>
      </c>
      <c r="C1669" s="26">
        <v>744.0</v>
      </c>
      <c r="D1669" s="27">
        <v>0.0</v>
      </c>
      <c r="E1669" s="28" t="s">
        <v>4685</v>
      </c>
    </row>
    <row r="1670" hidden="1">
      <c r="A1670" s="31" t="s">
        <v>3441</v>
      </c>
      <c r="B1670" s="29">
        <v>1600.0</v>
      </c>
      <c r="C1670" s="26">
        <v>1600.0</v>
      </c>
      <c r="D1670" s="27">
        <v>0.0</v>
      </c>
      <c r="E1670" s="41"/>
    </row>
    <row r="1671" hidden="1">
      <c r="A1671" s="57" t="s">
        <v>3442</v>
      </c>
      <c r="B1671" s="29">
        <v>54214.0</v>
      </c>
      <c r="C1671" s="29">
        <v>54214.0</v>
      </c>
      <c r="D1671" s="27">
        <v>0.0</v>
      </c>
      <c r="E1671" s="41"/>
    </row>
    <row r="1672" hidden="1">
      <c r="A1672" s="57" t="s">
        <v>3443</v>
      </c>
      <c r="B1672" s="29">
        <v>17486.0</v>
      </c>
      <c r="C1672" s="58">
        <v>17486.0</v>
      </c>
      <c r="D1672" s="27">
        <v>0.0</v>
      </c>
      <c r="E1672" s="41"/>
    </row>
    <row r="1673" hidden="1">
      <c r="A1673" s="57" t="s">
        <v>3444</v>
      </c>
      <c r="B1673" s="29">
        <v>55320.0</v>
      </c>
      <c r="C1673" s="58">
        <v>55320.0</v>
      </c>
      <c r="D1673" s="27">
        <v>0.0</v>
      </c>
      <c r="E1673" s="41"/>
    </row>
    <row r="1674" hidden="1">
      <c r="A1674" s="57" t="s">
        <v>3445</v>
      </c>
      <c r="B1674" s="29">
        <v>49256.0</v>
      </c>
      <c r="C1674" s="58">
        <v>49256.0</v>
      </c>
      <c r="D1674" s="27">
        <v>0.0</v>
      </c>
      <c r="E1674" s="41"/>
    </row>
    <row r="1675" hidden="1">
      <c r="A1675" s="57" t="s">
        <v>3447</v>
      </c>
      <c r="B1675" s="29">
        <v>3295.0</v>
      </c>
      <c r="C1675" s="58">
        <v>3295.0</v>
      </c>
      <c r="D1675" s="27">
        <v>0.0</v>
      </c>
      <c r="E1675" s="41"/>
    </row>
    <row r="1676" hidden="1">
      <c r="A1676" s="57" t="s">
        <v>3448</v>
      </c>
      <c r="B1676" s="29">
        <v>11297.0</v>
      </c>
      <c r="C1676" s="58">
        <v>11297.0</v>
      </c>
      <c r="D1676" s="27">
        <v>0.0</v>
      </c>
      <c r="E1676" s="41"/>
    </row>
    <row r="1677" hidden="1">
      <c r="A1677" s="35" t="s">
        <v>3449</v>
      </c>
      <c r="B1677" s="29">
        <v>219506.5</v>
      </c>
      <c r="C1677" s="58">
        <v>219506.5</v>
      </c>
      <c r="D1677" s="27">
        <v>0.0</v>
      </c>
      <c r="E1677" s="41"/>
    </row>
    <row r="1678" hidden="1">
      <c r="A1678" s="36" t="s">
        <v>3450</v>
      </c>
      <c r="B1678" s="42">
        <v>8.5</v>
      </c>
      <c r="C1678" s="64">
        <v>8.5</v>
      </c>
      <c r="D1678" s="65">
        <v>0.0</v>
      </c>
      <c r="E1678" s="45"/>
    </row>
    <row r="1679" hidden="1"/>
    <row r="1680" hidden="1"/>
    <row r="1681" hidden="1">
      <c r="A1681" s="5" t="s">
        <v>3452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3423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45870.0</v>
      </c>
      <c r="B1685" s="6"/>
      <c r="C1685" s="53" t="s">
        <v>3424</v>
      </c>
      <c r="D1685" s="15">
        <v>45872.0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4" t="s">
        <v>4475</v>
      </c>
      <c r="B1687" s="7"/>
      <c r="C1687" s="16"/>
      <c r="D1687" s="55" t="s">
        <v>4469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3425</v>
      </c>
      <c r="B1689" s="6"/>
      <c r="C1689" s="6"/>
      <c r="D1689" s="6"/>
      <c r="E1689" s="7"/>
    </row>
    <row r="1690" hidden="1">
      <c r="A1690" s="20" t="s">
        <v>3426</v>
      </c>
      <c r="B1690" s="21" t="s">
        <v>3427</v>
      </c>
      <c r="C1690" s="22" t="s">
        <v>3428</v>
      </c>
      <c r="D1690" s="21" t="s">
        <v>3429</v>
      </c>
      <c r="E1690" s="23" t="s">
        <v>13</v>
      </c>
    </row>
    <row r="1691" hidden="1">
      <c r="A1691" s="56" t="s">
        <v>3430</v>
      </c>
      <c r="B1691" s="25">
        <v>9470.0</v>
      </c>
      <c r="C1691" s="26">
        <v>14960.0</v>
      </c>
      <c r="D1691" s="27">
        <v>5490.0</v>
      </c>
      <c r="E1691" s="41"/>
    </row>
    <row r="1692" hidden="1">
      <c r="A1692" s="56" t="s">
        <v>3431</v>
      </c>
      <c r="B1692" s="29">
        <v>14439.0</v>
      </c>
      <c r="C1692" s="26">
        <v>14439.0</v>
      </c>
      <c r="D1692" s="27">
        <v>0.0</v>
      </c>
      <c r="E1692" s="28"/>
    </row>
    <row r="1693" hidden="1">
      <c r="A1693" s="56" t="s">
        <v>3432</v>
      </c>
      <c r="B1693" s="29">
        <v>5490.0</v>
      </c>
      <c r="C1693" s="26"/>
      <c r="D1693" s="27">
        <v>-5490.0</v>
      </c>
      <c r="E1693" s="41"/>
    </row>
    <row r="1694" hidden="1">
      <c r="A1694" s="56" t="s">
        <v>3434</v>
      </c>
      <c r="B1694" s="29">
        <v>0.0</v>
      </c>
      <c r="C1694" s="26"/>
      <c r="D1694" s="27">
        <v>0.0</v>
      </c>
      <c r="E1694" s="41"/>
    </row>
    <row r="1695" hidden="1">
      <c r="A1695" s="31" t="s">
        <v>3436</v>
      </c>
      <c r="B1695" s="29">
        <v>0.0</v>
      </c>
      <c r="C1695" s="26"/>
      <c r="D1695" s="27">
        <v>0.0</v>
      </c>
      <c r="E1695" s="41"/>
    </row>
    <row r="1696" hidden="1">
      <c r="A1696" s="31" t="s">
        <v>3438</v>
      </c>
      <c r="B1696" s="29">
        <v>0.0</v>
      </c>
      <c r="C1696" s="26"/>
      <c r="D1696" s="27">
        <v>0.0</v>
      </c>
      <c r="E1696" s="28"/>
    </row>
    <row r="1697" hidden="1">
      <c r="A1697" s="31" t="s">
        <v>3439</v>
      </c>
      <c r="B1697" s="29">
        <v>128.0</v>
      </c>
      <c r="C1697" s="26">
        <v>128.0</v>
      </c>
      <c r="D1697" s="27">
        <v>0.0</v>
      </c>
      <c r="E1697" s="28" t="s">
        <v>4686</v>
      </c>
    </row>
    <row r="1698" hidden="1">
      <c r="A1698" s="31" t="s">
        <v>3441</v>
      </c>
      <c r="B1698" s="29">
        <v>1600.0</v>
      </c>
      <c r="C1698" s="26">
        <v>1560.0</v>
      </c>
      <c r="D1698" s="27">
        <v>-40.0</v>
      </c>
      <c r="E1698" s="41"/>
    </row>
    <row r="1699" hidden="1">
      <c r="A1699" s="57" t="s">
        <v>3442</v>
      </c>
      <c r="B1699" s="29">
        <v>48222.0</v>
      </c>
      <c r="C1699" s="29">
        <v>48222.0</v>
      </c>
      <c r="D1699" s="27">
        <v>0.0</v>
      </c>
      <c r="E1699" s="41"/>
    </row>
    <row r="1700" hidden="1">
      <c r="A1700" s="57" t="s">
        <v>3443</v>
      </c>
      <c r="B1700" s="29">
        <v>26576.0</v>
      </c>
      <c r="C1700" s="58">
        <v>26576.0</v>
      </c>
      <c r="D1700" s="27">
        <v>0.0</v>
      </c>
      <c r="E1700" s="41"/>
    </row>
    <row r="1701" hidden="1">
      <c r="A1701" s="57" t="s">
        <v>3444</v>
      </c>
      <c r="B1701" s="29">
        <v>51929.0</v>
      </c>
      <c r="C1701" s="58">
        <v>51929.0</v>
      </c>
      <c r="D1701" s="27">
        <v>0.0</v>
      </c>
      <c r="E1701" s="41"/>
    </row>
    <row r="1702" hidden="1">
      <c r="A1702" s="57" t="s">
        <v>3445</v>
      </c>
      <c r="B1702" s="29">
        <v>42238.0</v>
      </c>
      <c r="C1702" s="58">
        <v>42238.0</v>
      </c>
      <c r="D1702" s="27">
        <v>0.0</v>
      </c>
      <c r="E1702" s="41"/>
    </row>
    <row r="1703" hidden="1">
      <c r="A1703" s="57" t="s">
        <v>3447</v>
      </c>
      <c r="B1703" s="29">
        <v>1396.0</v>
      </c>
      <c r="C1703" s="58">
        <v>1396.0</v>
      </c>
      <c r="D1703" s="27">
        <v>0.0</v>
      </c>
      <c r="E1703" s="41"/>
    </row>
    <row r="1704" hidden="1">
      <c r="A1704" s="57" t="s">
        <v>3448</v>
      </c>
      <c r="B1704" s="29">
        <v>8169.0</v>
      </c>
      <c r="C1704" s="58">
        <v>8169.0</v>
      </c>
      <c r="D1704" s="27">
        <v>0.0</v>
      </c>
      <c r="E1704" s="41"/>
    </row>
    <row r="1705" hidden="1">
      <c r="A1705" s="35" t="s">
        <v>3449</v>
      </c>
      <c r="B1705" s="29">
        <v>201473.5</v>
      </c>
      <c r="C1705" s="58">
        <v>201473.5</v>
      </c>
      <c r="D1705" s="27">
        <v>0.0</v>
      </c>
      <c r="E1705" s="41"/>
    </row>
    <row r="1706" hidden="1">
      <c r="A1706" s="36" t="s">
        <v>3450</v>
      </c>
      <c r="B1706" s="42">
        <v>14.5</v>
      </c>
      <c r="C1706" s="64">
        <v>-25.5</v>
      </c>
      <c r="D1706" s="65">
        <v>-40.0</v>
      </c>
      <c r="E1706" s="45"/>
    </row>
    <row r="1707" hidden="1"/>
    <row r="1708" hidden="1"/>
    <row r="1709" hidden="1">
      <c r="A1709" s="5" t="s">
        <v>3452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3423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45873.0</v>
      </c>
      <c r="B1713" s="6"/>
      <c r="C1713" s="53" t="s">
        <v>3424</v>
      </c>
      <c r="D1713" s="15">
        <v>45879.0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4" t="s">
        <v>4468</v>
      </c>
      <c r="B1715" s="7"/>
      <c r="C1715" s="16"/>
      <c r="D1715" s="55" t="s">
        <v>4469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3425</v>
      </c>
      <c r="B1717" s="6"/>
      <c r="C1717" s="6"/>
      <c r="D1717" s="6"/>
      <c r="E1717" s="7"/>
    </row>
    <row r="1718" hidden="1">
      <c r="A1718" s="20" t="s">
        <v>3426</v>
      </c>
      <c r="B1718" s="21" t="s">
        <v>3427</v>
      </c>
      <c r="C1718" s="22" t="s">
        <v>3428</v>
      </c>
      <c r="D1718" s="21" t="s">
        <v>3429</v>
      </c>
      <c r="E1718" s="23" t="s">
        <v>13</v>
      </c>
    </row>
    <row r="1719" hidden="1">
      <c r="A1719" s="56" t="s">
        <v>3430</v>
      </c>
      <c r="B1719" s="25">
        <v>21888.0</v>
      </c>
      <c r="C1719" s="26">
        <v>22389.0</v>
      </c>
      <c r="D1719" s="27">
        <v>501.0</v>
      </c>
      <c r="E1719" s="41"/>
    </row>
    <row r="1720" hidden="1">
      <c r="A1720" s="56" t="s">
        <v>3431</v>
      </c>
      <c r="B1720" s="29">
        <v>29987.0</v>
      </c>
      <c r="C1720" s="26">
        <v>25449.0</v>
      </c>
      <c r="D1720" s="27">
        <v>-4538.0</v>
      </c>
      <c r="E1720" s="28"/>
    </row>
    <row r="1721" hidden="1">
      <c r="A1721" s="56" t="s">
        <v>3432</v>
      </c>
      <c r="B1721" s="29">
        <v>0.0</v>
      </c>
      <c r="C1721" s="26"/>
      <c r="D1721" s="27">
        <v>0.0</v>
      </c>
      <c r="E1721" s="41"/>
    </row>
    <row r="1722" hidden="1">
      <c r="A1722" s="56" t="s">
        <v>3434</v>
      </c>
      <c r="B1722" s="29">
        <v>0.0</v>
      </c>
      <c r="C1722" s="26"/>
      <c r="D1722" s="27">
        <v>0.0</v>
      </c>
      <c r="E1722" s="41"/>
    </row>
    <row r="1723" hidden="1">
      <c r="A1723" s="31" t="s">
        <v>3436</v>
      </c>
      <c r="B1723" s="29">
        <v>0.0</v>
      </c>
      <c r="C1723" s="26"/>
      <c r="D1723" s="27">
        <v>0.0</v>
      </c>
      <c r="E1723" s="41"/>
    </row>
    <row r="1724" hidden="1">
      <c r="A1724" s="31" t="s">
        <v>3438</v>
      </c>
      <c r="B1724" s="29">
        <v>0.0</v>
      </c>
      <c r="C1724" s="26"/>
      <c r="D1724" s="27">
        <v>0.0</v>
      </c>
      <c r="E1724" s="28"/>
    </row>
    <row r="1725" hidden="1">
      <c r="A1725" s="31" t="s">
        <v>3439</v>
      </c>
      <c r="B1725" s="29">
        <v>2231.0</v>
      </c>
      <c r="C1725" s="26">
        <v>2231.0</v>
      </c>
      <c r="D1725" s="27">
        <v>0.0</v>
      </c>
      <c r="E1725" s="28" t="s">
        <v>4687</v>
      </c>
    </row>
    <row r="1726" hidden="1">
      <c r="A1726" s="31" t="s">
        <v>3441</v>
      </c>
      <c r="B1726" s="29">
        <v>4960.0</v>
      </c>
      <c r="C1726" s="26">
        <v>4840.0</v>
      </c>
      <c r="D1726" s="27">
        <v>-120.0</v>
      </c>
      <c r="E1726" s="41"/>
    </row>
    <row r="1727" hidden="1">
      <c r="A1727" s="57" t="s">
        <v>3442</v>
      </c>
      <c r="B1727" s="29">
        <v>101132.0</v>
      </c>
      <c r="C1727" s="29">
        <v>101132.0</v>
      </c>
      <c r="D1727" s="27">
        <v>0.0</v>
      </c>
      <c r="E1727" s="41"/>
    </row>
    <row r="1728" hidden="1">
      <c r="A1728" s="57" t="s">
        <v>3443</v>
      </c>
      <c r="B1728" s="29">
        <v>35000.0</v>
      </c>
      <c r="C1728" s="58">
        <v>36011.0</v>
      </c>
      <c r="D1728" s="27">
        <v>1011.0</v>
      </c>
      <c r="E1728" s="41"/>
    </row>
    <row r="1729" hidden="1">
      <c r="A1729" s="57" t="s">
        <v>3444</v>
      </c>
      <c r="B1729" s="29">
        <v>120969.0</v>
      </c>
      <c r="C1729" s="58">
        <v>120969.0</v>
      </c>
      <c r="D1729" s="27">
        <v>0.0</v>
      </c>
      <c r="E1729" s="41"/>
    </row>
    <row r="1730" hidden="1">
      <c r="A1730" s="57" t="s">
        <v>3445</v>
      </c>
      <c r="B1730" s="29">
        <v>95686.5</v>
      </c>
      <c r="C1730" s="58">
        <v>95686.5</v>
      </c>
      <c r="D1730" s="27">
        <v>0.0</v>
      </c>
      <c r="E1730" s="41"/>
    </row>
    <row r="1731" hidden="1">
      <c r="A1731" s="57" t="s">
        <v>3447</v>
      </c>
      <c r="B1731" s="29">
        <v>3489.0</v>
      </c>
      <c r="C1731" s="58">
        <v>3489.0</v>
      </c>
      <c r="D1731" s="27">
        <v>0.0</v>
      </c>
      <c r="E1731" s="41"/>
    </row>
    <row r="1732" hidden="1">
      <c r="A1732" s="57" t="s">
        <v>3448</v>
      </c>
      <c r="B1732" s="29">
        <v>16873.0</v>
      </c>
      <c r="C1732" s="58">
        <v>16873.0</v>
      </c>
      <c r="D1732" s="27">
        <v>0.0</v>
      </c>
      <c r="E1732" s="41"/>
    </row>
    <row r="1733" hidden="1">
      <c r="A1733" s="35" t="s">
        <v>3449</v>
      </c>
      <c r="B1733" s="29">
        <v>415333.7</v>
      </c>
      <c r="C1733" s="58">
        <v>416344.7</v>
      </c>
      <c r="D1733" s="27">
        <v>1011.0</v>
      </c>
      <c r="E1733" s="41"/>
    </row>
    <row r="1734" hidden="1">
      <c r="A1734" s="36" t="s">
        <v>3450</v>
      </c>
      <c r="B1734" s="42">
        <v>8.80000000000291</v>
      </c>
      <c r="C1734" s="64">
        <v>-4148.200000000012</v>
      </c>
      <c r="D1734" s="65">
        <v>-4157.000000000015</v>
      </c>
      <c r="E1734" s="45"/>
    </row>
    <row r="1735" hidden="1"/>
    <row r="1736" hidden="1"/>
    <row r="1737" hidden="1">
      <c r="A1737" s="5" t="s">
        <v>3452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3423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45880.0</v>
      </c>
      <c r="B1741" s="6"/>
      <c r="C1741" s="53" t="s">
        <v>3424</v>
      </c>
      <c r="D1741" s="15">
        <v>45886.0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4" t="s">
        <v>4468</v>
      </c>
      <c r="B1743" s="7"/>
      <c r="C1743" s="16"/>
      <c r="D1743" s="55" t="s">
        <v>4469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3425</v>
      </c>
      <c r="B1745" s="6"/>
      <c r="C1745" s="6"/>
      <c r="D1745" s="6"/>
      <c r="E1745" s="7"/>
    </row>
    <row r="1746" hidden="1">
      <c r="A1746" s="20" t="s">
        <v>3426</v>
      </c>
      <c r="B1746" s="21" t="s">
        <v>3427</v>
      </c>
      <c r="C1746" s="22" t="s">
        <v>3428</v>
      </c>
      <c r="D1746" s="21" t="s">
        <v>3429</v>
      </c>
      <c r="E1746" s="23" t="s">
        <v>13</v>
      </c>
    </row>
    <row r="1747" hidden="1">
      <c r="A1747" s="56" t="s">
        <v>3430</v>
      </c>
      <c r="B1747" s="25">
        <v>23453.0</v>
      </c>
      <c r="C1747" s="26">
        <v>23471.0</v>
      </c>
      <c r="D1747" s="27">
        <v>18.0</v>
      </c>
      <c r="E1747" s="41"/>
    </row>
    <row r="1748" hidden="1">
      <c r="A1748" s="56" t="s">
        <v>3431</v>
      </c>
      <c r="B1748" s="29">
        <v>37232.0</v>
      </c>
      <c r="C1748" s="26">
        <v>32126.0</v>
      </c>
      <c r="D1748" s="27">
        <v>-5106.0</v>
      </c>
      <c r="E1748" s="28" t="s">
        <v>4688</v>
      </c>
    </row>
    <row r="1749" hidden="1">
      <c r="A1749" s="56" t="s">
        <v>3432</v>
      </c>
      <c r="B1749" s="29">
        <v>1000.0</v>
      </c>
      <c r="C1749" s="26">
        <v>1000.0</v>
      </c>
      <c r="D1749" s="27">
        <v>0.0</v>
      </c>
      <c r="E1749" s="41"/>
    </row>
    <row r="1750" hidden="1">
      <c r="A1750" s="56" t="s">
        <v>3434</v>
      </c>
      <c r="B1750" s="29">
        <v>0.0</v>
      </c>
      <c r="C1750" s="26"/>
      <c r="D1750" s="27">
        <v>0.0</v>
      </c>
      <c r="E1750" s="41"/>
    </row>
    <row r="1751" hidden="1">
      <c r="A1751" s="31" t="s">
        <v>3436</v>
      </c>
      <c r="B1751" s="29">
        <v>0.0</v>
      </c>
      <c r="C1751" s="26"/>
      <c r="D1751" s="27">
        <v>0.0</v>
      </c>
      <c r="E1751" s="41"/>
    </row>
    <row r="1752" hidden="1">
      <c r="A1752" s="31" t="s">
        <v>3438</v>
      </c>
      <c r="B1752" s="29">
        <v>0.0</v>
      </c>
      <c r="C1752" s="26"/>
      <c r="D1752" s="27">
        <v>0.0</v>
      </c>
      <c r="E1752" s="28"/>
    </row>
    <row r="1753" hidden="1">
      <c r="A1753" s="31" t="s">
        <v>3439</v>
      </c>
      <c r="B1753" s="29">
        <v>3455.0</v>
      </c>
      <c r="C1753" s="26">
        <v>3455.0</v>
      </c>
      <c r="D1753" s="27">
        <v>0.0</v>
      </c>
      <c r="E1753" s="28" t="s">
        <v>4689</v>
      </c>
    </row>
    <row r="1754" hidden="1">
      <c r="A1754" s="31" t="s">
        <v>3441</v>
      </c>
      <c r="B1754" s="29">
        <v>6160.0</v>
      </c>
      <c r="C1754" s="26">
        <v>6160.0</v>
      </c>
      <c r="D1754" s="27">
        <v>0.0</v>
      </c>
      <c r="E1754" s="41"/>
    </row>
    <row r="1755" hidden="1">
      <c r="A1755" s="57" t="s">
        <v>3442</v>
      </c>
      <c r="B1755" s="29">
        <v>113017.0</v>
      </c>
      <c r="C1755" s="29">
        <v>113017.0</v>
      </c>
      <c r="D1755" s="27">
        <v>0.0</v>
      </c>
      <c r="E1755" s="41"/>
    </row>
    <row r="1756" hidden="1">
      <c r="A1756" s="57" t="s">
        <v>3443</v>
      </c>
      <c r="B1756" s="29">
        <v>43987.0</v>
      </c>
      <c r="C1756" s="58">
        <v>43987.0</v>
      </c>
      <c r="D1756" s="27">
        <v>0.0</v>
      </c>
      <c r="E1756" s="41"/>
    </row>
    <row r="1757" hidden="1">
      <c r="A1757" s="57" t="s">
        <v>3444</v>
      </c>
      <c r="B1757" s="29">
        <v>113188.0</v>
      </c>
      <c r="C1757" s="58">
        <v>112545.0</v>
      </c>
      <c r="D1757" s="27">
        <v>-643.0</v>
      </c>
      <c r="E1757" s="41"/>
    </row>
    <row r="1758" hidden="1">
      <c r="A1758" s="57" t="s">
        <v>3445</v>
      </c>
      <c r="B1758" s="29">
        <v>100394.0</v>
      </c>
      <c r="C1758" s="58">
        <v>100394.0</v>
      </c>
      <c r="D1758" s="27">
        <v>0.0</v>
      </c>
      <c r="E1758" s="41"/>
    </row>
    <row r="1759" hidden="1">
      <c r="A1759" s="57" t="s">
        <v>3447</v>
      </c>
      <c r="B1759" s="29">
        <v>2414.0</v>
      </c>
      <c r="C1759" s="58">
        <v>2414.0</v>
      </c>
      <c r="D1759" s="27">
        <v>0.0</v>
      </c>
      <c r="E1759" s="41"/>
    </row>
    <row r="1760" hidden="1">
      <c r="A1760" s="57" t="s">
        <v>3448</v>
      </c>
      <c r="B1760" s="29">
        <v>14146.0</v>
      </c>
      <c r="C1760" s="58">
        <v>13488.0</v>
      </c>
      <c r="D1760" s="27">
        <v>-658.0</v>
      </c>
      <c r="E1760" s="41"/>
    </row>
    <row r="1761" hidden="1">
      <c r="A1761" s="35" t="s">
        <v>3449</v>
      </c>
      <c r="B1761" s="29">
        <v>444302.3</v>
      </c>
      <c r="C1761" s="58">
        <v>443001.3</v>
      </c>
      <c r="D1761" s="27">
        <v>-1301.0</v>
      </c>
      <c r="E1761" s="41"/>
    </row>
    <row r="1762" hidden="1">
      <c r="A1762" s="36" t="s">
        <v>3450</v>
      </c>
      <c r="B1762" s="42">
        <v>-2.3000000000029104</v>
      </c>
      <c r="C1762" s="64">
        <v>-4432.299999999988</v>
      </c>
      <c r="D1762" s="65">
        <v>-4429.999999999985</v>
      </c>
      <c r="E1762" s="45"/>
    </row>
    <row r="1763" hidden="1"/>
    <row r="1764" hidden="1"/>
    <row r="1765" hidden="1">
      <c r="A1765" s="5" t="s">
        <v>3452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3423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45887.0</v>
      </c>
      <c r="B1769" s="6"/>
      <c r="C1769" s="53" t="s">
        <v>3424</v>
      </c>
      <c r="D1769" s="15">
        <v>45893.0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4" t="s">
        <v>4468</v>
      </c>
      <c r="B1771" s="7"/>
      <c r="C1771" s="16"/>
      <c r="D1771" s="55" t="s">
        <v>4469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3425</v>
      </c>
      <c r="B1773" s="6"/>
      <c r="C1773" s="6"/>
      <c r="D1773" s="6"/>
      <c r="E1773" s="7"/>
    </row>
    <row r="1774" hidden="1">
      <c r="A1774" s="20" t="s">
        <v>3426</v>
      </c>
      <c r="B1774" s="21" t="s">
        <v>3427</v>
      </c>
      <c r="C1774" s="22" t="s">
        <v>3428</v>
      </c>
      <c r="D1774" s="21" t="s">
        <v>3429</v>
      </c>
      <c r="E1774" s="23" t="s">
        <v>13</v>
      </c>
    </row>
    <row r="1775" hidden="1">
      <c r="A1775" s="56" t="s">
        <v>3430</v>
      </c>
      <c r="B1775" s="25">
        <v>15541.0</v>
      </c>
      <c r="C1775" s="26">
        <v>15542.0</v>
      </c>
      <c r="D1775" s="27">
        <v>1.0</v>
      </c>
      <c r="E1775" s="41"/>
    </row>
    <row r="1776" hidden="1">
      <c r="A1776" s="56" t="s">
        <v>3431</v>
      </c>
      <c r="B1776" s="29">
        <v>28893.0</v>
      </c>
      <c r="C1776" s="26">
        <v>28893.0</v>
      </c>
      <c r="D1776" s="27">
        <v>0.0</v>
      </c>
      <c r="E1776" s="28"/>
    </row>
    <row r="1777" hidden="1">
      <c r="A1777" s="56" t="s">
        <v>3432</v>
      </c>
      <c r="B1777" s="29">
        <v>0.0</v>
      </c>
      <c r="C1777" s="26"/>
      <c r="D1777" s="27">
        <v>0.0</v>
      </c>
      <c r="E1777" s="41"/>
    </row>
    <row r="1778" hidden="1">
      <c r="A1778" s="56" t="s">
        <v>3434</v>
      </c>
      <c r="B1778" s="29">
        <v>0.0</v>
      </c>
      <c r="C1778" s="26"/>
      <c r="D1778" s="27">
        <v>0.0</v>
      </c>
      <c r="E1778" s="41"/>
    </row>
    <row r="1779" hidden="1">
      <c r="A1779" s="31" t="s">
        <v>3436</v>
      </c>
      <c r="B1779" s="29">
        <v>0.0</v>
      </c>
      <c r="C1779" s="26"/>
      <c r="D1779" s="27">
        <v>0.0</v>
      </c>
      <c r="E1779" s="41"/>
    </row>
    <row r="1780" hidden="1">
      <c r="A1780" s="31" t="s">
        <v>3438</v>
      </c>
      <c r="B1780" s="29">
        <v>2920.0</v>
      </c>
      <c r="C1780" s="26">
        <v>2835.0</v>
      </c>
      <c r="D1780" s="27">
        <v>-85.0</v>
      </c>
      <c r="E1780" s="28" t="s">
        <v>4690</v>
      </c>
    </row>
    <row r="1781" hidden="1">
      <c r="A1781" s="31" t="s">
        <v>3439</v>
      </c>
      <c r="B1781" s="29">
        <v>155.0</v>
      </c>
      <c r="C1781" s="26">
        <v>160.0</v>
      </c>
      <c r="D1781" s="27">
        <v>5.0</v>
      </c>
      <c r="E1781" s="28" t="s">
        <v>4691</v>
      </c>
    </row>
    <row r="1782" hidden="1">
      <c r="A1782" s="31" t="s">
        <v>3441</v>
      </c>
      <c r="B1782" s="29">
        <v>5840.0</v>
      </c>
      <c r="C1782" s="26">
        <v>5920.0</v>
      </c>
      <c r="D1782" s="27">
        <v>80.0</v>
      </c>
      <c r="E1782" s="41"/>
    </row>
    <row r="1783" hidden="1">
      <c r="A1783" s="57" t="s">
        <v>3442</v>
      </c>
      <c r="B1783" s="29">
        <v>120074.0</v>
      </c>
      <c r="C1783" s="29">
        <v>120074.0</v>
      </c>
      <c r="D1783" s="27">
        <v>0.0</v>
      </c>
      <c r="E1783" s="41"/>
    </row>
    <row r="1784" hidden="1">
      <c r="A1784" s="57" t="s">
        <v>3443</v>
      </c>
      <c r="B1784" s="29">
        <v>44816.0</v>
      </c>
      <c r="C1784" s="58">
        <v>44816.0</v>
      </c>
      <c r="D1784" s="27">
        <v>0.0</v>
      </c>
      <c r="E1784" s="41"/>
    </row>
    <row r="1785" hidden="1">
      <c r="A1785" s="57" t="s">
        <v>3444</v>
      </c>
      <c r="B1785" s="29">
        <v>114317.0</v>
      </c>
      <c r="C1785" s="58">
        <v>114317.0</v>
      </c>
      <c r="D1785" s="27">
        <v>0.0</v>
      </c>
      <c r="E1785" s="41"/>
    </row>
    <row r="1786" hidden="1">
      <c r="A1786" s="57" t="s">
        <v>3445</v>
      </c>
      <c r="B1786" s="29">
        <v>88011.0</v>
      </c>
      <c r="C1786" s="58">
        <v>88011.0</v>
      </c>
      <c r="D1786" s="27">
        <v>0.0</v>
      </c>
      <c r="E1786" s="41"/>
    </row>
    <row r="1787" hidden="1">
      <c r="A1787" s="57" t="s">
        <v>3447</v>
      </c>
      <c r="B1787" s="29">
        <v>3190.0</v>
      </c>
      <c r="C1787" s="58">
        <v>3190.0</v>
      </c>
      <c r="D1787" s="27">
        <v>0.0</v>
      </c>
      <c r="E1787" s="41"/>
    </row>
    <row r="1788" hidden="1">
      <c r="A1788" s="57" t="s">
        <v>3448</v>
      </c>
      <c r="B1788" s="29">
        <v>11892.0</v>
      </c>
      <c r="C1788" s="58">
        <v>11892.0</v>
      </c>
      <c r="D1788" s="27">
        <v>0.0</v>
      </c>
      <c r="E1788" s="41"/>
    </row>
    <row r="1789" hidden="1">
      <c r="A1789" s="35" t="s">
        <v>3449</v>
      </c>
      <c r="B1789" s="29">
        <v>423751.0</v>
      </c>
      <c r="C1789" s="58">
        <v>423751.0</v>
      </c>
      <c r="D1789" s="27">
        <v>0.0</v>
      </c>
      <c r="E1789" s="41"/>
    </row>
    <row r="1790" hidden="1">
      <c r="A1790" s="36" t="s">
        <v>3450</v>
      </c>
      <c r="B1790" s="42">
        <v>6.0</v>
      </c>
      <c r="C1790" s="64">
        <v>7.0</v>
      </c>
      <c r="D1790" s="65">
        <v>1.0</v>
      </c>
      <c r="E1790" s="45"/>
    </row>
    <row r="1791" hidden="1"/>
    <row r="1792" hidden="1"/>
    <row r="1793" hidden="1">
      <c r="A1793" s="5" t="s">
        <v>3452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3423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45894.0</v>
      </c>
      <c r="B1797" s="6"/>
      <c r="C1797" s="53" t="s">
        <v>3424</v>
      </c>
      <c r="D1797" s="15">
        <v>45900.0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4" t="s">
        <v>4468</v>
      </c>
      <c r="B1799" s="7"/>
      <c r="C1799" s="16"/>
      <c r="D1799" s="55" t="s">
        <v>4469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3425</v>
      </c>
      <c r="B1801" s="6"/>
      <c r="C1801" s="6"/>
      <c r="D1801" s="6"/>
      <c r="E1801" s="7"/>
    </row>
    <row r="1802" hidden="1">
      <c r="A1802" s="20" t="s">
        <v>3426</v>
      </c>
      <c r="B1802" s="21" t="s">
        <v>3427</v>
      </c>
      <c r="C1802" s="22" t="s">
        <v>3428</v>
      </c>
      <c r="D1802" s="21" t="s">
        <v>3429</v>
      </c>
      <c r="E1802" s="23" t="s">
        <v>13</v>
      </c>
    </row>
    <row r="1803" hidden="1">
      <c r="A1803" s="56" t="s">
        <v>3430</v>
      </c>
      <c r="B1803" s="25">
        <v>22630.0</v>
      </c>
      <c r="C1803" s="26">
        <v>22630.0</v>
      </c>
      <c r="D1803" s="27">
        <v>0.0</v>
      </c>
      <c r="E1803" s="41"/>
    </row>
    <row r="1804" hidden="1">
      <c r="A1804" s="56" t="s">
        <v>3431</v>
      </c>
      <c r="B1804" s="29">
        <v>32496.0</v>
      </c>
      <c r="C1804" s="26">
        <v>32496.0</v>
      </c>
      <c r="D1804" s="27">
        <v>0.0</v>
      </c>
      <c r="E1804" s="28"/>
    </row>
    <row r="1805" hidden="1">
      <c r="A1805" s="56" t="s">
        <v>3432</v>
      </c>
      <c r="B1805" s="29">
        <v>860.0</v>
      </c>
      <c r="C1805" s="26">
        <v>860.0</v>
      </c>
      <c r="D1805" s="27">
        <v>0.0</v>
      </c>
      <c r="E1805" s="41"/>
    </row>
    <row r="1806" hidden="1">
      <c r="A1806" s="56" t="s">
        <v>3434</v>
      </c>
      <c r="B1806" s="29">
        <v>0.0</v>
      </c>
      <c r="C1806" s="26"/>
      <c r="D1806" s="27">
        <v>0.0</v>
      </c>
      <c r="E1806" s="41"/>
    </row>
    <row r="1807" hidden="1">
      <c r="A1807" s="31" t="s">
        <v>3436</v>
      </c>
      <c r="B1807" s="29">
        <v>0.0</v>
      </c>
      <c r="C1807" s="26"/>
      <c r="D1807" s="27">
        <v>0.0</v>
      </c>
      <c r="E1807" s="41"/>
    </row>
    <row r="1808" hidden="1">
      <c r="A1808" s="31" t="s">
        <v>3438</v>
      </c>
      <c r="B1808" s="29">
        <v>0.0</v>
      </c>
      <c r="C1808" s="26"/>
      <c r="D1808" s="27">
        <v>0.0</v>
      </c>
      <c r="E1808" s="28"/>
    </row>
    <row r="1809" hidden="1">
      <c r="A1809" s="31" t="s">
        <v>3439</v>
      </c>
      <c r="B1809" s="29">
        <v>3469.0</v>
      </c>
      <c r="C1809" s="26">
        <v>3469.0</v>
      </c>
      <c r="D1809" s="27">
        <v>0.0</v>
      </c>
      <c r="E1809" s="28"/>
    </row>
    <row r="1810" hidden="1">
      <c r="A1810" s="31" t="s">
        <v>3441</v>
      </c>
      <c r="B1810" s="29">
        <v>5600.0</v>
      </c>
      <c r="C1810" s="26">
        <v>5640.0</v>
      </c>
      <c r="D1810" s="27">
        <v>40.0</v>
      </c>
      <c r="E1810" s="41"/>
    </row>
    <row r="1811" hidden="1">
      <c r="A1811" s="57" t="s">
        <v>3442</v>
      </c>
      <c r="B1811" s="29">
        <v>99713.0</v>
      </c>
      <c r="C1811" s="29">
        <v>99713.0</v>
      </c>
      <c r="D1811" s="27">
        <v>0.0</v>
      </c>
      <c r="E1811" s="41"/>
    </row>
    <row r="1812" hidden="1">
      <c r="A1812" s="57" t="s">
        <v>3443</v>
      </c>
      <c r="B1812" s="29">
        <v>44481.0</v>
      </c>
      <c r="C1812" s="58">
        <v>44481.0</v>
      </c>
      <c r="D1812" s="27">
        <v>0.0</v>
      </c>
      <c r="E1812" s="41"/>
    </row>
    <row r="1813" hidden="1">
      <c r="A1813" s="57" t="s">
        <v>3444</v>
      </c>
      <c r="B1813" s="29">
        <v>123691.0</v>
      </c>
      <c r="C1813" s="58">
        <v>122371.0</v>
      </c>
      <c r="D1813" s="27">
        <v>-1320.0</v>
      </c>
      <c r="E1813" s="41"/>
    </row>
    <row r="1814" hidden="1">
      <c r="A1814" s="57" t="s">
        <v>3445</v>
      </c>
      <c r="B1814" s="29">
        <v>105046.0</v>
      </c>
      <c r="C1814" s="58">
        <v>105345.0</v>
      </c>
      <c r="D1814" s="27">
        <v>299.0</v>
      </c>
      <c r="E1814" s="41"/>
    </row>
    <row r="1815" hidden="1">
      <c r="A1815" s="57" t="s">
        <v>3447</v>
      </c>
      <c r="B1815" s="29">
        <v>3522.0</v>
      </c>
      <c r="C1815" s="58">
        <v>3522.0</v>
      </c>
      <c r="D1815" s="27">
        <v>0.0</v>
      </c>
      <c r="E1815" s="41"/>
    </row>
    <row r="1816" hidden="1">
      <c r="A1816" s="57" t="s">
        <v>3448</v>
      </c>
      <c r="B1816" s="29">
        <v>16803.0</v>
      </c>
      <c r="C1816" s="58">
        <v>16803.0</v>
      </c>
      <c r="D1816" s="27">
        <v>0.0</v>
      </c>
      <c r="E1816" s="41"/>
    </row>
    <row r="1817" hidden="1">
      <c r="A1817" s="35" t="s">
        <v>3449</v>
      </c>
      <c r="B1817" s="29">
        <v>441508.5</v>
      </c>
      <c r="C1817" s="58">
        <v>440487.5</v>
      </c>
      <c r="D1817" s="27">
        <v>-1021.0</v>
      </c>
      <c r="E1817" s="41"/>
    </row>
    <row r="1818" hidden="1">
      <c r="A1818" s="36" t="s">
        <v>3450</v>
      </c>
      <c r="B1818" s="42">
        <v>-0.5</v>
      </c>
      <c r="C1818" s="64">
        <v>39.5</v>
      </c>
      <c r="D1818" s="65">
        <v>40.0</v>
      </c>
      <c r="E1818" s="45"/>
    </row>
    <row r="1819" hidden="1"/>
    <row r="1820" hidden="1"/>
    <row r="1821" hidden="1">
      <c r="A1821" s="5" t="s">
        <v>3452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3423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45901.0</v>
      </c>
      <c r="B1825" s="6"/>
      <c r="C1825" s="53" t="s">
        <v>3424</v>
      </c>
      <c r="D1825" s="15">
        <v>45907.0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4" t="s">
        <v>4468</v>
      </c>
      <c r="B1827" s="7"/>
      <c r="C1827" s="16"/>
      <c r="D1827" s="55" t="s">
        <v>4469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3425</v>
      </c>
      <c r="B1829" s="6"/>
      <c r="C1829" s="6"/>
      <c r="D1829" s="6"/>
      <c r="E1829" s="7"/>
    </row>
    <row r="1830" hidden="1">
      <c r="A1830" s="20" t="s">
        <v>3426</v>
      </c>
      <c r="B1830" s="21" t="s">
        <v>3427</v>
      </c>
      <c r="C1830" s="22" t="s">
        <v>3428</v>
      </c>
      <c r="D1830" s="21" t="s">
        <v>3429</v>
      </c>
      <c r="E1830" s="23" t="s">
        <v>13</v>
      </c>
    </row>
    <row r="1831" hidden="1">
      <c r="A1831" s="56" t="s">
        <v>3430</v>
      </c>
      <c r="B1831" s="25">
        <v>24996.0</v>
      </c>
      <c r="C1831" s="26">
        <v>24996.0</v>
      </c>
      <c r="D1831" s="27">
        <v>0.0</v>
      </c>
      <c r="E1831" s="41"/>
    </row>
    <row r="1832" hidden="1">
      <c r="A1832" s="56" t="s">
        <v>3431</v>
      </c>
      <c r="B1832" s="29">
        <v>32968.0</v>
      </c>
      <c r="C1832" s="26">
        <v>28331.0</v>
      </c>
      <c r="D1832" s="27">
        <v>-4637.0</v>
      </c>
      <c r="E1832" s="28" t="s">
        <v>4692</v>
      </c>
    </row>
    <row r="1833" hidden="1">
      <c r="A1833" s="56" t="s">
        <v>3432</v>
      </c>
      <c r="B1833" s="29">
        <v>500.0</v>
      </c>
      <c r="C1833" s="26">
        <v>500.0</v>
      </c>
      <c r="D1833" s="27">
        <v>0.0</v>
      </c>
      <c r="E1833" s="41"/>
    </row>
    <row r="1834" hidden="1">
      <c r="A1834" s="56" t="s">
        <v>3434</v>
      </c>
      <c r="B1834" s="29">
        <v>0.0</v>
      </c>
      <c r="C1834" s="26"/>
      <c r="D1834" s="27">
        <v>0.0</v>
      </c>
      <c r="E1834" s="41"/>
    </row>
    <row r="1835" hidden="1">
      <c r="A1835" s="31" t="s">
        <v>3436</v>
      </c>
      <c r="B1835" s="29">
        <v>0.0</v>
      </c>
      <c r="C1835" s="26"/>
      <c r="D1835" s="27">
        <v>0.0</v>
      </c>
      <c r="E1835" s="41"/>
    </row>
    <row r="1836" hidden="1">
      <c r="A1836" s="31" t="s">
        <v>3438</v>
      </c>
      <c r="B1836" s="29">
        <v>0.0</v>
      </c>
      <c r="C1836" s="26"/>
      <c r="D1836" s="27">
        <v>0.0</v>
      </c>
      <c r="E1836" s="28"/>
    </row>
    <row r="1837" hidden="1">
      <c r="A1837" s="31" t="s">
        <v>3439</v>
      </c>
      <c r="B1837" s="29">
        <v>40.0</v>
      </c>
      <c r="C1837" s="26"/>
      <c r="D1837" s="27">
        <v>-40.0</v>
      </c>
      <c r="E1837" s="28"/>
    </row>
    <row r="1838" hidden="1">
      <c r="A1838" s="31" t="s">
        <v>3441</v>
      </c>
      <c r="B1838" s="29">
        <v>5240.0</v>
      </c>
      <c r="C1838" s="26">
        <v>5240.0</v>
      </c>
      <c r="D1838" s="27">
        <v>0.0</v>
      </c>
      <c r="E1838" s="41"/>
    </row>
    <row r="1839" hidden="1">
      <c r="A1839" s="57" t="s">
        <v>3442</v>
      </c>
      <c r="B1839" s="29">
        <v>102587.0</v>
      </c>
      <c r="C1839" s="29">
        <v>102587.0</v>
      </c>
      <c r="D1839" s="27">
        <v>0.0</v>
      </c>
      <c r="E1839" s="41"/>
    </row>
    <row r="1840" hidden="1">
      <c r="A1840" s="57" t="s">
        <v>3443</v>
      </c>
      <c r="B1840" s="29">
        <v>47823.0</v>
      </c>
      <c r="C1840" s="58">
        <v>47823.0</v>
      </c>
      <c r="D1840" s="27">
        <v>0.0</v>
      </c>
      <c r="E1840" s="41"/>
    </row>
    <row r="1841" hidden="1">
      <c r="A1841" s="57" t="s">
        <v>3444</v>
      </c>
      <c r="B1841" s="29">
        <v>122781.0</v>
      </c>
      <c r="C1841" s="58">
        <v>122452.0</v>
      </c>
      <c r="D1841" s="27">
        <v>-329.0</v>
      </c>
      <c r="E1841" s="41"/>
    </row>
    <row r="1842" hidden="1">
      <c r="A1842" s="57" t="s">
        <v>3445</v>
      </c>
      <c r="B1842" s="29">
        <v>98482.0</v>
      </c>
      <c r="C1842" s="58">
        <v>98482.0</v>
      </c>
      <c r="D1842" s="27">
        <v>0.0</v>
      </c>
      <c r="E1842" s="41"/>
    </row>
    <row r="1843" hidden="1">
      <c r="A1843" s="57" t="s">
        <v>3447</v>
      </c>
      <c r="B1843" s="29">
        <v>3554.0</v>
      </c>
      <c r="C1843" s="58">
        <v>3554.0</v>
      </c>
      <c r="D1843" s="27">
        <v>0.0</v>
      </c>
      <c r="E1843" s="41"/>
    </row>
    <row r="1844" hidden="1">
      <c r="A1844" s="57" t="s">
        <v>3448</v>
      </c>
      <c r="B1844" s="29">
        <v>11978.0</v>
      </c>
      <c r="C1844" s="58">
        <v>11978.0</v>
      </c>
      <c r="D1844" s="27">
        <v>0.0</v>
      </c>
      <c r="E1844" s="41"/>
    </row>
    <row r="1845" hidden="1">
      <c r="A1845" s="35" t="s">
        <v>3449</v>
      </c>
      <c r="B1845" s="29">
        <v>438963.30000000005</v>
      </c>
      <c r="C1845" s="58">
        <v>438634.30000000005</v>
      </c>
      <c r="D1845" s="27">
        <v>-329.0</v>
      </c>
      <c r="E1845" s="41"/>
    </row>
    <row r="1846" hidden="1">
      <c r="A1846" s="36" t="s">
        <v>3450</v>
      </c>
      <c r="B1846" s="42">
        <v>7.700000000004366</v>
      </c>
      <c r="C1846" s="64">
        <v>-4669.300000000047</v>
      </c>
      <c r="D1846" s="65">
        <v>-4677.000000000051</v>
      </c>
      <c r="E1846" s="45"/>
    </row>
    <row r="1847" hidden="1"/>
    <row r="1848" hidden="1"/>
    <row r="1849" hidden="1">
      <c r="A1849" s="5" t="s">
        <v>3452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3423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45908.0</v>
      </c>
      <c r="B1853" s="6"/>
      <c r="C1853" s="53" t="s">
        <v>3424</v>
      </c>
      <c r="D1853" s="15">
        <v>45914.0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4" t="s">
        <v>4468</v>
      </c>
      <c r="B1855" s="7"/>
      <c r="C1855" s="16"/>
      <c r="D1855" s="55" t="s">
        <v>4469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3425</v>
      </c>
      <c r="B1857" s="6"/>
      <c r="C1857" s="6"/>
      <c r="D1857" s="6"/>
      <c r="E1857" s="7"/>
    </row>
    <row r="1858" hidden="1">
      <c r="A1858" s="20" t="s">
        <v>3426</v>
      </c>
      <c r="B1858" s="21" t="s">
        <v>3427</v>
      </c>
      <c r="C1858" s="22" t="s">
        <v>3428</v>
      </c>
      <c r="D1858" s="21" t="s">
        <v>3429</v>
      </c>
      <c r="E1858" s="23" t="s">
        <v>13</v>
      </c>
    </row>
    <row r="1859" hidden="1">
      <c r="A1859" s="56" t="s">
        <v>3430</v>
      </c>
      <c r="B1859" s="25">
        <v>26194.0</v>
      </c>
      <c r="C1859" s="26">
        <v>26195.0</v>
      </c>
      <c r="D1859" s="27">
        <v>1.0</v>
      </c>
      <c r="E1859" s="41"/>
    </row>
    <row r="1860" hidden="1">
      <c r="A1860" s="56" t="s">
        <v>3431</v>
      </c>
      <c r="B1860" s="29">
        <v>33592.0</v>
      </c>
      <c r="C1860" s="26">
        <v>33592.0</v>
      </c>
      <c r="D1860" s="27">
        <v>0.0</v>
      </c>
      <c r="E1860" s="28"/>
    </row>
    <row r="1861" hidden="1">
      <c r="A1861" s="56" t="s">
        <v>3432</v>
      </c>
      <c r="B1861" s="29">
        <v>200.0</v>
      </c>
      <c r="C1861" s="26">
        <v>200.0</v>
      </c>
      <c r="D1861" s="27">
        <v>0.0</v>
      </c>
      <c r="E1861" s="41"/>
    </row>
    <row r="1862" hidden="1">
      <c r="A1862" s="56" t="s">
        <v>3434</v>
      </c>
      <c r="B1862" s="29">
        <v>0.0</v>
      </c>
      <c r="C1862" s="26"/>
      <c r="D1862" s="27">
        <v>0.0</v>
      </c>
      <c r="E1862" s="41"/>
    </row>
    <row r="1863" hidden="1">
      <c r="A1863" s="31" t="s">
        <v>3436</v>
      </c>
      <c r="B1863" s="29">
        <v>0.0</v>
      </c>
      <c r="C1863" s="26"/>
      <c r="D1863" s="27">
        <v>0.0</v>
      </c>
      <c r="E1863" s="41"/>
    </row>
    <row r="1864" hidden="1">
      <c r="A1864" s="31" t="s">
        <v>3438</v>
      </c>
      <c r="B1864" s="29">
        <v>0.0</v>
      </c>
      <c r="C1864" s="26"/>
      <c r="D1864" s="27">
        <v>0.0</v>
      </c>
      <c r="E1864" s="28"/>
    </row>
    <row r="1865" hidden="1">
      <c r="A1865" s="31" t="s">
        <v>3439</v>
      </c>
      <c r="B1865" s="29">
        <v>880.0</v>
      </c>
      <c r="C1865" s="26"/>
      <c r="D1865" s="27">
        <v>-880.0</v>
      </c>
      <c r="E1865" s="28"/>
    </row>
    <row r="1866" hidden="1">
      <c r="A1866" s="31" t="s">
        <v>3441</v>
      </c>
      <c r="B1866" s="29">
        <v>5480.0</v>
      </c>
      <c r="C1866" s="26">
        <v>6360.0</v>
      </c>
      <c r="D1866" s="27">
        <v>880.0</v>
      </c>
      <c r="E1866" s="41"/>
    </row>
    <row r="1867" hidden="1">
      <c r="A1867" s="57" t="s">
        <v>3442</v>
      </c>
      <c r="B1867" s="29">
        <v>114482.0</v>
      </c>
      <c r="C1867" s="29">
        <v>116077.0</v>
      </c>
      <c r="D1867" s="27">
        <v>1595.0</v>
      </c>
      <c r="E1867" s="41"/>
    </row>
    <row r="1868" hidden="1">
      <c r="A1868" s="57" t="s">
        <v>3443</v>
      </c>
      <c r="B1868" s="29">
        <v>27643.0</v>
      </c>
      <c r="C1868" s="58">
        <v>29388.0</v>
      </c>
      <c r="D1868" s="27">
        <v>1745.0</v>
      </c>
      <c r="E1868" s="41"/>
    </row>
    <row r="1869" hidden="1">
      <c r="A1869" s="57" t="s">
        <v>3444</v>
      </c>
      <c r="B1869" s="29">
        <v>118392.0</v>
      </c>
      <c r="C1869" s="58">
        <v>118392.0</v>
      </c>
      <c r="D1869" s="27">
        <v>0.0</v>
      </c>
      <c r="E1869" s="41"/>
    </row>
    <row r="1870" hidden="1">
      <c r="A1870" s="57" t="s">
        <v>3445</v>
      </c>
      <c r="B1870" s="29">
        <v>96644.0</v>
      </c>
      <c r="C1870" s="58">
        <v>97302.0</v>
      </c>
      <c r="D1870" s="27">
        <v>658.0</v>
      </c>
      <c r="E1870" s="41"/>
    </row>
    <row r="1871" hidden="1">
      <c r="A1871" s="57" t="s">
        <v>3447</v>
      </c>
      <c r="B1871" s="29">
        <v>4568.0</v>
      </c>
      <c r="C1871" s="58">
        <v>4568.0</v>
      </c>
      <c r="D1871" s="27">
        <v>0.0</v>
      </c>
      <c r="E1871" s="41"/>
    </row>
    <row r="1872" hidden="1">
      <c r="A1872" s="57" t="s">
        <v>3448</v>
      </c>
      <c r="B1872" s="29">
        <v>11428.0</v>
      </c>
      <c r="C1872" s="58">
        <v>11916.0</v>
      </c>
      <c r="D1872" s="27">
        <v>488.0</v>
      </c>
      <c r="E1872" s="41"/>
    </row>
    <row r="1873" hidden="1">
      <c r="A1873" s="35" t="s">
        <v>3449</v>
      </c>
      <c r="B1873" s="29">
        <v>428057.2</v>
      </c>
      <c r="C1873" s="58">
        <v>432618.2</v>
      </c>
      <c r="D1873" s="27">
        <v>4561.0</v>
      </c>
      <c r="E1873" s="41"/>
    </row>
    <row r="1874" hidden="1">
      <c r="A1874" s="36" t="s">
        <v>3450</v>
      </c>
      <c r="B1874" s="42">
        <v>17.80000000000291</v>
      </c>
      <c r="C1874" s="64">
        <v>-544.2000000000116</v>
      </c>
      <c r="D1874" s="65">
        <v>-562.0000000000146</v>
      </c>
      <c r="E1874" s="45"/>
    </row>
    <row r="1875" hidden="1"/>
    <row r="1876" hidden="1"/>
    <row r="1877" hidden="1">
      <c r="A1877" s="5" t="s">
        <v>3452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3423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45915.0</v>
      </c>
      <c r="B1881" s="6"/>
      <c r="C1881" s="53" t="s">
        <v>3424</v>
      </c>
      <c r="D1881" s="15">
        <v>45921.0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4" t="s">
        <v>4468</v>
      </c>
      <c r="B1883" s="7"/>
      <c r="C1883" s="16"/>
      <c r="D1883" s="55" t="s">
        <v>4469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3425</v>
      </c>
      <c r="B1885" s="6"/>
      <c r="C1885" s="6"/>
      <c r="D1885" s="6"/>
      <c r="E1885" s="7"/>
    </row>
    <row r="1886" hidden="1">
      <c r="A1886" s="20" t="s">
        <v>3426</v>
      </c>
      <c r="B1886" s="21" t="s">
        <v>3427</v>
      </c>
      <c r="C1886" s="22" t="s">
        <v>3428</v>
      </c>
      <c r="D1886" s="21" t="s">
        <v>3429</v>
      </c>
      <c r="E1886" s="23" t="s">
        <v>13</v>
      </c>
    </row>
    <row r="1887" hidden="1">
      <c r="A1887" s="56" t="s">
        <v>3430</v>
      </c>
      <c r="B1887" s="25">
        <v>26869.0</v>
      </c>
      <c r="C1887" s="26">
        <v>26850.0</v>
      </c>
      <c r="D1887" s="27">
        <v>-19.0</v>
      </c>
      <c r="E1887" s="41"/>
    </row>
    <row r="1888" hidden="1">
      <c r="A1888" s="56" t="s">
        <v>3431</v>
      </c>
      <c r="B1888" s="29">
        <v>28386.0</v>
      </c>
      <c r="C1888" s="26">
        <v>28386.0</v>
      </c>
      <c r="D1888" s="27">
        <v>0.0</v>
      </c>
      <c r="E1888" s="28"/>
    </row>
    <row r="1889" hidden="1">
      <c r="A1889" s="56" t="s">
        <v>3432</v>
      </c>
      <c r="B1889" s="29">
        <v>920.0</v>
      </c>
      <c r="C1889" s="26">
        <v>920.0</v>
      </c>
      <c r="D1889" s="27">
        <v>0.0</v>
      </c>
      <c r="E1889" s="41"/>
    </row>
    <row r="1890" hidden="1">
      <c r="A1890" s="56" t="s">
        <v>3434</v>
      </c>
      <c r="B1890" s="29">
        <v>0.0</v>
      </c>
      <c r="C1890" s="26"/>
      <c r="D1890" s="27">
        <v>0.0</v>
      </c>
      <c r="E1890" s="41"/>
    </row>
    <row r="1891" hidden="1">
      <c r="A1891" s="31" t="s">
        <v>3436</v>
      </c>
      <c r="B1891" s="29">
        <v>0.0</v>
      </c>
      <c r="C1891" s="26"/>
      <c r="D1891" s="27">
        <v>0.0</v>
      </c>
      <c r="E1891" s="41"/>
    </row>
    <row r="1892" hidden="1">
      <c r="A1892" s="31" t="s">
        <v>3438</v>
      </c>
      <c r="B1892" s="29">
        <v>3024.0</v>
      </c>
      <c r="C1892" s="26">
        <v>3024.0</v>
      </c>
      <c r="D1892" s="27">
        <v>0.0</v>
      </c>
      <c r="E1892" s="28"/>
    </row>
    <row r="1893" hidden="1">
      <c r="A1893" s="31" t="s">
        <v>3439</v>
      </c>
      <c r="B1893" s="29">
        <v>40.0</v>
      </c>
      <c r="C1893" s="26">
        <v>40.0</v>
      </c>
      <c r="D1893" s="27">
        <v>0.0</v>
      </c>
      <c r="E1893" s="28"/>
    </row>
    <row r="1894" hidden="1">
      <c r="A1894" s="31" t="s">
        <v>3441</v>
      </c>
      <c r="B1894" s="29">
        <v>5400.0</v>
      </c>
      <c r="C1894" s="26">
        <v>5400.0</v>
      </c>
      <c r="D1894" s="27">
        <v>0.0</v>
      </c>
      <c r="E1894" s="41"/>
    </row>
    <row r="1895" hidden="1">
      <c r="A1895" s="57" t="s">
        <v>3442</v>
      </c>
      <c r="B1895" s="29">
        <v>105998.0</v>
      </c>
      <c r="C1895" s="29">
        <v>105998.0</v>
      </c>
      <c r="D1895" s="27">
        <v>0.0</v>
      </c>
      <c r="E1895" s="41"/>
    </row>
    <row r="1896" hidden="1">
      <c r="A1896" s="57" t="s">
        <v>3443</v>
      </c>
      <c r="B1896" s="29">
        <v>46190.0</v>
      </c>
      <c r="C1896" s="58">
        <v>46190.0</v>
      </c>
      <c r="D1896" s="27">
        <v>0.0</v>
      </c>
      <c r="E1896" s="41"/>
    </row>
    <row r="1897" hidden="1">
      <c r="A1897" s="57" t="s">
        <v>3444</v>
      </c>
      <c r="B1897" s="29">
        <v>131325.0</v>
      </c>
      <c r="C1897" s="58">
        <v>131325.0</v>
      </c>
      <c r="D1897" s="27">
        <v>0.0</v>
      </c>
      <c r="E1897" s="41"/>
    </row>
    <row r="1898" hidden="1">
      <c r="A1898" s="57" t="s">
        <v>3445</v>
      </c>
      <c r="B1898" s="29">
        <v>86775.0</v>
      </c>
      <c r="C1898" s="58">
        <v>86775.0</v>
      </c>
      <c r="D1898" s="27">
        <v>0.0</v>
      </c>
      <c r="E1898" s="41"/>
    </row>
    <row r="1899" hidden="1">
      <c r="A1899" s="57" t="s">
        <v>3447</v>
      </c>
      <c r="B1899" s="29">
        <v>3178.0</v>
      </c>
      <c r="C1899" s="58">
        <v>3178.0</v>
      </c>
      <c r="D1899" s="27">
        <v>0.0</v>
      </c>
      <c r="E1899" s="41"/>
    </row>
    <row r="1900" hidden="1">
      <c r="A1900" s="57" t="s">
        <v>3448</v>
      </c>
      <c r="B1900" s="29">
        <v>9105.0</v>
      </c>
      <c r="C1900" s="58">
        <v>9105.0</v>
      </c>
      <c r="D1900" s="27">
        <v>0.0</v>
      </c>
      <c r="E1900" s="41"/>
    </row>
    <row r="1901" hidden="1">
      <c r="A1901" s="35" t="s">
        <v>3449</v>
      </c>
      <c r="B1901" s="29">
        <v>438083.0</v>
      </c>
      <c r="C1901" s="58">
        <v>438103.0</v>
      </c>
      <c r="D1901" s="27">
        <v>20.0</v>
      </c>
      <c r="E1901" s="41"/>
    </row>
    <row r="1902" hidden="1">
      <c r="A1902" s="36" t="s">
        <v>3450</v>
      </c>
      <c r="B1902" s="42">
        <v>22.0</v>
      </c>
      <c r="C1902" s="64">
        <v>-17.0</v>
      </c>
      <c r="D1902" s="65">
        <v>-39.0</v>
      </c>
      <c r="E1902" s="45"/>
    </row>
    <row r="1903" hidden="1"/>
    <row r="1904" hidden="1"/>
    <row r="1905" hidden="1">
      <c r="A1905" s="5" t="s">
        <v>3452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3423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45922.0</v>
      </c>
      <c r="B1909" s="6"/>
      <c r="C1909" s="53" t="s">
        <v>3424</v>
      </c>
      <c r="D1909" s="15">
        <v>45928.0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4" t="s">
        <v>4468</v>
      </c>
      <c r="B1911" s="7"/>
      <c r="C1911" s="16"/>
      <c r="D1911" s="55" t="s">
        <v>4469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3425</v>
      </c>
      <c r="B1913" s="6"/>
      <c r="C1913" s="6"/>
      <c r="D1913" s="6"/>
      <c r="E1913" s="7"/>
    </row>
    <row r="1914" hidden="1">
      <c r="A1914" s="20" t="s">
        <v>3426</v>
      </c>
      <c r="B1914" s="21" t="s">
        <v>3427</v>
      </c>
      <c r="C1914" s="22" t="s">
        <v>3428</v>
      </c>
      <c r="D1914" s="21" t="s">
        <v>3429</v>
      </c>
      <c r="E1914" s="23" t="s">
        <v>13</v>
      </c>
    </row>
    <row r="1915" hidden="1">
      <c r="A1915" s="56" t="s">
        <v>3430</v>
      </c>
      <c r="B1915" s="25">
        <v>31177.0</v>
      </c>
      <c r="C1915" s="26">
        <v>29177.0</v>
      </c>
      <c r="D1915" s="27">
        <v>-2000.0</v>
      </c>
      <c r="E1915" s="41"/>
    </row>
    <row r="1916" hidden="1">
      <c r="A1916" s="56" t="s">
        <v>3431</v>
      </c>
      <c r="B1916" s="29">
        <v>29599.0</v>
      </c>
      <c r="C1916" s="26">
        <v>29599.0</v>
      </c>
      <c r="D1916" s="27">
        <v>0.0</v>
      </c>
      <c r="E1916" s="28"/>
    </row>
    <row r="1917" hidden="1">
      <c r="A1917" s="56" t="s">
        <v>3432</v>
      </c>
      <c r="B1917" s="29">
        <v>1050.0</v>
      </c>
      <c r="C1917" s="26">
        <v>1050.0</v>
      </c>
      <c r="D1917" s="27">
        <v>0.0</v>
      </c>
      <c r="E1917" s="41"/>
    </row>
    <row r="1918" hidden="1">
      <c r="A1918" s="56" t="s">
        <v>3434</v>
      </c>
      <c r="B1918" s="29">
        <v>0.0</v>
      </c>
      <c r="C1918" s="26"/>
      <c r="D1918" s="27">
        <v>0.0</v>
      </c>
      <c r="E1918" s="41"/>
    </row>
    <row r="1919" hidden="1">
      <c r="A1919" s="31" t="s">
        <v>3436</v>
      </c>
      <c r="B1919" s="29">
        <v>0.0</v>
      </c>
      <c r="C1919" s="26"/>
      <c r="D1919" s="27">
        <v>0.0</v>
      </c>
      <c r="E1919" s="41"/>
    </row>
    <row r="1920" hidden="1">
      <c r="A1920" s="31" t="s">
        <v>3438</v>
      </c>
      <c r="B1920" s="29">
        <v>0.0</v>
      </c>
      <c r="C1920" s="26"/>
      <c r="D1920" s="27">
        <v>0.0</v>
      </c>
      <c r="E1920" s="28"/>
    </row>
    <row r="1921" hidden="1">
      <c r="A1921" s="31" t="s">
        <v>3439</v>
      </c>
      <c r="B1921" s="29">
        <v>1296.8</v>
      </c>
      <c r="C1921" s="26">
        <v>56.8</v>
      </c>
      <c r="D1921" s="27">
        <v>-1240.0</v>
      </c>
      <c r="E1921" s="28" t="s">
        <v>4693</v>
      </c>
    </row>
    <row r="1922" hidden="1">
      <c r="A1922" s="31" t="s">
        <v>3441</v>
      </c>
      <c r="B1922" s="29">
        <v>4280.0</v>
      </c>
      <c r="C1922" s="26">
        <v>5520.0</v>
      </c>
      <c r="D1922" s="27">
        <v>1240.0</v>
      </c>
      <c r="E1922" s="41"/>
    </row>
    <row r="1923" hidden="1">
      <c r="A1923" s="57" t="s">
        <v>3442</v>
      </c>
      <c r="B1923" s="29">
        <v>130353.0</v>
      </c>
      <c r="C1923" s="29">
        <v>130353.0</v>
      </c>
      <c r="D1923" s="27">
        <v>0.0</v>
      </c>
      <c r="E1923" s="41"/>
    </row>
    <row r="1924" hidden="1">
      <c r="A1924" s="57" t="s">
        <v>3443</v>
      </c>
      <c r="B1924" s="29">
        <v>36892.0</v>
      </c>
      <c r="C1924" s="58">
        <v>36892.0</v>
      </c>
      <c r="D1924" s="27">
        <v>0.0</v>
      </c>
      <c r="E1924" s="41"/>
    </row>
    <row r="1925" hidden="1">
      <c r="A1925" s="57" t="s">
        <v>3444</v>
      </c>
      <c r="B1925" s="29">
        <v>147119.0</v>
      </c>
      <c r="C1925" s="58">
        <v>147119.0</v>
      </c>
      <c r="D1925" s="27">
        <v>0.0</v>
      </c>
      <c r="E1925" s="41"/>
    </row>
    <row r="1926" hidden="1">
      <c r="A1926" s="57" t="s">
        <v>3445</v>
      </c>
      <c r="B1926" s="29">
        <v>114028.0</v>
      </c>
      <c r="C1926" s="58">
        <v>114028.0</v>
      </c>
      <c r="D1926" s="27">
        <v>0.0</v>
      </c>
      <c r="E1926" s="41"/>
    </row>
    <row r="1927" hidden="1">
      <c r="A1927" s="57" t="s">
        <v>3447</v>
      </c>
      <c r="B1927" s="29">
        <v>8401.0</v>
      </c>
      <c r="C1927" s="58">
        <v>8401.0</v>
      </c>
      <c r="D1927" s="27">
        <v>0.0</v>
      </c>
      <c r="E1927" s="41"/>
    </row>
    <row r="1928" hidden="1">
      <c r="A1928" s="57" t="s">
        <v>3448</v>
      </c>
      <c r="B1928" s="29">
        <v>12666.0</v>
      </c>
      <c r="C1928" s="58">
        <v>12666.0</v>
      </c>
      <c r="D1928" s="27">
        <v>0.0</v>
      </c>
      <c r="E1928" s="41"/>
    </row>
    <row r="1929" hidden="1">
      <c r="A1929" s="35" t="s">
        <v>3449</v>
      </c>
      <c r="B1929" s="29">
        <v>504195.4</v>
      </c>
      <c r="C1929" s="58">
        <v>504215.4</v>
      </c>
      <c r="D1929" s="27">
        <v>20.0</v>
      </c>
      <c r="E1929" s="41"/>
    </row>
    <row r="1930" hidden="1">
      <c r="A1930" s="36" t="s">
        <v>3450</v>
      </c>
      <c r="B1930" s="42">
        <v>0.40000000000873115</v>
      </c>
      <c r="C1930" s="64">
        <v>-2019.600000000035</v>
      </c>
      <c r="D1930" s="65">
        <v>-2020.0000000000437</v>
      </c>
      <c r="E1930" s="45"/>
    </row>
    <row r="1931" hidden="1"/>
    <row r="1932" hidden="1"/>
    <row r="1933" hidden="1">
      <c r="A1933" s="5" t="s">
        <v>3452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3423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45929.0</v>
      </c>
      <c r="B1937" s="6"/>
      <c r="C1937" s="53" t="s">
        <v>3424</v>
      </c>
      <c r="D1937" s="15">
        <v>45930.0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4" t="s">
        <v>4468</v>
      </c>
      <c r="B1939" s="7"/>
      <c r="C1939" s="16"/>
      <c r="D1939" s="55" t="s">
        <v>4470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3425</v>
      </c>
      <c r="B1941" s="6"/>
      <c r="C1941" s="6"/>
      <c r="D1941" s="6"/>
      <c r="E1941" s="7"/>
    </row>
    <row r="1942" hidden="1">
      <c r="A1942" s="20" t="s">
        <v>3426</v>
      </c>
      <c r="B1942" s="21" t="s">
        <v>3427</v>
      </c>
      <c r="C1942" s="22" t="s">
        <v>3428</v>
      </c>
      <c r="D1942" s="21" t="s">
        <v>3429</v>
      </c>
      <c r="E1942" s="23" t="s">
        <v>13</v>
      </c>
    </row>
    <row r="1943" hidden="1">
      <c r="A1943" s="56" t="s">
        <v>3430</v>
      </c>
      <c r="B1943" s="25">
        <v>10940.0</v>
      </c>
      <c r="C1943" s="26">
        <v>10940.0</v>
      </c>
      <c r="D1943" s="27">
        <v>0.0</v>
      </c>
      <c r="E1943" s="41"/>
    </row>
    <row r="1944" hidden="1">
      <c r="A1944" s="56" t="s">
        <v>3431</v>
      </c>
      <c r="B1944" s="29">
        <v>5140.6</v>
      </c>
      <c r="C1944" s="26">
        <v>5140.6</v>
      </c>
      <c r="D1944" s="27">
        <v>0.0</v>
      </c>
      <c r="E1944" s="28"/>
    </row>
    <row r="1945" hidden="1">
      <c r="A1945" s="56" t="s">
        <v>3432</v>
      </c>
      <c r="B1945" s="29">
        <v>200.0</v>
      </c>
      <c r="C1945" s="26">
        <v>200.0</v>
      </c>
      <c r="D1945" s="27">
        <v>0.0</v>
      </c>
      <c r="E1945" s="41"/>
    </row>
    <row r="1946" hidden="1">
      <c r="A1946" s="56" t="s">
        <v>3434</v>
      </c>
      <c r="B1946" s="29">
        <v>0.0</v>
      </c>
      <c r="C1946" s="26"/>
      <c r="D1946" s="27">
        <v>0.0</v>
      </c>
      <c r="E1946" s="41"/>
    </row>
    <row r="1947" hidden="1">
      <c r="A1947" s="31" t="s">
        <v>3436</v>
      </c>
      <c r="B1947" s="29">
        <v>0.0</v>
      </c>
      <c r="C1947" s="26"/>
      <c r="D1947" s="27">
        <v>0.0</v>
      </c>
      <c r="E1947" s="41"/>
    </row>
    <row r="1948" hidden="1">
      <c r="A1948" s="31" t="s">
        <v>3438</v>
      </c>
      <c r="B1948" s="29">
        <v>3980.0</v>
      </c>
      <c r="C1948" s="26">
        <v>3980.0</v>
      </c>
      <c r="D1948" s="27">
        <v>0.0</v>
      </c>
      <c r="E1948" s="28" t="s">
        <v>4694</v>
      </c>
    </row>
    <row r="1949" hidden="1">
      <c r="A1949" s="31" t="s">
        <v>3439</v>
      </c>
      <c r="B1949" s="29">
        <v>0.0</v>
      </c>
      <c r="C1949" s="26"/>
      <c r="D1949" s="27">
        <v>0.0</v>
      </c>
      <c r="E1949" s="28"/>
    </row>
    <row r="1950" hidden="1">
      <c r="A1950" s="31" t="s">
        <v>3441</v>
      </c>
      <c r="B1950" s="29">
        <v>1560.0</v>
      </c>
      <c r="C1950" s="26">
        <v>1560.0</v>
      </c>
      <c r="D1950" s="27">
        <v>0.0</v>
      </c>
      <c r="E1950" s="41"/>
    </row>
    <row r="1951" hidden="1">
      <c r="A1951" s="57" t="s">
        <v>3442</v>
      </c>
      <c r="B1951" s="29">
        <v>25262.0</v>
      </c>
      <c r="C1951" s="29">
        <v>25262.0</v>
      </c>
      <c r="D1951" s="27">
        <v>0.0</v>
      </c>
      <c r="E1951" s="41"/>
    </row>
    <row r="1952" hidden="1">
      <c r="A1952" s="57" t="s">
        <v>3443</v>
      </c>
      <c r="B1952" s="29">
        <v>9194.0</v>
      </c>
      <c r="C1952" s="58">
        <v>9194.0</v>
      </c>
      <c r="D1952" s="27">
        <v>0.0</v>
      </c>
      <c r="E1952" s="41"/>
    </row>
    <row r="1953" hidden="1">
      <c r="A1953" s="57" t="s">
        <v>3444</v>
      </c>
      <c r="B1953" s="29">
        <v>24885.0</v>
      </c>
      <c r="C1953" s="58">
        <v>24885.0</v>
      </c>
      <c r="D1953" s="27">
        <v>0.0</v>
      </c>
      <c r="E1953" s="41"/>
    </row>
    <row r="1954" hidden="1">
      <c r="A1954" s="57" t="s">
        <v>3445</v>
      </c>
      <c r="B1954" s="29">
        <v>18935.0</v>
      </c>
      <c r="C1954" s="58">
        <v>18935.0</v>
      </c>
      <c r="D1954" s="27">
        <v>0.0</v>
      </c>
      <c r="E1954" s="41"/>
    </row>
    <row r="1955" hidden="1">
      <c r="A1955" s="57" t="s">
        <v>3447</v>
      </c>
      <c r="B1955" s="29">
        <v>707.0</v>
      </c>
      <c r="C1955" s="58">
        <v>707.0</v>
      </c>
      <c r="D1955" s="27">
        <v>0.0</v>
      </c>
      <c r="E1955" s="41"/>
    </row>
    <row r="1956" hidden="1">
      <c r="A1956" s="57" t="s">
        <v>3448</v>
      </c>
      <c r="B1956" s="29">
        <v>4983.0</v>
      </c>
      <c r="C1956" s="58">
        <v>4983.0</v>
      </c>
      <c r="D1956" s="27">
        <v>0.0</v>
      </c>
      <c r="E1956" s="41"/>
    </row>
    <row r="1957" hidden="1">
      <c r="A1957" s="35" t="s">
        <v>3449</v>
      </c>
      <c r="B1957" s="29">
        <v>100792.0</v>
      </c>
      <c r="C1957" s="58">
        <v>100832.0</v>
      </c>
      <c r="D1957" s="27">
        <v>40.0</v>
      </c>
      <c r="E1957" s="41"/>
    </row>
    <row r="1958" hidden="1">
      <c r="A1958" s="36" t="s">
        <v>3450</v>
      </c>
      <c r="B1958" s="42">
        <v>11.599999999998545</v>
      </c>
      <c r="C1958" s="64">
        <v>-28.39999999999418</v>
      </c>
      <c r="D1958" s="65">
        <v>-39.999999999992724</v>
      </c>
      <c r="E1958" s="45"/>
    </row>
    <row r="1959" hidden="1"/>
    <row r="1960" hidden="1"/>
    <row r="1961" hidden="1">
      <c r="A1961" s="5" t="s">
        <v>3452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3423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45931.0</v>
      </c>
      <c r="B1965" s="6"/>
      <c r="C1965" s="53" t="s">
        <v>3424</v>
      </c>
      <c r="D1965" s="15">
        <v>45935.0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4" t="s">
        <v>4471</v>
      </c>
      <c r="B1967" s="7"/>
      <c r="C1967" s="16"/>
      <c r="D1967" s="55" t="s">
        <v>4469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3425</v>
      </c>
      <c r="B1969" s="6"/>
      <c r="C1969" s="6"/>
      <c r="D1969" s="6"/>
      <c r="E1969" s="7"/>
    </row>
    <row r="1970" hidden="1">
      <c r="A1970" s="20" t="s">
        <v>3426</v>
      </c>
      <c r="B1970" s="21" t="s">
        <v>3427</v>
      </c>
      <c r="C1970" s="22" t="s">
        <v>3428</v>
      </c>
      <c r="D1970" s="21" t="s">
        <v>3429</v>
      </c>
      <c r="E1970" s="23" t="s">
        <v>13</v>
      </c>
    </row>
    <row r="1971" hidden="1">
      <c r="A1971" s="56" t="s">
        <v>3430</v>
      </c>
      <c r="B1971" s="25">
        <v>16442.0</v>
      </c>
      <c r="C1971" s="26">
        <v>16442.0</v>
      </c>
      <c r="D1971" s="27">
        <v>0.0</v>
      </c>
      <c r="E1971" s="41"/>
    </row>
    <row r="1972" hidden="1">
      <c r="A1972" s="56" t="s">
        <v>3431</v>
      </c>
      <c r="B1972" s="29">
        <v>23341.0</v>
      </c>
      <c r="C1972" s="26">
        <v>23341.0</v>
      </c>
      <c r="D1972" s="27">
        <v>0.0</v>
      </c>
      <c r="E1972" s="28"/>
    </row>
    <row r="1973" hidden="1">
      <c r="A1973" s="56" t="s">
        <v>3432</v>
      </c>
      <c r="B1973" s="29">
        <v>1190.0</v>
      </c>
      <c r="C1973" s="26">
        <v>1190.0</v>
      </c>
      <c r="D1973" s="27">
        <v>0.0</v>
      </c>
      <c r="E1973" s="41"/>
    </row>
    <row r="1974" hidden="1">
      <c r="A1974" s="56" t="s">
        <v>3434</v>
      </c>
      <c r="B1974" s="29">
        <v>0.0</v>
      </c>
      <c r="C1974" s="26"/>
      <c r="D1974" s="27">
        <v>0.0</v>
      </c>
      <c r="E1974" s="41"/>
    </row>
    <row r="1975" hidden="1">
      <c r="A1975" s="31" t="s">
        <v>3436</v>
      </c>
      <c r="B1975" s="29">
        <v>0.0</v>
      </c>
      <c r="C1975" s="26"/>
      <c r="D1975" s="27">
        <v>0.0</v>
      </c>
      <c r="E1975" s="41"/>
    </row>
    <row r="1976" hidden="1">
      <c r="A1976" s="31" t="s">
        <v>3438</v>
      </c>
      <c r="B1976" s="29">
        <v>0.0</v>
      </c>
      <c r="C1976" s="26"/>
      <c r="D1976" s="27">
        <v>0.0</v>
      </c>
      <c r="E1976" s="28"/>
    </row>
    <row r="1977" hidden="1">
      <c r="A1977" s="31" t="s">
        <v>3439</v>
      </c>
      <c r="B1977" s="29">
        <v>6160.0</v>
      </c>
      <c r="C1977" s="26">
        <v>6153.0</v>
      </c>
      <c r="D1977" s="27">
        <v>-7.0</v>
      </c>
      <c r="E1977" s="28" t="s">
        <v>4695</v>
      </c>
    </row>
    <row r="1978" hidden="1">
      <c r="A1978" s="31" t="s">
        <v>3441</v>
      </c>
      <c r="B1978" s="29">
        <v>5080.0</v>
      </c>
      <c r="C1978" s="26">
        <v>5120.0</v>
      </c>
      <c r="D1978" s="27">
        <v>40.0</v>
      </c>
      <c r="E1978" s="41"/>
    </row>
    <row r="1979" hidden="1">
      <c r="A1979" s="57" t="s">
        <v>3442</v>
      </c>
      <c r="B1979" s="29">
        <v>93615.0</v>
      </c>
      <c r="C1979" s="29">
        <v>94273.0</v>
      </c>
      <c r="D1979" s="27">
        <v>658.0</v>
      </c>
      <c r="E1979" s="41"/>
    </row>
    <row r="1980" hidden="1">
      <c r="A1980" s="57" t="s">
        <v>3443</v>
      </c>
      <c r="B1980" s="29">
        <v>33238.0</v>
      </c>
      <c r="C1980" s="58">
        <v>33607.0</v>
      </c>
      <c r="D1980" s="27">
        <v>369.0</v>
      </c>
      <c r="E1980" s="41"/>
    </row>
    <row r="1981" hidden="1">
      <c r="A1981" s="57" t="s">
        <v>3444</v>
      </c>
      <c r="B1981" s="29">
        <v>100278.0</v>
      </c>
      <c r="C1981" s="58">
        <v>100278.0</v>
      </c>
      <c r="D1981" s="27">
        <v>0.0</v>
      </c>
      <c r="E1981" s="41"/>
    </row>
    <row r="1982" hidden="1">
      <c r="A1982" s="57" t="s">
        <v>3445</v>
      </c>
      <c r="B1982" s="29">
        <v>76188.0</v>
      </c>
      <c r="C1982" s="58">
        <v>76188.0</v>
      </c>
      <c r="D1982" s="27">
        <v>0.0</v>
      </c>
      <c r="E1982" s="41"/>
    </row>
    <row r="1983" hidden="1">
      <c r="A1983" s="57" t="s">
        <v>3447</v>
      </c>
      <c r="B1983" s="29">
        <v>1872.0</v>
      </c>
      <c r="C1983" s="58">
        <v>1872.0</v>
      </c>
      <c r="D1983" s="27">
        <v>0.0</v>
      </c>
      <c r="E1983" s="41"/>
    </row>
    <row r="1984" hidden="1">
      <c r="A1984" s="57" t="s">
        <v>3448</v>
      </c>
      <c r="B1984" s="29">
        <v>11857.0</v>
      </c>
      <c r="C1984" s="58">
        <v>11857.0</v>
      </c>
      <c r="D1984" s="27">
        <v>0.0</v>
      </c>
      <c r="E1984" s="41"/>
    </row>
    <row r="1985" hidden="1">
      <c r="A1985" s="35" t="s">
        <v>3449</v>
      </c>
      <c r="B1985" s="29">
        <v>357389.5</v>
      </c>
      <c r="C1985" s="58">
        <v>358416.5</v>
      </c>
      <c r="D1985" s="27">
        <v>1027.0</v>
      </c>
      <c r="E1985" s="41"/>
    </row>
    <row r="1986" hidden="1">
      <c r="A1986" s="36" t="s">
        <v>3450</v>
      </c>
      <c r="B1986" s="42">
        <v>14.5</v>
      </c>
      <c r="C1986" s="64">
        <v>47.5</v>
      </c>
      <c r="D1986" s="65">
        <v>33.0</v>
      </c>
      <c r="E1986" s="45"/>
    </row>
    <row r="1987" hidden="1"/>
    <row r="1988" hidden="1"/>
    <row r="1989" hidden="1">
      <c r="A1989" s="5" t="s">
        <v>3452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3423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45936.0</v>
      </c>
      <c r="B1993" s="6"/>
      <c r="C1993" s="53" t="s">
        <v>3424</v>
      </c>
      <c r="D1993" s="15">
        <v>45942.0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4" t="s">
        <v>4468</v>
      </c>
      <c r="B1995" s="7"/>
      <c r="C1995" s="16"/>
      <c r="D1995" s="55" t="s">
        <v>4469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3425</v>
      </c>
      <c r="B1997" s="6"/>
      <c r="C1997" s="6"/>
      <c r="D1997" s="6"/>
      <c r="E1997" s="7"/>
    </row>
    <row r="1998" hidden="1">
      <c r="A1998" s="20" t="s">
        <v>3426</v>
      </c>
      <c r="B1998" s="21" t="s">
        <v>3427</v>
      </c>
      <c r="C1998" s="22" t="s">
        <v>3428</v>
      </c>
      <c r="D1998" s="21" t="s">
        <v>3429</v>
      </c>
      <c r="E1998" s="23" t="s">
        <v>13</v>
      </c>
    </row>
    <row r="1999" hidden="1">
      <c r="A1999" s="56" t="s">
        <v>3430</v>
      </c>
      <c r="B1999" s="25">
        <v>49547.0</v>
      </c>
      <c r="C1999" s="26">
        <v>49547.0</v>
      </c>
      <c r="D1999" s="27">
        <v>0.0</v>
      </c>
      <c r="E1999" s="41"/>
    </row>
    <row r="2000" hidden="1">
      <c r="A2000" s="56" t="s">
        <v>3431</v>
      </c>
      <c r="B2000" s="29">
        <v>28902.0</v>
      </c>
      <c r="C2000" s="26">
        <v>28902.0</v>
      </c>
      <c r="D2000" s="27">
        <v>0.0</v>
      </c>
      <c r="E2000" s="28"/>
    </row>
    <row r="2001" hidden="1">
      <c r="A2001" s="56" t="s">
        <v>3432</v>
      </c>
      <c r="B2001" s="29">
        <v>400.0</v>
      </c>
      <c r="C2001" s="26">
        <v>400.0</v>
      </c>
      <c r="D2001" s="27">
        <v>0.0</v>
      </c>
      <c r="E2001" s="41"/>
    </row>
    <row r="2002" hidden="1">
      <c r="A2002" s="56" t="s">
        <v>3434</v>
      </c>
      <c r="B2002" s="29">
        <v>0.0</v>
      </c>
      <c r="C2002" s="26"/>
      <c r="D2002" s="27">
        <v>0.0</v>
      </c>
      <c r="E2002" s="41"/>
    </row>
    <row r="2003" hidden="1">
      <c r="A2003" s="31" t="s">
        <v>3436</v>
      </c>
      <c r="B2003" s="29">
        <v>0.0</v>
      </c>
      <c r="C2003" s="26"/>
      <c r="D2003" s="27">
        <v>0.0</v>
      </c>
      <c r="E2003" s="41"/>
    </row>
    <row r="2004" hidden="1">
      <c r="A2004" s="31" t="s">
        <v>3438</v>
      </c>
      <c r="B2004" s="29">
        <v>0.0</v>
      </c>
      <c r="C2004" s="26"/>
      <c r="D2004" s="27">
        <v>0.0</v>
      </c>
      <c r="E2004" s="28"/>
    </row>
    <row r="2005" hidden="1">
      <c r="A2005" s="31" t="s">
        <v>3439</v>
      </c>
      <c r="B2005" s="29">
        <v>1024.0</v>
      </c>
      <c r="C2005" s="26">
        <v>984.0</v>
      </c>
      <c r="D2005" s="27">
        <v>-40.0</v>
      </c>
      <c r="E2005" s="28" t="s">
        <v>4696</v>
      </c>
    </row>
    <row r="2006" hidden="1">
      <c r="A2006" s="31" t="s">
        <v>3441</v>
      </c>
      <c r="B2006" s="29">
        <v>5440.0</v>
      </c>
      <c r="C2006" s="26">
        <v>5320.0</v>
      </c>
      <c r="D2006" s="27">
        <v>-120.0</v>
      </c>
      <c r="E2006" s="41"/>
    </row>
    <row r="2007" hidden="1">
      <c r="A2007" s="57" t="s">
        <v>3442</v>
      </c>
      <c r="B2007" s="29">
        <v>121082.0</v>
      </c>
      <c r="C2007" s="29">
        <v>122104.0</v>
      </c>
      <c r="D2007" s="27">
        <v>1022.0</v>
      </c>
      <c r="E2007" s="41"/>
    </row>
    <row r="2008" hidden="1">
      <c r="A2008" s="57" t="s">
        <v>3443</v>
      </c>
      <c r="B2008" s="29">
        <v>42378.0</v>
      </c>
      <c r="C2008" s="58">
        <v>42762.0</v>
      </c>
      <c r="D2008" s="27">
        <v>384.0</v>
      </c>
      <c r="E2008" s="41"/>
    </row>
    <row r="2009" hidden="1">
      <c r="A2009" s="57" t="s">
        <v>3444</v>
      </c>
      <c r="B2009" s="29">
        <v>122086.0</v>
      </c>
      <c r="C2009" s="58">
        <v>122086.0</v>
      </c>
      <c r="D2009" s="27">
        <v>0.0</v>
      </c>
      <c r="E2009" s="41"/>
    </row>
    <row r="2010" hidden="1">
      <c r="A2010" s="57" t="s">
        <v>3445</v>
      </c>
      <c r="B2010" s="29">
        <v>99102.0</v>
      </c>
      <c r="C2010" s="58">
        <v>99930.0</v>
      </c>
      <c r="D2010" s="27">
        <v>828.0</v>
      </c>
      <c r="E2010" s="41"/>
    </row>
    <row r="2011" hidden="1">
      <c r="A2011" s="57" t="s">
        <v>3447</v>
      </c>
      <c r="B2011" s="29">
        <v>6439.0</v>
      </c>
      <c r="C2011" s="58">
        <v>6439.0</v>
      </c>
      <c r="D2011" s="27">
        <v>0.0</v>
      </c>
      <c r="E2011" s="41"/>
    </row>
    <row r="2012" hidden="1">
      <c r="A2012" s="57" t="s">
        <v>3448</v>
      </c>
      <c r="B2012" s="29">
        <v>19396.0</v>
      </c>
      <c r="C2012" s="58">
        <v>19775.0</v>
      </c>
      <c r="D2012" s="27">
        <v>379.0</v>
      </c>
      <c r="E2012" s="41"/>
    </row>
    <row r="2013" hidden="1">
      <c r="A2013" s="35" t="s">
        <v>3449</v>
      </c>
      <c r="B2013" s="29">
        <v>476388.0</v>
      </c>
      <c r="C2013" s="58">
        <v>479001.0</v>
      </c>
      <c r="D2013" s="27">
        <v>2613.0</v>
      </c>
      <c r="E2013" s="41"/>
    </row>
    <row r="2014" hidden="1">
      <c r="A2014" s="36" t="s">
        <v>3450</v>
      </c>
      <c r="B2014" s="42">
        <v>12.0</v>
      </c>
      <c r="C2014" s="64">
        <v>-527.0</v>
      </c>
      <c r="D2014" s="65">
        <v>-539.0</v>
      </c>
      <c r="E2014" s="45"/>
    </row>
    <row r="2015" hidden="1"/>
    <row r="2016" hidden="1"/>
    <row r="2017" hidden="1">
      <c r="A2017" s="5" t="s">
        <v>3452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3423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45943.0</v>
      </c>
      <c r="B2021" s="6"/>
      <c r="C2021" s="53" t="s">
        <v>3424</v>
      </c>
      <c r="D2021" s="15">
        <v>45949.0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4" t="s">
        <v>4468</v>
      </c>
      <c r="B2023" s="7"/>
      <c r="C2023" s="16"/>
      <c r="D2023" s="55" t="s">
        <v>4469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3425</v>
      </c>
      <c r="B2025" s="6"/>
      <c r="C2025" s="6"/>
      <c r="D2025" s="6"/>
      <c r="E2025" s="7"/>
    </row>
    <row r="2026" hidden="1">
      <c r="A2026" s="20" t="s">
        <v>3426</v>
      </c>
      <c r="B2026" s="21" t="s">
        <v>3427</v>
      </c>
      <c r="C2026" s="22" t="s">
        <v>3428</v>
      </c>
      <c r="D2026" s="21" t="s">
        <v>3429</v>
      </c>
      <c r="E2026" s="23" t="s">
        <v>13</v>
      </c>
    </row>
    <row r="2027" hidden="1">
      <c r="A2027" s="56" t="s">
        <v>3430</v>
      </c>
      <c r="B2027" s="25">
        <v>25531.0</v>
      </c>
      <c r="C2027" s="26">
        <v>25531.0</v>
      </c>
      <c r="D2027" s="27">
        <v>0.0</v>
      </c>
      <c r="E2027" s="41"/>
    </row>
    <row r="2028" hidden="1">
      <c r="A2028" s="56" t="s">
        <v>3431</v>
      </c>
      <c r="B2028" s="29">
        <v>34912.0</v>
      </c>
      <c r="C2028" s="26">
        <v>34912.0</v>
      </c>
      <c r="D2028" s="27">
        <v>0.0</v>
      </c>
      <c r="E2028" s="28"/>
    </row>
    <row r="2029" hidden="1">
      <c r="A2029" s="56" t="s">
        <v>3432</v>
      </c>
      <c r="B2029" s="29">
        <v>340.0</v>
      </c>
      <c r="C2029" s="26">
        <v>340.0</v>
      </c>
      <c r="D2029" s="27">
        <v>0.0</v>
      </c>
      <c r="E2029" s="41"/>
    </row>
    <row r="2030" hidden="1">
      <c r="A2030" s="56" t="s">
        <v>3434</v>
      </c>
      <c r="B2030" s="29">
        <v>0.0</v>
      </c>
      <c r="C2030" s="26"/>
      <c r="D2030" s="27">
        <v>0.0</v>
      </c>
      <c r="E2030" s="41"/>
    </row>
    <row r="2031" hidden="1">
      <c r="A2031" s="31" t="s">
        <v>3436</v>
      </c>
      <c r="B2031" s="29">
        <v>0.0</v>
      </c>
      <c r="C2031" s="26"/>
      <c r="D2031" s="27">
        <v>0.0</v>
      </c>
      <c r="E2031" s="41"/>
    </row>
    <row r="2032" hidden="1">
      <c r="A2032" s="31" t="s">
        <v>3438</v>
      </c>
      <c r="B2032" s="29">
        <v>3780.0</v>
      </c>
      <c r="C2032" s="26">
        <v>3856.0</v>
      </c>
      <c r="D2032" s="27">
        <v>76.0</v>
      </c>
      <c r="E2032" s="28"/>
    </row>
    <row r="2033" hidden="1">
      <c r="A2033" s="31" t="s">
        <v>3439</v>
      </c>
      <c r="B2033" s="29">
        <v>876.0</v>
      </c>
      <c r="C2033" s="26"/>
      <c r="D2033" s="27">
        <v>-876.0</v>
      </c>
      <c r="E2033" s="28"/>
    </row>
    <row r="2034" hidden="1">
      <c r="A2034" s="31" t="s">
        <v>3441</v>
      </c>
      <c r="B2034" s="29">
        <v>5560.0</v>
      </c>
      <c r="C2034" s="26">
        <v>6320.0</v>
      </c>
      <c r="D2034" s="27">
        <v>760.0</v>
      </c>
      <c r="E2034" s="41"/>
    </row>
    <row r="2035" hidden="1">
      <c r="A2035" s="57" t="s">
        <v>3442</v>
      </c>
      <c r="B2035" s="29">
        <v>106825.0</v>
      </c>
      <c r="C2035" s="29">
        <v>106825.0</v>
      </c>
      <c r="D2035" s="27">
        <v>0.0</v>
      </c>
      <c r="E2035" s="41"/>
    </row>
    <row r="2036" hidden="1">
      <c r="A2036" s="57" t="s">
        <v>3443</v>
      </c>
      <c r="B2036" s="29">
        <v>46353.0</v>
      </c>
      <c r="C2036" s="58">
        <v>46353.0</v>
      </c>
      <c r="D2036" s="27">
        <v>0.0</v>
      </c>
      <c r="E2036" s="41"/>
    </row>
    <row r="2037" hidden="1">
      <c r="A2037" s="57" t="s">
        <v>3444</v>
      </c>
      <c r="B2037" s="29">
        <v>120343.0</v>
      </c>
      <c r="C2037" s="58">
        <v>120632.0</v>
      </c>
      <c r="D2037" s="27">
        <v>289.0</v>
      </c>
      <c r="E2037" s="41"/>
    </row>
    <row r="2038" hidden="1">
      <c r="A2038" s="57" t="s">
        <v>3445</v>
      </c>
      <c r="B2038" s="29">
        <v>108646.0</v>
      </c>
      <c r="C2038" s="58">
        <v>108646.0</v>
      </c>
      <c r="D2038" s="27">
        <v>0.0</v>
      </c>
      <c r="E2038" s="41"/>
    </row>
    <row r="2039" hidden="1">
      <c r="A2039" s="57" t="s">
        <v>3447</v>
      </c>
      <c r="B2039" s="29">
        <v>2441.0</v>
      </c>
      <c r="C2039" s="58">
        <v>2441.0</v>
      </c>
      <c r="D2039" s="27">
        <v>0.0</v>
      </c>
      <c r="E2039" s="41"/>
    </row>
    <row r="2040" hidden="1">
      <c r="A2040" s="57" t="s">
        <v>3448</v>
      </c>
      <c r="B2040" s="29">
        <v>11802.0</v>
      </c>
      <c r="C2040" s="58">
        <v>11802.0</v>
      </c>
      <c r="D2040" s="27">
        <v>0.0</v>
      </c>
      <c r="E2040" s="41"/>
    </row>
    <row r="2041" hidden="1">
      <c r="A2041" s="35" t="s">
        <v>3449</v>
      </c>
      <c r="B2041" s="29">
        <v>455597.9</v>
      </c>
      <c r="C2041" s="58">
        <v>455886.9</v>
      </c>
      <c r="D2041" s="27">
        <v>289.0</v>
      </c>
      <c r="E2041" s="41"/>
    </row>
    <row r="2042" hidden="1">
      <c r="A2042" s="36" t="s">
        <v>3450</v>
      </c>
      <c r="B2042" s="42">
        <v>9.10000000000582</v>
      </c>
      <c r="C2042" s="64">
        <v>-30.900000000023283</v>
      </c>
      <c r="D2042" s="65">
        <v>-40.000000000029104</v>
      </c>
      <c r="E2042" s="45"/>
    </row>
    <row r="2043" hidden="1"/>
    <row r="2044" hidden="1"/>
    <row r="2045" hidden="1">
      <c r="A2045" s="5" t="s">
        <v>3452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3423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45950.0</v>
      </c>
      <c r="B2049" s="6"/>
      <c r="C2049" s="53" t="s">
        <v>3424</v>
      </c>
      <c r="D2049" s="15">
        <v>45956.0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4" t="s">
        <v>4468</v>
      </c>
      <c r="B2051" s="7"/>
      <c r="C2051" s="16"/>
      <c r="D2051" s="55" t="s">
        <v>4469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3425</v>
      </c>
      <c r="B2053" s="6"/>
      <c r="C2053" s="6"/>
      <c r="D2053" s="6"/>
      <c r="E2053" s="7"/>
    </row>
    <row r="2054" hidden="1">
      <c r="A2054" s="20" t="s">
        <v>3426</v>
      </c>
      <c r="B2054" s="21" t="s">
        <v>3427</v>
      </c>
      <c r="C2054" s="22" t="s">
        <v>3428</v>
      </c>
      <c r="D2054" s="21" t="s">
        <v>3429</v>
      </c>
      <c r="E2054" s="23" t="s">
        <v>13</v>
      </c>
    </row>
    <row r="2055" hidden="1">
      <c r="A2055" s="56" t="s">
        <v>3430</v>
      </c>
      <c r="B2055" s="25">
        <v>37466.0</v>
      </c>
      <c r="C2055" s="26">
        <v>37466.0</v>
      </c>
      <c r="D2055" s="27">
        <v>0.0</v>
      </c>
      <c r="E2055" s="41"/>
    </row>
    <row r="2056" hidden="1">
      <c r="A2056" s="56" t="s">
        <v>3431</v>
      </c>
      <c r="B2056" s="29">
        <v>25730.0</v>
      </c>
      <c r="C2056" s="26">
        <v>25730.0</v>
      </c>
      <c r="D2056" s="27">
        <v>0.0</v>
      </c>
      <c r="E2056" s="28"/>
    </row>
    <row r="2057" hidden="1">
      <c r="A2057" s="56" t="s">
        <v>3432</v>
      </c>
      <c r="B2057" s="29">
        <v>840.0</v>
      </c>
      <c r="C2057" s="26">
        <v>840.0</v>
      </c>
      <c r="D2057" s="27">
        <v>0.0</v>
      </c>
      <c r="E2057" s="41"/>
    </row>
    <row r="2058" hidden="1">
      <c r="A2058" s="56" t="s">
        <v>3434</v>
      </c>
      <c r="B2058" s="29">
        <v>500.0</v>
      </c>
      <c r="C2058" s="26">
        <v>500.0</v>
      </c>
      <c r="D2058" s="27">
        <v>0.0</v>
      </c>
      <c r="E2058" s="41"/>
    </row>
    <row r="2059" hidden="1">
      <c r="A2059" s="31" t="s">
        <v>3436</v>
      </c>
      <c r="B2059" s="29">
        <v>0.0</v>
      </c>
      <c r="C2059" s="26"/>
      <c r="D2059" s="27">
        <v>0.0</v>
      </c>
      <c r="E2059" s="41"/>
    </row>
    <row r="2060" hidden="1">
      <c r="A2060" s="31" t="s">
        <v>3438</v>
      </c>
      <c r="B2060" s="29">
        <v>194.0</v>
      </c>
      <c r="C2060" s="26">
        <v>194.0</v>
      </c>
      <c r="D2060" s="27">
        <v>0.0</v>
      </c>
      <c r="E2060" s="28"/>
    </row>
    <row r="2061" hidden="1">
      <c r="A2061" s="31" t="s">
        <v>3439</v>
      </c>
      <c r="B2061" s="29">
        <v>300.0</v>
      </c>
      <c r="C2061" s="26">
        <v>300.0</v>
      </c>
      <c r="D2061" s="27">
        <v>0.0</v>
      </c>
      <c r="E2061" s="28"/>
    </row>
    <row r="2062" hidden="1">
      <c r="A2062" s="31" t="s">
        <v>3441</v>
      </c>
      <c r="B2062" s="29">
        <v>6400.0</v>
      </c>
      <c r="C2062" s="26">
        <v>5840.0</v>
      </c>
      <c r="D2062" s="27">
        <v>-560.0</v>
      </c>
      <c r="E2062" s="41"/>
    </row>
    <row r="2063" hidden="1">
      <c r="A2063" s="57" t="s">
        <v>3442</v>
      </c>
      <c r="B2063" s="29">
        <v>107212.0</v>
      </c>
      <c r="C2063" s="29">
        <v>108458.0</v>
      </c>
      <c r="D2063" s="27">
        <v>1246.0</v>
      </c>
      <c r="E2063" s="41"/>
    </row>
    <row r="2064" hidden="1">
      <c r="A2064" s="57" t="s">
        <v>3443</v>
      </c>
      <c r="B2064" s="29">
        <v>38603.0</v>
      </c>
      <c r="C2064" s="58">
        <v>39156.0</v>
      </c>
      <c r="D2064" s="27">
        <v>553.0</v>
      </c>
      <c r="E2064" s="41"/>
    </row>
    <row r="2065" hidden="1">
      <c r="A2065" s="57" t="s">
        <v>3444</v>
      </c>
      <c r="B2065" s="29">
        <v>122912.0</v>
      </c>
      <c r="C2065" s="58">
        <v>123440.0</v>
      </c>
      <c r="D2065" s="27">
        <v>528.0</v>
      </c>
      <c r="E2065" s="41"/>
    </row>
    <row r="2066" hidden="1">
      <c r="A2066" s="57" t="s">
        <v>3445</v>
      </c>
      <c r="B2066" s="29">
        <v>91233.5</v>
      </c>
      <c r="C2066" s="58">
        <v>91233.5</v>
      </c>
      <c r="D2066" s="27">
        <v>0.0</v>
      </c>
      <c r="E2066" s="41"/>
    </row>
    <row r="2067" hidden="1">
      <c r="A2067" s="57" t="s">
        <v>3447</v>
      </c>
      <c r="B2067" s="29">
        <v>1603.0</v>
      </c>
      <c r="C2067" s="58">
        <v>1603.0</v>
      </c>
      <c r="D2067" s="27">
        <v>0.0</v>
      </c>
      <c r="E2067" s="41"/>
    </row>
    <row r="2068" hidden="1">
      <c r="A2068" s="57" t="s">
        <v>3448</v>
      </c>
      <c r="B2068" s="29">
        <v>18762.0</v>
      </c>
      <c r="C2068" s="58">
        <v>19196.0</v>
      </c>
      <c r="D2068" s="27">
        <v>434.0</v>
      </c>
      <c r="E2068" s="41"/>
    </row>
    <row r="2069" hidden="1">
      <c r="A2069" s="35" t="s">
        <v>3449</v>
      </c>
      <c r="B2069" s="29">
        <v>432986.2</v>
      </c>
      <c r="C2069" s="58">
        <v>435747.2</v>
      </c>
      <c r="D2069" s="27">
        <v>2761.0</v>
      </c>
      <c r="E2069" s="41"/>
    </row>
    <row r="2070" hidden="1">
      <c r="A2070" s="36" t="s">
        <v>3450</v>
      </c>
      <c r="B2070" s="42">
        <v>7.30000000000291</v>
      </c>
      <c r="C2070" s="64">
        <v>-986.7000000000116</v>
      </c>
      <c r="D2070" s="65">
        <v>-994.0000000000146</v>
      </c>
      <c r="E2070" s="45"/>
    </row>
    <row r="2071" hidden="1"/>
    <row r="2072" hidden="1"/>
    <row r="2073" hidden="1">
      <c r="A2073" s="5" t="s">
        <v>3452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3423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45957.0</v>
      </c>
      <c r="B2077" s="6"/>
      <c r="C2077" s="53" t="s">
        <v>3424</v>
      </c>
      <c r="D2077" s="15">
        <v>45961.0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4" t="s">
        <v>4468</v>
      </c>
      <c r="B2079" s="7"/>
      <c r="C2079" s="16"/>
      <c r="D2079" s="55" t="s">
        <v>4475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3425</v>
      </c>
      <c r="B2081" s="6"/>
      <c r="C2081" s="6"/>
      <c r="D2081" s="6"/>
      <c r="E2081" s="7"/>
    </row>
    <row r="2082" hidden="1">
      <c r="A2082" s="20" t="s">
        <v>3426</v>
      </c>
      <c r="B2082" s="21" t="s">
        <v>3427</v>
      </c>
      <c r="C2082" s="22" t="s">
        <v>3428</v>
      </c>
      <c r="D2082" s="21" t="s">
        <v>3429</v>
      </c>
      <c r="E2082" s="23" t="s">
        <v>13</v>
      </c>
    </row>
    <row r="2083" hidden="1">
      <c r="A2083" s="56" t="s">
        <v>3430</v>
      </c>
      <c r="B2083" s="25">
        <v>21489.0</v>
      </c>
      <c r="C2083" s="26">
        <v>21489.0</v>
      </c>
      <c r="D2083" s="27">
        <v>0.0</v>
      </c>
      <c r="E2083" s="41"/>
    </row>
    <row r="2084" hidden="1">
      <c r="A2084" s="56" t="s">
        <v>3431</v>
      </c>
      <c r="B2084" s="29">
        <v>17836.0</v>
      </c>
      <c r="C2084" s="26">
        <v>17836.0</v>
      </c>
      <c r="D2084" s="27">
        <v>0.0</v>
      </c>
      <c r="E2084" s="28"/>
    </row>
    <row r="2085" hidden="1">
      <c r="A2085" s="56" t="s">
        <v>3432</v>
      </c>
      <c r="B2085" s="29">
        <v>0.0</v>
      </c>
      <c r="C2085" s="26"/>
      <c r="D2085" s="27">
        <v>0.0</v>
      </c>
      <c r="E2085" s="41"/>
    </row>
    <row r="2086" hidden="1">
      <c r="A2086" s="56" t="s">
        <v>3434</v>
      </c>
      <c r="B2086" s="29">
        <v>0.0</v>
      </c>
      <c r="C2086" s="26"/>
      <c r="D2086" s="27">
        <v>0.0</v>
      </c>
      <c r="E2086" s="41"/>
    </row>
    <row r="2087" hidden="1">
      <c r="A2087" s="31" t="s">
        <v>3436</v>
      </c>
      <c r="B2087" s="29">
        <v>0.0</v>
      </c>
      <c r="C2087" s="26"/>
      <c r="D2087" s="27">
        <v>0.0</v>
      </c>
      <c r="E2087" s="41"/>
    </row>
    <row r="2088" hidden="1">
      <c r="A2088" s="31" t="s">
        <v>3438</v>
      </c>
      <c r="B2088" s="29">
        <v>0.0</v>
      </c>
      <c r="C2088" s="26"/>
      <c r="D2088" s="27">
        <v>0.0</v>
      </c>
      <c r="E2088" s="28"/>
    </row>
    <row r="2089" hidden="1">
      <c r="A2089" s="31" t="s">
        <v>3439</v>
      </c>
      <c r="B2089" s="29">
        <v>237.0</v>
      </c>
      <c r="C2089" s="26">
        <v>237.0</v>
      </c>
      <c r="D2089" s="27">
        <v>0.0</v>
      </c>
      <c r="E2089" s="28"/>
    </row>
    <row r="2090" hidden="1">
      <c r="A2090" s="31" t="s">
        <v>3441</v>
      </c>
      <c r="B2090" s="29">
        <v>4400.0</v>
      </c>
      <c r="C2090" s="26">
        <v>4400.0</v>
      </c>
      <c r="D2090" s="27">
        <v>0.0</v>
      </c>
      <c r="E2090" s="41"/>
    </row>
    <row r="2091" hidden="1">
      <c r="A2091" s="57" t="s">
        <v>3442</v>
      </c>
      <c r="B2091" s="29">
        <v>74467.0</v>
      </c>
      <c r="C2091" s="29">
        <v>74467.0</v>
      </c>
      <c r="D2091" s="27">
        <v>0.0</v>
      </c>
      <c r="E2091" s="41"/>
    </row>
    <row r="2092" hidden="1">
      <c r="A2092" s="57" t="s">
        <v>3443</v>
      </c>
      <c r="B2092" s="29">
        <v>30149.0</v>
      </c>
      <c r="C2092" s="58">
        <v>30149.0</v>
      </c>
      <c r="D2092" s="27">
        <v>0.0</v>
      </c>
      <c r="E2092" s="41"/>
    </row>
    <row r="2093" hidden="1">
      <c r="A2093" s="57" t="s">
        <v>3444</v>
      </c>
      <c r="B2093" s="29">
        <v>78810.0</v>
      </c>
      <c r="C2093" s="58">
        <v>78810.0</v>
      </c>
      <c r="D2093" s="27">
        <v>0.0</v>
      </c>
      <c r="E2093" s="41"/>
    </row>
    <row r="2094" hidden="1">
      <c r="A2094" s="57" t="s">
        <v>3445</v>
      </c>
      <c r="B2094" s="29">
        <v>68011.0</v>
      </c>
      <c r="C2094" s="58">
        <v>68011.0</v>
      </c>
      <c r="D2094" s="27">
        <v>0.0</v>
      </c>
      <c r="E2094" s="41"/>
    </row>
    <row r="2095" hidden="1">
      <c r="A2095" s="57" t="s">
        <v>3447</v>
      </c>
      <c r="B2095" s="29">
        <v>811.0</v>
      </c>
      <c r="C2095" s="58">
        <v>811.0</v>
      </c>
      <c r="D2095" s="27">
        <v>0.0</v>
      </c>
      <c r="E2095" s="41"/>
    </row>
    <row r="2096" hidden="1">
      <c r="A2096" s="57" t="s">
        <v>3448</v>
      </c>
      <c r="B2096" s="29">
        <v>9880.0</v>
      </c>
      <c r="C2096" s="58">
        <v>9880.0</v>
      </c>
      <c r="D2096" s="27">
        <v>0.0</v>
      </c>
      <c r="E2096" s="41"/>
    </row>
    <row r="2097" hidden="1">
      <c r="A2097" s="35" t="s">
        <v>3449</v>
      </c>
      <c r="B2097" s="29">
        <v>296206.5</v>
      </c>
      <c r="C2097" s="58">
        <v>296206.5</v>
      </c>
      <c r="D2097" s="27">
        <v>0.0</v>
      </c>
      <c r="E2097" s="41"/>
    </row>
    <row r="2098" hidden="1">
      <c r="A2098" s="36" t="s">
        <v>3450</v>
      </c>
      <c r="B2098" s="42">
        <v>3.5</v>
      </c>
      <c r="C2098" s="64">
        <v>3.5</v>
      </c>
      <c r="D2098" s="65">
        <v>0.0</v>
      </c>
      <c r="E2098" s="45"/>
    </row>
    <row r="2099" hidden="1"/>
    <row r="2100" hidden="1"/>
    <row r="2101" hidden="1">
      <c r="A2101" s="5" t="s">
        <v>3452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3423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45962.0</v>
      </c>
      <c r="B2105" s="6"/>
      <c r="C2105" s="53" t="s">
        <v>3424</v>
      </c>
      <c r="D2105" s="15">
        <v>45963.0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4" t="s">
        <v>4477</v>
      </c>
      <c r="B2107" s="7"/>
      <c r="C2107" s="16"/>
      <c r="D2107" s="55" t="s">
        <v>4469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3425</v>
      </c>
      <c r="B2109" s="6"/>
      <c r="C2109" s="6"/>
      <c r="D2109" s="6"/>
      <c r="E2109" s="7"/>
    </row>
    <row r="2110" hidden="1">
      <c r="A2110" s="20" t="s">
        <v>3426</v>
      </c>
      <c r="B2110" s="21" t="s">
        <v>3427</v>
      </c>
      <c r="C2110" s="22" t="s">
        <v>3428</v>
      </c>
      <c r="D2110" s="21" t="s">
        <v>3429</v>
      </c>
      <c r="E2110" s="23" t="s">
        <v>13</v>
      </c>
    </row>
    <row r="2111" hidden="1">
      <c r="A2111" s="56" t="s">
        <v>3430</v>
      </c>
      <c r="B2111" s="25">
        <v>13013.0</v>
      </c>
      <c r="C2111" s="26">
        <v>13013.0</v>
      </c>
      <c r="D2111" s="27">
        <v>0.0</v>
      </c>
      <c r="E2111" s="41"/>
    </row>
    <row r="2112" hidden="1">
      <c r="A2112" s="56" t="s">
        <v>3431</v>
      </c>
      <c r="B2112" s="29">
        <v>8382.0</v>
      </c>
      <c r="C2112" s="26">
        <v>8382.0</v>
      </c>
      <c r="D2112" s="27">
        <v>0.0</v>
      </c>
      <c r="E2112" s="28"/>
    </row>
    <row r="2113" hidden="1">
      <c r="A2113" s="56" t="s">
        <v>3432</v>
      </c>
      <c r="B2113" s="29">
        <v>0.0</v>
      </c>
      <c r="C2113" s="26"/>
      <c r="D2113" s="27">
        <v>0.0</v>
      </c>
      <c r="E2113" s="41"/>
    </row>
    <row r="2114" hidden="1">
      <c r="A2114" s="56" t="s">
        <v>3434</v>
      </c>
      <c r="B2114" s="29">
        <v>0.0</v>
      </c>
      <c r="C2114" s="26"/>
      <c r="D2114" s="27">
        <v>0.0</v>
      </c>
      <c r="E2114" s="41"/>
    </row>
    <row r="2115" hidden="1">
      <c r="A2115" s="31" t="s">
        <v>3436</v>
      </c>
      <c r="B2115" s="29">
        <v>0.0</v>
      </c>
      <c r="C2115" s="26"/>
      <c r="D2115" s="27">
        <v>0.0</v>
      </c>
      <c r="E2115" s="41"/>
    </row>
    <row r="2116" hidden="1">
      <c r="A2116" s="31" t="s">
        <v>3438</v>
      </c>
      <c r="B2116" s="29">
        <v>0.0</v>
      </c>
      <c r="C2116" s="26"/>
      <c r="D2116" s="27">
        <v>0.0</v>
      </c>
      <c r="E2116" s="28"/>
    </row>
    <row r="2117" hidden="1">
      <c r="A2117" s="31" t="s">
        <v>3439</v>
      </c>
      <c r="B2117" s="29">
        <v>0.0</v>
      </c>
      <c r="C2117" s="26"/>
      <c r="D2117" s="27">
        <v>0.0</v>
      </c>
      <c r="E2117" s="28"/>
    </row>
    <row r="2118" hidden="1">
      <c r="A2118" s="31" t="s">
        <v>3441</v>
      </c>
      <c r="B2118" s="29">
        <v>2120.0</v>
      </c>
      <c r="C2118" s="26">
        <v>2120.0</v>
      </c>
      <c r="D2118" s="27">
        <v>0.0</v>
      </c>
      <c r="E2118" s="41"/>
    </row>
    <row r="2119" hidden="1">
      <c r="A2119" s="57" t="s">
        <v>3442</v>
      </c>
      <c r="B2119" s="29">
        <v>45636.0</v>
      </c>
      <c r="C2119" s="29">
        <v>45636.0</v>
      </c>
      <c r="D2119" s="27">
        <v>0.0</v>
      </c>
      <c r="E2119" s="41"/>
    </row>
    <row r="2120" hidden="1">
      <c r="A2120" s="57" t="s">
        <v>3443</v>
      </c>
      <c r="B2120" s="29">
        <v>19527.0</v>
      </c>
      <c r="C2120" s="58">
        <v>19527.0</v>
      </c>
      <c r="D2120" s="27">
        <v>0.0</v>
      </c>
      <c r="E2120" s="41"/>
    </row>
    <row r="2121" hidden="1">
      <c r="A2121" s="57" t="s">
        <v>3444</v>
      </c>
      <c r="B2121" s="29">
        <v>47510.0</v>
      </c>
      <c r="C2121" s="58">
        <v>47510.0</v>
      </c>
      <c r="D2121" s="27">
        <v>0.0</v>
      </c>
      <c r="E2121" s="41"/>
    </row>
    <row r="2122" hidden="1">
      <c r="A2122" s="57" t="s">
        <v>3445</v>
      </c>
      <c r="B2122" s="29">
        <v>31195.0</v>
      </c>
      <c r="C2122" s="58">
        <v>31951.0</v>
      </c>
      <c r="D2122" s="27">
        <v>756.0</v>
      </c>
      <c r="E2122" s="41"/>
    </row>
    <row r="2123" hidden="1">
      <c r="A2123" s="57" t="s">
        <v>3447</v>
      </c>
      <c r="B2123" s="29">
        <v>0.0</v>
      </c>
      <c r="C2123" s="58">
        <v>0.0</v>
      </c>
      <c r="D2123" s="27">
        <v>0.0</v>
      </c>
      <c r="E2123" s="41"/>
    </row>
    <row r="2124" hidden="1">
      <c r="A2124" s="57" t="s">
        <v>3448</v>
      </c>
      <c r="B2124" s="29">
        <v>7588.0</v>
      </c>
      <c r="C2124" s="58">
        <v>7588.0</v>
      </c>
      <c r="D2124" s="27">
        <v>0.0</v>
      </c>
      <c r="E2124" s="41"/>
    </row>
    <row r="2125" hidden="1">
      <c r="A2125" s="35" t="s">
        <v>3449</v>
      </c>
      <c r="B2125" s="29">
        <v>167382.5</v>
      </c>
      <c r="C2125" s="58">
        <v>168138.5</v>
      </c>
      <c r="D2125" s="27">
        <v>756.0</v>
      </c>
      <c r="E2125" s="41"/>
    </row>
    <row r="2126" hidden="1">
      <c r="A2126" s="36" t="s">
        <v>3450</v>
      </c>
      <c r="B2126" s="42">
        <v>0.5</v>
      </c>
      <c r="C2126" s="64">
        <v>0.5</v>
      </c>
      <c r="D2126" s="65">
        <v>0.0</v>
      </c>
      <c r="E2126" s="45"/>
    </row>
    <row r="2127" hidden="1"/>
    <row r="2128" hidden="1"/>
    <row r="2129" hidden="1">
      <c r="A2129" s="5" t="s">
        <v>3452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3423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45964.0</v>
      </c>
      <c r="B2133" s="6"/>
      <c r="C2133" s="53" t="s">
        <v>3424</v>
      </c>
      <c r="D2133" s="15">
        <v>45970.0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4" t="s">
        <v>4468</v>
      </c>
      <c r="B2135" s="7"/>
      <c r="C2135" s="16"/>
      <c r="D2135" s="55" t="s">
        <v>4469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3425</v>
      </c>
      <c r="B2137" s="6"/>
      <c r="C2137" s="6"/>
      <c r="D2137" s="6"/>
      <c r="E2137" s="7"/>
    </row>
    <row r="2138" hidden="1">
      <c r="A2138" s="20" t="s">
        <v>3426</v>
      </c>
      <c r="B2138" s="21" t="s">
        <v>3427</v>
      </c>
      <c r="C2138" s="22" t="s">
        <v>3428</v>
      </c>
      <c r="D2138" s="21" t="s">
        <v>3429</v>
      </c>
      <c r="E2138" s="23" t="s">
        <v>13</v>
      </c>
    </row>
    <row r="2139" hidden="1">
      <c r="A2139" s="56" t="s">
        <v>3430</v>
      </c>
      <c r="B2139" s="25">
        <v>27737.0</v>
      </c>
      <c r="C2139" s="26">
        <v>27737.0</v>
      </c>
      <c r="D2139" s="27">
        <v>0.0</v>
      </c>
      <c r="E2139" s="41"/>
    </row>
    <row r="2140" hidden="1">
      <c r="A2140" s="56" t="s">
        <v>3431</v>
      </c>
      <c r="B2140" s="29">
        <v>31011.0</v>
      </c>
      <c r="C2140" s="26">
        <v>31011.0</v>
      </c>
      <c r="D2140" s="27">
        <v>0.0</v>
      </c>
      <c r="E2140" s="28"/>
    </row>
    <row r="2141" hidden="1">
      <c r="A2141" s="56" t="s">
        <v>3432</v>
      </c>
      <c r="B2141" s="29">
        <v>670.0</v>
      </c>
      <c r="C2141" s="26">
        <v>670.0</v>
      </c>
      <c r="D2141" s="27">
        <v>0.0</v>
      </c>
      <c r="E2141" s="41"/>
    </row>
    <row r="2142" hidden="1">
      <c r="A2142" s="56" t="s">
        <v>3434</v>
      </c>
      <c r="B2142" s="29">
        <v>0.0</v>
      </c>
      <c r="C2142" s="26"/>
      <c r="D2142" s="27">
        <v>0.0</v>
      </c>
      <c r="E2142" s="41"/>
    </row>
    <row r="2143" hidden="1">
      <c r="A2143" s="31" t="s">
        <v>3436</v>
      </c>
      <c r="B2143" s="29">
        <v>0.0</v>
      </c>
      <c r="C2143" s="26"/>
      <c r="D2143" s="27">
        <v>0.0</v>
      </c>
      <c r="E2143" s="41"/>
    </row>
    <row r="2144" hidden="1">
      <c r="A2144" s="31" t="s">
        <v>3438</v>
      </c>
      <c r="B2144" s="29">
        <v>0.0</v>
      </c>
      <c r="C2144" s="26"/>
      <c r="D2144" s="27">
        <v>0.0</v>
      </c>
      <c r="E2144" s="28"/>
    </row>
    <row r="2145" hidden="1">
      <c r="A2145" s="31" t="s">
        <v>3439</v>
      </c>
      <c r="B2145" s="29">
        <v>1022.0</v>
      </c>
      <c r="C2145" s="26">
        <v>1023.0</v>
      </c>
      <c r="D2145" s="27">
        <v>1.0</v>
      </c>
      <c r="E2145" s="28" t="s">
        <v>4697</v>
      </c>
    </row>
    <row r="2146" hidden="1">
      <c r="A2146" s="31" t="s">
        <v>3441</v>
      </c>
      <c r="B2146" s="29">
        <v>5720.0</v>
      </c>
      <c r="C2146" s="26">
        <v>5720.0</v>
      </c>
      <c r="D2146" s="27">
        <v>0.0</v>
      </c>
      <c r="E2146" s="41"/>
    </row>
    <row r="2147" hidden="1">
      <c r="A2147" s="57" t="s">
        <v>3442</v>
      </c>
      <c r="B2147" s="29">
        <v>106316.0</v>
      </c>
      <c r="C2147" s="29">
        <v>106316.0</v>
      </c>
      <c r="D2147" s="27">
        <v>0.0</v>
      </c>
      <c r="E2147" s="41"/>
    </row>
    <row r="2148" hidden="1">
      <c r="A2148" s="57" t="s">
        <v>3443</v>
      </c>
      <c r="B2148" s="29">
        <v>43726.0</v>
      </c>
      <c r="C2148" s="58">
        <v>43726.0</v>
      </c>
      <c r="D2148" s="27">
        <v>0.0</v>
      </c>
      <c r="E2148" s="41"/>
    </row>
    <row r="2149" hidden="1">
      <c r="A2149" s="57" t="s">
        <v>3444</v>
      </c>
      <c r="B2149" s="29">
        <v>130882.0</v>
      </c>
      <c r="C2149" s="58">
        <v>130059.0</v>
      </c>
      <c r="D2149" s="27">
        <v>-823.0</v>
      </c>
      <c r="E2149" s="41"/>
    </row>
    <row r="2150" hidden="1">
      <c r="A2150" s="57" t="s">
        <v>3445</v>
      </c>
      <c r="B2150" s="29">
        <v>96208.0</v>
      </c>
      <c r="C2150" s="58">
        <v>96208.0</v>
      </c>
      <c r="D2150" s="27">
        <v>0.0</v>
      </c>
      <c r="E2150" s="41"/>
    </row>
    <row r="2151" hidden="1">
      <c r="A2151" s="57" t="s">
        <v>3447</v>
      </c>
      <c r="B2151" s="29">
        <v>1723.0</v>
      </c>
      <c r="C2151" s="58">
        <v>1723.0</v>
      </c>
      <c r="D2151" s="27">
        <v>0.0</v>
      </c>
      <c r="E2151" s="41"/>
    </row>
    <row r="2152" hidden="1">
      <c r="A2152" s="57" t="s">
        <v>3448</v>
      </c>
      <c r="B2152" s="29">
        <v>18072.0</v>
      </c>
      <c r="C2152" s="58">
        <v>18072.0</v>
      </c>
      <c r="D2152" s="27">
        <v>0.0</v>
      </c>
      <c r="E2152" s="41"/>
    </row>
    <row r="2153" hidden="1">
      <c r="A2153" s="35" t="s">
        <v>3449</v>
      </c>
      <c r="B2153" s="29">
        <v>445013.0</v>
      </c>
      <c r="C2153" s="58">
        <v>444190.0</v>
      </c>
      <c r="D2153" s="27">
        <v>-823.0</v>
      </c>
      <c r="E2153" s="41"/>
    </row>
    <row r="2154" hidden="1">
      <c r="A2154" s="36" t="s">
        <v>3450</v>
      </c>
      <c r="B2154" s="42">
        <v>2.0</v>
      </c>
      <c r="C2154" s="64">
        <v>3.0</v>
      </c>
      <c r="D2154" s="65">
        <v>1.0</v>
      </c>
      <c r="E2154" s="45"/>
    </row>
    <row r="2155" hidden="1"/>
    <row r="2156" hidden="1"/>
    <row r="2157" hidden="1">
      <c r="A2157" s="5" t="s">
        <v>3452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3423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45971.0</v>
      </c>
      <c r="B2161" s="6"/>
      <c r="C2161" s="53" t="s">
        <v>3424</v>
      </c>
      <c r="D2161" s="15">
        <v>45977.0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4" t="s">
        <v>4468</v>
      </c>
      <c r="B2163" s="7"/>
      <c r="C2163" s="16"/>
      <c r="D2163" s="55" t="s">
        <v>4469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3425</v>
      </c>
      <c r="B2165" s="6"/>
      <c r="C2165" s="6"/>
      <c r="D2165" s="6"/>
      <c r="E2165" s="7"/>
    </row>
    <row r="2166" hidden="1">
      <c r="A2166" s="20" t="s">
        <v>3426</v>
      </c>
      <c r="B2166" s="21" t="s">
        <v>3427</v>
      </c>
      <c r="C2166" s="22" t="s">
        <v>3428</v>
      </c>
      <c r="D2166" s="21" t="s">
        <v>3429</v>
      </c>
      <c r="E2166" s="23" t="s">
        <v>13</v>
      </c>
    </row>
    <row r="2167" hidden="1">
      <c r="A2167" s="56" t="s">
        <v>3430</v>
      </c>
      <c r="B2167" s="25">
        <v>28446.0</v>
      </c>
      <c r="C2167" s="26">
        <v>28446.0</v>
      </c>
      <c r="D2167" s="27">
        <v>0.0</v>
      </c>
      <c r="E2167" s="41"/>
    </row>
    <row r="2168" hidden="1">
      <c r="A2168" s="56" t="s">
        <v>3431</v>
      </c>
      <c r="B2168" s="29">
        <v>33696.0</v>
      </c>
      <c r="C2168" s="26">
        <v>33696.0</v>
      </c>
      <c r="D2168" s="27">
        <v>0.0</v>
      </c>
      <c r="E2168" s="28"/>
    </row>
    <row r="2169" hidden="1">
      <c r="A2169" s="56" t="s">
        <v>3432</v>
      </c>
      <c r="B2169" s="29">
        <v>600.0</v>
      </c>
      <c r="C2169" s="26">
        <v>600.0</v>
      </c>
      <c r="D2169" s="27">
        <v>0.0</v>
      </c>
      <c r="E2169" s="41"/>
    </row>
    <row r="2170" hidden="1">
      <c r="A2170" s="56" t="s">
        <v>3434</v>
      </c>
      <c r="B2170" s="29">
        <v>0.0</v>
      </c>
      <c r="C2170" s="26"/>
      <c r="D2170" s="27">
        <v>0.0</v>
      </c>
      <c r="E2170" s="41"/>
    </row>
    <row r="2171" hidden="1">
      <c r="A2171" s="31" t="s">
        <v>3436</v>
      </c>
      <c r="B2171" s="29">
        <v>0.0</v>
      </c>
      <c r="C2171" s="26"/>
      <c r="D2171" s="27">
        <v>0.0</v>
      </c>
      <c r="E2171" s="41"/>
    </row>
    <row r="2172" hidden="1">
      <c r="A2172" s="31" t="s">
        <v>3438</v>
      </c>
      <c r="B2172" s="29">
        <v>945.0</v>
      </c>
      <c r="C2172" s="26">
        <v>945.0</v>
      </c>
      <c r="D2172" s="27">
        <v>0.0</v>
      </c>
      <c r="E2172" s="28"/>
    </row>
    <row r="2173" hidden="1">
      <c r="A2173" s="31" t="s">
        <v>3439</v>
      </c>
      <c r="B2173" s="29">
        <v>2369.0</v>
      </c>
      <c r="C2173" s="26">
        <v>2369.0</v>
      </c>
      <c r="D2173" s="27">
        <v>0.0</v>
      </c>
      <c r="E2173" s="28" t="s">
        <v>4698</v>
      </c>
    </row>
    <row r="2174" hidden="1">
      <c r="A2174" s="31" t="s">
        <v>3441</v>
      </c>
      <c r="B2174" s="29">
        <v>6560.0</v>
      </c>
      <c r="C2174" s="26">
        <v>6560.0</v>
      </c>
      <c r="D2174" s="27">
        <v>0.0</v>
      </c>
      <c r="E2174" s="41"/>
    </row>
    <row r="2175" hidden="1">
      <c r="A2175" s="57" t="s">
        <v>3442</v>
      </c>
      <c r="B2175" s="29">
        <v>116520.0</v>
      </c>
      <c r="C2175" s="29">
        <v>116520.0</v>
      </c>
      <c r="D2175" s="27">
        <v>0.0</v>
      </c>
      <c r="E2175" s="41"/>
    </row>
    <row r="2176" hidden="1">
      <c r="A2176" s="57" t="s">
        <v>3443</v>
      </c>
      <c r="B2176" s="29">
        <v>41718.0</v>
      </c>
      <c r="C2176" s="58">
        <v>41718.0</v>
      </c>
      <c r="D2176" s="27">
        <v>0.0</v>
      </c>
      <c r="E2176" s="41"/>
    </row>
    <row r="2177" hidden="1">
      <c r="A2177" s="57" t="s">
        <v>3444</v>
      </c>
      <c r="B2177" s="29">
        <v>136229.0</v>
      </c>
      <c r="C2177" s="58">
        <v>136229.0</v>
      </c>
      <c r="D2177" s="27">
        <v>0.0</v>
      </c>
      <c r="E2177" s="41"/>
    </row>
    <row r="2178" hidden="1">
      <c r="A2178" s="57" t="s">
        <v>3445</v>
      </c>
      <c r="B2178" s="29">
        <v>124560.0</v>
      </c>
      <c r="C2178" s="58">
        <v>124560.0</v>
      </c>
      <c r="D2178" s="27">
        <v>0.0</v>
      </c>
      <c r="E2178" s="41"/>
    </row>
    <row r="2179" hidden="1">
      <c r="A2179" s="57" t="s">
        <v>3447</v>
      </c>
      <c r="B2179" s="29">
        <v>2957.0</v>
      </c>
      <c r="C2179" s="58">
        <v>2957.0</v>
      </c>
      <c r="D2179" s="27">
        <v>0.0</v>
      </c>
      <c r="E2179" s="41"/>
    </row>
    <row r="2180" hidden="1">
      <c r="A2180" s="57" t="s">
        <v>3448</v>
      </c>
      <c r="B2180" s="29">
        <v>11892.0</v>
      </c>
      <c r="C2180" s="58">
        <v>11892.0</v>
      </c>
      <c r="D2180" s="27">
        <v>0.0</v>
      </c>
      <c r="E2180" s="41"/>
    </row>
    <row r="2181" hidden="1">
      <c r="A2181" s="35" t="s">
        <v>3449</v>
      </c>
      <c r="B2181" s="29">
        <v>494586.5</v>
      </c>
      <c r="C2181" s="58">
        <v>494675.5</v>
      </c>
      <c r="D2181" s="27">
        <v>89.0</v>
      </c>
      <c r="E2181" s="41"/>
    </row>
    <row r="2182" hidden="1">
      <c r="A2182" s="36" t="s">
        <v>3450</v>
      </c>
      <c r="B2182" s="42">
        <v>13.5</v>
      </c>
      <c r="C2182" s="64">
        <v>-75.5</v>
      </c>
      <c r="D2182" s="65">
        <v>-89.0</v>
      </c>
      <c r="E2182" s="45"/>
    </row>
    <row r="2183" hidden="1"/>
    <row r="2184" hidden="1"/>
    <row r="2185" hidden="1">
      <c r="A2185" s="5" t="s">
        <v>3452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3423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45971.0</v>
      </c>
      <c r="B2189" s="6"/>
      <c r="C2189" s="53" t="s">
        <v>3424</v>
      </c>
      <c r="D2189" s="15">
        <v>45977.0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4" t="s">
        <v>4468</v>
      </c>
      <c r="B2191" s="7"/>
      <c r="C2191" s="16"/>
      <c r="D2191" s="55" t="s">
        <v>4469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3425</v>
      </c>
      <c r="B2193" s="6"/>
      <c r="C2193" s="6"/>
      <c r="D2193" s="6"/>
      <c r="E2193" s="7"/>
    </row>
    <row r="2194" hidden="1">
      <c r="A2194" s="20" t="s">
        <v>3426</v>
      </c>
      <c r="B2194" s="21" t="s">
        <v>3427</v>
      </c>
      <c r="C2194" s="22" t="s">
        <v>3428</v>
      </c>
      <c r="D2194" s="21" t="s">
        <v>3429</v>
      </c>
      <c r="E2194" s="23" t="s">
        <v>13</v>
      </c>
    </row>
    <row r="2195" hidden="1">
      <c r="A2195" s="56" t="s">
        <v>3430</v>
      </c>
      <c r="B2195" s="25">
        <v>28446.0</v>
      </c>
      <c r="C2195" s="26">
        <v>28446.0</v>
      </c>
      <c r="D2195" s="27">
        <v>0.0</v>
      </c>
      <c r="E2195" s="41"/>
    </row>
    <row r="2196" hidden="1">
      <c r="A2196" s="56" t="s">
        <v>3431</v>
      </c>
      <c r="B2196" s="29">
        <v>33696.0</v>
      </c>
      <c r="C2196" s="26">
        <v>33696.0</v>
      </c>
      <c r="D2196" s="27">
        <v>0.0</v>
      </c>
      <c r="E2196" s="28"/>
    </row>
    <row r="2197" hidden="1">
      <c r="A2197" s="56" t="s">
        <v>3432</v>
      </c>
      <c r="B2197" s="29">
        <v>600.0</v>
      </c>
      <c r="C2197" s="26">
        <v>600.0</v>
      </c>
      <c r="D2197" s="27">
        <v>0.0</v>
      </c>
      <c r="E2197" s="41"/>
    </row>
    <row r="2198" hidden="1">
      <c r="A2198" s="56" t="s">
        <v>3434</v>
      </c>
      <c r="B2198" s="29">
        <v>0.0</v>
      </c>
      <c r="C2198" s="26"/>
      <c r="D2198" s="27">
        <v>0.0</v>
      </c>
      <c r="E2198" s="41"/>
    </row>
    <row r="2199" hidden="1">
      <c r="A2199" s="31" t="s">
        <v>3436</v>
      </c>
      <c r="B2199" s="29">
        <v>0.0</v>
      </c>
      <c r="C2199" s="26"/>
      <c r="D2199" s="27">
        <v>0.0</v>
      </c>
      <c r="E2199" s="41"/>
    </row>
    <row r="2200" hidden="1">
      <c r="A2200" s="31" t="s">
        <v>3438</v>
      </c>
      <c r="B2200" s="29">
        <v>945.0</v>
      </c>
      <c r="C2200" s="26">
        <v>945.0</v>
      </c>
      <c r="D2200" s="27">
        <v>0.0</v>
      </c>
      <c r="E2200" s="28"/>
    </row>
    <row r="2201" hidden="1">
      <c r="A2201" s="31" t="s">
        <v>3439</v>
      </c>
      <c r="B2201" s="29">
        <v>2369.0</v>
      </c>
      <c r="C2201" s="26">
        <v>2369.0</v>
      </c>
      <c r="D2201" s="27">
        <v>0.0</v>
      </c>
      <c r="E2201" s="28" t="s">
        <v>4698</v>
      </c>
    </row>
    <row r="2202" hidden="1">
      <c r="A2202" s="31" t="s">
        <v>3441</v>
      </c>
      <c r="B2202" s="29">
        <v>6560.0</v>
      </c>
      <c r="C2202" s="26">
        <v>6560.0</v>
      </c>
      <c r="D2202" s="27">
        <v>0.0</v>
      </c>
      <c r="E2202" s="41"/>
    </row>
    <row r="2203" hidden="1">
      <c r="A2203" s="57" t="s">
        <v>3442</v>
      </c>
      <c r="B2203" s="29">
        <v>116520.0</v>
      </c>
      <c r="C2203" s="29">
        <v>116520.0</v>
      </c>
      <c r="D2203" s="27">
        <v>0.0</v>
      </c>
      <c r="E2203" s="41"/>
    </row>
    <row r="2204" hidden="1">
      <c r="A2204" s="57" t="s">
        <v>3443</v>
      </c>
      <c r="B2204" s="29">
        <v>41718.0</v>
      </c>
      <c r="C2204" s="58">
        <v>41718.0</v>
      </c>
      <c r="D2204" s="27">
        <v>0.0</v>
      </c>
      <c r="E2204" s="41"/>
    </row>
    <row r="2205" hidden="1">
      <c r="A2205" s="57" t="s">
        <v>3444</v>
      </c>
      <c r="B2205" s="29">
        <v>136229.0</v>
      </c>
      <c r="C2205" s="58">
        <v>136229.0</v>
      </c>
      <c r="D2205" s="27">
        <v>0.0</v>
      </c>
      <c r="E2205" s="41"/>
    </row>
    <row r="2206" hidden="1">
      <c r="A2206" s="57" t="s">
        <v>3445</v>
      </c>
      <c r="B2206" s="29">
        <v>124560.0</v>
      </c>
      <c r="C2206" s="58">
        <v>124560.0</v>
      </c>
      <c r="D2206" s="27">
        <v>0.0</v>
      </c>
      <c r="E2206" s="41"/>
    </row>
    <row r="2207" hidden="1">
      <c r="A2207" s="57" t="s">
        <v>3447</v>
      </c>
      <c r="B2207" s="29">
        <v>2957.0</v>
      </c>
      <c r="C2207" s="58">
        <v>2957.0</v>
      </c>
      <c r="D2207" s="27">
        <v>0.0</v>
      </c>
      <c r="E2207" s="41"/>
    </row>
    <row r="2208" hidden="1">
      <c r="A2208" s="57" t="s">
        <v>3448</v>
      </c>
      <c r="B2208" s="29">
        <v>11892.0</v>
      </c>
      <c r="C2208" s="58">
        <v>11892.0</v>
      </c>
      <c r="D2208" s="27">
        <v>0.0</v>
      </c>
      <c r="E2208" s="41"/>
    </row>
    <row r="2209" hidden="1">
      <c r="A2209" s="35" t="s">
        <v>3449</v>
      </c>
      <c r="B2209" s="29">
        <v>494586.5</v>
      </c>
      <c r="C2209" s="58">
        <v>494675.5</v>
      </c>
      <c r="D2209" s="27">
        <v>89.0</v>
      </c>
      <c r="E2209" s="41"/>
    </row>
    <row r="2210" hidden="1">
      <c r="A2210" s="36" t="s">
        <v>3450</v>
      </c>
      <c r="B2210" s="42">
        <v>13.5</v>
      </c>
      <c r="C2210" s="64">
        <v>-75.5</v>
      </c>
      <c r="D2210" s="65">
        <v>-89.0</v>
      </c>
      <c r="E2210" s="45"/>
    </row>
    <row r="2211" hidden="1"/>
    <row r="2212" hidden="1"/>
    <row r="2213" hidden="1">
      <c r="A2213" s="5" t="s">
        <v>3452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3423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45978.0</v>
      </c>
      <c r="B2217" s="6"/>
      <c r="C2217" s="53" t="s">
        <v>3424</v>
      </c>
      <c r="D2217" s="15">
        <v>45984.0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4" t="s">
        <v>4468</v>
      </c>
      <c r="B2219" s="7"/>
      <c r="C2219" s="16"/>
      <c r="D2219" s="55" t="s">
        <v>4469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3425</v>
      </c>
      <c r="B2221" s="6"/>
      <c r="C2221" s="6"/>
      <c r="D2221" s="6"/>
      <c r="E2221" s="7"/>
    </row>
    <row r="2222" hidden="1">
      <c r="A2222" s="20" t="s">
        <v>3426</v>
      </c>
      <c r="B2222" s="21" t="s">
        <v>3427</v>
      </c>
      <c r="C2222" s="22" t="s">
        <v>3428</v>
      </c>
      <c r="D2222" s="21" t="s">
        <v>3429</v>
      </c>
      <c r="E2222" s="23" t="s">
        <v>13</v>
      </c>
    </row>
    <row r="2223" hidden="1">
      <c r="A2223" s="56" t="s">
        <v>3430</v>
      </c>
      <c r="B2223" s="25">
        <v>33100.0</v>
      </c>
      <c r="C2223" s="26">
        <v>40815.0</v>
      </c>
      <c r="D2223" s="27">
        <v>7715.0</v>
      </c>
      <c r="E2223" s="41"/>
    </row>
    <row r="2224" hidden="1">
      <c r="A2224" s="56" t="s">
        <v>3431</v>
      </c>
      <c r="B2224" s="29">
        <v>34019.0</v>
      </c>
      <c r="C2224" s="26">
        <v>34019.0</v>
      </c>
      <c r="D2224" s="27">
        <v>0.0</v>
      </c>
      <c r="E2224" s="28"/>
    </row>
    <row r="2225" hidden="1">
      <c r="A2225" s="56" t="s">
        <v>3432</v>
      </c>
      <c r="B2225" s="29">
        <v>0.0</v>
      </c>
      <c r="C2225" s="26"/>
      <c r="D2225" s="27">
        <v>0.0</v>
      </c>
      <c r="E2225" s="41"/>
    </row>
    <row r="2226" hidden="1">
      <c r="A2226" s="56" t="s">
        <v>3434</v>
      </c>
      <c r="B2226" s="29">
        <v>7715.0</v>
      </c>
      <c r="C2226" s="26"/>
      <c r="D2226" s="27">
        <v>-7715.0</v>
      </c>
      <c r="E2226" s="41"/>
    </row>
    <row r="2227" hidden="1">
      <c r="A2227" s="31" t="s">
        <v>3436</v>
      </c>
      <c r="B2227" s="29">
        <v>0.0</v>
      </c>
      <c r="C2227" s="26"/>
      <c r="D2227" s="27">
        <v>0.0</v>
      </c>
      <c r="E2227" s="41"/>
    </row>
    <row r="2228" hidden="1">
      <c r="A2228" s="31" t="s">
        <v>3438</v>
      </c>
      <c r="B2228" s="29">
        <v>0.0</v>
      </c>
      <c r="C2228" s="26"/>
      <c r="D2228" s="27">
        <v>0.0</v>
      </c>
      <c r="E2228" s="28"/>
    </row>
    <row r="2229" hidden="1">
      <c r="A2229" s="31" t="s">
        <v>3439</v>
      </c>
      <c r="B2229" s="29">
        <v>1647.0</v>
      </c>
      <c r="C2229" s="26">
        <v>1647.0</v>
      </c>
      <c r="D2229" s="27">
        <v>0.0</v>
      </c>
      <c r="E2229" s="28"/>
    </row>
    <row r="2230" hidden="1">
      <c r="A2230" s="31" t="s">
        <v>3441</v>
      </c>
      <c r="B2230" s="29">
        <v>7440.0</v>
      </c>
      <c r="C2230" s="26">
        <v>7400.0</v>
      </c>
      <c r="D2230" s="27">
        <v>-40.0</v>
      </c>
      <c r="E2230" s="41"/>
    </row>
    <row r="2231" hidden="1">
      <c r="A2231" s="57" t="s">
        <v>3442</v>
      </c>
      <c r="B2231" s="29">
        <v>123701.0</v>
      </c>
      <c r="C2231" s="29">
        <v>123701.0</v>
      </c>
      <c r="D2231" s="27">
        <v>0.0</v>
      </c>
      <c r="E2231" s="41"/>
    </row>
    <row r="2232" hidden="1">
      <c r="A2232" s="57" t="s">
        <v>3443</v>
      </c>
      <c r="B2232" s="29">
        <v>42758.0</v>
      </c>
      <c r="C2232" s="58">
        <v>42758.0</v>
      </c>
      <c r="D2232" s="27">
        <v>0.0</v>
      </c>
      <c r="E2232" s="41"/>
    </row>
    <row r="2233" hidden="1">
      <c r="A2233" s="57" t="s">
        <v>3444</v>
      </c>
      <c r="B2233" s="29">
        <v>147051.0</v>
      </c>
      <c r="C2233" s="58">
        <v>147051.0</v>
      </c>
      <c r="D2233" s="27">
        <v>0.0</v>
      </c>
      <c r="E2233" s="41"/>
    </row>
    <row r="2234" hidden="1">
      <c r="A2234" s="57" t="s">
        <v>3445</v>
      </c>
      <c r="B2234" s="29">
        <v>115820.5</v>
      </c>
      <c r="C2234" s="58">
        <v>115820.5</v>
      </c>
      <c r="D2234" s="27">
        <v>0.0</v>
      </c>
      <c r="E2234" s="41"/>
    </row>
    <row r="2235" hidden="1">
      <c r="A2235" s="57" t="s">
        <v>3447</v>
      </c>
      <c r="B2235" s="29">
        <v>4216.0</v>
      </c>
      <c r="C2235" s="58">
        <v>4216.0</v>
      </c>
      <c r="D2235" s="27">
        <v>0.0</v>
      </c>
      <c r="E2235" s="41"/>
    </row>
    <row r="2236" hidden="1">
      <c r="A2236" s="57" t="s">
        <v>3448</v>
      </c>
      <c r="B2236" s="29">
        <v>16344.0</v>
      </c>
      <c r="C2236" s="58">
        <v>16344.0</v>
      </c>
      <c r="D2236" s="27">
        <v>0.0</v>
      </c>
      <c r="E2236" s="41"/>
    </row>
    <row r="2237" hidden="1">
      <c r="A2237" s="35" t="s">
        <v>3449</v>
      </c>
      <c r="B2237" s="29">
        <v>517451.4</v>
      </c>
      <c r="C2237" s="58">
        <v>517451.4</v>
      </c>
      <c r="D2237" s="27">
        <v>0.0</v>
      </c>
      <c r="E2237" s="41"/>
    </row>
    <row r="2238" hidden="1">
      <c r="A2238" s="36" t="s">
        <v>3450</v>
      </c>
      <c r="B2238" s="42">
        <v>16.10000000000582</v>
      </c>
      <c r="C2238" s="64">
        <v>-23.900000000023283</v>
      </c>
      <c r="D2238" s="65">
        <v>-40.000000000029104</v>
      </c>
      <c r="E2238" s="45"/>
    </row>
    <row r="2239" hidden="1"/>
    <row r="2240" hidden="1"/>
    <row r="2241" hidden="1">
      <c r="A2241" s="5" t="s">
        <v>3452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3423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45978.0</v>
      </c>
      <c r="B2245" s="6"/>
      <c r="C2245" s="53" t="s">
        <v>3424</v>
      </c>
      <c r="D2245" s="15">
        <v>45984.0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4" t="s">
        <v>4468</v>
      </c>
      <c r="B2247" s="7"/>
      <c r="C2247" s="16"/>
      <c r="D2247" s="55" t="s">
        <v>4469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3425</v>
      </c>
      <c r="B2249" s="6"/>
      <c r="C2249" s="6"/>
      <c r="D2249" s="6"/>
      <c r="E2249" s="7"/>
    </row>
    <row r="2250" hidden="1">
      <c r="A2250" s="20" t="s">
        <v>3426</v>
      </c>
      <c r="B2250" s="21" t="s">
        <v>3427</v>
      </c>
      <c r="C2250" s="22" t="s">
        <v>3428</v>
      </c>
      <c r="D2250" s="21" t="s">
        <v>3429</v>
      </c>
      <c r="E2250" s="23" t="s">
        <v>13</v>
      </c>
    </row>
    <row r="2251" hidden="1">
      <c r="A2251" s="56" t="s">
        <v>3430</v>
      </c>
      <c r="B2251" s="25">
        <v>33100.0</v>
      </c>
      <c r="C2251" s="26">
        <v>40915.0</v>
      </c>
      <c r="D2251" s="27">
        <v>7815.0</v>
      </c>
      <c r="E2251" s="41"/>
    </row>
    <row r="2252" hidden="1">
      <c r="A2252" s="56" t="s">
        <v>3431</v>
      </c>
      <c r="B2252" s="29">
        <v>34019.0</v>
      </c>
      <c r="C2252" s="26">
        <v>34019.0</v>
      </c>
      <c r="D2252" s="27">
        <v>0.0</v>
      </c>
      <c r="E2252" s="28"/>
    </row>
    <row r="2253" hidden="1">
      <c r="A2253" s="56" t="s">
        <v>3432</v>
      </c>
      <c r="B2253" s="29">
        <v>0.0</v>
      </c>
      <c r="C2253" s="26"/>
      <c r="D2253" s="27">
        <v>0.0</v>
      </c>
      <c r="E2253" s="41"/>
    </row>
    <row r="2254" hidden="1">
      <c r="A2254" s="56" t="s">
        <v>3434</v>
      </c>
      <c r="B2254" s="29">
        <v>7715.0</v>
      </c>
      <c r="C2254" s="26"/>
      <c r="D2254" s="27">
        <v>-7715.0</v>
      </c>
      <c r="E2254" s="41"/>
    </row>
    <row r="2255" hidden="1">
      <c r="A2255" s="31" t="s">
        <v>3436</v>
      </c>
      <c r="B2255" s="29">
        <v>0.0</v>
      </c>
      <c r="C2255" s="26"/>
      <c r="D2255" s="27">
        <v>0.0</v>
      </c>
      <c r="E2255" s="41"/>
    </row>
    <row r="2256" hidden="1">
      <c r="A2256" s="31" t="s">
        <v>3438</v>
      </c>
      <c r="B2256" s="29">
        <v>0.0</v>
      </c>
      <c r="C2256" s="26"/>
      <c r="D2256" s="27">
        <v>0.0</v>
      </c>
      <c r="E2256" s="28"/>
    </row>
    <row r="2257" hidden="1">
      <c r="A2257" s="31" t="s">
        <v>3439</v>
      </c>
      <c r="B2257" s="29">
        <v>1647.0</v>
      </c>
      <c r="C2257" s="26">
        <v>1647.0</v>
      </c>
      <c r="D2257" s="27">
        <v>0.0</v>
      </c>
      <c r="E2257" s="28"/>
    </row>
    <row r="2258" hidden="1">
      <c r="A2258" s="31" t="s">
        <v>3441</v>
      </c>
      <c r="B2258" s="29">
        <v>7440.0</v>
      </c>
      <c r="C2258" s="26">
        <v>7400.0</v>
      </c>
      <c r="D2258" s="27">
        <v>-40.0</v>
      </c>
      <c r="E2258" s="41"/>
    </row>
    <row r="2259" hidden="1">
      <c r="A2259" s="57" t="s">
        <v>3442</v>
      </c>
      <c r="B2259" s="29">
        <v>123701.0</v>
      </c>
      <c r="C2259" s="29">
        <v>123701.0</v>
      </c>
      <c r="D2259" s="27">
        <v>0.0</v>
      </c>
      <c r="E2259" s="41"/>
    </row>
    <row r="2260" hidden="1">
      <c r="A2260" s="57" t="s">
        <v>3443</v>
      </c>
      <c r="B2260" s="29">
        <v>42758.0</v>
      </c>
      <c r="C2260" s="58">
        <v>42758.0</v>
      </c>
      <c r="D2260" s="27">
        <v>0.0</v>
      </c>
      <c r="E2260" s="41"/>
    </row>
    <row r="2261" hidden="1">
      <c r="A2261" s="57" t="s">
        <v>3444</v>
      </c>
      <c r="B2261" s="29">
        <v>147051.0</v>
      </c>
      <c r="C2261" s="58">
        <v>147051.0</v>
      </c>
      <c r="D2261" s="27">
        <v>0.0</v>
      </c>
      <c r="E2261" s="41"/>
    </row>
    <row r="2262" hidden="1">
      <c r="A2262" s="57" t="s">
        <v>3445</v>
      </c>
      <c r="B2262" s="29">
        <v>115820.5</v>
      </c>
      <c r="C2262" s="58">
        <v>115820.5</v>
      </c>
      <c r="D2262" s="27">
        <v>0.0</v>
      </c>
      <c r="E2262" s="41"/>
    </row>
    <row r="2263" hidden="1">
      <c r="A2263" s="57" t="s">
        <v>3447</v>
      </c>
      <c r="B2263" s="29">
        <v>4216.0</v>
      </c>
      <c r="C2263" s="58">
        <v>4216.0</v>
      </c>
      <c r="D2263" s="27">
        <v>0.0</v>
      </c>
      <c r="E2263" s="41"/>
    </row>
    <row r="2264" hidden="1">
      <c r="A2264" s="57" t="s">
        <v>3448</v>
      </c>
      <c r="B2264" s="29">
        <v>16344.0</v>
      </c>
      <c r="C2264" s="58">
        <v>16344.0</v>
      </c>
      <c r="D2264" s="27">
        <v>0.0</v>
      </c>
      <c r="E2264" s="41"/>
    </row>
    <row r="2265" hidden="1">
      <c r="A2265" s="35" t="s">
        <v>3449</v>
      </c>
      <c r="B2265" s="29">
        <v>517451.4</v>
      </c>
      <c r="C2265" s="58">
        <v>517451.4</v>
      </c>
      <c r="D2265" s="27">
        <v>0.0</v>
      </c>
      <c r="E2265" s="41"/>
    </row>
    <row r="2266" hidden="1">
      <c r="A2266" s="36" t="s">
        <v>3450</v>
      </c>
      <c r="B2266" s="42">
        <v>16.10000000000582</v>
      </c>
      <c r="C2266" s="64">
        <v>76.09999999997672</v>
      </c>
      <c r="D2266" s="65">
        <v>59.999999999970896</v>
      </c>
      <c r="E2266" s="45"/>
    </row>
    <row r="2267" hidden="1"/>
    <row r="2268" hidden="1"/>
    <row r="2269" hidden="1">
      <c r="A2269" s="5" t="s">
        <v>3452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3423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45985.0</v>
      </c>
      <c r="B2273" s="6"/>
      <c r="C2273" s="53" t="s">
        <v>3424</v>
      </c>
      <c r="D2273" s="15">
        <v>45991.0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4" t="s">
        <v>4468</v>
      </c>
      <c r="B2275" s="7"/>
      <c r="C2275" s="16"/>
      <c r="D2275" s="55" t="s">
        <v>4469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3425</v>
      </c>
      <c r="B2277" s="6"/>
      <c r="C2277" s="6"/>
      <c r="D2277" s="6"/>
      <c r="E2277" s="7"/>
    </row>
    <row r="2278" hidden="1">
      <c r="A2278" s="20" t="s">
        <v>3426</v>
      </c>
      <c r="B2278" s="21" t="s">
        <v>3427</v>
      </c>
      <c r="C2278" s="22" t="s">
        <v>3428</v>
      </c>
      <c r="D2278" s="21" t="s">
        <v>3429</v>
      </c>
      <c r="E2278" s="23" t="s">
        <v>13</v>
      </c>
    </row>
    <row r="2279" hidden="1">
      <c r="A2279" s="56" t="s">
        <v>3430</v>
      </c>
      <c r="B2279" s="25">
        <v>25914.0</v>
      </c>
      <c r="C2279" s="26">
        <v>25914.0</v>
      </c>
      <c r="D2279" s="27">
        <v>0.0</v>
      </c>
      <c r="E2279" s="41"/>
    </row>
    <row r="2280" hidden="1">
      <c r="A2280" s="56" t="s">
        <v>3431</v>
      </c>
      <c r="B2280" s="29">
        <v>23955.5</v>
      </c>
      <c r="C2280" s="26">
        <v>23955.5</v>
      </c>
      <c r="D2280" s="27">
        <v>0.0</v>
      </c>
      <c r="E2280" s="28"/>
    </row>
    <row r="2281" hidden="1">
      <c r="A2281" s="56" t="s">
        <v>3432</v>
      </c>
      <c r="B2281" s="29">
        <v>390.0</v>
      </c>
      <c r="C2281" s="26">
        <v>390.0</v>
      </c>
      <c r="D2281" s="27">
        <v>0.0</v>
      </c>
      <c r="E2281" s="41"/>
    </row>
    <row r="2282" hidden="1">
      <c r="A2282" s="56" t="s">
        <v>3434</v>
      </c>
      <c r="B2282" s="29">
        <v>0.0</v>
      </c>
      <c r="C2282" s="26"/>
      <c r="D2282" s="27">
        <v>0.0</v>
      </c>
      <c r="E2282" s="41"/>
    </row>
    <row r="2283" hidden="1">
      <c r="A2283" s="31" t="s">
        <v>3436</v>
      </c>
      <c r="B2283" s="29">
        <v>0.0</v>
      </c>
      <c r="C2283" s="26"/>
      <c r="D2283" s="27">
        <v>0.0</v>
      </c>
      <c r="E2283" s="41"/>
    </row>
    <row r="2284" hidden="1">
      <c r="A2284" s="31" t="s">
        <v>3438</v>
      </c>
      <c r="B2284" s="29">
        <v>0.0</v>
      </c>
      <c r="C2284" s="26"/>
      <c r="D2284" s="27">
        <v>0.0</v>
      </c>
      <c r="E2284" s="28"/>
    </row>
    <row r="2285" hidden="1">
      <c r="A2285" s="31" t="s">
        <v>3439</v>
      </c>
      <c r="B2285" s="29">
        <v>8714.0</v>
      </c>
      <c r="C2285" s="26">
        <v>8674.0</v>
      </c>
      <c r="D2285" s="27">
        <v>-40.0</v>
      </c>
      <c r="E2285" s="28" t="s">
        <v>4699</v>
      </c>
    </row>
    <row r="2286" hidden="1">
      <c r="A2286" s="31" t="s">
        <v>3441</v>
      </c>
      <c r="B2286" s="29">
        <v>7240.0</v>
      </c>
      <c r="C2286" s="26">
        <v>7280.0</v>
      </c>
      <c r="D2286" s="27">
        <v>40.0</v>
      </c>
      <c r="E2286" s="41"/>
    </row>
    <row r="2287" hidden="1">
      <c r="A2287" s="57" t="s">
        <v>3442</v>
      </c>
      <c r="B2287" s="29">
        <v>135904.0</v>
      </c>
      <c r="C2287" s="29">
        <v>135904.0</v>
      </c>
      <c r="D2287" s="27">
        <v>0.0</v>
      </c>
      <c r="E2287" s="41"/>
    </row>
    <row r="2288" hidden="1">
      <c r="A2288" s="57" t="s">
        <v>3443</v>
      </c>
      <c r="B2288" s="29">
        <v>42696.0</v>
      </c>
      <c r="C2288" s="58">
        <v>42696.0</v>
      </c>
      <c r="D2288" s="27">
        <v>0.0</v>
      </c>
      <c r="E2288" s="41"/>
    </row>
    <row r="2289" hidden="1">
      <c r="A2289" s="57" t="s">
        <v>3444</v>
      </c>
      <c r="B2289" s="29">
        <v>150968.0</v>
      </c>
      <c r="C2289" s="58">
        <v>151551.0</v>
      </c>
      <c r="D2289" s="27">
        <v>583.0</v>
      </c>
      <c r="E2289" s="41"/>
    </row>
    <row r="2290" hidden="1">
      <c r="A2290" s="57" t="s">
        <v>3445</v>
      </c>
      <c r="B2290" s="29">
        <v>113141.0</v>
      </c>
      <c r="C2290" s="58">
        <v>113141.0</v>
      </c>
      <c r="D2290" s="27">
        <v>0.0</v>
      </c>
      <c r="E2290" s="41"/>
    </row>
    <row r="2291" hidden="1">
      <c r="A2291" s="57" t="s">
        <v>3447</v>
      </c>
      <c r="B2291" s="29">
        <v>654.0</v>
      </c>
      <c r="C2291" s="58">
        <v>654.0</v>
      </c>
      <c r="D2291" s="27">
        <v>0.0</v>
      </c>
      <c r="E2291" s="41"/>
    </row>
    <row r="2292" hidden="1">
      <c r="A2292" s="57" t="s">
        <v>3448</v>
      </c>
      <c r="B2292" s="29">
        <v>14456.0</v>
      </c>
      <c r="C2292" s="58">
        <v>14456.0</v>
      </c>
      <c r="D2292" s="27">
        <v>0.0</v>
      </c>
      <c r="E2292" s="41"/>
    </row>
    <row r="2293" hidden="1">
      <c r="A2293" s="35" t="s">
        <v>3449</v>
      </c>
      <c r="B2293" s="29">
        <v>509568.5</v>
      </c>
      <c r="C2293" s="58">
        <v>510151.5</v>
      </c>
      <c r="D2293" s="27">
        <v>583.0</v>
      </c>
      <c r="E2293" s="41"/>
    </row>
    <row r="2294" hidden="1">
      <c r="A2294" s="36" t="s">
        <v>3450</v>
      </c>
      <c r="B2294" s="42">
        <v>8.0</v>
      </c>
      <c r="C2294" s="64">
        <v>8.0</v>
      </c>
      <c r="D2294" s="65">
        <v>0.0</v>
      </c>
      <c r="E2294" s="45"/>
    </row>
    <row r="2295" hidden="1"/>
    <row r="2296" hidden="1"/>
    <row r="2297" hidden="1">
      <c r="A2297" s="5" t="s">
        <v>3452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3423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45992.0</v>
      </c>
      <c r="B2301" s="6"/>
      <c r="C2301" s="53" t="s">
        <v>3424</v>
      </c>
      <c r="D2301" s="15">
        <v>45998.0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4" t="s">
        <v>4468</v>
      </c>
      <c r="B2303" s="7"/>
      <c r="C2303" s="16"/>
      <c r="D2303" s="55" t="s">
        <v>4469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3425</v>
      </c>
      <c r="B2305" s="6"/>
      <c r="C2305" s="6"/>
      <c r="D2305" s="6"/>
      <c r="E2305" s="7"/>
    </row>
    <row r="2306" hidden="1">
      <c r="A2306" s="20" t="s">
        <v>3426</v>
      </c>
      <c r="B2306" s="21" t="s">
        <v>3427</v>
      </c>
      <c r="C2306" s="22" t="s">
        <v>3428</v>
      </c>
      <c r="D2306" s="21" t="s">
        <v>3429</v>
      </c>
      <c r="E2306" s="23" t="s">
        <v>13</v>
      </c>
    </row>
    <row r="2307" hidden="1">
      <c r="A2307" s="56" t="s">
        <v>3430</v>
      </c>
      <c r="B2307" s="25">
        <v>34817.0</v>
      </c>
      <c r="C2307" s="26">
        <v>34817.0</v>
      </c>
      <c r="D2307" s="27">
        <v>0.0</v>
      </c>
      <c r="E2307" s="41"/>
    </row>
    <row r="2308" hidden="1">
      <c r="A2308" s="56" t="s">
        <v>3431</v>
      </c>
      <c r="B2308" s="29">
        <v>37144.0</v>
      </c>
      <c r="C2308" s="26">
        <v>37144.0</v>
      </c>
      <c r="D2308" s="27">
        <v>0.0</v>
      </c>
      <c r="E2308" s="28"/>
    </row>
    <row r="2309" hidden="1">
      <c r="A2309" s="56" t="s">
        <v>3432</v>
      </c>
      <c r="B2309" s="29">
        <v>2400.0</v>
      </c>
      <c r="C2309" s="26">
        <v>2400.0</v>
      </c>
      <c r="D2309" s="27">
        <v>0.0</v>
      </c>
      <c r="E2309" s="41"/>
    </row>
    <row r="2310" hidden="1">
      <c r="A2310" s="56" t="s">
        <v>3434</v>
      </c>
      <c r="B2310" s="29">
        <v>0.0</v>
      </c>
      <c r="C2310" s="26"/>
      <c r="D2310" s="27">
        <v>0.0</v>
      </c>
      <c r="E2310" s="41"/>
    </row>
    <row r="2311" hidden="1">
      <c r="A2311" s="31" t="s">
        <v>3436</v>
      </c>
      <c r="B2311" s="29">
        <v>440.0</v>
      </c>
      <c r="C2311" s="26"/>
      <c r="D2311" s="27">
        <v>-440.0</v>
      </c>
      <c r="E2311" s="41"/>
    </row>
    <row r="2312" hidden="1">
      <c r="A2312" s="31" t="s">
        <v>3438</v>
      </c>
      <c r="B2312" s="29">
        <v>0.0</v>
      </c>
      <c r="C2312" s="26"/>
      <c r="D2312" s="27">
        <v>0.0</v>
      </c>
      <c r="E2312" s="28"/>
    </row>
    <row r="2313" hidden="1">
      <c r="A2313" s="31" t="s">
        <v>3439</v>
      </c>
      <c r="B2313" s="29">
        <v>655.0</v>
      </c>
      <c r="C2313" s="26">
        <v>655.0</v>
      </c>
      <c r="D2313" s="27">
        <v>0.0</v>
      </c>
      <c r="E2313" s="28" t="s">
        <v>4699</v>
      </c>
    </row>
    <row r="2314" hidden="1">
      <c r="A2314" s="31" t="s">
        <v>3441</v>
      </c>
      <c r="B2314" s="29">
        <v>6360.0</v>
      </c>
      <c r="C2314" s="26">
        <v>6800.0</v>
      </c>
      <c r="D2314" s="27">
        <v>440.0</v>
      </c>
      <c r="E2314" s="41"/>
    </row>
    <row r="2315" hidden="1">
      <c r="A2315" s="57" t="s">
        <v>3442</v>
      </c>
      <c r="B2315" s="29">
        <v>130098.0</v>
      </c>
      <c r="C2315" s="29">
        <v>130098.0</v>
      </c>
      <c r="D2315" s="27">
        <v>0.0</v>
      </c>
      <c r="E2315" s="41"/>
    </row>
    <row r="2316" hidden="1">
      <c r="A2316" s="57" t="s">
        <v>3443</v>
      </c>
      <c r="B2316" s="29">
        <v>34355.0</v>
      </c>
      <c r="C2316" s="58">
        <v>34355.0</v>
      </c>
      <c r="D2316" s="27">
        <v>0.0</v>
      </c>
      <c r="E2316" s="41"/>
    </row>
    <row r="2317" hidden="1">
      <c r="A2317" s="57" t="s">
        <v>3444</v>
      </c>
      <c r="B2317" s="29">
        <v>125744.0</v>
      </c>
      <c r="C2317" s="58">
        <v>125744.0</v>
      </c>
      <c r="D2317" s="27">
        <v>0.0</v>
      </c>
      <c r="E2317" s="41"/>
    </row>
    <row r="2318" hidden="1">
      <c r="A2318" s="57" t="s">
        <v>3445</v>
      </c>
      <c r="B2318" s="29">
        <v>113633.0</v>
      </c>
      <c r="C2318" s="58">
        <v>113633.0</v>
      </c>
      <c r="D2318" s="27">
        <v>0.0</v>
      </c>
      <c r="E2318" s="41"/>
    </row>
    <row r="2319" hidden="1">
      <c r="A2319" s="57" t="s">
        <v>3447</v>
      </c>
      <c r="B2319" s="29">
        <v>4878.0</v>
      </c>
      <c r="C2319" s="58">
        <v>4878.0</v>
      </c>
      <c r="D2319" s="27">
        <v>0.0</v>
      </c>
      <c r="E2319" s="41"/>
    </row>
    <row r="2320" hidden="1">
      <c r="A2320" s="57" t="s">
        <v>3448</v>
      </c>
      <c r="B2320" s="29">
        <v>19674.0</v>
      </c>
      <c r="C2320" s="58">
        <v>19674.0</v>
      </c>
      <c r="D2320" s="27">
        <v>0.0</v>
      </c>
      <c r="E2320" s="41"/>
    </row>
    <row r="2321" hidden="1">
      <c r="A2321" s="35" t="s">
        <v>3449</v>
      </c>
      <c r="B2321" s="29">
        <v>490493.5</v>
      </c>
      <c r="C2321" s="58">
        <v>490493.5</v>
      </c>
      <c r="D2321" s="27">
        <v>0.0</v>
      </c>
      <c r="E2321" s="41"/>
    </row>
    <row r="2322" hidden="1">
      <c r="A2322" s="36" t="s">
        <v>3450</v>
      </c>
      <c r="B2322" s="42">
        <v>30.5</v>
      </c>
      <c r="C2322" s="64">
        <v>30.5</v>
      </c>
      <c r="D2322" s="65">
        <v>0.0</v>
      </c>
      <c r="E2322" s="45"/>
    </row>
    <row r="2323" hidden="1"/>
    <row r="2324" hidden="1"/>
    <row r="2325" hidden="1">
      <c r="A2325" s="5" t="s">
        <v>3452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3423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45992.0</v>
      </c>
      <c r="B2329" s="6"/>
      <c r="C2329" s="53" t="s">
        <v>3424</v>
      </c>
      <c r="D2329" s="15">
        <v>45998.0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4" t="s">
        <v>4468</v>
      </c>
      <c r="B2331" s="7"/>
      <c r="C2331" s="16"/>
      <c r="D2331" s="55" t="s">
        <v>4469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3425</v>
      </c>
      <c r="B2333" s="6"/>
      <c r="C2333" s="6"/>
      <c r="D2333" s="6"/>
      <c r="E2333" s="7"/>
    </row>
    <row r="2334" hidden="1">
      <c r="A2334" s="20" t="s">
        <v>3426</v>
      </c>
      <c r="B2334" s="21" t="s">
        <v>3427</v>
      </c>
      <c r="C2334" s="22" t="s">
        <v>3428</v>
      </c>
      <c r="D2334" s="21" t="s">
        <v>3429</v>
      </c>
      <c r="E2334" s="23" t="s">
        <v>13</v>
      </c>
    </row>
    <row r="2335" hidden="1">
      <c r="A2335" s="56" t="s">
        <v>3430</v>
      </c>
      <c r="B2335" s="25">
        <v>34817.0</v>
      </c>
      <c r="C2335" s="26">
        <v>34817.0</v>
      </c>
      <c r="D2335" s="27">
        <v>0.0</v>
      </c>
      <c r="E2335" s="41"/>
    </row>
    <row r="2336" hidden="1">
      <c r="A2336" s="56" t="s">
        <v>3431</v>
      </c>
      <c r="B2336" s="29">
        <v>37144.0</v>
      </c>
      <c r="C2336" s="26">
        <v>37144.0</v>
      </c>
      <c r="D2336" s="27">
        <v>0.0</v>
      </c>
      <c r="E2336" s="28"/>
    </row>
    <row r="2337" hidden="1">
      <c r="A2337" s="56" t="s">
        <v>3432</v>
      </c>
      <c r="B2337" s="29">
        <v>2400.0</v>
      </c>
      <c r="C2337" s="26">
        <v>2400.0</v>
      </c>
      <c r="D2337" s="27">
        <v>0.0</v>
      </c>
      <c r="E2337" s="41"/>
    </row>
    <row r="2338" hidden="1">
      <c r="A2338" s="56" t="s">
        <v>3434</v>
      </c>
      <c r="B2338" s="29">
        <v>0.0</v>
      </c>
      <c r="C2338" s="26"/>
      <c r="D2338" s="27">
        <v>0.0</v>
      </c>
      <c r="E2338" s="41"/>
    </row>
    <row r="2339" hidden="1">
      <c r="A2339" s="31" t="s">
        <v>3436</v>
      </c>
      <c r="B2339" s="29">
        <v>440.0</v>
      </c>
      <c r="C2339" s="26"/>
      <c r="D2339" s="27">
        <v>-440.0</v>
      </c>
      <c r="E2339" s="41"/>
    </row>
    <row r="2340" hidden="1">
      <c r="A2340" s="31" t="s">
        <v>3438</v>
      </c>
      <c r="B2340" s="29">
        <v>0.0</v>
      </c>
      <c r="C2340" s="26"/>
      <c r="D2340" s="27">
        <v>0.0</v>
      </c>
      <c r="E2340" s="28"/>
    </row>
    <row r="2341" hidden="1">
      <c r="A2341" s="31" t="s">
        <v>3439</v>
      </c>
      <c r="B2341" s="29">
        <v>655.0</v>
      </c>
      <c r="C2341" s="26">
        <v>655.0</v>
      </c>
      <c r="D2341" s="27">
        <v>0.0</v>
      </c>
      <c r="E2341" s="28" t="s">
        <v>4700</v>
      </c>
    </row>
    <row r="2342" hidden="1">
      <c r="A2342" s="31" t="s">
        <v>3441</v>
      </c>
      <c r="B2342" s="29">
        <v>6360.0</v>
      </c>
      <c r="C2342" s="26">
        <v>6800.0</v>
      </c>
      <c r="D2342" s="27">
        <v>440.0</v>
      </c>
      <c r="E2342" s="41"/>
    </row>
    <row r="2343" hidden="1">
      <c r="A2343" s="57" t="s">
        <v>3442</v>
      </c>
      <c r="B2343" s="29">
        <v>130098.0</v>
      </c>
      <c r="C2343" s="29">
        <v>130098.0</v>
      </c>
      <c r="D2343" s="27">
        <v>0.0</v>
      </c>
      <c r="E2343" s="41"/>
    </row>
    <row r="2344" hidden="1">
      <c r="A2344" s="57" t="s">
        <v>3443</v>
      </c>
      <c r="B2344" s="29">
        <v>34355.0</v>
      </c>
      <c r="C2344" s="58">
        <v>34355.0</v>
      </c>
      <c r="D2344" s="27">
        <v>0.0</v>
      </c>
      <c r="E2344" s="41"/>
    </row>
    <row r="2345" hidden="1">
      <c r="A2345" s="57" t="s">
        <v>3444</v>
      </c>
      <c r="B2345" s="29">
        <v>125744.0</v>
      </c>
      <c r="C2345" s="58">
        <v>125744.0</v>
      </c>
      <c r="D2345" s="27">
        <v>0.0</v>
      </c>
      <c r="E2345" s="41"/>
    </row>
    <row r="2346" hidden="1">
      <c r="A2346" s="57" t="s">
        <v>3445</v>
      </c>
      <c r="B2346" s="29">
        <v>113633.0</v>
      </c>
      <c r="C2346" s="58">
        <v>113633.0</v>
      </c>
      <c r="D2346" s="27">
        <v>0.0</v>
      </c>
      <c r="E2346" s="41"/>
    </row>
    <row r="2347" hidden="1">
      <c r="A2347" s="57" t="s">
        <v>3447</v>
      </c>
      <c r="B2347" s="29">
        <v>4878.0</v>
      </c>
      <c r="C2347" s="58">
        <v>4878.0</v>
      </c>
      <c r="D2347" s="27">
        <v>0.0</v>
      </c>
      <c r="E2347" s="41"/>
    </row>
    <row r="2348" hidden="1">
      <c r="A2348" s="57" t="s">
        <v>3448</v>
      </c>
      <c r="B2348" s="29">
        <v>19674.0</v>
      </c>
      <c r="C2348" s="58">
        <v>19674.0</v>
      </c>
      <c r="D2348" s="27">
        <v>0.0</v>
      </c>
      <c r="E2348" s="41"/>
    </row>
    <row r="2349" hidden="1">
      <c r="A2349" s="35" t="s">
        <v>3449</v>
      </c>
      <c r="B2349" s="29">
        <v>490493.5</v>
      </c>
      <c r="C2349" s="58">
        <v>490493.5</v>
      </c>
      <c r="D2349" s="27">
        <v>0.0</v>
      </c>
      <c r="E2349" s="41"/>
    </row>
    <row r="2350" hidden="1">
      <c r="A2350" s="36" t="s">
        <v>3450</v>
      </c>
      <c r="B2350" s="42">
        <v>30.5</v>
      </c>
      <c r="C2350" s="64">
        <v>30.5</v>
      </c>
      <c r="D2350" s="65">
        <v>0.0</v>
      </c>
      <c r="E2350" s="45"/>
    </row>
    <row r="2351" hidden="1"/>
    <row r="2352" hidden="1"/>
    <row r="2353" hidden="1">
      <c r="A2353" s="5" t="s">
        <v>3452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3423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45999.0</v>
      </c>
      <c r="B2357" s="6"/>
      <c r="C2357" s="53" t="s">
        <v>3424</v>
      </c>
      <c r="D2357" s="15">
        <v>46005.0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4" t="s">
        <v>4468</v>
      </c>
      <c r="B2359" s="7"/>
      <c r="C2359" s="16"/>
      <c r="D2359" s="55" t="s">
        <v>4469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3425</v>
      </c>
      <c r="B2361" s="6"/>
      <c r="C2361" s="6"/>
      <c r="D2361" s="6"/>
      <c r="E2361" s="7"/>
    </row>
    <row r="2362" hidden="1">
      <c r="A2362" s="20" t="s">
        <v>3426</v>
      </c>
      <c r="B2362" s="21" t="s">
        <v>3427</v>
      </c>
      <c r="C2362" s="22" t="s">
        <v>3428</v>
      </c>
      <c r="D2362" s="21" t="s">
        <v>3429</v>
      </c>
      <c r="E2362" s="23" t="s">
        <v>13</v>
      </c>
    </row>
    <row r="2363" hidden="1">
      <c r="A2363" s="56" t="s">
        <v>3430</v>
      </c>
      <c r="B2363" s="25">
        <v>32322.0</v>
      </c>
      <c r="C2363" s="26">
        <v>32322.0</v>
      </c>
      <c r="D2363" s="27">
        <v>0.0</v>
      </c>
      <c r="E2363" s="41"/>
    </row>
    <row r="2364" hidden="1">
      <c r="A2364" s="56" t="s">
        <v>3431</v>
      </c>
      <c r="B2364" s="29">
        <v>34137.0</v>
      </c>
      <c r="C2364" s="26">
        <v>34137.0</v>
      </c>
      <c r="D2364" s="27">
        <v>0.0</v>
      </c>
      <c r="E2364" s="28"/>
    </row>
    <row r="2365" hidden="1">
      <c r="A2365" s="56" t="s">
        <v>3432</v>
      </c>
      <c r="B2365" s="29">
        <v>640.0</v>
      </c>
      <c r="C2365" s="26">
        <v>640.0</v>
      </c>
      <c r="D2365" s="27">
        <v>0.0</v>
      </c>
      <c r="E2365" s="41"/>
    </row>
    <row r="2366" hidden="1">
      <c r="A2366" s="56" t="s">
        <v>3434</v>
      </c>
      <c r="B2366" s="29">
        <v>0.0</v>
      </c>
      <c r="C2366" s="26"/>
      <c r="D2366" s="27">
        <v>0.0</v>
      </c>
      <c r="E2366" s="41"/>
    </row>
    <row r="2367" hidden="1">
      <c r="A2367" s="31" t="s">
        <v>3436</v>
      </c>
      <c r="B2367" s="29">
        <v>360.0</v>
      </c>
      <c r="C2367" s="26">
        <v>360.0</v>
      </c>
      <c r="D2367" s="27">
        <v>0.0</v>
      </c>
      <c r="E2367" s="40" t="s">
        <v>4701</v>
      </c>
    </row>
    <row r="2368" hidden="1">
      <c r="A2368" s="31" t="s">
        <v>3438</v>
      </c>
      <c r="B2368" s="29">
        <v>145.0</v>
      </c>
      <c r="C2368" s="26">
        <v>145.0</v>
      </c>
      <c r="D2368" s="27">
        <v>0.0</v>
      </c>
      <c r="E2368" s="28"/>
    </row>
    <row r="2369" hidden="1">
      <c r="A2369" s="31" t="s">
        <v>3439</v>
      </c>
      <c r="B2369" s="29">
        <v>627.0</v>
      </c>
      <c r="C2369" s="26">
        <v>560.0</v>
      </c>
      <c r="D2369" s="27">
        <v>-67.0</v>
      </c>
      <c r="E2369" s="28" t="s">
        <v>4702</v>
      </c>
    </row>
    <row r="2370" hidden="1">
      <c r="A2370" s="31" t="s">
        <v>3441</v>
      </c>
      <c r="B2370" s="29">
        <v>4440.0</v>
      </c>
      <c r="C2370" s="26">
        <v>4480.0</v>
      </c>
      <c r="D2370" s="27">
        <v>40.0</v>
      </c>
      <c r="E2370" s="41"/>
    </row>
    <row r="2371" hidden="1">
      <c r="A2371" s="57" t="s">
        <v>3442</v>
      </c>
      <c r="B2371" s="29">
        <v>150565.0</v>
      </c>
      <c r="C2371" s="29">
        <v>150565.0</v>
      </c>
      <c r="D2371" s="27">
        <v>0.0</v>
      </c>
      <c r="E2371" s="41"/>
    </row>
    <row r="2372" hidden="1">
      <c r="A2372" s="57" t="s">
        <v>3443</v>
      </c>
      <c r="B2372" s="29">
        <v>43128.0</v>
      </c>
      <c r="C2372" s="58">
        <v>43920.0</v>
      </c>
      <c r="D2372" s="27">
        <v>792.0</v>
      </c>
      <c r="E2372" s="41"/>
    </row>
    <row r="2373" hidden="1">
      <c r="A2373" s="57" t="s">
        <v>3444</v>
      </c>
      <c r="B2373" s="29">
        <v>163358.0</v>
      </c>
      <c r="C2373" s="58">
        <v>163358.0</v>
      </c>
      <c r="D2373" s="27">
        <v>0.0</v>
      </c>
      <c r="E2373" s="41"/>
    </row>
    <row r="2374" hidden="1">
      <c r="A2374" s="57" t="s">
        <v>3445</v>
      </c>
      <c r="B2374" s="29">
        <v>122939.0</v>
      </c>
      <c r="C2374" s="58">
        <v>123383.0</v>
      </c>
      <c r="D2374" s="27">
        <v>444.0</v>
      </c>
      <c r="E2374" s="41"/>
    </row>
    <row r="2375" hidden="1">
      <c r="A2375" s="57" t="s">
        <v>3447</v>
      </c>
      <c r="B2375" s="29">
        <v>9639.0</v>
      </c>
      <c r="C2375" s="58">
        <v>9639.0</v>
      </c>
      <c r="D2375" s="27">
        <v>0.0</v>
      </c>
      <c r="E2375" s="41"/>
    </row>
    <row r="2376" hidden="1">
      <c r="A2376" s="57" t="s">
        <v>3448</v>
      </c>
      <c r="B2376" s="29">
        <v>16446.0</v>
      </c>
      <c r="C2376" s="58">
        <v>16446.0</v>
      </c>
      <c r="D2376" s="27">
        <v>0.0</v>
      </c>
      <c r="E2376" s="41"/>
    </row>
    <row r="2377" hidden="1">
      <c r="A2377" s="35" t="s">
        <v>3449</v>
      </c>
      <c r="B2377" s="29">
        <v>562290.7</v>
      </c>
      <c r="C2377" s="58">
        <v>563526.7</v>
      </c>
      <c r="D2377" s="27">
        <v>1236.0</v>
      </c>
      <c r="E2377" s="41"/>
    </row>
    <row r="2378" hidden="1">
      <c r="A2378" s="36" t="s">
        <v>3450</v>
      </c>
      <c r="B2378" s="42">
        <v>9.30000000000291</v>
      </c>
      <c r="C2378" s="64">
        <v>-17.699999999953434</v>
      </c>
      <c r="D2378" s="65">
        <v>-26.999999999956344</v>
      </c>
      <c r="E2378" s="45"/>
    </row>
    <row r="2379" hidden="1"/>
    <row r="2380" hidden="1"/>
    <row r="2381" hidden="1">
      <c r="A2381" s="5" t="s">
        <v>3452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3423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45999.0</v>
      </c>
      <c r="B2385" s="6"/>
      <c r="C2385" s="53" t="s">
        <v>3424</v>
      </c>
      <c r="D2385" s="15">
        <v>46005.0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4" t="s">
        <v>4468</v>
      </c>
      <c r="B2387" s="7"/>
      <c r="C2387" s="16"/>
      <c r="D2387" s="55" t="s">
        <v>4469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3425</v>
      </c>
      <c r="B2389" s="6"/>
      <c r="C2389" s="6"/>
      <c r="D2389" s="6"/>
      <c r="E2389" s="7"/>
    </row>
    <row r="2390" hidden="1">
      <c r="A2390" s="20" t="s">
        <v>3426</v>
      </c>
      <c r="B2390" s="21" t="s">
        <v>3427</v>
      </c>
      <c r="C2390" s="22" t="s">
        <v>3428</v>
      </c>
      <c r="D2390" s="21" t="s">
        <v>3429</v>
      </c>
      <c r="E2390" s="23" t="s">
        <v>13</v>
      </c>
    </row>
    <row r="2391" hidden="1">
      <c r="A2391" s="56" t="s">
        <v>3430</v>
      </c>
      <c r="B2391" s="25">
        <v>32322.0</v>
      </c>
      <c r="C2391" s="26">
        <v>32322.0</v>
      </c>
      <c r="D2391" s="27">
        <v>0.0</v>
      </c>
      <c r="E2391" s="41"/>
    </row>
    <row r="2392" hidden="1">
      <c r="A2392" s="56" t="s">
        <v>3431</v>
      </c>
      <c r="B2392" s="29">
        <v>34137.0</v>
      </c>
      <c r="C2392" s="26">
        <v>34137.0</v>
      </c>
      <c r="D2392" s="27">
        <v>0.0</v>
      </c>
      <c r="E2392" s="28"/>
    </row>
    <row r="2393" hidden="1">
      <c r="A2393" s="56" t="s">
        <v>3432</v>
      </c>
      <c r="B2393" s="29">
        <v>640.0</v>
      </c>
      <c r="C2393" s="26">
        <v>640.0</v>
      </c>
      <c r="D2393" s="27">
        <v>0.0</v>
      </c>
      <c r="E2393" s="41"/>
    </row>
    <row r="2394" hidden="1">
      <c r="A2394" s="56" t="s">
        <v>3434</v>
      </c>
      <c r="B2394" s="29">
        <v>0.0</v>
      </c>
      <c r="C2394" s="26"/>
      <c r="D2394" s="27">
        <v>0.0</v>
      </c>
      <c r="E2394" s="41"/>
    </row>
    <row r="2395" hidden="1">
      <c r="A2395" s="31" t="s">
        <v>3436</v>
      </c>
      <c r="B2395" s="29">
        <v>360.0</v>
      </c>
      <c r="C2395" s="26">
        <v>360.0</v>
      </c>
      <c r="D2395" s="27">
        <v>0.0</v>
      </c>
      <c r="E2395" s="40" t="s">
        <v>4701</v>
      </c>
    </row>
    <row r="2396" hidden="1">
      <c r="A2396" s="31" t="s">
        <v>3438</v>
      </c>
      <c r="B2396" s="29">
        <v>145.0</v>
      </c>
      <c r="C2396" s="26">
        <v>145.0</v>
      </c>
      <c r="D2396" s="27">
        <v>0.0</v>
      </c>
      <c r="E2396" s="28"/>
    </row>
    <row r="2397" hidden="1">
      <c r="A2397" s="31" t="s">
        <v>3439</v>
      </c>
      <c r="B2397" s="29">
        <v>627.0</v>
      </c>
      <c r="C2397" s="26">
        <v>560.0</v>
      </c>
      <c r="D2397" s="27">
        <v>-67.0</v>
      </c>
      <c r="E2397" s="28" t="s">
        <v>4702</v>
      </c>
    </row>
    <row r="2398" hidden="1">
      <c r="A2398" s="31" t="s">
        <v>3441</v>
      </c>
      <c r="B2398" s="29">
        <v>4440.0</v>
      </c>
      <c r="C2398" s="26">
        <v>4480.0</v>
      </c>
      <c r="D2398" s="27">
        <v>40.0</v>
      </c>
      <c r="E2398" s="41"/>
    </row>
    <row r="2399" hidden="1">
      <c r="A2399" s="57" t="s">
        <v>3442</v>
      </c>
      <c r="B2399" s="29">
        <v>150565.0</v>
      </c>
      <c r="C2399" s="29">
        <v>150565.0</v>
      </c>
      <c r="D2399" s="27">
        <v>0.0</v>
      </c>
      <c r="E2399" s="41"/>
    </row>
    <row r="2400" hidden="1">
      <c r="A2400" s="57" t="s">
        <v>3443</v>
      </c>
      <c r="B2400" s="29">
        <v>43128.0</v>
      </c>
      <c r="C2400" s="58">
        <v>43920.0</v>
      </c>
      <c r="D2400" s="27">
        <v>792.0</v>
      </c>
      <c r="E2400" s="41"/>
    </row>
    <row r="2401" hidden="1">
      <c r="A2401" s="57" t="s">
        <v>3444</v>
      </c>
      <c r="B2401" s="29">
        <v>163358.0</v>
      </c>
      <c r="C2401" s="58">
        <v>163358.0</v>
      </c>
      <c r="D2401" s="27">
        <v>0.0</v>
      </c>
      <c r="E2401" s="41"/>
    </row>
    <row r="2402" hidden="1">
      <c r="A2402" s="57" t="s">
        <v>3445</v>
      </c>
      <c r="B2402" s="29">
        <v>122939.0</v>
      </c>
      <c r="C2402" s="58">
        <v>123383.0</v>
      </c>
      <c r="D2402" s="27">
        <v>444.0</v>
      </c>
      <c r="E2402" s="41"/>
    </row>
    <row r="2403" hidden="1">
      <c r="A2403" s="57" t="s">
        <v>3447</v>
      </c>
      <c r="B2403" s="29">
        <v>9639.0</v>
      </c>
      <c r="C2403" s="58">
        <v>9639.0</v>
      </c>
      <c r="D2403" s="27">
        <v>0.0</v>
      </c>
      <c r="E2403" s="41"/>
    </row>
    <row r="2404" hidden="1">
      <c r="A2404" s="57" t="s">
        <v>3448</v>
      </c>
      <c r="B2404" s="29">
        <v>16446.0</v>
      </c>
      <c r="C2404" s="58">
        <v>16446.0</v>
      </c>
      <c r="D2404" s="27">
        <v>0.0</v>
      </c>
      <c r="E2404" s="41"/>
    </row>
    <row r="2405" hidden="1">
      <c r="A2405" s="35" t="s">
        <v>3449</v>
      </c>
      <c r="B2405" s="29">
        <v>562290.7</v>
      </c>
      <c r="C2405" s="58">
        <v>563526.7</v>
      </c>
      <c r="D2405" s="27">
        <v>1236.0</v>
      </c>
      <c r="E2405" s="41"/>
    </row>
    <row r="2406" hidden="1">
      <c r="A2406" s="36" t="s">
        <v>3450</v>
      </c>
      <c r="B2406" s="42">
        <v>9.30000000000291</v>
      </c>
      <c r="C2406" s="64">
        <v>-17.699999999953434</v>
      </c>
      <c r="D2406" s="65">
        <v>-26.999999999956344</v>
      </c>
      <c r="E2406" s="45"/>
    </row>
    <row r="2407" hidden="1"/>
    <row r="2408" hidden="1"/>
    <row r="2409" hidden="1">
      <c r="A2409" s="5" t="s">
        <v>3452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3423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46006.0</v>
      </c>
      <c r="B2413" s="6"/>
      <c r="C2413" s="53" t="s">
        <v>3424</v>
      </c>
      <c r="D2413" s="15">
        <v>46012.0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4" t="s">
        <v>4468</v>
      </c>
      <c r="B2415" s="7"/>
      <c r="C2415" s="16"/>
      <c r="D2415" s="55" t="s">
        <v>4469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3425</v>
      </c>
      <c r="B2417" s="6"/>
      <c r="C2417" s="6"/>
      <c r="D2417" s="6"/>
      <c r="E2417" s="7"/>
    </row>
    <row r="2418" hidden="1">
      <c r="A2418" s="20" t="s">
        <v>3426</v>
      </c>
      <c r="B2418" s="21" t="s">
        <v>3427</v>
      </c>
      <c r="C2418" s="22" t="s">
        <v>3428</v>
      </c>
      <c r="D2418" s="21" t="s">
        <v>3429</v>
      </c>
      <c r="E2418" s="23" t="s">
        <v>13</v>
      </c>
    </row>
    <row r="2419" hidden="1">
      <c r="A2419" s="56" t="s">
        <v>3430</v>
      </c>
      <c r="B2419" s="25">
        <v>37575.0</v>
      </c>
      <c r="C2419" s="26">
        <v>37575.0</v>
      </c>
      <c r="D2419" s="27">
        <v>0.0</v>
      </c>
      <c r="E2419" s="41"/>
    </row>
    <row r="2420" hidden="1">
      <c r="A2420" s="56" t="s">
        <v>3431</v>
      </c>
      <c r="B2420" s="29">
        <v>35927.0</v>
      </c>
      <c r="C2420" s="26">
        <v>35927.0</v>
      </c>
      <c r="D2420" s="27">
        <v>0.0</v>
      </c>
      <c r="E2420" s="28"/>
    </row>
    <row r="2421" hidden="1">
      <c r="A2421" s="56" t="s">
        <v>3432</v>
      </c>
      <c r="B2421" s="29">
        <v>1540.0</v>
      </c>
      <c r="C2421" s="26">
        <v>1540.0</v>
      </c>
      <c r="D2421" s="27">
        <v>0.0</v>
      </c>
      <c r="E2421" s="41"/>
    </row>
    <row r="2422" hidden="1">
      <c r="A2422" s="56" t="s">
        <v>3434</v>
      </c>
      <c r="B2422" s="29">
        <v>0.0</v>
      </c>
      <c r="C2422" s="26"/>
      <c r="D2422" s="27">
        <v>0.0</v>
      </c>
      <c r="E2422" s="41"/>
    </row>
    <row r="2423" hidden="1">
      <c r="A2423" s="31" t="s">
        <v>3436</v>
      </c>
      <c r="B2423" s="29">
        <v>1600.0</v>
      </c>
      <c r="C2423" s="26"/>
      <c r="D2423" s="27">
        <v>-1600.0</v>
      </c>
      <c r="E2423" s="40"/>
    </row>
    <row r="2424" hidden="1">
      <c r="A2424" s="31" t="s">
        <v>3438</v>
      </c>
      <c r="B2424" s="29">
        <v>0.0</v>
      </c>
      <c r="C2424" s="26"/>
      <c r="D2424" s="27">
        <v>0.0</v>
      </c>
      <c r="E2424" s="28"/>
    </row>
    <row r="2425" hidden="1">
      <c r="A2425" s="31" t="s">
        <v>3439</v>
      </c>
      <c r="B2425" s="29">
        <v>1033.0</v>
      </c>
      <c r="C2425" s="26">
        <v>1033.0</v>
      </c>
      <c r="D2425" s="27">
        <v>0.0</v>
      </c>
      <c r="E2425" s="28" t="s">
        <v>4467</v>
      </c>
    </row>
    <row r="2426" hidden="1">
      <c r="A2426" s="31" t="s">
        <v>3441</v>
      </c>
      <c r="B2426" s="29">
        <v>4600.0</v>
      </c>
      <c r="C2426" s="26">
        <v>6240.0</v>
      </c>
      <c r="D2426" s="27">
        <v>1640.0</v>
      </c>
      <c r="E2426" s="41"/>
    </row>
    <row r="2427" hidden="1">
      <c r="A2427" s="57" t="s">
        <v>3442</v>
      </c>
      <c r="B2427" s="29">
        <v>140901.0</v>
      </c>
      <c r="C2427" s="29">
        <v>140901.0</v>
      </c>
      <c r="D2427" s="27">
        <v>0.0</v>
      </c>
      <c r="E2427" s="41"/>
    </row>
    <row r="2428" hidden="1">
      <c r="A2428" s="57" t="s">
        <v>3443</v>
      </c>
      <c r="B2428" s="29">
        <v>45961.0</v>
      </c>
      <c r="C2428" s="58">
        <v>45961.0</v>
      </c>
      <c r="D2428" s="27">
        <v>0.0</v>
      </c>
      <c r="E2428" s="41"/>
    </row>
    <row r="2429" hidden="1">
      <c r="A2429" s="57" t="s">
        <v>3444</v>
      </c>
      <c r="B2429" s="29">
        <v>173192.0</v>
      </c>
      <c r="C2429" s="58">
        <v>173192.0</v>
      </c>
      <c r="D2429" s="27">
        <v>0.0</v>
      </c>
      <c r="E2429" s="41"/>
    </row>
    <row r="2430" hidden="1">
      <c r="A2430" s="57" t="s">
        <v>3445</v>
      </c>
      <c r="B2430" s="29">
        <v>140334.0</v>
      </c>
      <c r="C2430" s="58">
        <v>140334.0</v>
      </c>
      <c r="D2430" s="27">
        <v>0.0</v>
      </c>
      <c r="E2430" s="41"/>
    </row>
    <row r="2431" hidden="1">
      <c r="A2431" s="57" t="s">
        <v>3447</v>
      </c>
      <c r="B2431" s="29">
        <v>7789.0</v>
      </c>
      <c r="C2431" s="58">
        <v>7789.0</v>
      </c>
      <c r="D2431" s="27">
        <v>0.0</v>
      </c>
      <c r="E2431" s="41"/>
    </row>
    <row r="2432" hidden="1">
      <c r="A2432" s="57" t="s">
        <v>3448</v>
      </c>
      <c r="B2432" s="29">
        <v>17068.0</v>
      </c>
      <c r="C2432" s="58">
        <v>17068.0</v>
      </c>
      <c r="D2432" s="27">
        <v>0.0</v>
      </c>
      <c r="E2432" s="41"/>
    </row>
    <row r="2433" hidden="1">
      <c r="A2433" s="35" t="s">
        <v>3449</v>
      </c>
      <c r="B2433" s="29">
        <v>590439.0</v>
      </c>
      <c r="C2433" s="58">
        <v>590439.0</v>
      </c>
      <c r="D2433" s="27">
        <v>0.0</v>
      </c>
      <c r="E2433" s="41"/>
    </row>
    <row r="2434" hidden="1">
      <c r="A2434" s="36" t="s">
        <v>3450</v>
      </c>
      <c r="B2434" s="42">
        <v>13.0</v>
      </c>
      <c r="C2434" s="64">
        <v>53.0</v>
      </c>
      <c r="D2434" s="65">
        <v>40.0</v>
      </c>
      <c r="E2434" s="45"/>
    </row>
    <row r="2435" hidden="1"/>
    <row r="2436" hidden="1"/>
    <row r="2437" hidden="1">
      <c r="A2437" s="5" t="s">
        <v>3452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3423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46013.0</v>
      </c>
      <c r="B2441" s="6"/>
      <c r="C2441" s="53" t="s">
        <v>3424</v>
      </c>
      <c r="D2441" s="15">
        <v>46019.0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4" t="s">
        <v>4468</v>
      </c>
      <c r="B2443" s="7"/>
      <c r="C2443" s="16"/>
      <c r="D2443" s="55" t="s">
        <v>4469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3425</v>
      </c>
      <c r="B2445" s="6"/>
      <c r="C2445" s="6"/>
      <c r="D2445" s="6"/>
      <c r="E2445" s="7"/>
    </row>
    <row r="2446" hidden="1">
      <c r="A2446" s="20" t="s">
        <v>3426</v>
      </c>
      <c r="B2446" s="21" t="s">
        <v>3427</v>
      </c>
      <c r="C2446" s="22" t="s">
        <v>3428</v>
      </c>
      <c r="D2446" s="21" t="s">
        <v>3429</v>
      </c>
      <c r="E2446" s="23" t="s">
        <v>13</v>
      </c>
    </row>
    <row r="2447" hidden="1">
      <c r="A2447" s="56" t="s">
        <v>3430</v>
      </c>
      <c r="B2447" s="25">
        <v>29745.0</v>
      </c>
      <c r="C2447" s="26">
        <v>29745.0</v>
      </c>
      <c r="D2447" s="27">
        <v>0.0</v>
      </c>
      <c r="E2447" s="41"/>
    </row>
    <row r="2448" hidden="1">
      <c r="A2448" s="56" t="s">
        <v>3431</v>
      </c>
      <c r="B2448" s="29">
        <v>19236.0</v>
      </c>
      <c r="C2448" s="26">
        <v>19236.0</v>
      </c>
      <c r="D2448" s="27">
        <v>0.0</v>
      </c>
      <c r="E2448" s="28"/>
    </row>
    <row r="2449" hidden="1">
      <c r="A2449" s="56" t="s">
        <v>3432</v>
      </c>
      <c r="B2449" s="29">
        <v>0.0</v>
      </c>
      <c r="C2449" s="26"/>
      <c r="D2449" s="27">
        <v>0.0</v>
      </c>
      <c r="E2449" s="41"/>
    </row>
    <row r="2450" hidden="1">
      <c r="A2450" s="56" t="s">
        <v>3434</v>
      </c>
      <c r="B2450" s="29">
        <v>0.0</v>
      </c>
      <c r="C2450" s="26"/>
      <c r="D2450" s="27">
        <v>0.0</v>
      </c>
      <c r="E2450" s="41"/>
    </row>
    <row r="2451" hidden="1">
      <c r="A2451" s="31" t="s">
        <v>3436</v>
      </c>
      <c r="B2451" s="29">
        <v>920.0</v>
      </c>
      <c r="C2451" s="26"/>
      <c r="D2451" s="27">
        <v>-920.0</v>
      </c>
      <c r="E2451" s="40"/>
    </row>
    <row r="2452" hidden="1">
      <c r="A2452" s="31" t="s">
        <v>3438</v>
      </c>
      <c r="B2452" s="29">
        <v>51.0</v>
      </c>
      <c r="C2452" s="26">
        <v>51.0</v>
      </c>
      <c r="D2452" s="27">
        <v>0.0</v>
      </c>
      <c r="E2452" s="28"/>
    </row>
    <row r="2453" hidden="1">
      <c r="A2453" s="31" t="s">
        <v>3439</v>
      </c>
      <c r="B2453" s="29">
        <v>350.0</v>
      </c>
      <c r="C2453" s="26">
        <v>350.0</v>
      </c>
      <c r="D2453" s="27">
        <v>0.0</v>
      </c>
      <c r="E2453" s="28" t="s">
        <v>4703</v>
      </c>
    </row>
    <row r="2454" hidden="1">
      <c r="A2454" s="31" t="s">
        <v>3441</v>
      </c>
      <c r="B2454" s="29">
        <v>2480.0</v>
      </c>
      <c r="C2454" s="26">
        <v>3400.0</v>
      </c>
      <c r="D2454" s="27">
        <v>920.0</v>
      </c>
      <c r="E2454" s="41"/>
    </row>
    <row r="2455" hidden="1">
      <c r="A2455" s="57" t="s">
        <v>3442</v>
      </c>
      <c r="B2455" s="29">
        <v>64360.0</v>
      </c>
      <c r="C2455" s="29">
        <v>64360.0</v>
      </c>
      <c r="D2455" s="27">
        <v>0.0</v>
      </c>
      <c r="E2455" s="41"/>
    </row>
    <row r="2456" hidden="1">
      <c r="A2456" s="57" t="s">
        <v>3443</v>
      </c>
      <c r="B2456" s="29">
        <v>15964.0</v>
      </c>
      <c r="C2456" s="58">
        <v>15635.0</v>
      </c>
      <c r="D2456" s="27">
        <v>-329.0</v>
      </c>
      <c r="E2456" s="41"/>
    </row>
    <row r="2457" hidden="1">
      <c r="A2457" s="57" t="s">
        <v>3444</v>
      </c>
      <c r="B2457" s="29">
        <v>79101.0</v>
      </c>
      <c r="C2457" s="58">
        <v>79101.0</v>
      </c>
      <c r="D2457" s="27">
        <v>0.0</v>
      </c>
      <c r="E2457" s="41"/>
    </row>
    <row r="2458" hidden="1">
      <c r="A2458" s="57" t="s">
        <v>3445</v>
      </c>
      <c r="B2458" s="29">
        <v>70590.0</v>
      </c>
      <c r="C2458" s="58">
        <v>70590.0</v>
      </c>
      <c r="D2458" s="27">
        <v>0.0</v>
      </c>
      <c r="E2458" s="41"/>
    </row>
    <row r="2459" hidden="1">
      <c r="A2459" s="57" t="s">
        <v>3447</v>
      </c>
      <c r="B2459" s="29">
        <v>2670.0</v>
      </c>
      <c r="C2459" s="58">
        <v>2670.0</v>
      </c>
      <c r="D2459" s="27">
        <v>0.0</v>
      </c>
      <c r="E2459" s="41"/>
    </row>
    <row r="2460" hidden="1">
      <c r="A2460" s="57" t="s">
        <v>3448</v>
      </c>
      <c r="B2460" s="29">
        <v>14329.0</v>
      </c>
      <c r="C2460" s="58">
        <v>14329.0</v>
      </c>
      <c r="D2460" s="27">
        <v>0.0</v>
      </c>
      <c r="E2460" s="41"/>
    </row>
    <row r="2461" hidden="1">
      <c r="A2461" s="35" t="s">
        <v>3449</v>
      </c>
      <c r="B2461" s="29">
        <v>285458.5</v>
      </c>
      <c r="C2461" s="58">
        <v>285129.5</v>
      </c>
      <c r="D2461" s="27">
        <v>-329.0</v>
      </c>
      <c r="E2461" s="41"/>
    </row>
    <row r="2462" hidden="1">
      <c r="A2462" s="36" t="s">
        <v>3450</v>
      </c>
      <c r="B2462" s="42">
        <v>8.5</v>
      </c>
      <c r="C2462" s="64">
        <v>8.5</v>
      </c>
      <c r="D2462" s="65">
        <v>0.0</v>
      </c>
      <c r="E2462" s="45"/>
    </row>
    <row r="2463" hidden="1"/>
    <row r="2464" hidden="1"/>
    <row r="2465" hidden="1">
      <c r="A2465" s="5" t="s">
        <v>3452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3423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46020.0</v>
      </c>
      <c r="B2469" s="6"/>
      <c r="C2469" s="53" t="s">
        <v>3424</v>
      </c>
      <c r="D2469" s="15">
        <v>46022.0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4" t="s">
        <v>4468</v>
      </c>
      <c r="B2471" s="7"/>
      <c r="C2471" s="16"/>
      <c r="D2471" s="55" t="s">
        <v>4471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3425</v>
      </c>
      <c r="B2473" s="6"/>
      <c r="C2473" s="6"/>
      <c r="D2473" s="6"/>
      <c r="E2473" s="7"/>
    </row>
    <row r="2474" hidden="1">
      <c r="A2474" s="20" t="s">
        <v>3426</v>
      </c>
      <c r="B2474" s="21" t="s">
        <v>3427</v>
      </c>
      <c r="C2474" s="22" t="s">
        <v>3428</v>
      </c>
      <c r="D2474" s="21" t="s">
        <v>3429</v>
      </c>
      <c r="E2474" s="23" t="s">
        <v>13</v>
      </c>
    </row>
    <row r="2475" hidden="1">
      <c r="A2475" s="56" t="s">
        <v>3430</v>
      </c>
      <c r="B2475" s="25">
        <v>18505.0</v>
      </c>
      <c r="C2475" s="26">
        <v>18505.0</v>
      </c>
      <c r="D2475" s="27">
        <v>0.0</v>
      </c>
      <c r="E2475" s="41"/>
    </row>
    <row r="2476" hidden="1">
      <c r="A2476" s="56" t="s">
        <v>3431</v>
      </c>
      <c r="B2476" s="29">
        <v>14580.0</v>
      </c>
      <c r="C2476" s="26">
        <v>14580.0</v>
      </c>
      <c r="D2476" s="27">
        <v>0.0</v>
      </c>
      <c r="E2476" s="28"/>
    </row>
    <row r="2477" hidden="1">
      <c r="A2477" s="56" t="s">
        <v>3432</v>
      </c>
      <c r="B2477" s="29">
        <v>400.0</v>
      </c>
      <c r="C2477" s="26">
        <v>400.0</v>
      </c>
      <c r="D2477" s="27">
        <v>0.0</v>
      </c>
      <c r="E2477" s="41"/>
    </row>
    <row r="2478" hidden="1">
      <c r="A2478" s="56" t="s">
        <v>3434</v>
      </c>
      <c r="B2478" s="29">
        <v>0.0</v>
      </c>
      <c r="C2478" s="26"/>
      <c r="D2478" s="27">
        <v>0.0</v>
      </c>
      <c r="E2478" s="41"/>
    </row>
    <row r="2479" hidden="1">
      <c r="A2479" s="31" t="s">
        <v>3436</v>
      </c>
      <c r="B2479" s="29">
        <v>0.0</v>
      </c>
      <c r="C2479" s="26"/>
      <c r="D2479" s="27">
        <v>0.0</v>
      </c>
      <c r="E2479" s="40"/>
    </row>
    <row r="2480" hidden="1">
      <c r="A2480" s="31" t="s">
        <v>3438</v>
      </c>
      <c r="B2480" s="29">
        <v>0.0</v>
      </c>
      <c r="C2480" s="26"/>
      <c r="D2480" s="27">
        <v>0.0</v>
      </c>
      <c r="E2480" s="28"/>
    </row>
    <row r="2481" hidden="1">
      <c r="A2481" s="31" t="s">
        <v>3439</v>
      </c>
      <c r="B2481" s="29">
        <v>480.0</v>
      </c>
      <c r="C2481" s="26"/>
      <c r="D2481" s="27">
        <v>-480.0</v>
      </c>
      <c r="E2481" s="28"/>
    </row>
    <row r="2482" hidden="1">
      <c r="A2482" s="31" t="s">
        <v>3441</v>
      </c>
      <c r="B2482" s="29">
        <v>1000.0</v>
      </c>
      <c r="C2482" s="26">
        <v>1480.0</v>
      </c>
      <c r="D2482" s="27">
        <v>480.0</v>
      </c>
      <c r="E2482" s="41"/>
    </row>
    <row r="2483" hidden="1">
      <c r="A2483" s="57" t="s">
        <v>3442</v>
      </c>
      <c r="B2483" s="29">
        <v>40093.0</v>
      </c>
      <c r="C2483" s="29">
        <v>40093.0</v>
      </c>
      <c r="D2483" s="27">
        <v>0.0</v>
      </c>
      <c r="E2483" s="41"/>
    </row>
    <row r="2484" hidden="1">
      <c r="A2484" s="57" t="s">
        <v>3443</v>
      </c>
      <c r="B2484" s="29">
        <v>19713.0</v>
      </c>
      <c r="C2484" s="58">
        <v>19713.0</v>
      </c>
      <c r="D2484" s="27">
        <v>0.0</v>
      </c>
      <c r="E2484" s="41"/>
    </row>
    <row r="2485" hidden="1">
      <c r="A2485" s="57" t="s">
        <v>3444</v>
      </c>
      <c r="B2485" s="29">
        <v>69923.0</v>
      </c>
      <c r="C2485" s="58">
        <v>68821.0</v>
      </c>
      <c r="D2485" s="27">
        <v>-1102.0</v>
      </c>
      <c r="E2485" s="41"/>
    </row>
    <row r="2486" hidden="1">
      <c r="A2486" s="57" t="s">
        <v>3445</v>
      </c>
      <c r="B2486" s="29">
        <v>47907.0</v>
      </c>
      <c r="C2486" s="58">
        <v>47907.0</v>
      </c>
      <c r="D2486" s="27">
        <v>0.0</v>
      </c>
      <c r="E2486" s="41"/>
    </row>
    <row r="2487" hidden="1">
      <c r="A2487" s="57" t="s">
        <v>3447</v>
      </c>
      <c r="B2487" s="29">
        <v>2759.0</v>
      </c>
      <c r="C2487" s="58">
        <v>2759.0</v>
      </c>
      <c r="D2487" s="27">
        <v>0.0</v>
      </c>
      <c r="E2487" s="41"/>
    </row>
    <row r="2488" hidden="1">
      <c r="A2488" s="57" t="s">
        <v>3448</v>
      </c>
      <c r="B2488" s="29">
        <v>12129.0</v>
      </c>
      <c r="C2488" s="58">
        <v>11601.0</v>
      </c>
      <c r="D2488" s="27">
        <v>-528.0</v>
      </c>
      <c r="E2488" s="41"/>
    </row>
    <row r="2489" hidden="1">
      <c r="A2489" s="35" t="s">
        <v>3449</v>
      </c>
      <c r="B2489" s="29">
        <v>215353.5</v>
      </c>
      <c r="C2489" s="58">
        <v>213723.5</v>
      </c>
      <c r="D2489" s="27">
        <v>-1630.0</v>
      </c>
      <c r="E2489" s="41"/>
    </row>
    <row r="2490" hidden="1">
      <c r="A2490" s="36" t="s">
        <v>3450</v>
      </c>
      <c r="B2490" s="42">
        <v>6.5</v>
      </c>
      <c r="C2490" s="64">
        <v>534.5</v>
      </c>
      <c r="D2490" s="65">
        <v>528.0</v>
      </c>
      <c r="E2490" s="45"/>
    </row>
    <row r="2491" hidden="1"/>
    <row r="2492" hidden="1"/>
    <row r="2493" hidden="1">
      <c r="A2493" s="5" t="s">
        <v>3452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3423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46023.0</v>
      </c>
      <c r="B2497" s="6"/>
      <c r="C2497" s="53" t="s">
        <v>3424</v>
      </c>
      <c r="D2497" s="15">
        <v>46026.0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4" t="s">
        <v>4483</v>
      </c>
      <c r="B2499" s="7"/>
      <c r="C2499" s="16"/>
      <c r="D2499" s="55" t="s">
        <v>4469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3425</v>
      </c>
      <c r="B2501" s="6"/>
      <c r="C2501" s="6"/>
      <c r="D2501" s="6"/>
      <c r="E2501" s="7"/>
    </row>
    <row r="2502" hidden="1">
      <c r="A2502" s="20" t="s">
        <v>3426</v>
      </c>
      <c r="B2502" s="21" t="s">
        <v>3427</v>
      </c>
      <c r="C2502" s="22" t="s">
        <v>3428</v>
      </c>
      <c r="D2502" s="21" t="s">
        <v>3429</v>
      </c>
      <c r="E2502" s="23" t="s">
        <v>13</v>
      </c>
    </row>
    <row r="2503" hidden="1">
      <c r="A2503" s="56" t="s">
        <v>3430</v>
      </c>
      <c r="B2503" s="25">
        <v>26235.0</v>
      </c>
      <c r="C2503" s="26">
        <v>26235.0</v>
      </c>
      <c r="D2503" s="27">
        <v>0.0</v>
      </c>
      <c r="E2503" s="41"/>
    </row>
    <row r="2504" hidden="1">
      <c r="A2504" s="56" t="s">
        <v>3431</v>
      </c>
      <c r="B2504" s="29">
        <v>18208.0</v>
      </c>
      <c r="C2504" s="26">
        <v>18208.0</v>
      </c>
      <c r="D2504" s="27">
        <v>0.0</v>
      </c>
      <c r="E2504" s="28"/>
    </row>
    <row r="2505" hidden="1">
      <c r="A2505" s="56" t="s">
        <v>3432</v>
      </c>
      <c r="B2505" s="29">
        <v>600.0</v>
      </c>
      <c r="C2505" s="26">
        <v>600.0</v>
      </c>
      <c r="D2505" s="27">
        <v>0.0</v>
      </c>
      <c r="E2505" s="41"/>
    </row>
    <row r="2506" hidden="1">
      <c r="A2506" s="56" t="s">
        <v>3434</v>
      </c>
      <c r="B2506" s="29">
        <v>0.0</v>
      </c>
      <c r="C2506" s="26"/>
      <c r="D2506" s="27">
        <v>0.0</v>
      </c>
      <c r="E2506" s="41"/>
    </row>
    <row r="2507" hidden="1">
      <c r="A2507" s="31" t="s">
        <v>3436</v>
      </c>
      <c r="B2507" s="29">
        <v>0.0</v>
      </c>
      <c r="C2507" s="26"/>
      <c r="D2507" s="27">
        <v>0.0</v>
      </c>
      <c r="E2507" s="40"/>
    </row>
    <row r="2508" hidden="1">
      <c r="A2508" s="31" t="s">
        <v>3438</v>
      </c>
      <c r="B2508" s="29">
        <v>2750.0</v>
      </c>
      <c r="C2508" s="26">
        <v>2770.0</v>
      </c>
      <c r="D2508" s="27">
        <v>20.0</v>
      </c>
      <c r="E2508" s="28"/>
    </row>
    <row r="2509" hidden="1">
      <c r="A2509" s="31" t="s">
        <v>3439</v>
      </c>
      <c r="B2509" s="29">
        <v>827.0</v>
      </c>
      <c r="C2509" s="26">
        <v>800.0</v>
      </c>
      <c r="D2509" s="27">
        <v>-27.0</v>
      </c>
      <c r="E2509" s="28"/>
    </row>
    <row r="2510" hidden="1">
      <c r="A2510" s="31" t="s">
        <v>3441</v>
      </c>
      <c r="B2510" s="29">
        <v>3080.0</v>
      </c>
      <c r="C2510" s="26">
        <v>3080.0</v>
      </c>
      <c r="D2510" s="27">
        <v>0.0</v>
      </c>
      <c r="E2510" s="41"/>
    </row>
    <row r="2511" hidden="1">
      <c r="A2511" s="57" t="s">
        <v>3442</v>
      </c>
      <c r="B2511" s="29">
        <v>90820.0</v>
      </c>
      <c r="C2511" s="29">
        <v>90820.0</v>
      </c>
      <c r="D2511" s="27">
        <v>0.0</v>
      </c>
      <c r="E2511" s="41"/>
    </row>
    <row r="2512" hidden="1">
      <c r="A2512" s="57" t="s">
        <v>3443</v>
      </c>
      <c r="B2512" s="29">
        <v>20167.0</v>
      </c>
      <c r="C2512" s="58">
        <v>20167.0</v>
      </c>
      <c r="D2512" s="27">
        <v>0.0</v>
      </c>
      <c r="E2512" s="41"/>
    </row>
    <row r="2513" hidden="1">
      <c r="A2513" s="57" t="s">
        <v>3444</v>
      </c>
      <c r="B2513" s="29">
        <v>78334.0</v>
      </c>
      <c r="C2513" s="58">
        <v>78334.0</v>
      </c>
      <c r="D2513" s="27">
        <v>0.0</v>
      </c>
      <c r="E2513" s="41"/>
    </row>
    <row r="2514" hidden="1">
      <c r="A2514" s="57" t="s">
        <v>3445</v>
      </c>
      <c r="B2514" s="29">
        <v>58226.0</v>
      </c>
      <c r="C2514" s="58">
        <v>58619.0</v>
      </c>
      <c r="D2514" s="27">
        <v>393.0</v>
      </c>
      <c r="E2514" s="41"/>
    </row>
    <row r="2515" hidden="1">
      <c r="A2515" s="57" t="s">
        <v>3447</v>
      </c>
      <c r="B2515" s="29">
        <v>5064.0</v>
      </c>
      <c r="C2515" s="58">
        <v>5064.0</v>
      </c>
      <c r="D2515" s="27">
        <v>0.0</v>
      </c>
      <c r="E2515" s="41"/>
    </row>
    <row r="2516" hidden="1">
      <c r="A2516" s="57" t="s">
        <v>3448</v>
      </c>
      <c r="B2516" s="29">
        <v>18728.0</v>
      </c>
      <c r="C2516" s="58">
        <v>18728.0</v>
      </c>
      <c r="D2516" s="27">
        <v>0.0</v>
      </c>
      <c r="E2516" s="41"/>
    </row>
    <row r="2517" hidden="1">
      <c r="A2517" s="35" t="s">
        <v>3449</v>
      </c>
      <c r="B2517" s="29">
        <v>304297.7</v>
      </c>
      <c r="C2517" s="58">
        <v>304690.7</v>
      </c>
      <c r="D2517" s="27">
        <v>393.0</v>
      </c>
      <c r="E2517" s="41"/>
    </row>
    <row r="2518" hidden="1">
      <c r="A2518" s="36" t="s">
        <v>3450</v>
      </c>
      <c r="B2518" s="42">
        <v>13.30000000000291</v>
      </c>
      <c r="C2518" s="64">
        <v>6.2999999999883585</v>
      </c>
      <c r="D2518" s="65">
        <v>-7.000000000014552</v>
      </c>
      <c r="E2518" s="45"/>
    </row>
    <row r="2519" hidden="1"/>
    <row r="2520" hidden="1"/>
    <row r="2521" hidden="1">
      <c r="A2521" s="5" t="s">
        <v>3452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3423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46027.0</v>
      </c>
      <c r="B2525" s="6"/>
      <c r="C2525" s="53" t="s">
        <v>3424</v>
      </c>
      <c r="D2525" s="15">
        <v>46033.0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4" t="s">
        <v>4468</v>
      </c>
      <c r="B2527" s="7"/>
      <c r="C2527" s="16"/>
      <c r="D2527" s="55" t="s">
        <v>4469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3425</v>
      </c>
      <c r="B2529" s="6"/>
      <c r="C2529" s="6"/>
      <c r="D2529" s="6"/>
      <c r="E2529" s="7"/>
    </row>
    <row r="2530" hidden="1">
      <c r="A2530" s="20" t="s">
        <v>3426</v>
      </c>
      <c r="B2530" s="21" t="s">
        <v>3427</v>
      </c>
      <c r="C2530" s="22" t="s">
        <v>3428</v>
      </c>
      <c r="D2530" s="21" t="s">
        <v>3429</v>
      </c>
      <c r="E2530" s="23" t="s">
        <v>13</v>
      </c>
    </row>
    <row r="2531" hidden="1">
      <c r="A2531" s="56" t="s">
        <v>3430</v>
      </c>
      <c r="B2531" s="25">
        <v>26054.0</v>
      </c>
      <c r="C2531" s="26">
        <v>26054.0</v>
      </c>
      <c r="D2531" s="27">
        <v>0.0</v>
      </c>
      <c r="E2531" s="41"/>
    </row>
    <row r="2532" hidden="1">
      <c r="A2532" s="56" t="s">
        <v>3431</v>
      </c>
      <c r="B2532" s="29">
        <v>34966.0</v>
      </c>
      <c r="C2532" s="26">
        <v>34966.0</v>
      </c>
      <c r="D2532" s="27">
        <v>0.0</v>
      </c>
      <c r="E2532" s="28"/>
    </row>
    <row r="2533" hidden="1">
      <c r="A2533" s="56" t="s">
        <v>3432</v>
      </c>
      <c r="B2533" s="29">
        <v>700.0</v>
      </c>
      <c r="C2533" s="26">
        <v>700.0</v>
      </c>
      <c r="D2533" s="27">
        <v>0.0</v>
      </c>
      <c r="E2533" s="41"/>
    </row>
    <row r="2534" hidden="1">
      <c r="A2534" s="56" t="s">
        <v>3434</v>
      </c>
      <c r="B2534" s="29">
        <v>0.0</v>
      </c>
      <c r="C2534" s="26"/>
      <c r="D2534" s="27">
        <v>0.0</v>
      </c>
      <c r="E2534" s="41"/>
    </row>
    <row r="2535" hidden="1">
      <c r="A2535" s="31" t="s">
        <v>3436</v>
      </c>
      <c r="B2535" s="29">
        <v>0.0</v>
      </c>
      <c r="C2535" s="26"/>
      <c r="D2535" s="27">
        <v>0.0</v>
      </c>
      <c r="E2535" s="40"/>
    </row>
    <row r="2536" hidden="1">
      <c r="A2536" s="31" t="s">
        <v>3438</v>
      </c>
      <c r="B2536" s="29">
        <v>0.0</v>
      </c>
      <c r="C2536" s="26"/>
      <c r="D2536" s="27">
        <v>0.0</v>
      </c>
      <c r="E2536" s="28"/>
    </row>
    <row r="2537" hidden="1">
      <c r="A2537" s="31" t="s">
        <v>3439</v>
      </c>
      <c r="B2537" s="29">
        <v>1086.0</v>
      </c>
      <c r="C2537" s="26">
        <v>1086.0</v>
      </c>
      <c r="D2537" s="27">
        <v>0.0</v>
      </c>
      <c r="E2537" s="28" t="s">
        <v>4704</v>
      </c>
    </row>
    <row r="2538" hidden="1">
      <c r="A2538" s="31" t="s">
        <v>3441</v>
      </c>
      <c r="B2538" s="29">
        <v>3640.0</v>
      </c>
      <c r="C2538" s="26">
        <v>3640.0</v>
      </c>
      <c r="D2538" s="27">
        <v>0.0</v>
      </c>
      <c r="E2538" s="41"/>
    </row>
    <row r="2539" hidden="1">
      <c r="A2539" s="57" t="s">
        <v>3442</v>
      </c>
      <c r="B2539" s="29">
        <v>120030.0</v>
      </c>
      <c r="C2539" s="29">
        <v>120030.0</v>
      </c>
      <c r="D2539" s="27">
        <v>0.0</v>
      </c>
      <c r="E2539" s="41"/>
    </row>
    <row r="2540" hidden="1">
      <c r="A2540" s="57" t="s">
        <v>3443</v>
      </c>
      <c r="B2540" s="29">
        <v>31073.0</v>
      </c>
      <c r="C2540" s="58">
        <v>31073.0</v>
      </c>
      <c r="D2540" s="27">
        <v>0.0</v>
      </c>
      <c r="E2540" s="41"/>
    </row>
    <row r="2541" hidden="1">
      <c r="A2541" s="57" t="s">
        <v>3444</v>
      </c>
      <c r="B2541" s="29">
        <v>117268.0</v>
      </c>
      <c r="C2541" s="58">
        <v>116917.0</v>
      </c>
      <c r="D2541" s="27">
        <v>-351.0</v>
      </c>
      <c r="E2541" s="41"/>
    </row>
    <row r="2542" hidden="1">
      <c r="A2542" s="57" t="s">
        <v>3445</v>
      </c>
      <c r="B2542" s="29">
        <v>116465.5</v>
      </c>
      <c r="C2542" s="58">
        <v>116465.5</v>
      </c>
      <c r="D2542" s="27">
        <v>0.0</v>
      </c>
      <c r="E2542" s="41"/>
    </row>
    <row r="2543" hidden="1">
      <c r="A2543" s="57" t="s">
        <v>3447</v>
      </c>
      <c r="B2543" s="29">
        <v>10347.0</v>
      </c>
      <c r="C2543" s="58">
        <v>10347.0</v>
      </c>
      <c r="D2543" s="27">
        <v>0.0</v>
      </c>
      <c r="E2543" s="41"/>
    </row>
    <row r="2544" hidden="1">
      <c r="A2544" s="57" t="s">
        <v>3448</v>
      </c>
      <c r="B2544" s="29">
        <v>12785.0</v>
      </c>
      <c r="C2544" s="58">
        <v>12785.0</v>
      </c>
      <c r="D2544" s="27">
        <v>0.0</v>
      </c>
      <c r="E2544" s="41"/>
    </row>
    <row r="2545" hidden="1">
      <c r="A2545" s="35" t="s">
        <v>3449</v>
      </c>
      <c r="B2545" s="29">
        <v>461622.5</v>
      </c>
      <c r="C2545" s="58">
        <v>461271.5</v>
      </c>
      <c r="D2545" s="27">
        <v>-351.0</v>
      </c>
      <c r="E2545" s="41"/>
    </row>
    <row r="2546" hidden="1">
      <c r="A2546" s="36" t="s">
        <v>3450</v>
      </c>
      <c r="B2546" s="42">
        <v>7.0</v>
      </c>
      <c r="C2546" s="64">
        <v>7.0</v>
      </c>
      <c r="D2546" s="65">
        <v>0.0</v>
      </c>
      <c r="E2546" s="45"/>
    </row>
    <row r="2547" hidden="1"/>
    <row r="2548" hidden="1"/>
    <row r="2549" hidden="1">
      <c r="A2549" s="5" t="s">
        <v>3452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3423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46034.0</v>
      </c>
      <c r="B2553" s="6"/>
      <c r="C2553" s="53" t="s">
        <v>3424</v>
      </c>
      <c r="D2553" s="15">
        <v>46040.0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4" t="s">
        <v>4468</v>
      </c>
      <c r="B2555" s="7"/>
      <c r="C2555" s="16"/>
      <c r="D2555" s="55" t="s">
        <v>4469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3425</v>
      </c>
      <c r="B2557" s="6"/>
      <c r="C2557" s="6"/>
      <c r="D2557" s="6"/>
      <c r="E2557" s="7"/>
    </row>
    <row r="2558" hidden="1">
      <c r="A2558" s="20" t="s">
        <v>3426</v>
      </c>
      <c r="B2558" s="21" t="s">
        <v>3427</v>
      </c>
      <c r="C2558" s="22" t="s">
        <v>3428</v>
      </c>
      <c r="D2558" s="21" t="s">
        <v>3429</v>
      </c>
      <c r="E2558" s="23" t="s">
        <v>13</v>
      </c>
    </row>
    <row r="2559" hidden="1">
      <c r="A2559" s="56" t="s">
        <v>3430</v>
      </c>
      <c r="B2559" s="25">
        <v>25307.0</v>
      </c>
      <c r="C2559" s="26">
        <v>25305.0</v>
      </c>
      <c r="D2559" s="27">
        <v>-2.0</v>
      </c>
      <c r="E2559" s="41"/>
    </row>
    <row r="2560" hidden="1">
      <c r="A2560" s="56" t="s">
        <v>3431</v>
      </c>
      <c r="B2560" s="29">
        <v>34404.0</v>
      </c>
      <c r="C2560" s="26">
        <v>34404.0</v>
      </c>
      <c r="D2560" s="27">
        <v>0.0</v>
      </c>
      <c r="E2560" s="28"/>
    </row>
    <row r="2561" hidden="1">
      <c r="A2561" s="56" t="s">
        <v>3432</v>
      </c>
      <c r="B2561" s="29">
        <v>0.0</v>
      </c>
      <c r="C2561" s="26"/>
      <c r="D2561" s="27">
        <v>0.0</v>
      </c>
      <c r="E2561" s="41"/>
    </row>
    <row r="2562" hidden="1">
      <c r="A2562" s="56" t="s">
        <v>3434</v>
      </c>
      <c r="B2562" s="29">
        <v>0.0</v>
      </c>
      <c r="C2562" s="26"/>
      <c r="D2562" s="27">
        <v>0.0</v>
      </c>
      <c r="E2562" s="41"/>
    </row>
    <row r="2563" hidden="1">
      <c r="A2563" s="31" t="s">
        <v>3436</v>
      </c>
      <c r="B2563" s="29">
        <v>640.0</v>
      </c>
      <c r="C2563" s="26"/>
      <c r="D2563" s="27">
        <v>-640.0</v>
      </c>
      <c r="E2563" s="40"/>
    </row>
    <row r="2564" hidden="1">
      <c r="A2564" s="31" t="s">
        <v>3438</v>
      </c>
      <c r="B2564" s="29">
        <v>0.0</v>
      </c>
      <c r="C2564" s="26">
        <v>2604.0</v>
      </c>
      <c r="D2564" s="27">
        <v>2604.0</v>
      </c>
      <c r="E2564" s="28" t="s">
        <v>4705</v>
      </c>
    </row>
    <row r="2565" hidden="1">
      <c r="A2565" s="31" t="s">
        <v>3439</v>
      </c>
      <c r="B2565" s="29">
        <v>2724.0</v>
      </c>
      <c r="C2565" s="26"/>
      <c r="D2565" s="27">
        <v>-2724.0</v>
      </c>
      <c r="E2565" s="28"/>
    </row>
    <row r="2566" hidden="1">
      <c r="A2566" s="31" t="s">
        <v>3441</v>
      </c>
      <c r="B2566" s="29">
        <v>5120.0</v>
      </c>
      <c r="C2566" s="26">
        <v>6200.0</v>
      </c>
      <c r="D2566" s="27">
        <v>1080.0</v>
      </c>
      <c r="E2566" s="41"/>
    </row>
    <row r="2567" hidden="1">
      <c r="A2567" s="57" t="s">
        <v>3442</v>
      </c>
      <c r="B2567" s="29">
        <v>103808.0</v>
      </c>
      <c r="C2567" s="29">
        <v>103808.0</v>
      </c>
      <c r="D2567" s="27">
        <v>0.0</v>
      </c>
      <c r="E2567" s="41"/>
    </row>
    <row r="2568" hidden="1">
      <c r="A2568" s="57" t="s">
        <v>3443</v>
      </c>
      <c r="B2568" s="29">
        <v>33662.0</v>
      </c>
      <c r="C2568" s="58">
        <v>33662.0</v>
      </c>
      <c r="D2568" s="27">
        <v>0.0</v>
      </c>
      <c r="E2568" s="41"/>
    </row>
    <row r="2569" hidden="1">
      <c r="A2569" s="57" t="s">
        <v>3444</v>
      </c>
      <c r="B2569" s="29">
        <v>141662.0</v>
      </c>
      <c r="C2569" s="58">
        <v>141398.0</v>
      </c>
      <c r="D2569" s="27">
        <v>-264.0</v>
      </c>
      <c r="E2569" s="41"/>
    </row>
    <row r="2570" hidden="1">
      <c r="A2570" s="57" t="s">
        <v>3445</v>
      </c>
      <c r="B2570" s="29">
        <v>107825.0</v>
      </c>
      <c r="C2570" s="58">
        <v>107825.0</v>
      </c>
      <c r="D2570" s="27">
        <v>0.0</v>
      </c>
      <c r="E2570" s="41"/>
    </row>
    <row r="2571" hidden="1">
      <c r="A2571" s="57" t="s">
        <v>3447</v>
      </c>
      <c r="B2571" s="29">
        <v>3019.0</v>
      </c>
      <c r="C2571" s="58">
        <v>3019.0</v>
      </c>
      <c r="D2571" s="27">
        <v>0.0</v>
      </c>
      <c r="E2571" s="41"/>
    </row>
    <row r="2572" hidden="1">
      <c r="A2572" s="57" t="s">
        <v>3448</v>
      </c>
      <c r="B2572" s="29">
        <v>11165.0</v>
      </c>
      <c r="C2572" s="58">
        <v>11165.0</v>
      </c>
      <c r="D2572" s="27">
        <v>0.0</v>
      </c>
      <c r="E2572" s="41"/>
    </row>
    <row r="2573" hidden="1">
      <c r="A2573" s="35" t="s">
        <v>3449</v>
      </c>
      <c r="B2573" s="29">
        <v>458160.5</v>
      </c>
      <c r="C2573" s="58">
        <v>457896.5</v>
      </c>
      <c r="D2573" s="27">
        <v>-264.0</v>
      </c>
      <c r="E2573" s="41"/>
    </row>
    <row r="2574" hidden="1">
      <c r="A2574" s="36" t="s">
        <v>3450</v>
      </c>
      <c r="B2574" s="42">
        <v>10.5</v>
      </c>
      <c r="C2574" s="64">
        <v>328.5</v>
      </c>
      <c r="D2574" s="65">
        <v>318.0</v>
      </c>
      <c r="E2574" s="45"/>
    </row>
    <row r="2575" hidden="1"/>
    <row r="2576" hidden="1"/>
    <row r="2577" hidden="1">
      <c r="A2577" s="5" t="s">
        <v>3452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3423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46041.0</v>
      </c>
      <c r="B2581" s="6"/>
      <c r="C2581" s="53" t="s">
        <v>3424</v>
      </c>
      <c r="D2581" s="15">
        <v>46047.0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4" t="s">
        <v>4468</v>
      </c>
      <c r="B2583" s="7"/>
      <c r="C2583" s="16"/>
      <c r="D2583" s="55" t="s">
        <v>4469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3425</v>
      </c>
      <c r="B2585" s="6"/>
      <c r="C2585" s="6"/>
      <c r="D2585" s="6"/>
      <c r="E2585" s="7"/>
    </row>
    <row r="2586" hidden="1">
      <c r="A2586" s="20" t="s">
        <v>3426</v>
      </c>
      <c r="B2586" s="21" t="s">
        <v>3427</v>
      </c>
      <c r="C2586" s="22" t="s">
        <v>3428</v>
      </c>
      <c r="D2586" s="21" t="s">
        <v>3429</v>
      </c>
      <c r="E2586" s="23" t="s">
        <v>13</v>
      </c>
    </row>
    <row r="2587" hidden="1">
      <c r="A2587" s="56" t="s">
        <v>3430</v>
      </c>
      <c r="B2587" s="25">
        <v>19424.0</v>
      </c>
      <c r="C2587" s="26">
        <v>19424.0</v>
      </c>
      <c r="D2587" s="27">
        <v>0.0</v>
      </c>
      <c r="E2587" s="41"/>
    </row>
    <row r="2588" hidden="1">
      <c r="A2588" s="56" t="s">
        <v>3431</v>
      </c>
      <c r="B2588" s="29">
        <v>27748.0</v>
      </c>
      <c r="C2588" s="26">
        <v>27748.0</v>
      </c>
      <c r="D2588" s="27">
        <v>0.0</v>
      </c>
      <c r="E2588" s="28"/>
    </row>
    <row r="2589" hidden="1">
      <c r="A2589" s="56" t="s">
        <v>3432</v>
      </c>
      <c r="B2589" s="29">
        <v>910.0</v>
      </c>
      <c r="C2589" s="26">
        <v>910.0</v>
      </c>
      <c r="D2589" s="27">
        <v>0.0</v>
      </c>
      <c r="E2589" s="41"/>
    </row>
    <row r="2590" hidden="1">
      <c r="A2590" s="56" t="s">
        <v>3434</v>
      </c>
      <c r="B2590" s="29">
        <v>0.0</v>
      </c>
      <c r="C2590" s="26"/>
      <c r="D2590" s="27">
        <v>0.0</v>
      </c>
      <c r="E2590" s="41"/>
    </row>
    <row r="2591" hidden="1">
      <c r="A2591" s="31" t="s">
        <v>3436</v>
      </c>
      <c r="B2591" s="29">
        <v>0.0</v>
      </c>
      <c r="C2591" s="26"/>
      <c r="D2591" s="27">
        <v>0.0</v>
      </c>
      <c r="E2591" s="40"/>
    </row>
    <row r="2592" hidden="1">
      <c r="A2592" s="31" t="s">
        <v>3438</v>
      </c>
      <c r="B2592" s="29">
        <v>200.0</v>
      </c>
      <c r="C2592" s="26"/>
      <c r="D2592" s="27">
        <v>-200.0</v>
      </c>
      <c r="E2592" s="28"/>
    </row>
    <row r="2593" hidden="1">
      <c r="A2593" s="31" t="s">
        <v>3439</v>
      </c>
      <c r="B2593" s="29">
        <v>10520.0</v>
      </c>
      <c r="C2593" s="26">
        <v>10400.0</v>
      </c>
      <c r="D2593" s="27">
        <v>-120.0</v>
      </c>
      <c r="E2593" s="28" t="s">
        <v>4706</v>
      </c>
    </row>
    <row r="2594" hidden="1">
      <c r="A2594" s="31" t="s">
        <v>3441</v>
      </c>
      <c r="B2594" s="29">
        <v>6360.0</v>
      </c>
      <c r="C2594" s="26">
        <v>6680.0</v>
      </c>
      <c r="D2594" s="27">
        <v>320.0</v>
      </c>
      <c r="E2594" s="41"/>
    </row>
    <row r="2595" hidden="1">
      <c r="A2595" s="57" t="s">
        <v>3442</v>
      </c>
      <c r="B2595" s="29">
        <v>103017.0</v>
      </c>
      <c r="C2595" s="29">
        <v>103808.0</v>
      </c>
      <c r="D2595" s="27">
        <v>791.0</v>
      </c>
      <c r="E2595" s="41"/>
    </row>
    <row r="2596" hidden="1">
      <c r="A2596" s="57" t="s">
        <v>3443</v>
      </c>
      <c r="B2596" s="29">
        <v>40262.0</v>
      </c>
      <c r="C2596" s="58">
        <v>33662.0</v>
      </c>
      <c r="D2596" s="27">
        <v>-6600.0</v>
      </c>
      <c r="E2596" s="41"/>
    </row>
    <row r="2597" hidden="1">
      <c r="A2597" s="57" t="s">
        <v>3444</v>
      </c>
      <c r="B2597" s="29">
        <v>119951.0</v>
      </c>
      <c r="C2597" s="58">
        <v>141398.0</v>
      </c>
      <c r="D2597" s="27">
        <v>21447.0</v>
      </c>
      <c r="E2597" s="41"/>
    </row>
    <row r="2598" hidden="1">
      <c r="A2598" s="57" t="s">
        <v>3445</v>
      </c>
      <c r="B2598" s="29">
        <v>102822.0</v>
      </c>
      <c r="C2598" s="58">
        <v>107825.0</v>
      </c>
      <c r="D2598" s="27">
        <v>5003.0</v>
      </c>
      <c r="E2598" s="41"/>
    </row>
    <row r="2599" hidden="1">
      <c r="A2599" s="57" t="s">
        <v>3447</v>
      </c>
      <c r="B2599" s="29">
        <v>1329.0</v>
      </c>
      <c r="C2599" s="58">
        <v>3019.0</v>
      </c>
      <c r="D2599" s="27">
        <v>1690.0</v>
      </c>
      <c r="E2599" s="41"/>
    </row>
    <row r="2600" hidden="1">
      <c r="A2600" s="57" t="s">
        <v>3448</v>
      </c>
      <c r="B2600" s="29">
        <v>15422.0</v>
      </c>
      <c r="C2600" s="58">
        <v>11165.0</v>
      </c>
      <c r="D2600" s="27">
        <v>-4257.0</v>
      </c>
      <c r="E2600" s="41"/>
    </row>
    <row r="2601" hidden="1">
      <c r="A2601" s="35" t="s">
        <v>3449</v>
      </c>
      <c r="B2601" s="29">
        <v>432529.7</v>
      </c>
      <c r="C2601" s="58">
        <v>457896.5</v>
      </c>
      <c r="D2601" s="27">
        <v>25366.79999999999</v>
      </c>
      <c r="E2601" s="41"/>
    </row>
    <row r="2602" hidden="1">
      <c r="A2602" s="36" t="s">
        <v>3450</v>
      </c>
      <c r="B2602" s="42">
        <v>13.30000000000291</v>
      </c>
      <c r="C2602" s="64">
        <v>-3022.5</v>
      </c>
      <c r="D2602" s="65">
        <v>-3035.800000000003</v>
      </c>
      <c r="E2602" s="45"/>
    </row>
    <row r="2603" hidden="1"/>
    <row r="2604" hidden="1"/>
    <row r="2605" hidden="1">
      <c r="A2605" s="5" t="s">
        <v>3452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3423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46048.0</v>
      </c>
      <c r="B2609" s="6"/>
      <c r="C2609" s="53" t="s">
        <v>3424</v>
      </c>
      <c r="D2609" s="15">
        <v>46053.0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4" t="s">
        <v>4468</v>
      </c>
      <c r="B2611" s="7"/>
      <c r="C2611" s="16"/>
      <c r="D2611" s="55" t="s">
        <v>4477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3425</v>
      </c>
      <c r="B2613" s="6"/>
      <c r="C2613" s="6"/>
      <c r="D2613" s="6"/>
      <c r="E2613" s="7"/>
    </row>
    <row r="2614" hidden="1">
      <c r="A2614" s="20" t="s">
        <v>3426</v>
      </c>
      <c r="B2614" s="21" t="s">
        <v>3427</v>
      </c>
      <c r="C2614" s="22" t="s">
        <v>3428</v>
      </c>
      <c r="D2614" s="21" t="s">
        <v>3429</v>
      </c>
      <c r="E2614" s="23" t="s">
        <v>13</v>
      </c>
    </row>
    <row r="2615" hidden="1">
      <c r="A2615" s="56" t="s">
        <v>3430</v>
      </c>
      <c r="B2615" s="25">
        <v>23285.0</v>
      </c>
      <c r="C2615" s="26">
        <v>23285.0</v>
      </c>
      <c r="D2615" s="27">
        <v>0.0</v>
      </c>
      <c r="E2615" s="41"/>
    </row>
    <row r="2616" hidden="1">
      <c r="A2616" s="56" t="s">
        <v>3431</v>
      </c>
      <c r="B2616" s="29">
        <v>24317.0</v>
      </c>
      <c r="C2616" s="26">
        <v>24317.0</v>
      </c>
      <c r="D2616" s="27">
        <v>0.0</v>
      </c>
      <c r="E2616" s="28"/>
    </row>
    <row r="2617" hidden="1">
      <c r="A2617" s="56" t="s">
        <v>3432</v>
      </c>
      <c r="B2617" s="29">
        <v>760.0</v>
      </c>
      <c r="C2617" s="26">
        <v>760.0</v>
      </c>
      <c r="D2617" s="27">
        <v>0.0</v>
      </c>
      <c r="E2617" s="41"/>
    </row>
    <row r="2618" hidden="1">
      <c r="A2618" s="56" t="s">
        <v>3434</v>
      </c>
      <c r="B2618" s="29">
        <v>0.0</v>
      </c>
      <c r="C2618" s="26"/>
      <c r="D2618" s="27">
        <v>0.0</v>
      </c>
      <c r="E2618" s="41"/>
    </row>
    <row r="2619" hidden="1">
      <c r="A2619" s="31" t="s">
        <v>3436</v>
      </c>
      <c r="B2619" s="29">
        <v>0.0</v>
      </c>
      <c r="C2619" s="26"/>
      <c r="D2619" s="27">
        <v>0.0</v>
      </c>
      <c r="E2619" s="40"/>
    </row>
    <row r="2620" hidden="1">
      <c r="A2620" s="31" t="s">
        <v>3438</v>
      </c>
      <c r="B2620" s="29">
        <v>2606.0</v>
      </c>
      <c r="C2620" s="26">
        <v>2606.0</v>
      </c>
      <c r="D2620" s="27">
        <v>0.0</v>
      </c>
      <c r="E2620" s="28" t="s">
        <v>4707</v>
      </c>
    </row>
    <row r="2621" hidden="1">
      <c r="A2621" s="31" t="s">
        <v>3439</v>
      </c>
      <c r="B2621" s="29">
        <v>0.0</v>
      </c>
      <c r="C2621" s="26"/>
      <c r="D2621" s="27">
        <v>0.0</v>
      </c>
      <c r="E2621" s="28"/>
    </row>
    <row r="2622" hidden="1">
      <c r="A2622" s="31" t="s">
        <v>3441</v>
      </c>
      <c r="B2622" s="29">
        <v>5240.0</v>
      </c>
      <c r="C2622" s="26">
        <v>5340.0</v>
      </c>
      <c r="D2622" s="27">
        <v>100.0</v>
      </c>
      <c r="E2622" s="41"/>
    </row>
    <row r="2623" hidden="1">
      <c r="A2623" s="57" t="s">
        <v>3442</v>
      </c>
      <c r="B2623" s="29">
        <v>88720.0</v>
      </c>
      <c r="C2623" s="29">
        <v>88720.0</v>
      </c>
      <c r="D2623" s="27">
        <v>0.0</v>
      </c>
      <c r="E2623" s="41"/>
    </row>
    <row r="2624" hidden="1">
      <c r="A2624" s="57" t="s">
        <v>3443</v>
      </c>
      <c r="B2624" s="29">
        <v>29306.0</v>
      </c>
      <c r="C2624" s="58">
        <v>29306.0</v>
      </c>
      <c r="D2624" s="27">
        <v>0.0</v>
      </c>
      <c r="E2624" s="41"/>
    </row>
    <row r="2625" hidden="1">
      <c r="A2625" s="57" t="s">
        <v>3444</v>
      </c>
      <c r="B2625" s="29">
        <v>105248.0</v>
      </c>
      <c r="C2625" s="58">
        <v>105248.0</v>
      </c>
      <c r="D2625" s="27">
        <v>0.0</v>
      </c>
      <c r="E2625" s="41"/>
    </row>
    <row r="2626" hidden="1">
      <c r="A2626" s="57" t="s">
        <v>3445</v>
      </c>
      <c r="B2626" s="29">
        <v>86990.0</v>
      </c>
      <c r="C2626" s="58">
        <v>86990.0</v>
      </c>
      <c r="D2626" s="27">
        <v>0.0</v>
      </c>
      <c r="E2626" s="41"/>
    </row>
    <row r="2627" hidden="1">
      <c r="A2627" s="57" t="s">
        <v>3447</v>
      </c>
      <c r="B2627" s="29">
        <v>2909.0</v>
      </c>
      <c r="C2627" s="58">
        <v>2909.0</v>
      </c>
      <c r="D2627" s="27">
        <v>0.0</v>
      </c>
      <c r="E2627" s="41"/>
    </row>
    <row r="2628" hidden="1">
      <c r="A2628" s="57" t="s">
        <v>3448</v>
      </c>
      <c r="B2628" s="29">
        <v>13780.0</v>
      </c>
      <c r="C2628" s="58">
        <v>13780.0</v>
      </c>
      <c r="D2628" s="27">
        <v>0.0</v>
      </c>
      <c r="E2628" s="41"/>
    </row>
    <row r="2629" hidden="1">
      <c r="A2629" s="35" t="s">
        <v>3449</v>
      </c>
      <c r="B2629" s="29">
        <v>369367.7</v>
      </c>
      <c r="C2629" s="58">
        <v>369367.7</v>
      </c>
      <c r="D2629" s="27">
        <v>0.0</v>
      </c>
      <c r="E2629" s="41"/>
    </row>
    <row r="2630" hidden="1">
      <c r="A2630" s="36" t="s">
        <v>3450</v>
      </c>
      <c r="B2630" s="42">
        <v>13.30000000000291</v>
      </c>
      <c r="C2630" s="64">
        <v>113.29999999998836</v>
      </c>
      <c r="D2630" s="65">
        <v>99.99999999998545</v>
      </c>
      <c r="E2630" s="45"/>
    </row>
    <row r="2631" hidden="1"/>
    <row r="2632" hidden="1"/>
    <row r="2633" hidden="1">
      <c r="A2633" s="5" t="s">
        <v>3452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3423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46054.0</v>
      </c>
      <c r="B2637" s="6"/>
      <c r="C2637" s="53" t="s">
        <v>3424</v>
      </c>
      <c r="D2637" s="15">
        <v>46054.0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4" t="s">
        <v>4469</v>
      </c>
      <c r="B2639" s="7"/>
      <c r="C2639" s="16"/>
      <c r="D2639" s="55" t="s">
        <v>4469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3425</v>
      </c>
      <c r="B2641" s="6"/>
      <c r="C2641" s="6"/>
      <c r="D2641" s="6"/>
      <c r="E2641" s="7"/>
    </row>
    <row r="2642" hidden="1">
      <c r="A2642" s="20" t="s">
        <v>3426</v>
      </c>
      <c r="B2642" s="21" t="s">
        <v>3427</v>
      </c>
      <c r="C2642" s="22" t="s">
        <v>3428</v>
      </c>
      <c r="D2642" s="21" t="s">
        <v>3429</v>
      </c>
      <c r="E2642" s="23" t="s">
        <v>13</v>
      </c>
    </row>
    <row r="2643" hidden="1">
      <c r="A2643" s="56" t="s">
        <v>3430</v>
      </c>
      <c r="B2643" s="25">
        <v>2831.0</v>
      </c>
      <c r="C2643" s="26">
        <v>2831.0</v>
      </c>
      <c r="D2643" s="27">
        <v>0.0</v>
      </c>
      <c r="E2643" s="41"/>
    </row>
    <row r="2644" hidden="1">
      <c r="A2644" s="56" t="s">
        <v>3431</v>
      </c>
      <c r="B2644" s="29">
        <v>3991.0</v>
      </c>
      <c r="C2644" s="26">
        <v>3991.0</v>
      </c>
      <c r="D2644" s="27">
        <v>0.0</v>
      </c>
      <c r="E2644" s="28"/>
    </row>
    <row r="2645" hidden="1">
      <c r="A2645" s="56" t="s">
        <v>3432</v>
      </c>
      <c r="B2645" s="29">
        <v>0.0</v>
      </c>
      <c r="C2645" s="26"/>
      <c r="D2645" s="27">
        <v>0.0</v>
      </c>
      <c r="E2645" s="41"/>
    </row>
    <row r="2646" hidden="1">
      <c r="A2646" s="56" t="s">
        <v>3434</v>
      </c>
      <c r="B2646" s="29">
        <v>0.0</v>
      </c>
      <c r="C2646" s="26"/>
      <c r="D2646" s="27">
        <v>0.0</v>
      </c>
      <c r="E2646" s="41"/>
    </row>
    <row r="2647" hidden="1">
      <c r="A2647" s="31" t="s">
        <v>3436</v>
      </c>
      <c r="B2647" s="29">
        <v>0.0</v>
      </c>
      <c r="C2647" s="26"/>
      <c r="D2647" s="27">
        <v>0.0</v>
      </c>
      <c r="E2647" s="40"/>
    </row>
    <row r="2648" hidden="1">
      <c r="A2648" s="31" t="s">
        <v>3438</v>
      </c>
      <c r="B2648" s="29">
        <v>0.0</v>
      </c>
      <c r="C2648" s="26"/>
      <c r="D2648" s="27">
        <v>0.0</v>
      </c>
      <c r="E2648" s="28"/>
    </row>
    <row r="2649" hidden="1">
      <c r="A2649" s="31" t="s">
        <v>3439</v>
      </c>
      <c r="B2649" s="29">
        <v>0.0</v>
      </c>
      <c r="C2649" s="26"/>
      <c r="D2649" s="27">
        <v>0.0</v>
      </c>
      <c r="E2649" s="28"/>
    </row>
    <row r="2650" hidden="1">
      <c r="A2650" s="31" t="s">
        <v>3441</v>
      </c>
      <c r="B2650" s="29">
        <v>840.0</v>
      </c>
      <c r="C2650" s="26">
        <v>840.0</v>
      </c>
      <c r="D2650" s="27">
        <v>0.0</v>
      </c>
      <c r="E2650" s="41"/>
    </row>
    <row r="2651" hidden="1">
      <c r="A2651" s="57" t="s">
        <v>3442</v>
      </c>
      <c r="B2651" s="29">
        <v>20127.0</v>
      </c>
      <c r="C2651" s="29">
        <v>20127.0</v>
      </c>
      <c r="D2651" s="27">
        <v>0.0</v>
      </c>
      <c r="E2651" s="41"/>
    </row>
    <row r="2652" hidden="1">
      <c r="A2652" s="57" t="s">
        <v>3443</v>
      </c>
      <c r="B2652" s="29">
        <v>7167.0</v>
      </c>
      <c r="C2652" s="58">
        <v>7167.0</v>
      </c>
      <c r="D2652" s="27">
        <v>0.0</v>
      </c>
      <c r="E2652" s="41"/>
    </row>
    <row r="2653" hidden="1">
      <c r="A2653" s="57" t="s">
        <v>3444</v>
      </c>
      <c r="B2653" s="29">
        <v>23065.0</v>
      </c>
      <c r="C2653" s="58">
        <v>23065.0</v>
      </c>
      <c r="D2653" s="27">
        <v>0.0</v>
      </c>
      <c r="E2653" s="41"/>
    </row>
    <row r="2654" hidden="1">
      <c r="A2654" s="57" t="s">
        <v>3445</v>
      </c>
      <c r="B2654" s="29">
        <v>12144.0</v>
      </c>
      <c r="C2654" s="58">
        <v>12144.0</v>
      </c>
      <c r="D2654" s="27">
        <v>0.0</v>
      </c>
      <c r="E2654" s="41"/>
    </row>
    <row r="2655" hidden="1">
      <c r="A2655" s="57" t="s">
        <v>3447</v>
      </c>
      <c r="B2655" s="29">
        <v>1521.0</v>
      </c>
      <c r="C2655" s="58">
        <v>1521.0</v>
      </c>
      <c r="D2655" s="27">
        <v>0.0</v>
      </c>
      <c r="E2655" s="41"/>
    </row>
    <row r="2656" hidden="1">
      <c r="A2656" s="57" t="s">
        <v>3448</v>
      </c>
      <c r="B2656" s="29">
        <v>1954.0</v>
      </c>
      <c r="C2656" s="58">
        <v>1954.0</v>
      </c>
      <c r="D2656" s="27">
        <v>0.0</v>
      </c>
      <c r="E2656" s="41"/>
    </row>
    <row r="2657" hidden="1">
      <c r="A2657" s="35" t="s">
        <v>3449</v>
      </c>
      <c r="B2657" s="29">
        <v>71686.0</v>
      </c>
      <c r="C2657" s="58">
        <v>71686.0</v>
      </c>
      <c r="D2657" s="27">
        <v>0.0</v>
      </c>
      <c r="E2657" s="41"/>
    </row>
    <row r="2658" hidden="1">
      <c r="A2658" s="36" t="s">
        <v>3450</v>
      </c>
      <c r="B2658" s="42">
        <v>0.0</v>
      </c>
      <c r="C2658" s="64">
        <v>0.0</v>
      </c>
      <c r="D2658" s="65">
        <v>0.0</v>
      </c>
      <c r="E2658" s="45"/>
    </row>
    <row r="2659" hidden="1"/>
    <row r="2660" hidden="1"/>
    <row r="2661" hidden="1">
      <c r="A2661" s="5" t="s">
        <v>3452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3423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46054.0</v>
      </c>
      <c r="B2665" s="6"/>
      <c r="C2665" s="53" t="s">
        <v>3424</v>
      </c>
      <c r="D2665" s="15">
        <v>46054.0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4" t="s">
        <v>4469</v>
      </c>
      <c r="B2667" s="7"/>
      <c r="C2667" s="16"/>
      <c r="D2667" s="55" t="s">
        <v>4469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3425</v>
      </c>
      <c r="B2669" s="6"/>
      <c r="C2669" s="6"/>
      <c r="D2669" s="6"/>
      <c r="E2669" s="7"/>
    </row>
    <row r="2670" hidden="1">
      <c r="A2670" s="20" t="s">
        <v>3426</v>
      </c>
      <c r="B2670" s="21" t="s">
        <v>3427</v>
      </c>
      <c r="C2670" s="22" t="s">
        <v>3428</v>
      </c>
      <c r="D2670" s="21" t="s">
        <v>3429</v>
      </c>
      <c r="E2670" s="23" t="s">
        <v>13</v>
      </c>
    </row>
    <row r="2671" hidden="1">
      <c r="A2671" s="56" t="s">
        <v>3430</v>
      </c>
      <c r="B2671" s="25">
        <v>2831.0</v>
      </c>
      <c r="C2671" s="26">
        <v>2831.0</v>
      </c>
      <c r="D2671" s="27">
        <v>0.0</v>
      </c>
      <c r="E2671" s="41"/>
    </row>
    <row r="2672" hidden="1">
      <c r="A2672" s="56" t="s">
        <v>3431</v>
      </c>
      <c r="B2672" s="29">
        <v>3991.0</v>
      </c>
      <c r="C2672" s="26">
        <v>3991.0</v>
      </c>
      <c r="D2672" s="27">
        <v>0.0</v>
      </c>
      <c r="E2672" s="28"/>
    </row>
    <row r="2673" hidden="1">
      <c r="A2673" s="56" t="s">
        <v>3432</v>
      </c>
      <c r="B2673" s="29">
        <v>0.0</v>
      </c>
      <c r="C2673" s="26"/>
      <c r="D2673" s="27">
        <v>0.0</v>
      </c>
      <c r="E2673" s="41"/>
    </row>
    <row r="2674" hidden="1">
      <c r="A2674" s="56" t="s">
        <v>3434</v>
      </c>
      <c r="B2674" s="29">
        <v>0.0</v>
      </c>
      <c r="C2674" s="26"/>
      <c r="D2674" s="27">
        <v>0.0</v>
      </c>
      <c r="E2674" s="41"/>
    </row>
    <row r="2675" hidden="1">
      <c r="A2675" s="31" t="s">
        <v>3436</v>
      </c>
      <c r="B2675" s="29">
        <v>0.0</v>
      </c>
      <c r="C2675" s="26"/>
      <c r="D2675" s="27">
        <v>0.0</v>
      </c>
      <c r="E2675" s="40"/>
    </row>
    <row r="2676" hidden="1">
      <c r="A2676" s="31" t="s">
        <v>3438</v>
      </c>
      <c r="B2676" s="29">
        <v>0.0</v>
      </c>
      <c r="C2676" s="26"/>
      <c r="D2676" s="27">
        <v>0.0</v>
      </c>
      <c r="E2676" s="28"/>
    </row>
    <row r="2677" hidden="1">
      <c r="A2677" s="31" t="s">
        <v>3439</v>
      </c>
      <c r="B2677" s="29">
        <v>0.0</v>
      </c>
      <c r="C2677" s="26"/>
      <c r="D2677" s="27">
        <v>0.0</v>
      </c>
      <c r="E2677" s="28"/>
    </row>
    <row r="2678" hidden="1">
      <c r="A2678" s="31" t="s">
        <v>3441</v>
      </c>
      <c r="B2678" s="29">
        <v>840.0</v>
      </c>
      <c r="C2678" s="26">
        <v>840.0</v>
      </c>
      <c r="D2678" s="27">
        <v>0.0</v>
      </c>
      <c r="E2678" s="41"/>
    </row>
    <row r="2679" hidden="1">
      <c r="A2679" s="57" t="s">
        <v>3442</v>
      </c>
      <c r="B2679" s="29">
        <v>20127.0</v>
      </c>
      <c r="C2679" s="29">
        <v>20127.0</v>
      </c>
      <c r="D2679" s="27">
        <v>0.0</v>
      </c>
      <c r="E2679" s="41"/>
    </row>
    <row r="2680" hidden="1">
      <c r="A2680" s="57" t="s">
        <v>3443</v>
      </c>
      <c r="B2680" s="29">
        <v>7167.0</v>
      </c>
      <c r="C2680" s="58">
        <v>7167.0</v>
      </c>
      <c r="D2680" s="27">
        <v>0.0</v>
      </c>
      <c r="E2680" s="41"/>
    </row>
    <row r="2681" hidden="1">
      <c r="A2681" s="57" t="s">
        <v>3444</v>
      </c>
      <c r="B2681" s="29">
        <v>23065.0</v>
      </c>
      <c r="C2681" s="58">
        <v>23065.0</v>
      </c>
      <c r="D2681" s="27">
        <v>0.0</v>
      </c>
      <c r="E2681" s="41"/>
    </row>
    <row r="2682" hidden="1">
      <c r="A2682" s="57" t="s">
        <v>3445</v>
      </c>
      <c r="B2682" s="29">
        <v>12144.0</v>
      </c>
      <c r="C2682" s="58">
        <v>12144.0</v>
      </c>
      <c r="D2682" s="27">
        <v>0.0</v>
      </c>
      <c r="E2682" s="41"/>
    </row>
    <row r="2683" hidden="1">
      <c r="A2683" s="57" t="s">
        <v>3447</v>
      </c>
      <c r="B2683" s="29">
        <v>1521.0</v>
      </c>
      <c r="C2683" s="58">
        <v>1521.0</v>
      </c>
      <c r="D2683" s="27">
        <v>0.0</v>
      </c>
      <c r="E2683" s="41"/>
    </row>
    <row r="2684" hidden="1">
      <c r="A2684" s="57" t="s">
        <v>3448</v>
      </c>
      <c r="B2684" s="29">
        <v>1954.0</v>
      </c>
      <c r="C2684" s="58">
        <v>1954.0</v>
      </c>
      <c r="D2684" s="27">
        <v>0.0</v>
      </c>
      <c r="E2684" s="41"/>
    </row>
    <row r="2685" hidden="1">
      <c r="A2685" s="35" t="s">
        <v>3449</v>
      </c>
      <c r="B2685" s="29">
        <v>71686.0</v>
      </c>
      <c r="C2685" s="58">
        <v>71686.0</v>
      </c>
      <c r="D2685" s="27">
        <v>0.0</v>
      </c>
      <c r="E2685" s="41"/>
    </row>
    <row r="2686" hidden="1">
      <c r="A2686" s="36" t="s">
        <v>3450</v>
      </c>
      <c r="B2686" s="42">
        <v>0.0</v>
      </c>
      <c r="C2686" s="64">
        <v>0.0</v>
      </c>
      <c r="D2686" s="65">
        <v>0.0</v>
      </c>
      <c r="E2686" s="45"/>
    </row>
    <row r="2687" hidden="1"/>
    <row r="2688" hidden="1"/>
    <row r="2689" hidden="1">
      <c r="A2689" s="5" t="s">
        <v>3452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3423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46055.0</v>
      </c>
      <c r="B2693" s="6"/>
      <c r="C2693" s="53" t="s">
        <v>3424</v>
      </c>
      <c r="D2693" s="15">
        <v>46061.0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4" t="s">
        <v>4468</v>
      </c>
      <c r="B2695" s="7"/>
      <c r="C2695" s="16"/>
      <c r="D2695" s="55" t="s">
        <v>4469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3425</v>
      </c>
      <c r="B2697" s="6"/>
      <c r="C2697" s="6"/>
      <c r="D2697" s="6"/>
      <c r="E2697" s="7"/>
    </row>
    <row r="2698" hidden="1">
      <c r="A2698" s="20" t="s">
        <v>3426</v>
      </c>
      <c r="B2698" s="21" t="s">
        <v>3427</v>
      </c>
      <c r="C2698" s="22" t="s">
        <v>3428</v>
      </c>
      <c r="D2698" s="21" t="s">
        <v>3429</v>
      </c>
      <c r="E2698" s="23" t="s">
        <v>13</v>
      </c>
    </row>
    <row r="2699" hidden="1">
      <c r="A2699" s="56" t="s">
        <v>3430</v>
      </c>
      <c r="B2699" s="25">
        <v>22084.0</v>
      </c>
      <c r="C2699" s="26">
        <v>22064.0</v>
      </c>
      <c r="D2699" s="27">
        <v>-20.0</v>
      </c>
      <c r="E2699" s="41"/>
    </row>
    <row r="2700" hidden="1">
      <c r="A2700" s="56" t="s">
        <v>3431</v>
      </c>
      <c r="B2700" s="29">
        <v>30096.0</v>
      </c>
      <c r="C2700" s="26">
        <v>30096.0</v>
      </c>
      <c r="D2700" s="27">
        <v>0.0</v>
      </c>
      <c r="E2700" s="28"/>
    </row>
    <row r="2701" hidden="1">
      <c r="A2701" s="56" t="s">
        <v>3432</v>
      </c>
      <c r="B2701" s="29">
        <v>140.0</v>
      </c>
      <c r="C2701" s="26">
        <v>140.0</v>
      </c>
      <c r="D2701" s="27">
        <v>0.0</v>
      </c>
      <c r="E2701" s="41"/>
    </row>
    <row r="2702" hidden="1">
      <c r="A2702" s="56" t="s">
        <v>3434</v>
      </c>
      <c r="B2702" s="29">
        <v>0.0</v>
      </c>
      <c r="C2702" s="26"/>
      <c r="D2702" s="27">
        <v>0.0</v>
      </c>
      <c r="E2702" s="41"/>
    </row>
    <row r="2703" hidden="1">
      <c r="A2703" s="31" t="s">
        <v>3436</v>
      </c>
      <c r="B2703" s="29">
        <v>0.0</v>
      </c>
      <c r="C2703" s="26"/>
      <c r="D2703" s="27">
        <v>0.0</v>
      </c>
      <c r="E2703" s="40"/>
    </row>
    <row r="2704" hidden="1">
      <c r="A2704" s="31" t="s">
        <v>3438</v>
      </c>
      <c r="B2704" s="29">
        <v>0.0</v>
      </c>
      <c r="C2704" s="26"/>
      <c r="D2704" s="27">
        <v>0.0</v>
      </c>
      <c r="E2704" s="28"/>
    </row>
    <row r="2705" hidden="1">
      <c r="A2705" s="31" t="s">
        <v>3439</v>
      </c>
      <c r="B2705" s="29">
        <v>988.0</v>
      </c>
      <c r="C2705" s="26">
        <v>988.0</v>
      </c>
      <c r="D2705" s="27">
        <v>0.0</v>
      </c>
      <c r="E2705" s="28" t="s">
        <v>4708</v>
      </c>
    </row>
    <row r="2706" hidden="1">
      <c r="A2706" s="31" t="s">
        <v>3441</v>
      </c>
      <c r="B2706" s="29">
        <v>6880.0</v>
      </c>
      <c r="C2706" s="26">
        <v>6880.0</v>
      </c>
      <c r="D2706" s="27">
        <v>0.0</v>
      </c>
      <c r="E2706" s="41"/>
    </row>
    <row r="2707" hidden="1">
      <c r="A2707" s="57" t="s">
        <v>3442</v>
      </c>
      <c r="B2707" s="29">
        <v>104537.0</v>
      </c>
      <c r="C2707" s="29">
        <v>104537.0</v>
      </c>
      <c r="D2707" s="27">
        <v>0.0</v>
      </c>
      <c r="E2707" s="41"/>
    </row>
    <row r="2708" hidden="1">
      <c r="A2708" s="57" t="s">
        <v>3443</v>
      </c>
      <c r="B2708" s="29">
        <v>32512.0</v>
      </c>
      <c r="C2708" s="58">
        <v>32512.0</v>
      </c>
      <c r="D2708" s="27">
        <v>0.0</v>
      </c>
      <c r="E2708" s="41"/>
    </row>
    <row r="2709" hidden="1">
      <c r="A2709" s="57" t="s">
        <v>3444</v>
      </c>
      <c r="B2709" s="29">
        <v>128308.0</v>
      </c>
      <c r="C2709" s="58">
        <v>128308.0</v>
      </c>
      <c r="D2709" s="27">
        <v>0.0</v>
      </c>
      <c r="E2709" s="41"/>
    </row>
    <row r="2710" hidden="1">
      <c r="A2710" s="57" t="s">
        <v>3445</v>
      </c>
      <c r="B2710" s="29">
        <v>115029.0</v>
      </c>
      <c r="C2710" s="58">
        <v>115029.0</v>
      </c>
      <c r="D2710" s="27">
        <v>0.0</v>
      </c>
      <c r="E2710" s="41"/>
    </row>
    <row r="2711" hidden="1">
      <c r="A2711" s="57" t="s">
        <v>3447</v>
      </c>
      <c r="B2711" s="29">
        <v>4870.0</v>
      </c>
      <c r="C2711" s="58">
        <v>4870.0</v>
      </c>
      <c r="D2711" s="27">
        <v>0.0</v>
      </c>
      <c r="E2711" s="41"/>
    </row>
    <row r="2712" hidden="1">
      <c r="A2712" s="57" t="s">
        <v>3448</v>
      </c>
      <c r="B2712" s="29">
        <v>8006.0</v>
      </c>
      <c r="C2712" s="58">
        <v>8006.0</v>
      </c>
      <c r="D2712" s="27">
        <v>0.0</v>
      </c>
      <c r="E2712" s="41"/>
    </row>
    <row r="2713" hidden="1">
      <c r="A2713" s="35" t="s">
        <v>3449</v>
      </c>
      <c r="B2713" s="29">
        <v>445430.9</v>
      </c>
      <c r="C2713" s="58">
        <v>445430.9</v>
      </c>
      <c r="D2713" s="27">
        <v>0.0</v>
      </c>
      <c r="E2713" s="41"/>
    </row>
    <row r="2714" hidden="1">
      <c r="A2714" s="36" t="s">
        <v>3450</v>
      </c>
      <c r="B2714" s="42">
        <v>13.10000000000582</v>
      </c>
      <c r="C2714" s="64">
        <v>-6.900000000023283</v>
      </c>
      <c r="D2714" s="65">
        <v>-20.000000000029104</v>
      </c>
      <c r="E2714" s="45"/>
    </row>
    <row r="2715" hidden="1"/>
    <row r="2716" hidden="1"/>
    <row r="2717" hidden="1">
      <c r="A2717" s="5" t="s">
        <v>3452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3423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46062.0</v>
      </c>
      <c r="B2721" s="6"/>
      <c r="C2721" s="53" t="s">
        <v>3424</v>
      </c>
      <c r="D2721" s="15">
        <v>46068.0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4" t="s">
        <v>4468</v>
      </c>
      <c r="B2723" s="7"/>
      <c r="C2723" s="16"/>
      <c r="D2723" s="55" t="s">
        <v>4469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3425</v>
      </c>
      <c r="B2725" s="6"/>
      <c r="C2725" s="6"/>
      <c r="D2725" s="6"/>
      <c r="E2725" s="7"/>
    </row>
    <row r="2726" hidden="1">
      <c r="A2726" s="20" t="s">
        <v>3426</v>
      </c>
      <c r="B2726" s="21" t="s">
        <v>3427</v>
      </c>
      <c r="C2726" s="22" t="s">
        <v>3428</v>
      </c>
      <c r="D2726" s="21" t="s">
        <v>3429</v>
      </c>
      <c r="E2726" s="23" t="s">
        <v>13</v>
      </c>
    </row>
    <row r="2727" hidden="1">
      <c r="A2727" s="56" t="s">
        <v>3430</v>
      </c>
      <c r="B2727" s="25">
        <v>26293.0</v>
      </c>
      <c r="C2727" s="26">
        <v>26294.0</v>
      </c>
      <c r="D2727" s="27">
        <v>1.0</v>
      </c>
      <c r="E2727" s="41"/>
    </row>
    <row r="2728" hidden="1">
      <c r="A2728" s="56" t="s">
        <v>3431</v>
      </c>
      <c r="B2728" s="29">
        <v>40922.0</v>
      </c>
      <c r="C2728" s="26">
        <v>40922.0</v>
      </c>
      <c r="D2728" s="27">
        <v>0.0</v>
      </c>
      <c r="E2728" s="28"/>
    </row>
    <row r="2729" hidden="1">
      <c r="A2729" s="56" t="s">
        <v>3432</v>
      </c>
      <c r="B2729" s="29">
        <v>960.0</v>
      </c>
      <c r="C2729" s="26">
        <v>960.0</v>
      </c>
      <c r="D2729" s="27">
        <v>0.0</v>
      </c>
      <c r="E2729" s="41"/>
    </row>
    <row r="2730" hidden="1">
      <c r="A2730" s="56" t="s">
        <v>3434</v>
      </c>
      <c r="B2730" s="29">
        <v>0.0</v>
      </c>
      <c r="C2730" s="26"/>
      <c r="D2730" s="27">
        <v>0.0</v>
      </c>
      <c r="E2730" s="41"/>
    </row>
    <row r="2731" hidden="1">
      <c r="A2731" s="31" t="s">
        <v>3436</v>
      </c>
      <c r="B2731" s="29">
        <v>0.0</v>
      </c>
      <c r="C2731" s="26"/>
      <c r="D2731" s="27">
        <v>0.0</v>
      </c>
      <c r="E2731" s="40"/>
    </row>
    <row r="2732" hidden="1">
      <c r="A2732" s="31" t="s">
        <v>3438</v>
      </c>
      <c r="B2732" s="29">
        <v>0.0</v>
      </c>
      <c r="C2732" s="26">
        <v>188.0</v>
      </c>
      <c r="D2732" s="27">
        <v>188.0</v>
      </c>
      <c r="E2732" s="28" t="s">
        <v>4709</v>
      </c>
    </row>
    <row r="2733" hidden="1">
      <c r="A2733" s="31" t="s">
        <v>3439</v>
      </c>
      <c r="B2733" s="29">
        <v>986.0</v>
      </c>
      <c r="C2733" s="26">
        <v>798.0</v>
      </c>
      <c r="D2733" s="27">
        <v>-188.0</v>
      </c>
      <c r="E2733" s="28" t="s">
        <v>4710</v>
      </c>
    </row>
    <row r="2734" hidden="1">
      <c r="A2734" s="31" t="s">
        <v>3441</v>
      </c>
      <c r="B2734" s="29">
        <v>6480.0</v>
      </c>
      <c r="C2734" s="26">
        <v>6440.0</v>
      </c>
      <c r="D2734" s="27">
        <v>-40.0</v>
      </c>
      <c r="E2734" s="41"/>
    </row>
    <row r="2735" hidden="1">
      <c r="A2735" s="57" t="s">
        <v>3442</v>
      </c>
      <c r="B2735" s="29">
        <v>122918.0</v>
      </c>
      <c r="C2735" s="29">
        <v>122918.0</v>
      </c>
      <c r="D2735" s="27">
        <v>0.0</v>
      </c>
      <c r="E2735" s="41"/>
    </row>
    <row r="2736" hidden="1">
      <c r="A2736" s="57" t="s">
        <v>3443</v>
      </c>
      <c r="B2736" s="29">
        <v>35119.0</v>
      </c>
      <c r="C2736" s="58">
        <v>35119.0</v>
      </c>
      <c r="D2736" s="27">
        <v>0.0</v>
      </c>
      <c r="E2736" s="41"/>
    </row>
    <row r="2737" hidden="1">
      <c r="A2737" s="57" t="s">
        <v>3444</v>
      </c>
      <c r="B2737" s="29">
        <v>145280.0</v>
      </c>
      <c r="C2737" s="58">
        <v>145280.0</v>
      </c>
      <c r="D2737" s="27">
        <v>0.0</v>
      </c>
      <c r="E2737" s="41"/>
    </row>
    <row r="2738" hidden="1">
      <c r="A2738" s="57" t="s">
        <v>3445</v>
      </c>
      <c r="B2738" s="29">
        <v>117060.0</v>
      </c>
      <c r="C2738" s="58">
        <v>117060.0</v>
      </c>
      <c r="D2738" s="27">
        <v>0.0</v>
      </c>
      <c r="E2738" s="41"/>
    </row>
    <row r="2739" hidden="1">
      <c r="A2739" s="57" t="s">
        <v>3447</v>
      </c>
      <c r="B2739" s="29">
        <v>4233.0</v>
      </c>
      <c r="C2739" s="58">
        <v>4756.0</v>
      </c>
      <c r="D2739" s="27">
        <v>523.0</v>
      </c>
      <c r="E2739" s="41"/>
    </row>
    <row r="2740" hidden="1">
      <c r="A2740" s="57" t="s">
        <v>3448</v>
      </c>
      <c r="B2740" s="29">
        <v>15885.0</v>
      </c>
      <c r="C2740" s="58">
        <v>15885.0</v>
      </c>
      <c r="D2740" s="27">
        <v>0.0</v>
      </c>
      <c r="E2740" s="41"/>
    </row>
    <row r="2741" hidden="1">
      <c r="A2741" s="35" t="s">
        <v>3449</v>
      </c>
      <c r="B2741" s="29">
        <v>500240.2</v>
      </c>
      <c r="C2741" s="58">
        <v>500763.2</v>
      </c>
      <c r="D2741" s="27">
        <v>523.0</v>
      </c>
      <c r="E2741" s="41"/>
    </row>
    <row r="2742" hidden="1">
      <c r="A2742" s="36" t="s">
        <v>3450</v>
      </c>
      <c r="B2742" s="42">
        <v>10.80000000000291</v>
      </c>
      <c r="C2742" s="64">
        <v>-28.20000000001164</v>
      </c>
      <c r="D2742" s="65">
        <v>-39.00000000001455</v>
      </c>
      <c r="E2742" s="45"/>
    </row>
    <row r="2743" hidden="1"/>
    <row r="2744" hidden="1"/>
    <row r="2745" hidden="1">
      <c r="A2745" s="5" t="s">
        <v>3452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3423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46069.0</v>
      </c>
      <c r="B2749" s="6"/>
      <c r="C2749" s="53" t="s">
        <v>3424</v>
      </c>
      <c r="D2749" s="15">
        <v>46075.0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4" t="s">
        <v>4468</v>
      </c>
      <c r="B2751" s="7"/>
      <c r="C2751" s="16"/>
      <c r="D2751" s="55" t="s">
        <v>4469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3425</v>
      </c>
      <c r="B2753" s="6"/>
      <c r="C2753" s="6"/>
      <c r="D2753" s="6"/>
      <c r="E2753" s="7"/>
    </row>
    <row r="2754" hidden="1">
      <c r="A2754" s="20" t="s">
        <v>3426</v>
      </c>
      <c r="B2754" s="21" t="s">
        <v>3427</v>
      </c>
      <c r="C2754" s="22" t="s">
        <v>3428</v>
      </c>
      <c r="D2754" s="21" t="s">
        <v>3429</v>
      </c>
      <c r="E2754" s="23" t="s">
        <v>13</v>
      </c>
    </row>
    <row r="2755" hidden="1">
      <c r="A2755" s="56" t="s">
        <v>3430</v>
      </c>
      <c r="B2755" s="25">
        <v>18876.0</v>
      </c>
      <c r="C2755" s="26">
        <v>18876.0</v>
      </c>
      <c r="D2755" s="27">
        <v>0.0</v>
      </c>
      <c r="E2755" s="41"/>
    </row>
    <row r="2756" hidden="1">
      <c r="A2756" s="56" t="s">
        <v>3431</v>
      </c>
      <c r="B2756" s="29">
        <v>31392.0</v>
      </c>
      <c r="C2756" s="26">
        <v>31392.0</v>
      </c>
      <c r="D2756" s="27">
        <v>0.0</v>
      </c>
      <c r="E2756" s="28"/>
    </row>
    <row r="2757" hidden="1">
      <c r="A2757" s="56" t="s">
        <v>3432</v>
      </c>
      <c r="B2757" s="29">
        <v>500.0</v>
      </c>
      <c r="C2757" s="26">
        <v>500.0</v>
      </c>
      <c r="D2757" s="27">
        <v>0.0</v>
      </c>
      <c r="E2757" s="41"/>
    </row>
    <row r="2758" hidden="1">
      <c r="A2758" s="56" t="s">
        <v>3434</v>
      </c>
      <c r="B2758" s="29">
        <v>0.0</v>
      </c>
      <c r="C2758" s="26"/>
      <c r="D2758" s="27">
        <v>0.0</v>
      </c>
      <c r="E2758" s="41"/>
    </row>
    <row r="2759" hidden="1">
      <c r="A2759" s="31" t="s">
        <v>3436</v>
      </c>
      <c r="B2759" s="29">
        <v>0.0</v>
      </c>
      <c r="C2759" s="26"/>
      <c r="D2759" s="27">
        <v>0.0</v>
      </c>
      <c r="E2759" s="40"/>
    </row>
    <row r="2760" hidden="1">
      <c r="A2760" s="31" t="s">
        <v>3438</v>
      </c>
      <c r="B2760" s="29">
        <v>0.0</v>
      </c>
      <c r="C2760" s="26"/>
      <c r="D2760" s="27">
        <v>0.0</v>
      </c>
      <c r="E2760" s="28"/>
    </row>
    <row r="2761" hidden="1">
      <c r="A2761" s="31" t="s">
        <v>3439</v>
      </c>
      <c r="B2761" s="29">
        <v>755.0</v>
      </c>
      <c r="C2761" s="26">
        <v>755.0</v>
      </c>
      <c r="D2761" s="27">
        <v>0.0</v>
      </c>
      <c r="E2761" s="28" t="s">
        <v>4711</v>
      </c>
    </row>
    <row r="2762" hidden="1">
      <c r="A2762" s="31" t="s">
        <v>3441</v>
      </c>
      <c r="B2762" s="29">
        <v>6320.0</v>
      </c>
      <c r="C2762" s="26">
        <v>6320.0</v>
      </c>
      <c r="D2762" s="27">
        <v>0.0</v>
      </c>
      <c r="E2762" s="41"/>
    </row>
    <row r="2763" hidden="1">
      <c r="A2763" s="57" t="s">
        <v>3442</v>
      </c>
      <c r="B2763" s="29">
        <v>108718.0</v>
      </c>
      <c r="C2763" s="29">
        <v>108718.0</v>
      </c>
      <c r="D2763" s="27">
        <v>0.0</v>
      </c>
      <c r="E2763" s="41"/>
    </row>
    <row r="2764" hidden="1">
      <c r="A2764" s="57" t="s">
        <v>3443</v>
      </c>
      <c r="B2764" s="29">
        <v>42302.0</v>
      </c>
      <c r="C2764" s="58">
        <v>42302.0</v>
      </c>
      <c r="D2764" s="27">
        <v>0.0</v>
      </c>
      <c r="E2764" s="41"/>
    </row>
    <row r="2765" hidden="1">
      <c r="A2765" s="57" t="s">
        <v>3444</v>
      </c>
      <c r="B2765" s="29">
        <v>142590.0</v>
      </c>
      <c r="C2765" s="58">
        <v>142590.0</v>
      </c>
      <c r="D2765" s="27">
        <v>0.0</v>
      </c>
      <c r="E2765" s="41"/>
    </row>
    <row r="2766" hidden="1">
      <c r="A2766" s="57" t="s">
        <v>3445</v>
      </c>
      <c r="B2766" s="29">
        <v>107012.5</v>
      </c>
      <c r="C2766" s="58">
        <v>107012.5</v>
      </c>
      <c r="D2766" s="27">
        <v>0.0</v>
      </c>
      <c r="E2766" s="41"/>
    </row>
    <row r="2767" hidden="1">
      <c r="A2767" s="57" t="s">
        <v>3447</v>
      </c>
      <c r="B2767" s="29">
        <v>2759.0</v>
      </c>
      <c r="C2767" s="58">
        <v>2759.0</v>
      </c>
      <c r="D2767" s="27">
        <v>0.0</v>
      </c>
      <c r="E2767" s="41"/>
    </row>
    <row r="2768" hidden="1">
      <c r="A2768" s="57" t="s">
        <v>3448</v>
      </c>
      <c r="B2768" s="29">
        <v>10199.0</v>
      </c>
      <c r="C2768" s="58">
        <v>10199.0</v>
      </c>
      <c r="D2768" s="27">
        <v>0.0</v>
      </c>
      <c r="E2768" s="41"/>
    </row>
    <row r="2769" hidden="1">
      <c r="A2769" s="35" t="s">
        <v>3449</v>
      </c>
      <c r="B2769" s="29">
        <v>461201.1</v>
      </c>
      <c r="C2769" s="58">
        <v>461201.1</v>
      </c>
      <c r="D2769" s="27">
        <v>0.0</v>
      </c>
      <c r="E2769" s="41"/>
    </row>
    <row r="2770" hidden="1">
      <c r="A2770" s="36" t="s">
        <v>3450</v>
      </c>
      <c r="B2770" s="42">
        <v>23.400000000001455</v>
      </c>
      <c r="C2770" s="64">
        <v>23.400000000023283</v>
      </c>
      <c r="D2770" s="65">
        <v>2.1827872842550278E-11</v>
      </c>
      <c r="E2770" s="45"/>
    </row>
    <row r="2771" hidden="1"/>
    <row r="2772" hidden="1"/>
    <row r="2773" hidden="1">
      <c r="A2773" s="5" t="s">
        <v>3452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3423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46076.0</v>
      </c>
      <c r="B2777" s="6"/>
      <c r="C2777" s="53" t="s">
        <v>3424</v>
      </c>
      <c r="D2777" s="15">
        <v>46081.0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4" t="s">
        <v>4468</v>
      </c>
      <c r="B2779" s="7"/>
      <c r="C2779" s="16"/>
      <c r="D2779" s="55" t="s">
        <v>4477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3425</v>
      </c>
      <c r="B2781" s="6"/>
      <c r="C2781" s="6"/>
      <c r="D2781" s="6"/>
      <c r="E2781" s="7"/>
    </row>
    <row r="2782" hidden="1">
      <c r="A2782" s="20" t="s">
        <v>3426</v>
      </c>
      <c r="B2782" s="21" t="s">
        <v>3427</v>
      </c>
      <c r="C2782" s="22" t="s">
        <v>3428</v>
      </c>
      <c r="D2782" s="21" t="s">
        <v>3429</v>
      </c>
      <c r="E2782" s="23" t="s">
        <v>13</v>
      </c>
    </row>
    <row r="2783" hidden="1">
      <c r="A2783" s="56" t="s">
        <v>3430</v>
      </c>
      <c r="B2783" s="25">
        <v>18982.0</v>
      </c>
      <c r="C2783" s="26">
        <v>18983.0</v>
      </c>
      <c r="D2783" s="27">
        <v>1.0</v>
      </c>
      <c r="E2783" s="41"/>
    </row>
    <row r="2784" hidden="1">
      <c r="A2784" s="56" t="s">
        <v>3431</v>
      </c>
      <c r="B2784" s="29">
        <v>23016.0</v>
      </c>
      <c r="C2784" s="26">
        <v>23016.0</v>
      </c>
      <c r="D2784" s="27">
        <v>0.0</v>
      </c>
      <c r="E2784" s="28"/>
    </row>
    <row r="2785" hidden="1">
      <c r="A2785" s="56" t="s">
        <v>3432</v>
      </c>
      <c r="B2785" s="29">
        <v>400.0</v>
      </c>
      <c r="C2785" s="26">
        <v>400.0</v>
      </c>
      <c r="D2785" s="27">
        <v>0.0</v>
      </c>
      <c r="E2785" s="41"/>
    </row>
    <row r="2786" hidden="1">
      <c r="A2786" s="56" t="s">
        <v>3434</v>
      </c>
      <c r="B2786" s="29">
        <v>0.0</v>
      </c>
      <c r="C2786" s="26"/>
      <c r="D2786" s="27">
        <v>0.0</v>
      </c>
      <c r="E2786" s="41"/>
    </row>
    <row r="2787" hidden="1">
      <c r="A2787" s="31" t="s">
        <v>3436</v>
      </c>
      <c r="B2787" s="29">
        <v>0.0</v>
      </c>
      <c r="C2787" s="26"/>
      <c r="D2787" s="27">
        <v>0.0</v>
      </c>
      <c r="E2787" s="40"/>
    </row>
    <row r="2788" hidden="1">
      <c r="A2788" s="31" t="s">
        <v>3438</v>
      </c>
      <c r="B2788" s="29">
        <v>0.0</v>
      </c>
      <c r="C2788" s="26"/>
      <c r="D2788" s="27">
        <v>0.0</v>
      </c>
      <c r="E2788" s="28"/>
    </row>
    <row r="2789" hidden="1">
      <c r="A2789" s="31" t="s">
        <v>3439</v>
      </c>
      <c r="B2789" s="29">
        <v>0.0</v>
      </c>
      <c r="C2789" s="26"/>
      <c r="D2789" s="27">
        <v>0.0</v>
      </c>
      <c r="E2789" s="28"/>
    </row>
    <row r="2790" hidden="1">
      <c r="A2790" s="31" t="s">
        <v>3441</v>
      </c>
      <c r="B2790" s="29">
        <v>5040.0</v>
      </c>
      <c r="C2790" s="26">
        <v>5000.0</v>
      </c>
      <c r="D2790" s="27">
        <v>-40.0</v>
      </c>
      <c r="E2790" s="41"/>
    </row>
    <row r="2791" hidden="1">
      <c r="A2791" s="57" t="s">
        <v>3442</v>
      </c>
      <c r="B2791" s="29">
        <v>91808.0</v>
      </c>
      <c r="C2791" s="29">
        <v>91808.0</v>
      </c>
      <c r="D2791" s="27">
        <v>0.0</v>
      </c>
      <c r="E2791" s="41"/>
    </row>
    <row r="2792" hidden="1">
      <c r="A2792" s="57" t="s">
        <v>3443</v>
      </c>
      <c r="B2792" s="29">
        <v>24706.0</v>
      </c>
      <c r="C2792" s="58">
        <v>24706.0</v>
      </c>
      <c r="D2792" s="27">
        <v>0.0</v>
      </c>
      <c r="E2792" s="41"/>
    </row>
    <row r="2793" hidden="1">
      <c r="A2793" s="57" t="s">
        <v>3444</v>
      </c>
      <c r="B2793" s="29">
        <v>104630.0</v>
      </c>
      <c r="C2793" s="58">
        <v>104630.0</v>
      </c>
      <c r="D2793" s="27">
        <v>0.0</v>
      </c>
      <c r="E2793" s="41"/>
    </row>
    <row r="2794" hidden="1">
      <c r="A2794" s="57" t="s">
        <v>3445</v>
      </c>
      <c r="B2794" s="29">
        <v>94101.0</v>
      </c>
      <c r="C2794" s="58">
        <v>94101.0</v>
      </c>
      <c r="D2794" s="27">
        <v>0.0</v>
      </c>
      <c r="E2794" s="41"/>
    </row>
    <row r="2795" hidden="1">
      <c r="A2795" s="57" t="s">
        <v>3447</v>
      </c>
      <c r="B2795" s="29">
        <v>2618.0</v>
      </c>
      <c r="C2795" s="58">
        <v>2618.0</v>
      </c>
      <c r="D2795" s="27">
        <v>0.0</v>
      </c>
      <c r="E2795" s="41"/>
    </row>
    <row r="2796" hidden="1">
      <c r="A2796" s="57" t="s">
        <v>3448</v>
      </c>
      <c r="B2796" s="29">
        <v>8827.0</v>
      </c>
      <c r="C2796" s="58">
        <v>8827.0</v>
      </c>
      <c r="D2796" s="27">
        <v>0.0</v>
      </c>
      <c r="E2796" s="41"/>
    </row>
    <row r="2797" hidden="1">
      <c r="A2797" s="35" t="s">
        <v>3449</v>
      </c>
      <c r="B2797" s="29">
        <v>365294.5</v>
      </c>
      <c r="C2797" s="58">
        <v>365294.5</v>
      </c>
      <c r="D2797" s="27">
        <v>0.0</v>
      </c>
      <c r="E2797" s="41"/>
    </row>
    <row r="2798" hidden="1">
      <c r="A2798" s="36" t="s">
        <v>3450</v>
      </c>
      <c r="B2798" s="42">
        <v>6.5</v>
      </c>
      <c r="C2798" s="64">
        <v>-32.5</v>
      </c>
      <c r="D2798" s="65">
        <v>-39.0</v>
      </c>
      <c r="E2798" s="45"/>
    </row>
    <row r="2799" hidden="1"/>
    <row r="2800" hidden="1"/>
    <row r="2801" hidden="1">
      <c r="A2801" s="5" t="s">
        <v>3452</v>
      </c>
      <c r="B2801" s="6"/>
      <c r="C2801" s="6"/>
      <c r="D2801" s="6"/>
      <c r="E2801" s="7"/>
    </row>
    <row r="2802" hidden="1">
      <c r="A2802" s="10"/>
      <c r="B2802" s="11"/>
      <c r="C2802" s="11"/>
      <c r="D2802" s="11"/>
      <c r="E2802" s="12"/>
    </row>
    <row r="2803" hidden="1">
      <c r="A2803" s="5" t="s">
        <v>3423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13">
        <v>46082.0</v>
      </c>
      <c r="B2805" s="6"/>
      <c r="C2805" s="53" t="s">
        <v>3424</v>
      </c>
      <c r="D2805" s="15">
        <v>46082.0</v>
      </c>
      <c r="E2805" s="7"/>
    </row>
    <row r="2806" hidden="1">
      <c r="A2806" s="10"/>
      <c r="B2806" s="11"/>
      <c r="C2806" s="16"/>
      <c r="D2806" s="11"/>
      <c r="E2806" s="12"/>
    </row>
    <row r="2807" hidden="1">
      <c r="A2807" s="54" t="s">
        <v>4469</v>
      </c>
      <c r="B2807" s="7"/>
      <c r="C2807" s="16"/>
      <c r="D2807" s="55" t="s">
        <v>4469</v>
      </c>
      <c r="E2807" s="7"/>
    </row>
    <row r="2808" hidden="1">
      <c r="A2808" s="10"/>
      <c r="B2808" s="12"/>
      <c r="C2808" s="16"/>
      <c r="D2808" s="11"/>
      <c r="E2808" s="12"/>
    </row>
    <row r="2809" hidden="1">
      <c r="A2809" s="19" t="s">
        <v>3425</v>
      </c>
      <c r="B2809" s="6"/>
      <c r="C2809" s="6"/>
      <c r="D2809" s="6"/>
      <c r="E2809" s="7"/>
    </row>
    <row r="2810" hidden="1">
      <c r="A2810" s="20" t="s">
        <v>3426</v>
      </c>
      <c r="B2810" s="21" t="s">
        <v>3427</v>
      </c>
      <c r="C2810" s="22" t="s">
        <v>3428</v>
      </c>
      <c r="D2810" s="21" t="s">
        <v>3429</v>
      </c>
      <c r="E2810" s="23" t="s">
        <v>13</v>
      </c>
    </row>
    <row r="2811" hidden="1">
      <c r="A2811" s="56" t="s">
        <v>3430</v>
      </c>
      <c r="B2811" s="25">
        <v>4603.0</v>
      </c>
      <c r="C2811" s="26">
        <v>4603.0</v>
      </c>
      <c r="D2811" s="27">
        <v>0.0</v>
      </c>
      <c r="E2811" s="41"/>
    </row>
    <row r="2812" hidden="1">
      <c r="A2812" s="56" t="s">
        <v>3431</v>
      </c>
      <c r="B2812" s="29">
        <v>3458.0</v>
      </c>
      <c r="C2812" s="26">
        <v>3458.0</v>
      </c>
      <c r="D2812" s="27">
        <v>0.0</v>
      </c>
      <c r="E2812" s="28"/>
    </row>
    <row r="2813" hidden="1">
      <c r="A2813" s="56" t="s">
        <v>3432</v>
      </c>
      <c r="B2813" s="29">
        <v>0.0</v>
      </c>
      <c r="C2813" s="26"/>
      <c r="D2813" s="27">
        <v>0.0</v>
      </c>
      <c r="E2813" s="41"/>
    </row>
    <row r="2814" hidden="1">
      <c r="A2814" s="56" t="s">
        <v>3434</v>
      </c>
      <c r="B2814" s="29">
        <v>0.0</v>
      </c>
      <c r="C2814" s="26"/>
      <c r="D2814" s="27">
        <v>0.0</v>
      </c>
      <c r="E2814" s="41"/>
    </row>
    <row r="2815" hidden="1">
      <c r="A2815" s="31" t="s">
        <v>3436</v>
      </c>
      <c r="B2815" s="29">
        <v>0.0</v>
      </c>
      <c r="C2815" s="26"/>
      <c r="D2815" s="27">
        <v>0.0</v>
      </c>
      <c r="E2815" s="40"/>
    </row>
    <row r="2816" hidden="1">
      <c r="A2816" s="31" t="s">
        <v>3438</v>
      </c>
      <c r="B2816" s="29">
        <v>0.0</v>
      </c>
      <c r="C2816" s="26"/>
      <c r="D2816" s="27">
        <v>0.0</v>
      </c>
      <c r="E2816" s="28"/>
    </row>
    <row r="2817" hidden="1">
      <c r="A2817" s="31" t="s">
        <v>3439</v>
      </c>
      <c r="B2817" s="29">
        <v>0.0</v>
      </c>
      <c r="C2817" s="26"/>
      <c r="D2817" s="27">
        <v>0.0</v>
      </c>
      <c r="E2817" s="28"/>
    </row>
    <row r="2818" hidden="1">
      <c r="A2818" s="31" t="s">
        <v>3441</v>
      </c>
      <c r="B2818" s="29">
        <v>880.0</v>
      </c>
      <c r="C2818" s="26">
        <v>880.0</v>
      </c>
      <c r="D2818" s="27">
        <v>0.0</v>
      </c>
      <c r="E2818" s="41"/>
    </row>
    <row r="2819" hidden="1">
      <c r="A2819" s="57" t="s">
        <v>3442</v>
      </c>
      <c r="B2819" s="29">
        <v>16172.0</v>
      </c>
      <c r="C2819" s="29">
        <v>16172.0</v>
      </c>
      <c r="D2819" s="27">
        <v>0.0</v>
      </c>
      <c r="E2819" s="41"/>
    </row>
    <row r="2820" hidden="1">
      <c r="A2820" s="57" t="s">
        <v>3443</v>
      </c>
      <c r="B2820" s="29">
        <v>6564.0</v>
      </c>
      <c r="C2820" s="58">
        <v>6564.0</v>
      </c>
      <c r="D2820" s="27">
        <v>0.0</v>
      </c>
      <c r="E2820" s="41"/>
    </row>
    <row r="2821" hidden="1">
      <c r="A2821" s="57" t="s">
        <v>3444</v>
      </c>
      <c r="B2821" s="29">
        <v>21278.0</v>
      </c>
      <c r="C2821" s="58">
        <v>21278.0</v>
      </c>
      <c r="D2821" s="27">
        <v>0.0</v>
      </c>
      <c r="E2821" s="41"/>
    </row>
    <row r="2822" hidden="1">
      <c r="A2822" s="57" t="s">
        <v>3445</v>
      </c>
      <c r="B2822" s="29">
        <v>19106.0</v>
      </c>
      <c r="C2822" s="58">
        <v>19106.0</v>
      </c>
      <c r="D2822" s="27">
        <v>0.0</v>
      </c>
      <c r="E2822" s="41"/>
    </row>
    <row r="2823" hidden="1">
      <c r="A2823" s="57" t="s">
        <v>3447</v>
      </c>
      <c r="B2823" s="29">
        <v>876.0</v>
      </c>
      <c r="C2823" s="58">
        <v>0.0</v>
      </c>
      <c r="D2823" s="27">
        <v>-876.0</v>
      </c>
      <c r="E2823" s="41"/>
    </row>
    <row r="2824" hidden="1">
      <c r="A2824" s="57" t="s">
        <v>3448</v>
      </c>
      <c r="B2824" s="29">
        <v>3269.0</v>
      </c>
      <c r="C2824" s="58">
        <v>3269.0</v>
      </c>
      <c r="D2824" s="27">
        <v>0.0</v>
      </c>
      <c r="E2824" s="41"/>
    </row>
    <row r="2825" hidden="1">
      <c r="A2825" s="35" t="s">
        <v>3449</v>
      </c>
      <c r="B2825" s="29">
        <v>72937.0</v>
      </c>
      <c r="C2825" s="58">
        <v>72937.0</v>
      </c>
      <c r="D2825" s="27">
        <v>0.0</v>
      </c>
      <c r="E2825" s="41"/>
    </row>
    <row r="2826" hidden="1">
      <c r="A2826" s="36" t="s">
        <v>3450</v>
      </c>
      <c r="B2826" s="42">
        <v>0.0</v>
      </c>
      <c r="C2826" s="64">
        <v>-876.0</v>
      </c>
      <c r="D2826" s="65">
        <v>-876.0</v>
      </c>
      <c r="E2826" s="45"/>
    </row>
    <row r="2827" hidden="1"/>
    <row r="2828" hidden="1"/>
    <row r="2829" hidden="1">
      <c r="A2829" s="5" t="s">
        <v>3452</v>
      </c>
      <c r="B2829" s="6"/>
      <c r="C2829" s="6"/>
      <c r="D2829" s="6"/>
      <c r="E2829" s="7"/>
    </row>
    <row r="2830" hidden="1">
      <c r="A2830" s="10"/>
      <c r="B2830" s="11"/>
      <c r="C2830" s="11"/>
      <c r="D2830" s="11"/>
      <c r="E2830" s="12"/>
    </row>
    <row r="2831" hidden="1">
      <c r="A2831" s="5" t="s">
        <v>3423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13">
        <v>46082.0</v>
      </c>
      <c r="B2833" s="6"/>
      <c r="C2833" s="53" t="s">
        <v>3424</v>
      </c>
      <c r="D2833" s="15">
        <v>46082.0</v>
      </c>
      <c r="E2833" s="7"/>
    </row>
    <row r="2834" hidden="1">
      <c r="A2834" s="10"/>
      <c r="B2834" s="11"/>
      <c r="C2834" s="16"/>
      <c r="D2834" s="11"/>
      <c r="E2834" s="12"/>
    </row>
    <row r="2835" hidden="1">
      <c r="A2835" s="54" t="s">
        <v>4469</v>
      </c>
      <c r="B2835" s="7"/>
      <c r="C2835" s="16"/>
      <c r="D2835" s="55" t="s">
        <v>4469</v>
      </c>
      <c r="E2835" s="7"/>
    </row>
    <row r="2836" hidden="1">
      <c r="A2836" s="10"/>
      <c r="B2836" s="12"/>
      <c r="C2836" s="16"/>
      <c r="D2836" s="11"/>
      <c r="E2836" s="12"/>
    </row>
    <row r="2837" hidden="1">
      <c r="A2837" s="19" t="s">
        <v>3425</v>
      </c>
      <c r="B2837" s="6"/>
      <c r="C2837" s="6"/>
      <c r="D2837" s="6"/>
      <c r="E2837" s="7"/>
    </row>
    <row r="2838" hidden="1">
      <c r="A2838" s="20" t="s">
        <v>3426</v>
      </c>
      <c r="B2838" s="21" t="s">
        <v>3427</v>
      </c>
      <c r="C2838" s="22" t="s">
        <v>3428</v>
      </c>
      <c r="D2838" s="21" t="s">
        <v>3429</v>
      </c>
      <c r="E2838" s="23" t="s">
        <v>13</v>
      </c>
    </row>
    <row r="2839" hidden="1">
      <c r="A2839" s="56" t="s">
        <v>3430</v>
      </c>
      <c r="B2839" s="25">
        <v>4603.0</v>
      </c>
      <c r="C2839" s="26">
        <v>4603.0</v>
      </c>
      <c r="D2839" s="27">
        <v>0.0</v>
      </c>
      <c r="E2839" s="41"/>
    </row>
    <row r="2840" hidden="1">
      <c r="A2840" s="56" t="s">
        <v>3431</v>
      </c>
      <c r="B2840" s="29">
        <v>3458.0</v>
      </c>
      <c r="C2840" s="26">
        <v>3458.0</v>
      </c>
      <c r="D2840" s="27">
        <v>0.0</v>
      </c>
      <c r="E2840" s="28"/>
    </row>
    <row r="2841" hidden="1">
      <c r="A2841" s="56" t="s">
        <v>3432</v>
      </c>
      <c r="B2841" s="29">
        <v>0.0</v>
      </c>
      <c r="C2841" s="26"/>
      <c r="D2841" s="27">
        <v>0.0</v>
      </c>
      <c r="E2841" s="41"/>
    </row>
    <row r="2842" hidden="1">
      <c r="A2842" s="56" t="s">
        <v>3434</v>
      </c>
      <c r="B2842" s="29">
        <v>0.0</v>
      </c>
      <c r="C2842" s="26"/>
      <c r="D2842" s="27">
        <v>0.0</v>
      </c>
      <c r="E2842" s="41"/>
    </row>
    <row r="2843" hidden="1">
      <c r="A2843" s="31" t="s">
        <v>3436</v>
      </c>
      <c r="B2843" s="29">
        <v>0.0</v>
      </c>
      <c r="C2843" s="26"/>
      <c r="D2843" s="27">
        <v>0.0</v>
      </c>
      <c r="E2843" s="40"/>
    </row>
    <row r="2844" hidden="1">
      <c r="A2844" s="31" t="s">
        <v>3438</v>
      </c>
      <c r="B2844" s="29">
        <v>0.0</v>
      </c>
      <c r="C2844" s="26"/>
      <c r="D2844" s="27">
        <v>0.0</v>
      </c>
      <c r="E2844" s="28"/>
    </row>
    <row r="2845" hidden="1">
      <c r="A2845" s="31" t="s">
        <v>3439</v>
      </c>
      <c r="B2845" s="29">
        <v>0.0</v>
      </c>
      <c r="C2845" s="26"/>
      <c r="D2845" s="27">
        <v>0.0</v>
      </c>
      <c r="E2845" s="28"/>
    </row>
    <row r="2846" hidden="1">
      <c r="A2846" s="31" t="s">
        <v>3441</v>
      </c>
      <c r="B2846" s="29">
        <v>880.0</v>
      </c>
      <c r="C2846" s="26">
        <v>880.0</v>
      </c>
      <c r="D2846" s="27">
        <v>0.0</v>
      </c>
      <c r="E2846" s="41"/>
    </row>
    <row r="2847" hidden="1">
      <c r="A2847" s="57" t="s">
        <v>3442</v>
      </c>
      <c r="B2847" s="29">
        <v>16172.0</v>
      </c>
      <c r="C2847" s="29">
        <v>16172.0</v>
      </c>
      <c r="D2847" s="27">
        <v>0.0</v>
      </c>
      <c r="E2847" s="41"/>
    </row>
    <row r="2848" hidden="1">
      <c r="A2848" s="57" t="s">
        <v>3443</v>
      </c>
      <c r="B2848" s="29">
        <v>6564.0</v>
      </c>
      <c r="C2848" s="58">
        <v>6564.0</v>
      </c>
      <c r="D2848" s="27">
        <v>0.0</v>
      </c>
      <c r="E2848" s="41"/>
    </row>
    <row r="2849" hidden="1">
      <c r="A2849" s="57" t="s">
        <v>3444</v>
      </c>
      <c r="B2849" s="29">
        <v>21278.0</v>
      </c>
      <c r="C2849" s="58">
        <v>21278.0</v>
      </c>
      <c r="D2849" s="27">
        <v>0.0</v>
      </c>
      <c r="E2849" s="41"/>
    </row>
    <row r="2850" hidden="1">
      <c r="A2850" s="57" t="s">
        <v>3445</v>
      </c>
      <c r="B2850" s="29">
        <v>19106.0</v>
      </c>
      <c r="C2850" s="58">
        <v>19106.0</v>
      </c>
      <c r="D2850" s="27">
        <v>0.0</v>
      </c>
      <c r="E2850" s="41"/>
    </row>
    <row r="2851" hidden="1">
      <c r="A2851" s="57" t="s">
        <v>3447</v>
      </c>
      <c r="B2851" s="29">
        <v>876.0</v>
      </c>
      <c r="C2851" s="58">
        <v>0.0</v>
      </c>
      <c r="D2851" s="27">
        <v>-876.0</v>
      </c>
      <c r="E2851" s="41"/>
    </row>
    <row r="2852" hidden="1">
      <c r="A2852" s="57" t="s">
        <v>3448</v>
      </c>
      <c r="B2852" s="29">
        <v>3269.0</v>
      </c>
      <c r="C2852" s="58">
        <v>3269.0</v>
      </c>
      <c r="D2852" s="27">
        <v>0.0</v>
      </c>
      <c r="E2852" s="41"/>
    </row>
    <row r="2853" hidden="1">
      <c r="A2853" s="35" t="s">
        <v>3449</v>
      </c>
      <c r="B2853" s="29">
        <v>72937.0</v>
      </c>
      <c r="C2853" s="58">
        <v>72937.0</v>
      </c>
      <c r="D2853" s="27">
        <v>0.0</v>
      </c>
      <c r="E2853" s="41"/>
    </row>
    <row r="2854" hidden="1">
      <c r="A2854" s="36" t="s">
        <v>3450</v>
      </c>
      <c r="B2854" s="42">
        <v>0.0</v>
      </c>
      <c r="C2854" s="64">
        <v>-876.0</v>
      </c>
      <c r="D2854" s="65">
        <v>-876.0</v>
      </c>
      <c r="E2854" s="45"/>
    </row>
    <row r="2855" hidden="1"/>
    <row r="2856" hidden="1"/>
    <row r="2857" hidden="1">
      <c r="A2857" s="5" t="s">
        <v>3452</v>
      </c>
      <c r="B2857" s="6"/>
      <c r="C2857" s="6"/>
      <c r="D2857" s="6"/>
      <c r="E2857" s="7"/>
    </row>
    <row r="2858" hidden="1">
      <c r="A2858" s="10"/>
      <c r="B2858" s="11"/>
      <c r="C2858" s="11"/>
      <c r="D2858" s="11"/>
      <c r="E2858" s="12"/>
    </row>
    <row r="2859" hidden="1">
      <c r="A2859" s="5" t="s">
        <v>3423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13">
        <v>46083.0</v>
      </c>
      <c r="B2861" s="6"/>
      <c r="C2861" s="53" t="s">
        <v>3424</v>
      </c>
      <c r="D2861" s="15">
        <v>46089.0</v>
      </c>
      <c r="E2861" s="7"/>
    </row>
    <row r="2862" hidden="1">
      <c r="A2862" s="10"/>
      <c r="B2862" s="11"/>
      <c r="C2862" s="16"/>
      <c r="D2862" s="11"/>
      <c r="E2862" s="12"/>
    </row>
    <row r="2863" hidden="1">
      <c r="A2863" s="54" t="s">
        <v>4468</v>
      </c>
      <c r="B2863" s="7"/>
      <c r="C2863" s="16"/>
      <c r="D2863" s="55" t="s">
        <v>4469</v>
      </c>
      <c r="E2863" s="7"/>
    </row>
    <row r="2864" hidden="1">
      <c r="A2864" s="10"/>
      <c r="B2864" s="12"/>
      <c r="C2864" s="16"/>
      <c r="D2864" s="11"/>
      <c r="E2864" s="12"/>
    </row>
    <row r="2865" hidden="1">
      <c r="A2865" s="19" t="s">
        <v>3425</v>
      </c>
      <c r="B2865" s="6"/>
      <c r="C2865" s="6"/>
      <c r="D2865" s="6"/>
      <c r="E2865" s="7"/>
    </row>
    <row r="2866" hidden="1">
      <c r="A2866" s="20" t="s">
        <v>3426</v>
      </c>
      <c r="B2866" s="21" t="s">
        <v>3427</v>
      </c>
      <c r="C2866" s="22" t="s">
        <v>3428</v>
      </c>
      <c r="D2866" s="21" t="s">
        <v>3429</v>
      </c>
      <c r="E2866" s="23" t="s">
        <v>13</v>
      </c>
    </row>
    <row r="2867" hidden="1">
      <c r="A2867" s="56" t="s">
        <v>3430</v>
      </c>
      <c r="B2867" s="25">
        <v>33879.0</v>
      </c>
      <c r="C2867" s="26">
        <v>33888.0</v>
      </c>
      <c r="D2867" s="27">
        <v>9.0</v>
      </c>
      <c r="E2867" s="41"/>
    </row>
    <row r="2868" hidden="1">
      <c r="A2868" s="56" t="s">
        <v>3431</v>
      </c>
      <c r="B2868" s="29">
        <v>35997.0</v>
      </c>
      <c r="C2868" s="26">
        <v>35997.0</v>
      </c>
      <c r="D2868" s="27">
        <v>0.0</v>
      </c>
      <c r="E2868" s="28"/>
    </row>
    <row r="2869" hidden="1">
      <c r="A2869" s="56" t="s">
        <v>3432</v>
      </c>
      <c r="B2869" s="29">
        <v>510.0</v>
      </c>
      <c r="C2869" s="26">
        <v>510.0</v>
      </c>
      <c r="D2869" s="27">
        <v>0.0</v>
      </c>
      <c r="E2869" s="41"/>
    </row>
    <row r="2870" hidden="1">
      <c r="A2870" s="56" t="s">
        <v>3434</v>
      </c>
      <c r="B2870" s="29">
        <v>0.0</v>
      </c>
      <c r="C2870" s="26"/>
      <c r="D2870" s="27">
        <v>0.0</v>
      </c>
      <c r="E2870" s="41"/>
    </row>
    <row r="2871" hidden="1">
      <c r="A2871" s="31" t="s">
        <v>3436</v>
      </c>
      <c r="B2871" s="29">
        <v>0.0</v>
      </c>
      <c r="C2871" s="26"/>
      <c r="D2871" s="27">
        <v>0.0</v>
      </c>
      <c r="E2871" s="40"/>
    </row>
    <row r="2872" hidden="1">
      <c r="A2872" s="31" t="s">
        <v>3438</v>
      </c>
      <c r="B2872" s="29">
        <v>0.0</v>
      </c>
      <c r="C2872" s="26"/>
      <c r="D2872" s="27">
        <v>0.0</v>
      </c>
      <c r="E2872" s="28"/>
    </row>
    <row r="2873" hidden="1">
      <c r="A2873" s="31" t="s">
        <v>3439</v>
      </c>
      <c r="B2873" s="29">
        <v>1989.0</v>
      </c>
      <c r="C2873" s="26">
        <v>1989.0</v>
      </c>
      <c r="D2873" s="27">
        <v>0.0</v>
      </c>
      <c r="E2873" s="28" t="s">
        <v>4712</v>
      </c>
    </row>
    <row r="2874" hidden="1">
      <c r="A2874" s="31" t="s">
        <v>3441</v>
      </c>
      <c r="B2874" s="29">
        <v>6280.0</v>
      </c>
      <c r="C2874" s="26">
        <v>6280.0</v>
      </c>
      <c r="D2874" s="27">
        <v>0.0</v>
      </c>
      <c r="E2874" s="41"/>
    </row>
    <row r="2875" hidden="1">
      <c r="A2875" s="57" t="s">
        <v>3442</v>
      </c>
      <c r="B2875" s="29">
        <v>114003.0</v>
      </c>
      <c r="C2875" s="29">
        <v>114003.0</v>
      </c>
      <c r="D2875" s="27">
        <v>0.0</v>
      </c>
      <c r="E2875" s="41"/>
    </row>
    <row r="2876" hidden="1">
      <c r="A2876" s="57" t="s">
        <v>3443</v>
      </c>
      <c r="B2876" s="29">
        <v>30533.0</v>
      </c>
      <c r="C2876" s="58">
        <v>30533.0</v>
      </c>
      <c r="D2876" s="27">
        <v>0.0</v>
      </c>
      <c r="E2876" s="41"/>
    </row>
    <row r="2877" hidden="1">
      <c r="A2877" s="57" t="s">
        <v>3444</v>
      </c>
      <c r="B2877" s="29">
        <v>110164.0</v>
      </c>
      <c r="C2877" s="58">
        <v>110164.0</v>
      </c>
      <c r="D2877" s="27">
        <v>0.0</v>
      </c>
      <c r="E2877" s="41"/>
    </row>
    <row r="2878" hidden="1">
      <c r="A2878" s="57" t="s">
        <v>3445</v>
      </c>
      <c r="B2878" s="29">
        <v>97610.5</v>
      </c>
      <c r="C2878" s="58">
        <v>97610.5</v>
      </c>
      <c r="D2878" s="27">
        <v>0.0</v>
      </c>
      <c r="E2878" s="41"/>
    </row>
    <row r="2879" hidden="1">
      <c r="A2879" s="57" t="s">
        <v>3447</v>
      </c>
      <c r="B2879" s="29">
        <v>1497.0</v>
      </c>
      <c r="C2879" s="58">
        <v>1497.0</v>
      </c>
      <c r="D2879" s="27">
        <v>0.0</v>
      </c>
      <c r="E2879" s="41"/>
    </row>
    <row r="2880" hidden="1">
      <c r="A2880" s="57" t="s">
        <v>3448</v>
      </c>
      <c r="B2880" s="29">
        <v>12858.0</v>
      </c>
      <c r="C2880" s="58">
        <v>12858.0</v>
      </c>
      <c r="D2880" s="27">
        <v>0.0</v>
      </c>
      <c r="E2880" s="41"/>
    </row>
    <row r="2881" hidden="1">
      <c r="A2881" s="35" t="s">
        <v>3449</v>
      </c>
      <c r="B2881" s="29">
        <v>432458.5</v>
      </c>
      <c r="C2881" s="58">
        <v>432458.5</v>
      </c>
      <c r="D2881" s="27">
        <v>0.0</v>
      </c>
      <c r="E2881" s="41"/>
    </row>
    <row r="2882" hidden="1">
      <c r="A2882" s="36" t="s">
        <v>3450</v>
      </c>
      <c r="B2882" s="42">
        <v>4.0</v>
      </c>
      <c r="C2882" s="64">
        <v>13.0</v>
      </c>
      <c r="D2882" s="65">
        <v>9.0</v>
      </c>
      <c r="E2882" s="45"/>
    </row>
    <row r="2883" hidden="1"/>
    <row r="2884" hidden="1"/>
    <row r="2885" hidden="1">
      <c r="A2885" s="5" t="s">
        <v>3452</v>
      </c>
      <c r="B2885" s="6"/>
      <c r="C2885" s="6"/>
      <c r="D2885" s="6"/>
      <c r="E2885" s="7"/>
    </row>
    <row r="2886" hidden="1">
      <c r="A2886" s="10"/>
      <c r="B2886" s="11"/>
      <c r="C2886" s="11"/>
      <c r="D2886" s="11"/>
      <c r="E2886" s="12"/>
    </row>
    <row r="2887" hidden="1">
      <c r="A2887" s="5" t="s">
        <v>3423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13">
        <v>46090.0</v>
      </c>
      <c r="B2889" s="6"/>
      <c r="C2889" s="53" t="s">
        <v>3424</v>
      </c>
      <c r="D2889" s="15">
        <v>46096.0</v>
      </c>
      <c r="E2889" s="7"/>
    </row>
    <row r="2890" hidden="1">
      <c r="A2890" s="10"/>
      <c r="B2890" s="11"/>
      <c r="C2890" s="16"/>
      <c r="D2890" s="11"/>
      <c r="E2890" s="12"/>
    </row>
    <row r="2891" hidden="1">
      <c r="A2891" s="54" t="s">
        <v>4468</v>
      </c>
      <c r="B2891" s="7"/>
      <c r="C2891" s="16"/>
      <c r="D2891" s="55" t="s">
        <v>4469</v>
      </c>
      <c r="E2891" s="7"/>
    </row>
    <row r="2892" hidden="1">
      <c r="A2892" s="10"/>
      <c r="B2892" s="12"/>
      <c r="C2892" s="16"/>
      <c r="D2892" s="11"/>
      <c r="E2892" s="12"/>
    </row>
    <row r="2893" hidden="1">
      <c r="A2893" s="19" t="s">
        <v>3425</v>
      </c>
      <c r="B2893" s="6"/>
      <c r="C2893" s="6"/>
      <c r="D2893" s="6"/>
      <c r="E2893" s="7"/>
    </row>
    <row r="2894" hidden="1">
      <c r="A2894" s="20" t="s">
        <v>3426</v>
      </c>
      <c r="B2894" s="21" t="s">
        <v>3427</v>
      </c>
      <c r="C2894" s="22" t="s">
        <v>3428</v>
      </c>
      <c r="D2894" s="21" t="s">
        <v>3429</v>
      </c>
      <c r="E2894" s="23" t="s">
        <v>13</v>
      </c>
    </row>
    <row r="2895" hidden="1">
      <c r="A2895" s="56" t="s">
        <v>3430</v>
      </c>
      <c r="B2895" s="25">
        <v>33894.0</v>
      </c>
      <c r="C2895" s="26">
        <v>33895.0</v>
      </c>
      <c r="D2895" s="27">
        <v>1.0</v>
      </c>
      <c r="E2895" s="41"/>
    </row>
    <row r="2896" hidden="1">
      <c r="A2896" s="56" t="s">
        <v>3431</v>
      </c>
      <c r="B2896" s="29">
        <v>37400.0</v>
      </c>
      <c r="C2896" s="26">
        <v>37400.0</v>
      </c>
      <c r="D2896" s="27">
        <v>0.0</v>
      </c>
      <c r="E2896" s="28"/>
    </row>
    <row r="2897" hidden="1">
      <c r="A2897" s="56" t="s">
        <v>3432</v>
      </c>
      <c r="B2897" s="29">
        <v>1840.0</v>
      </c>
      <c r="C2897" s="26">
        <v>1840.0</v>
      </c>
      <c r="D2897" s="27">
        <v>0.0</v>
      </c>
      <c r="E2897" s="41"/>
    </row>
    <row r="2898" hidden="1">
      <c r="A2898" s="56" t="s">
        <v>3434</v>
      </c>
      <c r="B2898" s="29">
        <v>0.0</v>
      </c>
      <c r="C2898" s="26"/>
      <c r="D2898" s="27">
        <v>0.0</v>
      </c>
      <c r="E2898" s="41"/>
    </row>
    <row r="2899" hidden="1">
      <c r="A2899" s="31" t="s">
        <v>3436</v>
      </c>
      <c r="B2899" s="29">
        <v>0.0</v>
      </c>
      <c r="C2899" s="26"/>
      <c r="D2899" s="27">
        <v>0.0</v>
      </c>
      <c r="E2899" s="40"/>
    </row>
    <row r="2900" hidden="1">
      <c r="A2900" s="31" t="s">
        <v>3438</v>
      </c>
      <c r="B2900" s="29">
        <v>0.0</v>
      </c>
      <c r="C2900" s="26"/>
      <c r="D2900" s="27">
        <v>0.0</v>
      </c>
      <c r="E2900" s="28"/>
    </row>
    <row r="2901" hidden="1">
      <c r="A2901" s="31" t="s">
        <v>3439</v>
      </c>
      <c r="B2901" s="29">
        <v>0.0</v>
      </c>
      <c r="C2901" s="26"/>
      <c r="D2901" s="27">
        <v>0.0</v>
      </c>
      <c r="E2901" s="28"/>
    </row>
    <row r="2902" hidden="1">
      <c r="A2902" s="31" t="s">
        <v>3441</v>
      </c>
      <c r="B2902" s="29">
        <v>6480.0</v>
      </c>
      <c r="C2902" s="26">
        <v>6400.0</v>
      </c>
      <c r="D2902" s="27">
        <v>-80.0</v>
      </c>
      <c r="E2902" s="41"/>
    </row>
    <row r="2903" hidden="1">
      <c r="A2903" s="57" t="s">
        <v>3442</v>
      </c>
      <c r="B2903" s="29">
        <v>99895.0</v>
      </c>
      <c r="C2903" s="29">
        <v>99895.0</v>
      </c>
      <c r="D2903" s="27">
        <v>0.0</v>
      </c>
      <c r="E2903" s="41"/>
    </row>
    <row r="2904" hidden="1">
      <c r="A2904" s="57" t="s">
        <v>3443</v>
      </c>
      <c r="B2904" s="29">
        <v>41614.0</v>
      </c>
      <c r="C2904" s="58">
        <v>41614.0</v>
      </c>
      <c r="D2904" s="27">
        <v>0.0</v>
      </c>
      <c r="E2904" s="41"/>
    </row>
    <row r="2905" hidden="1">
      <c r="A2905" s="57" t="s">
        <v>3444</v>
      </c>
      <c r="B2905" s="29">
        <v>101830.0</v>
      </c>
      <c r="C2905" s="58">
        <v>101830.0</v>
      </c>
      <c r="D2905" s="27">
        <v>0.0</v>
      </c>
      <c r="E2905" s="41"/>
    </row>
    <row r="2906" hidden="1">
      <c r="A2906" s="57" t="s">
        <v>3445</v>
      </c>
      <c r="B2906" s="29">
        <v>108844.0</v>
      </c>
      <c r="C2906" s="58">
        <v>108844.0</v>
      </c>
      <c r="D2906" s="27">
        <v>0.0</v>
      </c>
      <c r="E2906" s="41"/>
    </row>
    <row r="2907" hidden="1">
      <c r="A2907" s="57" t="s">
        <v>3447</v>
      </c>
      <c r="B2907" s="29">
        <v>4540.0</v>
      </c>
      <c r="C2907" s="58">
        <v>4540.0</v>
      </c>
      <c r="D2907" s="27">
        <v>0.0</v>
      </c>
      <c r="E2907" s="41"/>
    </row>
    <row r="2908" hidden="1">
      <c r="A2908" s="57" t="s">
        <v>3448</v>
      </c>
      <c r="B2908" s="29">
        <v>11816.0</v>
      </c>
      <c r="C2908" s="58">
        <v>12210.0</v>
      </c>
      <c r="D2908" s="27">
        <v>394.0</v>
      </c>
      <c r="E2908" s="41"/>
    </row>
    <row r="2909" hidden="1">
      <c r="A2909" s="35" t="s">
        <v>3449</v>
      </c>
      <c r="B2909" s="29">
        <v>436325.2</v>
      </c>
      <c r="C2909" s="58">
        <v>436719.2</v>
      </c>
      <c r="D2909" s="27">
        <v>394.0</v>
      </c>
      <c r="E2909" s="41"/>
    </row>
    <row r="2910" hidden="1">
      <c r="A2910" s="36" t="s">
        <v>3450</v>
      </c>
      <c r="B2910" s="42">
        <v>11.80000000000291</v>
      </c>
      <c r="C2910" s="64">
        <v>-461.20000000001164</v>
      </c>
      <c r="D2910" s="65">
        <v>-473.00000000001455</v>
      </c>
      <c r="E2910" s="45"/>
    </row>
    <row r="2911" hidden="1"/>
    <row r="2912" hidden="1"/>
    <row r="2913" hidden="1">
      <c r="A2913" s="5" t="s">
        <v>3452</v>
      </c>
      <c r="B2913" s="6"/>
      <c r="C2913" s="6"/>
      <c r="D2913" s="6"/>
      <c r="E2913" s="7"/>
    </row>
    <row r="2914" hidden="1">
      <c r="A2914" s="10"/>
      <c r="B2914" s="11"/>
      <c r="C2914" s="11"/>
      <c r="D2914" s="11"/>
      <c r="E2914" s="12"/>
    </row>
    <row r="2915" hidden="1">
      <c r="A2915" s="5" t="s">
        <v>3423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13">
        <v>46097.0</v>
      </c>
      <c r="B2917" s="6"/>
      <c r="C2917" s="53" t="s">
        <v>3424</v>
      </c>
      <c r="D2917" s="15">
        <v>46103.0</v>
      </c>
      <c r="E2917" s="7"/>
    </row>
    <row r="2918" hidden="1">
      <c r="A2918" s="10"/>
      <c r="B2918" s="11"/>
      <c r="C2918" s="16"/>
      <c r="D2918" s="11"/>
      <c r="E2918" s="12"/>
    </row>
    <row r="2919" hidden="1">
      <c r="A2919" s="54" t="s">
        <v>4468</v>
      </c>
      <c r="B2919" s="7"/>
      <c r="C2919" s="16"/>
      <c r="D2919" s="55" t="s">
        <v>4469</v>
      </c>
      <c r="E2919" s="7"/>
    </row>
    <row r="2920" hidden="1">
      <c r="A2920" s="10"/>
      <c r="B2920" s="12"/>
      <c r="C2920" s="16"/>
      <c r="D2920" s="11"/>
      <c r="E2920" s="12"/>
    </row>
    <row r="2921" hidden="1">
      <c r="A2921" s="19" t="s">
        <v>3425</v>
      </c>
      <c r="B2921" s="6"/>
      <c r="C2921" s="6"/>
      <c r="D2921" s="6"/>
      <c r="E2921" s="7"/>
    </row>
    <row r="2922" hidden="1">
      <c r="A2922" s="20" t="s">
        <v>3426</v>
      </c>
      <c r="B2922" s="21" t="s">
        <v>3427</v>
      </c>
      <c r="C2922" s="22" t="s">
        <v>3428</v>
      </c>
      <c r="D2922" s="21" t="s">
        <v>3429</v>
      </c>
      <c r="E2922" s="23" t="s">
        <v>13</v>
      </c>
    </row>
    <row r="2923" hidden="1">
      <c r="A2923" s="56" t="s">
        <v>3430</v>
      </c>
      <c r="B2923" s="25">
        <v>26408.0</v>
      </c>
      <c r="C2923" s="26">
        <v>26408.0</v>
      </c>
      <c r="D2923" s="27">
        <v>0.0</v>
      </c>
      <c r="E2923" s="41"/>
    </row>
    <row r="2924" hidden="1">
      <c r="A2924" s="56" t="s">
        <v>3431</v>
      </c>
      <c r="B2924" s="29">
        <v>35151.0</v>
      </c>
      <c r="C2924" s="26">
        <v>35151.0</v>
      </c>
      <c r="D2924" s="27">
        <v>0.0</v>
      </c>
      <c r="E2924" s="28"/>
    </row>
    <row r="2925" hidden="1">
      <c r="A2925" s="56" t="s">
        <v>3432</v>
      </c>
      <c r="B2925" s="29">
        <v>900.0</v>
      </c>
      <c r="C2925" s="26">
        <v>900.0</v>
      </c>
      <c r="D2925" s="27">
        <v>0.0</v>
      </c>
      <c r="E2925" s="41"/>
    </row>
    <row r="2926" hidden="1">
      <c r="A2926" s="56" t="s">
        <v>3434</v>
      </c>
      <c r="B2926" s="29">
        <v>0.0</v>
      </c>
      <c r="C2926" s="26"/>
      <c r="D2926" s="27">
        <v>0.0</v>
      </c>
      <c r="E2926" s="41"/>
    </row>
    <row r="2927" hidden="1">
      <c r="A2927" s="31" t="s">
        <v>3436</v>
      </c>
      <c r="B2927" s="29">
        <v>0.0</v>
      </c>
      <c r="C2927" s="26"/>
      <c r="D2927" s="27">
        <v>0.0</v>
      </c>
      <c r="E2927" s="40"/>
    </row>
    <row r="2928" hidden="1">
      <c r="A2928" s="31" t="s">
        <v>3438</v>
      </c>
      <c r="B2928" s="29">
        <v>62.0</v>
      </c>
      <c r="C2928" s="26">
        <v>62.0</v>
      </c>
      <c r="D2928" s="27">
        <v>0.0</v>
      </c>
      <c r="E2928" s="28" t="s">
        <v>4713</v>
      </c>
    </row>
    <row r="2929" hidden="1">
      <c r="A2929" s="31" t="s">
        <v>3439</v>
      </c>
      <c r="B2929" s="29">
        <v>10403.0</v>
      </c>
      <c r="C2929" s="26">
        <v>10403.0</v>
      </c>
      <c r="D2929" s="27">
        <v>0.0</v>
      </c>
      <c r="E2929" s="28" t="s">
        <v>4714</v>
      </c>
    </row>
    <row r="2930" hidden="1">
      <c r="A2930" s="31" t="s">
        <v>3441</v>
      </c>
      <c r="B2930" s="29">
        <v>6440.0</v>
      </c>
      <c r="C2930" s="26">
        <v>6440.0</v>
      </c>
      <c r="D2930" s="27">
        <v>0.0</v>
      </c>
      <c r="E2930" s="41"/>
    </row>
    <row r="2931" hidden="1">
      <c r="A2931" s="57" t="s">
        <v>3442</v>
      </c>
      <c r="B2931" s="29">
        <v>105168.0</v>
      </c>
      <c r="C2931" s="29">
        <v>104839.0</v>
      </c>
      <c r="D2931" s="27">
        <v>-329.0</v>
      </c>
      <c r="E2931" s="41"/>
    </row>
    <row r="2932" hidden="1">
      <c r="A2932" s="57" t="s">
        <v>3443</v>
      </c>
      <c r="B2932" s="29">
        <v>33909.0</v>
      </c>
      <c r="C2932" s="58">
        <v>33909.0</v>
      </c>
      <c r="D2932" s="27">
        <v>0.0</v>
      </c>
      <c r="E2932" s="41"/>
    </row>
    <row r="2933" hidden="1">
      <c r="A2933" s="57" t="s">
        <v>3444</v>
      </c>
      <c r="B2933" s="29">
        <v>129111.0</v>
      </c>
      <c r="C2933" s="58">
        <v>129111.0</v>
      </c>
      <c r="D2933" s="27">
        <v>0.0</v>
      </c>
      <c r="E2933" s="41"/>
    </row>
    <row r="2934" hidden="1">
      <c r="A2934" s="57" t="s">
        <v>3445</v>
      </c>
      <c r="B2934" s="29">
        <v>108973.1</v>
      </c>
      <c r="C2934" s="58">
        <v>108973.1</v>
      </c>
      <c r="D2934" s="27">
        <v>0.0</v>
      </c>
      <c r="E2934" s="41"/>
    </row>
    <row r="2935" hidden="1">
      <c r="A2935" s="57" t="s">
        <v>3447</v>
      </c>
      <c r="B2935" s="29">
        <v>2494.0</v>
      </c>
      <c r="C2935" s="58">
        <v>3003.0</v>
      </c>
      <c r="D2935" s="27">
        <v>509.0</v>
      </c>
      <c r="E2935" s="41"/>
    </row>
    <row r="2936" hidden="1">
      <c r="A2936" s="57" t="s">
        <v>3448</v>
      </c>
      <c r="B2936" s="29">
        <v>12868.0</v>
      </c>
      <c r="C2936" s="58">
        <v>12868.0</v>
      </c>
      <c r="D2936" s="27">
        <v>0.0</v>
      </c>
      <c r="E2936" s="41"/>
    </row>
    <row r="2937" hidden="1">
      <c r="A2937" s="35" t="s">
        <v>3449</v>
      </c>
      <c r="B2937" s="29">
        <v>459014.3</v>
      </c>
      <c r="C2937" s="58">
        <v>459194.3</v>
      </c>
      <c r="D2937" s="27">
        <v>180.0</v>
      </c>
      <c r="E2937" s="41"/>
    </row>
    <row r="2938" hidden="1">
      <c r="A2938" s="36" t="s">
        <v>3450</v>
      </c>
      <c r="B2938" s="42">
        <v>4.800000000010186</v>
      </c>
      <c r="C2938" s="64">
        <v>4.7999999999883585</v>
      </c>
      <c r="D2938" s="65">
        <v>-2.1827872842550278E-11</v>
      </c>
      <c r="E2938" s="45"/>
    </row>
    <row r="2939" hidden="1"/>
    <row r="2940" hidden="1"/>
    <row r="2941" hidden="1">
      <c r="A2941" s="5" t="s">
        <v>3452</v>
      </c>
      <c r="B2941" s="6"/>
      <c r="C2941" s="6"/>
      <c r="D2941" s="6"/>
      <c r="E2941" s="7"/>
    </row>
    <row r="2942" hidden="1">
      <c r="A2942" s="10"/>
      <c r="B2942" s="11"/>
      <c r="C2942" s="11"/>
      <c r="D2942" s="11"/>
      <c r="E2942" s="12"/>
    </row>
    <row r="2943" hidden="1">
      <c r="A2943" s="5" t="s">
        <v>3423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13">
        <v>46104.0</v>
      </c>
      <c r="B2945" s="6"/>
      <c r="C2945" s="53" t="s">
        <v>3424</v>
      </c>
      <c r="D2945" s="15">
        <v>46110.0</v>
      </c>
      <c r="E2945" s="7"/>
    </row>
    <row r="2946" hidden="1">
      <c r="A2946" s="10"/>
      <c r="B2946" s="11"/>
      <c r="C2946" s="16"/>
      <c r="D2946" s="11"/>
      <c r="E2946" s="12"/>
    </row>
    <row r="2947" hidden="1">
      <c r="A2947" s="54" t="s">
        <v>4468</v>
      </c>
      <c r="B2947" s="7"/>
      <c r="C2947" s="16"/>
      <c r="D2947" s="55" t="s">
        <v>4469</v>
      </c>
      <c r="E2947" s="7"/>
    </row>
    <row r="2948" hidden="1">
      <c r="A2948" s="10"/>
      <c r="B2948" s="12"/>
      <c r="C2948" s="16"/>
      <c r="D2948" s="11"/>
      <c r="E2948" s="12"/>
    </row>
    <row r="2949" hidden="1">
      <c r="A2949" s="19" t="s">
        <v>3425</v>
      </c>
      <c r="B2949" s="6"/>
      <c r="C2949" s="6"/>
      <c r="D2949" s="6"/>
      <c r="E2949" s="7"/>
    </row>
    <row r="2950" hidden="1">
      <c r="A2950" s="20" t="s">
        <v>3426</v>
      </c>
      <c r="B2950" s="21" t="s">
        <v>3427</v>
      </c>
      <c r="C2950" s="22" t="s">
        <v>3428</v>
      </c>
      <c r="D2950" s="21" t="s">
        <v>3429</v>
      </c>
      <c r="E2950" s="23" t="s">
        <v>13</v>
      </c>
    </row>
    <row r="2951" hidden="1">
      <c r="A2951" s="56" t="s">
        <v>3430</v>
      </c>
      <c r="B2951" s="25">
        <v>31813.0</v>
      </c>
      <c r="C2951" s="26">
        <v>31813.0</v>
      </c>
      <c r="D2951" s="27">
        <v>0.0</v>
      </c>
      <c r="E2951" s="41"/>
    </row>
    <row r="2952" hidden="1">
      <c r="A2952" s="56" t="s">
        <v>3431</v>
      </c>
      <c r="B2952" s="29">
        <v>27801.0</v>
      </c>
      <c r="C2952" s="26">
        <v>27801.0</v>
      </c>
      <c r="D2952" s="27">
        <v>0.0</v>
      </c>
      <c r="E2952" s="28"/>
    </row>
    <row r="2953" hidden="1">
      <c r="A2953" s="56" t="s">
        <v>3432</v>
      </c>
      <c r="B2953" s="29">
        <v>500.0</v>
      </c>
      <c r="C2953" s="26">
        <v>500.0</v>
      </c>
      <c r="D2953" s="27">
        <v>0.0</v>
      </c>
      <c r="E2953" s="41"/>
    </row>
    <row r="2954" hidden="1">
      <c r="A2954" s="56" t="s">
        <v>3434</v>
      </c>
      <c r="B2954" s="29">
        <v>0.0</v>
      </c>
      <c r="C2954" s="26"/>
      <c r="D2954" s="27">
        <v>0.0</v>
      </c>
      <c r="E2954" s="41"/>
    </row>
    <row r="2955" hidden="1">
      <c r="A2955" s="31" t="s">
        <v>3436</v>
      </c>
      <c r="B2955" s="29">
        <v>0.0</v>
      </c>
      <c r="C2955" s="26"/>
      <c r="D2955" s="27">
        <v>0.0</v>
      </c>
      <c r="E2955" s="40"/>
    </row>
    <row r="2956" hidden="1">
      <c r="A2956" s="31" t="s">
        <v>3438</v>
      </c>
      <c r="B2956" s="29">
        <v>0.0</v>
      </c>
      <c r="C2956" s="26"/>
      <c r="D2956" s="27">
        <v>0.0</v>
      </c>
      <c r="E2956" s="28"/>
    </row>
    <row r="2957" hidden="1">
      <c r="A2957" s="31" t="s">
        <v>3439</v>
      </c>
      <c r="B2957" s="29">
        <v>1759.0</v>
      </c>
      <c r="C2957" s="26">
        <v>1759.0</v>
      </c>
      <c r="D2957" s="27">
        <v>0.0</v>
      </c>
      <c r="E2957" s="28" t="s">
        <v>4715</v>
      </c>
    </row>
    <row r="2958" hidden="1">
      <c r="A2958" s="31" t="s">
        <v>3441</v>
      </c>
      <c r="B2958" s="29">
        <v>6790.0</v>
      </c>
      <c r="C2958" s="26">
        <v>6765.0</v>
      </c>
      <c r="D2958" s="27">
        <v>-25.0</v>
      </c>
      <c r="E2958" s="41"/>
    </row>
    <row r="2959" hidden="1">
      <c r="A2959" s="57" t="s">
        <v>3442</v>
      </c>
      <c r="B2959" s="29">
        <v>100992.0</v>
      </c>
      <c r="C2959" s="29">
        <v>100992.0</v>
      </c>
      <c r="D2959" s="27">
        <v>0.0</v>
      </c>
      <c r="E2959" s="41"/>
    </row>
    <row r="2960" hidden="1">
      <c r="A2960" s="57" t="s">
        <v>3443</v>
      </c>
      <c r="B2960" s="29">
        <v>43599.0</v>
      </c>
      <c r="C2960" s="58">
        <v>43599.0</v>
      </c>
      <c r="D2960" s="27">
        <v>0.0</v>
      </c>
      <c r="E2960" s="41"/>
    </row>
    <row r="2961" hidden="1">
      <c r="A2961" s="57" t="s">
        <v>3444</v>
      </c>
      <c r="B2961" s="29">
        <v>123314.0</v>
      </c>
      <c r="C2961" s="58">
        <v>123314.0</v>
      </c>
      <c r="D2961" s="27">
        <v>0.0</v>
      </c>
      <c r="E2961" s="41"/>
    </row>
    <row r="2962" hidden="1">
      <c r="A2962" s="57" t="s">
        <v>3445</v>
      </c>
      <c r="B2962" s="29">
        <v>108486.5</v>
      </c>
      <c r="C2962" s="58">
        <v>106693.5</v>
      </c>
      <c r="D2962" s="27">
        <v>-1793.0</v>
      </c>
      <c r="E2962" s="41"/>
    </row>
    <row r="2963" hidden="1">
      <c r="A2963" s="57" t="s">
        <v>3447</v>
      </c>
      <c r="B2963" s="29">
        <v>4057.0</v>
      </c>
      <c r="C2963" s="58">
        <v>4575.0</v>
      </c>
      <c r="D2963" s="27">
        <v>518.0</v>
      </c>
      <c r="E2963" s="41"/>
    </row>
    <row r="2964" hidden="1">
      <c r="A2964" s="57" t="s">
        <v>3448</v>
      </c>
      <c r="B2964" s="29">
        <v>13503.0</v>
      </c>
      <c r="C2964" s="58">
        <v>13503.0</v>
      </c>
      <c r="D2964" s="27">
        <v>0.0</v>
      </c>
      <c r="E2964" s="41"/>
    </row>
    <row r="2965" hidden="1">
      <c r="A2965" s="35" t="s">
        <v>3449</v>
      </c>
      <c r="B2965" s="29">
        <v>449090.5</v>
      </c>
      <c r="C2965" s="58">
        <v>437019.5</v>
      </c>
      <c r="D2965" s="27">
        <v>-12071.0</v>
      </c>
      <c r="E2965" s="41"/>
    </row>
    <row r="2966" hidden="1">
      <c r="A2966" s="36" t="s">
        <v>3450</v>
      </c>
      <c r="B2966" s="42">
        <v>21.0</v>
      </c>
      <c r="C2966" s="64">
        <v>10792.0</v>
      </c>
      <c r="D2966" s="65">
        <v>10771.0</v>
      </c>
      <c r="E2966" s="45"/>
    </row>
    <row r="2967" hidden="1">
      <c r="A2967" s="39"/>
      <c r="B2967" s="59"/>
      <c r="C2967" s="66"/>
      <c r="D2967" s="60"/>
      <c r="E2967" s="67"/>
    </row>
    <row r="2968" hidden="1">
      <c r="A2968" s="39"/>
      <c r="B2968" s="59"/>
      <c r="C2968" s="66"/>
      <c r="D2968" s="60"/>
      <c r="E2968" s="67"/>
    </row>
    <row r="2969" hidden="1">
      <c r="A2969" s="5" t="s">
        <v>3452</v>
      </c>
      <c r="B2969" s="6"/>
      <c r="C2969" s="6"/>
      <c r="D2969" s="6"/>
      <c r="E2969" s="7"/>
    </row>
    <row r="2970" hidden="1">
      <c r="A2970" s="10"/>
      <c r="B2970" s="11"/>
      <c r="C2970" s="11"/>
      <c r="D2970" s="11"/>
      <c r="E2970" s="12"/>
    </row>
    <row r="2971" hidden="1">
      <c r="A2971" s="5" t="s">
        <v>3423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13">
        <v>46104.0</v>
      </c>
      <c r="B2973" s="6"/>
      <c r="C2973" s="53" t="s">
        <v>3424</v>
      </c>
      <c r="D2973" s="15">
        <v>46110.0</v>
      </c>
      <c r="E2973" s="7"/>
    </row>
    <row r="2974" hidden="1">
      <c r="A2974" s="10"/>
      <c r="B2974" s="11"/>
      <c r="C2974" s="16"/>
      <c r="D2974" s="11"/>
      <c r="E2974" s="12"/>
    </row>
    <row r="2975" hidden="1">
      <c r="A2975" s="54" t="s">
        <v>4468</v>
      </c>
      <c r="B2975" s="7"/>
      <c r="C2975" s="16"/>
      <c r="D2975" s="55" t="s">
        <v>4469</v>
      </c>
      <c r="E2975" s="7"/>
    </row>
    <row r="2976" hidden="1">
      <c r="A2976" s="10"/>
      <c r="B2976" s="12"/>
      <c r="C2976" s="16"/>
      <c r="D2976" s="11"/>
      <c r="E2976" s="12"/>
    </row>
    <row r="2977" hidden="1">
      <c r="A2977" s="19" t="s">
        <v>3425</v>
      </c>
      <c r="B2977" s="6"/>
      <c r="C2977" s="6"/>
      <c r="D2977" s="6"/>
      <c r="E2977" s="7"/>
    </row>
    <row r="2978" hidden="1">
      <c r="A2978" s="20" t="s">
        <v>3426</v>
      </c>
      <c r="B2978" s="21" t="s">
        <v>3427</v>
      </c>
      <c r="C2978" s="22" t="s">
        <v>3428</v>
      </c>
      <c r="D2978" s="21" t="s">
        <v>3429</v>
      </c>
      <c r="E2978" s="23" t="s">
        <v>13</v>
      </c>
    </row>
    <row r="2979" hidden="1">
      <c r="A2979" s="56" t="s">
        <v>3430</v>
      </c>
      <c r="B2979" s="25">
        <v>31813.0</v>
      </c>
      <c r="C2979" s="26">
        <v>31813.0</v>
      </c>
      <c r="D2979" s="27">
        <v>0.0</v>
      </c>
      <c r="E2979" s="41"/>
    </row>
    <row r="2980" hidden="1">
      <c r="A2980" s="56" t="s">
        <v>3431</v>
      </c>
      <c r="B2980" s="29">
        <v>27801.0</v>
      </c>
      <c r="C2980" s="26">
        <v>27801.0</v>
      </c>
      <c r="D2980" s="27">
        <v>0.0</v>
      </c>
      <c r="E2980" s="28"/>
    </row>
    <row r="2981" hidden="1">
      <c r="A2981" s="56" t="s">
        <v>3432</v>
      </c>
      <c r="B2981" s="29">
        <v>500.0</v>
      </c>
      <c r="C2981" s="26">
        <v>500.0</v>
      </c>
      <c r="D2981" s="27">
        <v>0.0</v>
      </c>
      <c r="E2981" s="41"/>
    </row>
    <row r="2982" hidden="1">
      <c r="A2982" s="56" t="s">
        <v>3434</v>
      </c>
      <c r="B2982" s="29">
        <v>0.0</v>
      </c>
      <c r="C2982" s="26"/>
      <c r="D2982" s="27">
        <v>0.0</v>
      </c>
      <c r="E2982" s="41"/>
    </row>
    <row r="2983" hidden="1">
      <c r="A2983" s="31" t="s">
        <v>3436</v>
      </c>
      <c r="B2983" s="29">
        <v>0.0</v>
      </c>
      <c r="C2983" s="26"/>
      <c r="D2983" s="27">
        <v>0.0</v>
      </c>
      <c r="E2983" s="40"/>
    </row>
    <row r="2984" hidden="1">
      <c r="A2984" s="31" t="s">
        <v>3438</v>
      </c>
      <c r="B2984" s="29">
        <v>0.0</v>
      </c>
      <c r="C2984" s="26"/>
      <c r="D2984" s="27">
        <v>0.0</v>
      </c>
      <c r="E2984" s="28"/>
    </row>
    <row r="2985" hidden="1">
      <c r="A2985" s="31" t="s">
        <v>3439</v>
      </c>
      <c r="B2985" s="29">
        <v>1759.0</v>
      </c>
      <c r="C2985" s="26">
        <v>1759.0</v>
      </c>
      <c r="D2985" s="27">
        <v>0.0</v>
      </c>
      <c r="E2985" s="28" t="s">
        <v>4715</v>
      </c>
    </row>
    <row r="2986" hidden="1">
      <c r="A2986" s="31" t="s">
        <v>3441</v>
      </c>
      <c r="B2986" s="29">
        <v>6790.0</v>
      </c>
      <c r="C2986" s="26">
        <v>6765.0</v>
      </c>
      <c r="D2986" s="27">
        <v>-25.0</v>
      </c>
      <c r="E2986" s="41"/>
    </row>
    <row r="2987" hidden="1">
      <c r="A2987" s="57" t="s">
        <v>3442</v>
      </c>
      <c r="B2987" s="29">
        <v>100992.0</v>
      </c>
      <c r="C2987" s="29">
        <v>100992.0</v>
      </c>
      <c r="D2987" s="27">
        <v>0.0</v>
      </c>
      <c r="E2987" s="41"/>
    </row>
    <row r="2988" hidden="1">
      <c r="A2988" s="57" t="s">
        <v>3443</v>
      </c>
      <c r="B2988" s="29">
        <v>43599.0</v>
      </c>
      <c r="C2988" s="58">
        <v>43599.0</v>
      </c>
      <c r="D2988" s="27">
        <v>0.0</v>
      </c>
      <c r="E2988" s="41"/>
    </row>
    <row r="2989" hidden="1">
      <c r="A2989" s="57" t="s">
        <v>3444</v>
      </c>
      <c r="B2989" s="29">
        <v>123314.0</v>
      </c>
      <c r="C2989" s="58">
        <v>123314.0</v>
      </c>
      <c r="D2989" s="27">
        <v>0.0</v>
      </c>
      <c r="E2989" s="41"/>
    </row>
    <row r="2990" hidden="1">
      <c r="A2990" s="57" t="s">
        <v>3445</v>
      </c>
      <c r="B2990" s="29">
        <v>108486.5</v>
      </c>
      <c r="C2990" s="58">
        <v>106693.5</v>
      </c>
      <c r="D2990" s="27">
        <v>-1793.0</v>
      </c>
      <c r="E2990" s="41"/>
    </row>
    <row r="2991" hidden="1">
      <c r="A2991" s="57" t="s">
        <v>3447</v>
      </c>
      <c r="B2991" s="29">
        <v>4057.0</v>
      </c>
      <c r="C2991" s="58">
        <v>4575.0</v>
      </c>
      <c r="D2991" s="27">
        <v>518.0</v>
      </c>
      <c r="E2991" s="41"/>
    </row>
    <row r="2992" hidden="1">
      <c r="A2992" s="57" t="s">
        <v>3448</v>
      </c>
      <c r="B2992" s="29">
        <v>13503.0</v>
      </c>
      <c r="C2992" s="58">
        <v>13503.0</v>
      </c>
      <c r="D2992" s="27">
        <v>0.0</v>
      </c>
      <c r="E2992" s="41"/>
    </row>
    <row r="2993" hidden="1">
      <c r="A2993" s="35" t="s">
        <v>3449</v>
      </c>
      <c r="B2993" s="29">
        <v>449090.5</v>
      </c>
      <c r="C2993" s="58">
        <v>437019.5</v>
      </c>
      <c r="D2993" s="27">
        <v>-12071.0</v>
      </c>
      <c r="E2993" s="41"/>
    </row>
    <row r="2994" hidden="1">
      <c r="A2994" s="36" t="s">
        <v>3450</v>
      </c>
      <c r="B2994" s="42">
        <v>21.0</v>
      </c>
      <c r="C2994" s="64">
        <v>10792.0</v>
      </c>
      <c r="D2994" s="65">
        <v>10771.0</v>
      </c>
      <c r="E2994" s="45"/>
    </row>
    <row r="2995" hidden="1">
      <c r="A2995" s="39"/>
      <c r="B2995" s="59"/>
      <c r="C2995" s="66"/>
      <c r="D2995" s="60"/>
      <c r="E2995" s="67"/>
    </row>
    <row r="2996" hidden="1">
      <c r="A2996" s="39"/>
      <c r="B2996" s="59"/>
      <c r="C2996" s="66"/>
      <c r="D2996" s="60"/>
      <c r="E2996" s="67"/>
    </row>
    <row r="2997" hidden="1">
      <c r="A2997" s="5" t="s">
        <v>3452</v>
      </c>
      <c r="B2997" s="6"/>
      <c r="C2997" s="6"/>
      <c r="D2997" s="6"/>
      <c r="E2997" s="7"/>
    </row>
    <row r="2998" hidden="1">
      <c r="A2998" s="10"/>
      <c r="B2998" s="11"/>
      <c r="C2998" s="11"/>
      <c r="D2998" s="11"/>
      <c r="E2998" s="12"/>
    </row>
    <row r="2999" hidden="1">
      <c r="A2999" s="5" t="s">
        <v>3423</v>
      </c>
      <c r="B2999" s="6"/>
      <c r="C2999" s="6"/>
      <c r="D2999" s="6"/>
      <c r="E2999" s="7"/>
    </row>
    <row r="3000" hidden="1">
      <c r="A3000" s="10"/>
      <c r="B3000" s="11"/>
      <c r="C3000" s="11"/>
      <c r="D3000" s="11"/>
      <c r="E3000" s="12"/>
    </row>
    <row r="3001" hidden="1">
      <c r="A3001" s="13">
        <v>46111.0</v>
      </c>
      <c r="B3001" s="6"/>
      <c r="C3001" s="53" t="s">
        <v>3424</v>
      </c>
      <c r="D3001" s="15">
        <v>46112.0</v>
      </c>
      <c r="E3001" s="7"/>
    </row>
    <row r="3002" hidden="1">
      <c r="A3002" s="10"/>
      <c r="B3002" s="11"/>
      <c r="C3002" s="16"/>
      <c r="D3002" s="11"/>
      <c r="E3002" s="12"/>
    </row>
    <row r="3003" hidden="1">
      <c r="A3003" s="54" t="s">
        <v>4468</v>
      </c>
      <c r="B3003" s="7"/>
      <c r="C3003" s="16"/>
      <c r="D3003" s="55" t="s">
        <v>4470</v>
      </c>
      <c r="E3003" s="7"/>
    </row>
    <row r="3004" hidden="1">
      <c r="A3004" s="10"/>
      <c r="B3004" s="12"/>
      <c r="C3004" s="16"/>
      <c r="D3004" s="11"/>
      <c r="E3004" s="12"/>
    </row>
    <row r="3005" hidden="1">
      <c r="A3005" s="19" t="s">
        <v>3425</v>
      </c>
      <c r="B3005" s="6"/>
      <c r="C3005" s="6"/>
      <c r="D3005" s="6"/>
      <c r="E3005" s="7"/>
    </row>
    <row r="3006" hidden="1">
      <c r="A3006" s="20" t="s">
        <v>3426</v>
      </c>
      <c r="B3006" s="21" t="s">
        <v>3427</v>
      </c>
      <c r="C3006" s="22" t="s">
        <v>3428</v>
      </c>
      <c r="D3006" s="21" t="s">
        <v>3429</v>
      </c>
      <c r="E3006" s="23" t="s">
        <v>13</v>
      </c>
    </row>
    <row r="3007" hidden="1">
      <c r="A3007" s="56" t="s">
        <v>3430</v>
      </c>
      <c r="B3007" s="25">
        <v>12663.0</v>
      </c>
      <c r="C3007" s="26">
        <v>13063.0</v>
      </c>
      <c r="D3007" s="27">
        <v>400.0</v>
      </c>
      <c r="E3007" s="40" t="s">
        <v>4716</v>
      </c>
    </row>
    <row r="3008" hidden="1">
      <c r="A3008" s="56" t="s">
        <v>3431</v>
      </c>
      <c r="B3008" s="29">
        <v>3670.0</v>
      </c>
      <c r="C3008" s="26">
        <v>3679.0</v>
      </c>
      <c r="D3008" s="27">
        <v>9.0</v>
      </c>
      <c r="E3008" s="28"/>
    </row>
    <row r="3009" hidden="1">
      <c r="A3009" s="56" t="s">
        <v>3432</v>
      </c>
      <c r="B3009" s="29">
        <v>0.0</v>
      </c>
      <c r="C3009" s="26"/>
      <c r="D3009" s="27">
        <v>0.0</v>
      </c>
      <c r="E3009" s="41"/>
    </row>
    <row r="3010" hidden="1">
      <c r="A3010" s="56" t="s">
        <v>3434</v>
      </c>
      <c r="B3010" s="29">
        <v>0.0</v>
      </c>
      <c r="C3010" s="26"/>
      <c r="D3010" s="27">
        <v>0.0</v>
      </c>
      <c r="E3010" s="41"/>
    </row>
    <row r="3011" hidden="1">
      <c r="A3011" s="31" t="s">
        <v>3436</v>
      </c>
      <c r="B3011" s="29">
        <v>0.0</v>
      </c>
      <c r="C3011" s="26"/>
      <c r="D3011" s="27">
        <v>0.0</v>
      </c>
      <c r="E3011" s="40"/>
    </row>
    <row r="3012" hidden="1">
      <c r="A3012" s="31" t="s">
        <v>3438</v>
      </c>
      <c r="B3012" s="29">
        <v>3780.0</v>
      </c>
      <c r="C3012" s="26">
        <v>3780.0</v>
      </c>
      <c r="D3012" s="27">
        <v>0.0</v>
      </c>
      <c r="E3012" s="28" t="s">
        <v>4717</v>
      </c>
    </row>
    <row r="3013" hidden="1">
      <c r="A3013" s="31" t="s">
        <v>3439</v>
      </c>
      <c r="B3013" s="29">
        <v>1101.0</v>
      </c>
      <c r="C3013" s="26">
        <v>1101.0</v>
      </c>
      <c r="D3013" s="27">
        <v>0.0</v>
      </c>
      <c r="E3013" s="28" t="s">
        <v>4718</v>
      </c>
    </row>
    <row r="3014" hidden="1">
      <c r="A3014" s="31" t="s">
        <v>3441</v>
      </c>
      <c r="B3014" s="29">
        <v>1620.0</v>
      </c>
      <c r="C3014" s="26">
        <v>1620.0</v>
      </c>
      <c r="D3014" s="27">
        <v>0.0</v>
      </c>
      <c r="E3014" s="41"/>
    </row>
    <row r="3015" hidden="1">
      <c r="A3015" s="57" t="s">
        <v>3442</v>
      </c>
      <c r="B3015" s="29">
        <v>20561.0</v>
      </c>
      <c r="C3015" s="29">
        <v>20561.0</v>
      </c>
      <c r="D3015" s="27">
        <v>0.0</v>
      </c>
      <c r="E3015" s="41"/>
    </row>
    <row r="3016" hidden="1">
      <c r="A3016" s="57" t="s">
        <v>3443</v>
      </c>
      <c r="B3016" s="29">
        <v>7617.0</v>
      </c>
      <c r="C3016" s="58">
        <v>7617.0</v>
      </c>
      <c r="D3016" s="27">
        <v>0.0</v>
      </c>
      <c r="E3016" s="41"/>
    </row>
    <row r="3017" hidden="1">
      <c r="A3017" s="57" t="s">
        <v>3444</v>
      </c>
      <c r="B3017" s="29">
        <v>25266.0</v>
      </c>
      <c r="C3017" s="58">
        <v>25266.0</v>
      </c>
      <c r="D3017" s="27">
        <v>0.0</v>
      </c>
      <c r="E3017" s="41"/>
    </row>
    <row r="3018" hidden="1">
      <c r="A3018" s="57" t="s">
        <v>3445</v>
      </c>
      <c r="B3018" s="29">
        <v>21514.5</v>
      </c>
      <c r="C3018" s="58">
        <v>21514.5</v>
      </c>
      <c r="D3018" s="27">
        <v>0.0</v>
      </c>
      <c r="E3018" s="41"/>
    </row>
    <row r="3019" hidden="1">
      <c r="A3019" s="57" t="s">
        <v>3447</v>
      </c>
      <c r="B3019" s="29">
        <v>1362.0</v>
      </c>
      <c r="C3019" s="58">
        <v>1362.0</v>
      </c>
      <c r="D3019" s="27">
        <v>0.0</v>
      </c>
      <c r="E3019" s="41"/>
    </row>
    <row r="3020" hidden="1">
      <c r="A3020" s="57" t="s">
        <v>3448</v>
      </c>
      <c r="B3020" s="29">
        <v>1331.0</v>
      </c>
      <c r="C3020" s="58">
        <v>738.0</v>
      </c>
      <c r="D3020" s="27">
        <v>-593.0</v>
      </c>
      <c r="E3020" s="41"/>
    </row>
    <row r="3021" hidden="1">
      <c r="A3021" s="35" t="s">
        <v>3449</v>
      </c>
      <c r="B3021" s="29">
        <v>99149.8</v>
      </c>
      <c r="C3021" s="58">
        <v>98556.8</v>
      </c>
      <c r="D3021" s="27">
        <v>-593.0</v>
      </c>
      <c r="E3021" s="41"/>
    </row>
    <row r="3022" hidden="1">
      <c r="A3022" s="36" t="s">
        <v>3450</v>
      </c>
      <c r="B3022" s="42">
        <v>4.69999999999709</v>
      </c>
      <c r="C3022" s="64">
        <v>1006.6999999999971</v>
      </c>
      <c r="D3022" s="65">
        <v>1002.0</v>
      </c>
      <c r="E3022" s="45"/>
    </row>
    <row r="3023" hidden="1">
      <c r="A3023" s="39"/>
      <c r="B3023" s="59"/>
      <c r="C3023" s="66"/>
      <c r="D3023" s="60"/>
      <c r="E3023" s="67"/>
    </row>
    <row r="3024" hidden="1">
      <c r="A3024" s="39"/>
      <c r="B3024" s="59"/>
      <c r="C3024" s="66"/>
      <c r="D3024" s="60"/>
      <c r="E3024" s="67"/>
    </row>
    <row r="3025" hidden="1">
      <c r="A3025" s="5" t="s">
        <v>3452</v>
      </c>
      <c r="B3025" s="6"/>
      <c r="C3025" s="6"/>
      <c r="D3025" s="6"/>
      <c r="E3025" s="7"/>
    </row>
    <row r="3026" hidden="1">
      <c r="A3026" s="10"/>
      <c r="B3026" s="11"/>
      <c r="C3026" s="11"/>
      <c r="D3026" s="11"/>
      <c r="E3026" s="12"/>
    </row>
    <row r="3027" hidden="1">
      <c r="A3027" s="5" t="s">
        <v>3423</v>
      </c>
      <c r="B3027" s="6"/>
      <c r="C3027" s="6"/>
      <c r="D3027" s="6"/>
      <c r="E3027" s="7"/>
    </row>
    <row r="3028" hidden="1">
      <c r="A3028" s="10"/>
      <c r="B3028" s="11"/>
      <c r="C3028" s="11"/>
      <c r="D3028" s="11"/>
      <c r="E3028" s="12"/>
    </row>
    <row r="3029" hidden="1">
      <c r="A3029" s="13">
        <v>46113.0</v>
      </c>
      <c r="B3029" s="6"/>
      <c r="C3029" s="53" t="s">
        <v>3424</v>
      </c>
      <c r="D3029" s="15">
        <v>46117.0</v>
      </c>
      <c r="E3029" s="7"/>
    </row>
    <row r="3030" hidden="1">
      <c r="A3030" s="10"/>
      <c r="B3030" s="11"/>
      <c r="C3030" s="16"/>
      <c r="D3030" s="11"/>
      <c r="E3030" s="12"/>
    </row>
    <row r="3031" hidden="1">
      <c r="A3031" s="54" t="s">
        <v>4471</v>
      </c>
      <c r="B3031" s="7"/>
      <c r="C3031" s="16"/>
      <c r="D3031" s="55" t="s">
        <v>4469</v>
      </c>
      <c r="E3031" s="7"/>
    </row>
    <row r="3032" hidden="1">
      <c r="A3032" s="10"/>
      <c r="B3032" s="12"/>
      <c r="C3032" s="16"/>
      <c r="D3032" s="11"/>
      <c r="E3032" s="12"/>
    </row>
    <row r="3033" hidden="1">
      <c r="A3033" s="19" t="s">
        <v>3425</v>
      </c>
      <c r="B3033" s="6"/>
      <c r="C3033" s="6"/>
      <c r="D3033" s="6"/>
      <c r="E3033" s="7"/>
    </row>
    <row r="3034" hidden="1">
      <c r="A3034" s="20" t="s">
        <v>3426</v>
      </c>
      <c r="B3034" s="21" t="s">
        <v>3427</v>
      </c>
      <c r="C3034" s="22" t="s">
        <v>3428</v>
      </c>
      <c r="D3034" s="21" t="s">
        <v>3429</v>
      </c>
      <c r="E3034" s="23" t="s">
        <v>13</v>
      </c>
    </row>
    <row r="3035" hidden="1">
      <c r="A3035" s="56" t="s">
        <v>3430</v>
      </c>
      <c r="B3035" s="25">
        <v>27451.0</v>
      </c>
      <c r="C3035" s="26">
        <v>27451.0</v>
      </c>
      <c r="D3035" s="27">
        <v>0.0</v>
      </c>
      <c r="E3035" s="40"/>
    </row>
    <row r="3036" hidden="1">
      <c r="A3036" s="56" t="s">
        <v>3431</v>
      </c>
      <c r="B3036" s="29">
        <v>20114.0</v>
      </c>
      <c r="C3036" s="26">
        <v>20114.0</v>
      </c>
      <c r="D3036" s="27">
        <v>0.0</v>
      </c>
      <c r="E3036" s="28"/>
    </row>
    <row r="3037" hidden="1">
      <c r="A3037" s="56" t="s">
        <v>3432</v>
      </c>
      <c r="B3037" s="29">
        <v>400.0</v>
      </c>
      <c r="C3037" s="26">
        <v>400.0</v>
      </c>
      <c r="D3037" s="27">
        <v>0.0</v>
      </c>
      <c r="E3037" s="41"/>
    </row>
    <row r="3038" hidden="1">
      <c r="A3038" s="56" t="s">
        <v>3434</v>
      </c>
      <c r="B3038" s="29">
        <v>0.0</v>
      </c>
      <c r="C3038" s="26"/>
      <c r="D3038" s="27">
        <v>0.0</v>
      </c>
      <c r="E3038" s="41"/>
    </row>
    <row r="3039" hidden="1">
      <c r="A3039" s="31" t="s">
        <v>3436</v>
      </c>
      <c r="B3039" s="29">
        <v>0.0</v>
      </c>
      <c r="C3039" s="26"/>
      <c r="D3039" s="27">
        <v>0.0</v>
      </c>
      <c r="E3039" s="40"/>
    </row>
    <row r="3040" hidden="1">
      <c r="A3040" s="31" t="s">
        <v>3438</v>
      </c>
      <c r="B3040" s="29">
        <v>0.0</v>
      </c>
      <c r="C3040" s="26"/>
      <c r="D3040" s="27">
        <v>0.0</v>
      </c>
      <c r="E3040" s="28"/>
    </row>
    <row r="3041" hidden="1">
      <c r="A3041" s="31" t="s">
        <v>3439</v>
      </c>
      <c r="B3041" s="29">
        <v>998.0</v>
      </c>
      <c r="C3041" s="26">
        <v>998.0</v>
      </c>
      <c r="D3041" s="27">
        <v>0.0</v>
      </c>
      <c r="E3041" s="28" t="s">
        <v>4719</v>
      </c>
    </row>
    <row r="3042" hidden="1">
      <c r="A3042" s="31" t="s">
        <v>3441</v>
      </c>
      <c r="B3042" s="29">
        <v>4635.0</v>
      </c>
      <c r="C3042" s="26">
        <v>4635.0</v>
      </c>
      <c r="D3042" s="27">
        <v>0.0</v>
      </c>
      <c r="E3042" s="41"/>
    </row>
    <row r="3043" hidden="1">
      <c r="A3043" s="57" t="s">
        <v>3442</v>
      </c>
      <c r="B3043" s="29">
        <v>93660.0</v>
      </c>
      <c r="C3043" s="29">
        <v>93660.0</v>
      </c>
      <c r="D3043" s="27">
        <v>0.0</v>
      </c>
      <c r="E3043" s="41"/>
    </row>
    <row r="3044" hidden="1">
      <c r="A3044" s="57" t="s">
        <v>3443</v>
      </c>
      <c r="B3044" s="29">
        <v>23646.0</v>
      </c>
      <c r="C3044" s="58">
        <v>23646.0</v>
      </c>
      <c r="D3044" s="27">
        <v>0.0</v>
      </c>
      <c r="E3044" s="41"/>
    </row>
    <row r="3045" hidden="1">
      <c r="A3045" s="57" t="s">
        <v>3444</v>
      </c>
      <c r="B3045" s="29">
        <v>92786.0</v>
      </c>
      <c r="C3045" s="58">
        <v>92786.0</v>
      </c>
      <c r="D3045" s="27">
        <v>0.0</v>
      </c>
      <c r="E3045" s="41"/>
    </row>
    <row r="3046" hidden="1">
      <c r="A3046" s="57" t="s">
        <v>3445</v>
      </c>
      <c r="B3046" s="29">
        <v>72069.5</v>
      </c>
      <c r="C3046" s="58">
        <v>72069.5</v>
      </c>
      <c r="D3046" s="27">
        <v>0.0</v>
      </c>
      <c r="E3046" s="41"/>
    </row>
    <row r="3047" hidden="1">
      <c r="A3047" s="57" t="s">
        <v>3447</v>
      </c>
      <c r="B3047" s="29">
        <v>1198.0</v>
      </c>
      <c r="C3047" s="58">
        <v>1198.0</v>
      </c>
      <c r="D3047" s="27">
        <v>0.0</v>
      </c>
      <c r="E3047" s="41"/>
    </row>
    <row r="3048" hidden="1">
      <c r="A3048" s="57" t="s">
        <v>3448</v>
      </c>
      <c r="B3048" s="29">
        <v>15961.0</v>
      </c>
      <c r="C3048" s="58">
        <v>15961.0</v>
      </c>
      <c r="D3048" s="27">
        <v>0.0</v>
      </c>
      <c r="E3048" s="41"/>
    </row>
    <row r="3049" hidden="1">
      <c r="A3049" s="35" t="s">
        <v>3449</v>
      </c>
      <c r="B3049" s="29">
        <v>336956.5</v>
      </c>
      <c r="C3049" s="58">
        <v>336956.5</v>
      </c>
      <c r="D3049" s="27">
        <v>0.0</v>
      </c>
      <c r="E3049" s="41"/>
    </row>
    <row r="3050" hidden="1">
      <c r="A3050" s="36" t="s">
        <v>3450</v>
      </c>
      <c r="B3050" s="42">
        <v>1.0</v>
      </c>
      <c r="C3050" s="64">
        <v>1.0</v>
      </c>
      <c r="D3050" s="65">
        <v>0.0</v>
      </c>
      <c r="E3050" s="45"/>
    </row>
    <row r="3051" hidden="1">
      <c r="A3051" s="39"/>
      <c r="B3051" s="59"/>
      <c r="C3051" s="66"/>
      <c r="D3051" s="60"/>
      <c r="E3051" s="67"/>
    </row>
    <row r="3052" hidden="1">
      <c r="A3052" s="39"/>
      <c r="B3052" s="59"/>
      <c r="C3052" s="66"/>
      <c r="D3052" s="60"/>
      <c r="E3052" s="67"/>
    </row>
    <row r="3053" hidden="1">
      <c r="A3053" s="5" t="s">
        <v>3452</v>
      </c>
      <c r="B3053" s="6"/>
      <c r="C3053" s="6"/>
      <c r="D3053" s="6"/>
      <c r="E3053" s="7"/>
    </row>
    <row r="3054" hidden="1">
      <c r="A3054" s="10"/>
      <c r="B3054" s="11"/>
      <c r="C3054" s="11"/>
      <c r="D3054" s="11"/>
      <c r="E3054" s="12"/>
    </row>
    <row r="3055" hidden="1">
      <c r="A3055" s="5" t="s">
        <v>3423</v>
      </c>
      <c r="B3055" s="6"/>
      <c r="C3055" s="6"/>
      <c r="D3055" s="6"/>
      <c r="E3055" s="7"/>
    </row>
    <row r="3056" hidden="1">
      <c r="A3056" s="10"/>
      <c r="B3056" s="11"/>
      <c r="C3056" s="11"/>
      <c r="D3056" s="11"/>
      <c r="E3056" s="12"/>
    </row>
    <row r="3057" hidden="1">
      <c r="A3057" s="13">
        <v>46118.0</v>
      </c>
      <c r="B3057" s="6"/>
      <c r="C3057" s="53" t="s">
        <v>3424</v>
      </c>
      <c r="D3057" s="15">
        <v>46124.0</v>
      </c>
      <c r="E3057" s="7"/>
    </row>
    <row r="3058" hidden="1">
      <c r="A3058" s="10"/>
      <c r="B3058" s="11"/>
      <c r="C3058" s="16"/>
      <c r="D3058" s="11"/>
      <c r="E3058" s="12"/>
    </row>
    <row r="3059" hidden="1">
      <c r="A3059" s="54" t="s">
        <v>4468</v>
      </c>
      <c r="B3059" s="7"/>
      <c r="C3059" s="16"/>
      <c r="D3059" s="55" t="s">
        <v>4469</v>
      </c>
      <c r="E3059" s="7"/>
    </row>
    <row r="3060" hidden="1">
      <c r="A3060" s="10"/>
      <c r="B3060" s="12"/>
      <c r="C3060" s="16"/>
      <c r="D3060" s="11"/>
      <c r="E3060" s="12"/>
    </row>
    <row r="3061" hidden="1">
      <c r="A3061" s="19" t="s">
        <v>3425</v>
      </c>
      <c r="B3061" s="6"/>
      <c r="C3061" s="6"/>
      <c r="D3061" s="6"/>
      <c r="E3061" s="7"/>
    </row>
    <row r="3062" hidden="1">
      <c r="A3062" s="20" t="s">
        <v>3426</v>
      </c>
      <c r="B3062" s="21" t="s">
        <v>3427</v>
      </c>
      <c r="C3062" s="22" t="s">
        <v>3428</v>
      </c>
      <c r="D3062" s="21" t="s">
        <v>3429</v>
      </c>
      <c r="E3062" s="23" t="s">
        <v>13</v>
      </c>
    </row>
    <row r="3063" hidden="1">
      <c r="A3063" s="56" t="s">
        <v>3430</v>
      </c>
      <c r="B3063" s="25">
        <v>46157.0</v>
      </c>
      <c r="C3063" s="26">
        <v>45757.0</v>
      </c>
      <c r="D3063" s="27">
        <v>-400.0</v>
      </c>
      <c r="E3063" s="40" t="s">
        <v>4720</v>
      </c>
    </row>
    <row r="3064" hidden="1">
      <c r="A3064" s="56" t="s">
        <v>3431</v>
      </c>
      <c r="B3064" s="29">
        <v>37076.0</v>
      </c>
      <c r="C3064" s="26">
        <v>37076.0</v>
      </c>
      <c r="D3064" s="27">
        <v>0.0</v>
      </c>
      <c r="E3064" s="28"/>
    </row>
    <row r="3065" hidden="1">
      <c r="A3065" s="56" t="s">
        <v>3432</v>
      </c>
      <c r="B3065" s="29">
        <v>2000.0</v>
      </c>
      <c r="C3065" s="26">
        <v>2000.0</v>
      </c>
      <c r="D3065" s="27">
        <v>0.0</v>
      </c>
      <c r="E3065" s="41"/>
    </row>
    <row r="3066" hidden="1">
      <c r="A3066" s="56" t="s">
        <v>3434</v>
      </c>
      <c r="B3066" s="29">
        <v>0.0</v>
      </c>
      <c r="C3066" s="26"/>
      <c r="D3066" s="27">
        <v>0.0</v>
      </c>
      <c r="E3066" s="41"/>
    </row>
    <row r="3067" hidden="1">
      <c r="A3067" s="31" t="s">
        <v>3436</v>
      </c>
      <c r="B3067" s="29">
        <v>0.0</v>
      </c>
      <c r="C3067" s="26"/>
      <c r="D3067" s="27">
        <v>0.0</v>
      </c>
      <c r="E3067" s="40"/>
    </row>
    <row r="3068" hidden="1">
      <c r="A3068" s="31" t="s">
        <v>3438</v>
      </c>
      <c r="B3068" s="29">
        <v>0.0</v>
      </c>
      <c r="C3068" s="26"/>
      <c r="D3068" s="27">
        <v>0.0</v>
      </c>
      <c r="E3068" s="28"/>
    </row>
    <row r="3069" hidden="1">
      <c r="A3069" s="31" t="s">
        <v>3439</v>
      </c>
      <c r="B3069" s="29">
        <v>24.0</v>
      </c>
      <c r="C3069" s="26">
        <v>24.0</v>
      </c>
      <c r="D3069" s="27">
        <v>0.0</v>
      </c>
      <c r="E3069" s="28" t="s">
        <v>4721</v>
      </c>
    </row>
    <row r="3070" hidden="1">
      <c r="A3070" s="31" t="s">
        <v>3441</v>
      </c>
      <c r="B3070" s="29">
        <v>7920.0</v>
      </c>
      <c r="C3070" s="26">
        <v>7875.0</v>
      </c>
      <c r="D3070" s="27">
        <v>-45.0</v>
      </c>
      <c r="E3070" s="41"/>
    </row>
    <row r="3071" hidden="1">
      <c r="A3071" s="57" t="s">
        <v>3442</v>
      </c>
      <c r="B3071" s="29">
        <v>122897.0</v>
      </c>
      <c r="C3071" s="29">
        <v>122897.0</v>
      </c>
      <c r="D3071" s="27">
        <v>0.0</v>
      </c>
      <c r="E3071" s="41"/>
    </row>
    <row r="3072" hidden="1">
      <c r="A3072" s="57" t="s">
        <v>3443</v>
      </c>
      <c r="B3072" s="29">
        <v>39275.0</v>
      </c>
      <c r="C3072" s="58">
        <v>39275.0</v>
      </c>
      <c r="D3072" s="27">
        <v>0.0</v>
      </c>
      <c r="E3072" s="41"/>
    </row>
    <row r="3073" hidden="1">
      <c r="A3073" s="57" t="s">
        <v>3444</v>
      </c>
      <c r="B3073" s="29">
        <v>109068.0</v>
      </c>
      <c r="C3073" s="58">
        <v>108537.0</v>
      </c>
      <c r="D3073" s="27">
        <v>-531.0</v>
      </c>
      <c r="E3073" s="41"/>
    </row>
    <row r="3074" hidden="1">
      <c r="A3074" s="57" t="s">
        <v>3445</v>
      </c>
      <c r="B3074" s="29">
        <v>115947.9</v>
      </c>
      <c r="C3074" s="58">
        <v>115947.90000000001</v>
      </c>
      <c r="D3074" s="27">
        <v>1.4551915228366852E-11</v>
      </c>
      <c r="E3074" s="41"/>
    </row>
    <row r="3075" hidden="1">
      <c r="A3075" s="57" t="s">
        <v>3447</v>
      </c>
      <c r="B3075" s="29">
        <v>3878.0</v>
      </c>
      <c r="C3075" s="58">
        <v>3878.0</v>
      </c>
      <c r="D3075" s="27">
        <v>0.0</v>
      </c>
      <c r="E3075" s="41"/>
    </row>
    <row r="3076" hidden="1">
      <c r="A3076" s="57" t="s">
        <v>3448</v>
      </c>
      <c r="B3076" s="29">
        <v>16484.0</v>
      </c>
      <c r="C3076" s="58">
        <v>16484.0</v>
      </c>
      <c r="D3076" s="27">
        <v>0.0</v>
      </c>
      <c r="E3076" s="41"/>
    </row>
    <row r="3077" hidden="1">
      <c r="A3077" s="35" t="s">
        <v>3449</v>
      </c>
      <c r="B3077" s="29">
        <v>484239.4</v>
      </c>
      <c r="C3077" s="58">
        <v>483708.39999999997</v>
      </c>
      <c r="D3077" s="27">
        <v>-531.0000000000582</v>
      </c>
      <c r="E3077" s="41"/>
    </row>
    <row r="3078" hidden="1">
      <c r="A3078" s="36" t="s">
        <v>3450</v>
      </c>
      <c r="B3078" s="42">
        <v>3.5</v>
      </c>
      <c r="C3078" s="64">
        <v>-441.4999999999418</v>
      </c>
      <c r="D3078" s="65">
        <v>-444.9999999999418</v>
      </c>
      <c r="E3078" s="45"/>
    </row>
    <row r="3079" hidden="1">
      <c r="A3079" s="39"/>
      <c r="B3079" s="59"/>
      <c r="C3079" s="66"/>
      <c r="D3079" s="60"/>
      <c r="E3079" s="67"/>
    </row>
    <row r="3080" hidden="1">
      <c r="A3080" s="39"/>
      <c r="B3080" s="59"/>
      <c r="C3080" s="66"/>
      <c r="D3080" s="60"/>
      <c r="E3080" s="67"/>
    </row>
    <row r="3081" hidden="1">
      <c r="A3081" s="5" t="s">
        <v>3452</v>
      </c>
      <c r="B3081" s="6"/>
      <c r="C3081" s="6"/>
      <c r="D3081" s="6"/>
      <c r="E3081" s="7"/>
    </row>
    <row r="3082" hidden="1">
      <c r="A3082" s="10"/>
      <c r="B3082" s="11"/>
      <c r="C3082" s="11"/>
      <c r="D3082" s="11"/>
      <c r="E3082" s="12"/>
    </row>
    <row r="3083" hidden="1">
      <c r="A3083" s="5" t="s">
        <v>3423</v>
      </c>
      <c r="B3083" s="6"/>
      <c r="C3083" s="6"/>
      <c r="D3083" s="6"/>
      <c r="E3083" s="7"/>
    </row>
    <row r="3084" hidden="1">
      <c r="A3084" s="10"/>
      <c r="B3084" s="11"/>
      <c r="C3084" s="11"/>
      <c r="D3084" s="11"/>
      <c r="E3084" s="12"/>
    </row>
    <row r="3085" hidden="1">
      <c r="A3085" s="13">
        <v>46125.0</v>
      </c>
      <c r="B3085" s="6"/>
      <c r="C3085" s="53" t="s">
        <v>3424</v>
      </c>
      <c r="D3085" s="15">
        <v>46131.0</v>
      </c>
      <c r="E3085" s="7"/>
    </row>
    <row r="3086" hidden="1">
      <c r="A3086" s="10"/>
      <c r="B3086" s="11"/>
      <c r="C3086" s="16"/>
      <c r="D3086" s="11"/>
      <c r="E3086" s="12"/>
    </row>
    <row r="3087" hidden="1">
      <c r="A3087" s="54" t="s">
        <v>4468</v>
      </c>
      <c r="B3087" s="7"/>
      <c r="C3087" s="16"/>
      <c r="D3087" s="55" t="s">
        <v>4469</v>
      </c>
      <c r="E3087" s="7"/>
    </row>
    <row r="3088" hidden="1">
      <c r="A3088" s="10"/>
      <c r="B3088" s="12"/>
      <c r="C3088" s="16"/>
      <c r="D3088" s="11"/>
      <c r="E3088" s="12"/>
    </row>
    <row r="3089" hidden="1">
      <c r="A3089" s="19" t="s">
        <v>3425</v>
      </c>
      <c r="B3089" s="6"/>
      <c r="C3089" s="6"/>
      <c r="D3089" s="6"/>
      <c r="E3089" s="7"/>
    </row>
    <row r="3090" hidden="1">
      <c r="A3090" s="20" t="s">
        <v>3426</v>
      </c>
      <c r="B3090" s="21" t="s">
        <v>3427</v>
      </c>
      <c r="C3090" s="22" t="s">
        <v>3428</v>
      </c>
      <c r="D3090" s="21" t="s">
        <v>3429</v>
      </c>
      <c r="E3090" s="23" t="s">
        <v>13</v>
      </c>
    </row>
    <row r="3091" hidden="1">
      <c r="A3091" s="56" t="s">
        <v>3430</v>
      </c>
      <c r="B3091" s="25">
        <v>16224.0</v>
      </c>
      <c r="C3091" s="26">
        <v>21758.0</v>
      </c>
      <c r="D3091" s="27">
        <v>5534.0</v>
      </c>
      <c r="E3091" s="40"/>
    </row>
    <row r="3092" hidden="1">
      <c r="A3092" s="56" t="s">
        <v>3431</v>
      </c>
      <c r="B3092" s="29">
        <v>31495.0</v>
      </c>
      <c r="C3092" s="26">
        <v>31495.0</v>
      </c>
      <c r="D3092" s="27">
        <v>0.0</v>
      </c>
      <c r="E3092" s="28"/>
    </row>
    <row r="3093" hidden="1">
      <c r="A3093" s="56" t="s">
        <v>3432</v>
      </c>
      <c r="B3093" s="29">
        <v>6085.0</v>
      </c>
      <c r="C3093" s="26">
        <v>600.0</v>
      </c>
      <c r="D3093" s="27">
        <v>-5485.0</v>
      </c>
      <c r="E3093" s="41"/>
    </row>
    <row r="3094" hidden="1">
      <c r="A3094" s="56" t="s">
        <v>3434</v>
      </c>
      <c r="B3094" s="29">
        <v>2000.0</v>
      </c>
      <c r="C3094" s="26">
        <v>2000.0</v>
      </c>
      <c r="D3094" s="27">
        <v>0.0</v>
      </c>
      <c r="E3094" s="41"/>
    </row>
    <row r="3095" hidden="1">
      <c r="A3095" s="31" t="s">
        <v>3436</v>
      </c>
      <c r="B3095" s="29">
        <v>0.0</v>
      </c>
      <c r="C3095" s="26"/>
      <c r="D3095" s="27">
        <v>0.0</v>
      </c>
      <c r="E3095" s="40"/>
    </row>
    <row r="3096" hidden="1">
      <c r="A3096" s="31" t="s">
        <v>3438</v>
      </c>
      <c r="B3096" s="29">
        <v>2679.0</v>
      </c>
      <c r="C3096" s="26">
        <v>2679.0</v>
      </c>
      <c r="D3096" s="27">
        <v>0.0</v>
      </c>
      <c r="E3096" s="28" t="s">
        <v>4722</v>
      </c>
    </row>
    <row r="3097" hidden="1">
      <c r="A3097" s="31" t="s">
        <v>3439</v>
      </c>
      <c r="B3097" s="29">
        <v>90.0</v>
      </c>
      <c r="C3097" s="26"/>
      <c r="D3097" s="27">
        <v>-90.0</v>
      </c>
      <c r="E3097" s="28"/>
    </row>
    <row r="3098" hidden="1">
      <c r="A3098" s="31" t="s">
        <v>3441</v>
      </c>
      <c r="B3098" s="29">
        <v>6525.0</v>
      </c>
      <c r="C3098" s="26">
        <v>6570.0</v>
      </c>
      <c r="D3098" s="27">
        <v>45.0</v>
      </c>
      <c r="E3098" s="41"/>
    </row>
    <row r="3099" hidden="1">
      <c r="A3099" s="57" t="s">
        <v>3442</v>
      </c>
      <c r="B3099" s="29">
        <v>112674.0</v>
      </c>
      <c r="C3099" s="29">
        <v>112674.0</v>
      </c>
      <c r="D3099" s="27">
        <v>0.0</v>
      </c>
      <c r="E3099" s="41"/>
    </row>
    <row r="3100" hidden="1">
      <c r="A3100" s="57" t="s">
        <v>3443</v>
      </c>
      <c r="B3100" s="29">
        <v>53171.0</v>
      </c>
      <c r="C3100" s="58">
        <v>53171.0</v>
      </c>
      <c r="D3100" s="27">
        <v>0.0</v>
      </c>
      <c r="E3100" s="41"/>
    </row>
    <row r="3101" hidden="1">
      <c r="A3101" s="57" t="s">
        <v>3444</v>
      </c>
      <c r="B3101" s="29">
        <v>122253.0</v>
      </c>
      <c r="C3101" s="58">
        <v>122253.0</v>
      </c>
      <c r="D3101" s="27">
        <v>0.0</v>
      </c>
      <c r="E3101" s="41"/>
    </row>
    <row r="3102" hidden="1">
      <c r="A3102" s="57" t="s">
        <v>3445</v>
      </c>
      <c r="B3102" s="29">
        <v>109480.0</v>
      </c>
      <c r="C3102" s="58">
        <v>109480.0</v>
      </c>
      <c r="D3102" s="27">
        <v>0.0</v>
      </c>
      <c r="E3102" s="41"/>
    </row>
    <row r="3103" hidden="1">
      <c r="A3103" s="57" t="s">
        <v>3447</v>
      </c>
      <c r="B3103" s="29">
        <v>1468.0</v>
      </c>
      <c r="C3103" s="58">
        <v>1468.0</v>
      </c>
      <c r="D3103" s="27">
        <v>0.0</v>
      </c>
      <c r="E3103" s="41"/>
    </row>
    <row r="3104" hidden="1">
      <c r="A3104" s="57" t="s">
        <v>3448</v>
      </c>
      <c r="B3104" s="29">
        <v>14118.0</v>
      </c>
      <c r="C3104" s="58">
        <v>14118.0</v>
      </c>
      <c r="D3104" s="27">
        <v>0.0</v>
      </c>
      <c r="E3104" s="41"/>
    </row>
    <row r="3105" hidden="1">
      <c r="A3105" s="35" t="s">
        <v>3449</v>
      </c>
      <c r="B3105" s="29">
        <v>464130.5</v>
      </c>
      <c r="C3105" s="58">
        <v>464130.5</v>
      </c>
      <c r="D3105" s="27">
        <v>0.0</v>
      </c>
      <c r="E3105" s="41"/>
    </row>
    <row r="3106" hidden="1">
      <c r="A3106" s="36" t="s">
        <v>3450</v>
      </c>
      <c r="B3106" s="42">
        <v>13.5</v>
      </c>
      <c r="C3106" s="64">
        <v>17.5</v>
      </c>
      <c r="D3106" s="65">
        <v>4.0</v>
      </c>
      <c r="E3106" s="45"/>
    </row>
    <row r="3107" hidden="1">
      <c r="A3107" s="39"/>
      <c r="B3107" s="59"/>
      <c r="C3107" s="66"/>
      <c r="D3107" s="60"/>
      <c r="E3107" s="67"/>
    </row>
    <row r="3108" hidden="1">
      <c r="A3108" s="39"/>
      <c r="B3108" s="59"/>
      <c r="C3108" s="66"/>
      <c r="D3108" s="60"/>
      <c r="E3108" s="67"/>
    </row>
    <row r="3109" hidden="1">
      <c r="A3109" s="5" t="s">
        <v>3452</v>
      </c>
      <c r="B3109" s="6"/>
      <c r="C3109" s="6"/>
      <c r="D3109" s="6"/>
      <c r="E3109" s="7"/>
    </row>
    <row r="3110" hidden="1">
      <c r="A3110" s="10"/>
      <c r="B3110" s="11"/>
      <c r="C3110" s="11"/>
      <c r="D3110" s="11"/>
      <c r="E3110" s="12"/>
    </row>
    <row r="3111" hidden="1">
      <c r="A3111" s="5" t="s">
        <v>3423</v>
      </c>
      <c r="B3111" s="6"/>
      <c r="C3111" s="6"/>
      <c r="D3111" s="6"/>
      <c r="E3111" s="7"/>
    </row>
    <row r="3112" hidden="1">
      <c r="A3112" s="10"/>
      <c r="B3112" s="11"/>
      <c r="C3112" s="11"/>
      <c r="D3112" s="11"/>
      <c r="E3112" s="12"/>
    </row>
    <row r="3113" hidden="1">
      <c r="A3113" s="13">
        <v>46125.0</v>
      </c>
      <c r="B3113" s="6"/>
      <c r="C3113" s="53" t="s">
        <v>3424</v>
      </c>
      <c r="D3113" s="15">
        <v>46131.0</v>
      </c>
      <c r="E3113" s="7"/>
    </row>
    <row r="3114" hidden="1">
      <c r="A3114" s="10"/>
      <c r="B3114" s="11"/>
      <c r="C3114" s="16"/>
      <c r="D3114" s="11"/>
      <c r="E3114" s="12"/>
    </row>
    <row r="3115" hidden="1">
      <c r="A3115" s="54" t="s">
        <v>4468</v>
      </c>
      <c r="B3115" s="7"/>
      <c r="C3115" s="16"/>
      <c r="D3115" s="55" t="s">
        <v>4469</v>
      </c>
      <c r="E3115" s="7"/>
    </row>
    <row r="3116" hidden="1">
      <c r="A3116" s="10"/>
      <c r="B3116" s="12"/>
      <c r="C3116" s="16"/>
      <c r="D3116" s="11"/>
      <c r="E3116" s="12"/>
    </row>
    <row r="3117" hidden="1">
      <c r="A3117" s="19" t="s">
        <v>3425</v>
      </c>
      <c r="B3117" s="6"/>
      <c r="C3117" s="6"/>
      <c r="D3117" s="6"/>
      <c r="E3117" s="7"/>
    </row>
    <row r="3118" hidden="1">
      <c r="A3118" s="20" t="s">
        <v>3426</v>
      </c>
      <c r="B3118" s="21" t="s">
        <v>3427</v>
      </c>
      <c r="C3118" s="22" t="s">
        <v>3428</v>
      </c>
      <c r="D3118" s="21" t="s">
        <v>3429</v>
      </c>
      <c r="E3118" s="23" t="s">
        <v>13</v>
      </c>
    </row>
    <row r="3119" hidden="1">
      <c r="A3119" s="56" t="s">
        <v>3430</v>
      </c>
      <c r="B3119" s="25">
        <v>16224.0</v>
      </c>
      <c r="C3119" s="26">
        <v>21758.0</v>
      </c>
      <c r="D3119" s="27">
        <v>5534.0</v>
      </c>
      <c r="E3119" s="40"/>
    </row>
    <row r="3120" hidden="1">
      <c r="A3120" s="56" t="s">
        <v>3431</v>
      </c>
      <c r="B3120" s="29">
        <v>31495.0</v>
      </c>
      <c r="C3120" s="26">
        <v>31495.0</v>
      </c>
      <c r="D3120" s="27">
        <v>0.0</v>
      </c>
      <c r="E3120" s="28"/>
    </row>
    <row r="3121" hidden="1">
      <c r="A3121" s="56" t="s">
        <v>3432</v>
      </c>
      <c r="B3121" s="29">
        <v>6085.0</v>
      </c>
      <c r="C3121" s="26">
        <v>600.0</v>
      </c>
      <c r="D3121" s="27">
        <v>-5485.0</v>
      </c>
      <c r="E3121" s="41"/>
    </row>
    <row r="3122" hidden="1">
      <c r="A3122" s="56" t="s">
        <v>3434</v>
      </c>
      <c r="B3122" s="29">
        <v>2000.0</v>
      </c>
      <c r="C3122" s="26">
        <v>2000.0</v>
      </c>
      <c r="D3122" s="27">
        <v>0.0</v>
      </c>
      <c r="E3122" s="41"/>
    </row>
    <row r="3123" hidden="1">
      <c r="A3123" s="31" t="s">
        <v>3436</v>
      </c>
      <c r="B3123" s="29">
        <v>0.0</v>
      </c>
      <c r="C3123" s="26"/>
      <c r="D3123" s="27">
        <v>0.0</v>
      </c>
      <c r="E3123" s="40"/>
    </row>
    <row r="3124" hidden="1">
      <c r="A3124" s="31" t="s">
        <v>3438</v>
      </c>
      <c r="B3124" s="29">
        <v>2679.0</v>
      </c>
      <c r="C3124" s="26">
        <v>2679.0</v>
      </c>
      <c r="D3124" s="27">
        <v>0.0</v>
      </c>
      <c r="E3124" s="28" t="s">
        <v>4722</v>
      </c>
    </row>
    <row r="3125" hidden="1">
      <c r="A3125" s="31" t="s">
        <v>3439</v>
      </c>
      <c r="B3125" s="29">
        <v>90.0</v>
      </c>
      <c r="C3125" s="26"/>
      <c r="D3125" s="27">
        <v>-90.0</v>
      </c>
      <c r="E3125" s="28"/>
    </row>
    <row r="3126" hidden="1">
      <c r="A3126" s="31" t="s">
        <v>3441</v>
      </c>
      <c r="B3126" s="29">
        <v>6525.0</v>
      </c>
      <c r="C3126" s="26">
        <v>6570.0</v>
      </c>
      <c r="D3126" s="27">
        <v>45.0</v>
      </c>
      <c r="E3126" s="41"/>
    </row>
    <row r="3127" hidden="1">
      <c r="A3127" s="57" t="s">
        <v>3442</v>
      </c>
      <c r="B3127" s="29">
        <v>112674.0</v>
      </c>
      <c r="C3127" s="29">
        <v>112674.0</v>
      </c>
      <c r="D3127" s="27">
        <v>0.0</v>
      </c>
      <c r="E3127" s="41"/>
    </row>
    <row r="3128" hidden="1">
      <c r="A3128" s="57" t="s">
        <v>3443</v>
      </c>
      <c r="B3128" s="29">
        <v>53171.0</v>
      </c>
      <c r="C3128" s="58">
        <v>53171.0</v>
      </c>
      <c r="D3128" s="27">
        <v>0.0</v>
      </c>
      <c r="E3128" s="41"/>
    </row>
    <row r="3129" hidden="1">
      <c r="A3129" s="57" t="s">
        <v>3444</v>
      </c>
      <c r="B3129" s="29">
        <v>122253.0</v>
      </c>
      <c r="C3129" s="58">
        <v>122253.0</v>
      </c>
      <c r="D3129" s="27">
        <v>0.0</v>
      </c>
      <c r="E3129" s="41"/>
    </row>
    <row r="3130" hidden="1">
      <c r="A3130" s="57" t="s">
        <v>3445</v>
      </c>
      <c r="B3130" s="29">
        <v>109480.0</v>
      </c>
      <c r="C3130" s="58">
        <v>109480.0</v>
      </c>
      <c r="D3130" s="27">
        <v>0.0</v>
      </c>
      <c r="E3130" s="41"/>
    </row>
    <row r="3131" hidden="1">
      <c r="A3131" s="57" t="s">
        <v>3447</v>
      </c>
      <c r="B3131" s="29">
        <v>1468.0</v>
      </c>
      <c r="C3131" s="58">
        <v>1468.0</v>
      </c>
      <c r="D3131" s="27">
        <v>0.0</v>
      </c>
      <c r="E3131" s="41"/>
    </row>
    <row r="3132" hidden="1">
      <c r="A3132" s="57" t="s">
        <v>3448</v>
      </c>
      <c r="B3132" s="29">
        <v>14118.0</v>
      </c>
      <c r="C3132" s="58">
        <v>14118.0</v>
      </c>
      <c r="D3132" s="27">
        <v>0.0</v>
      </c>
      <c r="E3132" s="41"/>
    </row>
    <row r="3133" hidden="1">
      <c r="A3133" s="35" t="s">
        <v>3449</v>
      </c>
      <c r="B3133" s="29">
        <v>464130.5</v>
      </c>
      <c r="C3133" s="58">
        <v>464130.5</v>
      </c>
      <c r="D3133" s="27">
        <v>0.0</v>
      </c>
      <c r="E3133" s="41"/>
    </row>
    <row r="3134" hidden="1">
      <c r="A3134" s="36" t="s">
        <v>3450</v>
      </c>
      <c r="B3134" s="42">
        <v>13.5</v>
      </c>
      <c r="C3134" s="64">
        <v>17.5</v>
      </c>
      <c r="D3134" s="65">
        <v>4.0</v>
      </c>
      <c r="E3134" s="45"/>
    </row>
    <row r="3135" hidden="1">
      <c r="A3135" s="39"/>
      <c r="B3135" s="59"/>
      <c r="C3135" s="66"/>
      <c r="D3135" s="60"/>
      <c r="E3135" s="67"/>
    </row>
    <row r="3136" hidden="1">
      <c r="A3136" s="39"/>
      <c r="B3136" s="59"/>
      <c r="C3136" s="66"/>
      <c r="D3136" s="60"/>
      <c r="E3136" s="67"/>
    </row>
    <row r="3137" hidden="1">
      <c r="A3137" s="5" t="s">
        <v>3452</v>
      </c>
      <c r="B3137" s="6"/>
      <c r="C3137" s="6"/>
      <c r="D3137" s="6"/>
      <c r="E3137" s="7"/>
    </row>
    <row r="3138" hidden="1">
      <c r="A3138" s="10"/>
      <c r="B3138" s="11"/>
      <c r="C3138" s="11"/>
      <c r="D3138" s="11"/>
      <c r="E3138" s="12"/>
    </row>
    <row r="3139" hidden="1">
      <c r="A3139" s="5" t="s">
        <v>3423</v>
      </c>
      <c r="B3139" s="6"/>
      <c r="C3139" s="6"/>
      <c r="D3139" s="6"/>
      <c r="E3139" s="7"/>
    </row>
    <row r="3140" hidden="1">
      <c r="A3140" s="10"/>
      <c r="B3140" s="11"/>
      <c r="C3140" s="11"/>
      <c r="D3140" s="11"/>
      <c r="E3140" s="12"/>
    </row>
    <row r="3141" hidden="1">
      <c r="A3141" s="13">
        <v>46132.0</v>
      </c>
      <c r="B3141" s="6"/>
      <c r="C3141" s="53" t="s">
        <v>3424</v>
      </c>
      <c r="D3141" s="15">
        <v>46138.0</v>
      </c>
      <c r="E3141" s="7"/>
    </row>
    <row r="3142" hidden="1">
      <c r="A3142" s="10"/>
      <c r="B3142" s="11"/>
      <c r="C3142" s="16"/>
      <c r="D3142" s="11"/>
      <c r="E3142" s="12"/>
    </row>
    <row r="3143" hidden="1">
      <c r="A3143" s="54" t="s">
        <v>4468</v>
      </c>
      <c r="B3143" s="7"/>
      <c r="C3143" s="16"/>
      <c r="D3143" s="55" t="s">
        <v>4469</v>
      </c>
      <c r="E3143" s="7"/>
    </row>
    <row r="3144" hidden="1">
      <c r="A3144" s="10"/>
      <c r="B3144" s="12"/>
      <c r="C3144" s="16"/>
      <c r="D3144" s="11"/>
      <c r="E3144" s="12"/>
    </row>
    <row r="3145" hidden="1">
      <c r="A3145" s="19" t="s">
        <v>3425</v>
      </c>
      <c r="B3145" s="6"/>
      <c r="C3145" s="6"/>
      <c r="D3145" s="6"/>
      <c r="E3145" s="7"/>
    </row>
    <row r="3146" hidden="1">
      <c r="A3146" s="20" t="s">
        <v>3426</v>
      </c>
      <c r="B3146" s="21" t="s">
        <v>3427</v>
      </c>
      <c r="C3146" s="22" t="s">
        <v>3428</v>
      </c>
      <c r="D3146" s="21" t="s">
        <v>3429</v>
      </c>
      <c r="E3146" s="23" t="s">
        <v>13</v>
      </c>
    </row>
    <row r="3147" hidden="1">
      <c r="A3147" s="56" t="s">
        <v>3430</v>
      </c>
      <c r="B3147" s="25">
        <v>27836.0</v>
      </c>
      <c r="C3147" s="26">
        <v>27836.0</v>
      </c>
      <c r="D3147" s="27">
        <v>0.0</v>
      </c>
      <c r="E3147" s="40"/>
    </row>
    <row r="3148" hidden="1">
      <c r="A3148" s="56" t="s">
        <v>3431</v>
      </c>
      <c r="B3148" s="29">
        <v>37868.0</v>
      </c>
      <c r="C3148" s="26">
        <v>37868.0</v>
      </c>
      <c r="D3148" s="27">
        <v>0.0</v>
      </c>
      <c r="E3148" s="28"/>
    </row>
    <row r="3149" hidden="1">
      <c r="A3149" s="56" t="s">
        <v>3432</v>
      </c>
      <c r="B3149" s="29">
        <v>200.0</v>
      </c>
      <c r="C3149" s="26">
        <v>200.0</v>
      </c>
      <c r="D3149" s="27">
        <v>0.0</v>
      </c>
      <c r="E3149" s="41"/>
    </row>
    <row r="3150" hidden="1">
      <c r="A3150" s="56" t="s">
        <v>3434</v>
      </c>
      <c r="B3150" s="29">
        <v>1001.0</v>
      </c>
      <c r="C3150" s="26">
        <v>1001.0</v>
      </c>
      <c r="D3150" s="27">
        <v>0.0</v>
      </c>
      <c r="E3150" s="41"/>
    </row>
    <row r="3151" hidden="1">
      <c r="A3151" s="31" t="s">
        <v>3436</v>
      </c>
      <c r="B3151" s="29">
        <v>0.0</v>
      </c>
      <c r="C3151" s="26"/>
      <c r="D3151" s="27">
        <v>0.0</v>
      </c>
      <c r="E3151" s="40"/>
    </row>
    <row r="3152" hidden="1">
      <c r="A3152" s="31" t="s">
        <v>3438</v>
      </c>
      <c r="B3152" s="29">
        <v>0.0</v>
      </c>
      <c r="C3152" s="26"/>
      <c r="D3152" s="27">
        <v>0.0</v>
      </c>
      <c r="E3152" s="28"/>
    </row>
    <row r="3153" hidden="1">
      <c r="A3153" s="31" t="s">
        <v>3439</v>
      </c>
      <c r="B3153" s="29">
        <v>287.0</v>
      </c>
      <c r="C3153" s="26">
        <v>287.0</v>
      </c>
      <c r="D3153" s="27">
        <v>0.0</v>
      </c>
      <c r="E3153" s="28" t="s">
        <v>4723</v>
      </c>
    </row>
    <row r="3154" hidden="1">
      <c r="A3154" s="31" t="s">
        <v>3441</v>
      </c>
      <c r="B3154" s="29">
        <v>5895.0</v>
      </c>
      <c r="C3154" s="26">
        <v>5895.0</v>
      </c>
      <c r="D3154" s="27">
        <v>0.0</v>
      </c>
      <c r="E3154" s="41"/>
    </row>
    <row r="3155" hidden="1">
      <c r="A3155" s="57" t="s">
        <v>3442</v>
      </c>
      <c r="B3155" s="29">
        <v>98256.0</v>
      </c>
      <c r="C3155" s="29">
        <v>98602.0</v>
      </c>
      <c r="D3155" s="27">
        <v>346.0</v>
      </c>
      <c r="E3155" s="41"/>
    </row>
    <row r="3156" hidden="1">
      <c r="A3156" s="57" t="s">
        <v>3443</v>
      </c>
      <c r="B3156" s="29">
        <v>26913.0</v>
      </c>
      <c r="C3156" s="58">
        <v>27307.0</v>
      </c>
      <c r="D3156" s="27">
        <v>394.0</v>
      </c>
      <c r="E3156" s="41"/>
    </row>
    <row r="3157" hidden="1">
      <c r="A3157" s="57" t="s">
        <v>3444</v>
      </c>
      <c r="B3157" s="29">
        <v>101029.0</v>
      </c>
      <c r="C3157" s="58">
        <v>100445.0</v>
      </c>
      <c r="D3157" s="27">
        <v>-584.0</v>
      </c>
      <c r="E3157" s="41"/>
    </row>
    <row r="3158" hidden="1">
      <c r="A3158" s="57" t="s">
        <v>3445</v>
      </c>
      <c r="B3158" s="29">
        <v>108131.0</v>
      </c>
      <c r="C3158" s="58">
        <v>108131.0</v>
      </c>
      <c r="D3158" s="27">
        <v>0.0</v>
      </c>
      <c r="E3158" s="41"/>
    </row>
    <row r="3159" hidden="1">
      <c r="A3159" s="57" t="s">
        <v>3447</v>
      </c>
      <c r="B3159" s="29">
        <v>1492.0</v>
      </c>
      <c r="C3159" s="58">
        <v>1492.0</v>
      </c>
      <c r="D3159" s="27">
        <v>0.0</v>
      </c>
      <c r="E3159" s="41"/>
    </row>
    <row r="3160" hidden="1">
      <c r="A3160" s="57" t="s">
        <v>3448</v>
      </c>
      <c r="B3160" s="29">
        <v>11876.0</v>
      </c>
      <c r="C3160" s="58">
        <v>11876.0</v>
      </c>
      <c r="D3160" s="27">
        <v>0.0</v>
      </c>
      <c r="E3160" s="41"/>
    </row>
    <row r="3161" hidden="1">
      <c r="A3161" s="35" t="s">
        <v>3449</v>
      </c>
      <c r="B3161" s="29">
        <v>408893.4</v>
      </c>
      <c r="C3161" s="58">
        <v>409049.4</v>
      </c>
      <c r="D3161" s="27">
        <v>156.0</v>
      </c>
      <c r="E3161" s="41"/>
    </row>
    <row r="3162" hidden="1">
      <c r="A3162" s="36" t="s">
        <v>3450</v>
      </c>
      <c r="B3162" s="42">
        <v>14.599999999998545</v>
      </c>
      <c r="C3162" s="64">
        <v>14.599999999976717</v>
      </c>
      <c r="D3162" s="65">
        <v>-2.1827872842550278E-11</v>
      </c>
      <c r="E3162" s="45"/>
    </row>
    <row r="3163" hidden="1">
      <c r="A3163" s="39"/>
      <c r="B3163" s="59"/>
      <c r="C3163" s="66"/>
      <c r="D3163" s="60"/>
      <c r="E3163" s="67"/>
    </row>
    <row r="3164" hidden="1">
      <c r="A3164" s="39"/>
      <c r="B3164" s="59"/>
      <c r="C3164" s="66"/>
      <c r="D3164" s="60"/>
      <c r="E3164" s="67"/>
    </row>
    <row r="3165">
      <c r="A3165" s="5" t="s">
        <v>3452</v>
      </c>
      <c r="B3165" s="6"/>
      <c r="C3165" s="6"/>
      <c r="D3165" s="6"/>
      <c r="E3165" s="7"/>
    </row>
    <row r="3166">
      <c r="A3166" s="10"/>
      <c r="B3166" s="11"/>
      <c r="C3166" s="11"/>
      <c r="D3166" s="11"/>
      <c r="E3166" s="12"/>
    </row>
    <row r="3167">
      <c r="A3167" s="5" t="s">
        <v>3423</v>
      </c>
      <c r="B3167" s="6"/>
      <c r="C3167" s="6"/>
      <c r="D3167" s="6"/>
      <c r="E3167" s="7"/>
    </row>
    <row r="3168">
      <c r="A3168" s="10"/>
      <c r="B3168" s="11"/>
      <c r="C3168" s="11"/>
      <c r="D3168" s="11"/>
      <c r="E3168" s="12"/>
    </row>
    <row r="3169">
      <c r="A3169" s="13">
        <v>46139.0</v>
      </c>
      <c r="B3169" s="6"/>
      <c r="C3169" s="53" t="s">
        <v>3424</v>
      </c>
      <c r="D3169" s="15">
        <v>46142.0</v>
      </c>
      <c r="E3169" s="7"/>
    </row>
    <row r="3170">
      <c r="A3170" s="10"/>
      <c r="B3170" s="11"/>
      <c r="C3170" s="16"/>
      <c r="D3170" s="11"/>
      <c r="E3170" s="12"/>
    </row>
    <row r="3171">
      <c r="A3171" s="54" t="s">
        <v>4468</v>
      </c>
      <c r="B3171" s="7"/>
      <c r="C3171" s="16"/>
      <c r="D3171" s="55" t="s">
        <v>4483</v>
      </c>
      <c r="E3171" s="7"/>
    </row>
    <row r="3172">
      <c r="A3172" s="10"/>
      <c r="B3172" s="12"/>
      <c r="C3172" s="16"/>
      <c r="D3172" s="11"/>
      <c r="E3172" s="12"/>
    </row>
    <row r="3173">
      <c r="A3173" s="19" t="s">
        <v>3425</v>
      </c>
      <c r="B3173" s="6"/>
      <c r="C3173" s="6"/>
      <c r="D3173" s="6"/>
      <c r="E3173" s="7"/>
    </row>
    <row r="3174">
      <c r="A3174" s="20" t="s">
        <v>3426</v>
      </c>
      <c r="B3174" s="21" t="s">
        <v>3427</v>
      </c>
      <c r="C3174" s="22" t="s">
        <v>3428</v>
      </c>
      <c r="D3174" s="21" t="s">
        <v>3429</v>
      </c>
      <c r="E3174" s="23" t="s">
        <v>13</v>
      </c>
    </row>
    <row r="3175">
      <c r="A3175" s="56" t="s">
        <v>3430</v>
      </c>
      <c r="B3175" s="25">
        <v>11393.0</v>
      </c>
      <c r="C3175" s="26">
        <v>11393.0</v>
      </c>
      <c r="D3175" s="27">
        <v>0.0</v>
      </c>
      <c r="E3175" s="40"/>
    </row>
    <row r="3176">
      <c r="A3176" s="56" t="s">
        <v>3431</v>
      </c>
      <c r="B3176" s="29">
        <v>14901.0</v>
      </c>
      <c r="C3176" s="26">
        <v>14901.0</v>
      </c>
      <c r="D3176" s="27">
        <v>0.0</v>
      </c>
      <c r="E3176" s="28"/>
    </row>
    <row r="3177">
      <c r="A3177" s="56" t="s">
        <v>3432</v>
      </c>
      <c r="B3177" s="29">
        <v>100.0</v>
      </c>
      <c r="C3177" s="26">
        <v>100.0</v>
      </c>
      <c r="D3177" s="27">
        <v>0.0</v>
      </c>
      <c r="E3177" s="41"/>
    </row>
    <row r="3178">
      <c r="A3178" s="56" t="s">
        <v>3434</v>
      </c>
      <c r="B3178" s="29">
        <v>0.0</v>
      </c>
      <c r="C3178" s="26"/>
      <c r="D3178" s="27">
        <v>0.0</v>
      </c>
      <c r="E3178" s="41"/>
    </row>
    <row r="3179">
      <c r="A3179" s="31" t="s">
        <v>3436</v>
      </c>
      <c r="B3179" s="29">
        <v>0.0</v>
      </c>
      <c r="C3179" s="26"/>
      <c r="D3179" s="27">
        <v>0.0</v>
      </c>
      <c r="E3179" s="40"/>
    </row>
    <row r="3180">
      <c r="A3180" s="31" t="s">
        <v>3438</v>
      </c>
      <c r="B3180" s="29">
        <v>109.0</v>
      </c>
      <c r="C3180" s="26">
        <v>109.0</v>
      </c>
      <c r="D3180" s="27">
        <v>0.0</v>
      </c>
      <c r="E3180" s="28" t="s">
        <v>4651</v>
      </c>
    </row>
    <row r="3181">
      <c r="A3181" s="31" t="s">
        <v>3439</v>
      </c>
      <c r="B3181" s="29">
        <v>0.0</v>
      </c>
      <c r="C3181" s="26"/>
      <c r="D3181" s="27">
        <v>0.0</v>
      </c>
      <c r="E3181" s="28"/>
    </row>
    <row r="3182">
      <c r="A3182" s="31" t="s">
        <v>3441</v>
      </c>
      <c r="B3182" s="29">
        <v>3420.0</v>
      </c>
      <c r="C3182" s="26">
        <v>3420.0</v>
      </c>
      <c r="D3182" s="27">
        <v>0.0</v>
      </c>
      <c r="E3182" s="41"/>
    </row>
    <row r="3183">
      <c r="A3183" s="57" t="s">
        <v>3442</v>
      </c>
      <c r="B3183" s="29">
        <v>51054.0</v>
      </c>
      <c r="C3183" s="29">
        <v>51054.0</v>
      </c>
      <c r="D3183" s="27">
        <v>0.0</v>
      </c>
      <c r="E3183" s="41"/>
    </row>
    <row r="3184">
      <c r="A3184" s="57" t="s">
        <v>3443</v>
      </c>
      <c r="B3184" s="29">
        <v>18421.0</v>
      </c>
      <c r="C3184" s="58">
        <v>18421.0</v>
      </c>
      <c r="D3184" s="27">
        <v>0.0</v>
      </c>
      <c r="E3184" s="41"/>
    </row>
    <row r="3185">
      <c r="A3185" s="57" t="s">
        <v>3444</v>
      </c>
      <c r="B3185" s="29">
        <v>53127.0</v>
      </c>
      <c r="C3185" s="58">
        <v>53127.0</v>
      </c>
      <c r="D3185" s="27">
        <v>0.0</v>
      </c>
      <c r="E3185" s="41"/>
    </row>
    <row r="3186">
      <c r="A3186" s="57" t="s">
        <v>3445</v>
      </c>
      <c r="B3186" s="29">
        <v>52989.5</v>
      </c>
      <c r="C3186" s="58">
        <v>52989.5</v>
      </c>
      <c r="D3186" s="27">
        <v>0.0</v>
      </c>
      <c r="E3186" s="41"/>
    </row>
    <row r="3187">
      <c r="A3187" s="57" t="s">
        <v>3447</v>
      </c>
      <c r="B3187" s="29">
        <v>1734.0</v>
      </c>
      <c r="C3187" s="58">
        <v>1734.0</v>
      </c>
      <c r="D3187" s="27">
        <v>0.0</v>
      </c>
      <c r="E3187" s="41"/>
    </row>
    <row r="3188">
      <c r="A3188" s="57" t="s">
        <v>3448</v>
      </c>
      <c r="B3188" s="29">
        <v>4195.0</v>
      </c>
      <c r="C3188" s="58">
        <v>4195.0</v>
      </c>
      <c r="D3188" s="27">
        <v>0.0</v>
      </c>
      <c r="E3188" s="41"/>
    </row>
    <row r="3189">
      <c r="A3189" s="35" t="s">
        <v>3449</v>
      </c>
      <c r="B3189" s="29">
        <v>207239.0</v>
      </c>
      <c r="C3189" s="58">
        <v>207545.0</v>
      </c>
      <c r="D3189" s="27">
        <v>306.0</v>
      </c>
      <c r="E3189" s="41"/>
    </row>
    <row r="3190">
      <c r="A3190" s="36" t="s">
        <v>3450</v>
      </c>
      <c r="B3190" s="42">
        <v>9.5</v>
      </c>
      <c r="C3190" s="64">
        <v>-296.5</v>
      </c>
      <c r="D3190" s="65">
        <v>-306.0</v>
      </c>
      <c r="E3190" s="45"/>
    </row>
    <row r="3191">
      <c r="A3191" s="39"/>
      <c r="B3191" s="59"/>
      <c r="C3191" s="66"/>
      <c r="D3191" s="60"/>
      <c r="E3191" s="67"/>
    </row>
    <row r="3192">
      <c r="A3192" s="39"/>
      <c r="B3192" s="59"/>
      <c r="C3192" s="66"/>
      <c r="D3192" s="60"/>
      <c r="E3192" s="67"/>
    </row>
    <row r="3193">
      <c r="A3193" s="5" t="s">
        <v>3452</v>
      </c>
      <c r="B3193" s="6"/>
      <c r="C3193" s="6"/>
      <c r="D3193" s="6"/>
      <c r="E3193" s="7"/>
    </row>
    <row r="3194">
      <c r="A3194" s="10"/>
      <c r="B3194" s="11"/>
      <c r="C3194" s="11"/>
      <c r="D3194" s="11"/>
      <c r="E3194" s="12"/>
    </row>
    <row r="3195">
      <c r="A3195" s="5" t="s">
        <v>3423</v>
      </c>
      <c r="B3195" s="6"/>
      <c r="C3195" s="6"/>
      <c r="D3195" s="6"/>
      <c r="E3195" s="7"/>
    </row>
    <row r="3196">
      <c r="A3196" s="10"/>
      <c r="B3196" s="11"/>
      <c r="C3196" s="11"/>
      <c r="D3196" s="11"/>
      <c r="E3196" s="12"/>
    </row>
    <row r="3197">
      <c r="A3197" s="13">
        <v>46143.0</v>
      </c>
      <c r="B3197" s="6"/>
      <c r="C3197" s="53" t="s">
        <v>3424</v>
      </c>
      <c r="D3197" s="15">
        <v>46145.0</v>
      </c>
      <c r="E3197" s="7"/>
    </row>
    <row r="3198">
      <c r="A3198" s="10"/>
      <c r="B3198" s="11"/>
      <c r="C3198" s="16"/>
      <c r="D3198" s="11"/>
      <c r="E3198" s="12"/>
    </row>
    <row r="3199">
      <c r="A3199" s="54" t="s">
        <v>4475</v>
      </c>
      <c r="B3199" s="7"/>
      <c r="C3199" s="16"/>
      <c r="D3199" s="55" t="s">
        <v>4469</v>
      </c>
      <c r="E3199" s="7"/>
    </row>
    <row r="3200">
      <c r="A3200" s="10"/>
      <c r="B3200" s="12"/>
      <c r="C3200" s="16"/>
      <c r="D3200" s="11"/>
      <c r="E3200" s="12"/>
    </row>
    <row r="3201">
      <c r="A3201" s="19" t="s">
        <v>3425</v>
      </c>
      <c r="B3201" s="6"/>
      <c r="C3201" s="6"/>
      <c r="D3201" s="6"/>
      <c r="E3201" s="7"/>
    </row>
    <row r="3202">
      <c r="A3202" s="20" t="s">
        <v>3426</v>
      </c>
      <c r="B3202" s="21" t="s">
        <v>3427</v>
      </c>
      <c r="C3202" s="22" t="s">
        <v>3428</v>
      </c>
      <c r="D3202" s="21" t="s">
        <v>3429</v>
      </c>
      <c r="E3202" s="23" t="s">
        <v>13</v>
      </c>
    </row>
    <row r="3203">
      <c r="A3203" s="56" t="s">
        <v>3430</v>
      </c>
      <c r="B3203" s="25">
        <v>16644.0</v>
      </c>
      <c r="C3203" s="26">
        <v>16644.0</v>
      </c>
      <c r="D3203" s="27">
        <v>0.0</v>
      </c>
      <c r="E3203" s="40"/>
    </row>
    <row r="3204">
      <c r="A3204" s="56" t="s">
        <v>3431</v>
      </c>
      <c r="B3204" s="29">
        <v>16999.0</v>
      </c>
      <c r="C3204" s="26">
        <v>16999.0</v>
      </c>
      <c r="D3204" s="27">
        <v>0.0</v>
      </c>
      <c r="E3204" s="28"/>
    </row>
    <row r="3205">
      <c r="A3205" s="56" t="s">
        <v>3432</v>
      </c>
      <c r="B3205" s="29">
        <v>0.0</v>
      </c>
      <c r="C3205" s="26"/>
      <c r="D3205" s="27">
        <v>0.0</v>
      </c>
      <c r="E3205" s="41"/>
    </row>
    <row r="3206">
      <c r="A3206" s="56" t="s">
        <v>3434</v>
      </c>
      <c r="B3206" s="29">
        <v>0.0</v>
      </c>
      <c r="C3206" s="26"/>
      <c r="D3206" s="27">
        <v>0.0</v>
      </c>
      <c r="E3206" s="41"/>
    </row>
    <row r="3207">
      <c r="A3207" s="31" t="s">
        <v>3436</v>
      </c>
      <c r="B3207" s="29">
        <v>0.0</v>
      </c>
      <c r="C3207" s="26"/>
      <c r="D3207" s="27">
        <v>0.0</v>
      </c>
      <c r="E3207" s="40"/>
    </row>
    <row r="3208">
      <c r="A3208" s="31" t="s">
        <v>3438</v>
      </c>
      <c r="B3208" s="29">
        <v>0.0</v>
      </c>
      <c r="C3208" s="26">
        <v>240.0</v>
      </c>
      <c r="D3208" s="27">
        <v>240.0</v>
      </c>
      <c r="E3208" s="28" t="s">
        <v>4724</v>
      </c>
    </row>
    <row r="3209">
      <c r="A3209" s="31" t="s">
        <v>3439</v>
      </c>
      <c r="B3209" s="29">
        <v>1338.0</v>
      </c>
      <c r="C3209" s="26">
        <v>1043.0</v>
      </c>
      <c r="D3209" s="27">
        <v>-295.0</v>
      </c>
      <c r="E3209" s="28" t="s">
        <v>4725</v>
      </c>
    </row>
    <row r="3210">
      <c r="A3210" s="31" t="s">
        <v>3441</v>
      </c>
      <c r="B3210" s="29">
        <v>3420.0</v>
      </c>
      <c r="C3210" s="26">
        <v>3510.0</v>
      </c>
      <c r="D3210" s="27">
        <v>90.0</v>
      </c>
      <c r="E3210" s="41"/>
    </row>
    <row r="3211">
      <c r="A3211" s="57" t="s">
        <v>3442</v>
      </c>
      <c r="B3211" s="29">
        <v>42915.0</v>
      </c>
      <c r="C3211" s="29">
        <v>42915.0</v>
      </c>
      <c r="D3211" s="27">
        <v>0.0</v>
      </c>
      <c r="E3211" s="41"/>
    </row>
    <row r="3212">
      <c r="A3212" s="57" t="s">
        <v>3443</v>
      </c>
      <c r="B3212" s="29">
        <v>14825.0</v>
      </c>
      <c r="C3212" s="58">
        <v>14825.0</v>
      </c>
      <c r="D3212" s="27">
        <v>0.0</v>
      </c>
      <c r="E3212" s="41"/>
    </row>
    <row r="3213">
      <c r="A3213" s="57" t="s">
        <v>3444</v>
      </c>
      <c r="B3213" s="29">
        <v>53220.0</v>
      </c>
      <c r="C3213" s="58">
        <v>53220.0</v>
      </c>
      <c r="D3213" s="27">
        <v>0.0</v>
      </c>
      <c r="E3213" s="41"/>
    </row>
    <row r="3214">
      <c r="A3214" s="57" t="s">
        <v>3445</v>
      </c>
      <c r="B3214" s="29">
        <v>46919.0</v>
      </c>
      <c r="C3214" s="58">
        <v>46919.0</v>
      </c>
      <c r="D3214" s="27">
        <v>0.0</v>
      </c>
      <c r="E3214" s="41"/>
    </row>
    <row r="3215">
      <c r="A3215" s="57" t="s">
        <v>3447</v>
      </c>
      <c r="B3215" s="29">
        <v>349.0</v>
      </c>
      <c r="C3215" s="58">
        <v>349.0</v>
      </c>
      <c r="D3215" s="27">
        <v>0.0</v>
      </c>
      <c r="E3215" s="41"/>
    </row>
    <row r="3216">
      <c r="A3216" s="57" t="s">
        <v>3448</v>
      </c>
      <c r="B3216" s="29">
        <v>7914.0</v>
      </c>
      <c r="C3216" s="58">
        <v>7914.0</v>
      </c>
      <c r="D3216" s="27">
        <v>0.0</v>
      </c>
      <c r="E3216" s="41"/>
    </row>
    <row r="3217">
      <c r="A3217" s="35" t="s">
        <v>3449</v>
      </c>
      <c r="B3217" s="29">
        <v>196622.5</v>
      </c>
      <c r="C3217" s="58">
        <v>196622.5</v>
      </c>
      <c r="D3217" s="27">
        <v>0.0</v>
      </c>
      <c r="E3217" s="41"/>
    </row>
    <row r="3218">
      <c r="A3218" s="36" t="s">
        <v>3450</v>
      </c>
      <c r="B3218" s="42">
        <v>6.5</v>
      </c>
      <c r="C3218" s="64">
        <v>41.5</v>
      </c>
      <c r="D3218" s="65">
        <v>35.0</v>
      </c>
      <c r="E3218" s="45"/>
    </row>
    <row r="3219">
      <c r="A3219" s="39"/>
      <c r="B3219" s="59"/>
      <c r="C3219" s="66"/>
      <c r="D3219" s="60"/>
      <c r="E3219" s="67"/>
    </row>
    <row r="3220">
      <c r="A3220" s="39"/>
      <c r="B3220" s="59"/>
      <c r="C3220" s="66"/>
      <c r="D3220" s="60"/>
      <c r="E3220" s="67"/>
    </row>
    <row r="3221">
      <c r="A3221" s="5" t="s">
        <v>3452</v>
      </c>
      <c r="B3221" s="6"/>
      <c r="C3221" s="6"/>
      <c r="D3221" s="6"/>
      <c r="E3221" s="7"/>
    </row>
    <row r="3222">
      <c r="A3222" s="10"/>
      <c r="B3222" s="11"/>
      <c r="C3222" s="11"/>
      <c r="D3222" s="11"/>
      <c r="E3222" s="12"/>
    </row>
    <row r="3223">
      <c r="A3223" s="5" t="s">
        <v>3423</v>
      </c>
      <c r="B3223" s="6"/>
      <c r="C3223" s="6"/>
      <c r="D3223" s="6"/>
      <c r="E3223" s="7"/>
    </row>
    <row r="3224">
      <c r="A3224" s="10"/>
      <c r="B3224" s="11"/>
      <c r="C3224" s="11"/>
      <c r="D3224" s="11"/>
      <c r="E3224" s="12"/>
    </row>
    <row r="3225">
      <c r="A3225" s="13">
        <v>46146.0</v>
      </c>
      <c r="B3225" s="6"/>
      <c r="C3225" s="53" t="s">
        <v>3424</v>
      </c>
      <c r="D3225" s="15">
        <v>46152.0</v>
      </c>
      <c r="E3225" s="7"/>
    </row>
    <row r="3226">
      <c r="A3226" s="10"/>
      <c r="B3226" s="11"/>
      <c r="C3226" s="16"/>
      <c r="D3226" s="11"/>
      <c r="E3226" s="12"/>
    </row>
    <row r="3227">
      <c r="A3227" s="54" t="s">
        <v>4468</v>
      </c>
      <c r="B3227" s="7"/>
      <c r="C3227" s="16"/>
      <c r="D3227" s="55" t="s">
        <v>4469</v>
      </c>
      <c r="E3227" s="7"/>
    </row>
    <row r="3228">
      <c r="A3228" s="10"/>
      <c r="B3228" s="12"/>
      <c r="C3228" s="16"/>
      <c r="D3228" s="11"/>
      <c r="E3228" s="12"/>
    </row>
    <row r="3229">
      <c r="A3229" s="19" t="s">
        <v>3425</v>
      </c>
      <c r="B3229" s="6"/>
      <c r="C3229" s="6"/>
      <c r="D3229" s="6"/>
      <c r="E3229" s="7"/>
    </row>
    <row r="3230">
      <c r="A3230" s="20" t="s">
        <v>3426</v>
      </c>
      <c r="B3230" s="21" t="s">
        <v>3427</v>
      </c>
      <c r="C3230" s="22" t="s">
        <v>3428</v>
      </c>
      <c r="D3230" s="21" t="s">
        <v>3429</v>
      </c>
      <c r="E3230" s="23" t="s">
        <v>13</v>
      </c>
    </row>
    <row r="3231">
      <c r="A3231" s="56" t="s">
        <v>3430</v>
      </c>
      <c r="B3231" s="25">
        <v>25406.0</v>
      </c>
      <c r="C3231" s="26">
        <v>25406.0</v>
      </c>
      <c r="D3231" s="27">
        <v>0.0</v>
      </c>
      <c r="E3231" s="40"/>
    </row>
    <row r="3232">
      <c r="A3232" s="56" t="s">
        <v>3431</v>
      </c>
      <c r="B3232" s="29">
        <v>26044.0</v>
      </c>
      <c r="C3232" s="26">
        <v>26044.0</v>
      </c>
      <c r="D3232" s="27">
        <v>0.0</v>
      </c>
      <c r="E3232" s="28"/>
    </row>
    <row r="3233">
      <c r="A3233" s="56" t="s">
        <v>3432</v>
      </c>
      <c r="B3233" s="29">
        <v>360.0</v>
      </c>
      <c r="C3233" s="26">
        <v>360.0</v>
      </c>
      <c r="D3233" s="27">
        <v>0.0</v>
      </c>
      <c r="E3233" s="41"/>
    </row>
    <row r="3234">
      <c r="A3234" s="56" t="s">
        <v>3434</v>
      </c>
      <c r="B3234" s="29">
        <v>0.0</v>
      </c>
      <c r="C3234" s="26"/>
      <c r="D3234" s="27">
        <v>0.0</v>
      </c>
      <c r="E3234" s="41"/>
    </row>
    <row r="3235">
      <c r="A3235" s="31" t="s">
        <v>3436</v>
      </c>
      <c r="B3235" s="29">
        <v>0.0</v>
      </c>
      <c r="C3235" s="26"/>
      <c r="D3235" s="27">
        <v>0.0</v>
      </c>
      <c r="E3235" s="40"/>
    </row>
    <row r="3236">
      <c r="A3236" s="31" t="s">
        <v>3438</v>
      </c>
      <c r="B3236" s="29">
        <v>0.0</v>
      </c>
      <c r="C3236" s="26"/>
      <c r="D3236" s="27">
        <v>0.0</v>
      </c>
      <c r="E3236" s="28"/>
    </row>
    <row r="3237">
      <c r="A3237" s="31" t="s">
        <v>3439</v>
      </c>
      <c r="B3237" s="29">
        <v>317.0</v>
      </c>
      <c r="C3237" s="26">
        <v>317.0</v>
      </c>
      <c r="D3237" s="27">
        <v>0.0</v>
      </c>
      <c r="E3237" s="28" t="s">
        <v>3453</v>
      </c>
    </row>
    <row r="3238">
      <c r="A3238" s="31" t="s">
        <v>3441</v>
      </c>
      <c r="B3238" s="29">
        <v>6885.0</v>
      </c>
      <c r="C3238" s="26">
        <v>6840.0</v>
      </c>
      <c r="D3238" s="27">
        <v>-45.0</v>
      </c>
      <c r="E3238" s="41"/>
    </row>
    <row r="3239">
      <c r="A3239" s="57" t="s">
        <v>3442</v>
      </c>
      <c r="B3239" s="29">
        <v>105746.0</v>
      </c>
      <c r="C3239" s="29">
        <v>105746.0</v>
      </c>
      <c r="D3239" s="27">
        <v>0.0</v>
      </c>
      <c r="E3239" s="41"/>
    </row>
    <row r="3240">
      <c r="A3240" s="57" t="s">
        <v>3443</v>
      </c>
      <c r="B3240" s="29">
        <v>30646.0</v>
      </c>
      <c r="C3240" s="58">
        <v>30646.0</v>
      </c>
      <c r="D3240" s="27">
        <v>0.0</v>
      </c>
      <c r="E3240" s="41"/>
    </row>
    <row r="3241">
      <c r="A3241" s="57" t="s">
        <v>3444</v>
      </c>
      <c r="B3241" s="29">
        <v>94654.0</v>
      </c>
      <c r="C3241" s="58">
        <v>94255.0</v>
      </c>
      <c r="D3241" s="27">
        <v>-399.0</v>
      </c>
      <c r="E3241" s="41"/>
    </row>
    <row r="3242">
      <c r="A3242" s="57" t="s">
        <v>3445</v>
      </c>
      <c r="B3242" s="29">
        <v>96667.0</v>
      </c>
      <c r="C3242" s="58">
        <v>96667.0</v>
      </c>
      <c r="D3242" s="27">
        <v>0.0</v>
      </c>
      <c r="E3242" s="41"/>
    </row>
    <row r="3243">
      <c r="A3243" s="57" t="s">
        <v>3447</v>
      </c>
      <c r="B3243" s="29">
        <v>617.0</v>
      </c>
      <c r="C3243" s="58">
        <v>617.0</v>
      </c>
      <c r="D3243" s="27">
        <v>0.0</v>
      </c>
      <c r="E3243" s="41"/>
    </row>
    <row r="3244">
      <c r="A3244" s="57" t="s">
        <v>3448</v>
      </c>
      <c r="B3244" s="29">
        <v>13204.0</v>
      </c>
      <c r="C3244" s="58">
        <v>13204.0</v>
      </c>
      <c r="D3244" s="27">
        <v>0.0</v>
      </c>
      <c r="E3244" s="41"/>
    </row>
    <row r="3245">
      <c r="A3245" s="35" t="s">
        <v>3449</v>
      </c>
      <c r="B3245" s="29">
        <v>387335.5</v>
      </c>
      <c r="C3245" s="58">
        <v>386936.5</v>
      </c>
      <c r="D3245" s="27">
        <v>-399.0</v>
      </c>
      <c r="E3245" s="41"/>
    </row>
    <row r="3246">
      <c r="A3246" s="36" t="s">
        <v>3450</v>
      </c>
      <c r="B3246" s="42">
        <v>6.5</v>
      </c>
      <c r="C3246" s="64">
        <v>-38.5</v>
      </c>
      <c r="D3246" s="65">
        <v>-45.0</v>
      </c>
      <c r="E3246" s="45"/>
    </row>
    <row r="3247">
      <c r="A3247" s="39"/>
      <c r="B3247" s="59"/>
      <c r="C3247" s="66"/>
      <c r="D3247" s="60"/>
      <c r="E3247" s="67"/>
    </row>
    <row r="3248">
      <c r="A3248" s="39"/>
      <c r="B3248" s="59"/>
      <c r="C3248" s="66"/>
      <c r="D3248" s="60"/>
      <c r="E3248" s="67"/>
    </row>
    <row r="3249">
      <c r="A3249" s="39"/>
      <c r="B3249" s="59"/>
      <c r="C3249" s="66"/>
      <c r="D3249" s="60"/>
      <c r="E3249" s="67"/>
    </row>
    <row r="3250">
      <c r="A3250" s="39"/>
      <c r="B3250" s="59"/>
      <c r="C3250" s="66"/>
      <c r="D3250" s="60"/>
      <c r="E3250" s="67"/>
    </row>
    <row r="3251">
      <c r="A3251" s="39"/>
      <c r="B3251" s="59"/>
      <c r="C3251" s="66"/>
      <c r="D3251" s="60"/>
      <c r="E3251" s="67"/>
    </row>
    <row r="3252">
      <c r="A3252" s="39"/>
      <c r="B3252" s="59"/>
      <c r="C3252" s="66"/>
      <c r="D3252" s="60"/>
      <c r="E3252" s="67"/>
    </row>
    <row r="3253">
      <c r="A3253" s="39"/>
      <c r="B3253" s="59"/>
      <c r="C3253" s="66"/>
      <c r="D3253" s="60"/>
      <c r="E3253" s="67"/>
    </row>
    <row r="3254">
      <c r="A3254" s="39"/>
      <c r="B3254" s="59"/>
      <c r="C3254" s="66"/>
      <c r="D3254" s="60"/>
      <c r="E3254" s="67"/>
    </row>
    <row r="3255">
      <c r="A3255" s="39"/>
      <c r="B3255" s="59"/>
      <c r="C3255" s="66"/>
      <c r="D3255" s="60"/>
      <c r="E3255" s="67"/>
    </row>
    <row r="3256">
      <c r="A3256" s="39"/>
      <c r="B3256" s="59"/>
      <c r="C3256" s="66"/>
      <c r="D3256" s="60"/>
      <c r="E3256" s="67"/>
    </row>
    <row r="3257">
      <c r="A3257" s="39"/>
      <c r="B3257" s="59"/>
      <c r="C3257" s="66"/>
      <c r="D3257" s="60"/>
      <c r="E3257" s="67"/>
    </row>
    <row r="3258">
      <c r="A3258" s="39"/>
      <c r="B3258" s="59"/>
      <c r="C3258" s="66"/>
      <c r="D3258" s="60"/>
      <c r="E3258" s="67"/>
    </row>
    <row r="3259">
      <c r="A3259" s="39"/>
      <c r="B3259" s="59"/>
      <c r="C3259" s="66"/>
      <c r="D3259" s="60"/>
      <c r="E3259" s="67"/>
    </row>
    <row r="3260">
      <c r="A3260" s="39"/>
      <c r="B3260" s="59"/>
      <c r="C3260" s="66"/>
      <c r="D3260" s="60"/>
      <c r="E3260" s="67"/>
    </row>
    <row r="3261">
      <c r="A3261" s="39"/>
      <c r="B3261" s="59"/>
      <c r="C3261" s="66"/>
      <c r="D3261" s="60"/>
      <c r="E3261" s="67"/>
    </row>
    <row r="3262">
      <c r="A3262" s="39"/>
      <c r="B3262" s="59"/>
      <c r="C3262" s="66"/>
      <c r="D3262" s="60"/>
      <c r="E3262" s="67"/>
    </row>
    <row r="3263">
      <c r="A3263" s="39"/>
      <c r="B3263" s="59"/>
      <c r="C3263" s="66"/>
      <c r="D3263" s="60"/>
      <c r="E3263" s="67"/>
    </row>
    <row r="3264">
      <c r="A3264" s="39"/>
      <c r="B3264" s="59"/>
      <c r="C3264" s="66"/>
      <c r="D3264" s="60"/>
      <c r="E3264" s="67"/>
    </row>
  </sheetData>
  <mergeCells count="928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2921:E2921"/>
    <mergeCell ref="A2941:E2942"/>
    <mergeCell ref="A2943:E2944"/>
    <mergeCell ref="A2945:B2946"/>
    <mergeCell ref="C2945:C2948"/>
    <mergeCell ref="D2945:E2946"/>
    <mergeCell ref="A2947:B2948"/>
    <mergeCell ref="D2947:E2948"/>
    <mergeCell ref="A2949:E2949"/>
    <mergeCell ref="A2969:E2970"/>
    <mergeCell ref="A2971:E2972"/>
    <mergeCell ref="A2973:B2974"/>
    <mergeCell ref="C2973:C2976"/>
    <mergeCell ref="A2975:B297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A3001:B3002"/>
    <mergeCell ref="A3003:B3004"/>
    <mergeCell ref="A3089:E3089"/>
    <mergeCell ref="A3109:E3110"/>
    <mergeCell ref="A3111:E3112"/>
    <mergeCell ref="A3113:B3114"/>
    <mergeCell ref="C3113:C3116"/>
    <mergeCell ref="D3113:E3114"/>
    <mergeCell ref="A3115:B3116"/>
    <mergeCell ref="D3115:E3116"/>
    <mergeCell ref="A3117:E3117"/>
    <mergeCell ref="A3137:E3138"/>
    <mergeCell ref="A3139:E3140"/>
    <mergeCell ref="A3141:B3142"/>
    <mergeCell ref="C3141:C3144"/>
    <mergeCell ref="A3143:B3144"/>
    <mergeCell ref="D2973:E2974"/>
    <mergeCell ref="D2975:E2976"/>
    <mergeCell ref="A2977:E2977"/>
    <mergeCell ref="A2997:E2998"/>
    <mergeCell ref="A2999:E3000"/>
    <mergeCell ref="C3001:C3004"/>
    <mergeCell ref="D3001:E3002"/>
    <mergeCell ref="D3029:E3030"/>
    <mergeCell ref="D3031:E3032"/>
    <mergeCell ref="D3003:E3004"/>
    <mergeCell ref="A3005:E3005"/>
    <mergeCell ref="A3025:E3026"/>
    <mergeCell ref="A3027:E3028"/>
    <mergeCell ref="A3029:B3030"/>
    <mergeCell ref="C3029:C3032"/>
    <mergeCell ref="A3031:B3032"/>
    <mergeCell ref="A3033:E3033"/>
    <mergeCell ref="A3053:E3054"/>
    <mergeCell ref="A3055:E3056"/>
    <mergeCell ref="A3057:B3058"/>
    <mergeCell ref="C3057:C3060"/>
    <mergeCell ref="D3057:E3058"/>
    <mergeCell ref="A3059:B3060"/>
    <mergeCell ref="D3085:E3086"/>
    <mergeCell ref="D3087:E3088"/>
    <mergeCell ref="D3059:E3060"/>
    <mergeCell ref="A3061:E3061"/>
    <mergeCell ref="A3081:E3082"/>
    <mergeCell ref="A3083:E3084"/>
    <mergeCell ref="A3085:B3086"/>
    <mergeCell ref="C3085:C3088"/>
    <mergeCell ref="A3087:B3088"/>
    <mergeCell ref="A3169:B3170"/>
    <mergeCell ref="A3171:B3172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D3141:E3142"/>
    <mergeCell ref="D3143:E3144"/>
    <mergeCell ref="A3145:E3145"/>
    <mergeCell ref="A3165:E3166"/>
    <mergeCell ref="A3167:E3168"/>
    <mergeCell ref="C3169:C3172"/>
    <mergeCell ref="D3169:E3170"/>
    <mergeCell ref="D3197:E3198"/>
    <mergeCell ref="D3199:E3200"/>
    <mergeCell ref="D3171:E3172"/>
    <mergeCell ref="A3173:E3173"/>
    <mergeCell ref="A3193:E3194"/>
    <mergeCell ref="A3195:E3196"/>
    <mergeCell ref="A3197:B3198"/>
    <mergeCell ref="C3197:C3200"/>
    <mergeCell ref="A3199:B3200"/>
    <mergeCell ref="D3227:E3228"/>
    <mergeCell ref="A3229:E3229"/>
    <mergeCell ref="A3201:E3201"/>
    <mergeCell ref="A3221:E3222"/>
    <mergeCell ref="A3223:E3224"/>
    <mergeCell ref="A3225:B3226"/>
    <mergeCell ref="C3225:C3228"/>
    <mergeCell ref="D3225:E3226"/>
    <mergeCell ref="A3227:B3228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4 B2014:C2014 D2027:D2042 B2042:C2042 D2055:D2070 B2070:C2070 D2083:D2098 B2098:C2098 D2111:D2126 B2126:C2126 D2139:D2154 B2154:C2154 D2167:D2182 B2182:C2182 D2195:D2210 B2210:C2210 D2223:D2238 B2238:C2238 D2251:D2266 B2266:C2266 D2279:D2294 B2294:C2294 D2307:D2322 B2322:C2322 D2335:D2350 B2350:C2350 D2363:D2378 B2378:C2378 D2391:D2406 B2406:C2406 D2419:D2434 B2434:C2434 D2447:D2462 B2462:C2462 D2475:D2490 B2490:C2490 D2503:D2518 B2518:C2518 D2531:D2546 B2546:C2546 D2559:D2574 B2574:C2574 D2587:D2602 B2602:C2602 D2615:D2630 B2630:C2630 D2643:D2658 B2658:C2658 D2671:D2686 B2686:C2686 D2699:D2714 B2714:C2714 D2727:D2742 B2742:C2742 D2755:D2770 B2770:C2770 D2783:D2798 B2798:C2798 D2811:D2826 B2826:C2826 D2839:D2854 B2854:C2854 D2867:D2882 B2882:C2882 D2895:D2910 B2910:C2910 D2923:D2938 B2938:C2938 D2951:D2968 B2966:C2968 C2973:D2976 B2978:D2996 C3001:D3004 B3006:D3024 C3029:D3032 B3034:D3052 C3057:D3060 B3062:D3080 C3085:D3088 B3090:D3108 C3113:D3116 B3118:D3136 C3141:D3144 B3146:D3164 C3169:D3172 B3174:D3192 C3197:D3200 B3202:D3220 C3225:D3226 C3227:D3228 B3230:D3264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 A2947:B2948 A2975:B2976 A3003:B3004 A3031:B3032 A3059:B3060 A3087:B3088 A3115:B3116 A3143:B3144 A3171:B3172 A3199:B3200 A3227:B3228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 D2947:E2948 D2975:E2976 D3003:E3004 D3031:E3032 D3059:E3060 D3087:E3088 D3115:E3116 D3143:E3144 D3171:E3172 D3199:E3200 D3227:E3228">
    <cfRule type="cellIs" dxfId="1" priority="3" operator="notEqual">
      <formula>"Neděle"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7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idden="1">
      <c r="A2" s="1" t="s">
        <v>98</v>
      </c>
      <c r="B2" s="1" t="s">
        <v>354</v>
      </c>
      <c r="C2" s="1">
        <v>482.0</v>
      </c>
      <c r="D2" s="1">
        <v>0.0</v>
      </c>
      <c r="E2" s="1" t="s">
        <v>4726</v>
      </c>
      <c r="F2" s="1" t="s">
        <v>30</v>
      </c>
      <c r="G2" s="1" t="s">
        <v>31</v>
      </c>
      <c r="H2" s="1" t="s">
        <v>4727</v>
      </c>
      <c r="I2" s="1" t="s">
        <v>4728</v>
      </c>
      <c r="J2" s="1" t="s">
        <v>4728</v>
      </c>
      <c r="K2" s="2"/>
      <c r="L2" s="1">
        <v>-7.0</v>
      </c>
      <c r="M2" s="1"/>
      <c r="N2" s="1">
        <v>7.0617833333333335</v>
      </c>
      <c r="O2" s="1" t="s">
        <v>4729</v>
      </c>
      <c r="P2" s="1" t="s">
        <v>4730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24</v>
      </c>
      <c r="B3" s="1" t="s">
        <v>17</v>
      </c>
      <c r="C3" s="1">
        <v>398.0</v>
      </c>
      <c r="D3" s="1">
        <v>0.0</v>
      </c>
      <c r="E3" s="1" t="s">
        <v>4731</v>
      </c>
      <c r="F3" s="1" t="s">
        <v>62</v>
      </c>
      <c r="G3" s="1" t="s">
        <v>31</v>
      </c>
      <c r="H3" s="1" t="s">
        <v>4732</v>
      </c>
      <c r="I3" s="1" t="s">
        <v>4733</v>
      </c>
      <c r="J3" s="1" t="s">
        <v>4734</v>
      </c>
      <c r="K3" s="1" t="s">
        <v>4735</v>
      </c>
      <c r="L3" s="1">
        <v>-15.0</v>
      </c>
      <c r="M3" s="1">
        <v>0.0209</v>
      </c>
      <c r="N3" s="1">
        <v>7.171783333333333</v>
      </c>
      <c r="O3" s="1" t="s">
        <v>4736</v>
      </c>
      <c r="P3" s="1" t="s">
        <v>4737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hidden="1">
      <c r="A4" s="1" t="s">
        <v>16</v>
      </c>
      <c r="B4" s="1" t="s">
        <v>17</v>
      </c>
      <c r="C4" s="1">
        <v>358.0</v>
      </c>
      <c r="D4" s="1">
        <v>0.0</v>
      </c>
      <c r="E4" s="2"/>
      <c r="F4" s="1" t="s">
        <v>18</v>
      </c>
      <c r="G4" s="1" t="s">
        <v>19</v>
      </c>
      <c r="H4" s="1" t="s">
        <v>4738</v>
      </c>
      <c r="I4" s="1" t="s">
        <v>4739</v>
      </c>
      <c r="J4" s="1" t="s">
        <v>4740</v>
      </c>
      <c r="K4" s="2"/>
      <c r="L4" s="1">
        <v>385.0</v>
      </c>
      <c r="M4" s="1"/>
      <c r="N4" s="1">
        <v>4.095383333333333</v>
      </c>
      <c r="O4" s="1" t="s">
        <v>22</v>
      </c>
      <c r="P4" s="1" t="s">
        <v>4741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29</v>
      </c>
      <c r="B5" s="1" t="s">
        <v>354</v>
      </c>
      <c r="C5" s="1">
        <v>321.0</v>
      </c>
      <c r="D5" s="1">
        <v>0.0</v>
      </c>
      <c r="E5" s="2"/>
      <c r="F5" s="1" t="s">
        <v>30</v>
      </c>
      <c r="G5" s="1" t="s">
        <v>31</v>
      </c>
      <c r="H5" s="1" t="s">
        <v>4742</v>
      </c>
      <c r="I5" s="1" t="s">
        <v>4743</v>
      </c>
      <c r="J5" s="1" t="s">
        <v>4743</v>
      </c>
      <c r="K5" s="2"/>
      <c r="L5" s="1">
        <v>-6.0</v>
      </c>
      <c r="M5" s="1"/>
      <c r="N5" s="1">
        <v>8.379933333333334</v>
      </c>
      <c r="O5" s="1" t="s">
        <v>4729</v>
      </c>
      <c r="P5" s="1" t="s">
        <v>4744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idden="1">
      <c r="A6" s="1" t="s">
        <v>29</v>
      </c>
      <c r="B6" s="1" t="s">
        <v>354</v>
      </c>
      <c r="C6" s="3">
        <v>394.0</v>
      </c>
      <c r="D6" s="1">
        <v>0.0</v>
      </c>
      <c r="E6" s="2"/>
      <c r="F6" s="1" t="s">
        <v>30</v>
      </c>
      <c r="G6" s="1" t="s">
        <v>31</v>
      </c>
      <c r="H6" s="1" t="s">
        <v>4745</v>
      </c>
      <c r="I6" s="1" t="s">
        <v>4746</v>
      </c>
      <c r="J6" s="1" t="s">
        <v>4746</v>
      </c>
      <c r="K6" s="2"/>
      <c r="L6" s="1">
        <v>-4.0</v>
      </c>
      <c r="M6" s="1"/>
      <c r="N6" s="1">
        <v>10.247616666666667</v>
      </c>
      <c r="O6" s="1" t="s">
        <v>4729</v>
      </c>
      <c r="P6" s="1" t="s">
        <v>4747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idden="1">
      <c r="A7" s="1" t="s">
        <v>29</v>
      </c>
      <c r="B7" s="1" t="s">
        <v>354</v>
      </c>
      <c r="C7" s="1">
        <v>783.0</v>
      </c>
      <c r="D7" s="1">
        <v>0.0</v>
      </c>
      <c r="E7" s="2"/>
      <c r="F7" s="1" t="s">
        <v>30</v>
      </c>
      <c r="G7" s="1" t="s">
        <v>31</v>
      </c>
      <c r="H7" s="1" t="s">
        <v>4748</v>
      </c>
      <c r="I7" s="1" t="s">
        <v>4749</v>
      </c>
      <c r="J7" s="1" t="s">
        <v>4749</v>
      </c>
      <c r="K7" s="2"/>
      <c r="L7" s="1">
        <v>-13.0</v>
      </c>
      <c r="M7" s="1"/>
      <c r="N7" s="1">
        <v>6.237183333333333</v>
      </c>
      <c r="O7" s="1" t="s">
        <v>4729</v>
      </c>
      <c r="P7" s="1" t="s">
        <v>4750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29</v>
      </c>
      <c r="B8" s="1" t="s">
        <v>354</v>
      </c>
      <c r="C8" s="1">
        <v>274.0</v>
      </c>
      <c r="D8" s="1">
        <v>0.0</v>
      </c>
      <c r="E8" s="2"/>
      <c r="F8" s="1" t="s">
        <v>30</v>
      </c>
      <c r="G8" s="1" t="s">
        <v>31</v>
      </c>
      <c r="H8" s="1" t="s">
        <v>4751</v>
      </c>
      <c r="I8" s="1" t="s">
        <v>4752</v>
      </c>
      <c r="J8" s="1" t="s">
        <v>4752</v>
      </c>
      <c r="K8" s="2"/>
      <c r="L8" s="1">
        <v>-8.0</v>
      </c>
      <c r="M8" s="1"/>
      <c r="N8" s="1">
        <v>6.39775</v>
      </c>
      <c r="O8" s="1" t="s">
        <v>4729</v>
      </c>
      <c r="P8" s="1" t="s">
        <v>4753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hidden="1">
      <c r="A9" s="1" t="s">
        <v>36</v>
      </c>
      <c r="B9" s="1" t="s">
        <v>17</v>
      </c>
      <c r="C9" s="1">
        <v>329.0</v>
      </c>
      <c r="D9" s="1">
        <v>0.0</v>
      </c>
      <c r="E9" s="1" t="s">
        <v>37</v>
      </c>
      <c r="F9" s="1" t="s">
        <v>30</v>
      </c>
      <c r="G9" s="1" t="s">
        <v>31</v>
      </c>
      <c r="H9" s="1" t="s">
        <v>4754</v>
      </c>
      <c r="I9" s="1" t="s">
        <v>4755</v>
      </c>
      <c r="J9" s="1" t="s">
        <v>4755</v>
      </c>
      <c r="K9" s="2"/>
      <c r="L9" s="1">
        <v>-6.0</v>
      </c>
      <c r="M9" s="1"/>
      <c r="N9" s="1">
        <v>8.857283333333333</v>
      </c>
      <c r="O9" s="1" t="s">
        <v>4756</v>
      </c>
      <c r="P9" s="1" t="s">
        <v>4757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hidden="1">
      <c r="A10" s="1" t="s">
        <v>29</v>
      </c>
      <c r="B10" s="1" t="s">
        <v>354</v>
      </c>
      <c r="C10" s="1">
        <v>309.0</v>
      </c>
      <c r="D10" s="1">
        <v>0.0</v>
      </c>
      <c r="E10" s="2"/>
      <c r="F10" s="1" t="s">
        <v>30</v>
      </c>
      <c r="G10" s="1" t="s">
        <v>31</v>
      </c>
      <c r="H10" s="1" t="s">
        <v>4758</v>
      </c>
      <c r="I10" s="1" t="s">
        <v>4759</v>
      </c>
      <c r="J10" s="1" t="s">
        <v>4759</v>
      </c>
      <c r="K10" s="2"/>
      <c r="L10" s="1">
        <v>-2.0</v>
      </c>
      <c r="M10" s="1"/>
      <c r="N10" s="1">
        <v>12.19805</v>
      </c>
      <c r="O10" s="1" t="s">
        <v>4729</v>
      </c>
      <c r="P10" s="1" t="s">
        <v>4760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hidden="1">
      <c r="A11" s="1" t="s">
        <v>29</v>
      </c>
      <c r="B11" s="1" t="s">
        <v>354</v>
      </c>
      <c r="C11" s="1">
        <v>329.0</v>
      </c>
      <c r="D11" s="1">
        <v>0.0</v>
      </c>
      <c r="E11" s="2"/>
      <c r="F11" s="1" t="s">
        <v>30</v>
      </c>
      <c r="G11" s="1" t="s">
        <v>19</v>
      </c>
      <c r="H11" s="1" t="s">
        <v>4761</v>
      </c>
      <c r="I11" s="1" t="s">
        <v>4762</v>
      </c>
      <c r="J11" s="1" t="s">
        <v>4762</v>
      </c>
      <c r="K11" s="2"/>
      <c r="L11" s="1">
        <v>-1.0</v>
      </c>
      <c r="M11" s="1"/>
      <c r="N11" s="1">
        <v>13.63085</v>
      </c>
      <c r="O11" s="1" t="s">
        <v>4729</v>
      </c>
      <c r="P11" s="1" t="s">
        <v>4763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hidden="1">
      <c r="A12" s="1" t="s">
        <v>29</v>
      </c>
      <c r="B12" s="1" t="s">
        <v>354</v>
      </c>
      <c r="C12" s="1">
        <v>658.0</v>
      </c>
      <c r="D12" s="1">
        <v>0.0</v>
      </c>
      <c r="E12" s="2"/>
      <c r="F12" s="1" t="s">
        <v>30</v>
      </c>
      <c r="G12" s="1" t="s">
        <v>31</v>
      </c>
      <c r="H12" s="1" t="s">
        <v>4764</v>
      </c>
      <c r="I12" s="1" t="s">
        <v>4765</v>
      </c>
      <c r="J12" s="1" t="s">
        <v>4765</v>
      </c>
      <c r="K12" s="2"/>
      <c r="L12" s="1">
        <v>-4.0</v>
      </c>
      <c r="M12" s="1"/>
      <c r="N12" s="1">
        <v>15.191316666666667</v>
      </c>
      <c r="O12" s="1" t="s">
        <v>4729</v>
      </c>
      <c r="P12" s="1" t="s">
        <v>4766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16</v>
      </c>
      <c r="B13" s="1" t="s">
        <v>17</v>
      </c>
      <c r="C13" s="3">
        <v>229.0</v>
      </c>
      <c r="D13" s="1">
        <v>229.0</v>
      </c>
      <c r="E13" s="2"/>
      <c r="F13" s="1" t="s">
        <v>18</v>
      </c>
      <c r="G13" s="1" t="s">
        <v>19</v>
      </c>
      <c r="H13" s="1" t="s">
        <v>4767</v>
      </c>
      <c r="I13" s="1" t="s">
        <v>4768</v>
      </c>
      <c r="J13" s="1" t="s">
        <v>4740</v>
      </c>
      <c r="K13" s="2"/>
      <c r="L13" s="1">
        <v>465.0</v>
      </c>
      <c r="M13" s="1"/>
      <c r="N13" s="1">
        <v>0.8146</v>
      </c>
      <c r="O13" s="1" t="s">
        <v>22</v>
      </c>
      <c r="P13" s="1" t="s">
        <v>4769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idden="1">
      <c r="A14" s="1" t="s">
        <v>36</v>
      </c>
      <c r="B14" s="1" t="s">
        <v>17</v>
      </c>
      <c r="C14" s="1">
        <v>488.0</v>
      </c>
      <c r="D14" s="1">
        <v>0.0</v>
      </c>
      <c r="E14" s="1" t="s">
        <v>37</v>
      </c>
      <c r="F14" s="1" t="s">
        <v>30</v>
      </c>
      <c r="G14" s="1" t="s">
        <v>31</v>
      </c>
      <c r="H14" s="1" t="s">
        <v>4770</v>
      </c>
      <c r="I14" s="1" t="s">
        <v>4771</v>
      </c>
      <c r="J14" s="1" t="s">
        <v>4771</v>
      </c>
      <c r="K14" s="2"/>
      <c r="L14" s="1">
        <v>-4.0</v>
      </c>
      <c r="M14" s="1"/>
      <c r="N14" s="1">
        <v>10.152316666666668</v>
      </c>
      <c r="O14" s="1" t="s">
        <v>4756</v>
      </c>
      <c r="P14" s="1" t="s">
        <v>4772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36</v>
      </c>
      <c r="B15" s="1" t="s">
        <v>17</v>
      </c>
      <c r="C15" s="1">
        <v>752.0</v>
      </c>
      <c r="D15" s="1">
        <v>0.0</v>
      </c>
      <c r="E15" s="1" t="s">
        <v>37</v>
      </c>
      <c r="F15" s="1" t="s">
        <v>30</v>
      </c>
      <c r="G15" s="1" t="s">
        <v>31</v>
      </c>
      <c r="H15" s="1" t="s">
        <v>4773</v>
      </c>
      <c r="I15" s="1" t="s">
        <v>4774</v>
      </c>
      <c r="J15" s="1" t="s">
        <v>4774</v>
      </c>
      <c r="K15" s="2"/>
      <c r="L15" s="1">
        <v>-4.0</v>
      </c>
      <c r="M15" s="1"/>
      <c r="N15" s="1">
        <v>15.70745</v>
      </c>
      <c r="O15" s="1" t="s">
        <v>4756</v>
      </c>
      <c r="P15" s="1" t="s">
        <v>4775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29</v>
      </c>
      <c r="B16" s="1" t="s">
        <v>354</v>
      </c>
      <c r="C16" s="1">
        <v>264.0</v>
      </c>
      <c r="D16" s="1">
        <v>0.0</v>
      </c>
      <c r="E16" s="2"/>
      <c r="F16" s="1" t="s">
        <v>30</v>
      </c>
      <c r="G16" s="1" t="s">
        <v>31</v>
      </c>
      <c r="H16" s="1" t="s">
        <v>4776</v>
      </c>
      <c r="I16" s="1" t="s">
        <v>4777</v>
      </c>
      <c r="J16" s="1" t="s">
        <v>4777</v>
      </c>
      <c r="K16" s="2"/>
      <c r="L16" s="1">
        <v>-7.0</v>
      </c>
      <c r="M16" s="1"/>
      <c r="N16" s="1">
        <v>7.365883333333334</v>
      </c>
      <c r="O16" s="1" t="s">
        <v>4729</v>
      </c>
      <c r="P16" s="1" t="s">
        <v>4778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idden="1">
      <c r="A17" s="1" t="s">
        <v>29</v>
      </c>
      <c r="B17" s="1" t="s">
        <v>354</v>
      </c>
      <c r="C17" s="1">
        <v>717.0</v>
      </c>
      <c r="D17" s="1">
        <v>0.0</v>
      </c>
      <c r="E17" s="2"/>
      <c r="F17" s="1" t="s">
        <v>30</v>
      </c>
      <c r="G17" s="1" t="s">
        <v>31</v>
      </c>
      <c r="H17" s="1" t="s">
        <v>4779</v>
      </c>
      <c r="I17" s="1" t="s">
        <v>4780</v>
      </c>
      <c r="J17" s="1" t="s">
        <v>4780</v>
      </c>
      <c r="K17" s="2"/>
      <c r="L17" s="1">
        <v>-12.0</v>
      </c>
      <c r="M17" s="1"/>
      <c r="N17" s="1">
        <v>7.277116666666666</v>
      </c>
      <c r="O17" s="1" t="s">
        <v>4729</v>
      </c>
      <c r="P17" s="1" t="s">
        <v>4781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idden="1">
      <c r="A18" s="1" t="s">
        <v>36</v>
      </c>
      <c r="B18" s="1" t="s">
        <v>17</v>
      </c>
      <c r="C18" s="1">
        <v>662.0</v>
      </c>
      <c r="D18" s="1">
        <v>0.0</v>
      </c>
      <c r="E18" s="1" t="s">
        <v>37</v>
      </c>
      <c r="F18" s="1" t="s">
        <v>30</v>
      </c>
      <c r="G18" s="1" t="s">
        <v>31</v>
      </c>
      <c r="H18" s="1" t="s">
        <v>4782</v>
      </c>
      <c r="I18" s="1" t="s">
        <v>4783</v>
      </c>
      <c r="J18" s="1" t="s">
        <v>4783</v>
      </c>
      <c r="K18" s="2"/>
      <c r="L18" s="1">
        <v>-11.0</v>
      </c>
      <c r="M18" s="1"/>
      <c r="N18" s="1">
        <v>8.268483333333334</v>
      </c>
      <c r="O18" s="1" t="s">
        <v>4756</v>
      </c>
      <c r="P18" s="1" t="s">
        <v>4784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36</v>
      </c>
      <c r="B19" s="1" t="s">
        <v>17</v>
      </c>
      <c r="C19" s="1">
        <v>394.0</v>
      </c>
      <c r="D19" s="1">
        <v>0.0</v>
      </c>
      <c r="E19" s="1" t="s">
        <v>37</v>
      </c>
      <c r="F19" s="1" t="s">
        <v>30</v>
      </c>
      <c r="G19" s="1" t="s">
        <v>31</v>
      </c>
      <c r="H19" s="1" t="s">
        <v>4785</v>
      </c>
      <c r="I19" s="1" t="s">
        <v>4786</v>
      </c>
      <c r="J19" s="1" t="s">
        <v>4786</v>
      </c>
      <c r="K19" s="2"/>
      <c r="L19" s="1">
        <v>-7.0</v>
      </c>
      <c r="M19" s="1"/>
      <c r="N19" s="1">
        <v>7.472566666666666</v>
      </c>
      <c r="O19" s="1" t="s">
        <v>4756</v>
      </c>
      <c r="P19" s="1" t="s">
        <v>4787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idden="1">
      <c r="A20" s="1" t="s">
        <v>29</v>
      </c>
      <c r="B20" s="1" t="s">
        <v>354</v>
      </c>
      <c r="C20" s="3">
        <v>364.0</v>
      </c>
      <c r="D20" s="1">
        <v>0.0</v>
      </c>
      <c r="E20" s="2"/>
      <c r="F20" s="1" t="s">
        <v>30</v>
      </c>
      <c r="G20" s="1" t="s">
        <v>31</v>
      </c>
      <c r="H20" s="1" t="s">
        <v>4788</v>
      </c>
      <c r="I20" s="1" t="s">
        <v>4789</v>
      </c>
      <c r="J20" s="1" t="s">
        <v>4789</v>
      </c>
      <c r="K20" s="2"/>
      <c r="L20" s="1">
        <v>-9.0</v>
      </c>
      <c r="M20" s="1"/>
      <c r="N20" s="1">
        <v>5.559666666666667</v>
      </c>
      <c r="O20" s="1" t="s">
        <v>4729</v>
      </c>
      <c r="P20" s="1" t="s">
        <v>4790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29</v>
      </c>
      <c r="B21" s="1" t="s">
        <v>354</v>
      </c>
      <c r="C21" s="1">
        <v>528.0</v>
      </c>
      <c r="D21" s="1">
        <v>0.0</v>
      </c>
      <c r="E21" s="2"/>
      <c r="F21" s="1" t="s">
        <v>30</v>
      </c>
      <c r="G21" s="1" t="s">
        <v>31</v>
      </c>
      <c r="H21" s="1" t="s">
        <v>4791</v>
      </c>
      <c r="I21" s="1" t="s">
        <v>4792</v>
      </c>
      <c r="J21" s="1" t="s">
        <v>4792</v>
      </c>
      <c r="K21" s="2"/>
      <c r="L21" s="1">
        <v>-9.0</v>
      </c>
      <c r="M21" s="1"/>
      <c r="N21" s="1">
        <v>9.793766666666667</v>
      </c>
      <c r="O21" s="1" t="s">
        <v>4729</v>
      </c>
      <c r="P21" s="1" t="s">
        <v>4793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36</v>
      </c>
      <c r="B22" s="1" t="s">
        <v>17</v>
      </c>
      <c r="C22" s="1">
        <v>329.0</v>
      </c>
      <c r="D22" s="1">
        <v>0.0</v>
      </c>
      <c r="E22" s="1" t="s">
        <v>37</v>
      </c>
      <c r="F22" s="1" t="s">
        <v>30</v>
      </c>
      <c r="G22" s="1" t="s">
        <v>31</v>
      </c>
      <c r="H22" s="1" t="s">
        <v>4794</v>
      </c>
      <c r="I22" s="1" t="s">
        <v>4795</v>
      </c>
      <c r="J22" s="1" t="s">
        <v>4795</v>
      </c>
      <c r="K22" s="2"/>
      <c r="L22" s="1">
        <v>-11.0</v>
      </c>
      <c r="M22" s="1"/>
      <c r="N22" s="1">
        <v>6.037</v>
      </c>
      <c r="O22" s="1" t="s">
        <v>4756</v>
      </c>
      <c r="P22" s="1" t="s">
        <v>4757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24</v>
      </c>
      <c r="B23" s="1" t="s">
        <v>17</v>
      </c>
      <c r="C23" s="1">
        <v>394.0</v>
      </c>
      <c r="D23" s="1">
        <v>0.0</v>
      </c>
      <c r="E23" s="1" t="s">
        <v>4731</v>
      </c>
      <c r="F23" s="1" t="s">
        <v>62</v>
      </c>
      <c r="G23" s="1" t="s">
        <v>31</v>
      </c>
      <c r="H23" s="1" t="s">
        <v>4796</v>
      </c>
      <c r="I23" s="1" t="s">
        <v>4797</v>
      </c>
      <c r="J23" s="1" t="s">
        <v>4798</v>
      </c>
      <c r="K23" s="1" t="s">
        <v>4799</v>
      </c>
      <c r="L23" s="1">
        <v>-13.0</v>
      </c>
      <c r="M23" s="1">
        <v>0.010416666666666666</v>
      </c>
      <c r="N23" s="1">
        <v>8.652716666666667</v>
      </c>
      <c r="O23" s="1" t="s">
        <v>4736</v>
      </c>
      <c r="P23" s="1" t="s">
        <v>4800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idden="1">
      <c r="A24" s="1" t="s">
        <v>24</v>
      </c>
      <c r="B24" s="1" t="s">
        <v>17</v>
      </c>
      <c r="C24" s="1">
        <v>309.0</v>
      </c>
      <c r="D24" s="1">
        <v>0.0</v>
      </c>
      <c r="E24" s="1" t="s">
        <v>4731</v>
      </c>
      <c r="F24" s="1" t="s">
        <v>62</v>
      </c>
      <c r="G24" s="1" t="s">
        <v>31</v>
      </c>
      <c r="H24" s="1" t="s">
        <v>4801</v>
      </c>
      <c r="I24" s="1" t="s">
        <v>4802</v>
      </c>
      <c r="J24" s="1" t="s">
        <v>4803</v>
      </c>
      <c r="K24" s="1" t="s">
        <v>4804</v>
      </c>
      <c r="L24" s="1">
        <v>-4.0</v>
      </c>
      <c r="M24" s="1">
        <v>0.01595</v>
      </c>
      <c r="N24" s="1">
        <v>7.3394</v>
      </c>
      <c r="O24" s="1" t="s">
        <v>4736</v>
      </c>
      <c r="P24" s="1" t="s">
        <v>4805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98</v>
      </c>
      <c r="B25" s="1" t="s">
        <v>354</v>
      </c>
      <c r="C25" s="1">
        <v>264.0</v>
      </c>
      <c r="D25" s="1">
        <v>0.0</v>
      </c>
      <c r="E25" s="1" t="s">
        <v>4806</v>
      </c>
      <c r="F25" s="1" t="s">
        <v>30</v>
      </c>
      <c r="G25" s="1" t="s">
        <v>31</v>
      </c>
      <c r="H25" s="1" t="s">
        <v>4807</v>
      </c>
      <c r="I25" s="1" t="s">
        <v>4808</v>
      </c>
      <c r="J25" s="1" t="s">
        <v>4808</v>
      </c>
      <c r="K25" s="2"/>
      <c r="L25" s="1">
        <v>-6.0</v>
      </c>
      <c r="M25" s="1"/>
      <c r="N25" s="1">
        <v>8.241416666666666</v>
      </c>
      <c r="O25" s="1" t="s">
        <v>4729</v>
      </c>
      <c r="P25" s="1" t="s">
        <v>4809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idden="1">
      <c r="A26" s="1" t="s">
        <v>36</v>
      </c>
      <c r="B26" s="1" t="s">
        <v>17</v>
      </c>
      <c r="C26" s="1">
        <v>329.0</v>
      </c>
      <c r="D26" s="1">
        <v>0.0</v>
      </c>
      <c r="E26" s="1" t="s">
        <v>37</v>
      </c>
      <c r="F26" s="1" t="s">
        <v>30</v>
      </c>
      <c r="G26" s="1" t="s">
        <v>31</v>
      </c>
      <c r="H26" s="1" t="s">
        <v>4810</v>
      </c>
      <c r="I26" s="1" t="s">
        <v>4811</v>
      </c>
      <c r="J26" s="1" t="s">
        <v>4811</v>
      </c>
      <c r="K26" s="2"/>
      <c r="L26" s="1">
        <v>-6.0</v>
      </c>
      <c r="M26" s="1"/>
      <c r="N26" s="1">
        <v>8.381683333333333</v>
      </c>
      <c r="O26" s="1" t="s">
        <v>4756</v>
      </c>
      <c r="P26" s="1" t="s">
        <v>4812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idden="1">
      <c r="A27" s="1" t="s">
        <v>24</v>
      </c>
      <c r="B27" s="1" t="s">
        <v>17</v>
      </c>
      <c r="C27" s="1">
        <v>564.0</v>
      </c>
      <c r="D27" s="1">
        <v>136.0</v>
      </c>
      <c r="E27" s="2"/>
      <c r="F27" s="1" t="s">
        <v>18</v>
      </c>
      <c r="G27" s="1" t="s">
        <v>31</v>
      </c>
      <c r="H27" s="1" t="s">
        <v>4813</v>
      </c>
      <c r="I27" s="1" t="s">
        <v>4814</v>
      </c>
      <c r="J27" s="1" t="s">
        <v>4740</v>
      </c>
      <c r="K27" s="2"/>
      <c r="L27" s="1">
        <v>515.0</v>
      </c>
      <c r="M27" s="1"/>
      <c r="N27" s="1">
        <v>12.6058</v>
      </c>
      <c r="O27" s="1" t="s">
        <v>4736</v>
      </c>
      <c r="P27" s="1" t="s">
        <v>4815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idden="1">
      <c r="A28" s="1" t="s">
        <v>98</v>
      </c>
      <c r="B28" s="1" t="s">
        <v>354</v>
      </c>
      <c r="C28" s="3">
        <v>321.0</v>
      </c>
      <c r="D28" s="1">
        <v>0.0</v>
      </c>
      <c r="E28" s="1" t="s">
        <v>4816</v>
      </c>
      <c r="F28" s="1" t="s">
        <v>30</v>
      </c>
      <c r="G28" s="1" t="s">
        <v>31</v>
      </c>
      <c r="H28" s="1" t="s">
        <v>4817</v>
      </c>
      <c r="I28" s="1" t="s">
        <v>4818</v>
      </c>
      <c r="J28" s="1" t="s">
        <v>4818</v>
      </c>
      <c r="K28" s="2"/>
      <c r="L28" s="1">
        <v>-8.0</v>
      </c>
      <c r="M28" s="1"/>
      <c r="N28" s="1">
        <v>6.890066666666667</v>
      </c>
      <c r="O28" s="1" t="s">
        <v>4729</v>
      </c>
      <c r="P28" s="1" t="s">
        <v>4819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idden="1">
      <c r="A29" s="1" t="s">
        <v>24</v>
      </c>
      <c r="B29" s="1" t="s">
        <v>17</v>
      </c>
      <c r="C29" s="1">
        <v>238.0</v>
      </c>
      <c r="D29" s="1">
        <v>0.0</v>
      </c>
      <c r="E29" s="2"/>
      <c r="F29" s="1" t="s">
        <v>18</v>
      </c>
      <c r="G29" s="1" t="s">
        <v>19</v>
      </c>
      <c r="H29" s="1" t="s">
        <v>4820</v>
      </c>
      <c r="I29" s="1" t="s">
        <v>4821</v>
      </c>
      <c r="J29" s="1" t="s">
        <v>4740</v>
      </c>
      <c r="K29" s="2"/>
      <c r="L29" s="1">
        <v>524.0</v>
      </c>
      <c r="M29" s="1"/>
      <c r="N29" s="1">
        <v>10.183266666666666</v>
      </c>
      <c r="O29" s="1" t="s">
        <v>4736</v>
      </c>
      <c r="P29" s="1" t="s">
        <v>4822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idden="1">
      <c r="A30" s="1" t="s">
        <v>29</v>
      </c>
      <c r="B30" s="1" t="s">
        <v>354</v>
      </c>
      <c r="C30" s="1">
        <v>329.0</v>
      </c>
      <c r="D30" s="1">
        <v>0.0</v>
      </c>
      <c r="E30" s="2"/>
      <c r="F30" s="1" t="s">
        <v>30</v>
      </c>
      <c r="G30" s="1" t="s">
        <v>31</v>
      </c>
      <c r="H30" s="1" t="s">
        <v>4823</v>
      </c>
      <c r="I30" s="1" t="s">
        <v>4824</v>
      </c>
      <c r="J30" s="1" t="s">
        <v>4824</v>
      </c>
      <c r="K30" s="2"/>
      <c r="L30" s="1">
        <v>-2.0</v>
      </c>
      <c r="M30" s="1"/>
      <c r="N30" s="1">
        <v>12.338233333333333</v>
      </c>
      <c r="O30" s="1" t="s">
        <v>4729</v>
      </c>
      <c r="P30" s="1" t="s">
        <v>4825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idden="1">
      <c r="A31" s="1" t="s">
        <v>16</v>
      </c>
      <c r="B31" s="1" t="s">
        <v>17</v>
      </c>
      <c r="C31" s="1">
        <v>104.5</v>
      </c>
      <c r="D31" s="1">
        <v>104.5</v>
      </c>
      <c r="E31" s="2"/>
      <c r="F31" s="1" t="s">
        <v>18</v>
      </c>
      <c r="G31" s="1" t="s">
        <v>19</v>
      </c>
      <c r="H31" s="1" t="s">
        <v>4826</v>
      </c>
      <c r="I31" s="1" t="s">
        <v>4827</v>
      </c>
      <c r="J31" s="1" t="s">
        <v>4740</v>
      </c>
      <c r="K31" s="2"/>
      <c r="L31" s="1">
        <v>545.0</v>
      </c>
      <c r="M31" s="1"/>
      <c r="N31" s="1">
        <v>5.638583333333333</v>
      </c>
      <c r="O31" s="1" t="s">
        <v>22</v>
      </c>
      <c r="P31" s="1" t="s">
        <v>4828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16</v>
      </c>
      <c r="B32" s="1" t="s">
        <v>17</v>
      </c>
      <c r="C32" s="1">
        <v>309.0</v>
      </c>
      <c r="D32" s="1">
        <v>0.0</v>
      </c>
      <c r="E32" s="2"/>
      <c r="F32" s="1" t="s">
        <v>18</v>
      </c>
      <c r="G32" s="1" t="s">
        <v>19</v>
      </c>
      <c r="H32" s="1" t="s">
        <v>4829</v>
      </c>
      <c r="I32" s="1" t="s">
        <v>4830</v>
      </c>
      <c r="J32" s="1" t="s">
        <v>4740</v>
      </c>
      <c r="K32" s="2"/>
      <c r="L32" s="1">
        <v>546.0</v>
      </c>
      <c r="M32" s="1"/>
      <c r="N32" s="1">
        <v>4.53865</v>
      </c>
      <c r="O32" s="1" t="s">
        <v>22</v>
      </c>
      <c r="P32" s="1" t="s">
        <v>4831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idden="1">
      <c r="A33" s="1" t="s">
        <v>36</v>
      </c>
      <c r="B33" s="1" t="s">
        <v>17</v>
      </c>
      <c r="C33" s="3">
        <v>394.0</v>
      </c>
      <c r="D33" s="1">
        <v>0.0</v>
      </c>
      <c r="E33" s="1" t="s">
        <v>37</v>
      </c>
      <c r="F33" s="1" t="s">
        <v>30</v>
      </c>
      <c r="G33" s="1" t="s">
        <v>31</v>
      </c>
      <c r="H33" s="1" t="s">
        <v>4832</v>
      </c>
      <c r="I33" s="1" t="s">
        <v>4833</v>
      </c>
      <c r="J33" s="1" t="s">
        <v>4833</v>
      </c>
      <c r="K33" s="2"/>
      <c r="L33" s="1">
        <v>0.0</v>
      </c>
      <c r="M33" s="1"/>
      <c r="N33" s="1">
        <v>14.253233333333334</v>
      </c>
      <c r="O33" s="1" t="s">
        <v>4756</v>
      </c>
      <c r="P33" s="1" t="s">
        <v>4834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idden="1">
      <c r="A34" s="1" t="s">
        <v>36</v>
      </c>
      <c r="B34" s="1" t="s">
        <v>17</v>
      </c>
      <c r="C34" s="1">
        <v>329.0</v>
      </c>
      <c r="D34" s="1">
        <v>0.0</v>
      </c>
      <c r="E34" s="1" t="s">
        <v>37</v>
      </c>
      <c r="F34" s="1" t="s">
        <v>30</v>
      </c>
      <c r="G34" s="1" t="s">
        <v>31</v>
      </c>
      <c r="H34" s="1" t="s">
        <v>4835</v>
      </c>
      <c r="I34" s="1" t="s">
        <v>4836</v>
      </c>
      <c r="J34" s="1" t="s">
        <v>4836</v>
      </c>
      <c r="K34" s="2"/>
      <c r="L34" s="1">
        <v>-3.0</v>
      </c>
      <c r="M34" s="1"/>
      <c r="N34" s="1">
        <v>11.588533333333332</v>
      </c>
      <c r="O34" s="1" t="s">
        <v>4756</v>
      </c>
      <c r="P34" s="1" t="s">
        <v>4837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24</v>
      </c>
      <c r="B35" s="1" t="s">
        <v>17</v>
      </c>
      <c r="C35" s="3">
        <v>199.0</v>
      </c>
      <c r="D35" s="1">
        <v>50.0</v>
      </c>
      <c r="E35" s="2"/>
      <c r="F35" s="1" t="s">
        <v>18</v>
      </c>
      <c r="G35" s="1" t="s">
        <v>167</v>
      </c>
      <c r="H35" s="1" t="s">
        <v>4838</v>
      </c>
      <c r="I35" s="1" t="s">
        <v>4839</v>
      </c>
      <c r="J35" s="1" t="s">
        <v>4740</v>
      </c>
      <c r="K35" s="2"/>
      <c r="L35" s="1">
        <v>541.0</v>
      </c>
      <c r="M35" s="1"/>
      <c r="N35" s="1">
        <v>7.9342</v>
      </c>
      <c r="O35" s="1" t="s">
        <v>4736</v>
      </c>
      <c r="P35" s="1" t="s">
        <v>4840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idden="1">
      <c r="A36" s="1" t="s">
        <v>24</v>
      </c>
      <c r="B36" s="1" t="s">
        <v>17</v>
      </c>
      <c r="C36" s="1">
        <v>901.0</v>
      </c>
      <c r="D36" s="1">
        <v>0.0</v>
      </c>
      <c r="E36" s="1" t="s">
        <v>4731</v>
      </c>
      <c r="F36" s="1" t="s">
        <v>62</v>
      </c>
      <c r="G36" s="1" t="s">
        <v>31</v>
      </c>
      <c r="H36" s="1" t="s">
        <v>4841</v>
      </c>
      <c r="I36" s="1" t="s">
        <v>4842</v>
      </c>
      <c r="J36" s="1" t="s">
        <v>4843</v>
      </c>
      <c r="K36" s="1" t="s">
        <v>4844</v>
      </c>
      <c r="L36" s="1">
        <v>-4.0</v>
      </c>
      <c r="M36" s="1">
        <v>0.013333333333333334</v>
      </c>
      <c r="N36" s="1">
        <v>11.389916666666666</v>
      </c>
      <c r="O36" s="1" t="s">
        <v>4736</v>
      </c>
      <c r="P36" s="1" t="s">
        <v>4845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24</v>
      </c>
      <c r="B37" s="1" t="s">
        <v>17</v>
      </c>
      <c r="C37" s="1">
        <v>281.0</v>
      </c>
      <c r="D37" s="1">
        <v>57.0</v>
      </c>
      <c r="E37" s="2"/>
      <c r="F37" s="1" t="s">
        <v>18</v>
      </c>
      <c r="G37" s="1" t="s">
        <v>31</v>
      </c>
      <c r="H37" s="1" t="s">
        <v>4846</v>
      </c>
      <c r="I37" s="1" t="s">
        <v>4847</v>
      </c>
      <c r="J37" s="1" t="s">
        <v>4740</v>
      </c>
      <c r="K37" s="2"/>
      <c r="L37" s="1">
        <v>539.0</v>
      </c>
      <c r="M37" s="1"/>
      <c r="N37" s="1">
        <v>17.984183333333334</v>
      </c>
      <c r="O37" s="1" t="s">
        <v>4736</v>
      </c>
      <c r="P37" s="1" t="s">
        <v>4848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98</v>
      </c>
      <c r="B38" s="1" t="s">
        <v>354</v>
      </c>
      <c r="C38" s="1">
        <v>354.0</v>
      </c>
      <c r="D38" s="1">
        <v>0.0</v>
      </c>
      <c r="E38" s="1" t="s">
        <v>394</v>
      </c>
      <c r="F38" s="1" t="s">
        <v>30</v>
      </c>
      <c r="G38" s="1" t="s">
        <v>31</v>
      </c>
      <c r="H38" s="1" t="s">
        <v>4849</v>
      </c>
      <c r="I38" s="1" t="s">
        <v>4850</v>
      </c>
      <c r="J38" s="1" t="s">
        <v>4850</v>
      </c>
      <c r="K38" s="2"/>
      <c r="L38" s="1">
        <v>-5.0</v>
      </c>
      <c r="M38" s="1"/>
      <c r="N38" s="1">
        <v>9.15545</v>
      </c>
      <c r="O38" s="1" t="s">
        <v>4729</v>
      </c>
      <c r="P38" s="1" t="s">
        <v>4851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idden="1">
      <c r="A39" s="1" t="s">
        <v>24</v>
      </c>
      <c r="B39" s="1" t="s">
        <v>17</v>
      </c>
      <c r="C39" s="1">
        <v>326.0</v>
      </c>
      <c r="D39" s="1">
        <v>0.0</v>
      </c>
      <c r="E39" s="1" t="s">
        <v>4731</v>
      </c>
      <c r="F39" s="1" t="s">
        <v>62</v>
      </c>
      <c r="G39" s="1" t="s">
        <v>31</v>
      </c>
      <c r="H39" s="1" t="s">
        <v>4852</v>
      </c>
      <c r="I39" s="1" t="s">
        <v>4853</v>
      </c>
      <c r="J39" s="1" t="s">
        <v>4854</v>
      </c>
      <c r="K39" s="1" t="s">
        <v>4855</v>
      </c>
      <c r="L39" s="1">
        <v>-3.0</v>
      </c>
      <c r="M39" s="1">
        <v>0.012783333333333334</v>
      </c>
      <c r="N39" s="1">
        <v>12.96215</v>
      </c>
      <c r="O39" s="1" t="s">
        <v>4736</v>
      </c>
      <c r="P39" s="1" t="s">
        <v>4856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idden="1">
      <c r="A40" s="1" t="s">
        <v>36</v>
      </c>
      <c r="B40" s="1" t="s">
        <v>17</v>
      </c>
      <c r="C40" s="1">
        <v>369.0</v>
      </c>
      <c r="D40" s="1">
        <v>0.0</v>
      </c>
      <c r="E40" s="1" t="s">
        <v>37</v>
      </c>
      <c r="F40" s="1" t="s">
        <v>30</v>
      </c>
      <c r="G40" s="1" t="s">
        <v>31</v>
      </c>
      <c r="H40" s="1" t="s">
        <v>4857</v>
      </c>
      <c r="I40" s="1" t="s">
        <v>4858</v>
      </c>
      <c r="J40" s="1" t="s">
        <v>4858</v>
      </c>
      <c r="K40" s="2"/>
      <c r="L40" s="1">
        <v>-7.0</v>
      </c>
      <c r="M40" s="1"/>
      <c r="N40" s="1">
        <v>7.051633333333333</v>
      </c>
      <c r="O40" s="1" t="s">
        <v>4756</v>
      </c>
      <c r="P40" s="1" t="s">
        <v>4859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idden="1">
      <c r="A41" s="1" t="s">
        <v>24</v>
      </c>
      <c r="B41" s="1" t="s">
        <v>17</v>
      </c>
      <c r="C41" s="1">
        <v>395.0</v>
      </c>
      <c r="D41" s="1">
        <v>99.0</v>
      </c>
      <c r="E41" s="2"/>
      <c r="F41" s="1" t="s">
        <v>18</v>
      </c>
      <c r="G41" s="1" t="s">
        <v>19</v>
      </c>
      <c r="H41" s="1" t="s">
        <v>4860</v>
      </c>
      <c r="I41" s="1" t="s">
        <v>4861</v>
      </c>
      <c r="J41" s="1" t="s">
        <v>4740</v>
      </c>
      <c r="K41" s="2"/>
      <c r="L41" s="1">
        <v>555.0</v>
      </c>
      <c r="M41" s="1"/>
      <c r="N41" s="1">
        <v>14.454116666666666</v>
      </c>
      <c r="O41" s="1" t="s">
        <v>4736</v>
      </c>
      <c r="P41" s="1" t="s">
        <v>4862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idden="1">
      <c r="A42" s="1" t="s">
        <v>29</v>
      </c>
      <c r="B42" s="1" t="s">
        <v>354</v>
      </c>
      <c r="C42" s="1">
        <v>289.0</v>
      </c>
      <c r="D42" s="1">
        <v>0.0</v>
      </c>
      <c r="E42" s="2"/>
      <c r="F42" s="1" t="s">
        <v>30</v>
      </c>
      <c r="G42" s="1" t="s">
        <v>31</v>
      </c>
      <c r="H42" s="1" t="s">
        <v>4863</v>
      </c>
      <c r="I42" s="1" t="s">
        <v>4864</v>
      </c>
      <c r="J42" s="1" t="s">
        <v>4864</v>
      </c>
      <c r="K42" s="2"/>
      <c r="L42" s="1">
        <v>-8.0</v>
      </c>
      <c r="M42" s="1"/>
      <c r="N42" s="1">
        <v>6.265616666666666</v>
      </c>
      <c r="O42" s="1" t="s">
        <v>4729</v>
      </c>
      <c r="P42" s="1" t="s">
        <v>4865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idden="1">
      <c r="A43" s="1" t="s">
        <v>24</v>
      </c>
      <c r="B43" s="1" t="s">
        <v>17</v>
      </c>
      <c r="C43" s="1">
        <v>199.0</v>
      </c>
      <c r="D43" s="1">
        <v>50.0</v>
      </c>
      <c r="E43" s="2"/>
      <c r="F43" s="1" t="s">
        <v>18</v>
      </c>
      <c r="G43" s="1" t="s">
        <v>19</v>
      </c>
      <c r="H43" s="1" t="s">
        <v>4866</v>
      </c>
      <c r="I43" s="1" t="s">
        <v>4867</v>
      </c>
      <c r="J43" s="1" t="s">
        <v>4740</v>
      </c>
      <c r="K43" s="2"/>
      <c r="L43" s="1">
        <v>554.0</v>
      </c>
      <c r="M43" s="1"/>
      <c r="N43" s="1">
        <v>17.122783333333334</v>
      </c>
      <c r="O43" s="1" t="s">
        <v>4736</v>
      </c>
      <c r="P43" s="1" t="s">
        <v>4868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idden="1">
      <c r="A44" s="1" t="s">
        <v>29</v>
      </c>
      <c r="B44" s="1" t="s">
        <v>354</v>
      </c>
      <c r="C44" s="1">
        <v>642.0</v>
      </c>
      <c r="D44" s="1">
        <v>0.0</v>
      </c>
      <c r="E44" s="2"/>
      <c r="F44" s="1" t="s">
        <v>30</v>
      </c>
      <c r="G44" s="1" t="s">
        <v>31</v>
      </c>
      <c r="H44" s="1" t="s">
        <v>4869</v>
      </c>
      <c r="I44" s="1" t="s">
        <v>4870</v>
      </c>
      <c r="J44" s="1" t="s">
        <v>4870</v>
      </c>
      <c r="K44" s="2"/>
      <c r="L44" s="1">
        <v>-8.0</v>
      </c>
      <c r="M44" s="1"/>
      <c r="N44" s="1">
        <v>11.947383333333333</v>
      </c>
      <c r="O44" s="1" t="s">
        <v>4729</v>
      </c>
      <c r="P44" s="1" t="s">
        <v>4871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idden="1">
      <c r="A45" s="1" t="s">
        <v>36</v>
      </c>
      <c r="B45" s="1" t="s">
        <v>17</v>
      </c>
      <c r="C45" s="1">
        <v>334.0</v>
      </c>
      <c r="D45" s="1">
        <v>0.0</v>
      </c>
      <c r="E45" s="1" t="s">
        <v>37</v>
      </c>
      <c r="F45" s="1" t="s">
        <v>30</v>
      </c>
      <c r="G45" s="1" t="s">
        <v>31</v>
      </c>
      <c r="H45" s="1" t="s">
        <v>4872</v>
      </c>
      <c r="I45" s="1" t="s">
        <v>4873</v>
      </c>
      <c r="J45" s="1" t="s">
        <v>4873</v>
      </c>
      <c r="K45" s="2"/>
      <c r="L45" s="1">
        <v>-6.0</v>
      </c>
      <c r="M45" s="1"/>
      <c r="N45" s="1">
        <v>8.559116666666666</v>
      </c>
      <c r="O45" s="1" t="s">
        <v>4756</v>
      </c>
      <c r="P45" s="1" t="s">
        <v>4874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idden="1">
      <c r="A46" s="1" t="s">
        <v>98</v>
      </c>
      <c r="B46" s="1" t="s">
        <v>354</v>
      </c>
      <c r="C46" s="1">
        <v>655.0</v>
      </c>
      <c r="D46" s="1">
        <v>0.0</v>
      </c>
      <c r="E46" s="1" t="s">
        <v>4875</v>
      </c>
      <c r="F46" s="1" t="s">
        <v>30</v>
      </c>
      <c r="G46" s="1" t="s">
        <v>31</v>
      </c>
      <c r="H46" s="1" t="s">
        <v>4876</v>
      </c>
      <c r="I46" s="1" t="s">
        <v>4877</v>
      </c>
      <c r="J46" s="1" t="s">
        <v>4877</v>
      </c>
      <c r="K46" s="2"/>
      <c r="L46" s="1">
        <v>-10.0</v>
      </c>
      <c r="M46" s="1"/>
      <c r="N46" s="1">
        <v>9.435066666666666</v>
      </c>
      <c r="O46" s="1" t="s">
        <v>4729</v>
      </c>
      <c r="P46" s="1" t="s">
        <v>4878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idden="1">
      <c r="A47" s="1" t="s">
        <v>24</v>
      </c>
      <c r="B47" s="1" t="s">
        <v>17</v>
      </c>
      <c r="C47" s="1">
        <v>267.0</v>
      </c>
      <c r="D47" s="1">
        <v>62.0</v>
      </c>
      <c r="E47" s="2"/>
      <c r="F47" s="1" t="s">
        <v>18</v>
      </c>
      <c r="G47" s="1" t="s">
        <v>31</v>
      </c>
      <c r="H47" s="1" t="s">
        <v>4879</v>
      </c>
      <c r="I47" s="1" t="s">
        <v>4880</v>
      </c>
      <c r="J47" s="1" t="s">
        <v>4740</v>
      </c>
      <c r="K47" s="2"/>
      <c r="L47" s="1">
        <v>562.0</v>
      </c>
      <c r="M47" s="1"/>
      <c r="N47" s="1">
        <v>6.2086</v>
      </c>
      <c r="O47" s="1" t="s">
        <v>4736</v>
      </c>
      <c r="P47" s="1" t="s">
        <v>4881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idden="1">
      <c r="A48" s="1" t="s">
        <v>36</v>
      </c>
      <c r="B48" s="1" t="s">
        <v>17</v>
      </c>
      <c r="C48" s="1">
        <v>304.0</v>
      </c>
      <c r="D48" s="1">
        <v>0.0</v>
      </c>
      <c r="E48" s="1" t="s">
        <v>37</v>
      </c>
      <c r="F48" s="1" t="s">
        <v>30</v>
      </c>
      <c r="G48" s="1" t="s">
        <v>31</v>
      </c>
      <c r="H48" s="1" t="s">
        <v>4882</v>
      </c>
      <c r="I48" s="1" t="s">
        <v>4883</v>
      </c>
      <c r="J48" s="1" t="s">
        <v>4883</v>
      </c>
      <c r="K48" s="2"/>
      <c r="L48" s="1">
        <v>-6.0</v>
      </c>
      <c r="M48" s="1"/>
      <c r="N48" s="1">
        <v>8.392216666666666</v>
      </c>
      <c r="O48" s="1" t="s">
        <v>4756</v>
      </c>
      <c r="P48" s="1" t="s">
        <v>4884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idden="1">
      <c r="A49" s="1" t="s">
        <v>24</v>
      </c>
      <c r="B49" s="1" t="s">
        <v>17</v>
      </c>
      <c r="C49" s="1">
        <v>494.0</v>
      </c>
      <c r="D49" s="1">
        <v>34.0</v>
      </c>
      <c r="E49" s="1" t="s">
        <v>4731</v>
      </c>
      <c r="F49" s="1" t="s">
        <v>62</v>
      </c>
      <c r="G49" s="1" t="s">
        <v>31</v>
      </c>
      <c r="H49" s="1" t="s">
        <v>4885</v>
      </c>
      <c r="I49" s="1" t="s">
        <v>4886</v>
      </c>
      <c r="J49" s="1" t="s">
        <v>4887</v>
      </c>
      <c r="K49" s="1" t="s">
        <v>4888</v>
      </c>
      <c r="L49" s="1">
        <v>-8.0</v>
      </c>
      <c r="M49" s="1">
        <v>0.02036666666666667</v>
      </c>
      <c r="N49" s="1">
        <v>12.9726</v>
      </c>
      <c r="O49" s="1" t="s">
        <v>4736</v>
      </c>
      <c r="P49" s="1" t="s">
        <v>4889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98</v>
      </c>
      <c r="B50" s="1" t="s">
        <v>354</v>
      </c>
      <c r="C50" s="1">
        <v>603.0</v>
      </c>
      <c r="D50" s="1">
        <v>0.0</v>
      </c>
      <c r="E50" s="1" t="s">
        <v>4890</v>
      </c>
      <c r="F50" s="1" t="s">
        <v>30</v>
      </c>
      <c r="G50" s="1" t="s">
        <v>31</v>
      </c>
      <c r="H50" s="1" t="s">
        <v>4891</v>
      </c>
      <c r="I50" s="1" t="s">
        <v>4892</v>
      </c>
      <c r="J50" s="1" t="s">
        <v>4892</v>
      </c>
      <c r="K50" s="2"/>
      <c r="L50" s="1">
        <v>-7.0</v>
      </c>
      <c r="M50" s="1"/>
      <c r="N50" s="1">
        <v>12.5836</v>
      </c>
      <c r="O50" s="1" t="s">
        <v>4729</v>
      </c>
      <c r="P50" s="1" t="s">
        <v>4893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idden="1">
      <c r="A51" s="1" t="s">
        <v>29</v>
      </c>
      <c r="B51" s="1" t="s">
        <v>354</v>
      </c>
      <c r="C51" s="1">
        <v>657.0</v>
      </c>
      <c r="D51" s="1">
        <v>0.0</v>
      </c>
      <c r="E51" s="2"/>
      <c r="F51" s="1" t="s">
        <v>30</v>
      </c>
      <c r="G51" s="1" t="s">
        <v>31</v>
      </c>
      <c r="H51" s="1" t="s">
        <v>4894</v>
      </c>
      <c r="I51" s="1" t="s">
        <v>4895</v>
      </c>
      <c r="J51" s="1" t="s">
        <v>4895</v>
      </c>
      <c r="K51" s="2"/>
      <c r="L51" s="1">
        <v>-10.0</v>
      </c>
      <c r="M51" s="1"/>
      <c r="N51" s="1">
        <v>9.296833333333334</v>
      </c>
      <c r="O51" s="1" t="s">
        <v>4729</v>
      </c>
      <c r="P51" s="1" t="s">
        <v>4896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idden="1">
      <c r="A52" s="1" t="s">
        <v>24</v>
      </c>
      <c r="B52" s="1" t="s">
        <v>17</v>
      </c>
      <c r="C52" s="1">
        <v>247.0</v>
      </c>
      <c r="D52" s="1">
        <v>62.0</v>
      </c>
      <c r="E52" s="2"/>
      <c r="F52" s="1" t="s">
        <v>18</v>
      </c>
      <c r="G52" s="1" t="s">
        <v>167</v>
      </c>
      <c r="H52" s="1" t="s">
        <v>4897</v>
      </c>
      <c r="I52" s="1" t="s">
        <v>4898</v>
      </c>
      <c r="J52" s="1" t="s">
        <v>4740</v>
      </c>
      <c r="K52" s="2"/>
      <c r="L52" s="1">
        <v>569.0</v>
      </c>
      <c r="M52" s="1"/>
      <c r="N52" s="1">
        <v>7.867083333333333</v>
      </c>
      <c r="O52" s="1" t="s">
        <v>4736</v>
      </c>
      <c r="P52" s="1" t="s">
        <v>4881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idden="1">
      <c r="A53" s="1" t="s">
        <v>36</v>
      </c>
      <c r="B53" s="1" t="s">
        <v>17</v>
      </c>
      <c r="C53" s="1">
        <v>329.0</v>
      </c>
      <c r="D53" s="1">
        <v>0.0</v>
      </c>
      <c r="E53" s="1" t="s">
        <v>37</v>
      </c>
      <c r="F53" s="1" t="s">
        <v>30</v>
      </c>
      <c r="G53" s="1" t="s">
        <v>31</v>
      </c>
      <c r="H53" s="1" t="s">
        <v>4899</v>
      </c>
      <c r="I53" s="1" t="s">
        <v>4900</v>
      </c>
      <c r="J53" s="1" t="s">
        <v>4900</v>
      </c>
      <c r="K53" s="2"/>
      <c r="L53" s="1">
        <v>-7.0</v>
      </c>
      <c r="M53" s="1"/>
      <c r="N53" s="1">
        <v>7.4961166666666665</v>
      </c>
      <c r="O53" s="1" t="s">
        <v>4756</v>
      </c>
      <c r="P53" s="1" t="s">
        <v>4901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16</v>
      </c>
      <c r="B54" s="1" t="s">
        <v>17</v>
      </c>
      <c r="C54" s="1">
        <v>309.0</v>
      </c>
      <c r="D54" s="1">
        <v>0.0</v>
      </c>
      <c r="E54" s="2"/>
      <c r="F54" s="1" t="s">
        <v>18</v>
      </c>
      <c r="G54" s="1" t="s">
        <v>19</v>
      </c>
      <c r="H54" s="1" t="s">
        <v>4902</v>
      </c>
      <c r="I54" s="1" t="s">
        <v>4903</v>
      </c>
      <c r="J54" s="1" t="s">
        <v>4740</v>
      </c>
      <c r="K54" s="2"/>
      <c r="L54" s="1">
        <v>609.0</v>
      </c>
      <c r="M54" s="1"/>
      <c r="N54" s="1">
        <v>5.458966666666667</v>
      </c>
      <c r="O54" s="1" t="s">
        <v>22</v>
      </c>
      <c r="P54" s="1" t="s">
        <v>4904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idden="1">
      <c r="A55" s="1" t="s">
        <v>24</v>
      </c>
      <c r="B55" s="1" t="s">
        <v>17</v>
      </c>
      <c r="C55" s="1">
        <v>199.0</v>
      </c>
      <c r="D55" s="1">
        <v>50.0</v>
      </c>
      <c r="E55" s="2"/>
      <c r="F55" s="1" t="s">
        <v>18</v>
      </c>
      <c r="G55" s="1" t="s">
        <v>167</v>
      </c>
      <c r="H55" s="1" t="s">
        <v>4905</v>
      </c>
      <c r="I55" s="1" t="s">
        <v>4906</v>
      </c>
      <c r="J55" s="1" t="s">
        <v>4740</v>
      </c>
      <c r="K55" s="2"/>
      <c r="L55" s="1">
        <v>599.0</v>
      </c>
      <c r="M55" s="1"/>
      <c r="N55" s="1">
        <v>13.142816666666667</v>
      </c>
      <c r="O55" s="1" t="s">
        <v>4736</v>
      </c>
      <c r="P55" s="1" t="s">
        <v>4907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24</v>
      </c>
      <c r="B56" s="1" t="s">
        <v>17</v>
      </c>
      <c r="C56" s="1">
        <v>199.0</v>
      </c>
      <c r="D56" s="1">
        <v>50.0</v>
      </c>
      <c r="E56" s="2"/>
      <c r="F56" s="1" t="s">
        <v>18</v>
      </c>
      <c r="G56" s="1" t="s">
        <v>31</v>
      </c>
      <c r="H56" s="1" t="s">
        <v>4908</v>
      </c>
      <c r="I56" s="1" t="s">
        <v>4909</v>
      </c>
      <c r="J56" s="1" t="s">
        <v>4740</v>
      </c>
      <c r="K56" s="2"/>
      <c r="L56" s="1">
        <v>603.0</v>
      </c>
      <c r="M56" s="1"/>
      <c r="N56" s="1">
        <v>12.348266666666667</v>
      </c>
      <c r="O56" s="1" t="s">
        <v>4736</v>
      </c>
      <c r="P56" s="1" t="s">
        <v>4910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idden="1">
      <c r="A57" s="1" t="s">
        <v>36</v>
      </c>
      <c r="B57" s="1" t="s">
        <v>17</v>
      </c>
      <c r="C57" s="1">
        <v>369.0</v>
      </c>
      <c r="D57" s="1">
        <v>0.0</v>
      </c>
      <c r="E57" s="1" t="s">
        <v>37</v>
      </c>
      <c r="F57" s="1" t="s">
        <v>30</v>
      </c>
      <c r="G57" s="1" t="s">
        <v>31</v>
      </c>
      <c r="H57" s="1" t="s">
        <v>4911</v>
      </c>
      <c r="I57" s="1" t="s">
        <v>4912</v>
      </c>
      <c r="J57" s="1" t="s">
        <v>4912</v>
      </c>
      <c r="K57" s="2"/>
      <c r="L57" s="1">
        <v>0.0</v>
      </c>
      <c r="M57" s="1"/>
      <c r="N57" s="1">
        <v>14.163966666666667</v>
      </c>
      <c r="O57" s="1" t="s">
        <v>4756</v>
      </c>
      <c r="P57" s="1" t="s">
        <v>4913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idden="1">
      <c r="A58" s="1" t="s">
        <v>29</v>
      </c>
      <c r="B58" s="1" t="s">
        <v>354</v>
      </c>
      <c r="C58" s="1">
        <v>224.0</v>
      </c>
      <c r="D58" s="1">
        <v>0.0</v>
      </c>
      <c r="E58" s="2"/>
      <c r="F58" s="1" t="s">
        <v>30</v>
      </c>
      <c r="G58" s="1" t="s">
        <v>31</v>
      </c>
      <c r="H58" s="1" t="s">
        <v>4914</v>
      </c>
      <c r="I58" s="1" t="s">
        <v>4915</v>
      </c>
      <c r="J58" s="1" t="s">
        <v>4915</v>
      </c>
      <c r="K58" s="2"/>
      <c r="L58" s="1">
        <v>-6.0</v>
      </c>
      <c r="M58" s="1"/>
      <c r="N58" s="1">
        <v>8.4024</v>
      </c>
      <c r="O58" s="1" t="s">
        <v>4729</v>
      </c>
      <c r="P58" s="1" t="s">
        <v>4916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36</v>
      </c>
      <c r="B59" s="1" t="s">
        <v>17</v>
      </c>
      <c r="C59" s="1">
        <v>329.0</v>
      </c>
      <c r="D59" s="1">
        <v>0.0</v>
      </c>
      <c r="E59" s="1" t="s">
        <v>37</v>
      </c>
      <c r="F59" s="1" t="s">
        <v>30</v>
      </c>
      <c r="G59" s="1" t="s">
        <v>31</v>
      </c>
      <c r="H59" s="1" t="s">
        <v>4917</v>
      </c>
      <c r="I59" s="1" t="s">
        <v>4918</v>
      </c>
      <c r="J59" s="1" t="s">
        <v>4918</v>
      </c>
      <c r="K59" s="2"/>
      <c r="L59" s="1">
        <v>-3.0</v>
      </c>
      <c r="M59" s="1"/>
      <c r="N59" s="1">
        <v>11.228716666666667</v>
      </c>
      <c r="O59" s="1" t="s">
        <v>4756</v>
      </c>
      <c r="P59" s="1" t="s">
        <v>4919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36</v>
      </c>
      <c r="B60" s="1" t="s">
        <v>17</v>
      </c>
      <c r="C60" s="1">
        <v>474.0</v>
      </c>
      <c r="D60" s="1">
        <v>0.0</v>
      </c>
      <c r="E60" s="1" t="s">
        <v>37</v>
      </c>
      <c r="F60" s="1" t="s">
        <v>30</v>
      </c>
      <c r="G60" s="1" t="s">
        <v>31</v>
      </c>
      <c r="H60" s="1" t="s">
        <v>4920</v>
      </c>
      <c r="I60" s="1" t="s">
        <v>4921</v>
      </c>
      <c r="J60" s="1" t="s">
        <v>4921</v>
      </c>
      <c r="K60" s="2"/>
      <c r="L60" s="1">
        <v>-1.0</v>
      </c>
      <c r="M60" s="1"/>
      <c r="N60" s="1">
        <v>13.64095</v>
      </c>
      <c r="O60" s="1" t="s">
        <v>4756</v>
      </c>
      <c r="P60" s="1" t="s">
        <v>4922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idden="1">
      <c r="A61" s="1" t="s">
        <v>29</v>
      </c>
      <c r="B61" s="1" t="s">
        <v>354</v>
      </c>
      <c r="C61" s="1">
        <v>264.0</v>
      </c>
      <c r="D61" s="1">
        <v>0.0</v>
      </c>
      <c r="E61" s="2"/>
      <c r="F61" s="1" t="s">
        <v>30</v>
      </c>
      <c r="G61" s="1" t="s">
        <v>31</v>
      </c>
      <c r="H61" s="1" t="s">
        <v>4923</v>
      </c>
      <c r="I61" s="1" t="s">
        <v>4924</v>
      </c>
      <c r="J61" s="1" t="s">
        <v>4924</v>
      </c>
      <c r="K61" s="2"/>
      <c r="L61" s="1">
        <v>0.0</v>
      </c>
      <c r="M61" s="1"/>
      <c r="N61" s="1">
        <v>14.91435</v>
      </c>
      <c r="O61" s="1" t="s">
        <v>4729</v>
      </c>
      <c r="P61" s="1" t="s">
        <v>4925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29</v>
      </c>
      <c r="B62" s="1" t="s">
        <v>354</v>
      </c>
      <c r="C62" s="1">
        <v>528.0</v>
      </c>
      <c r="D62" s="1">
        <v>0.0</v>
      </c>
      <c r="E62" s="2"/>
      <c r="F62" s="1" t="s">
        <v>30</v>
      </c>
      <c r="G62" s="1" t="s">
        <v>31</v>
      </c>
      <c r="H62" s="1" t="s">
        <v>4926</v>
      </c>
      <c r="I62" s="1" t="s">
        <v>4927</v>
      </c>
      <c r="J62" s="1" t="s">
        <v>4927</v>
      </c>
      <c r="K62" s="2"/>
      <c r="L62" s="1">
        <v>-2.0</v>
      </c>
      <c r="M62" s="1"/>
      <c r="N62" s="1">
        <v>17.175</v>
      </c>
      <c r="O62" s="1" t="s">
        <v>4729</v>
      </c>
      <c r="P62" s="1" t="s">
        <v>4928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16</v>
      </c>
      <c r="B63" s="1" t="s">
        <v>17</v>
      </c>
      <c r="C63" s="1">
        <v>279.0</v>
      </c>
      <c r="D63" s="1">
        <v>0.0</v>
      </c>
      <c r="E63" s="2"/>
      <c r="F63" s="1" t="s">
        <v>18</v>
      </c>
      <c r="G63" s="1" t="s">
        <v>19</v>
      </c>
      <c r="H63" s="1" t="s">
        <v>4929</v>
      </c>
      <c r="I63" s="1" t="s">
        <v>4930</v>
      </c>
      <c r="J63" s="1" t="s">
        <v>4740</v>
      </c>
      <c r="K63" s="2"/>
      <c r="L63" s="1">
        <v>631.0</v>
      </c>
      <c r="M63" s="1"/>
      <c r="N63" s="1">
        <v>26.694416666666665</v>
      </c>
      <c r="O63" s="1" t="s">
        <v>22</v>
      </c>
      <c r="P63" s="1" t="s">
        <v>4931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36</v>
      </c>
      <c r="B64" s="1" t="s">
        <v>17</v>
      </c>
      <c r="C64" s="1">
        <v>364.0</v>
      </c>
      <c r="D64" s="1">
        <v>0.0</v>
      </c>
      <c r="E64" s="1" t="s">
        <v>37</v>
      </c>
      <c r="F64" s="1" t="s">
        <v>30</v>
      </c>
      <c r="G64" s="1" t="s">
        <v>31</v>
      </c>
      <c r="H64" s="1" t="s">
        <v>4932</v>
      </c>
      <c r="I64" s="1" t="s">
        <v>4933</v>
      </c>
      <c r="J64" s="1" t="s">
        <v>4933</v>
      </c>
      <c r="K64" s="2"/>
      <c r="L64" s="1">
        <v>7.0</v>
      </c>
      <c r="M64" s="1"/>
      <c r="N64" s="1">
        <v>22.883783333333334</v>
      </c>
      <c r="O64" s="1" t="s">
        <v>4756</v>
      </c>
      <c r="P64" s="1" t="s">
        <v>4934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idden="1">
      <c r="A65" s="1" t="s">
        <v>24</v>
      </c>
      <c r="B65" s="1" t="s">
        <v>17</v>
      </c>
      <c r="C65" s="1">
        <v>505.0</v>
      </c>
      <c r="D65" s="1">
        <v>0.0</v>
      </c>
      <c r="E65" s="1" t="s">
        <v>37</v>
      </c>
      <c r="F65" s="1" t="s">
        <v>62</v>
      </c>
      <c r="G65" s="1" t="s">
        <v>31</v>
      </c>
      <c r="H65" s="1" t="s">
        <v>4935</v>
      </c>
      <c r="I65" s="1" t="s">
        <v>4936</v>
      </c>
      <c r="J65" s="1" t="s">
        <v>4937</v>
      </c>
      <c r="K65" s="1" t="s">
        <v>4938</v>
      </c>
      <c r="L65" s="1">
        <v>-8.0</v>
      </c>
      <c r="M65" s="1">
        <v>4.348416666666667</v>
      </c>
      <c r="N65" s="1">
        <v>15.897816666666667</v>
      </c>
      <c r="O65" s="1" t="s">
        <v>4736</v>
      </c>
      <c r="P65" s="1" t="s">
        <v>4939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24</v>
      </c>
      <c r="B66" s="1" t="s">
        <v>17</v>
      </c>
      <c r="C66" s="1">
        <v>588.0</v>
      </c>
      <c r="D66" s="1">
        <v>0.0</v>
      </c>
      <c r="E66" s="1" t="s">
        <v>37</v>
      </c>
      <c r="F66" s="1" t="s">
        <v>62</v>
      </c>
      <c r="G66" s="1" t="s">
        <v>31</v>
      </c>
      <c r="H66" s="1" t="s">
        <v>4940</v>
      </c>
      <c r="I66" s="1" t="s">
        <v>4941</v>
      </c>
      <c r="J66" s="1" t="s">
        <v>4942</v>
      </c>
      <c r="K66" s="1" t="s">
        <v>4943</v>
      </c>
      <c r="L66" s="1">
        <v>-9.0</v>
      </c>
      <c r="M66" s="1">
        <v>2.1272333333333333</v>
      </c>
      <c r="N66" s="1">
        <v>15.888716666666667</v>
      </c>
      <c r="O66" s="1" t="s">
        <v>4736</v>
      </c>
      <c r="P66" s="1" t="s">
        <v>4944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idden="1">
      <c r="A67" s="1" t="s">
        <v>98</v>
      </c>
      <c r="B67" s="1" t="s">
        <v>354</v>
      </c>
      <c r="C67" s="1">
        <v>364.0</v>
      </c>
      <c r="D67" s="1">
        <v>0.0</v>
      </c>
      <c r="E67" s="1" t="s">
        <v>4945</v>
      </c>
      <c r="F67" s="1" t="s">
        <v>30</v>
      </c>
      <c r="G67" s="1" t="s">
        <v>31</v>
      </c>
      <c r="H67" s="1" t="s">
        <v>4946</v>
      </c>
      <c r="I67" s="1" t="s">
        <v>4947</v>
      </c>
      <c r="J67" s="1" t="s">
        <v>4947</v>
      </c>
      <c r="K67" s="2"/>
      <c r="L67" s="1">
        <v>-2.0</v>
      </c>
      <c r="M67" s="1"/>
      <c r="N67" s="1">
        <v>12.184133333333333</v>
      </c>
      <c r="O67" s="1" t="s">
        <v>4729</v>
      </c>
      <c r="P67" s="1" t="s">
        <v>4948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idden="1">
      <c r="A68" s="1" t="s">
        <v>36</v>
      </c>
      <c r="B68" s="1" t="s">
        <v>17</v>
      </c>
      <c r="C68" s="1">
        <v>483.0</v>
      </c>
      <c r="D68" s="1">
        <v>0.0</v>
      </c>
      <c r="E68" s="1" t="s">
        <v>37</v>
      </c>
      <c r="F68" s="1" t="s">
        <v>30</v>
      </c>
      <c r="G68" s="1" t="s">
        <v>31</v>
      </c>
      <c r="H68" s="1" t="s">
        <v>4949</v>
      </c>
      <c r="I68" s="1" t="s">
        <v>4950</v>
      </c>
      <c r="J68" s="1" t="s">
        <v>4950</v>
      </c>
      <c r="K68" s="2"/>
      <c r="L68" s="1">
        <v>-2.0</v>
      </c>
      <c r="M68" s="1"/>
      <c r="N68" s="1">
        <v>12.501033333333334</v>
      </c>
      <c r="O68" s="1" t="s">
        <v>4756</v>
      </c>
      <c r="P68" s="1" t="s">
        <v>4951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idden="1">
      <c r="A69" s="1" t="s">
        <v>98</v>
      </c>
      <c r="B69" s="1" t="s">
        <v>354</v>
      </c>
      <c r="C69" s="3">
        <v>528.0</v>
      </c>
      <c r="D69" s="1">
        <v>0.0</v>
      </c>
      <c r="E69" s="1" t="s">
        <v>394</v>
      </c>
      <c r="F69" s="1" t="s">
        <v>30</v>
      </c>
      <c r="G69" s="1" t="s">
        <v>31</v>
      </c>
      <c r="H69" s="1" t="s">
        <v>4952</v>
      </c>
      <c r="I69" s="1" t="s">
        <v>4953</v>
      </c>
      <c r="J69" s="1" t="s">
        <v>4953</v>
      </c>
      <c r="K69" s="2"/>
      <c r="L69" s="1">
        <v>-4.0</v>
      </c>
      <c r="M69" s="1"/>
      <c r="N69" s="1">
        <v>15.636816666666666</v>
      </c>
      <c r="O69" s="1" t="s">
        <v>4729</v>
      </c>
      <c r="P69" s="1" t="s">
        <v>4954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idden="1">
      <c r="A70" s="1" t="s">
        <v>29</v>
      </c>
      <c r="B70" s="1" t="s">
        <v>354</v>
      </c>
      <c r="C70" s="1">
        <v>329.0</v>
      </c>
      <c r="D70" s="1">
        <v>0.0</v>
      </c>
      <c r="E70" s="2"/>
      <c r="F70" s="1" t="s">
        <v>30</v>
      </c>
      <c r="G70" s="1" t="s">
        <v>31</v>
      </c>
      <c r="H70" s="1" t="s">
        <v>4955</v>
      </c>
      <c r="I70" s="1" t="s">
        <v>4956</v>
      </c>
      <c r="J70" s="1" t="s">
        <v>4956</v>
      </c>
      <c r="K70" s="2"/>
      <c r="L70" s="1">
        <v>-4.0</v>
      </c>
      <c r="M70" s="1"/>
      <c r="N70" s="1">
        <v>10.771866666666666</v>
      </c>
      <c r="O70" s="1" t="s">
        <v>4729</v>
      </c>
      <c r="P70" s="1" t="s">
        <v>4957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36</v>
      </c>
      <c r="B71" s="1" t="s">
        <v>17</v>
      </c>
      <c r="C71" s="1">
        <v>488.0</v>
      </c>
      <c r="D71" s="1">
        <v>0.0</v>
      </c>
      <c r="E71" s="1" t="s">
        <v>37</v>
      </c>
      <c r="F71" s="1" t="s">
        <v>30</v>
      </c>
      <c r="G71" s="1" t="s">
        <v>31</v>
      </c>
      <c r="H71" s="1" t="s">
        <v>4958</v>
      </c>
      <c r="I71" s="1" t="s">
        <v>4959</v>
      </c>
      <c r="J71" s="1" t="s">
        <v>4959</v>
      </c>
      <c r="K71" s="2"/>
      <c r="L71" s="1">
        <v>-6.0</v>
      </c>
      <c r="M71" s="1"/>
      <c r="N71" s="1">
        <v>8.4923</v>
      </c>
      <c r="O71" s="1" t="s">
        <v>4756</v>
      </c>
      <c r="P71" s="1" t="s">
        <v>4960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idden="1">
      <c r="A72" s="1" t="s">
        <v>24</v>
      </c>
      <c r="B72" s="1" t="s">
        <v>17</v>
      </c>
      <c r="C72" s="1">
        <v>398.0</v>
      </c>
      <c r="D72" s="1">
        <v>100.0</v>
      </c>
      <c r="E72" s="2"/>
      <c r="F72" s="1" t="s">
        <v>18</v>
      </c>
      <c r="G72" s="1" t="s">
        <v>167</v>
      </c>
      <c r="H72" s="1" t="s">
        <v>4961</v>
      </c>
      <c r="I72" s="1" t="s">
        <v>4962</v>
      </c>
      <c r="J72" s="1" t="s">
        <v>4740</v>
      </c>
      <c r="K72" s="2"/>
      <c r="L72" s="1">
        <v>634.0</v>
      </c>
      <c r="M72" s="1"/>
      <c r="N72" s="1">
        <v>11.24305</v>
      </c>
      <c r="O72" s="1" t="s">
        <v>4736</v>
      </c>
      <c r="P72" s="1" t="s">
        <v>4963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idden="1">
      <c r="A73" s="1" t="s">
        <v>24</v>
      </c>
      <c r="B73" s="1" t="s">
        <v>17</v>
      </c>
      <c r="C73" s="3">
        <v>564.0</v>
      </c>
      <c r="D73" s="1">
        <v>0.0</v>
      </c>
      <c r="E73" s="1" t="s">
        <v>4731</v>
      </c>
      <c r="F73" s="1" t="s">
        <v>62</v>
      </c>
      <c r="G73" s="1" t="s">
        <v>19</v>
      </c>
      <c r="H73" s="1" t="s">
        <v>4964</v>
      </c>
      <c r="I73" s="1" t="s">
        <v>4965</v>
      </c>
      <c r="J73" s="1" t="s">
        <v>4966</v>
      </c>
      <c r="K73" s="1" t="s">
        <v>4967</v>
      </c>
      <c r="L73" s="1">
        <v>-3.0</v>
      </c>
      <c r="M73" s="1">
        <v>0.0479</v>
      </c>
      <c r="N73" s="1">
        <v>19.123366666666666</v>
      </c>
      <c r="O73" s="1" t="s">
        <v>4736</v>
      </c>
      <c r="P73" s="1" t="s">
        <v>4968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idden="1">
      <c r="A74" s="1" t="s">
        <v>29</v>
      </c>
      <c r="B74" s="1" t="s">
        <v>354</v>
      </c>
      <c r="C74" s="1">
        <v>553.0</v>
      </c>
      <c r="D74" s="1">
        <v>0.0</v>
      </c>
      <c r="E74" s="2"/>
      <c r="F74" s="1" t="s">
        <v>30</v>
      </c>
      <c r="G74" s="1" t="s">
        <v>31</v>
      </c>
      <c r="H74" s="1" t="s">
        <v>4969</v>
      </c>
      <c r="I74" s="1" t="s">
        <v>4970</v>
      </c>
      <c r="J74" s="1" t="s">
        <v>4970</v>
      </c>
      <c r="K74" s="2"/>
      <c r="L74" s="1">
        <v>-12.0</v>
      </c>
      <c r="M74" s="1"/>
      <c r="N74" s="1">
        <v>7.510783333333333</v>
      </c>
      <c r="O74" s="1" t="s">
        <v>4729</v>
      </c>
      <c r="P74" s="1" t="s">
        <v>4971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36</v>
      </c>
      <c r="B75" s="1" t="s">
        <v>17</v>
      </c>
      <c r="C75" s="1">
        <v>321.0</v>
      </c>
      <c r="D75" s="1">
        <v>0.0</v>
      </c>
      <c r="E75" s="1" t="s">
        <v>37</v>
      </c>
      <c r="F75" s="1" t="s">
        <v>30</v>
      </c>
      <c r="G75" s="1" t="s">
        <v>31</v>
      </c>
      <c r="H75" s="1" t="s">
        <v>4972</v>
      </c>
      <c r="I75" s="1" t="s">
        <v>4973</v>
      </c>
      <c r="J75" s="1" t="s">
        <v>4973</v>
      </c>
      <c r="K75" s="2"/>
      <c r="L75" s="1">
        <v>-5.0</v>
      </c>
      <c r="M75" s="1"/>
      <c r="N75" s="1">
        <v>9.22685</v>
      </c>
      <c r="O75" s="1" t="s">
        <v>4756</v>
      </c>
      <c r="P75" s="1" t="s">
        <v>4974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idden="1">
      <c r="A76" s="1" t="s">
        <v>24</v>
      </c>
      <c r="B76" s="1" t="s">
        <v>17</v>
      </c>
      <c r="C76" s="1">
        <v>558.0</v>
      </c>
      <c r="D76" s="1">
        <v>0.0</v>
      </c>
      <c r="E76" s="1" t="s">
        <v>37</v>
      </c>
      <c r="F76" s="1" t="s">
        <v>62</v>
      </c>
      <c r="G76" s="1" t="s">
        <v>31</v>
      </c>
      <c r="H76" s="1" t="s">
        <v>4975</v>
      </c>
      <c r="I76" s="1" t="s">
        <v>4976</v>
      </c>
      <c r="J76" s="1" t="s">
        <v>4977</v>
      </c>
      <c r="K76" s="1" t="s">
        <v>4978</v>
      </c>
      <c r="L76" s="1">
        <v>-13.0</v>
      </c>
      <c r="M76" s="1">
        <v>3.127666666666667</v>
      </c>
      <c r="N76" s="1">
        <v>12.3102</v>
      </c>
      <c r="O76" s="1" t="s">
        <v>4736</v>
      </c>
      <c r="P76" s="1" t="s">
        <v>4979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29</v>
      </c>
      <c r="B77" s="3" t="s">
        <v>354</v>
      </c>
      <c r="C77" s="1">
        <v>1224.0</v>
      </c>
      <c r="D77" s="1">
        <v>0.0</v>
      </c>
      <c r="E77" s="2"/>
      <c r="F77" s="1" t="s">
        <v>30</v>
      </c>
      <c r="G77" s="1" t="s">
        <v>31</v>
      </c>
      <c r="H77" s="1" t="s">
        <v>4980</v>
      </c>
      <c r="I77" s="1" t="s">
        <v>4981</v>
      </c>
      <c r="J77" s="1" t="s">
        <v>4981</v>
      </c>
      <c r="K77" s="2"/>
      <c r="L77" s="1">
        <v>-7.0</v>
      </c>
      <c r="M77" s="1"/>
      <c r="N77" s="1">
        <v>12.179233333333332</v>
      </c>
      <c r="O77" s="1" t="s">
        <v>4729</v>
      </c>
      <c r="P77" s="1" t="s">
        <v>4982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98</v>
      </c>
      <c r="B78" s="1" t="s">
        <v>354</v>
      </c>
      <c r="C78" s="1">
        <v>289.0</v>
      </c>
      <c r="D78" s="1">
        <v>0.0</v>
      </c>
      <c r="E78" s="1" t="s">
        <v>4983</v>
      </c>
      <c r="F78" s="1" t="s">
        <v>30</v>
      </c>
      <c r="G78" s="1" t="s">
        <v>31</v>
      </c>
      <c r="H78" s="1" t="s">
        <v>4984</v>
      </c>
      <c r="I78" s="1" t="s">
        <v>4985</v>
      </c>
      <c r="J78" s="1" t="s">
        <v>4985</v>
      </c>
      <c r="K78" s="2"/>
      <c r="L78" s="1">
        <v>-6.0</v>
      </c>
      <c r="M78" s="1"/>
      <c r="N78" s="1">
        <v>8.798716666666667</v>
      </c>
      <c r="O78" s="1" t="s">
        <v>4729</v>
      </c>
      <c r="P78" s="1" t="s">
        <v>4986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idden="1">
      <c r="A79" s="1" t="s">
        <v>36</v>
      </c>
      <c r="B79" s="1" t="s">
        <v>17</v>
      </c>
      <c r="C79" s="1">
        <v>399.0</v>
      </c>
      <c r="D79" s="1">
        <v>0.0</v>
      </c>
      <c r="E79" s="1" t="s">
        <v>37</v>
      </c>
      <c r="F79" s="1" t="s">
        <v>30</v>
      </c>
      <c r="G79" s="1" t="s">
        <v>31</v>
      </c>
      <c r="H79" s="1" t="s">
        <v>4987</v>
      </c>
      <c r="I79" s="1" t="s">
        <v>4988</v>
      </c>
      <c r="J79" s="1" t="s">
        <v>4988</v>
      </c>
      <c r="K79" s="2"/>
      <c r="L79" s="1">
        <v>-5.0</v>
      </c>
      <c r="M79" s="1"/>
      <c r="N79" s="1">
        <v>9.980533333333334</v>
      </c>
      <c r="O79" s="1" t="s">
        <v>4756</v>
      </c>
      <c r="P79" s="1" t="s">
        <v>4989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29</v>
      </c>
      <c r="B80" s="1" t="s">
        <v>354</v>
      </c>
      <c r="C80" s="1">
        <v>264.0</v>
      </c>
      <c r="D80" s="1">
        <v>0.0</v>
      </c>
      <c r="E80" s="2"/>
      <c r="F80" s="1" t="s">
        <v>30</v>
      </c>
      <c r="G80" s="1" t="s">
        <v>31</v>
      </c>
      <c r="H80" s="1" t="s">
        <v>4990</v>
      </c>
      <c r="I80" s="1" t="s">
        <v>4991</v>
      </c>
      <c r="J80" s="1" t="s">
        <v>4991</v>
      </c>
      <c r="K80" s="2"/>
      <c r="L80" s="1">
        <v>-5.0</v>
      </c>
      <c r="M80" s="1"/>
      <c r="N80" s="1">
        <v>9.4995</v>
      </c>
      <c r="O80" s="1" t="s">
        <v>4729</v>
      </c>
      <c r="P80" s="1" t="s">
        <v>4992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idden="1">
      <c r="A81" s="1" t="s">
        <v>16</v>
      </c>
      <c r="B81" s="1" t="s">
        <v>17</v>
      </c>
      <c r="C81" s="1">
        <v>0.0</v>
      </c>
      <c r="D81" s="1">
        <v>329.0</v>
      </c>
      <c r="E81" s="1" t="s">
        <v>4731</v>
      </c>
      <c r="F81" s="1" t="s">
        <v>62</v>
      </c>
      <c r="G81" s="1" t="s">
        <v>19</v>
      </c>
      <c r="H81" s="1" t="s">
        <v>4993</v>
      </c>
      <c r="I81" s="1" t="s">
        <v>4994</v>
      </c>
      <c r="J81" s="1" t="s">
        <v>4995</v>
      </c>
      <c r="K81" s="1" t="s">
        <v>4996</v>
      </c>
      <c r="L81" s="1">
        <v>-6.0</v>
      </c>
      <c r="M81" s="1">
        <v>0.011466666666666667</v>
      </c>
      <c r="N81" s="1">
        <v>8.05345</v>
      </c>
      <c r="O81" s="1" t="s">
        <v>22</v>
      </c>
      <c r="P81" s="1" t="s">
        <v>4997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idden="1">
      <c r="A82" s="1" t="s">
        <v>29</v>
      </c>
      <c r="B82" s="1" t="s">
        <v>354</v>
      </c>
      <c r="C82" s="1">
        <v>793.0</v>
      </c>
      <c r="D82" s="1">
        <v>0.0</v>
      </c>
      <c r="E82" s="2"/>
      <c r="F82" s="1" t="s">
        <v>30</v>
      </c>
      <c r="G82" s="1" t="s">
        <v>31</v>
      </c>
      <c r="H82" s="1" t="s">
        <v>4998</v>
      </c>
      <c r="I82" s="1" t="s">
        <v>4999</v>
      </c>
      <c r="J82" s="1" t="s">
        <v>4999</v>
      </c>
      <c r="K82" s="2"/>
      <c r="L82" s="1">
        <v>5.0</v>
      </c>
      <c r="M82" s="1"/>
      <c r="N82" s="1">
        <v>16.19996666666667</v>
      </c>
      <c r="O82" s="1" t="s">
        <v>4729</v>
      </c>
      <c r="P82" s="1" t="s">
        <v>5000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idden="1">
      <c r="A83" s="1" t="s">
        <v>24</v>
      </c>
      <c r="B83" s="1" t="s">
        <v>17</v>
      </c>
      <c r="C83" s="1">
        <v>522.0</v>
      </c>
      <c r="D83" s="1">
        <v>61.0</v>
      </c>
      <c r="E83" s="1" t="s">
        <v>4731</v>
      </c>
      <c r="F83" s="1" t="s">
        <v>62</v>
      </c>
      <c r="G83" s="1" t="s">
        <v>31</v>
      </c>
      <c r="H83" s="1" t="s">
        <v>5001</v>
      </c>
      <c r="I83" s="1" t="s">
        <v>5002</v>
      </c>
      <c r="J83" s="1" t="s">
        <v>5003</v>
      </c>
      <c r="K83" s="1" t="s">
        <v>5004</v>
      </c>
      <c r="L83" s="1">
        <v>7.0</v>
      </c>
      <c r="M83" s="1">
        <v>0.012933333333333333</v>
      </c>
      <c r="N83" s="1">
        <v>29.121983333333333</v>
      </c>
      <c r="O83" s="1" t="s">
        <v>4736</v>
      </c>
      <c r="P83" s="1" t="s">
        <v>5005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idden="1">
      <c r="A84" s="1" t="s">
        <v>29</v>
      </c>
      <c r="B84" s="1" t="s">
        <v>354</v>
      </c>
      <c r="C84" s="1">
        <v>289.0</v>
      </c>
      <c r="D84" s="1">
        <v>0.0</v>
      </c>
      <c r="E84" s="2"/>
      <c r="F84" s="1" t="s">
        <v>30</v>
      </c>
      <c r="G84" s="1" t="s">
        <v>31</v>
      </c>
      <c r="H84" s="1" t="s">
        <v>5006</v>
      </c>
      <c r="I84" s="1" t="s">
        <v>5007</v>
      </c>
      <c r="J84" s="1" t="s">
        <v>5007</v>
      </c>
      <c r="K84" s="2"/>
      <c r="L84" s="1">
        <v>13.0</v>
      </c>
      <c r="M84" s="1"/>
      <c r="N84" s="1">
        <v>28.236483333333332</v>
      </c>
      <c r="O84" s="1" t="s">
        <v>4729</v>
      </c>
      <c r="P84" s="1" t="s">
        <v>5008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idden="1">
      <c r="A85" s="1" t="s">
        <v>24</v>
      </c>
      <c r="B85" s="1" t="s">
        <v>17</v>
      </c>
      <c r="C85" s="3">
        <v>637.0</v>
      </c>
      <c r="D85" s="1">
        <v>0.0</v>
      </c>
      <c r="E85" s="1" t="s">
        <v>4731</v>
      </c>
      <c r="F85" s="1" t="s">
        <v>62</v>
      </c>
      <c r="G85" s="1" t="s">
        <v>31</v>
      </c>
      <c r="H85" s="1" t="s">
        <v>5009</v>
      </c>
      <c r="I85" s="1" t="s">
        <v>5010</v>
      </c>
      <c r="J85" s="1" t="s">
        <v>5011</v>
      </c>
      <c r="K85" s="1" t="s">
        <v>5012</v>
      </c>
      <c r="L85" s="1">
        <v>-6.0</v>
      </c>
      <c r="M85" s="1">
        <v>0.01335</v>
      </c>
      <c r="N85" s="1">
        <v>13.83195</v>
      </c>
      <c r="O85" s="1" t="s">
        <v>4736</v>
      </c>
      <c r="P85" s="1" t="s">
        <v>5013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idden="1">
      <c r="A86" s="1" t="s">
        <v>24</v>
      </c>
      <c r="B86" s="1" t="s">
        <v>17</v>
      </c>
      <c r="C86" s="1">
        <v>864.0</v>
      </c>
      <c r="D86" s="1">
        <v>43.0</v>
      </c>
      <c r="E86" s="1" t="s">
        <v>4731</v>
      </c>
      <c r="F86" s="1" t="s">
        <v>62</v>
      </c>
      <c r="G86" s="1" t="s">
        <v>31</v>
      </c>
      <c r="H86" s="1" t="s">
        <v>5014</v>
      </c>
      <c r="I86" s="1" t="s">
        <v>5015</v>
      </c>
      <c r="J86" s="1" t="s">
        <v>5016</v>
      </c>
      <c r="K86" s="1" t="s">
        <v>5017</v>
      </c>
      <c r="L86" s="1">
        <v>1.0</v>
      </c>
      <c r="M86" s="1">
        <v>0.01205</v>
      </c>
      <c r="N86" s="1">
        <v>41.90205</v>
      </c>
      <c r="O86" s="1" t="s">
        <v>4736</v>
      </c>
      <c r="P86" s="1" t="s">
        <v>5018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idden="1">
      <c r="A87" s="1" t="s">
        <v>29</v>
      </c>
      <c r="B87" s="1" t="s">
        <v>354</v>
      </c>
      <c r="C87" s="1">
        <v>394.0</v>
      </c>
      <c r="D87" s="1">
        <v>0.0</v>
      </c>
      <c r="E87" s="2"/>
      <c r="F87" s="1" t="s">
        <v>30</v>
      </c>
      <c r="G87" s="1" t="s">
        <v>31</v>
      </c>
      <c r="H87" s="1" t="s">
        <v>5019</v>
      </c>
      <c r="I87" s="1" t="s">
        <v>5020</v>
      </c>
      <c r="J87" s="1" t="s">
        <v>5020</v>
      </c>
      <c r="K87" s="2"/>
      <c r="L87" s="1">
        <v>-3.0</v>
      </c>
      <c r="M87" s="1"/>
      <c r="N87" s="1">
        <v>11.43025</v>
      </c>
      <c r="O87" s="1" t="s">
        <v>4729</v>
      </c>
      <c r="P87" s="1" t="s">
        <v>5021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29</v>
      </c>
      <c r="B88" s="1" t="s">
        <v>354</v>
      </c>
      <c r="C88" s="3">
        <v>436.0</v>
      </c>
      <c r="D88" s="1">
        <v>0.0</v>
      </c>
      <c r="E88" s="2"/>
      <c r="F88" s="1" t="s">
        <v>30</v>
      </c>
      <c r="G88" s="1" t="s">
        <v>31</v>
      </c>
      <c r="H88" s="1" t="s">
        <v>5022</v>
      </c>
      <c r="I88" s="1" t="s">
        <v>5023</v>
      </c>
      <c r="J88" s="1" t="s">
        <v>5023</v>
      </c>
      <c r="K88" s="2"/>
      <c r="L88" s="1">
        <v>-3.0</v>
      </c>
      <c r="M88" s="1"/>
      <c r="N88" s="1">
        <v>11.7501</v>
      </c>
      <c r="O88" s="1" t="s">
        <v>4729</v>
      </c>
      <c r="P88" s="1" t="s">
        <v>5024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idden="1">
      <c r="A89" s="1" t="s">
        <v>36</v>
      </c>
      <c r="B89" s="1" t="s">
        <v>17</v>
      </c>
      <c r="C89" s="1">
        <v>792.0</v>
      </c>
      <c r="D89" s="1">
        <v>0.0</v>
      </c>
      <c r="E89" s="1" t="s">
        <v>37</v>
      </c>
      <c r="F89" s="1" t="s">
        <v>30</v>
      </c>
      <c r="G89" s="1" t="s">
        <v>31</v>
      </c>
      <c r="H89" s="1" t="s">
        <v>5025</v>
      </c>
      <c r="I89" s="1" t="s">
        <v>5026</v>
      </c>
      <c r="J89" s="1" t="s">
        <v>5026</v>
      </c>
      <c r="K89" s="2"/>
      <c r="L89" s="1">
        <v>-1.0</v>
      </c>
      <c r="M89" s="1"/>
      <c r="N89" s="1">
        <v>18.14765</v>
      </c>
      <c r="O89" s="1" t="s">
        <v>4756</v>
      </c>
      <c r="P89" s="1" t="s">
        <v>5027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idden="1">
      <c r="A90" s="1" t="s">
        <v>29</v>
      </c>
      <c r="B90" s="1" t="s">
        <v>354</v>
      </c>
      <c r="C90" s="1">
        <v>658.0</v>
      </c>
      <c r="D90" s="1">
        <v>0.0</v>
      </c>
      <c r="E90" s="2"/>
      <c r="F90" s="1" t="s">
        <v>30</v>
      </c>
      <c r="G90" s="1" t="s">
        <v>31</v>
      </c>
      <c r="H90" s="1" t="s">
        <v>5028</v>
      </c>
      <c r="I90" s="1" t="s">
        <v>5029</v>
      </c>
      <c r="J90" s="1" t="s">
        <v>5029</v>
      </c>
      <c r="K90" s="2"/>
      <c r="L90" s="1">
        <v>-4.0</v>
      </c>
      <c r="M90" s="1"/>
      <c r="N90" s="1">
        <v>15.321366666666666</v>
      </c>
      <c r="O90" s="1" t="s">
        <v>4729</v>
      </c>
      <c r="P90" s="1" t="s">
        <v>5030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idden="1">
      <c r="A91" s="1" t="s">
        <v>98</v>
      </c>
      <c r="B91" s="1" t="s">
        <v>354</v>
      </c>
      <c r="C91" s="1">
        <v>528.0</v>
      </c>
      <c r="D91" s="1">
        <v>0.0</v>
      </c>
      <c r="E91" s="1" t="s">
        <v>5031</v>
      </c>
      <c r="F91" s="1" t="s">
        <v>30</v>
      </c>
      <c r="G91" s="1" t="s">
        <v>31</v>
      </c>
      <c r="H91" s="1" t="s">
        <v>5032</v>
      </c>
      <c r="I91" s="1" t="s">
        <v>5033</v>
      </c>
      <c r="J91" s="1" t="s">
        <v>5033</v>
      </c>
      <c r="K91" s="2"/>
      <c r="L91" s="1">
        <v>-7.0</v>
      </c>
      <c r="M91" s="1"/>
      <c r="N91" s="1">
        <v>12.161283333333333</v>
      </c>
      <c r="O91" s="1" t="s">
        <v>4729</v>
      </c>
      <c r="P91" s="1" t="s">
        <v>5034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24</v>
      </c>
      <c r="B92" s="1" t="s">
        <v>17</v>
      </c>
      <c r="C92" s="1">
        <v>279.0</v>
      </c>
      <c r="D92" s="1">
        <v>70.0</v>
      </c>
      <c r="E92" s="2"/>
      <c r="F92" s="1" t="s">
        <v>18</v>
      </c>
      <c r="G92" s="1" t="s">
        <v>31</v>
      </c>
      <c r="H92" s="1" t="s">
        <v>5035</v>
      </c>
      <c r="I92" s="1" t="s">
        <v>5036</v>
      </c>
      <c r="J92" s="1" t="s">
        <v>4740</v>
      </c>
      <c r="K92" s="2"/>
      <c r="L92" s="1">
        <v>699.0</v>
      </c>
      <c r="M92" s="1"/>
      <c r="N92" s="1">
        <v>10.262366666666667</v>
      </c>
      <c r="O92" s="1" t="s">
        <v>4736</v>
      </c>
      <c r="P92" s="1" t="s">
        <v>5037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24</v>
      </c>
      <c r="B93" s="1" t="s">
        <v>17</v>
      </c>
      <c r="C93" s="3">
        <v>582.0</v>
      </c>
      <c r="D93" s="1">
        <v>105.0</v>
      </c>
      <c r="E93" s="1" t="s">
        <v>4731</v>
      </c>
      <c r="F93" s="1" t="s">
        <v>62</v>
      </c>
      <c r="G93" s="1" t="s">
        <v>31</v>
      </c>
      <c r="H93" s="1" t="s">
        <v>5038</v>
      </c>
      <c r="I93" s="1" t="s">
        <v>5039</v>
      </c>
      <c r="J93" s="1" t="s">
        <v>5040</v>
      </c>
      <c r="K93" s="1" t="s">
        <v>5041</v>
      </c>
      <c r="L93" s="1">
        <v>0.0</v>
      </c>
      <c r="M93" s="1">
        <v>0.01245</v>
      </c>
      <c r="N93" s="1">
        <v>14.458283333333334</v>
      </c>
      <c r="O93" s="1" t="s">
        <v>4736</v>
      </c>
      <c r="P93" s="1" t="s">
        <v>5042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idden="1">
      <c r="A94" s="1" t="s">
        <v>29</v>
      </c>
      <c r="B94" s="1" t="s">
        <v>354</v>
      </c>
      <c r="C94" s="1">
        <v>633.0</v>
      </c>
      <c r="D94" s="1">
        <v>0.0</v>
      </c>
      <c r="E94" s="2"/>
      <c r="F94" s="1" t="s">
        <v>30</v>
      </c>
      <c r="G94" s="1" t="s">
        <v>31</v>
      </c>
      <c r="H94" s="1" t="s">
        <v>5043</v>
      </c>
      <c r="I94" s="1" t="s">
        <v>5044</v>
      </c>
      <c r="J94" s="1" t="s">
        <v>5044</v>
      </c>
      <c r="K94" s="2"/>
      <c r="L94" s="1">
        <v>-7.0</v>
      </c>
      <c r="M94" s="1"/>
      <c r="N94" s="1">
        <v>12.982566666666667</v>
      </c>
      <c r="O94" s="1" t="s">
        <v>4729</v>
      </c>
      <c r="P94" s="1" t="s">
        <v>5045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idden="1">
      <c r="A95" s="1" t="s">
        <v>24</v>
      </c>
      <c r="B95" s="1" t="s">
        <v>17</v>
      </c>
      <c r="C95" s="1">
        <v>270.0</v>
      </c>
      <c r="D95" s="1">
        <v>0.0</v>
      </c>
      <c r="E95" s="1" t="s">
        <v>4731</v>
      </c>
      <c r="F95" s="1" t="s">
        <v>62</v>
      </c>
      <c r="G95" s="1" t="s">
        <v>31</v>
      </c>
      <c r="H95" s="1" t="s">
        <v>5046</v>
      </c>
      <c r="I95" s="1" t="s">
        <v>5047</v>
      </c>
      <c r="J95" s="1" t="s">
        <v>5048</v>
      </c>
      <c r="K95" s="1" t="s">
        <v>5049</v>
      </c>
      <c r="L95" s="1">
        <v>0.0</v>
      </c>
      <c r="M95" s="1">
        <v>0.0202</v>
      </c>
      <c r="N95" s="1">
        <v>9.035216666666667</v>
      </c>
      <c r="O95" s="1" t="s">
        <v>4736</v>
      </c>
      <c r="P95" s="1" t="s">
        <v>5050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idden="1">
      <c r="A96" s="1" t="s">
        <v>24</v>
      </c>
      <c r="B96" s="1" t="s">
        <v>17</v>
      </c>
      <c r="C96" s="1">
        <v>444.0</v>
      </c>
      <c r="D96" s="1">
        <v>111.0</v>
      </c>
      <c r="E96" s="2"/>
      <c r="F96" s="1" t="s">
        <v>18</v>
      </c>
      <c r="G96" s="1" t="s">
        <v>31</v>
      </c>
      <c r="H96" s="1" t="s">
        <v>5051</v>
      </c>
      <c r="I96" s="1" t="s">
        <v>5052</v>
      </c>
      <c r="J96" s="1" t="s">
        <v>4740</v>
      </c>
      <c r="K96" s="2"/>
      <c r="L96" s="1">
        <v>712.0</v>
      </c>
      <c r="M96" s="1"/>
      <c r="N96" s="1">
        <v>14.683766666666667</v>
      </c>
      <c r="O96" s="1" t="s">
        <v>4736</v>
      </c>
      <c r="P96" s="1" t="s">
        <v>5053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idden="1">
      <c r="A97" s="1" t="s">
        <v>36</v>
      </c>
      <c r="B97" s="1" t="s">
        <v>17</v>
      </c>
      <c r="C97" s="3">
        <v>499.0</v>
      </c>
      <c r="D97" s="1">
        <v>0.0</v>
      </c>
      <c r="E97" s="1" t="s">
        <v>37</v>
      </c>
      <c r="F97" s="1" t="s">
        <v>30</v>
      </c>
      <c r="G97" s="1" t="s">
        <v>31</v>
      </c>
      <c r="H97" s="1" t="s">
        <v>5054</v>
      </c>
      <c r="I97" s="1" t="s">
        <v>5055</v>
      </c>
      <c r="J97" s="1" t="s">
        <v>5055</v>
      </c>
      <c r="K97" s="2"/>
      <c r="L97" s="1">
        <v>-4.0</v>
      </c>
      <c r="M97" s="1"/>
      <c r="N97" s="1">
        <v>10.523533333333333</v>
      </c>
      <c r="O97" s="1" t="s">
        <v>4756</v>
      </c>
      <c r="P97" s="1" t="s">
        <v>5056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idden="1">
      <c r="A98" s="1" t="s">
        <v>24</v>
      </c>
      <c r="B98" s="1" t="s">
        <v>17</v>
      </c>
      <c r="C98" s="1">
        <v>199.0</v>
      </c>
      <c r="D98" s="1">
        <v>50.0</v>
      </c>
      <c r="E98" s="2"/>
      <c r="F98" s="1" t="s">
        <v>18</v>
      </c>
      <c r="G98" s="1" t="s">
        <v>31</v>
      </c>
      <c r="H98" s="1" t="s">
        <v>5057</v>
      </c>
      <c r="I98" s="1" t="s">
        <v>5058</v>
      </c>
      <c r="J98" s="1" t="s">
        <v>4740</v>
      </c>
      <c r="K98" s="2"/>
      <c r="L98" s="1">
        <v>719.0</v>
      </c>
      <c r="M98" s="1"/>
      <c r="N98" s="1">
        <v>6.392616666666667</v>
      </c>
      <c r="O98" s="1" t="s">
        <v>4736</v>
      </c>
      <c r="P98" s="1" t="s">
        <v>5059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idden="1">
      <c r="A99" s="1" t="s">
        <v>36</v>
      </c>
      <c r="B99" s="1" t="s">
        <v>17</v>
      </c>
      <c r="C99" s="3">
        <v>351.0</v>
      </c>
      <c r="D99" s="1">
        <v>0.0</v>
      </c>
      <c r="E99" s="1" t="s">
        <v>37</v>
      </c>
      <c r="F99" s="1" t="s">
        <v>30</v>
      </c>
      <c r="G99" s="1" t="s">
        <v>31</v>
      </c>
      <c r="H99" s="1" t="s">
        <v>5060</v>
      </c>
      <c r="I99" s="1" t="s">
        <v>5061</v>
      </c>
      <c r="J99" s="1" t="s">
        <v>5061</v>
      </c>
      <c r="K99" s="2"/>
      <c r="L99" s="1">
        <v>-7.0</v>
      </c>
      <c r="M99" s="1"/>
      <c r="N99" s="1">
        <v>7.31865</v>
      </c>
      <c r="O99" s="1" t="s">
        <v>4756</v>
      </c>
      <c r="P99" s="1" t="s">
        <v>5062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29</v>
      </c>
      <c r="B100" s="1" t="s">
        <v>354</v>
      </c>
      <c r="C100" s="3">
        <v>409.0</v>
      </c>
      <c r="D100" s="1">
        <v>0.0</v>
      </c>
      <c r="E100" s="2"/>
      <c r="F100" s="1" t="s">
        <v>30</v>
      </c>
      <c r="G100" s="1" t="s">
        <v>31</v>
      </c>
      <c r="H100" s="1" t="s">
        <v>5063</v>
      </c>
      <c r="I100" s="1" t="s">
        <v>5064</v>
      </c>
      <c r="J100" s="1" t="s">
        <v>5064</v>
      </c>
      <c r="K100" s="2"/>
      <c r="L100" s="1">
        <v>-7.0</v>
      </c>
      <c r="M100" s="1"/>
      <c r="N100" s="1">
        <v>7.539183333333333</v>
      </c>
      <c r="O100" s="1" t="s">
        <v>4729</v>
      </c>
      <c r="P100" s="1" t="s">
        <v>5065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idden="1">
      <c r="A101" s="1" t="s">
        <v>24</v>
      </c>
      <c r="B101" s="1" t="s">
        <v>17</v>
      </c>
      <c r="C101" s="1">
        <v>318.0</v>
      </c>
      <c r="D101" s="1">
        <v>50.0</v>
      </c>
      <c r="E101" s="2"/>
      <c r="F101" s="1" t="s">
        <v>18</v>
      </c>
      <c r="G101" s="1" t="s">
        <v>167</v>
      </c>
      <c r="H101" s="1" t="s">
        <v>5066</v>
      </c>
      <c r="I101" s="1" t="s">
        <v>5067</v>
      </c>
      <c r="J101" s="1" t="s">
        <v>4740</v>
      </c>
      <c r="K101" s="2"/>
      <c r="L101" s="1">
        <v>726.0</v>
      </c>
      <c r="M101" s="1"/>
      <c r="N101" s="1">
        <v>9.11395</v>
      </c>
      <c r="O101" s="1" t="s">
        <v>4736</v>
      </c>
      <c r="P101" s="1" t="s">
        <v>5068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idden="1">
      <c r="A102" s="1" t="s">
        <v>24</v>
      </c>
      <c r="B102" s="1" t="s">
        <v>17</v>
      </c>
      <c r="C102" s="1">
        <v>1029.0</v>
      </c>
      <c r="D102" s="1">
        <v>185.0</v>
      </c>
      <c r="E102" s="2"/>
      <c r="F102" s="1" t="s">
        <v>18</v>
      </c>
      <c r="G102" s="1" t="s">
        <v>31</v>
      </c>
      <c r="H102" s="1" t="s">
        <v>5069</v>
      </c>
      <c r="I102" s="1" t="s">
        <v>5070</v>
      </c>
      <c r="J102" s="1" t="s">
        <v>4740</v>
      </c>
      <c r="K102" s="2"/>
      <c r="L102" s="1">
        <v>704.0</v>
      </c>
      <c r="M102" s="1"/>
      <c r="N102" s="1">
        <v>34.53285</v>
      </c>
      <c r="O102" s="1" t="s">
        <v>4736</v>
      </c>
      <c r="P102" s="1" t="s">
        <v>5071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29</v>
      </c>
      <c r="B103" s="1" t="s">
        <v>354</v>
      </c>
      <c r="C103" s="1">
        <v>792.0</v>
      </c>
      <c r="D103" s="1">
        <v>0.0</v>
      </c>
      <c r="E103" s="2"/>
      <c r="F103" s="1" t="s">
        <v>30</v>
      </c>
      <c r="G103" s="1" t="s">
        <v>31</v>
      </c>
      <c r="H103" s="1" t="s">
        <v>5072</v>
      </c>
      <c r="I103" s="1" t="s">
        <v>5073</v>
      </c>
      <c r="J103" s="1" t="s">
        <v>5073</v>
      </c>
      <c r="K103" s="2"/>
      <c r="L103" s="1">
        <v>-9.0</v>
      </c>
      <c r="M103" s="1"/>
      <c r="N103" s="1">
        <v>10.872716666666667</v>
      </c>
      <c r="O103" s="1" t="s">
        <v>4729</v>
      </c>
      <c r="P103" s="1" t="s">
        <v>5074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idden="1">
      <c r="A104" s="1" t="s">
        <v>24</v>
      </c>
      <c r="B104" s="1" t="s">
        <v>17</v>
      </c>
      <c r="C104" s="1">
        <v>446.0</v>
      </c>
      <c r="D104" s="1">
        <v>112.0</v>
      </c>
      <c r="E104" s="2"/>
      <c r="F104" s="1" t="s">
        <v>18</v>
      </c>
      <c r="G104" s="1" t="s">
        <v>167</v>
      </c>
      <c r="H104" s="1" t="s">
        <v>5075</v>
      </c>
      <c r="I104" s="1" t="s">
        <v>5076</v>
      </c>
      <c r="J104" s="1" t="s">
        <v>4740</v>
      </c>
      <c r="K104" s="2"/>
      <c r="L104" s="1">
        <v>731.0</v>
      </c>
      <c r="M104" s="1"/>
      <c r="N104" s="1">
        <v>9.048633333333333</v>
      </c>
      <c r="O104" s="1" t="s">
        <v>4736</v>
      </c>
      <c r="P104" s="1" t="s">
        <v>5077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idden="1">
      <c r="A105" s="1" t="s">
        <v>36</v>
      </c>
      <c r="B105" s="1" t="s">
        <v>17</v>
      </c>
      <c r="C105" s="1">
        <v>756.0</v>
      </c>
      <c r="D105" s="1">
        <v>0.0</v>
      </c>
      <c r="E105" s="1" t="s">
        <v>37</v>
      </c>
      <c r="F105" s="1" t="s">
        <v>30</v>
      </c>
      <c r="G105" s="1" t="s">
        <v>31</v>
      </c>
      <c r="H105" s="1" t="s">
        <v>5078</v>
      </c>
      <c r="I105" s="1" t="s">
        <v>5079</v>
      </c>
      <c r="J105" s="1" t="s">
        <v>5079</v>
      </c>
      <c r="K105" s="2"/>
      <c r="L105" s="1">
        <v>-4.0</v>
      </c>
      <c r="M105" s="1"/>
      <c r="N105" s="1">
        <v>15.08555</v>
      </c>
      <c r="O105" s="1" t="s">
        <v>4756</v>
      </c>
      <c r="P105" s="1" t="s">
        <v>5080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24</v>
      </c>
      <c r="B106" s="1" t="s">
        <v>17</v>
      </c>
      <c r="C106" s="1">
        <v>260.0</v>
      </c>
      <c r="D106" s="1">
        <v>0.0</v>
      </c>
      <c r="E106" s="1" t="s">
        <v>4731</v>
      </c>
      <c r="F106" s="1" t="s">
        <v>62</v>
      </c>
      <c r="G106" s="1" t="s">
        <v>31</v>
      </c>
      <c r="H106" s="1" t="s">
        <v>5081</v>
      </c>
      <c r="I106" s="1" t="s">
        <v>5082</v>
      </c>
      <c r="J106" s="1" t="s">
        <v>5083</v>
      </c>
      <c r="K106" s="1" t="s">
        <v>5084</v>
      </c>
      <c r="L106" s="1">
        <v>-4.0</v>
      </c>
      <c r="M106" s="1">
        <v>0.011616666666666668</v>
      </c>
      <c r="N106" s="1">
        <v>7.437283333333333</v>
      </c>
      <c r="O106" s="1" t="s">
        <v>4736</v>
      </c>
      <c r="P106" s="1" t="s">
        <v>5085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98</v>
      </c>
      <c r="B107" s="1" t="s">
        <v>354</v>
      </c>
      <c r="C107" s="1">
        <v>364.0</v>
      </c>
      <c r="D107" s="1">
        <v>0.0</v>
      </c>
      <c r="E107" s="1" t="s">
        <v>5086</v>
      </c>
      <c r="F107" s="1" t="s">
        <v>30</v>
      </c>
      <c r="G107" s="1" t="s">
        <v>31</v>
      </c>
      <c r="H107" s="1" t="s">
        <v>5087</v>
      </c>
      <c r="I107" s="1" t="s">
        <v>5088</v>
      </c>
      <c r="J107" s="1" t="s">
        <v>5088</v>
      </c>
      <c r="K107" s="2"/>
      <c r="L107" s="1">
        <v>-6.0</v>
      </c>
      <c r="M107" s="1"/>
      <c r="N107" s="1">
        <v>8.319583333333334</v>
      </c>
      <c r="O107" s="1" t="s">
        <v>4729</v>
      </c>
      <c r="P107" s="1" t="s">
        <v>5089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idden="1">
      <c r="A108" s="1" t="s">
        <v>24</v>
      </c>
      <c r="B108" s="1" t="s">
        <v>17</v>
      </c>
      <c r="C108" s="1">
        <v>1406.0</v>
      </c>
      <c r="D108" s="1">
        <v>0.0</v>
      </c>
      <c r="E108" s="1" t="s">
        <v>4731</v>
      </c>
      <c r="F108" s="1" t="s">
        <v>62</v>
      </c>
      <c r="G108" s="1" t="s">
        <v>31</v>
      </c>
      <c r="H108" s="1" t="s">
        <v>5090</v>
      </c>
      <c r="I108" s="1" t="s">
        <v>5091</v>
      </c>
      <c r="J108" s="1" t="s">
        <v>5092</v>
      </c>
      <c r="K108" s="1" t="s">
        <v>5093</v>
      </c>
      <c r="L108" s="1">
        <v>0.0</v>
      </c>
      <c r="M108" s="1">
        <v>0.013883333333333333</v>
      </c>
      <c r="N108" s="1">
        <v>17.05985</v>
      </c>
      <c r="O108" s="1" t="s">
        <v>4736</v>
      </c>
      <c r="P108" s="1" t="s">
        <v>5094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idden="1">
      <c r="A109" s="1" t="s">
        <v>98</v>
      </c>
      <c r="B109" s="1" t="s">
        <v>354</v>
      </c>
      <c r="C109" s="1">
        <v>264.0</v>
      </c>
      <c r="D109" s="1">
        <v>0.0</v>
      </c>
      <c r="E109" s="1" t="s">
        <v>364</v>
      </c>
      <c r="F109" s="1" t="s">
        <v>30</v>
      </c>
      <c r="G109" s="1" t="s">
        <v>31</v>
      </c>
      <c r="H109" s="1" t="s">
        <v>5095</v>
      </c>
      <c r="I109" s="1" t="s">
        <v>5096</v>
      </c>
      <c r="J109" s="1" t="s">
        <v>5096</v>
      </c>
      <c r="K109" s="2"/>
      <c r="L109" s="1">
        <v>-5.0</v>
      </c>
      <c r="M109" s="1"/>
      <c r="N109" s="1">
        <v>9.921716666666667</v>
      </c>
      <c r="O109" s="1" t="s">
        <v>4729</v>
      </c>
      <c r="P109" s="1" t="s">
        <v>1438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hidden="1">
      <c r="A110" s="1" t="s">
        <v>24</v>
      </c>
      <c r="B110" s="1" t="s">
        <v>17</v>
      </c>
      <c r="C110" s="1">
        <v>606.0</v>
      </c>
      <c r="D110" s="1">
        <v>142.0</v>
      </c>
      <c r="E110" s="2"/>
      <c r="F110" s="1" t="s">
        <v>18</v>
      </c>
      <c r="G110" s="1" t="s">
        <v>167</v>
      </c>
      <c r="H110" s="1" t="s">
        <v>5097</v>
      </c>
      <c r="I110" s="1" t="s">
        <v>5098</v>
      </c>
      <c r="J110" s="1" t="s">
        <v>4740</v>
      </c>
      <c r="K110" s="2"/>
      <c r="L110" s="1">
        <v>757.0</v>
      </c>
      <c r="M110" s="1"/>
      <c r="N110" s="1">
        <v>19.558816666666665</v>
      </c>
      <c r="O110" s="1" t="s">
        <v>4736</v>
      </c>
      <c r="P110" s="1" t="s">
        <v>5099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idden="1">
      <c r="A111" s="1" t="s">
        <v>29</v>
      </c>
      <c r="B111" s="1" t="s">
        <v>354</v>
      </c>
      <c r="C111" s="1">
        <v>907.0</v>
      </c>
      <c r="D111" s="1">
        <v>0.0</v>
      </c>
      <c r="E111" s="2"/>
      <c r="F111" s="1" t="s">
        <v>30</v>
      </c>
      <c r="G111" s="1" t="s">
        <v>19</v>
      </c>
      <c r="H111" s="1" t="s">
        <v>5100</v>
      </c>
      <c r="I111" s="1" t="s">
        <v>5101</v>
      </c>
      <c r="J111" s="1" t="s">
        <v>5101</v>
      </c>
      <c r="K111" s="2"/>
      <c r="L111" s="1">
        <v>-3.0</v>
      </c>
      <c r="M111" s="1"/>
      <c r="N111" s="1">
        <v>16.512833333333333</v>
      </c>
      <c r="O111" s="1" t="s">
        <v>4729</v>
      </c>
      <c r="P111" s="1" t="s">
        <v>5102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36</v>
      </c>
      <c r="B112" s="1" t="s">
        <v>17</v>
      </c>
      <c r="C112" s="1">
        <v>647.0</v>
      </c>
      <c r="D112" s="1">
        <v>0.0</v>
      </c>
      <c r="E112" s="1" t="s">
        <v>37</v>
      </c>
      <c r="F112" s="1" t="s">
        <v>30</v>
      </c>
      <c r="G112" s="1" t="s">
        <v>31</v>
      </c>
      <c r="H112" s="1" t="s">
        <v>5103</v>
      </c>
      <c r="I112" s="1" t="s">
        <v>5104</v>
      </c>
      <c r="J112" s="1" t="s">
        <v>5104</v>
      </c>
      <c r="K112" s="2"/>
      <c r="L112" s="1">
        <v>-2.0</v>
      </c>
      <c r="M112" s="1"/>
      <c r="N112" s="1">
        <v>17.40205</v>
      </c>
      <c r="O112" s="1" t="s">
        <v>4756</v>
      </c>
      <c r="P112" s="1" t="s">
        <v>5105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idden="1">
      <c r="A113" s="1" t="s">
        <v>36</v>
      </c>
      <c r="B113" s="1" t="s">
        <v>17</v>
      </c>
      <c r="C113" s="1">
        <v>468.0</v>
      </c>
      <c r="D113" s="1">
        <v>0.0</v>
      </c>
      <c r="E113" s="1" t="s">
        <v>37</v>
      </c>
      <c r="F113" s="1" t="s">
        <v>30</v>
      </c>
      <c r="G113" s="1" t="s">
        <v>31</v>
      </c>
      <c r="H113" s="1" t="s">
        <v>5106</v>
      </c>
      <c r="I113" s="1" t="s">
        <v>5107</v>
      </c>
      <c r="J113" s="1" t="s">
        <v>5107</v>
      </c>
      <c r="K113" s="2"/>
      <c r="L113" s="1">
        <v>0.0</v>
      </c>
      <c r="M113" s="1"/>
      <c r="N113" s="1">
        <v>14.275933333333333</v>
      </c>
      <c r="O113" s="1" t="s">
        <v>4756</v>
      </c>
      <c r="P113" s="1" t="s">
        <v>5108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idden="1">
      <c r="A114" s="1" t="s">
        <v>24</v>
      </c>
      <c r="B114" s="1" t="s">
        <v>17</v>
      </c>
      <c r="C114" s="1">
        <v>267.0</v>
      </c>
      <c r="D114" s="1">
        <v>62.0</v>
      </c>
      <c r="E114" s="2"/>
      <c r="F114" s="1" t="s">
        <v>18</v>
      </c>
      <c r="G114" s="1" t="s">
        <v>31</v>
      </c>
      <c r="H114" s="1" t="s">
        <v>5109</v>
      </c>
      <c r="I114" s="1" t="s">
        <v>5110</v>
      </c>
      <c r="J114" s="1" t="s">
        <v>4740</v>
      </c>
      <c r="K114" s="2"/>
      <c r="L114" s="1">
        <v>787.0</v>
      </c>
      <c r="M114" s="1"/>
      <c r="N114" s="1">
        <v>15.795433333333333</v>
      </c>
      <c r="O114" s="1" t="s">
        <v>4736</v>
      </c>
      <c r="P114" s="1" t="s">
        <v>5111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24</v>
      </c>
      <c r="B115" s="1" t="s">
        <v>17</v>
      </c>
      <c r="C115" s="1">
        <v>542.0</v>
      </c>
      <c r="D115" s="1">
        <v>0.0</v>
      </c>
      <c r="E115" s="1" t="s">
        <v>4731</v>
      </c>
      <c r="F115" s="1" t="s">
        <v>62</v>
      </c>
      <c r="G115" s="1" t="s">
        <v>31</v>
      </c>
      <c r="H115" s="1" t="s">
        <v>5112</v>
      </c>
      <c r="I115" s="1" t="s">
        <v>5113</v>
      </c>
      <c r="J115" s="1" t="s">
        <v>5114</v>
      </c>
      <c r="K115" s="1" t="s">
        <v>5115</v>
      </c>
      <c r="L115" s="1">
        <v>1.0</v>
      </c>
      <c r="M115" s="1">
        <v>0.0077</v>
      </c>
      <c r="N115" s="1">
        <v>78.10305</v>
      </c>
      <c r="O115" s="1" t="s">
        <v>4736</v>
      </c>
      <c r="P115" s="1" t="s">
        <v>5116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idden="1">
      <c r="A116" s="1" t="s">
        <v>36</v>
      </c>
      <c r="B116" s="1" t="s">
        <v>17</v>
      </c>
      <c r="C116" s="1">
        <v>393.0</v>
      </c>
      <c r="D116" s="1">
        <v>0.0</v>
      </c>
      <c r="E116" s="1" t="s">
        <v>37</v>
      </c>
      <c r="F116" s="1" t="s">
        <v>30</v>
      </c>
      <c r="G116" s="1" t="s">
        <v>31</v>
      </c>
      <c r="H116" s="1" t="s">
        <v>5117</v>
      </c>
      <c r="I116" s="1" t="s">
        <v>5118</v>
      </c>
      <c r="J116" s="1" t="s">
        <v>5118</v>
      </c>
      <c r="K116" s="2"/>
      <c r="L116" s="1">
        <v>-5.0</v>
      </c>
      <c r="M116" s="1"/>
      <c r="N116" s="1">
        <v>12.303783333333334</v>
      </c>
      <c r="O116" s="1" t="s">
        <v>4756</v>
      </c>
      <c r="P116" s="1" t="s">
        <v>5119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idden="1">
      <c r="A117" s="1" t="s">
        <v>36</v>
      </c>
      <c r="B117" s="1" t="s">
        <v>17</v>
      </c>
      <c r="C117" s="3">
        <v>587.0</v>
      </c>
      <c r="D117" s="1">
        <v>0.0</v>
      </c>
      <c r="E117" s="1" t="s">
        <v>37</v>
      </c>
      <c r="F117" s="1" t="s">
        <v>30</v>
      </c>
      <c r="G117" s="1" t="s">
        <v>31</v>
      </c>
      <c r="H117" s="1" t="s">
        <v>5120</v>
      </c>
      <c r="I117" s="1" t="s">
        <v>5121</v>
      </c>
      <c r="J117" s="1" t="s">
        <v>5121</v>
      </c>
      <c r="K117" s="2"/>
      <c r="L117" s="1">
        <v>-1.0</v>
      </c>
      <c r="M117" s="1"/>
      <c r="N117" s="1">
        <v>18.574183333333334</v>
      </c>
      <c r="O117" s="1" t="s">
        <v>4756</v>
      </c>
      <c r="P117" s="1" t="s">
        <v>5122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29</v>
      </c>
      <c r="B118" s="1" t="s">
        <v>354</v>
      </c>
      <c r="C118" s="3">
        <v>528.0</v>
      </c>
      <c r="D118" s="1">
        <v>0.0</v>
      </c>
      <c r="E118" s="2"/>
      <c r="F118" s="1" t="s">
        <v>30</v>
      </c>
      <c r="G118" s="1" t="s">
        <v>31</v>
      </c>
      <c r="H118" s="1" t="s">
        <v>5123</v>
      </c>
      <c r="I118" s="1" t="s">
        <v>5124</v>
      </c>
      <c r="J118" s="1" t="s">
        <v>5124</v>
      </c>
      <c r="K118" s="2"/>
      <c r="L118" s="1">
        <v>-11.0</v>
      </c>
      <c r="M118" s="1"/>
      <c r="N118" s="1">
        <v>7.8787</v>
      </c>
      <c r="O118" s="1" t="s">
        <v>4729</v>
      </c>
      <c r="P118" s="1" t="s">
        <v>5125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idden="1">
      <c r="A119" s="1" t="s">
        <v>36</v>
      </c>
      <c r="B119" s="1" t="s">
        <v>17</v>
      </c>
      <c r="C119" s="1">
        <v>582.0</v>
      </c>
      <c r="D119" s="1">
        <v>0.0</v>
      </c>
      <c r="E119" s="1" t="s">
        <v>37</v>
      </c>
      <c r="F119" s="1" t="s">
        <v>30</v>
      </c>
      <c r="G119" s="1" t="s">
        <v>31</v>
      </c>
      <c r="H119" s="1" t="s">
        <v>5126</v>
      </c>
      <c r="I119" s="1" t="s">
        <v>5127</v>
      </c>
      <c r="J119" s="1" t="s">
        <v>5127</v>
      </c>
      <c r="K119" s="2"/>
      <c r="L119" s="1">
        <v>-11.0</v>
      </c>
      <c r="M119" s="1"/>
      <c r="N119" s="1">
        <v>8.532383333333334</v>
      </c>
      <c r="O119" s="1" t="s">
        <v>4756</v>
      </c>
      <c r="P119" s="1" t="s">
        <v>5128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idden="1">
      <c r="A120" s="1" t="s">
        <v>36</v>
      </c>
      <c r="B120" s="1" t="s">
        <v>17</v>
      </c>
      <c r="C120" s="1">
        <v>693.0</v>
      </c>
      <c r="D120" s="1">
        <v>0.0</v>
      </c>
      <c r="E120" s="1" t="s">
        <v>37</v>
      </c>
      <c r="F120" s="1" t="s">
        <v>30</v>
      </c>
      <c r="G120" s="1" t="s">
        <v>31</v>
      </c>
      <c r="H120" s="1" t="s">
        <v>5129</v>
      </c>
      <c r="I120" s="1" t="s">
        <v>5130</v>
      </c>
      <c r="J120" s="1" t="s">
        <v>5130</v>
      </c>
      <c r="K120" s="2"/>
      <c r="L120" s="1">
        <v>-11.0</v>
      </c>
      <c r="M120" s="1"/>
      <c r="N120" s="1">
        <v>8.0237</v>
      </c>
      <c r="O120" s="1" t="s">
        <v>4756</v>
      </c>
      <c r="P120" s="1" t="s">
        <v>5131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29</v>
      </c>
      <c r="B121" s="1" t="s">
        <v>354</v>
      </c>
      <c r="C121" s="1">
        <v>364.0</v>
      </c>
      <c r="D121" s="1">
        <v>0.0</v>
      </c>
      <c r="E121" s="2"/>
      <c r="F121" s="1" t="s">
        <v>30</v>
      </c>
      <c r="G121" s="1" t="s">
        <v>31</v>
      </c>
      <c r="H121" s="1" t="s">
        <v>5132</v>
      </c>
      <c r="I121" s="1" t="s">
        <v>5133</v>
      </c>
      <c r="J121" s="1" t="s">
        <v>5133</v>
      </c>
      <c r="K121" s="2"/>
      <c r="L121" s="1">
        <v>-8.0</v>
      </c>
      <c r="M121" s="1"/>
      <c r="N121" s="1">
        <v>6.863383333333333</v>
      </c>
      <c r="O121" s="1" t="s">
        <v>4729</v>
      </c>
      <c r="P121" s="1" t="s">
        <v>5134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idden="1">
      <c r="A122" s="1" t="s">
        <v>24</v>
      </c>
      <c r="B122" s="1" t="s">
        <v>17</v>
      </c>
      <c r="C122" s="1">
        <v>362.0</v>
      </c>
      <c r="D122" s="1">
        <v>0.0</v>
      </c>
      <c r="E122" s="1" t="s">
        <v>5135</v>
      </c>
      <c r="F122" s="1" t="s">
        <v>62</v>
      </c>
      <c r="G122" s="1" t="s">
        <v>31</v>
      </c>
      <c r="H122" s="1" t="s">
        <v>5136</v>
      </c>
      <c r="I122" s="1" t="s">
        <v>5137</v>
      </c>
      <c r="J122" s="1" t="s">
        <v>5138</v>
      </c>
      <c r="K122" s="1" t="s">
        <v>5139</v>
      </c>
      <c r="L122" s="1">
        <v>-8.0</v>
      </c>
      <c r="M122" s="1">
        <v>0.013516666666666666</v>
      </c>
      <c r="N122" s="1">
        <v>8.284983333333333</v>
      </c>
      <c r="O122" s="1" t="s">
        <v>4736</v>
      </c>
      <c r="P122" s="1" t="s">
        <v>5140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idden="1">
      <c r="A123" s="1" t="s">
        <v>24</v>
      </c>
      <c r="B123" s="1" t="s">
        <v>17</v>
      </c>
      <c r="C123" s="1">
        <v>707.0</v>
      </c>
      <c r="D123" s="1">
        <v>0.0</v>
      </c>
      <c r="E123" s="1" t="s">
        <v>5135</v>
      </c>
      <c r="F123" s="1" t="s">
        <v>62</v>
      </c>
      <c r="G123" s="1" t="s">
        <v>31</v>
      </c>
      <c r="H123" s="1" t="s">
        <v>5141</v>
      </c>
      <c r="I123" s="1" t="s">
        <v>5142</v>
      </c>
      <c r="J123" s="1" t="s">
        <v>5143</v>
      </c>
      <c r="K123" s="1" t="s">
        <v>5144</v>
      </c>
      <c r="L123" s="1">
        <v>-10.0</v>
      </c>
      <c r="M123" s="1">
        <v>0.013366666666666667</v>
      </c>
      <c r="N123" s="1">
        <v>10.0425</v>
      </c>
      <c r="O123" s="1" t="s">
        <v>4736</v>
      </c>
      <c r="P123" s="1" t="s">
        <v>5145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idden="1">
      <c r="A124" s="1" t="s">
        <v>29</v>
      </c>
      <c r="B124" s="1" t="s">
        <v>354</v>
      </c>
      <c r="C124" s="1">
        <v>264.0</v>
      </c>
      <c r="D124" s="1">
        <v>0.0</v>
      </c>
      <c r="E124" s="2"/>
      <c r="F124" s="1" t="s">
        <v>30</v>
      </c>
      <c r="G124" s="1" t="s">
        <v>31</v>
      </c>
      <c r="H124" s="1" t="s">
        <v>5146</v>
      </c>
      <c r="I124" s="1" t="s">
        <v>5147</v>
      </c>
      <c r="J124" s="1" t="s">
        <v>5147</v>
      </c>
      <c r="K124" s="2"/>
      <c r="L124" s="1">
        <v>-3.0</v>
      </c>
      <c r="M124" s="1"/>
      <c r="N124" s="1">
        <v>11.05635</v>
      </c>
      <c r="O124" s="1" t="s">
        <v>4729</v>
      </c>
      <c r="P124" s="1" t="s">
        <v>5148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idden="1">
      <c r="A125" s="1" t="s">
        <v>24</v>
      </c>
      <c r="B125" s="1" t="s">
        <v>17</v>
      </c>
      <c r="C125" s="1">
        <v>498.0</v>
      </c>
      <c r="D125" s="1">
        <v>0.0</v>
      </c>
      <c r="E125" s="1" t="s">
        <v>5135</v>
      </c>
      <c r="F125" s="1" t="s">
        <v>62</v>
      </c>
      <c r="G125" s="1" t="s">
        <v>31</v>
      </c>
      <c r="H125" s="1" t="s">
        <v>5149</v>
      </c>
      <c r="I125" s="1" t="s">
        <v>5150</v>
      </c>
      <c r="J125" s="1" t="s">
        <v>5151</v>
      </c>
      <c r="K125" s="1" t="s">
        <v>5152</v>
      </c>
      <c r="L125" s="1">
        <v>-3.0</v>
      </c>
      <c r="M125" s="1">
        <v>0.013516666666666666</v>
      </c>
      <c r="N125" s="1">
        <v>73.01766666666667</v>
      </c>
      <c r="O125" s="1" t="s">
        <v>4736</v>
      </c>
      <c r="P125" s="1" t="s">
        <v>5153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idden="1">
      <c r="A126" s="1" t="s">
        <v>36</v>
      </c>
      <c r="B126" s="1" t="s">
        <v>17</v>
      </c>
      <c r="C126" s="1">
        <v>423.0</v>
      </c>
      <c r="D126" s="1">
        <v>0.0</v>
      </c>
      <c r="E126" s="1" t="s">
        <v>37</v>
      </c>
      <c r="F126" s="1" t="s">
        <v>30</v>
      </c>
      <c r="G126" s="1" t="s">
        <v>31</v>
      </c>
      <c r="H126" s="1" t="s">
        <v>5154</v>
      </c>
      <c r="I126" s="1" t="s">
        <v>5155</v>
      </c>
      <c r="J126" s="1" t="s">
        <v>5155</v>
      </c>
      <c r="K126" s="2"/>
      <c r="L126" s="1">
        <v>-6.0</v>
      </c>
      <c r="M126" s="1"/>
      <c r="N126" s="1">
        <v>8.1211</v>
      </c>
      <c r="O126" s="1" t="s">
        <v>4756</v>
      </c>
      <c r="P126" s="1" t="s">
        <v>5156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29</v>
      </c>
      <c r="B127" s="1" t="s">
        <v>354</v>
      </c>
      <c r="C127" s="1">
        <v>289.0</v>
      </c>
      <c r="D127" s="1">
        <v>0.0</v>
      </c>
      <c r="E127" s="2"/>
      <c r="F127" s="1" t="s">
        <v>30</v>
      </c>
      <c r="G127" s="1" t="s">
        <v>31</v>
      </c>
      <c r="H127" s="1" t="s">
        <v>5157</v>
      </c>
      <c r="I127" s="1" t="s">
        <v>5158</v>
      </c>
      <c r="J127" s="1" t="s">
        <v>5158</v>
      </c>
      <c r="K127" s="2"/>
      <c r="L127" s="1">
        <v>-9.0</v>
      </c>
      <c r="M127" s="1"/>
      <c r="N127" s="1">
        <v>5.044316666666667</v>
      </c>
      <c r="O127" s="1" t="s">
        <v>4729</v>
      </c>
      <c r="P127" s="1" t="s">
        <v>5159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idden="1">
      <c r="A128" s="1" t="s">
        <v>24</v>
      </c>
      <c r="B128" s="1" t="s">
        <v>17</v>
      </c>
      <c r="C128" s="1">
        <v>678.0</v>
      </c>
      <c r="D128" s="1">
        <v>0.0</v>
      </c>
      <c r="E128" s="1" t="s">
        <v>5135</v>
      </c>
      <c r="F128" s="1" t="s">
        <v>62</v>
      </c>
      <c r="G128" s="1" t="s">
        <v>31</v>
      </c>
      <c r="H128" s="1" t="s">
        <v>5160</v>
      </c>
      <c r="I128" s="1" t="s">
        <v>5161</v>
      </c>
      <c r="J128" s="1" t="s">
        <v>5162</v>
      </c>
      <c r="K128" s="1" t="s">
        <v>5163</v>
      </c>
      <c r="L128" s="1">
        <v>-17.0</v>
      </c>
      <c r="M128" s="1">
        <v>0.01275</v>
      </c>
      <c r="N128" s="1">
        <v>10.091733333333334</v>
      </c>
      <c r="O128" s="1" t="s">
        <v>4736</v>
      </c>
      <c r="P128" s="1" t="s">
        <v>5164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idden="1">
      <c r="A129" s="1" t="s">
        <v>29</v>
      </c>
      <c r="B129" s="1" t="s">
        <v>354</v>
      </c>
      <c r="C129" s="3">
        <v>418.0</v>
      </c>
      <c r="D129" s="1">
        <v>0.0</v>
      </c>
      <c r="E129" s="2"/>
      <c r="F129" s="1" t="s">
        <v>30</v>
      </c>
      <c r="G129" s="1" t="s">
        <v>31</v>
      </c>
      <c r="H129" s="1" t="s">
        <v>5165</v>
      </c>
      <c r="I129" s="1" t="s">
        <v>5166</v>
      </c>
      <c r="J129" s="1" t="s">
        <v>5166</v>
      </c>
      <c r="K129" s="2"/>
      <c r="L129" s="1">
        <v>1.0</v>
      </c>
      <c r="M129" s="1"/>
      <c r="N129" s="1">
        <v>16.61691666666667</v>
      </c>
      <c r="O129" s="1" t="s">
        <v>4729</v>
      </c>
      <c r="P129" s="1" t="s">
        <v>5167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idden="1">
      <c r="A130" s="1" t="s">
        <v>29</v>
      </c>
      <c r="B130" s="3" t="s">
        <v>354</v>
      </c>
      <c r="C130" s="3">
        <v>453.0</v>
      </c>
      <c r="D130" s="1">
        <v>0.0</v>
      </c>
      <c r="E130" s="2"/>
      <c r="F130" s="1" t="s">
        <v>30</v>
      </c>
      <c r="G130" s="1" t="s">
        <v>31</v>
      </c>
      <c r="H130" s="1" t="s">
        <v>5168</v>
      </c>
      <c r="I130" s="1" t="s">
        <v>5169</v>
      </c>
      <c r="J130" s="1" t="s">
        <v>5169</v>
      </c>
      <c r="K130" s="2"/>
      <c r="L130" s="1">
        <v>2.0</v>
      </c>
      <c r="M130" s="1"/>
      <c r="N130" s="1">
        <v>17.834033333333334</v>
      </c>
      <c r="O130" s="1" t="s">
        <v>4729</v>
      </c>
      <c r="P130" s="1" t="s">
        <v>5170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idden="1">
      <c r="A131" s="1" t="s">
        <v>36</v>
      </c>
      <c r="B131" s="1" t="s">
        <v>17</v>
      </c>
      <c r="C131" s="1">
        <v>469.0</v>
      </c>
      <c r="D131" s="1">
        <v>0.0</v>
      </c>
      <c r="E131" s="1" t="s">
        <v>37</v>
      </c>
      <c r="F131" s="1" t="s">
        <v>30</v>
      </c>
      <c r="G131" s="1" t="s">
        <v>31</v>
      </c>
      <c r="H131" s="1" t="s">
        <v>5171</v>
      </c>
      <c r="I131" s="1" t="s">
        <v>5172</v>
      </c>
      <c r="J131" s="1" t="s">
        <v>5172</v>
      </c>
      <c r="K131" s="2"/>
      <c r="L131" s="1">
        <v>-6.0</v>
      </c>
      <c r="M131" s="1"/>
      <c r="N131" s="1">
        <v>8.92155</v>
      </c>
      <c r="O131" s="1" t="s">
        <v>4756</v>
      </c>
      <c r="P131" s="1" t="s">
        <v>5173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36</v>
      </c>
      <c r="B132" s="1" t="s">
        <v>17</v>
      </c>
      <c r="C132" s="1">
        <v>289.0</v>
      </c>
      <c r="D132" s="1">
        <v>0.0</v>
      </c>
      <c r="E132" s="1" t="s">
        <v>37</v>
      </c>
      <c r="F132" s="1" t="s">
        <v>30</v>
      </c>
      <c r="G132" s="1" t="s">
        <v>31</v>
      </c>
      <c r="H132" s="1" t="s">
        <v>5174</v>
      </c>
      <c r="I132" s="1" t="s">
        <v>5175</v>
      </c>
      <c r="J132" s="1" t="s">
        <v>5175</v>
      </c>
      <c r="K132" s="2"/>
      <c r="L132" s="1">
        <v>-7.0</v>
      </c>
      <c r="M132" s="1"/>
      <c r="N132" s="1">
        <v>7.320166666666666</v>
      </c>
      <c r="O132" s="1" t="s">
        <v>4756</v>
      </c>
      <c r="P132" s="1" t="s">
        <v>5176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idden="1">
      <c r="A133" s="1" t="s">
        <v>36</v>
      </c>
      <c r="B133" s="1" t="s">
        <v>17</v>
      </c>
      <c r="C133" s="1">
        <v>264.0</v>
      </c>
      <c r="D133" s="1">
        <v>0.0</v>
      </c>
      <c r="E133" s="1" t="s">
        <v>37</v>
      </c>
      <c r="F133" s="1" t="s">
        <v>30</v>
      </c>
      <c r="G133" s="1" t="s">
        <v>31</v>
      </c>
      <c r="H133" s="1" t="s">
        <v>5177</v>
      </c>
      <c r="I133" s="1" t="s">
        <v>5178</v>
      </c>
      <c r="J133" s="1" t="s">
        <v>5178</v>
      </c>
      <c r="K133" s="2"/>
      <c r="L133" s="1">
        <v>-7.0</v>
      </c>
      <c r="M133" s="1"/>
      <c r="N133" s="1">
        <v>7.595283333333334</v>
      </c>
      <c r="O133" s="1" t="s">
        <v>4756</v>
      </c>
      <c r="P133" s="1" t="s">
        <v>5179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29</v>
      </c>
      <c r="B134" s="1" t="s">
        <v>354</v>
      </c>
      <c r="C134" s="1">
        <v>528.0</v>
      </c>
      <c r="D134" s="1">
        <v>0.0</v>
      </c>
      <c r="E134" s="2"/>
      <c r="F134" s="1" t="s">
        <v>30</v>
      </c>
      <c r="G134" s="1" t="s">
        <v>31</v>
      </c>
      <c r="H134" s="1" t="s">
        <v>5180</v>
      </c>
      <c r="I134" s="1" t="s">
        <v>5181</v>
      </c>
      <c r="J134" s="1" t="s">
        <v>5181</v>
      </c>
      <c r="K134" s="2"/>
      <c r="L134" s="1">
        <v>-7.0</v>
      </c>
      <c r="M134" s="1"/>
      <c r="N134" s="1">
        <v>11.806766666666666</v>
      </c>
      <c r="O134" s="1" t="s">
        <v>4729</v>
      </c>
      <c r="P134" s="1" t="s">
        <v>5182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idden="1">
      <c r="A135" s="1" t="s">
        <v>24</v>
      </c>
      <c r="B135" s="1" t="s">
        <v>17</v>
      </c>
      <c r="C135" s="1">
        <v>584.0</v>
      </c>
      <c r="D135" s="1">
        <v>136.0</v>
      </c>
      <c r="E135" s="2"/>
      <c r="F135" s="1" t="s">
        <v>18</v>
      </c>
      <c r="G135" s="1" t="s">
        <v>31</v>
      </c>
      <c r="H135" s="1" t="s">
        <v>5183</v>
      </c>
      <c r="I135" s="1" t="s">
        <v>5184</v>
      </c>
      <c r="J135" s="1" t="s">
        <v>4740</v>
      </c>
      <c r="K135" s="2"/>
      <c r="L135" s="1">
        <v>1041.0</v>
      </c>
      <c r="M135" s="1"/>
      <c r="N135" s="1">
        <v>14.327783333333333</v>
      </c>
      <c r="O135" s="1" t="s">
        <v>4736</v>
      </c>
      <c r="P135" s="1" t="s">
        <v>5185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idden="1">
      <c r="A136" s="1" t="s">
        <v>98</v>
      </c>
      <c r="B136" s="1" t="s">
        <v>354</v>
      </c>
      <c r="C136" s="1">
        <v>329.0</v>
      </c>
      <c r="D136" s="1">
        <v>0.0</v>
      </c>
      <c r="E136" s="1" t="s">
        <v>5186</v>
      </c>
      <c r="F136" s="1" t="s">
        <v>30</v>
      </c>
      <c r="G136" s="1" t="s">
        <v>31</v>
      </c>
      <c r="H136" s="1" t="s">
        <v>5187</v>
      </c>
      <c r="I136" s="1" t="s">
        <v>5188</v>
      </c>
      <c r="J136" s="1" t="s">
        <v>5189</v>
      </c>
      <c r="K136" s="2"/>
      <c r="L136" s="1">
        <v>-7.0</v>
      </c>
      <c r="M136" s="1"/>
      <c r="N136" s="1">
        <v>7.08555</v>
      </c>
      <c r="O136" s="1" t="s">
        <v>4729</v>
      </c>
      <c r="P136" s="1" t="s">
        <v>5190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idden="1">
      <c r="A137" s="1" t="s">
        <v>36</v>
      </c>
      <c r="B137" s="1" t="s">
        <v>17</v>
      </c>
      <c r="C137" s="1">
        <v>299.0</v>
      </c>
      <c r="D137" s="1">
        <v>0.0</v>
      </c>
      <c r="E137" s="1" t="s">
        <v>37</v>
      </c>
      <c r="F137" s="1" t="s">
        <v>30</v>
      </c>
      <c r="G137" s="1" t="s">
        <v>31</v>
      </c>
      <c r="H137" s="1" t="s">
        <v>5191</v>
      </c>
      <c r="I137" s="1" t="s">
        <v>5192</v>
      </c>
      <c r="J137" s="1" t="s">
        <v>5192</v>
      </c>
      <c r="K137" s="2"/>
      <c r="L137" s="1">
        <v>-1.0</v>
      </c>
      <c r="M137" s="1"/>
      <c r="N137" s="1">
        <v>13.525516666666666</v>
      </c>
      <c r="O137" s="1" t="s">
        <v>4756</v>
      </c>
      <c r="P137" s="1" t="s">
        <v>5193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idden="1">
      <c r="A138" s="1" t="s">
        <v>29</v>
      </c>
      <c r="B138" s="1" t="s">
        <v>354</v>
      </c>
      <c r="C138" s="1">
        <v>537.0</v>
      </c>
      <c r="D138" s="1">
        <v>0.0</v>
      </c>
      <c r="E138" s="2"/>
      <c r="F138" s="1" t="s">
        <v>30</v>
      </c>
      <c r="G138" s="1" t="s">
        <v>19</v>
      </c>
      <c r="H138" s="1" t="s">
        <v>5194</v>
      </c>
      <c r="I138" s="1" t="s">
        <v>5195</v>
      </c>
      <c r="J138" s="1" t="s">
        <v>5195</v>
      </c>
      <c r="K138" s="2"/>
      <c r="L138" s="1">
        <v>-9.0</v>
      </c>
      <c r="M138" s="1"/>
      <c r="N138" s="1">
        <v>9.4319</v>
      </c>
      <c r="O138" s="1" t="s">
        <v>4729</v>
      </c>
      <c r="P138" s="1" t="s">
        <v>5196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idden="1">
      <c r="A139" s="1" t="s">
        <v>24</v>
      </c>
      <c r="B139" s="1" t="s">
        <v>17</v>
      </c>
      <c r="C139" s="1">
        <v>464.0</v>
      </c>
      <c r="D139" s="1">
        <v>111.0</v>
      </c>
      <c r="E139" s="2"/>
      <c r="F139" s="1" t="s">
        <v>18</v>
      </c>
      <c r="G139" s="1" t="s">
        <v>167</v>
      </c>
      <c r="H139" s="1" t="s">
        <v>5197</v>
      </c>
      <c r="I139" s="1" t="s">
        <v>5198</v>
      </c>
      <c r="J139" s="1" t="s">
        <v>4740</v>
      </c>
      <c r="K139" s="2"/>
      <c r="L139" s="1">
        <v>1080.0</v>
      </c>
      <c r="M139" s="1"/>
      <c r="N139" s="1">
        <v>9.572866666666666</v>
      </c>
      <c r="O139" s="1" t="s">
        <v>4736</v>
      </c>
      <c r="P139" s="1" t="s">
        <v>5199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36</v>
      </c>
      <c r="B140" s="1" t="s">
        <v>17</v>
      </c>
      <c r="C140" s="1">
        <v>323.0</v>
      </c>
      <c r="D140" s="1">
        <v>0.0</v>
      </c>
      <c r="E140" s="1" t="s">
        <v>37</v>
      </c>
      <c r="F140" s="1" t="s">
        <v>30</v>
      </c>
      <c r="G140" s="1" t="s">
        <v>31</v>
      </c>
      <c r="H140" s="1" t="s">
        <v>5200</v>
      </c>
      <c r="I140" s="1" t="s">
        <v>5201</v>
      </c>
      <c r="J140" s="1" t="s">
        <v>5201</v>
      </c>
      <c r="K140" s="2"/>
      <c r="L140" s="1">
        <v>-9.0</v>
      </c>
      <c r="M140" s="1"/>
      <c r="N140" s="1">
        <v>5.5271333333333335</v>
      </c>
      <c r="O140" s="1" t="s">
        <v>4756</v>
      </c>
      <c r="P140" s="1" t="s">
        <v>5202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hidden="1">
      <c r="A141" s="1" t="s">
        <v>16</v>
      </c>
      <c r="B141" s="1" t="s">
        <v>17</v>
      </c>
      <c r="C141" s="1">
        <v>124.5</v>
      </c>
      <c r="D141" s="1">
        <v>124.5</v>
      </c>
      <c r="E141" s="2"/>
      <c r="F141" s="1" t="s">
        <v>18</v>
      </c>
      <c r="G141" s="1" t="s">
        <v>167</v>
      </c>
      <c r="H141" s="1" t="s">
        <v>5203</v>
      </c>
      <c r="I141" s="1" t="s">
        <v>5204</v>
      </c>
      <c r="J141" s="1" t="s">
        <v>4740</v>
      </c>
      <c r="K141" s="2"/>
      <c r="L141" s="1">
        <v>1113.0</v>
      </c>
      <c r="M141" s="1"/>
      <c r="N141" s="1">
        <v>12.725633333333333</v>
      </c>
      <c r="O141" s="1" t="s">
        <v>22</v>
      </c>
      <c r="P141" s="1" t="s">
        <v>5205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98</v>
      </c>
      <c r="B142" s="1" t="s">
        <v>354</v>
      </c>
      <c r="C142" s="1">
        <v>622.0</v>
      </c>
      <c r="D142" s="1">
        <v>0.0</v>
      </c>
      <c r="E142" s="1" t="s">
        <v>5206</v>
      </c>
      <c r="F142" s="1" t="s">
        <v>30</v>
      </c>
      <c r="G142" s="1" t="s">
        <v>31</v>
      </c>
      <c r="H142" s="1" t="s">
        <v>5207</v>
      </c>
      <c r="I142" s="1" t="s">
        <v>5208</v>
      </c>
      <c r="J142" s="1" t="s">
        <v>5208</v>
      </c>
      <c r="K142" s="2"/>
      <c r="L142" s="1">
        <v>-5.0</v>
      </c>
      <c r="M142" s="1"/>
      <c r="N142" s="1">
        <v>14.436366666666666</v>
      </c>
      <c r="O142" s="1" t="s">
        <v>4729</v>
      </c>
      <c r="P142" s="1" t="s">
        <v>5209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idden="1">
      <c r="A143" s="1" t="s">
        <v>29</v>
      </c>
      <c r="B143" s="1" t="s">
        <v>354</v>
      </c>
      <c r="C143" s="1">
        <v>364.0</v>
      </c>
      <c r="D143" s="1">
        <v>0.0</v>
      </c>
      <c r="E143" s="2"/>
      <c r="F143" s="1" t="s">
        <v>30</v>
      </c>
      <c r="G143" s="1" t="s">
        <v>19</v>
      </c>
      <c r="H143" s="1" t="s">
        <v>5210</v>
      </c>
      <c r="I143" s="1" t="s">
        <v>5211</v>
      </c>
      <c r="J143" s="1" t="s">
        <v>5211</v>
      </c>
      <c r="K143" s="2"/>
      <c r="L143" s="1">
        <v>-4.0</v>
      </c>
      <c r="M143" s="1"/>
      <c r="N143" s="1">
        <v>10.235666666666667</v>
      </c>
      <c r="O143" s="1" t="s">
        <v>4729</v>
      </c>
      <c r="P143" s="1" t="s">
        <v>5212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idden="1">
      <c r="A144" s="1" t="s">
        <v>24</v>
      </c>
      <c r="B144" s="1" t="s">
        <v>1749</v>
      </c>
      <c r="C144" s="1">
        <v>1366.0</v>
      </c>
      <c r="D144" s="1">
        <v>0.0</v>
      </c>
      <c r="E144" s="1" t="s">
        <v>5135</v>
      </c>
      <c r="F144" s="1" t="s">
        <v>62</v>
      </c>
      <c r="G144" s="1" t="s">
        <v>19</v>
      </c>
      <c r="H144" s="1" t="s">
        <v>5213</v>
      </c>
      <c r="I144" s="2"/>
      <c r="J144" s="2"/>
      <c r="K144" s="1" t="s">
        <v>5214</v>
      </c>
      <c r="L144" s="1">
        <v>0.0</v>
      </c>
      <c r="M144" s="1">
        <v>0.017066666666666667</v>
      </c>
      <c r="N144" s="2"/>
      <c r="O144" s="1" t="s">
        <v>4736</v>
      </c>
      <c r="P144" s="1" t="s">
        <v>5215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idden="1">
      <c r="A145" s="1" t="s">
        <v>29</v>
      </c>
      <c r="B145" s="1" t="s">
        <v>354</v>
      </c>
      <c r="C145" s="1">
        <v>658.0</v>
      </c>
      <c r="D145" s="1">
        <v>0.0</v>
      </c>
      <c r="E145" s="2"/>
      <c r="F145" s="1" t="s">
        <v>30</v>
      </c>
      <c r="G145" s="1" t="s">
        <v>31</v>
      </c>
      <c r="H145" s="1" t="s">
        <v>5216</v>
      </c>
      <c r="I145" s="1" t="s">
        <v>5217</v>
      </c>
      <c r="J145" s="1" t="s">
        <v>5217</v>
      </c>
      <c r="K145" s="2"/>
      <c r="L145" s="1">
        <v>-11.0</v>
      </c>
      <c r="M145" s="1"/>
      <c r="N145" s="1">
        <v>8.558033333333332</v>
      </c>
      <c r="O145" s="1" t="s">
        <v>4729</v>
      </c>
      <c r="P145" s="1" t="s">
        <v>5218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idden="1">
      <c r="A146" s="1" t="s">
        <v>24</v>
      </c>
      <c r="B146" s="1" t="s">
        <v>17</v>
      </c>
      <c r="C146" s="1">
        <v>199.0</v>
      </c>
      <c r="D146" s="1">
        <v>50.0</v>
      </c>
      <c r="E146" s="2"/>
      <c r="F146" s="1" t="s">
        <v>18</v>
      </c>
      <c r="G146" s="1" t="s">
        <v>31</v>
      </c>
      <c r="H146" s="1" t="s">
        <v>5219</v>
      </c>
      <c r="I146" s="1" t="s">
        <v>5220</v>
      </c>
      <c r="J146" s="1" t="s">
        <v>500</v>
      </c>
      <c r="K146" s="2"/>
      <c r="L146" s="1">
        <v>311.0</v>
      </c>
      <c r="M146" s="1"/>
      <c r="N146" s="1">
        <v>6.475466666666667</v>
      </c>
      <c r="O146" s="1" t="s">
        <v>4736</v>
      </c>
      <c r="P146" s="1" t="s">
        <v>5050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29</v>
      </c>
      <c r="B147" s="1" t="s">
        <v>354</v>
      </c>
      <c r="C147" s="1">
        <v>353.0</v>
      </c>
      <c r="D147" s="1">
        <v>0.0</v>
      </c>
      <c r="E147" s="2"/>
      <c r="F147" s="1" t="s">
        <v>30</v>
      </c>
      <c r="G147" s="1" t="s">
        <v>31</v>
      </c>
      <c r="H147" s="1" t="s">
        <v>5221</v>
      </c>
      <c r="I147" s="1" t="s">
        <v>5222</v>
      </c>
      <c r="J147" s="1" t="s">
        <v>5222</v>
      </c>
      <c r="K147" s="2"/>
      <c r="L147" s="1">
        <v>-8.0</v>
      </c>
      <c r="M147" s="1"/>
      <c r="N147" s="1">
        <v>6.481816666666667</v>
      </c>
      <c r="O147" s="1" t="s">
        <v>4729</v>
      </c>
      <c r="P147" s="1" t="s">
        <v>5223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idden="1">
      <c r="A148" s="1" t="s">
        <v>24</v>
      </c>
      <c r="B148" s="1" t="s">
        <v>17</v>
      </c>
      <c r="C148" s="1">
        <v>398.0</v>
      </c>
      <c r="D148" s="1">
        <v>100.0</v>
      </c>
      <c r="E148" s="2"/>
      <c r="F148" s="1" t="s">
        <v>18</v>
      </c>
      <c r="G148" s="1" t="s">
        <v>19</v>
      </c>
      <c r="H148" s="1" t="s">
        <v>5224</v>
      </c>
      <c r="I148" s="1" t="s">
        <v>5225</v>
      </c>
      <c r="J148" s="1" t="s">
        <v>500</v>
      </c>
      <c r="K148" s="2"/>
      <c r="L148" s="1">
        <v>322.0</v>
      </c>
      <c r="M148" s="1"/>
      <c r="N148" s="1">
        <v>10.003166666666667</v>
      </c>
      <c r="O148" s="1" t="s">
        <v>4736</v>
      </c>
      <c r="P148" s="1" t="s">
        <v>5226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idden="1">
      <c r="A149" s="1" t="s">
        <v>98</v>
      </c>
      <c r="B149" s="1" t="s">
        <v>354</v>
      </c>
      <c r="C149" s="1">
        <v>264.0</v>
      </c>
      <c r="D149" s="1">
        <v>0.0</v>
      </c>
      <c r="E149" s="1" t="s">
        <v>5227</v>
      </c>
      <c r="F149" s="1" t="s">
        <v>30</v>
      </c>
      <c r="G149" s="1" t="s">
        <v>31</v>
      </c>
      <c r="H149" s="1" t="s">
        <v>5228</v>
      </c>
      <c r="I149" s="1" t="s">
        <v>5229</v>
      </c>
      <c r="J149" s="1" t="s">
        <v>5229</v>
      </c>
      <c r="K149" s="2"/>
      <c r="L149" s="1">
        <v>-8.0</v>
      </c>
      <c r="M149" s="1"/>
      <c r="N149" s="1">
        <v>6.970516666666667</v>
      </c>
      <c r="O149" s="1" t="s">
        <v>4729</v>
      </c>
      <c r="P149" s="1" t="s">
        <v>2117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idden="1">
      <c r="A150" s="1" t="s">
        <v>29</v>
      </c>
      <c r="B150" s="1" t="s">
        <v>354</v>
      </c>
      <c r="C150" s="1">
        <v>329.0</v>
      </c>
      <c r="D150" s="1">
        <v>0.0</v>
      </c>
      <c r="E150" s="2"/>
      <c r="F150" s="1" t="s">
        <v>30</v>
      </c>
      <c r="G150" s="1" t="s">
        <v>31</v>
      </c>
      <c r="H150" s="1" t="s">
        <v>5230</v>
      </c>
      <c r="I150" s="1" t="s">
        <v>5231</v>
      </c>
      <c r="J150" s="1" t="s">
        <v>5231</v>
      </c>
      <c r="K150" s="2"/>
      <c r="L150" s="1">
        <v>-7.0</v>
      </c>
      <c r="M150" s="1"/>
      <c r="N150" s="1">
        <v>7.763116666666667</v>
      </c>
      <c r="O150" s="1" t="s">
        <v>4729</v>
      </c>
      <c r="P150" s="1" t="s">
        <v>5232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idden="1">
      <c r="A151" s="1" t="s">
        <v>36</v>
      </c>
      <c r="B151" s="1" t="s">
        <v>17</v>
      </c>
      <c r="C151" s="1">
        <v>364.0</v>
      </c>
      <c r="D151" s="1">
        <v>0.0</v>
      </c>
      <c r="E151" s="1" t="s">
        <v>37</v>
      </c>
      <c r="F151" s="1" t="s">
        <v>30</v>
      </c>
      <c r="G151" s="1" t="s">
        <v>31</v>
      </c>
      <c r="H151" s="1" t="s">
        <v>5233</v>
      </c>
      <c r="I151" s="1" t="s">
        <v>5234</v>
      </c>
      <c r="J151" s="1" t="s">
        <v>5234</v>
      </c>
      <c r="K151" s="2"/>
      <c r="L151" s="1">
        <v>-8.0</v>
      </c>
      <c r="M151" s="1"/>
      <c r="N151" s="1">
        <v>6.959433333333333</v>
      </c>
      <c r="O151" s="1" t="s">
        <v>4756</v>
      </c>
      <c r="P151" s="1" t="s">
        <v>5235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98</v>
      </c>
      <c r="B152" s="1" t="s">
        <v>17</v>
      </c>
      <c r="C152" s="1">
        <v>329.0</v>
      </c>
      <c r="D152" s="1">
        <v>0.0</v>
      </c>
      <c r="E152" s="2"/>
      <c r="F152" s="1" t="s">
        <v>18</v>
      </c>
      <c r="G152" s="1" t="s">
        <v>31</v>
      </c>
      <c r="H152" s="1" t="s">
        <v>5236</v>
      </c>
      <c r="I152" s="1" t="s">
        <v>5237</v>
      </c>
      <c r="J152" s="1" t="s">
        <v>500</v>
      </c>
      <c r="K152" s="2"/>
      <c r="L152" s="1">
        <v>358.0</v>
      </c>
      <c r="M152" s="1"/>
      <c r="N152" s="1">
        <v>16.08695</v>
      </c>
      <c r="O152" s="1" t="s">
        <v>4729</v>
      </c>
      <c r="P152" s="1" t="s">
        <v>540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idden="1">
      <c r="A153" s="1" t="s">
        <v>29</v>
      </c>
      <c r="B153" s="1" t="s">
        <v>354</v>
      </c>
      <c r="C153" s="1">
        <v>388.0</v>
      </c>
      <c r="D153" s="1">
        <v>0.0</v>
      </c>
      <c r="E153" s="2"/>
      <c r="F153" s="1" t="s">
        <v>30</v>
      </c>
      <c r="G153" s="1" t="s">
        <v>31</v>
      </c>
      <c r="H153" s="1" t="s">
        <v>5238</v>
      </c>
      <c r="I153" s="1" t="s">
        <v>5239</v>
      </c>
      <c r="J153" s="1" t="s">
        <v>5239</v>
      </c>
      <c r="K153" s="2"/>
      <c r="L153" s="1">
        <v>-8.0</v>
      </c>
      <c r="M153" s="1"/>
      <c r="N153" s="1">
        <v>6.488916666666666</v>
      </c>
      <c r="O153" s="1" t="s">
        <v>4729</v>
      </c>
      <c r="P153" s="1" t="s">
        <v>5240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idden="1">
      <c r="A154" s="1" t="s">
        <v>36</v>
      </c>
      <c r="B154" s="1" t="s">
        <v>17</v>
      </c>
      <c r="C154" s="1">
        <v>633.0</v>
      </c>
      <c r="D154" s="1">
        <v>0.0</v>
      </c>
      <c r="E154" s="1" t="s">
        <v>37</v>
      </c>
      <c r="F154" s="1" t="s">
        <v>30</v>
      </c>
      <c r="G154" s="1" t="s">
        <v>31</v>
      </c>
      <c r="H154" s="1" t="s">
        <v>5241</v>
      </c>
      <c r="I154" s="1" t="s">
        <v>5242</v>
      </c>
      <c r="J154" s="1" t="s">
        <v>5242</v>
      </c>
      <c r="K154" s="2"/>
      <c r="L154" s="1">
        <v>0.0</v>
      </c>
      <c r="M154" s="1"/>
      <c r="N154" s="1">
        <v>20.487833333333334</v>
      </c>
      <c r="O154" s="1" t="s">
        <v>4756</v>
      </c>
      <c r="P154" s="1" t="s">
        <v>5243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idden="1">
      <c r="A155" s="1" t="s">
        <v>29</v>
      </c>
      <c r="B155" s="1" t="s">
        <v>354</v>
      </c>
      <c r="C155" s="1">
        <v>643.0</v>
      </c>
      <c r="D155" s="1">
        <v>0.0</v>
      </c>
      <c r="E155" s="2"/>
      <c r="F155" s="1" t="s">
        <v>30</v>
      </c>
      <c r="G155" s="1" t="s">
        <v>31</v>
      </c>
      <c r="H155" s="1" t="s">
        <v>5244</v>
      </c>
      <c r="I155" s="1" t="s">
        <v>5245</v>
      </c>
      <c r="J155" s="1" t="s">
        <v>5245</v>
      </c>
      <c r="K155" s="2"/>
      <c r="L155" s="1">
        <v>-6.0</v>
      </c>
      <c r="M155" s="1"/>
      <c r="N155" s="1">
        <v>13.224133333333333</v>
      </c>
      <c r="O155" s="1" t="s">
        <v>4729</v>
      </c>
      <c r="P155" s="1" t="s">
        <v>5246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idden="1">
      <c r="A156" s="1" t="s">
        <v>36</v>
      </c>
      <c r="B156" s="1" t="s">
        <v>17</v>
      </c>
      <c r="C156" s="1">
        <v>677.0</v>
      </c>
      <c r="D156" s="1">
        <v>0.0</v>
      </c>
      <c r="E156" s="1" t="s">
        <v>37</v>
      </c>
      <c r="F156" s="1" t="s">
        <v>30</v>
      </c>
      <c r="G156" s="1" t="s">
        <v>31</v>
      </c>
      <c r="H156" s="1" t="s">
        <v>5247</v>
      </c>
      <c r="I156" s="1" t="s">
        <v>5248</v>
      </c>
      <c r="J156" s="1" t="s">
        <v>5248</v>
      </c>
      <c r="K156" s="2"/>
      <c r="L156" s="1">
        <v>-8.0</v>
      </c>
      <c r="M156" s="1"/>
      <c r="N156" s="1">
        <v>11.939783333333333</v>
      </c>
      <c r="O156" s="1" t="s">
        <v>4756</v>
      </c>
      <c r="P156" s="1" t="s">
        <v>5249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idden="1">
      <c r="A157" s="1" t="s">
        <v>24</v>
      </c>
      <c r="B157" s="1" t="s">
        <v>17</v>
      </c>
      <c r="C157" s="1">
        <v>347.0</v>
      </c>
      <c r="D157" s="1">
        <v>82.0</v>
      </c>
      <c r="E157" s="2"/>
      <c r="F157" s="1" t="s">
        <v>18</v>
      </c>
      <c r="G157" s="1" t="s">
        <v>31</v>
      </c>
      <c r="H157" s="1" t="s">
        <v>5250</v>
      </c>
      <c r="I157" s="1" t="s">
        <v>5251</v>
      </c>
      <c r="J157" s="1" t="s">
        <v>500</v>
      </c>
      <c r="K157" s="2"/>
      <c r="L157" s="1">
        <v>329.0</v>
      </c>
      <c r="M157" s="1"/>
      <c r="N157" s="1">
        <v>45.27803333333333</v>
      </c>
      <c r="O157" s="1" t="s">
        <v>4736</v>
      </c>
      <c r="P157" s="1" t="s">
        <v>5252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36</v>
      </c>
      <c r="B158" s="1" t="s">
        <v>17</v>
      </c>
      <c r="C158" s="1">
        <v>1110.0</v>
      </c>
      <c r="D158" s="1">
        <v>0.0</v>
      </c>
      <c r="E158" s="1" t="s">
        <v>37</v>
      </c>
      <c r="F158" s="1" t="s">
        <v>30</v>
      </c>
      <c r="G158" s="1" t="s">
        <v>31</v>
      </c>
      <c r="H158" s="1" t="s">
        <v>5253</v>
      </c>
      <c r="I158" s="1" t="s">
        <v>5254</v>
      </c>
      <c r="J158" s="1" t="s">
        <v>5254</v>
      </c>
      <c r="K158" s="2"/>
      <c r="L158" s="1">
        <v>-8.0</v>
      </c>
      <c r="M158" s="1"/>
      <c r="N158" s="1">
        <v>11.143433333333334</v>
      </c>
      <c r="O158" s="1" t="s">
        <v>4756</v>
      </c>
      <c r="P158" s="1" t="s">
        <v>5255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24</v>
      </c>
      <c r="B159" s="1" t="s">
        <v>17</v>
      </c>
      <c r="C159" s="1">
        <v>247.0</v>
      </c>
      <c r="D159" s="1">
        <v>62.0</v>
      </c>
      <c r="E159" s="2"/>
      <c r="F159" s="1" t="s">
        <v>18</v>
      </c>
      <c r="G159" s="1" t="s">
        <v>31</v>
      </c>
      <c r="H159" s="1" t="s">
        <v>5256</v>
      </c>
      <c r="I159" s="1" t="s">
        <v>5257</v>
      </c>
      <c r="J159" s="1" t="s">
        <v>500</v>
      </c>
      <c r="K159" s="2"/>
      <c r="L159" s="1">
        <v>372.0</v>
      </c>
      <c r="M159" s="1"/>
      <c r="N159" s="1">
        <v>8.205716666666667</v>
      </c>
      <c r="O159" s="1" t="s">
        <v>4736</v>
      </c>
      <c r="P159" s="1" t="s">
        <v>5258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idden="1">
      <c r="A160" s="1" t="s">
        <v>98</v>
      </c>
      <c r="B160" s="1" t="s">
        <v>354</v>
      </c>
      <c r="C160" s="1">
        <v>254.0</v>
      </c>
      <c r="D160" s="1">
        <v>0.0</v>
      </c>
      <c r="E160" s="1" t="s">
        <v>5259</v>
      </c>
      <c r="F160" s="1" t="s">
        <v>30</v>
      </c>
      <c r="G160" s="1" t="s">
        <v>31</v>
      </c>
      <c r="H160" s="1" t="s">
        <v>5260</v>
      </c>
      <c r="I160" s="1" t="s">
        <v>5261</v>
      </c>
      <c r="J160" s="1" t="s">
        <v>5261</v>
      </c>
      <c r="K160" s="2"/>
      <c r="L160" s="1">
        <v>-8.0</v>
      </c>
      <c r="M160" s="1"/>
      <c r="N160" s="1">
        <v>6.85205</v>
      </c>
      <c r="O160" s="1" t="s">
        <v>4729</v>
      </c>
      <c r="P160" s="1" t="s">
        <v>5262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29</v>
      </c>
      <c r="B161" s="1" t="s">
        <v>354</v>
      </c>
      <c r="C161" s="1">
        <v>329.0</v>
      </c>
      <c r="D161" s="1">
        <v>0.0</v>
      </c>
      <c r="E161" s="2"/>
      <c r="F161" s="1" t="s">
        <v>30</v>
      </c>
      <c r="G161" s="1" t="s">
        <v>31</v>
      </c>
      <c r="H161" s="1" t="s">
        <v>5263</v>
      </c>
      <c r="I161" s="1" t="s">
        <v>5264</v>
      </c>
      <c r="J161" s="1" t="s">
        <v>5264</v>
      </c>
      <c r="K161" s="2"/>
      <c r="L161" s="1">
        <v>-7.0</v>
      </c>
      <c r="M161" s="1"/>
      <c r="N161" s="1">
        <v>7.404916666666667</v>
      </c>
      <c r="O161" s="1" t="s">
        <v>4729</v>
      </c>
      <c r="P161" s="1" t="s">
        <v>5265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idden="1">
      <c r="A162" s="1" t="s">
        <v>24</v>
      </c>
      <c r="B162" s="1" t="s">
        <v>17</v>
      </c>
      <c r="C162" s="1">
        <v>479.0</v>
      </c>
      <c r="D162" s="1">
        <v>68.0</v>
      </c>
      <c r="E162" s="2"/>
      <c r="F162" s="1" t="s">
        <v>18</v>
      </c>
      <c r="G162" s="1" t="s">
        <v>31</v>
      </c>
      <c r="H162" s="1" t="s">
        <v>5266</v>
      </c>
      <c r="I162" s="1" t="s">
        <v>5267</v>
      </c>
      <c r="J162" s="1" t="s">
        <v>500</v>
      </c>
      <c r="K162" s="2"/>
      <c r="L162" s="1">
        <v>359.0</v>
      </c>
      <c r="M162" s="1"/>
      <c r="N162" s="1">
        <v>68.87001666666667</v>
      </c>
      <c r="O162" s="1" t="s">
        <v>4736</v>
      </c>
      <c r="P162" s="1" t="s">
        <v>5268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idden="1">
      <c r="A163" s="1" t="s">
        <v>98</v>
      </c>
      <c r="B163" s="1" t="s">
        <v>354</v>
      </c>
      <c r="C163" s="1">
        <v>369.0</v>
      </c>
      <c r="D163" s="1">
        <v>0.0</v>
      </c>
      <c r="E163" s="1" t="s">
        <v>5269</v>
      </c>
      <c r="F163" s="1" t="s">
        <v>30</v>
      </c>
      <c r="G163" s="1" t="s">
        <v>31</v>
      </c>
      <c r="H163" s="1" t="s">
        <v>5270</v>
      </c>
      <c r="I163" s="1" t="s">
        <v>5271</v>
      </c>
      <c r="J163" s="1" t="s">
        <v>5271</v>
      </c>
      <c r="K163" s="2"/>
      <c r="L163" s="1">
        <v>-8.0</v>
      </c>
      <c r="M163" s="1"/>
      <c r="N163" s="1">
        <v>6.98865</v>
      </c>
      <c r="O163" s="1" t="s">
        <v>4729</v>
      </c>
      <c r="P163" s="1" t="s">
        <v>5272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idden="1">
      <c r="A164" s="1" t="s">
        <v>98</v>
      </c>
      <c r="B164" s="1" t="s">
        <v>354</v>
      </c>
      <c r="C164" s="3">
        <v>329.0</v>
      </c>
      <c r="D164" s="1">
        <v>0.0</v>
      </c>
      <c r="E164" s="1" t="s">
        <v>5086</v>
      </c>
      <c r="F164" s="1" t="s">
        <v>30</v>
      </c>
      <c r="G164" s="1" t="s">
        <v>31</v>
      </c>
      <c r="H164" s="1" t="s">
        <v>5273</v>
      </c>
      <c r="I164" s="1" t="s">
        <v>5274</v>
      </c>
      <c r="J164" s="1" t="s">
        <v>5274</v>
      </c>
      <c r="K164" s="2"/>
      <c r="L164" s="1">
        <v>-9.0</v>
      </c>
      <c r="M164" s="1"/>
      <c r="N164" s="1">
        <v>5.0412</v>
      </c>
      <c r="O164" s="1" t="s">
        <v>4729</v>
      </c>
      <c r="P164" s="1" t="s">
        <v>5275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idden="1">
      <c r="A165" s="1" t="s">
        <v>24</v>
      </c>
      <c r="B165" s="1" t="s">
        <v>17</v>
      </c>
      <c r="C165" s="1">
        <v>225.0</v>
      </c>
      <c r="D165" s="1">
        <v>84.0</v>
      </c>
      <c r="E165" s="2"/>
      <c r="F165" s="1" t="s">
        <v>18</v>
      </c>
      <c r="G165" s="1" t="s">
        <v>31</v>
      </c>
      <c r="H165" s="1" t="s">
        <v>5276</v>
      </c>
      <c r="I165" s="1" t="s">
        <v>5277</v>
      </c>
      <c r="J165" s="1" t="s">
        <v>500</v>
      </c>
      <c r="K165" s="2"/>
      <c r="L165" s="1">
        <v>434.0</v>
      </c>
      <c r="M165" s="1"/>
      <c r="N165" s="1">
        <v>15.00895</v>
      </c>
      <c r="O165" s="1" t="s">
        <v>4736</v>
      </c>
      <c r="P165" s="1" t="s">
        <v>5278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idden="1">
      <c r="A166" s="1" t="s">
        <v>29</v>
      </c>
      <c r="B166" s="1" t="s">
        <v>354</v>
      </c>
      <c r="C166" s="1">
        <v>557.0</v>
      </c>
      <c r="D166" s="1">
        <v>0.0</v>
      </c>
      <c r="E166" s="2"/>
      <c r="F166" s="1" t="s">
        <v>30</v>
      </c>
      <c r="G166" s="1" t="s">
        <v>19</v>
      </c>
      <c r="H166" s="1" t="s">
        <v>5279</v>
      </c>
      <c r="I166" s="1" t="s">
        <v>5280</v>
      </c>
      <c r="J166" s="1" t="s">
        <v>5280</v>
      </c>
      <c r="K166" s="2"/>
      <c r="L166" s="1">
        <v>-9.0</v>
      </c>
      <c r="M166" s="1"/>
      <c r="N166" s="1">
        <v>10.580383333333334</v>
      </c>
      <c r="O166" s="1" t="s">
        <v>4729</v>
      </c>
      <c r="P166" s="1" t="s">
        <v>5281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24</v>
      </c>
      <c r="B167" s="1" t="s">
        <v>17</v>
      </c>
      <c r="C167" s="1">
        <v>315.0</v>
      </c>
      <c r="D167" s="1">
        <v>69.0</v>
      </c>
      <c r="E167" s="2"/>
      <c r="F167" s="1" t="s">
        <v>18</v>
      </c>
      <c r="G167" s="1" t="s">
        <v>167</v>
      </c>
      <c r="H167" s="1" t="s">
        <v>5282</v>
      </c>
      <c r="I167" s="1" t="s">
        <v>5283</v>
      </c>
      <c r="J167" s="1" t="s">
        <v>500</v>
      </c>
      <c r="K167" s="2"/>
      <c r="L167" s="1">
        <v>449.0</v>
      </c>
      <c r="M167" s="1"/>
      <c r="N167" s="1">
        <v>7.670516666666667</v>
      </c>
      <c r="O167" s="1" t="s">
        <v>4736</v>
      </c>
      <c r="P167" s="1" t="s">
        <v>5284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idden="1">
      <c r="A168" s="1" t="s">
        <v>36</v>
      </c>
      <c r="B168" s="1" t="s">
        <v>17</v>
      </c>
      <c r="C168" s="1">
        <v>598.0</v>
      </c>
      <c r="D168" s="1">
        <v>0.0</v>
      </c>
      <c r="E168" s="1" t="s">
        <v>37</v>
      </c>
      <c r="F168" s="1" t="s">
        <v>30</v>
      </c>
      <c r="G168" s="1" t="s">
        <v>31</v>
      </c>
      <c r="H168" s="1" t="s">
        <v>5285</v>
      </c>
      <c r="I168" s="1" t="s">
        <v>5286</v>
      </c>
      <c r="J168" s="1" t="s">
        <v>5286</v>
      </c>
      <c r="K168" s="2"/>
      <c r="L168" s="1">
        <v>-10.0</v>
      </c>
      <c r="M168" s="1"/>
      <c r="N168" s="1">
        <v>9.317916666666667</v>
      </c>
      <c r="O168" s="1" t="s">
        <v>4756</v>
      </c>
      <c r="P168" s="1" t="s">
        <v>5287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idden="1">
      <c r="A169" s="1" t="s">
        <v>36</v>
      </c>
      <c r="B169" s="1" t="s">
        <v>17</v>
      </c>
      <c r="C169" s="1">
        <v>428.0</v>
      </c>
      <c r="D169" s="1">
        <v>0.0</v>
      </c>
      <c r="E169" s="1" t="s">
        <v>37</v>
      </c>
      <c r="F169" s="1" t="s">
        <v>30</v>
      </c>
      <c r="G169" s="1" t="s">
        <v>31</v>
      </c>
      <c r="H169" s="1" t="s">
        <v>5288</v>
      </c>
      <c r="I169" s="1" t="s">
        <v>5289</v>
      </c>
      <c r="J169" s="1" t="s">
        <v>5289</v>
      </c>
      <c r="K169" s="2"/>
      <c r="L169" s="1">
        <v>-5.0</v>
      </c>
      <c r="M169" s="1"/>
      <c r="N169" s="1">
        <v>9.972733333333334</v>
      </c>
      <c r="O169" s="1" t="s">
        <v>4756</v>
      </c>
      <c r="P169" s="1" t="s">
        <v>5290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24</v>
      </c>
      <c r="B170" s="1" t="s">
        <v>17</v>
      </c>
      <c r="C170" s="1">
        <v>299.0</v>
      </c>
      <c r="D170" s="1">
        <v>70.0</v>
      </c>
      <c r="E170" s="2"/>
      <c r="F170" s="1" t="s">
        <v>18</v>
      </c>
      <c r="G170" s="1" t="s">
        <v>19</v>
      </c>
      <c r="H170" s="1" t="s">
        <v>5291</v>
      </c>
      <c r="I170" s="1" t="s">
        <v>5292</v>
      </c>
      <c r="J170" s="1" t="s">
        <v>500</v>
      </c>
      <c r="K170" s="2"/>
      <c r="L170" s="1">
        <v>458.0</v>
      </c>
      <c r="M170" s="1"/>
      <c r="N170" s="1">
        <v>5.752266666666666</v>
      </c>
      <c r="O170" s="1" t="s">
        <v>4736</v>
      </c>
      <c r="P170" s="1" t="s">
        <v>5293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idden="1">
      <c r="A171" s="1" t="s">
        <v>24</v>
      </c>
      <c r="B171" s="1" t="s">
        <v>17</v>
      </c>
      <c r="C171" s="1">
        <v>387.0</v>
      </c>
      <c r="D171" s="1">
        <v>0.0</v>
      </c>
      <c r="E171" s="1" t="s">
        <v>4731</v>
      </c>
      <c r="F171" s="1" t="s">
        <v>62</v>
      </c>
      <c r="G171" s="1" t="s">
        <v>31</v>
      </c>
      <c r="H171" s="1" t="s">
        <v>5294</v>
      </c>
      <c r="I171" s="1" t="s">
        <v>5295</v>
      </c>
      <c r="J171" s="1" t="s">
        <v>5296</v>
      </c>
      <c r="K171" s="1" t="s">
        <v>5297</v>
      </c>
      <c r="L171" s="1">
        <v>-7.0</v>
      </c>
      <c r="M171" s="1">
        <v>0.009933333333333334</v>
      </c>
      <c r="N171" s="1">
        <v>10.41835</v>
      </c>
      <c r="O171" s="1" t="s">
        <v>4736</v>
      </c>
      <c r="P171" s="1" t="s">
        <v>5298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idden="1">
      <c r="A172" s="1" t="s">
        <v>24</v>
      </c>
      <c r="B172" s="1" t="s">
        <v>17</v>
      </c>
      <c r="C172" s="1">
        <v>219.0</v>
      </c>
      <c r="D172" s="1">
        <v>50.0</v>
      </c>
      <c r="E172" s="2"/>
      <c r="F172" s="1" t="s">
        <v>18</v>
      </c>
      <c r="G172" s="1" t="s">
        <v>31</v>
      </c>
      <c r="H172" s="1" t="s">
        <v>5299</v>
      </c>
      <c r="I172" s="1" t="s">
        <v>5300</v>
      </c>
      <c r="J172" s="1" t="s">
        <v>500</v>
      </c>
      <c r="K172" s="2"/>
      <c r="L172" s="1">
        <v>471.0</v>
      </c>
      <c r="M172" s="1"/>
      <c r="N172" s="1">
        <v>8.31775</v>
      </c>
      <c r="O172" s="1" t="s">
        <v>4736</v>
      </c>
      <c r="P172" s="1" t="s">
        <v>5301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24</v>
      </c>
      <c r="B173" s="1" t="s">
        <v>17</v>
      </c>
      <c r="C173" s="1">
        <v>593.0</v>
      </c>
      <c r="D173" s="1">
        <v>0.0</v>
      </c>
      <c r="E173" s="1" t="s">
        <v>4731</v>
      </c>
      <c r="F173" s="1" t="s">
        <v>62</v>
      </c>
      <c r="G173" s="1" t="s">
        <v>31</v>
      </c>
      <c r="H173" s="1" t="s">
        <v>5302</v>
      </c>
      <c r="I173" s="1" t="s">
        <v>5303</v>
      </c>
      <c r="J173" s="1" t="s">
        <v>5304</v>
      </c>
      <c r="K173" s="1" t="s">
        <v>5305</v>
      </c>
      <c r="L173" s="1">
        <v>-21.0</v>
      </c>
      <c r="M173" s="1">
        <v>0.01425</v>
      </c>
      <c r="N173" s="1">
        <v>7.0903833333333335</v>
      </c>
      <c r="O173" s="1" t="s">
        <v>4736</v>
      </c>
      <c r="P173" s="1" t="s">
        <v>5306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idden="1">
      <c r="A174" s="1" t="s">
        <v>29</v>
      </c>
      <c r="B174" s="1" t="s">
        <v>354</v>
      </c>
      <c r="C174" s="1">
        <v>514.0</v>
      </c>
      <c r="D174" s="1">
        <v>0.0</v>
      </c>
      <c r="E174" s="2"/>
      <c r="F174" s="1" t="s">
        <v>30</v>
      </c>
      <c r="G174" s="1" t="s">
        <v>31</v>
      </c>
      <c r="H174" s="1" t="s">
        <v>5307</v>
      </c>
      <c r="I174" s="1" t="s">
        <v>5308</v>
      </c>
      <c r="J174" s="1" t="s">
        <v>5308</v>
      </c>
      <c r="K174" s="2"/>
      <c r="L174" s="1">
        <v>-9.0</v>
      </c>
      <c r="M174" s="1"/>
      <c r="N174" s="1">
        <v>9.246833333333333</v>
      </c>
      <c r="O174" s="1" t="s">
        <v>4729</v>
      </c>
      <c r="P174" s="1" t="s">
        <v>5309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idden="1">
      <c r="A175" s="1" t="s">
        <v>36</v>
      </c>
      <c r="B175" s="1" t="s">
        <v>17</v>
      </c>
      <c r="C175" s="1">
        <v>1053.0</v>
      </c>
      <c r="D175" s="1">
        <v>0.0</v>
      </c>
      <c r="E175" s="1" t="s">
        <v>37</v>
      </c>
      <c r="F175" s="1" t="s">
        <v>30</v>
      </c>
      <c r="G175" s="1" t="s">
        <v>31</v>
      </c>
      <c r="H175" s="1" t="s">
        <v>5310</v>
      </c>
      <c r="I175" s="1" t="s">
        <v>5311</v>
      </c>
      <c r="J175" s="1" t="s">
        <v>5311</v>
      </c>
      <c r="K175" s="2"/>
      <c r="L175" s="1">
        <v>-9.0</v>
      </c>
      <c r="M175" s="1"/>
      <c r="N175" s="1">
        <v>10.308366666666666</v>
      </c>
      <c r="O175" s="1" t="s">
        <v>4756</v>
      </c>
      <c r="P175" s="1" t="s">
        <v>5312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idden="1">
      <c r="A176" s="1" t="s">
        <v>36</v>
      </c>
      <c r="B176" s="1" t="s">
        <v>17</v>
      </c>
      <c r="C176" s="1">
        <v>728.0</v>
      </c>
      <c r="D176" s="1">
        <v>0.0</v>
      </c>
      <c r="E176" s="1" t="s">
        <v>37</v>
      </c>
      <c r="F176" s="1" t="s">
        <v>30</v>
      </c>
      <c r="G176" s="1" t="s">
        <v>31</v>
      </c>
      <c r="H176" s="1" t="s">
        <v>5313</v>
      </c>
      <c r="I176" s="1" t="s">
        <v>5314</v>
      </c>
      <c r="J176" s="1" t="s">
        <v>5314</v>
      </c>
      <c r="K176" s="2"/>
      <c r="L176" s="1">
        <v>-13.0</v>
      </c>
      <c r="M176" s="1"/>
      <c r="N176" s="1">
        <v>7.159533333333333</v>
      </c>
      <c r="O176" s="1" t="s">
        <v>4756</v>
      </c>
      <c r="P176" s="1" t="s">
        <v>5315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idden="1">
      <c r="A177" s="1" t="s">
        <v>24</v>
      </c>
      <c r="B177" s="1" t="s">
        <v>17</v>
      </c>
      <c r="C177" s="1">
        <v>305.0</v>
      </c>
      <c r="D177" s="1">
        <v>61.0</v>
      </c>
      <c r="E177" s="2"/>
      <c r="F177" s="1" t="s">
        <v>18</v>
      </c>
      <c r="G177" s="1" t="s">
        <v>19</v>
      </c>
      <c r="H177" s="1" t="s">
        <v>5316</v>
      </c>
      <c r="I177" s="1" t="s">
        <v>5317</v>
      </c>
      <c r="J177" s="1" t="s">
        <v>500</v>
      </c>
      <c r="K177" s="2"/>
      <c r="L177" s="1">
        <v>494.0</v>
      </c>
      <c r="M177" s="1"/>
      <c r="N177" s="1">
        <v>7.672383333333333</v>
      </c>
      <c r="O177" s="1" t="s">
        <v>4736</v>
      </c>
      <c r="P177" s="1" t="s">
        <v>5318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idden="1">
      <c r="A178" s="1" t="s">
        <v>36</v>
      </c>
      <c r="B178" s="1" t="s">
        <v>17</v>
      </c>
      <c r="C178" s="1">
        <v>429.0</v>
      </c>
      <c r="D178" s="1">
        <v>0.0</v>
      </c>
      <c r="E178" s="1" t="s">
        <v>37</v>
      </c>
      <c r="F178" s="1" t="s">
        <v>30</v>
      </c>
      <c r="G178" s="1" t="s">
        <v>31</v>
      </c>
      <c r="H178" s="1" t="s">
        <v>5319</v>
      </c>
      <c r="I178" s="1" t="s">
        <v>5320</v>
      </c>
      <c r="J178" s="1" t="s">
        <v>5320</v>
      </c>
      <c r="K178" s="2"/>
      <c r="L178" s="1">
        <v>-6.0</v>
      </c>
      <c r="M178" s="1"/>
      <c r="N178" s="1">
        <v>8.59125</v>
      </c>
      <c r="O178" s="1" t="s">
        <v>4756</v>
      </c>
      <c r="P178" s="1" t="s">
        <v>5321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idden="1">
      <c r="A179" s="1" t="s">
        <v>29</v>
      </c>
      <c r="B179" s="1" t="s">
        <v>354</v>
      </c>
      <c r="C179" s="1">
        <v>648.0</v>
      </c>
      <c r="D179" s="1">
        <v>0.0</v>
      </c>
      <c r="E179" s="2"/>
      <c r="F179" s="1" t="s">
        <v>30</v>
      </c>
      <c r="G179" s="1" t="s">
        <v>31</v>
      </c>
      <c r="H179" s="1" t="s">
        <v>5322</v>
      </c>
      <c r="I179" s="1" t="s">
        <v>5323</v>
      </c>
      <c r="J179" s="1" t="s">
        <v>5323</v>
      </c>
      <c r="K179" s="2"/>
      <c r="L179" s="1">
        <v>-9.0</v>
      </c>
      <c r="M179" s="1"/>
      <c r="N179" s="1">
        <v>10.175866666666666</v>
      </c>
      <c r="O179" s="1" t="s">
        <v>4729</v>
      </c>
      <c r="P179" s="1" t="s">
        <v>5324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idden="1">
      <c r="A180" s="1" t="s">
        <v>36</v>
      </c>
      <c r="B180" s="1" t="s">
        <v>17</v>
      </c>
      <c r="C180" s="1">
        <v>264.0</v>
      </c>
      <c r="D180" s="1">
        <v>0.0</v>
      </c>
      <c r="E180" s="1" t="s">
        <v>37</v>
      </c>
      <c r="F180" s="1" t="s">
        <v>30</v>
      </c>
      <c r="G180" s="1" t="s">
        <v>31</v>
      </c>
      <c r="H180" s="1" t="s">
        <v>5325</v>
      </c>
      <c r="I180" s="1" t="s">
        <v>5326</v>
      </c>
      <c r="J180" s="1" t="s">
        <v>5326</v>
      </c>
      <c r="K180" s="2"/>
      <c r="L180" s="1">
        <v>-3.0</v>
      </c>
      <c r="M180" s="1"/>
      <c r="N180" s="1">
        <v>11.419033333333333</v>
      </c>
      <c r="O180" s="1" t="s">
        <v>4756</v>
      </c>
      <c r="P180" s="1" t="s">
        <v>5179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idden="1">
      <c r="A181" s="1" t="s">
        <v>24</v>
      </c>
      <c r="B181" s="1" t="s">
        <v>17</v>
      </c>
      <c r="C181" s="3">
        <v>329.0</v>
      </c>
      <c r="D181" s="1">
        <v>0.0</v>
      </c>
      <c r="E181" s="1" t="s">
        <v>4731</v>
      </c>
      <c r="F181" s="1" t="s">
        <v>62</v>
      </c>
      <c r="G181" s="1" t="s">
        <v>19</v>
      </c>
      <c r="H181" s="1" t="s">
        <v>5327</v>
      </c>
      <c r="I181" s="1" t="s">
        <v>5328</v>
      </c>
      <c r="J181" s="1" t="s">
        <v>5329</v>
      </c>
      <c r="K181" s="1" t="s">
        <v>5330</v>
      </c>
      <c r="L181" s="1">
        <v>-15.0</v>
      </c>
      <c r="M181" s="1">
        <v>0.00845</v>
      </c>
      <c r="N181" s="1">
        <v>6.86725</v>
      </c>
      <c r="O181" s="1" t="s">
        <v>4736</v>
      </c>
      <c r="P181" s="1" t="s">
        <v>5331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idden="1">
      <c r="A182" s="1" t="s">
        <v>24</v>
      </c>
      <c r="B182" s="1" t="s">
        <v>17</v>
      </c>
      <c r="C182" s="1">
        <v>358.0</v>
      </c>
      <c r="D182" s="1">
        <v>0.0</v>
      </c>
      <c r="E182" s="1" t="s">
        <v>4731</v>
      </c>
      <c r="F182" s="1" t="s">
        <v>62</v>
      </c>
      <c r="G182" s="1" t="s">
        <v>19</v>
      </c>
      <c r="H182" s="1" t="s">
        <v>5332</v>
      </c>
      <c r="I182" s="1" t="s">
        <v>5333</v>
      </c>
      <c r="J182" s="1" t="s">
        <v>5334</v>
      </c>
      <c r="K182" s="1" t="s">
        <v>5335</v>
      </c>
      <c r="L182" s="1">
        <v>1.0</v>
      </c>
      <c r="M182" s="1">
        <v>0.01215</v>
      </c>
      <c r="N182" s="1">
        <v>6.804566666666667</v>
      </c>
      <c r="O182" s="1" t="s">
        <v>4736</v>
      </c>
      <c r="P182" s="1" t="s">
        <v>5278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idden="1">
      <c r="A183" s="1" t="s">
        <v>29</v>
      </c>
      <c r="B183" s="1" t="s">
        <v>354</v>
      </c>
      <c r="C183" s="1">
        <v>578.0</v>
      </c>
      <c r="D183" s="1">
        <v>0.0</v>
      </c>
      <c r="E183" s="2"/>
      <c r="F183" s="1" t="s">
        <v>30</v>
      </c>
      <c r="G183" s="1" t="s">
        <v>31</v>
      </c>
      <c r="H183" s="1" t="s">
        <v>5336</v>
      </c>
      <c r="I183" s="1" t="s">
        <v>5337</v>
      </c>
      <c r="J183" s="1" t="s">
        <v>5337</v>
      </c>
      <c r="K183" s="2"/>
      <c r="L183" s="1">
        <v>-10.0</v>
      </c>
      <c r="M183" s="1"/>
      <c r="N183" s="1">
        <v>9.41555</v>
      </c>
      <c r="O183" s="1" t="s">
        <v>4729</v>
      </c>
      <c r="P183" s="1" t="s">
        <v>5338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idden="1">
      <c r="A184" s="1" t="s">
        <v>29</v>
      </c>
      <c r="B184" s="1" t="s">
        <v>354</v>
      </c>
      <c r="C184" s="3">
        <v>329.0</v>
      </c>
      <c r="D184" s="1">
        <v>0.0</v>
      </c>
      <c r="E184" s="2"/>
      <c r="F184" s="1" t="s">
        <v>30</v>
      </c>
      <c r="G184" s="1" t="s">
        <v>31</v>
      </c>
      <c r="H184" s="1" t="s">
        <v>5339</v>
      </c>
      <c r="I184" s="1" t="s">
        <v>5340</v>
      </c>
      <c r="J184" s="1" t="s">
        <v>5340</v>
      </c>
      <c r="K184" s="2"/>
      <c r="L184" s="1">
        <v>-5.0</v>
      </c>
      <c r="M184" s="1"/>
      <c r="N184" s="1">
        <v>9.065733333333334</v>
      </c>
      <c r="O184" s="1" t="s">
        <v>4729</v>
      </c>
      <c r="P184" s="1" t="s">
        <v>5341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idden="1">
      <c r="A185" s="1" t="s">
        <v>24</v>
      </c>
      <c r="B185" s="1" t="s">
        <v>17</v>
      </c>
      <c r="C185" s="3">
        <v>338.0</v>
      </c>
      <c r="D185" s="1">
        <v>0.0</v>
      </c>
      <c r="E185" s="1" t="s">
        <v>4731</v>
      </c>
      <c r="F185" s="1" t="s">
        <v>62</v>
      </c>
      <c r="G185" s="1" t="s">
        <v>31</v>
      </c>
      <c r="H185" s="1" t="s">
        <v>5342</v>
      </c>
      <c r="I185" s="1" t="s">
        <v>5343</v>
      </c>
      <c r="J185" s="1" t="s">
        <v>5344</v>
      </c>
      <c r="K185" s="1" t="s">
        <v>5345</v>
      </c>
      <c r="L185" s="1">
        <v>1.0</v>
      </c>
      <c r="M185" s="1">
        <v>0.0076</v>
      </c>
      <c r="N185" s="1">
        <v>12.5967</v>
      </c>
      <c r="O185" s="1" t="s">
        <v>4736</v>
      </c>
      <c r="P185" s="1" t="s">
        <v>5346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idden="1">
      <c r="A186" s="1" t="s">
        <v>29</v>
      </c>
      <c r="B186" s="1" t="s">
        <v>354</v>
      </c>
      <c r="C186" s="1">
        <v>429.0</v>
      </c>
      <c r="D186" s="1">
        <v>0.0</v>
      </c>
      <c r="E186" s="2"/>
      <c r="F186" s="1" t="s">
        <v>30</v>
      </c>
      <c r="G186" s="1" t="s">
        <v>31</v>
      </c>
      <c r="H186" s="1" t="s">
        <v>5347</v>
      </c>
      <c r="I186" s="1" t="s">
        <v>5348</v>
      </c>
      <c r="J186" s="1" t="s">
        <v>5348</v>
      </c>
      <c r="K186" s="2"/>
      <c r="L186" s="1">
        <v>1.0</v>
      </c>
      <c r="M186" s="1"/>
      <c r="N186" s="1">
        <v>16.25915</v>
      </c>
      <c r="O186" s="1" t="s">
        <v>4729</v>
      </c>
      <c r="P186" s="1" t="s">
        <v>5349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idden="1">
      <c r="A187" s="1" t="s">
        <v>36</v>
      </c>
      <c r="B187" s="1" t="s">
        <v>17</v>
      </c>
      <c r="C187" s="1">
        <v>632.0</v>
      </c>
      <c r="D187" s="1">
        <v>0.0</v>
      </c>
      <c r="E187" s="1" t="s">
        <v>37</v>
      </c>
      <c r="F187" s="1" t="s">
        <v>30</v>
      </c>
      <c r="G187" s="1" t="s">
        <v>31</v>
      </c>
      <c r="H187" s="1" t="s">
        <v>5350</v>
      </c>
      <c r="I187" s="1" t="s">
        <v>5351</v>
      </c>
      <c r="J187" s="1" t="s">
        <v>5351</v>
      </c>
      <c r="K187" s="2"/>
      <c r="L187" s="1">
        <v>-11.0</v>
      </c>
      <c r="M187" s="1"/>
      <c r="N187" s="1">
        <v>8.128066666666667</v>
      </c>
      <c r="O187" s="1" t="s">
        <v>4756</v>
      </c>
      <c r="P187" s="1" t="s">
        <v>5352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36</v>
      </c>
      <c r="B188" s="1" t="s">
        <v>17</v>
      </c>
      <c r="C188" s="1">
        <v>368.0</v>
      </c>
      <c r="D188" s="1">
        <v>0.0</v>
      </c>
      <c r="E188" s="1" t="s">
        <v>37</v>
      </c>
      <c r="F188" s="1" t="s">
        <v>30</v>
      </c>
      <c r="G188" s="1" t="s">
        <v>31</v>
      </c>
      <c r="H188" s="1" t="s">
        <v>5353</v>
      </c>
      <c r="I188" s="1" t="s">
        <v>5354</v>
      </c>
      <c r="J188" s="1" t="s">
        <v>5354</v>
      </c>
      <c r="K188" s="2"/>
      <c r="L188" s="1">
        <v>-9.0</v>
      </c>
      <c r="M188" s="1"/>
      <c r="N188" s="1">
        <v>5.119983333333334</v>
      </c>
      <c r="O188" s="1" t="s">
        <v>4756</v>
      </c>
      <c r="P188" s="1" t="s">
        <v>5355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24</v>
      </c>
      <c r="B189" s="1" t="s">
        <v>17</v>
      </c>
      <c r="C189" s="1">
        <v>478.0</v>
      </c>
      <c r="D189" s="1">
        <v>0.0</v>
      </c>
      <c r="E189" s="1" t="s">
        <v>37</v>
      </c>
      <c r="F189" s="1" t="s">
        <v>62</v>
      </c>
      <c r="G189" s="1" t="s">
        <v>31</v>
      </c>
      <c r="H189" s="1" t="s">
        <v>5356</v>
      </c>
      <c r="I189" s="1" t="s">
        <v>5357</v>
      </c>
      <c r="J189" s="1" t="s">
        <v>5358</v>
      </c>
      <c r="K189" s="1" t="s">
        <v>5359</v>
      </c>
      <c r="L189" s="1">
        <v>-10.0</v>
      </c>
      <c r="M189" s="1">
        <v>0.5652333333333334</v>
      </c>
      <c r="N189" s="1">
        <v>6.994</v>
      </c>
      <c r="O189" s="1" t="s">
        <v>4736</v>
      </c>
      <c r="P189" s="1" t="s">
        <v>5360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idden="1">
      <c r="A190" s="1" t="s">
        <v>24</v>
      </c>
      <c r="B190" s="1" t="s">
        <v>17</v>
      </c>
      <c r="C190" s="1">
        <v>458.0</v>
      </c>
      <c r="D190" s="1">
        <v>0.0</v>
      </c>
      <c r="E190" s="1" t="s">
        <v>4731</v>
      </c>
      <c r="F190" s="1" t="s">
        <v>62</v>
      </c>
      <c r="G190" s="1" t="s">
        <v>31</v>
      </c>
      <c r="H190" s="1" t="s">
        <v>5361</v>
      </c>
      <c r="I190" s="1" t="s">
        <v>5362</v>
      </c>
      <c r="J190" s="1" t="s">
        <v>5363</v>
      </c>
      <c r="K190" s="1" t="s">
        <v>5364</v>
      </c>
      <c r="L190" s="1">
        <v>-15.0</v>
      </c>
      <c r="M190" s="1">
        <v>0.009433333333333334</v>
      </c>
      <c r="N190" s="1">
        <v>6.617233333333333</v>
      </c>
      <c r="O190" s="1" t="s">
        <v>4736</v>
      </c>
      <c r="P190" s="1" t="s">
        <v>5365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29</v>
      </c>
      <c r="B191" s="1" t="s">
        <v>354</v>
      </c>
      <c r="C191" s="1">
        <v>264.0</v>
      </c>
      <c r="D191" s="1">
        <v>0.0</v>
      </c>
      <c r="E191" s="2"/>
      <c r="F191" s="1" t="s">
        <v>30</v>
      </c>
      <c r="G191" s="1" t="s">
        <v>31</v>
      </c>
      <c r="H191" s="1" t="s">
        <v>5366</v>
      </c>
      <c r="I191" s="1" t="s">
        <v>5367</v>
      </c>
      <c r="J191" s="1" t="s">
        <v>5367</v>
      </c>
      <c r="K191" s="2"/>
      <c r="L191" s="1">
        <v>-7.0</v>
      </c>
      <c r="M191" s="1"/>
      <c r="N191" s="1">
        <v>7.905433333333334</v>
      </c>
      <c r="O191" s="1" t="s">
        <v>4729</v>
      </c>
      <c r="P191" s="1" t="s">
        <v>5368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idden="1">
      <c r="A192" s="1" t="s">
        <v>24</v>
      </c>
      <c r="B192" s="1" t="s">
        <v>17</v>
      </c>
      <c r="C192" s="1">
        <v>353.0</v>
      </c>
      <c r="D192" s="1">
        <v>0.0</v>
      </c>
      <c r="E192" s="1" t="s">
        <v>4731</v>
      </c>
      <c r="F192" s="1" t="s">
        <v>62</v>
      </c>
      <c r="G192" s="1" t="s">
        <v>31</v>
      </c>
      <c r="H192" s="1" t="s">
        <v>5369</v>
      </c>
      <c r="I192" s="1" t="s">
        <v>5370</v>
      </c>
      <c r="J192" s="1" t="s">
        <v>5371</v>
      </c>
      <c r="K192" s="1" t="s">
        <v>5372</v>
      </c>
      <c r="L192" s="1">
        <v>0.0</v>
      </c>
      <c r="M192" s="1">
        <v>0.00905</v>
      </c>
      <c r="N192" s="1">
        <v>9.416516666666666</v>
      </c>
      <c r="O192" s="1" t="s">
        <v>4736</v>
      </c>
      <c r="P192" s="1" t="s">
        <v>5373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idden="1">
      <c r="A193" s="1" t="s">
        <v>24</v>
      </c>
      <c r="B193" s="1" t="s">
        <v>17</v>
      </c>
      <c r="C193" s="1">
        <v>309.0</v>
      </c>
      <c r="D193" s="1">
        <v>0.0</v>
      </c>
      <c r="E193" s="1" t="s">
        <v>4731</v>
      </c>
      <c r="F193" s="1" t="s">
        <v>62</v>
      </c>
      <c r="G193" s="1" t="s">
        <v>31</v>
      </c>
      <c r="H193" s="1" t="s">
        <v>5374</v>
      </c>
      <c r="I193" s="1" t="s">
        <v>5375</v>
      </c>
      <c r="J193" s="1" t="s">
        <v>5376</v>
      </c>
      <c r="K193" s="1" t="s">
        <v>5377</v>
      </c>
      <c r="L193" s="1">
        <v>-7.0</v>
      </c>
      <c r="M193" s="1">
        <v>0.01325</v>
      </c>
      <c r="N193" s="1">
        <v>11.299416666666668</v>
      </c>
      <c r="O193" s="1" t="s">
        <v>4736</v>
      </c>
      <c r="P193" s="1" t="s">
        <v>4881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98</v>
      </c>
      <c r="B194" s="1" t="s">
        <v>354</v>
      </c>
      <c r="C194" s="1">
        <v>528.0</v>
      </c>
      <c r="D194" s="1">
        <v>0.0</v>
      </c>
      <c r="E194" s="1" t="s">
        <v>3957</v>
      </c>
      <c r="F194" s="1" t="s">
        <v>30</v>
      </c>
      <c r="G194" s="1" t="s">
        <v>31</v>
      </c>
      <c r="H194" s="1" t="s">
        <v>5378</v>
      </c>
      <c r="I194" s="1" t="s">
        <v>5379</v>
      </c>
      <c r="J194" s="1" t="s">
        <v>5379</v>
      </c>
      <c r="K194" s="2"/>
      <c r="L194" s="1">
        <v>-4.0</v>
      </c>
      <c r="M194" s="1"/>
      <c r="N194" s="1">
        <v>15.402416666666667</v>
      </c>
      <c r="O194" s="1" t="s">
        <v>4729</v>
      </c>
      <c r="P194" s="1" t="s">
        <v>5380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idden="1">
      <c r="A195" s="1" t="s">
        <v>36</v>
      </c>
      <c r="B195" s="1" t="s">
        <v>17</v>
      </c>
      <c r="C195" s="1">
        <v>329.0</v>
      </c>
      <c r="D195" s="1">
        <v>0.0</v>
      </c>
      <c r="E195" s="1" t="s">
        <v>37</v>
      </c>
      <c r="F195" s="1" t="s">
        <v>30</v>
      </c>
      <c r="G195" s="1" t="s">
        <v>31</v>
      </c>
      <c r="H195" s="1" t="s">
        <v>5381</v>
      </c>
      <c r="I195" s="1" t="s">
        <v>5382</v>
      </c>
      <c r="J195" s="1" t="s">
        <v>5382</v>
      </c>
      <c r="K195" s="2"/>
      <c r="L195" s="1">
        <v>-7.0</v>
      </c>
      <c r="M195" s="1"/>
      <c r="N195" s="1">
        <v>7.9884</v>
      </c>
      <c r="O195" s="1" t="s">
        <v>4756</v>
      </c>
      <c r="P195" s="1" t="s">
        <v>4837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29</v>
      </c>
      <c r="B196" s="1" t="s">
        <v>354</v>
      </c>
      <c r="C196" s="3">
        <v>658.0</v>
      </c>
      <c r="D196" s="1">
        <v>0.0</v>
      </c>
      <c r="E196" s="2"/>
      <c r="F196" s="1" t="s">
        <v>30</v>
      </c>
      <c r="G196" s="1" t="s">
        <v>31</v>
      </c>
      <c r="H196" s="1" t="s">
        <v>5383</v>
      </c>
      <c r="I196" s="1" t="s">
        <v>5384</v>
      </c>
      <c r="J196" s="1" t="s">
        <v>5384</v>
      </c>
      <c r="K196" s="2"/>
      <c r="L196" s="1">
        <v>-10.0</v>
      </c>
      <c r="M196" s="1"/>
      <c r="N196" s="1">
        <v>9.826666666666666</v>
      </c>
      <c r="O196" s="1" t="s">
        <v>4729</v>
      </c>
      <c r="P196" s="1" t="s">
        <v>5385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idden="1">
      <c r="A197" s="1" t="s">
        <v>36</v>
      </c>
      <c r="B197" s="1" t="s">
        <v>17</v>
      </c>
      <c r="C197" s="1">
        <v>366.0</v>
      </c>
      <c r="D197" s="1">
        <v>0.0</v>
      </c>
      <c r="E197" s="1" t="s">
        <v>37</v>
      </c>
      <c r="F197" s="1" t="s">
        <v>30</v>
      </c>
      <c r="G197" s="1" t="s">
        <v>31</v>
      </c>
      <c r="H197" s="1" t="s">
        <v>5386</v>
      </c>
      <c r="I197" s="1" t="s">
        <v>5387</v>
      </c>
      <c r="J197" s="1" t="s">
        <v>5387</v>
      </c>
      <c r="K197" s="2"/>
      <c r="L197" s="1">
        <v>-8.0</v>
      </c>
      <c r="M197" s="1"/>
      <c r="N197" s="1">
        <v>6.1803</v>
      </c>
      <c r="O197" s="1" t="s">
        <v>4756</v>
      </c>
      <c r="P197" s="1" t="s">
        <v>5388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24</v>
      </c>
      <c r="B198" s="1" t="s">
        <v>17</v>
      </c>
      <c r="C198" s="1">
        <v>241.5</v>
      </c>
      <c r="D198" s="1">
        <v>231.5</v>
      </c>
      <c r="E198" s="1" t="s">
        <v>4731</v>
      </c>
      <c r="F198" s="1" t="s">
        <v>62</v>
      </c>
      <c r="G198" s="1" t="s">
        <v>31</v>
      </c>
      <c r="H198" s="1" t="s">
        <v>5389</v>
      </c>
      <c r="I198" s="1" t="s">
        <v>5390</v>
      </c>
      <c r="J198" s="1" t="s">
        <v>5391</v>
      </c>
      <c r="K198" s="1" t="s">
        <v>5392</v>
      </c>
      <c r="L198" s="1">
        <v>-8.0</v>
      </c>
      <c r="M198" s="1">
        <v>0.009183333333333333</v>
      </c>
      <c r="N198" s="1">
        <v>7.63465</v>
      </c>
      <c r="O198" s="1" t="s">
        <v>4736</v>
      </c>
      <c r="P198" s="1" t="s">
        <v>5393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idden="1">
      <c r="A199" s="1" t="s">
        <v>16</v>
      </c>
      <c r="B199" s="1" t="s">
        <v>17</v>
      </c>
      <c r="C199" s="1">
        <v>124.5</v>
      </c>
      <c r="D199" s="1">
        <v>124.5</v>
      </c>
      <c r="E199" s="2"/>
      <c r="F199" s="1" t="s">
        <v>18</v>
      </c>
      <c r="G199" s="1" t="s">
        <v>19</v>
      </c>
      <c r="H199" s="1" t="s">
        <v>5394</v>
      </c>
      <c r="I199" s="1" t="s">
        <v>5395</v>
      </c>
      <c r="J199" s="1" t="s">
        <v>500</v>
      </c>
      <c r="K199" s="2"/>
      <c r="L199" s="1">
        <v>614.0</v>
      </c>
      <c r="M199" s="1"/>
      <c r="N199" s="1">
        <v>7.216366666666667</v>
      </c>
      <c r="O199" s="1" t="s">
        <v>22</v>
      </c>
      <c r="P199" s="1" t="s">
        <v>5396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24</v>
      </c>
      <c r="B200" s="1" t="s">
        <v>17</v>
      </c>
      <c r="C200" s="1">
        <v>191.0</v>
      </c>
      <c r="D200" s="1">
        <v>83.0</v>
      </c>
      <c r="E200" s="2"/>
      <c r="F200" s="1" t="s">
        <v>18</v>
      </c>
      <c r="G200" s="1" t="s">
        <v>167</v>
      </c>
      <c r="H200" s="1" t="s">
        <v>5397</v>
      </c>
      <c r="I200" s="1" t="s">
        <v>5398</v>
      </c>
      <c r="J200" s="1" t="s">
        <v>500</v>
      </c>
      <c r="K200" s="2"/>
      <c r="L200" s="1">
        <v>604.0</v>
      </c>
      <c r="M200" s="1"/>
      <c r="N200" s="1">
        <v>11.79925</v>
      </c>
      <c r="O200" s="1" t="s">
        <v>4736</v>
      </c>
      <c r="P200" s="1" t="s">
        <v>5399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29</v>
      </c>
      <c r="B201" s="1" t="s">
        <v>354</v>
      </c>
      <c r="C201" s="1">
        <v>349.0</v>
      </c>
      <c r="D201" s="1">
        <v>0.0</v>
      </c>
      <c r="E201" s="2"/>
      <c r="F201" s="1" t="s">
        <v>30</v>
      </c>
      <c r="G201" s="1" t="s">
        <v>31</v>
      </c>
      <c r="H201" s="1" t="s">
        <v>5400</v>
      </c>
      <c r="I201" s="1" t="s">
        <v>5401</v>
      </c>
      <c r="J201" s="1" t="s">
        <v>5401</v>
      </c>
      <c r="K201" s="2"/>
      <c r="L201" s="1">
        <v>-2.0</v>
      </c>
      <c r="M201" s="1"/>
      <c r="N201" s="1">
        <v>12.488216666666666</v>
      </c>
      <c r="O201" s="1" t="s">
        <v>4729</v>
      </c>
      <c r="P201" s="1" t="s">
        <v>5402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36</v>
      </c>
      <c r="B202" s="1" t="s">
        <v>17</v>
      </c>
      <c r="C202" s="1">
        <v>947.0</v>
      </c>
      <c r="D202" s="1">
        <v>0.0</v>
      </c>
      <c r="E202" s="1" t="s">
        <v>37</v>
      </c>
      <c r="F202" s="1" t="s">
        <v>30</v>
      </c>
      <c r="G202" s="1" t="s">
        <v>31</v>
      </c>
      <c r="H202" s="1" t="s">
        <v>5403</v>
      </c>
      <c r="I202" s="1" t="s">
        <v>5404</v>
      </c>
      <c r="J202" s="1" t="s">
        <v>5404</v>
      </c>
      <c r="K202" s="2"/>
      <c r="L202" s="1">
        <v>-7.0</v>
      </c>
      <c r="M202" s="1"/>
      <c r="N202" s="1">
        <v>12.241683333333333</v>
      </c>
      <c r="O202" s="1" t="s">
        <v>4756</v>
      </c>
      <c r="P202" s="1" t="s">
        <v>5405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idden="1">
      <c r="A203" s="1" t="s">
        <v>29</v>
      </c>
      <c r="B203" s="1" t="s">
        <v>354</v>
      </c>
      <c r="C203" s="3">
        <v>528.0</v>
      </c>
      <c r="D203" s="1">
        <v>0.0</v>
      </c>
      <c r="E203" s="2"/>
      <c r="F203" s="1" t="s">
        <v>30</v>
      </c>
      <c r="G203" s="1" t="s">
        <v>31</v>
      </c>
      <c r="H203" s="1" t="s">
        <v>5406</v>
      </c>
      <c r="I203" s="1" t="s">
        <v>5407</v>
      </c>
      <c r="J203" s="1" t="s">
        <v>5407</v>
      </c>
      <c r="K203" s="2"/>
      <c r="L203" s="1">
        <v>-7.0</v>
      </c>
      <c r="M203" s="1"/>
      <c r="N203" s="1">
        <v>12.8459</v>
      </c>
      <c r="O203" s="1" t="s">
        <v>4729</v>
      </c>
      <c r="P203" s="1" t="s">
        <v>5408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idden="1">
      <c r="A204" s="1" t="s">
        <v>24</v>
      </c>
      <c r="B204" s="1" t="s">
        <v>17</v>
      </c>
      <c r="C204" s="1">
        <v>299.0</v>
      </c>
      <c r="D204" s="1">
        <v>0.0</v>
      </c>
      <c r="E204" s="1" t="s">
        <v>4731</v>
      </c>
      <c r="F204" s="1" t="s">
        <v>62</v>
      </c>
      <c r="G204" s="1" t="s">
        <v>19</v>
      </c>
      <c r="H204" s="1" t="s">
        <v>5409</v>
      </c>
      <c r="I204" s="1" t="s">
        <v>5410</v>
      </c>
      <c r="J204" s="1" t="s">
        <v>5411</v>
      </c>
      <c r="K204" s="1" t="s">
        <v>5412</v>
      </c>
      <c r="L204" s="1">
        <v>-9.0</v>
      </c>
      <c r="M204" s="1">
        <v>0.009366666666666667</v>
      </c>
      <c r="N204" s="1">
        <v>8.920133333333334</v>
      </c>
      <c r="O204" s="1" t="s">
        <v>4736</v>
      </c>
      <c r="P204" s="1" t="s">
        <v>5059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idden="1">
      <c r="A205" s="1" t="s">
        <v>29</v>
      </c>
      <c r="B205" s="1" t="s">
        <v>354</v>
      </c>
      <c r="C205" s="1">
        <v>429.0</v>
      </c>
      <c r="D205" s="1">
        <v>0.0</v>
      </c>
      <c r="E205" s="2"/>
      <c r="F205" s="1" t="s">
        <v>30</v>
      </c>
      <c r="G205" s="1" t="s">
        <v>31</v>
      </c>
      <c r="H205" s="1" t="s">
        <v>5413</v>
      </c>
      <c r="I205" s="1" t="s">
        <v>5414</v>
      </c>
      <c r="J205" s="1" t="s">
        <v>5414</v>
      </c>
      <c r="K205" s="2"/>
      <c r="L205" s="1">
        <v>-4.0</v>
      </c>
      <c r="M205" s="1"/>
      <c r="N205" s="1">
        <v>10.80605</v>
      </c>
      <c r="O205" s="1" t="s">
        <v>4729</v>
      </c>
      <c r="P205" s="1" t="s">
        <v>5415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idden="1">
      <c r="A206" s="1" t="s">
        <v>29</v>
      </c>
      <c r="B206" s="1" t="s">
        <v>354</v>
      </c>
      <c r="C206" s="1">
        <v>518.0</v>
      </c>
      <c r="D206" s="1">
        <v>0.0</v>
      </c>
      <c r="E206" s="2"/>
      <c r="F206" s="1" t="s">
        <v>30</v>
      </c>
      <c r="G206" s="1" t="s">
        <v>31</v>
      </c>
      <c r="H206" s="1" t="s">
        <v>5416</v>
      </c>
      <c r="I206" s="1" t="s">
        <v>5417</v>
      </c>
      <c r="J206" s="1" t="s">
        <v>5417</v>
      </c>
      <c r="K206" s="2"/>
      <c r="L206" s="1">
        <v>-8.0</v>
      </c>
      <c r="M206" s="1"/>
      <c r="N206" s="1">
        <v>11.313283333333333</v>
      </c>
      <c r="O206" s="1" t="s">
        <v>4729</v>
      </c>
      <c r="P206" s="1" t="s">
        <v>5418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idden="1">
      <c r="A207" s="1" t="s">
        <v>29</v>
      </c>
      <c r="B207" s="1" t="s">
        <v>354</v>
      </c>
      <c r="C207" s="1">
        <v>321.0</v>
      </c>
      <c r="D207" s="1">
        <v>0.0</v>
      </c>
      <c r="E207" s="2"/>
      <c r="F207" s="1" t="s">
        <v>30</v>
      </c>
      <c r="G207" s="1" t="s">
        <v>31</v>
      </c>
      <c r="H207" s="1" t="s">
        <v>5419</v>
      </c>
      <c r="I207" s="1" t="s">
        <v>5420</v>
      </c>
      <c r="J207" s="1" t="s">
        <v>5420</v>
      </c>
      <c r="K207" s="2"/>
      <c r="L207" s="1">
        <v>-9.0</v>
      </c>
      <c r="M207" s="1"/>
      <c r="N207" s="1">
        <v>5.997416666666667</v>
      </c>
      <c r="O207" s="1" t="s">
        <v>4729</v>
      </c>
      <c r="P207" s="1" t="s">
        <v>5421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29</v>
      </c>
      <c r="B208" s="1" t="s">
        <v>1749</v>
      </c>
      <c r="C208" s="1">
        <v>922.0</v>
      </c>
      <c r="D208" s="1">
        <v>0.0</v>
      </c>
      <c r="E208" s="2"/>
      <c r="F208" s="1" t="s">
        <v>30</v>
      </c>
      <c r="G208" s="1" t="s">
        <v>31</v>
      </c>
      <c r="H208" s="1" t="s">
        <v>5422</v>
      </c>
      <c r="I208" s="1" t="s">
        <v>5423</v>
      </c>
      <c r="J208" s="1" t="s">
        <v>5423</v>
      </c>
      <c r="K208" s="2"/>
      <c r="L208" s="1">
        <v>-12.0</v>
      </c>
      <c r="M208" s="1"/>
      <c r="N208" s="1">
        <v>7.9047833333333335</v>
      </c>
      <c r="O208" s="1" t="s">
        <v>4729</v>
      </c>
      <c r="P208" s="1" t="s">
        <v>5424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24</v>
      </c>
      <c r="B209" s="1" t="s">
        <v>17</v>
      </c>
      <c r="C209" s="1">
        <v>510.0</v>
      </c>
      <c r="D209" s="1">
        <v>122.0</v>
      </c>
      <c r="E209" s="2"/>
      <c r="F209" s="1" t="s">
        <v>18</v>
      </c>
      <c r="G209" s="1" t="s">
        <v>19</v>
      </c>
      <c r="H209" s="1" t="s">
        <v>5425</v>
      </c>
      <c r="I209" s="1" t="s">
        <v>5426</v>
      </c>
      <c r="J209" s="1" t="s">
        <v>500</v>
      </c>
      <c r="K209" s="2"/>
      <c r="L209" s="1">
        <v>627.0</v>
      </c>
      <c r="M209" s="1"/>
      <c r="N209" s="1">
        <v>11.002133333333333</v>
      </c>
      <c r="O209" s="1" t="s">
        <v>4736</v>
      </c>
      <c r="P209" s="1" t="s">
        <v>5427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idden="1">
      <c r="A210" s="1" t="s">
        <v>29</v>
      </c>
      <c r="B210" s="1" t="s">
        <v>354</v>
      </c>
      <c r="C210" s="3">
        <v>658.0</v>
      </c>
      <c r="D210" s="1">
        <v>0.0</v>
      </c>
      <c r="E210" s="2"/>
      <c r="F210" s="1" t="s">
        <v>30</v>
      </c>
      <c r="G210" s="1" t="s">
        <v>19</v>
      </c>
      <c r="H210" s="1" t="s">
        <v>5428</v>
      </c>
      <c r="I210" s="1" t="s">
        <v>5429</v>
      </c>
      <c r="J210" s="1" t="s">
        <v>5429</v>
      </c>
      <c r="K210" s="2"/>
      <c r="L210" s="1">
        <v>-7.0</v>
      </c>
      <c r="M210" s="1"/>
      <c r="N210" s="1">
        <v>12.671383333333333</v>
      </c>
      <c r="O210" s="1" t="s">
        <v>4729</v>
      </c>
      <c r="P210" s="1" t="s">
        <v>5430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idden="1">
      <c r="A211" s="1" t="s">
        <v>29</v>
      </c>
      <c r="B211" s="1" t="s">
        <v>354</v>
      </c>
      <c r="C211" s="1">
        <v>414.0</v>
      </c>
      <c r="D211" s="1">
        <v>0.0</v>
      </c>
      <c r="E211" s="2"/>
      <c r="F211" s="1" t="s">
        <v>30</v>
      </c>
      <c r="G211" s="1" t="s">
        <v>31</v>
      </c>
      <c r="H211" s="1" t="s">
        <v>5431</v>
      </c>
      <c r="I211" s="1" t="s">
        <v>5432</v>
      </c>
      <c r="J211" s="1" t="s">
        <v>5432</v>
      </c>
      <c r="K211" s="2"/>
      <c r="L211" s="1">
        <v>-4.0</v>
      </c>
      <c r="M211" s="1"/>
      <c r="N211" s="1">
        <v>10.153633333333334</v>
      </c>
      <c r="O211" s="1" t="s">
        <v>4729</v>
      </c>
      <c r="P211" s="1" t="s">
        <v>5433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idden="1">
      <c r="A212" s="1" t="s">
        <v>24</v>
      </c>
      <c r="B212" s="1" t="s">
        <v>17</v>
      </c>
      <c r="C212" s="1">
        <v>209.0</v>
      </c>
      <c r="D212" s="1">
        <v>50.0</v>
      </c>
      <c r="E212" s="2"/>
      <c r="F212" s="1" t="s">
        <v>18</v>
      </c>
      <c r="G212" s="1" t="s">
        <v>31</v>
      </c>
      <c r="H212" s="1" t="s">
        <v>5434</v>
      </c>
      <c r="I212" s="1" t="s">
        <v>5435</v>
      </c>
      <c r="J212" s="1" t="s">
        <v>500</v>
      </c>
      <c r="K212" s="2"/>
      <c r="L212" s="1">
        <v>629.0</v>
      </c>
      <c r="M212" s="1"/>
      <c r="N212" s="1">
        <v>13.531883333333333</v>
      </c>
      <c r="O212" s="1" t="s">
        <v>4736</v>
      </c>
      <c r="P212" s="1" t="s">
        <v>5436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idden="1">
      <c r="A213" s="1" t="s">
        <v>29</v>
      </c>
      <c r="B213" s="1" t="s">
        <v>354</v>
      </c>
      <c r="C213" s="1">
        <v>642.0</v>
      </c>
      <c r="D213" s="1">
        <v>0.0</v>
      </c>
      <c r="E213" s="2"/>
      <c r="F213" s="1" t="s">
        <v>30</v>
      </c>
      <c r="G213" s="1" t="s">
        <v>31</v>
      </c>
      <c r="H213" s="1" t="s">
        <v>5437</v>
      </c>
      <c r="I213" s="1" t="s">
        <v>5438</v>
      </c>
      <c r="J213" s="1" t="s">
        <v>5438</v>
      </c>
      <c r="K213" s="2"/>
      <c r="L213" s="1">
        <v>0.0</v>
      </c>
      <c r="M213" s="1"/>
      <c r="N213" s="1">
        <v>19.94546666666667</v>
      </c>
      <c r="O213" s="1" t="s">
        <v>4729</v>
      </c>
      <c r="P213" s="1" t="s">
        <v>5439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idden="1">
      <c r="A214" s="1" t="s">
        <v>24</v>
      </c>
      <c r="B214" s="1" t="s">
        <v>17</v>
      </c>
      <c r="C214" s="1">
        <v>378.0</v>
      </c>
      <c r="D214" s="1">
        <v>0.0</v>
      </c>
      <c r="E214" s="1" t="s">
        <v>37</v>
      </c>
      <c r="F214" s="1" t="s">
        <v>62</v>
      </c>
      <c r="G214" s="1" t="s">
        <v>31</v>
      </c>
      <c r="H214" s="1" t="s">
        <v>5440</v>
      </c>
      <c r="I214" s="1" t="s">
        <v>5441</v>
      </c>
      <c r="J214" s="1" t="s">
        <v>5442</v>
      </c>
      <c r="K214" s="1" t="s">
        <v>5443</v>
      </c>
      <c r="L214" s="1">
        <v>-11.0</v>
      </c>
      <c r="M214" s="1">
        <v>0.754</v>
      </c>
      <c r="N214" s="1">
        <v>10.436016666666667</v>
      </c>
      <c r="O214" s="1" t="s">
        <v>4736</v>
      </c>
      <c r="P214" s="1" t="s">
        <v>5444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idden="1">
      <c r="A215" s="1" t="s">
        <v>16</v>
      </c>
      <c r="B215" s="1" t="s">
        <v>17</v>
      </c>
      <c r="C215" s="1">
        <v>20.0</v>
      </c>
      <c r="D215" s="1">
        <v>0.0</v>
      </c>
      <c r="E215" s="2"/>
      <c r="F215" s="1" t="s">
        <v>18</v>
      </c>
      <c r="G215" s="1" t="s">
        <v>19</v>
      </c>
      <c r="H215" s="1" t="s">
        <v>5445</v>
      </c>
      <c r="I215" s="1" t="s">
        <v>5446</v>
      </c>
      <c r="J215" s="1" t="s">
        <v>500</v>
      </c>
      <c r="K215" s="2"/>
      <c r="L215" s="1">
        <v>669.0</v>
      </c>
      <c r="M215" s="1"/>
      <c r="N215" s="1">
        <v>0.4792</v>
      </c>
      <c r="O215" s="1" t="s">
        <v>22</v>
      </c>
      <c r="P215" s="1" t="s">
        <v>5447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idden="1">
      <c r="A216" s="1" t="s">
        <v>24</v>
      </c>
      <c r="B216" s="1" t="s">
        <v>17</v>
      </c>
      <c r="C216" s="1">
        <v>831.0</v>
      </c>
      <c r="D216" s="1">
        <v>0.0</v>
      </c>
      <c r="E216" s="1" t="s">
        <v>4731</v>
      </c>
      <c r="F216" s="1" t="s">
        <v>62</v>
      </c>
      <c r="G216" s="1" t="s">
        <v>31</v>
      </c>
      <c r="H216" s="1" t="s">
        <v>5448</v>
      </c>
      <c r="I216" s="1" t="s">
        <v>5449</v>
      </c>
      <c r="J216" s="1" t="s">
        <v>5450</v>
      </c>
      <c r="K216" s="1" t="s">
        <v>5451</v>
      </c>
      <c r="L216" s="1">
        <v>-8.0</v>
      </c>
      <c r="M216" s="1">
        <v>0.012433333333333333</v>
      </c>
      <c r="N216" s="1">
        <v>9.221166666666667</v>
      </c>
      <c r="O216" s="1" t="s">
        <v>4736</v>
      </c>
      <c r="P216" s="1" t="s">
        <v>5452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29</v>
      </c>
      <c r="B217" s="1" t="s">
        <v>354</v>
      </c>
      <c r="C217" s="1">
        <v>364.0</v>
      </c>
      <c r="D217" s="1">
        <v>0.0</v>
      </c>
      <c r="E217" s="2"/>
      <c r="F217" s="1" t="s">
        <v>30</v>
      </c>
      <c r="G217" s="1" t="s">
        <v>31</v>
      </c>
      <c r="H217" s="1" t="s">
        <v>5453</v>
      </c>
      <c r="I217" s="1" t="s">
        <v>5454</v>
      </c>
      <c r="J217" s="1" t="s">
        <v>5454</v>
      </c>
      <c r="K217" s="2"/>
      <c r="L217" s="1">
        <v>0.0</v>
      </c>
      <c r="M217" s="1"/>
      <c r="N217" s="1">
        <v>14.056066666666666</v>
      </c>
      <c r="O217" s="1" t="s">
        <v>4729</v>
      </c>
      <c r="P217" s="1" t="s">
        <v>5455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29</v>
      </c>
      <c r="B218" s="1" t="s">
        <v>354</v>
      </c>
      <c r="C218" s="1">
        <v>354.0</v>
      </c>
      <c r="D218" s="1">
        <v>0.0</v>
      </c>
      <c r="E218" s="2"/>
      <c r="F218" s="1" t="s">
        <v>30</v>
      </c>
      <c r="G218" s="1" t="s">
        <v>31</v>
      </c>
      <c r="H218" s="1" t="s">
        <v>5456</v>
      </c>
      <c r="I218" s="1" t="s">
        <v>5457</v>
      </c>
      <c r="J218" s="1" t="s">
        <v>5457</v>
      </c>
      <c r="K218" s="2"/>
      <c r="L218" s="1">
        <v>-6.0</v>
      </c>
      <c r="M218" s="1"/>
      <c r="N218" s="1">
        <v>8.1647</v>
      </c>
      <c r="O218" s="1" t="s">
        <v>4729</v>
      </c>
      <c r="P218" s="1" t="s">
        <v>5458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29</v>
      </c>
      <c r="B219" s="1" t="s">
        <v>354</v>
      </c>
      <c r="C219" s="3">
        <v>994.0</v>
      </c>
      <c r="D219" s="1">
        <v>0.0</v>
      </c>
      <c r="E219" s="2"/>
      <c r="F219" s="1" t="s">
        <v>30</v>
      </c>
      <c r="G219" s="1" t="s">
        <v>31</v>
      </c>
      <c r="H219" s="1" t="s">
        <v>5459</v>
      </c>
      <c r="I219" s="1" t="s">
        <v>5460</v>
      </c>
      <c r="J219" s="1" t="s">
        <v>5460</v>
      </c>
      <c r="K219" s="2"/>
      <c r="L219" s="1">
        <v>-1.0</v>
      </c>
      <c r="M219" s="1"/>
      <c r="N219" s="1">
        <v>18.808283333333332</v>
      </c>
      <c r="O219" s="1" t="s">
        <v>4729</v>
      </c>
      <c r="P219" s="1" t="s">
        <v>5461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idden="1">
      <c r="A220" s="1" t="s">
        <v>36</v>
      </c>
      <c r="B220" s="1" t="s">
        <v>17</v>
      </c>
      <c r="C220" s="1">
        <v>583.0</v>
      </c>
      <c r="D220" s="1">
        <v>0.0</v>
      </c>
      <c r="E220" s="1" t="s">
        <v>37</v>
      </c>
      <c r="F220" s="1" t="s">
        <v>30</v>
      </c>
      <c r="G220" s="1" t="s">
        <v>31</v>
      </c>
      <c r="H220" s="1" t="s">
        <v>5462</v>
      </c>
      <c r="I220" s="1" t="s">
        <v>5463</v>
      </c>
      <c r="J220" s="1" t="s">
        <v>5463</v>
      </c>
      <c r="K220" s="2"/>
      <c r="L220" s="1">
        <v>-2.0</v>
      </c>
      <c r="M220" s="1"/>
      <c r="N220" s="1">
        <v>17.731283333333334</v>
      </c>
      <c r="O220" s="1" t="s">
        <v>4756</v>
      </c>
      <c r="P220" s="1" t="s">
        <v>5464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idden="1">
      <c r="A221" s="1" t="s">
        <v>36</v>
      </c>
      <c r="B221" s="1" t="s">
        <v>17</v>
      </c>
      <c r="C221" s="1">
        <v>2736.0</v>
      </c>
      <c r="D221" s="1">
        <v>0.0</v>
      </c>
      <c r="E221" s="1" t="s">
        <v>37</v>
      </c>
      <c r="F221" s="1" t="s">
        <v>30</v>
      </c>
      <c r="G221" s="1" t="s">
        <v>31</v>
      </c>
      <c r="H221" s="1" t="s">
        <v>5465</v>
      </c>
      <c r="I221" s="1" t="s">
        <v>5466</v>
      </c>
      <c r="J221" s="1" t="s">
        <v>5466</v>
      </c>
      <c r="K221" s="2"/>
      <c r="L221" s="1">
        <v>6.0</v>
      </c>
      <c r="M221" s="1"/>
      <c r="N221" s="1">
        <v>33.84271666666667</v>
      </c>
      <c r="O221" s="1" t="s">
        <v>4756</v>
      </c>
      <c r="P221" s="1" t="s">
        <v>5467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idden="1">
      <c r="A222" s="1" t="s">
        <v>24</v>
      </c>
      <c r="B222" s="1" t="s">
        <v>17</v>
      </c>
      <c r="C222" s="1">
        <v>762.0</v>
      </c>
      <c r="D222" s="1">
        <v>0.0</v>
      </c>
      <c r="E222" s="1" t="s">
        <v>4731</v>
      </c>
      <c r="F222" s="1" t="s">
        <v>62</v>
      </c>
      <c r="G222" s="1" t="s">
        <v>31</v>
      </c>
      <c r="H222" s="1" t="s">
        <v>5468</v>
      </c>
      <c r="I222" s="1" t="s">
        <v>5469</v>
      </c>
      <c r="J222" s="1" t="s">
        <v>5470</v>
      </c>
      <c r="K222" s="1" t="s">
        <v>5471</v>
      </c>
      <c r="L222" s="1">
        <v>-13.0</v>
      </c>
      <c r="M222" s="1">
        <v>0.015083333333333334</v>
      </c>
      <c r="N222" s="1">
        <v>12.020866666666667</v>
      </c>
      <c r="O222" s="1" t="s">
        <v>4736</v>
      </c>
      <c r="P222" s="1" t="s">
        <v>5472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24</v>
      </c>
      <c r="B223" s="1" t="s">
        <v>17</v>
      </c>
      <c r="C223" s="1">
        <v>199.0</v>
      </c>
      <c r="D223" s="1">
        <v>50.0</v>
      </c>
      <c r="E223" s="2"/>
      <c r="F223" s="1" t="s">
        <v>18</v>
      </c>
      <c r="G223" s="1" t="s">
        <v>31</v>
      </c>
      <c r="H223" s="1" t="s">
        <v>5473</v>
      </c>
      <c r="I223" s="1" t="s">
        <v>5474</v>
      </c>
      <c r="J223" s="1" t="s">
        <v>500</v>
      </c>
      <c r="K223" s="2"/>
      <c r="L223" s="1">
        <v>670.0</v>
      </c>
      <c r="M223" s="1"/>
      <c r="N223" s="1">
        <v>7.786583333333334</v>
      </c>
      <c r="O223" s="1" t="s">
        <v>4736</v>
      </c>
      <c r="P223" s="1" t="s">
        <v>5475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idden="1">
      <c r="A224" s="1" t="s">
        <v>24</v>
      </c>
      <c r="B224" s="1" t="s">
        <v>17</v>
      </c>
      <c r="C224" s="1">
        <v>199.0</v>
      </c>
      <c r="D224" s="1">
        <v>50.0</v>
      </c>
      <c r="E224" s="2"/>
      <c r="F224" s="1" t="s">
        <v>18</v>
      </c>
      <c r="G224" s="1" t="s">
        <v>167</v>
      </c>
      <c r="H224" s="1" t="s">
        <v>5476</v>
      </c>
      <c r="I224" s="1" t="s">
        <v>5477</v>
      </c>
      <c r="J224" s="1" t="s">
        <v>500</v>
      </c>
      <c r="K224" s="2"/>
      <c r="L224" s="1">
        <v>671.0</v>
      </c>
      <c r="M224" s="1"/>
      <c r="N224" s="1">
        <v>9.6373</v>
      </c>
      <c r="O224" s="1" t="s">
        <v>4736</v>
      </c>
      <c r="P224" s="1" t="s">
        <v>4910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98</v>
      </c>
      <c r="B225" s="1" t="s">
        <v>354</v>
      </c>
      <c r="C225" s="1">
        <v>354.0</v>
      </c>
      <c r="D225" s="1">
        <v>0.0</v>
      </c>
      <c r="E225" s="1" t="s">
        <v>5478</v>
      </c>
      <c r="F225" s="1" t="s">
        <v>30</v>
      </c>
      <c r="G225" s="1" t="s">
        <v>31</v>
      </c>
      <c r="H225" s="1" t="s">
        <v>5479</v>
      </c>
      <c r="I225" s="1" t="s">
        <v>5480</v>
      </c>
      <c r="J225" s="1" t="s">
        <v>5480</v>
      </c>
      <c r="K225" s="2"/>
      <c r="L225" s="1">
        <v>-6.0</v>
      </c>
      <c r="M225" s="1"/>
      <c r="N225" s="1">
        <v>8.493783333333333</v>
      </c>
      <c r="O225" s="1" t="s">
        <v>4729</v>
      </c>
      <c r="P225" s="1" t="s">
        <v>5481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idden="1">
      <c r="A226" s="1" t="s">
        <v>16</v>
      </c>
      <c r="B226" s="1" t="s">
        <v>17</v>
      </c>
      <c r="C226" s="1">
        <v>309.0</v>
      </c>
      <c r="D226" s="1">
        <v>0.0</v>
      </c>
      <c r="E226" s="2"/>
      <c r="F226" s="1" t="s">
        <v>18</v>
      </c>
      <c r="G226" s="1" t="s">
        <v>19</v>
      </c>
      <c r="H226" s="1" t="s">
        <v>5482</v>
      </c>
      <c r="I226" s="1" t="s">
        <v>5483</v>
      </c>
      <c r="J226" s="1" t="s">
        <v>500</v>
      </c>
      <c r="K226" s="2"/>
      <c r="L226" s="1">
        <v>689.0</v>
      </c>
      <c r="M226" s="1"/>
      <c r="N226" s="1">
        <v>8.304233333333332</v>
      </c>
      <c r="O226" s="1" t="s">
        <v>22</v>
      </c>
      <c r="P226" s="1" t="s">
        <v>5484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idden="1">
      <c r="A227" s="1" t="s">
        <v>98</v>
      </c>
      <c r="B227" s="1" t="s">
        <v>17</v>
      </c>
      <c r="C227" s="1">
        <v>329.0</v>
      </c>
      <c r="D227" s="1">
        <v>0.0</v>
      </c>
      <c r="E227" s="2"/>
      <c r="F227" s="1" t="s">
        <v>18</v>
      </c>
      <c r="G227" s="1" t="s">
        <v>31</v>
      </c>
      <c r="H227" s="1" t="s">
        <v>5485</v>
      </c>
      <c r="I227" s="1" t="s">
        <v>5486</v>
      </c>
      <c r="J227" s="1" t="s">
        <v>500</v>
      </c>
      <c r="K227" s="2"/>
      <c r="L227" s="1">
        <v>700.0</v>
      </c>
      <c r="M227" s="1"/>
      <c r="N227" s="1">
        <v>13.09215</v>
      </c>
      <c r="O227" s="1" t="s">
        <v>4729</v>
      </c>
      <c r="P227" s="1" t="s">
        <v>2387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idden="1">
      <c r="A228" s="1" t="s">
        <v>24</v>
      </c>
      <c r="B228" s="1" t="s">
        <v>17</v>
      </c>
      <c r="C228" s="1">
        <v>547.0</v>
      </c>
      <c r="D228" s="1">
        <v>0.0</v>
      </c>
      <c r="E228" s="1" t="s">
        <v>4731</v>
      </c>
      <c r="F228" s="1" t="s">
        <v>62</v>
      </c>
      <c r="G228" s="1" t="s">
        <v>31</v>
      </c>
      <c r="H228" s="1" t="s">
        <v>5487</v>
      </c>
      <c r="I228" s="1" t="s">
        <v>5488</v>
      </c>
      <c r="J228" s="1" t="s">
        <v>5489</v>
      </c>
      <c r="K228" s="1" t="s">
        <v>5490</v>
      </c>
      <c r="L228" s="1">
        <v>0.0</v>
      </c>
      <c r="M228" s="1">
        <v>0.01105</v>
      </c>
      <c r="N228" s="1">
        <v>10.719483333333333</v>
      </c>
      <c r="O228" s="1" t="s">
        <v>4736</v>
      </c>
      <c r="P228" s="1" t="s">
        <v>5491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idden="1">
      <c r="A229" s="1" t="s">
        <v>24</v>
      </c>
      <c r="B229" s="1" t="s">
        <v>17</v>
      </c>
      <c r="C229" s="1">
        <v>1580.0</v>
      </c>
      <c r="D229" s="1">
        <v>383.0</v>
      </c>
      <c r="E229" s="2"/>
      <c r="F229" s="1" t="s">
        <v>18</v>
      </c>
      <c r="G229" s="1" t="s">
        <v>31</v>
      </c>
      <c r="H229" s="1" t="s">
        <v>5492</v>
      </c>
      <c r="I229" s="1" t="s">
        <v>5493</v>
      </c>
      <c r="J229" s="1" t="s">
        <v>500</v>
      </c>
      <c r="K229" s="2"/>
      <c r="L229" s="1">
        <v>704.0</v>
      </c>
      <c r="M229" s="1"/>
      <c r="N229" s="1">
        <v>20.594666666666665</v>
      </c>
      <c r="O229" s="1" t="s">
        <v>4736</v>
      </c>
      <c r="P229" s="1" t="s">
        <v>5494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idden="1">
      <c r="A230" s="1" t="s">
        <v>16</v>
      </c>
      <c r="B230" s="1" t="s">
        <v>17</v>
      </c>
      <c r="C230" s="1">
        <v>20.0</v>
      </c>
      <c r="D230" s="1">
        <v>35.0</v>
      </c>
      <c r="E230" s="2"/>
      <c r="F230" s="1" t="s">
        <v>18</v>
      </c>
      <c r="G230" s="1" t="s">
        <v>19</v>
      </c>
      <c r="H230" s="1" t="s">
        <v>5495</v>
      </c>
      <c r="I230" s="1" t="s">
        <v>5496</v>
      </c>
      <c r="J230" s="1" t="s">
        <v>500</v>
      </c>
      <c r="K230" s="2"/>
      <c r="L230" s="1">
        <v>735.0</v>
      </c>
      <c r="M230" s="1"/>
      <c r="N230" s="1">
        <v>0.23191666666666666</v>
      </c>
      <c r="O230" s="1" t="s">
        <v>22</v>
      </c>
      <c r="P230" s="1" t="s">
        <v>5497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36</v>
      </c>
      <c r="B231" s="1" t="s">
        <v>17</v>
      </c>
      <c r="C231" s="1">
        <v>702.0</v>
      </c>
      <c r="D231" s="1">
        <v>0.0</v>
      </c>
      <c r="E231" s="1" t="s">
        <v>37</v>
      </c>
      <c r="F231" s="1" t="s">
        <v>30</v>
      </c>
      <c r="G231" s="1" t="s">
        <v>31</v>
      </c>
      <c r="H231" s="1" t="s">
        <v>5498</v>
      </c>
      <c r="I231" s="1" t="s">
        <v>5499</v>
      </c>
      <c r="J231" s="1" t="s">
        <v>5499</v>
      </c>
      <c r="K231" s="2"/>
      <c r="L231" s="1">
        <v>-11.0</v>
      </c>
      <c r="M231" s="1"/>
      <c r="N231" s="1">
        <v>8.982216666666666</v>
      </c>
      <c r="O231" s="1" t="s">
        <v>4756</v>
      </c>
      <c r="P231" s="1" t="s">
        <v>5500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24</v>
      </c>
      <c r="B232" s="1" t="s">
        <v>17</v>
      </c>
      <c r="C232" s="1">
        <v>537.0</v>
      </c>
      <c r="D232" s="1">
        <v>0.0</v>
      </c>
      <c r="E232" s="1" t="s">
        <v>4731</v>
      </c>
      <c r="F232" s="1" t="s">
        <v>62</v>
      </c>
      <c r="G232" s="1" t="s">
        <v>31</v>
      </c>
      <c r="H232" s="1" t="s">
        <v>5501</v>
      </c>
      <c r="I232" s="1" t="s">
        <v>5502</v>
      </c>
      <c r="J232" s="1" t="s">
        <v>5503</v>
      </c>
      <c r="K232" s="1" t="s">
        <v>5504</v>
      </c>
      <c r="L232" s="1">
        <v>-2.0</v>
      </c>
      <c r="M232" s="1">
        <v>0.025483333333333334</v>
      </c>
      <c r="N232" s="1">
        <v>44.20895</v>
      </c>
      <c r="O232" s="1" t="s">
        <v>4736</v>
      </c>
      <c r="P232" s="1" t="s">
        <v>5505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idden="1">
      <c r="A233" s="1" t="s">
        <v>24</v>
      </c>
      <c r="B233" s="1" t="s">
        <v>17</v>
      </c>
      <c r="C233" s="1">
        <v>453.0</v>
      </c>
      <c r="D233" s="1">
        <v>0.0</v>
      </c>
      <c r="E233" s="1" t="s">
        <v>4731</v>
      </c>
      <c r="F233" s="1" t="s">
        <v>62</v>
      </c>
      <c r="G233" s="1" t="s">
        <v>31</v>
      </c>
      <c r="H233" s="1" t="s">
        <v>5506</v>
      </c>
      <c r="I233" s="1" t="s">
        <v>5507</v>
      </c>
      <c r="J233" s="1" t="s">
        <v>5508</v>
      </c>
      <c r="K233" s="1" t="s">
        <v>5509</v>
      </c>
      <c r="L233" s="1">
        <v>-6.0</v>
      </c>
      <c r="M233" s="1">
        <v>0.012816666666666667</v>
      </c>
      <c r="N233" s="1">
        <v>13.195916666666667</v>
      </c>
      <c r="O233" s="1" t="s">
        <v>4736</v>
      </c>
      <c r="P233" s="1" t="s">
        <v>5510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idden="1">
      <c r="A234" s="1" t="s">
        <v>36</v>
      </c>
      <c r="B234" s="1" t="s">
        <v>17</v>
      </c>
      <c r="C234" s="1">
        <v>289.0</v>
      </c>
      <c r="D234" s="1">
        <v>0.0</v>
      </c>
      <c r="E234" s="1" t="s">
        <v>37</v>
      </c>
      <c r="F234" s="1" t="s">
        <v>30</v>
      </c>
      <c r="G234" s="1" t="s">
        <v>31</v>
      </c>
      <c r="H234" s="1" t="s">
        <v>5511</v>
      </c>
      <c r="I234" s="1" t="s">
        <v>5512</v>
      </c>
      <c r="J234" s="1" t="s">
        <v>5512</v>
      </c>
      <c r="K234" s="2"/>
      <c r="L234" s="1">
        <v>-8.0</v>
      </c>
      <c r="M234" s="1"/>
      <c r="N234" s="1">
        <v>6.87955</v>
      </c>
      <c r="O234" s="1" t="s">
        <v>4756</v>
      </c>
      <c r="P234" s="1" t="s">
        <v>5513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idden="1">
      <c r="A235" s="1" t="s">
        <v>16</v>
      </c>
      <c r="B235" s="1" t="s">
        <v>17</v>
      </c>
      <c r="C235" s="1">
        <v>249.0</v>
      </c>
      <c r="D235" s="1">
        <v>0.0</v>
      </c>
      <c r="E235" s="2"/>
      <c r="F235" s="1" t="s">
        <v>18</v>
      </c>
      <c r="G235" s="1" t="s">
        <v>19</v>
      </c>
      <c r="H235" s="1" t="s">
        <v>5514</v>
      </c>
      <c r="I235" s="1" t="s">
        <v>5515</v>
      </c>
      <c r="J235" s="1" t="s">
        <v>500</v>
      </c>
      <c r="K235" s="2"/>
      <c r="L235" s="1">
        <v>780.0</v>
      </c>
      <c r="M235" s="1"/>
      <c r="N235" s="1">
        <v>8.471383333333334</v>
      </c>
      <c r="O235" s="1" t="s">
        <v>22</v>
      </c>
      <c r="P235" s="1" t="s">
        <v>5516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idden="1">
      <c r="A236" s="1" t="s">
        <v>36</v>
      </c>
      <c r="B236" s="1" t="s">
        <v>17</v>
      </c>
      <c r="C236" s="1">
        <v>612.0</v>
      </c>
      <c r="D236" s="1">
        <v>0.0</v>
      </c>
      <c r="E236" s="1" t="s">
        <v>37</v>
      </c>
      <c r="F236" s="1" t="s">
        <v>30</v>
      </c>
      <c r="G236" s="1" t="s">
        <v>31</v>
      </c>
      <c r="H236" s="1" t="s">
        <v>5517</v>
      </c>
      <c r="I236" s="1" t="s">
        <v>5518</v>
      </c>
      <c r="J236" s="1" t="s">
        <v>5518</v>
      </c>
      <c r="K236" s="2"/>
      <c r="L236" s="1">
        <v>-5.0</v>
      </c>
      <c r="M236" s="1"/>
      <c r="N236" s="1">
        <v>14.726083333333333</v>
      </c>
      <c r="O236" s="1" t="s">
        <v>4756</v>
      </c>
      <c r="P236" s="1" t="s">
        <v>5519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idden="1">
      <c r="A237" s="1" t="s">
        <v>98</v>
      </c>
      <c r="B237" s="1" t="s">
        <v>354</v>
      </c>
      <c r="C237" s="1">
        <v>329.0</v>
      </c>
      <c r="D237" s="1">
        <v>0.0</v>
      </c>
      <c r="E237" s="1" t="s">
        <v>5520</v>
      </c>
      <c r="F237" s="1" t="s">
        <v>30</v>
      </c>
      <c r="G237" s="1" t="s">
        <v>31</v>
      </c>
      <c r="H237" s="1" t="s">
        <v>5521</v>
      </c>
      <c r="I237" s="1" t="s">
        <v>5522</v>
      </c>
      <c r="J237" s="1" t="s">
        <v>5522</v>
      </c>
      <c r="K237" s="2"/>
      <c r="L237" s="1">
        <v>-6.0</v>
      </c>
      <c r="M237" s="1"/>
      <c r="N237" s="1">
        <v>8.334383333333333</v>
      </c>
      <c r="O237" s="1" t="s">
        <v>4729</v>
      </c>
      <c r="P237" s="1" t="s">
        <v>5523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16</v>
      </c>
      <c r="B238" s="1" t="s">
        <v>17</v>
      </c>
      <c r="C238" s="1">
        <v>154.5</v>
      </c>
      <c r="D238" s="1">
        <v>154.5</v>
      </c>
      <c r="E238" s="2"/>
      <c r="F238" s="1" t="s">
        <v>18</v>
      </c>
      <c r="G238" s="1" t="s">
        <v>19</v>
      </c>
      <c r="H238" s="1" t="s">
        <v>5524</v>
      </c>
      <c r="I238" s="1" t="s">
        <v>5525</v>
      </c>
      <c r="J238" s="1" t="s">
        <v>500</v>
      </c>
      <c r="K238" s="2"/>
      <c r="L238" s="1">
        <v>794.0</v>
      </c>
      <c r="M238" s="1"/>
      <c r="N238" s="1">
        <v>1.3247666666666666</v>
      </c>
      <c r="O238" s="1" t="s">
        <v>22</v>
      </c>
      <c r="P238" s="1" t="s">
        <v>5526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idden="1">
      <c r="A239" s="1" t="s">
        <v>98</v>
      </c>
      <c r="B239" s="1" t="s">
        <v>354</v>
      </c>
      <c r="C239" s="1">
        <v>329.0</v>
      </c>
      <c r="D239" s="1">
        <v>0.0</v>
      </c>
      <c r="E239" s="1" t="s">
        <v>5527</v>
      </c>
      <c r="F239" s="1" t="s">
        <v>30</v>
      </c>
      <c r="G239" s="1" t="s">
        <v>31</v>
      </c>
      <c r="H239" s="1" t="s">
        <v>5528</v>
      </c>
      <c r="I239" s="1" t="s">
        <v>5529</v>
      </c>
      <c r="J239" s="1" t="s">
        <v>5529</v>
      </c>
      <c r="K239" s="2"/>
      <c r="L239" s="1">
        <v>-4.0</v>
      </c>
      <c r="M239" s="1"/>
      <c r="N239" s="1">
        <v>10.994633333333333</v>
      </c>
      <c r="O239" s="1" t="s">
        <v>4729</v>
      </c>
      <c r="P239" s="1" t="s">
        <v>5530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idden="1">
      <c r="A240" s="1" t="s">
        <v>98</v>
      </c>
      <c r="B240" s="1" t="s">
        <v>354</v>
      </c>
      <c r="C240" s="1">
        <v>558.0</v>
      </c>
      <c r="D240" s="1">
        <v>0.0</v>
      </c>
      <c r="E240" s="1" t="s">
        <v>5531</v>
      </c>
      <c r="F240" s="1" t="s">
        <v>30</v>
      </c>
      <c r="G240" s="1" t="s">
        <v>31</v>
      </c>
      <c r="H240" s="1" t="s">
        <v>5532</v>
      </c>
      <c r="I240" s="1" t="s">
        <v>5533</v>
      </c>
      <c r="J240" s="1" t="s">
        <v>5533</v>
      </c>
      <c r="K240" s="2"/>
      <c r="L240" s="1">
        <v>-8.0</v>
      </c>
      <c r="M240" s="1"/>
      <c r="N240" s="1">
        <v>11.381066666666667</v>
      </c>
      <c r="O240" s="1" t="s">
        <v>4729</v>
      </c>
      <c r="P240" s="1" t="s">
        <v>5534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idden="1">
      <c r="A241" s="1" t="s">
        <v>29</v>
      </c>
      <c r="B241" s="1" t="s">
        <v>354</v>
      </c>
      <c r="C241" s="1">
        <v>329.0</v>
      </c>
      <c r="D241" s="1">
        <v>0.0</v>
      </c>
      <c r="E241" s="2"/>
      <c r="F241" s="1" t="s">
        <v>30</v>
      </c>
      <c r="G241" s="1" t="s">
        <v>31</v>
      </c>
      <c r="H241" s="1" t="s">
        <v>5535</v>
      </c>
      <c r="I241" s="1" t="s">
        <v>5536</v>
      </c>
      <c r="J241" s="1" t="s">
        <v>5536</v>
      </c>
      <c r="K241" s="2"/>
      <c r="L241" s="1">
        <v>-6.0</v>
      </c>
      <c r="M241" s="1"/>
      <c r="N241" s="1">
        <v>8.515816666666666</v>
      </c>
      <c r="O241" s="1" t="s">
        <v>4729</v>
      </c>
      <c r="P241" s="1" t="s">
        <v>5537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idden="1">
      <c r="A242" s="1" t="s">
        <v>24</v>
      </c>
      <c r="B242" s="1" t="s">
        <v>17</v>
      </c>
      <c r="C242" s="1">
        <v>558.0</v>
      </c>
      <c r="D242" s="1">
        <v>0.0</v>
      </c>
      <c r="E242" s="1" t="s">
        <v>37</v>
      </c>
      <c r="F242" s="1" t="s">
        <v>62</v>
      </c>
      <c r="G242" s="1" t="s">
        <v>31</v>
      </c>
      <c r="H242" s="1" t="s">
        <v>5538</v>
      </c>
      <c r="I242" s="1" t="s">
        <v>5539</v>
      </c>
      <c r="J242" s="1" t="s">
        <v>5540</v>
      </c>
      <c r="K242" s="1" t="s">
        <v>5541</v>
      </c>
      <c r="L242" s="1">
        <v>-18.0</v>
      </c>
      <c r="M242" s="1">
        <v>0.85615</v>
      </c>
      <c r="N242" s="1">
        <v>7.449066666666667</v>
      </c>
      <c r="O242" s="1" t="s">
        <v>4736</v>
      </c>
      <c r="P242" s="1" t="s">
        <v>5542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idden="1">
      <c r="A243" s="1" t="s">
        <v>16</v>
      </c>
      <c r="B243" s="1" t="s">
        <v>17</v>
      </c>
      <c r="C243" s="1">
        <v>269.0</v>
      </c>
      <c r="D243" s="1">
        <v>0.0</v>
      </c>
      <c r="E243" s="2"/>
      <c r="F243" s="1" t="s">
        <v>18</v>
      </c>
      <c r="G243" s="1" t="s">
        <v>19</v>
      </c>
      <c r="H243" s="1" t="s">
        <v>5543</v>
      </c>
      <c r="I243" s="1" t="s">
        <v>5544</v>
      </c>
      <c r="J243" s="1" t="s">
        <v>500</v>
      </c>
      <c r="K243" s="2"/>
      <c r="L243" s="1">
        <v>839.0</v>
      </c>
      <c r="M243" s="1"/>
      <c r="N243" s="1">
        <v>7.609383333333334</v>
      </c>
      <c r="O243" s="1" t="s">
        <v>22</v>
      </c>
      <c r="P243" s="1" t="s">
        <v>5545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idden="1">
      <c r="A244" s="1" t="s">
        <v>98</v>
      </c>
      <c r="B244" s="1" t="s">
        <v>354</v>
      </c>
      <c r="C244" s="1">
        <v>329.0</v>
      </c>
      <c r="D244" s="1">
        <v>0.0</v>
      </c>
      <c r="E244" s="1" t="s">
        <v>5531</v>
      </c>
      <c r="F244" s="1" t="s">
        <v>30</v>
      </c>
      <c r="G244" s="1" t="s">
        <v>31</v>
      </c>
      <c r="H244" s="1" t="s">
        <v>5546</v>
      </c>
      <c r="I244" s="1" t="s">
        <v>5547</v>
      </c>
      <c r="J244" s="1" t="s">
        <v>5547</v>
      </c>
      <c r="K244" s="2"/>
      <c r="L244" s="1">
        <v>-5.0</v>
      </c>
      <c r="M244" s="1"/>
      <c r="N244" s="1">
        <v>9.657</v>
      </c>
      <c r="O244" s="1" t="s">
        <v>4729</v>
      </c>
      <c r="P244" s="1" t="s">
        <v>5548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36</v>
      </c>
      <c r="B245" s="1" t="s">
        <v>17</v>
      </c>
      <c r="C245" s="1">
        <v>533.0</v>
      </c>
      <c r="D245" s="1">
        <v>0.0</v>
      </c>
      <c r="E245" s="1" t="s">
        <v>37</v>
      </c>
      <c r="F245" s="1" t="s">
        <v>30</v>
      </c>
      <c r="G245" s="1" t="s">
        <v>31</v>
      </c>
      <c r="H245" s="1" t="s">
        <v>5549</v>
      </c>
      <c r="I245" s="1" t="s">
        <v>5550</v>
      </c>
      <c r="J245" s="1" t="s">
        <v>5550</v>
      </c>
      <c r="K245" s="2"/>
      <c r="L245" s="1">
        <v>-10.0</v>
      </c>
      <c r="M245" s="1"/>
      <c r="N245" s="1">
        <v>9.5848</v>
      </c>
      <c r="O245" s="1" t="s">
        <v>4756</v>
      </c>
      <c r="P245" s="1" t="s">
        <v>5551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36</v>
      </c>
      <c r="B246" s="1" t="s">
        <v>17</v>
      </c>
      <c r="C246" s="1">
        <v>264.0</v>
      </c>
      <c r="D246" s="1">
        <v>0.0</v>
      </c>
      <c r="E246" s="1" t="s">
        <v>37</v>
      </c>
      <c r="F246" s="1" t="s">
        <v>30</v>
      </c>
      <c r="G246" s="1" t="s">
        <v>31</v>
      </c>
      <c r="H246" s="1" t="s">
        <v>5552</v>
      </c>
      <c r="I246" s="1" t="s">
        <v>5553</v>
      </c>
      <c r="J246" s="1" t="s">
        <v>5553</v>
      </c>
      <c r="K246" s="2"/>
      <c r="L246" s="1">
        <v>1.0</v>
      </c>
      <c r="M246" s="1"/>
      <c r="N246" s="1">
        <v>16.9627</v>
      </c>
      <c r="O246" s="1" t="s">
        <v>4756</v>
      </c>
      <c r="P246" s="1" t="s">
        <v>5554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24</v>
      </c>
      <c r="B247" s="1" t="s">
        <v>17</v>
      </c>
      <c r="C247" s="1">
        <v>219.0</v>
      </c>
      <c r="D247" s="1">
        <v>50.0</v>
      </c>
      <c r="E247" s="2"/>
      <c r="F247" s="1" t="s">
        <v>18</v>
      </c>
      <c r="G247" s="1" t="s">
        <v>31</v>
      </c>
      <c r="H247" s="1" t="s">
        <v>5555</v>
      </c>
      <c r="I247" s="1" t="s">
        <v>5556</v>
      </c>
      <c r="J247" s="1" t="s">
        <v>500</v>
      </c>
      <c r="K247" s="2"/>
      <c r="L247" s="1">
        <v>901.0</v>
      </c>
      <c r="M247" s="1"/>
      <c r="N247" s="1">
        <v>13.022216666666667</v>
      </c>
      <c r="O247" s="1" t="s">
        <v>4736</v>
      </c>
      <c r="P247" s="1" t="s">
        <v>5557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idden="1">
      <c r="A248" s="1" t="s">
        <v>24</v>
      </c>
      <c r="B248" s="1" t="s">
        <v>17</v>
      </c>
      <c r="C248" s="1">
        <v>371.0</v>
      </c>
      <c r="D248" s="1">
        <v>147.0</v>
      </c>
      <c r="E248" s="2"/>
      <c r="F248" s="1" t="s">
        <v>18</v>
      </c>
      <c r="G248" s="1" t="s">
        <v>167</v>
      </c>
      <c r="H248" s="1" t="s">
        <v>5558</v>
      </c>
      <c r="I248" s="1" t="s">
        <v>5559</v>
      </c>
      <c r="J248" s="1" t="s">
        <v>500</v>
      </c>
      <c r="K248" s="2"/>
      <c r="L248" s="1">
        <v>902.0</v>
      </c>
      <c r="M248" s="1"/>
      <c r="N248" s="1">
        <v>13.700116666666666</v>
      </c>
      <c r="O248" s="1" t="s">
        <v>4736</v>
      </c>
      <c r="P248" s="1" t="s">
        <v>5560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idden="1">
      <c r="A249" s="1" t="s">
        <v>29</v>
      </c>
      <c r="B249" s="1" t="s">
        <v>354</v>
      </c>
      <c r="C249" s="3">
        <v>264.0</v>
      </c>
      <c r="D249" s="1">
        <v>0.0</v>
      </c>
      <c r="E249" s="2"/>
      <c r="F249" s="1" t="s">
        <v>30</v>
      </c>
      <c r="G249" s="1" t="s">
        <v>31</v>
      </c>
      <c r="H249" s="1" t="s">
        <v>5561</v>
      </c>
      <c r="I249" s="1" t="s">
        <v>5562</v>
      </c>
      <c r="J249" s="1" t="s">
        <v>5562</v>
      </c>
      <c r="K249" s="2"/>
      <c r="L249" s="1">
        <v>-4.0</v>
      </c>
      <c r="M249" s="1"/>
      <c r="N249" s="1">
        <v>10.978383333333333</v>
      </c>
      <c r="O249" s="1" t="s">
        <v>4729</v>
      </c>
      <c r="P249" s="1" t="s">
        <v>5563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29</v>
      </c>
      <c r="B250" s="1" t="s">
        <v>354</v>
      </c>
      <c r="C250" s="1">
        <v>329.0</v>
      </c>
      <c r="D250" s="1">
        <v>0.0</v>
      </c>
      <c r="E250" s="2"/>
      <c r="F250" s="1" t="s">
        <v>30</v>
      </c>
      <c r="G250" s="1" t="s">
        <v>31</v>
      </c>
      <c r="H250" s="1" t="s">
        <v>5564</v>
      </c>
      <c r="I250" s="1" t="s">
        <v>5565</v>
      </c>
      <c r="J250" s="1" t="s">
        <v>5565</v>
      </c>
      <c r="K250" s="2"/>
      <c r="L250" s="1">
        <v>-3.0</v>
      </c>
      <c r="M250" s="1"/>
      <c r="N250" s="1">
        <v>11.328283333333333</v>
      </c>
      <c r="O250" s="1" t="s">
        <v>4729</v>
      </c>
      <c r="P250" s="1" t="s">
        <v>4763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idden="1">
      <c r="A251" s="1" t="s">
        <v>24</v>
      </c>
      <c r="B251" s="1" t="s">
        <v>17</v>
      </c>
      <c r="C251" s="1">
        <v>630.0</v>
      </c>
      <c r="D251" s="1">
        <v>18.0</v>
      </c>
      <c r="E251" s="1" t="s">
        <v>37</v>
      </c>
      <c r="F251" s="1" t="s">
        <v>62</v>
      </c>
      <c r="G251" s="1" t="s">
        <v>31</v>
      </c>
      <c r="H251" s="1" t="s">
        <v>5566</v>
      </c>
      <c r="I251" s="1" t="s">
        <v>5567</v>
      </c>
      <c r="J251" s="1" t="s">
        <v>5568</v>
      </c>
      <c r="K251" s="1" t="s">
        <v>5569</v>
      </c>
      <c r="L251" s="1">
        <v>-17.0</v>
      </c>
      <c r="M251" s="1">
        <v>2.0953166666666667</v>
      </c>
      <c r="N251" s="1">
        <v>9.703633333333334</v>
      </c>
      <c r="O251" s="1" t="s">
        <v>4736</v>
      </c>
      <c r="P251" s="1" t="s">
        <v>5570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idden="1">
      <c r="A252" s="1" t="s">
        <v>98</v>
      </c>
      <c r="B252" s="1" t="s">
        <v>354</v>
      </c>
      <c r="C252" s="1">
        <v>329.0</v>
      </c>
      <c r="D252" s="1">
        <v>0.0</v>
      </c>
      <c r="E252" s="1" t="s">
        <v>364</v>
      </c>
      <c r="F252" s="1" t="s">
        <v>30</v>
      </c>
      <c r="G252" s="1" t="s">
        <v>31</v>
      </c>
      <c r="H252" s="1" t="s">
        <v>5571</v>
      </c>
      <c r="I252" s="1" t="s">
        <v>5572</v>
      </c>
      <c r="J252" s="1" t="s">
        <v>5572</v>
      </c>
      <c r="K252" s="2"/>
      <c r="L252" s="1">
        <v>-3.0</v>
      </c>
      <c r="M252" s="1"/>
      <c r="N252" s="1">
        <v>11.9168</v>
      </c>
      <c r="O252" s="1" t="s">
        <v>4729</v>
      </c>
      <c r="P252" s="1" t="s">
        <v>5573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16</v>
      </c>
      <c r="B253" s="1" t="s">
        <v>17</v>
      </c>
      <c r="C253" s="1">
        <v>249.0</v>
      </c>
      <c r="D253" s="1">
        <v>249.0</v>
      </c>
      <c r="E253" s="2"/>
      <c r="F253" s="1" t="s">
        <v>18</v>
      </c>
      <c r="G253" s="1" t="s">
        <v>19</v>
      </c>
      <c r="H253" s="1" t="s">
        <v>5574</v>
      </c>
      <c r="I253" s="1" t="s">
        <v>5575</v>
      </c>
      <c r="J253" s="1" t="s">
        <v>500</v>
      </c>
      <c r="K253" s="2"/>
      <c r="L253" s="1">
        <v>929.0</v>
      </c>
      <c r="M253" s="1"/>
      <c r="N253" s="1">
        <v>2.6862</v>
      </c>
      <c r="O253" s="1" t="s">
        <v>22</v>
      </c>
      <c r="P253" s="1" t="s">
        <v>5576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36</v>
      </c>
      <c r="B254" s="1" t="s">
        <v>17</v>
      </c>
      <c r="C254" s="1">
        <v>264.0</v>
      </c>
      <c r="D254" s="1">
        <v>0.0</v>
      </c>
      <c r="E254" s="1" t="s">
        <v>37</v>
      </c>
      <c r="F254" s="1" t="s">
        <v>30</v>
      </c>
      <c r="G254" s="1" t="s">
        <v>31</v>
      </c>
      <c r="H254" s="1" t="s">
        <v>5577</v>
      </c>
      <c r="I254" s="1" t="s">
        <v>5578</v>
      </c>
      <c r="J254" s="1" t="s">
        <v>5578</v>
      </c>
      <c r="K254" s="2"/>
      <c r="L254" s="1">
        <v>-8.0</v>
      </c>
      <c r="M254" s="1"/>
      <c r="N254" s="1">
        <v>6.07985</v>
      </c>
      <c r="O254" s="1" t="s">
        <v>4756</v>
      </c>
      <c r="P254" s="1" t="s">
        <v>5579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36</v>
      </c>
      <c r="B255" s="1" t="s">
        <v>17</v>
      </c>
      <c r="C255" s="1">
        <v>329.0</v>
      </c>
      <c r="D255" s="1">
        <v>0.0</v>
      </c>
      <c r="E255" s="1" t="s">
        <v>37</v>
      </c>
      <c r="F255" s="1" t="s">
        <v>30</v>
      </c>
      <c r="G255" s="1" t="s">
        <v>31</v>
      </c>
      <c r="H255" s="1" t="s">
        <v>5580</v>
      </c>
      <c r="I255" s="1" t="s">
        <v>5581</v>
      </c>
      <c r="J255" s="1" t="s">
        <v>5581</v>
      </c>
      <c r="K255" s="2"/>
      <c r="L255" s="1">
        <v>-7.0</v>
      </c>
      <c r="M255" s="1"/>
      <c r="N255" s="1">
        <v>7.9633</v>
      </c>
      <c r="O255" s="1" t="s">
        <v>4756</v>
      </c>
      <c r="P255" s="1" t="s">
        <v>5582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98</v>
      </c>
      <c r="B256" s="1" t="s">
        <v>354</v>
      </c>
      <c r="C256" s="3">
        <v>429.0</v>
      </c>
      <c r="D256" s="1">
        <v>0.0</v>
      </c>
      <c r="E256" s="1" t="s">
        <v>5583</v>
      </c>
      <c r="F256" s="1" t="s">
        <v>30</v>
      </c>
      <c r="G256" s="1" t="s">
        <v>31</v>
      </c>
      <c r="H256" s="1" t="s">
        <v>5584</v>
      </c>
      <c r="I256" s="1" t="s">
        <v>5585</v>
      </c>
      <c r="J256" s="1" t="s">
        <v>5585</v>
      </c>
      <c r="K256" s="2"/>
      <c r="L256" s="1">
        <v>-6.0</v>
      </c>
      <c r="M256" s="1"/>
      <c r="N256" s="1">
        <v>8.307083333333333</v>
      </c>
      <c r="O256" s="1" t="s">
        <v>4729</v>
      </c>
      <c r="P256" s="1" t="s">
        <v>5586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idden="1">
      <c r="A257" s="1" t="s">
        <v>29</v>
      </c>
      <c r="B257" s="1" t="s">
        <v>354</v>
      </c>
      <c r="C257" s="1">
        <v>264.0</v>
      </c>
      <c r="D257" s="1">
        <v>0.0</v>
      </c>
      <c r="E257" s="2"/>
      <c r="F257" s="1" t="s">
        <v>30</v>
      </c>
      <c r="G257" s="1" t="s">
        <v>31</v>
      </c>
      <c r="H257" s="1" t="s">
        <v>5587</v>
      </c>
      <c r="I257" s="1" t="s">
        <v>5588</v>
      </c>
      <c r="J257" s="1" t="s">
        <v>5588</v>
      </c>
      <c r="K257" s="2"/>
      <c r="L257" s="1">
        <v>-5.0</v>
      </c>
      <c r="M257" s="1"/>
      <c r="N257" s="1">
        <v>9.917683333333333</v>
      </c>
      <c r="O257" s="1" t="s">
        <v>4729</v>
      </c>
      <c r="P257" s="1" t="s">
        <v>5589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idden="1">
      <c r="A258" s="1" t="s">
        <v>29</v>
      </c>
      <c r="B258" s="1" t="s">
        <v>354</v>
      </c>
      <c r="C258" s="1">
        <v>528.0</v>
      </c>
      <c r="D258" s="1">
        <v>0.0</v>
      </c>
      <c r="E258" s="2"/>
      <c r="F258" s="1" t="s">
        <v>30</v>
      </c>
      <c r="G258" s="1" t="s">
        <v>31</v>
      </c>
      <c r="H258" s="1" t="s">
        <v>5590</v>
      </c>
      <c r="I258" s="1" t="s">
        <v>5591</v>
      </c>
      <c r="J258" s="1" t="s">
        <v>5591</v>
      </c>
      <c r="K258" s="2"/>
      <c r="L258" s="1">
        <v>-7.0</v>
      </c>
      <c r="M258" s="1"/>
      <c r="N258" s="1">
        <v>11.82705</v>
      </c>
      <c r="O258" s="1" t="s">
        <v>4729</v>
      </c>
      <c r="P258" s="1" t="s">
        <v>5592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idden="1">
      <c r="A259" s="1" t="s">
        <v>16</v>
      </c>
      <c r="B259" s="1" t="s">
        <v>17</v>
      </c>
      <c r="C259" s="1">
        <v>249.0</v>
      </c>
      <c r="D259" s="1">
        <v>249.0</v>
      </c>
      <c r="E259" s="2"/>
      <c r="F259" s="1" t="s">
        <v>18</v>
      </c>
      <c r="G259" s="1" t="s">
        <v>19</v>
      </c>
      <c r="H259" s="1" t="s">
        <v>5593</v>
      </c>
      <c r="I259" s="1" t="s">
        <v>5594</v>
      </c>
      <c r="J259" s="1" t="s">
        <v>500</v>
      </c>
      <c r="K259" s="2"/>
      <c r="L259" s="1">
        <v>1024.0</v>
      </c>
      <c r="M259" s="1"/>
      <c r="N259" s="1">
        <v>10.512716666666666</v>
      </c>
      <c r="O259" s="1" t="s">
        <v>22</v>
      </c>
      <c r="P259" s="1" t="s">
        <v>5595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24</v>
      </c>
      <c r="B260" s="1" t="s">
        <v>17</v>
      </c>
      <c r="C260" s="1">
        <v>319.0</v>
      </c>
      <c r="D260" s="1">
        <v>0.0</v>
      </c>
      <c r="E260" s="1" t="s">
        <v>5596</v>
      </c>
      <c r="F260" s="1" t="s">
        <v>62</v>
      </c>
      <c r="G260" s="1" t="s">
        <v>31</v>
      </c>
      <c r="H260" s="1" t="s">
        <v>5597</v>
      </c>
      <c r="I260" s="1" t="s">
        <v>5598</v>
      </c>
      <c r="J260" s="1" t="s">
        <v>5599</v>
      </c>
      <c r="K260" s="1" t="s">
        <v>5600</v>
      </c>
      <c r="L260" s="1">
        <v>-5.0</v>
      </c>
      <c r="M260" s="1">
        <v>0.01265</v>
      </c>
      <c r="N260" s="1">
        <v>9.412816666666666</v>
      </c>
      <c r="O260" s="1" t="s">
        <v>4736</v>
      </c>
      <c r="P260" s="1" t="s">
        <v>5601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24</v>
      </c>
      <c r="B261" s="1" t="s">
        <v>17</v>
      </c>
      <c r="C261" s="3">
        <v>250.0</v>
      </c>
      <c r="D261" s="1">
        <v>0.0</v>
      </c>
      <c r="E261" s="1" t="s">
        <v>5596</v>
      </c>
      <c r="F261" s="1" t="s">
        <v>62</v>
      </c>
      <c r="G261" s="1" t="s">
        <v>31</v>
      </c>
      <c r="H261" s="1" t="s">
        <v>5602</v>
      </c>
      <c r="I261" s="1" t="s">
        <v>5603</v>
      </c>
      <c r="J261" s="1" t="s">
        <v>5604</v>
      </c>
      <c r="K261" s="1" t="s">
        <v>5605</v>
      </c>
      <c r="L261" s="1">
        <v>-12.0</v>
      </c>
      <c r="M261" s="1">
        <v>0.014066666666666667</v>
      </c>
      <c r="N261" s="1">
        <v>8.8894</v>
      </c>
      <c r="O261" s="1" t="s">
        <v>4736</v>
      </c>
      <c r="P261" s="1" t="s">
        <v>5606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idden="1">
      <c r="A262" s="1" t="s">
        <v>16</v>
      </c>
      <c r="B262" s="1" t="s">
        <v>17</v>
      </c>
      <c r="C262" s="1">
        <v>927.0</v>
      </c>
      <c r="D262" s="1">
        <v>0.0</v>
      </c>
      <c r="E262" s="2"/>
      <c r="F262" s="1" t="s">
        <v>18</v>
      </c>
      <c r="G262" s="1" t="s">
        <v>19</v>
      </c>
      <c r="H262" s="1" t="s">
        <v>5607</v>
      </c>
      <c r="I262" s="1" t="s">
        <v>5608</v>
      </c>
      <c r="J262" s="1" t="s">
        <v>500</v>
      </c>
      <c r="K262" s="2"/>
      <c r="L262" s="1">
        <v>1047.0</v>
      </c>
      <c r="M262" s="1"/>
      <c r="N262" s="1">
        <v>13.6049</v>
      </c>
      <c r="O262" s="1" t="s">
        <v>22</v>
      </c>
      <c r="P262" s="1" t="s">
        <v>5609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idden="1">
      <c r="A263" s="1" t="s">
        <v>36</v>
      </c>
      <c r="B263" s="1" t="s">
        <v>17</v>
      </c>
      <c r="C263" s="1">
        <v>693.0</v>
      </c>
      <c r="D263" s="1">
        <v>0.0</v>
      </c>
      <c r="E263" s="1" t="s">
        <v>37</v>
      </c>
      <c r="F263" s="1" t="s">
        <v>30</v>
      </c>
      <c r="G263" s="1" t="s">
        <v>31</v>
      </c>
      <c r="H263" s="1" t="s">
        <v>5610</v>
      </c>
      <c r="I263" s="1" t="s">
        <v>5611</v>
      </c>
      <c r="J263" s="1" t="s">
        <v>5611</v>
      </c>
      <c r="K263" s="2"/>
      <c r="L263" s="1">
        <v>-9.0</v>
      </c>
      <c r="M263" s="1"/>
      <c r="N263" s="1">
        <v>10.98945</v>
      </c>
      <c r="O263" s="1" t="s">
        <v>4756</v>
      </c>
      <c r="P263" s="1" t="s">
        <v>5612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idden="1">
      <c r="A264" s="1" t="s">
        <v>29</v>
      </c>
      <c r="B264" s="1" t="s">
        <v>354</v>
      </c>
      <c r="C264" s="1">
        <v>329.0</v>
      </c>
      <c r="D264" s="1">
        <v>0.0</v>
      </c>
      <c r="E264" s="2"/>
      <c r="F264" s="1" t="s">
        <v>30</v>
      </c>
      <c r="G264" s="1" t="s">
        <v>31</v>
      </c>
      <c r="H264" s="1" t="s">
        <v>5613</v>
      </c>
      <c r="I264" s="1" t="s">
        <v>5614</v>
      </c>
      <c r="J264" s="1" t="s">
        <v>5614</v>
      </c>
      <c r="K264" s="2"/>
      <c r="L264" s="1">
        <v>-7.0</v>
      </c>
      <c r="M264" s="1"/>
      <c r="N264" s="1">
        <v>7.10085</v>
      </c>
      <c r="O264" s="1" t="s">
        <v>4729</v>
      </c>
      <c r="P264" s="1" t="s">
        <v>5615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idden="1">
      <c r="A265" s="1" t="s">
        <v>24</v>
      </c>
      <c r="B265" s="1" t="s">
        <v>17</v>
      </c>
      <c r="C265" s="3">
        <v>494.0</v>
      </c>
      <c r="D265" s="1">
        <v>124.0</v>
      </c>
      <c r="E265" s="2"/>
      <c r="F265" s="1" t="s">
        <v>18</v>
      </c>
      <c r="G265" s="1" t="s">
        <v>167</v>
      </c>
      <c r="H265" s="1" t="s">
        <v>5616</v>
      </c>
      <c r="I265" s="1" t="s">
        <v>5617</v>
      </c>
      <c r="J265" s="1" t="s">
        <v>500</v>
      </c>
      <c r="K265" s="2"/>
      <c r="L265" s="1">
        <v>1094.0</v>
      </c>
      <c r="M265" s="1"/>
      <c r="N265" s="1">
        <v>23.00665</v>
      </c>
      <c r="O265" s="1" t="s">
        <v>4736</v>
      </c>
      <c r="P265" s="1" t="s">
        <v>5618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24</v>
      </c>
      <c r="B266" s="1" t="s">
        <v>17</v>
      </c>
      <c r="C266" s="1">
        <v>209.0</v>
      </c>
      <c r="D266" s="1">
        <v>50.0</v>
      </c>
      <c r="E266" s="2"/>
      <c r="F266" s="1" t="s">
        <v>18</v>
      </c>
      <c r="G266" s="1" t="s">
        <v>31</v>
      </c>
      <c r="H266" s="1" t="s">
        <v>5619</v>
      </c>
      <c r="I266" s="1" t="s">
        <v>5620</v>
      </c>
      <c r="J266" s="1" t="s">
        <v>500</v>
      </c>
      <c r="K266" s="2"/>
      <c r="L266" s="1">
        <v>1094.0</v>
      </c>
      <c r="M266" s="1"/>
      <c r="N266" s="1">
        <v>20.775166666666667</v>
      </c>
      <c r="O266" s="1" t="s">
        <v>4736</v>
      </c>
      <c r="P266" s="1" t="s">
        <v>5621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idden="1">
      <c r="A267" s="1" t="s">
        <v>24</v>
      </c>
      <c r="B267" s="1" t="s">
        <v>17</v>
      </c>
      <c r="C267" s="1">
        <v>351.0</v>
      </c>
      <c r="D267" s="1">
        <v>17.0</v>
      </c>
      <c r="E267" s="1" t="s">
        <v>5596</v>
      </c>
      <c r="F267" s="1" t="s">
        <v>62</v>
      </c>
      <c r="G267" s="1" t="s">
        <v>31</v>
      </c>
      <c r="H267" s="1" t="s">
        <v>5622</v>
      </c>
      <c r="I267" s="1" t="s">
        <v>5623</v>
      </c>
      <c r="J267" s="1" t="s">
        <v>5624</v>
      </c>
      <c r="K267" s="1" t="s">
        <v>5625</v>
      </c>
      <c r="L267" s="1">
        <v>-8.0</v>
      </c>
      <c r="M267" s="1">
        <v>0.00835</v>
      </c>
      <c r="N267" s="1">
        <v>14.187816666666667</v>
      </c>
      <c r="O267" s="1" t="s">
        <v>4736</v>
      </c>
      <c r="P267" s="1" t="s">
        <v>5626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idden="1">
      <c r="A268" s="1" t="s">
        <v>24</v>
      </c>
      <c r="B268" s="1" t="s">
        <v>17</v>
      </c>
      <c r="C268" s="1">
        <v>366.0</v>
      </c>
      <c r="D268" s="1">
        <v>92.0</v>
      </c>
      <c r="E268" s="2"/>
      <c r="F268" s="1" t="s">
        <v>18</v>
      </c>
      <c r="G268" s="1" t="s">
        <v>167</v>
      </c>
      <c r="H268" s="1" t="s">
        <v>5627</v>
      </c>
      <c r="I268" s="1" t="s">
        <v>5628</v>
      </c>
      <c r="J268" s="1" t="s">
        <v>5628</v>
      </c>
      <c r="K268" s="2"/>
      <c r="L268" s="1">
        <v>-12.0</v>
      </c>
      <c r="M268" s="1"/>
      <c r="N268" s="1">
        <v>7.475416666666667</v>
      </c>
      <c r="O268" s="1" t="s">
        <v>4736</v>
      </c>
      <c r="P268" s="1" t="s">
        <v>5629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idden="1">
      <c r="A269" s="1" t="s">
        <v>98</v>
      </c>
      <c r="B269" s="1" t="s">
        <v>354</v>
      </c>
      <c r="C269" s="1">
        <v>379.0</v>
      </c>
      <c r="D269" s="1">
        <v>0.0</v>
      </c>
      <c r="E269" s="1" t="s">
        <v>2621</v>
      </c>
      <c r="F269" s="1" t="s">
        <v>30</v>
      </c>
      <c r="G269" s="1" t="s">
        <v>31</v>
      </c>
      <c r="H269" s="1" t="s">
        <v>5630</v>
      </c>
      <c r="I269" s="1" t="s">
        <v>5631</v>
      </c>
      <c r="J269" s="1" t="s">
        <v>5631</v>
      </c>
      <c r="K269" s="2"/>
      <c r="L269" s="1">
        <v>-2.0</v>
      </c>
      <c r="M269" s="1"/>
      <c r="N269" s="1">
        <v>12.285833333333333</v>
      </c>
      <c r="O269" s="1" t="s">
        <v>4729</v>
      </c>
      <c r="P269" s="1" t="s">
        <v>5632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idden="1">
      <c r="A270" s="1" t="s">
        <v>24</v>
      </c>
      <c r="B270" s="1" t="s">
        <v>17</v>
      </c>
      <c r="C270" s="1">
        <v>537.0</v>
      </c>
      <c r="D270" s="1">
        <v>0.0</v>
      </c>
      <c r="E270" s="1" t="s">
        <v>5596</v>
      </c>
      <c r="F270" s="1" t="s">
        <v>62</v>
      </c>
      <c r="G270" s="1" t="s">
        <v>31</v>
      </c>
      <c r="H270" s="1" t="s">
        <v>5633</v>
      </c>
      <c r="I270" s="1" t="s">
        <v>5634</v>
      </c>
      <c r="J270" s="1" t="s">
        <v>5635</v>
      </c>
      <c r="K270" s="1" t="s">
        <v>5636</v>
      </c>
      <c r="L270" s="1">
        <v>-10.0</v>
      </c>
      <c r="M270" s="1">
        <v>0.008983333333333333</v>
      </c>
      <c r="N270" s="1">
        <v>56.458483333333334</v>
      </c>
      <c r="O270" s="1" t="s">
        <v>4736</v>
      </c>
      <c r="P270" s="1" t="s">
        <v>5637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24</v>
      </c>
      <c r="B271" s="1" t="s">
        <v>1749</v>
      </c>
      <c r="C271" s="1">
        <v>688.0</v>
      </c>
      <c r="D271" s="1">
        <v>0.0</v>
      </c>
      <c r="E271" s="2"/>
      <c r="F271" s="1" t="s">
        <v>62</v>
      </c>
      <c r="G271" s="1" t="s">
        <v>31</v>
      </c>
      <c r="H271" s="1" t="s">
        <v>5638</v>
      </c>
      <c r="I271" s="2"/>
      <c r="J271" s="2"/>
      <c r="K271" s="2"/>
      <c r="L271" s="1">
        <v>0.0</v>
      </c>
      <c r="M271" s="1"/>
      <c r="N271" s="2"/>
      <c r="O271" s="1" t="s">
        <v>4736</v>
      </c>
      <c r="P271" s="1" t="s">
        <v>5639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idden="1">
      <c r="A272" s="1" t="s">
        <v>98</v>
      </c>
      <c r="B272" s="1" t="s">
        <v>354</v>
      </c>
      <c r="C272" s="3">
        <v>321.0</v>
      </c>
      <c r="D272" s="1">
        <v>0.0</v>
      </c>
      <c r="E272" s="1" t="s">
        <v>5640</v>
      </c>
      <c r="F272" s="1" t="s">
        <v>30</v>
      </c>
      <c r="G272" s="1" t="s">
        <v>31</v>
      </c>
      <c r="H272" s="1" t="s">
        <v>5641</v>
      </c>
      <c r="I272" s="1" t="s">
        <v>5642</v>
      </c>
      <c r="J272" s="1" t="s">
        <v>5642</v>
      </c>
      <c r="K272" s="2"/>
      <c r="L272" s="1">
        <v>-8.0</v>
      </c>
      <c r="M272" s="1"/>
      <c r="N272" s="1">
        <v>6.590516666666667</v>
      </c>
      <c r="O272" s="1" t="s">
        <v>4729</v>
      </c>
      <c r="P272" s="1" t="s">
        <v>5643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idden="1">
      <c r="A273" s="1" t="s">
        <v>29</v>
      </c>
      <c r="B273" s="1" t="s">
        <v>1749</v>
      </c>
      <c r="C273" s="1">
        <v>399.0</v>
      </c>
      <c r="D273" s="1">
        <v>0.0</v>
      </c>
      <c r="E273" s="2"/>
      <c r="F273" s="1" t="s">
        <v>30</v>
      </c>
      <c r="G273" s="1" t="s">
        <v>31</v>
      </c>
      <c r="H273" s="1" t="s">
        <v>5644</v>
      </c>
      <c r="I273" s="1" t="s">
        <v>5645</v>
      </c>
      <c r="J273" s="1" t="s">
        <v>5645</v>
      </c>
      <c r="K273" s="2"/>
      <c r="L273" s="1">
        <v>-7.0</v>
      </c>
      <c r="M273" s="1"/>
      <c r="N273" s="1">
        <v>7.100666666666666</v>
      </c>
      <c r="O273" s="1" t="s">
        <v>4729</v>
      </c>
      <c r="P273" s="1" t="s">
        <v>5646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idden="1">
      <c r="A274" s="1" t="s">
        <v>98</v>
      </c>
      <c r="B274" s="1" t="s">
        <v>354</v>
      </c>
      <c r="C274" s="1">
        <v>329.0</v>
      </c>
      <c r="D274" s="1">
        <v>0.0</v>
      </c>
      <c r="E274" s="1" t="s">
        <v>5640</v>
      </c>
      <c r="F274" s="1" t="s">
        <v>30</v>
      </c>
      <c r="G274" s="1" t="s">
        <v>31</v>
      </c>
      <c r="H274" s="1" t="s">
        <v>5647</v>
      </c>
      <c r="I274" s="1" t="s">
        <v>5648</v>
      </c>
      <c r="J274" s="1" t="s">
        <v>5648</v>
      </c>
      <c r="K274" s="2"/>
      <c r="L274" s="1">
        <v>-2.0</v>
      </c>
      <c r="M274" s="1"/>
      <c r="N274" s="1">
        <v>12.255433333333333</v>
      </c>
      <c r="O274" s="1" t="s">
        <v>4729</v>
      </c>
      <c r="P274" s="1" t="s">
        <v>5649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idden="1">
      <c r="A275" s="1" t="s">
        <v>36</v>
      </c>
      <c r="B275" s="1" t="s">
        <v>17</v>
      </c>
      <c r="C275" s="1">
        <v>264.0</v>
      </c>
      <c r="D275" s="1">
        <v>0.0</v>
      </c>
      <c r="E275" s="1" t="s">
        <v>37</v>
      </c>
      <c r="F275" s="1" t="s">
        <v>30</v>
      </c>
      <c r="G275" s="1" t="s">
        <v>31</v>
      </c>
      <c r="H275" s="1" t="s">
        <v>5650</v>
      </c>
      <c r="I275" s="1" t="s">
        <v>5651</v>
      </c>
      <c r="J275" s="1" t="s">
        <v>5651</v>
      </c>
      <c r="K275" s="2"/>
      <c r="L275" s="1">
        <v>-2.0</v>
      </c>
      <c r="M275" s="1"/>
      <c r="N275" s="1">
        <v>12.516633333333333</v>
      </c>
      <c r="O275" s="1" t="s">
        <v>4756</v>
      </c>
      <c r="P275" s="1" t="s">
        <v>5652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idden="1">
      <c r="A276" s="1" t="s">
        <v>24</v>
      </c>
      <c r="B276" s="1" t="s">
        <v>17</v>
      </c>
      <c r="C276" s="1">
        <v>618.0</v>
      </c>
      <c r="D276" s="1">
        <v>0.0</v>
      </c>
      <c r="E276" s="1" t="s">
        <v>5653</v>
      </c>
      <c r="F276" s="1" t="s">
        <v>62</v>
      </c>
      <c r="G276" s="1" t="s">
        <v>31</v>
      </c>
      <c r="H276" s="1" t="s">
        <v>5654</v>
      </c>
      <c r="I276" s="1" t="s">
        <v>5655</v>
      </c>
      <c r="J276" s="1" t="s">
        <v>5656</v>
      </c>
      <c r="K276" s="1" t="s">
        <v>5657</v>
      </c>
      <c r="L276" s="1">
        <v>-13.0</v>
      </c>
      <c r="M276" s="1">
        <v>0.009966666666666667</v>
      </c>
      <c r="N276" s="1">
        <v>6.356716666666666</v>
      </c>
      <c r="O276" s="1" t="s">
        <v>4736</v>
      </c>
      <c r="P276" s="1" t="s">
        <v>5658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idden="1">
      <c r="A277" s="1" t="s">
        <v>29</v>
      </c>
      <c r="B277" s="1" t="s">
        <v>354</v>
      </c>
      <c r="C277" s="1">
        <v>479.0</v>
      </c>
      <c r="D277" s="1">
        <v>0.0</v>
      </c>
      <c r="E277" s="2"/>
      <c r="F277" s="1" t="s">
        <v>30</v>
      </c>
      <c r="G277" s="1" t="s">
        <v>31</v>
      </c>
      <c r="H277" s="1" t="s">
        <v>5659</v>
      </c>
      <c r="I277" s="1" t="s">
        <v>5660</v>
      </c>
      <c r="J277" s="1" t="s">
        <v>5661</v>
      </c>
      <c r="K277" s="2"/>
      <c r="L277" s="1">
        <v>-8.0</v>
      </c>
      <c r="M277" s="1"/>
      <c r="N277" s="1">
        <v>6.725183333333334</v>
      </c>
      <c r="O277" s="1" t="s">
        <v>4729</v>
      </c>
      <c r="P277" s="1" t="s">
        <v>5662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24</v>
      </c>
      <c r="B278" s="1" t="s">
        <v>17</v>
      </c>
      <c r="C278" s="1">
        <v>299.0</v>
      </c>
      <c r="D278" s="1">
        <v>0.0</v>
      </c>
      <c r="E278" s="1" t="s">
        <v>5653</v>
      </c>
      <c r="F278" s="1" t="s">
        <v>62</v>
      </c>
      <c r="G278" s="1" t="s">
        <v>31</v>
      </c>
      <c r="H278" s="1" t="s">
        <v>5663</v>
      </c>
      <c r="I278" s="1" t="s">
        <v>5664</v>
      </c>
      <c r="J278" s="1" t="s">
        <v>5665</v>
      </c>
      <c r="K278" s="1" t="s">
        <v>5666</v>
      </c>
      <c r="L278" s="1">
        <v>-6.0</v>
      </c>
      <c r="M278" s="1">
        <v>0.01065</v>
      </c>
      <c r="N278" s="1">
        <v>6.01705</v>
      </c>
      <c r="O278" s="1" t="s">
        <v>4736</v>
      </c>
      <c r="P278" s="1" t="s">
        <v>5667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idden="1">
      <c r="A279" s="1" t="s">
        <v>24</v>
      </c>
      <c r="B279" s="1" t="s">
        <v>17</v>
      </c>
      <c r="C279" s="1">
        <v>295.0</v>
      </c>
      <c r="D279" s="1">
        <v>11.0</v>
      </c>
      <c r="E279" s="1" t="s">
        <v>5653</v>
      </c>
      <c r="F279" s="1" t="s">
        <v>62</v>
      </c>
      <c r="G279" s="1" t="s">
        <v>31</v>
      </c>
      <c r="H279" s="1" t="s">
        <v>5668</v>
      </c>
      <c r="I279" s="1" t="s">
        <v>5669</v>
      </c>
      <c r="J279" s="1" t="s">
        <v>5670</v>
      </c>
      <c r="K279" s="1" t="s">
        <v>5671</v>
      </c>
      <c r="L279" s="1">
        <v>-5.0</v>
      </c>
      <c r="M279" s="1">
        <v>0.009383333333333334</v>
      </c>
      <c r="N279" s="1">
        <v>6.567516666666666</v>
      </c>
      <c r="O279" s="1" t="s">
        <v>4736</v>
      </c>
      <c r="P279" s="1" t="s">
        <v>5672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idden="1">
      <c r="A280" s="1" t="s">
        <v>36</v>
      </c>
      <c r="B280" s="1" t="s">
        <v>17</v>
      </c>
      <c r="C280" s="1">
        <v>264.0</v>
      </c>
      <c r="D280" s="1">
        <v>0.0</v>
      </c>
      <c r="E280" s="1" t="s">
        <v>37</v>
      </c>
      <c r="F280" s="1" t="s">
        <v>30</v>
      </c>
      <c r="G280" s="1" t="s">
        <v>31</v>
      </c>
      <c r="H280" s="1" t="s">
        <v>5673</v>
      </c>
      <c r="I280" s="1" t="s">
        <v>5674</v>
      </c>
      <c r="J280" s="1" t="s">
        <v>5674</v>
      </c>
      <c r="K280" s="2"/>
      <c r="L280" s="1">
        <v>-7.0</v>
      </c>
      <c r="M280" s="1"/>
      <c r="N280" s="1">
        <v>7.5865</v>
      </c>
      <c r="O280" s="1" t="s">
        <v>4756</v>
      </c>
      <c r="P280" s="1" t="s">
        <v>5179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idden="1">
      <c r="A281" s="1" t="s">
        <v>24</v>
      </c>
      <c r="B281" s="1" t="s">
        <v>17</v>
      </c>
      <c r="C281" s="1">
        <v>299.0</v>
      </c>
      <c r="D281" s="1">
        <v>75.0</v>
      </c>
      <c r="E281" s="2"/>
      <c r="F281" s="1" t="s">
        <v>18</v>
      </c>
      <c r="G281" s="1" t="s">
        <v>31</v>
      </c>
      <c r="H281" s="1" t="s">
        <v>5675</v>
      </c>
      <c r="I281" s="1" t="s">
        <v>5676</v>
      </c>
      <c r="J281" s="1" t="s">
        <v>5677</v>
      </c>
      <c r="K281" s="2"/>
      <c r="L281" s="1">
        <v>377.0</v>
      </c>
      <c r="M281" s="1"/>
      <c r="N281" s="1">
        <v>9.420866666666667</v>
      </c>
      <c r="O281" s="1" t="s">
        <v>4736</v>
      </c>
      <c r="P281" s="1" t="s">
        <v>5678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idden="1">
      <c r="A282" s="1" t="s">
        <v>98</v>
      </c>
      <c r="B282" s="1" t="s">
        <v>354</v>
      </c>
      <c r="C282" s="1">
        <v>677.0</v>
      </c>
      <c r="D282" s="1">
        <v>0.0</v>
      </c>
      <c r="E282" s="1" t="s">
        <v>983</v>
      </c>
      <c r="F282" s="1" t="s">
        <v>30</v>
      </c>
      <c r="G282" s="1" t="s">
        <v>31</v>
      </c>
      <c r="H282" s="1" t="s">
        <v>5679</v>
      </c>
      <c r="I282" s="1" t="s">
        <v>5680</v>
      </c>
      <c r="J282" s="1" t="s">
        <v>5680</v>
      </c>
      <c r="K282" s="2"/>
      <c r="L282" s="1">
        <v>-11.0</v>
      </c>
      <c r="M282" s="1"/>
      <c r="N282" s="1">
        <v>8.859216666666667</v>
      </c>
      <c r="O282" s="1" t="s">
        <v>4729</v>
      </c>
      <c r="P282" s="1" t="s">
        <v>5681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29</v>
      </c>
      <c r="B283" s="1" t="s">
        <v>354</v>
      </c>
      <c r="C283" s="1">
        <v>693.0</v>
      </c>
      <c r="D283" s="1">
        <v>0.0</v>
      </c>
      <c r="E283" s="2"/>
      <c r="F283" s="1" t="s">
        <v>30</v>
      </c>
      <c r="G283" s="1" t="s">
        <v>31</v>
      </c>
      <c r="H283" s="1" t="s">
        <v>5682</v>
      </c>
      <c r="I283" s="1" t="s">
        <v>5683</v>
      </c>
      <c r="J283" s="1" t="s">
        <v>5683</v>
      </c>
      <c r="K283" s="2"/>
      <c r="L283" s="1">
        <v>-11.0</v>
      </c>
      <c r="M283" s="1"/>
      <c r="N283" s="1">
        <v>8.02955</v>
      </c>
      <c r="O283" s="1" t="s">
        <v>4729</v>
      </c>
      <c r="P283" s="1" t="s">
        <v>5684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idden="1">
      <c r="A284" s="1" t="s">
        <v>36</v>
      </c>
      <c r="B284" s="1" t="s">
        <v>17</v>
      </c>
      <c r="C284" s="1">
        <v>364.0</v>
      </c>
      <c r="D284" s="1">
        <v>0.0</v>
      </c>
      <c r="E284" s="1" t="s">
        <v>37</v>
      </c>
      <c r="F284" s="1" t="s">
        <v>30</v>
      </c>
      <c r="G284" s="1" t="s">
        <v>31</v>
      </c>
      <c r="H284" s="1" t="s">
        <v>5685</v>
      </c>
      <c r="I284" s="1" t="s">
        <v>5686</v>
      </c>
      <c r="J284" s="1" t="s">
        <v>5686</v>
      </c>
      <c r="K284" s="2"/>
      <c r="L284" s="1">
        <v>-9.0</v>
      </c>
      <c r="M284" s="1"/>
      <c r="N284" s="1">
        <v>5.965533333333333</v>
      </c>
      <c r="O284" s="1" t="s">
        <v>4756</v>
      </c>
      <c r="P284" s="1" t="s">
        <v>5687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idden="1">
      <c r="A285" s="1" t="s">
        <v>24</v>
      </c>
      <c r="B285" s="3" t="s">
        <v>17</v>
      </c>
      <c r="C285" s="1">
        <v>344.0</v>
      </c>
      <c r="D285" s="1">
        <v>0.0</v>
      </c>
      <c r="E285" s="1" t="s">
        <v>5653</v>
      </c>
      <c r="F285" s="1" t="s">
        <v>62</v>
      </c>
      <c r="G285" s="1" t="s">
        <v>19</v>
      </c>
      <c r="H285" s="1" t="s">
        <v>5688</v>
      </c>
      <c r="I285" s="1" t="s">
        <v>5689</v>
      </c>
      <c r="J285" s="1" t="s">
        <v>5690</v>
      </c>
      <c r="K285" s="1" t="s">
        <v>5691</v>
      </c>
      <c r="L285" s="1">
        <v>-11.0</v>
      </c>
      <c r="M285" s="1">
        <v>0.014016666666666667</v>
      </c>
      <c r="N285" s="1">
        <v>8.92815</v>
      </c>
      <c r="O285" s="1" t="s">
        <v>4736</v>
      </c>
      <c r="P285" s="1" t="s">
        <v>5692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idden="1">
      <c r="A286" s="1" t="s">
        <v>98</v>
      </c>
      <c r="B286" s="1" t="s">
        <v>354</v>
      </c>
      <c r="C286" s="1">
        <v>433.0</v>
      </c>
      <c r="D286" s="1">
        <v>0.0</v>
      </c>
      <c r="E286" s="1" t="s">
        <v>5693</v>
      </c>
      <c r="F286" s="1" t="s">
        <v>30</v>
      </c>
      <c r="G286" s="1" t="s">
        <v>31</v>
      </c>
      <c r="H286" s="1" t="s">
        <v>5694</v>
      </c>
      <c r="I286" s="1" t="s">
        <v>5695</v>
      </c>
      <c r="J286" s="1" t="s">
        <v>5695</v>
      </c>
      <c r="K286" s="2"/>
      <c r="L286" s="1">
        <v>-5.0</v>
      </c>
      <c r="M286" s="1"/>
      <c r="N286" s="1">
        <v>9.822066666666666</v>
      </c>
      <c r="O286" s="1" t="s">
        <v>4729</v>
      </c>
      <c r="P286" s="1" t="s">
        <v>5696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idden="1">
      <c r="A287" s="1" t="s">
        <v>24</v>
      </c>
      <c r="B287" s="1" t="s">
        <v>17</v>
      </c>
      <c r="C287" s="1">
        <v>403.0</v>
      </c>
      <c r="D287" s="1">
        <v>0.0</v>
      </c>
      <c r="E287" s="1" t="s">
        <v>5653</v>
      </c>
      <c r="F287" s="1" t="s">
        <v>62</v>
      </c>
      <c r="G287" s="1" t="s">
        <v>19</v>
      </c>
      <c r="H287" s="1" t="s">
        <v>5697</v>
      </c>
      <c r="I287" s="1" t="s">
        <v>5698</v>
      </c>
      <c r="J287" s="1" t="s">
        <v>5699</v>
      </c>
      <c r="K287" s="1" t="s">
        <v>5700</v>
      </c>
      <c r="L287" s="1">
        <v>-3.0</v>
      </c>
      <c r="M287" s="1">
        <v>0.013283333333333333</v>
      </c>
      <c r="N287" s="1">
        <v>6.746416666666667</v>
      </c>
      <c r="O287" s="1" t="s">
        <v>4736</v>
      </c>
      <c r="P287" s="1" t="s">
        <v>5701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idden="1">
      <c r="A288" s="1" t="s">
        <v>24</v>
      </c>
      <c r="B288" s="1" t="s">
        <v>17</v>
      </c>
      <c r="C288" s="1">
        <v>618.0</v>
      </c>
      <c r="D288" s="1">
        <v>154.0</v>
      </c>
      <c r="E288" s="2"/>
      <c r="F288" s="1" t="s">
        <v>18</v>
      </c>
      <c r="G288" s="1" t="s">
        <v>167</v>
      </c>
      <c r="H288" s="1" t="s">
        <v>5702</v>
      </c>
      <c r="I288" s="1" t="s">
        <v>5703</v>
      </c>
      <c r="J288" s="1" t="s">
        <v>5677</v>
      </c>
      <c r="K288" s="2"/>
      <c r="L288" s="1">
        <v>406.0</v>
      </c>
      <c r="M288" s="1"/>
      <c r="N288" s="1">
        <v>10.869316666666666</v>
      </c>
      <c r="O288" s="1" t="s">
        <v>4736</v>
      </c>
      <c r="P288" s="1" t="s">
        <v>5704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idden="1">
      <c r="A289" s="1" t="s">
        <v>36</v>
      </c>
      <c r="B289" s="1" t="s">
        <v>17</v>
      </c>
      <c r="C289" s="3">
        <v>321.0</v>
      </c>
      <c r="D289" s="1">
        <v>0.0</v>
      </c>
      <c r="E289" s="1" t="s">
        <v>37</v>
      </c>
      <c r="F289" s="1" t="s">
        <v>30</v>
      </c>
      <c r="G289" s="1" t="s">
        <v>31</v>
      </c>
      <c r="H289" s="1" t="s">
        <v>5705</v>
      </c>
      <c r="I289" s="1" t="s">
        <v>5706</v>
      </c>
      <c r="J289" s="1" t="s">
        <v>5706</v>
      </c>
      <c r="K289" s="2"/>
      <c r="L289" s="1">
        <v>-6.0</v>
      </c>
      <c r="M289" s="1"/>
      <c r="N289" s="1">
        <v>8.122533333333333</v>
      </c>
      <c r="O289" s="1" t="s">
        <v>4756</v>
      </c>
      <c r="P289" s="1" t="s">
        <v>5707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idden="1">
      <c r="A290" s="1" t="s">
        <v>24</v>
      </c>
      <c r="B290" s="1" t="s">
        <v>17</v>
      </c>
      <c r="C290" s="3">
        <v>247.0</v>
      </c>
      <c r="D290" s="1">
        <v>62.0</v>
      </c>
      <c r="E290" s="2"/>
      <c r="F290" s="1" t="s">
        <v>18</v>
      </c>
      <c r="G290" s="1" t="s">
        <v>19</v>
      </c>
      <c r="H290" s="1" t="s">
        <v>5708</v>
      </c>
      <c r="I290" s="1" t="s">
        <v>5709</v>
      </c>
      <c r="J290" s="1" t="s">
        <v>5677</v>
      </c>
      <c r="K290" s="2"/>
      <c r="L290" s="1">
        <v>417.0</v>
      </c>
      <c r="M290" s="1"/>
      <c r="N290" s="1">
        <v>12.408516666666667</v>
      </c>
      <c r="O290" s="1" t="s">
        <v>4736</v>
      </c>
      <c r="P290" s="1" t="s">
        <v>4805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29</v>
      </c>
      <c r="B291" s="1" t="s">
        <v>354</v>
      </c>
      <c r="C291" s="1">
        <v>593.0</v>
      </c>
      <c r="D291" s="1">
        <v>0.0</v>
      </c>
      <c r="E291" s="2"/>
      <c r="F291" s="1" t="s">
        <v>30</v>
      </c>
      <c r="G291" s="1" t="s">
        <v>31</v>
      </c>
      <c r="H291" s="1" t="s">
        <v>5710</v>
      </c>
      <c r="I291" s="1" t="s">
        <v>5711</v>
      </c>
      <c r="J291" s="1" t="s">
        <v>5711</v>
      </c>
      <c r="K291" s="2"/>
      <c r="L291" s="1">
        <v>-12.0</v>
      </c>
      <c r="M291" s="1"/>
      <c r="N291" s="1">
        <v>7.9017333333333335</v>
      </c>
      <c r="O291" s="1" t="s">
        <v>4729</v>
      </c>
      <c r="P291" s="1" t="s">
        <v>5712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idden="1">
      <c r="A292" s="1" t="s">
        <v>29</v>
      </c>
      <c r="B292" s="1" t="s">
        <v>354</v>
      </c>
      <c r="C292" s="1">
        <v>658.0</v>
      </c>
      <c r="D292" s="1">
        <v>0.0</v>
      </c>
      <c r="E292" s="2"/>
      <c r="F292" s="1" t="s">
        <v>30</v>
      </c>
      <c r="G292" s="1" t="s">
        <v>19</v>
      </c>
      <c r="H292" s="1" t="s">
        <v>5713</v>
      </c>
      <c r="I292" s="1" t="s">
        <v>5714</v>
      </c>
      <c r="J292" s="1" t="s">
        <v>5714</v>
      </c>
      <c r="K292" s="2"/>
      <c r="L292" s="1">
        <v>-6.0</v>
      </c>
      <c r="M292" s="1"/>
      <c r="N292" s="1">
        <v>13.373083333333334</v>
      </c>
      <c r="O292" s="1" t="s">
        <v>4729</v>
      </c>
      <c r="P292" s="1" t="s">
        <v>5715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idden="1">
      <c r="A293" s="1" t="s">
        <v>98</v>
      </c>
      <c r="B293" s="1" t="s">
        <v>354</v>
      </c>
      <c r="C293" s="1">
        <v>329.0</v>
      </c>
      <c r="D293" s="1">
        <v>0.0</v>
      </c>
      <c r="E293" s="1" t="s">
        <v>5520</v>
      </c>
      <c r="F293" s="1" t="s">
        <v>30</v>
      </c>
      <c r="G293" s="1" t="s">
        <v>31</v>
      </c>
      <c r="H293" s="1" t="s">
        <v>5716</v>
      </c>
      <c r="I293" s="1" t="s">
        <v>5717</v>
      </c>
      <c r="J293" s="1" t="s">
        <v>5717</v>
      </c>
      <c r="K293" s="2"/>
      <c r="L293" s="1">
        <v>-7.0</v>
      </c>
      <c r="M293" s="1"/>
      <c r="N293" s="1">
        <v>7.027233333333333</v>
      </c>
      <c r="O293" s="1" t="s">
        <v>4729</v>
      </c>
      <c r="P293" s="1" t="s">
        <v>777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idden="1">
      <c r="A294" s="1" t="s">
        <v>36</v>
      </c>
      <c r="B294" s="1" t="s">
        <v>17</v>
      </c>
      <c r="C294" s="1">
        <v>509.0</v>
      </c>
      <c r="D294" s="1">
        <v>0.0</v>
      </c>
      <c r="E294" s="1" t="s">
        <v>37</v>
      </c>
      <c r="F294" s="1" t="s">
        <v>30</v>
      </c>
      <c r="G294" s="1" t="s">
        <v>31</v>
      </c>
      <c r="H294" s="1" t="s">
        <v>5718</v>
      </c>
      <c r="I294" s="1" t="s">
        <v>5719</v>
      </c>
      <c r="J294" s="1" t="s">
        <v>5719</v>
      </c>
      <c r="K294" s="2"/>
      <c r="L294" s="1">
        <v>-7.0</v>
      </c>
      <c r="M294" s="1"/>
      <c r="N294" s="1">
        <v>12.498066666666666</v>
      </c>
      <c r="O294" s="1" t="s">
        <v>4756</v>
      </c>
      <c r="P294" s="1" t="s">
        <v>5720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idden="1">
      <c r="A295" s="1" t="s">
        <v>29</v>
      </c>
      <c r="B295" s="1" t="s">
        <v>354</v>
      </c>
      <c r="C295" s="1">
        <v>329.0</v>
      </c>
      <c r="D295" s="1">
        <v>0.0</v>
      </c>
      <c r="E295" s="2"/>
      <c r="F295" s="1" t="s">
        <v>30</v>
      </c>
      <c r="G295" s="1" t="s">
        <v>31</v>
      </c>
      <c r="H295" s="1" t="s">
        <v>5721</v>
      </c>
      <c r="I295" s="1" t="s">
        <v>5722</v>
      </c>
      <c r="J295" s="1" t="s">
        <v>5722</v>
      </c>
      <c r="K295" s="2"/>
      <c r="L295" s="1">
        <v>-8.0</v>
      </c>
      <c r="M295" s="1"/>
      <c r="N295" s="1">
        <v>6.081316666666667</v>
      </c>
      <c r="O295" s="1" t="s">
        <v>4729</v>
      </c>
      <c r="P295" s="1" t="s">
        <v>5232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idden="1">
      <c r="A296" s="1" t="s">
        <v>98</v>
      </c>
      <c r="B296" s="1" t="s">
        <v>354</v>
      </c>
      <c r="C296" s="1">
        <v>379.0</v>
      </c>
      <c r="D296" s="1">
        <v>0.0</v>
      </c>
      <c r="E296" s="1" t="s">
        <v>5723</v>
      </c>
      <c r="F296" s="1" t="s">
        <v>30</v>
      </c>
      <c r="G296" s="1" t="s">
        <v>31</v>
      </c>
      <c r="H296" s="1" t="s">
        <v>5724</v>
      </c>
      <c r="I296" s="1" t="s">
        <v>5725</v>
      </c>
      <c r="J296" s="1" t="s">
        <v>5725</v>
      </c>
      <c r="K296" s="2"/>
      <c r="L296" s="1">
        <v>-7.0</v>
      </c>
      <c r="M296" s="1"/>
      <c r="N296" s="1">
        <v>7.84275</v>
      </c>
      <c r="O296" s="1" t="s">
        <v>4729</v>
      </c>
      <c r="P296" s="1" t="s">
        <v>5726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idden="1">
      <c r="A297" s="1" t="s">
        <v>24</v>
      </c>
      <c r="B297" s="1" t="s">
        <v>17</v>
      </c>
      <c r="C297" s="1">
        <v>374.0</v>
      </c>
      <c r="D297" s="1">
        <v>69.0</v>
      </c>
      <c r="E297" s="2"/>
      <c r="F297" s="1" t="s">
        <v>18</v>
      </c>
      <c r="G297" s="1" t="s">
        <v>167</v>
      </c>
      <c r="H297" s="1" t="s">
        <v>5727</v>
      </c>
      <c r="I297" s="1" t="s">
        <v>5728</v>
      </c>
      <c r="J297" s="1" t="s">
        <v>5677</v>
      </c>
      <c r="K297" s="2"/>
      <c r="L297" s="1">
        <v>446.0</v>
      </c>
      <c r="M297" s="1"/>
      <c r="N297" s="1">
        <v>10.02665</v>
      </c>
      <c r="O297" s="1" t="s">
        <v>4736</v>
      </c>
      <c r="P297" s="1" t="s">
        <v>5729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idden="1">
      <c r="A298" s="1" t="s">
        <v>29</v>
      </c>
      <c r="B298" s="1" t="s">
        <v>354</v>
      </c>
      <c r="C298" s="1">
        <v>329.0</v>
      </c>
      <c r="D298" s="1">
        <v>0.0</v>
      </c>
      <c r="E298" s="2"/>
      <c r="F298" s="1" t="s">
        <v>30</v>
      </c>
      <c r="G298" s="1" t="s">
        <v>31</v>
      </c>
      <c r="H298" s="1" t="s">
        <v>5730</v>
      </c>
      <c r="I298" s="1" t="s">
        <v>5731</v>
      </c>
      <c r="J298" s="1" t="s">
        <v>5731</v>
      </c>
      <c r="K298" s="2"/>
      <c r="L298" s="1">
        <v>-8.0</v>
      </c>
      <c r="M298" s="1"/>
      <c r="N298" s="1">
        <v>6.7478</v>
      </c>
      <c r="O298" s="1" t="s">
        <v>4729</v>
      </c>
      <c r="P298" s="1" t="s">
        <v>5232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idden="1">
      <c r="A299" s="1" t="s">
        <v>29</v>
      </c>
      <c r="B299" s="1" t="s">
        <v>354</v>
      </c>
      <c r="C299" s="1">
        <v>329.0</v>
      </c>
      <c r="D299" s="1">
        <v>0.0</v>
      </c>
      <c r="E299" s="2"/>
      <c r="F299" s="1" t="s">
        <v>30</v>
      </c>
      <c r="G299" s="1" t="s">
        <v>31</v>
      </c>
      <c r="H299" s="1" t="s">
        <v>5732</v>
      </c>
      <c r="I299" s="1" t="s">
        <v>5733</v>
      </c>
      <c r="J299" s="1" t="s">
        <v>5733</v>
      </c>
      <c r="K299" s="2"/>
      <c r="L299" s="1">
        <v>-7.0</v>
      </c>
      <c r="M299" s="1"/>
      <c r="N299" s="1">
        <v>7.0151</v>
      </c>
      <c r="O299" s="1" t="s">
        <v>4729</v>
      </c>
      <c r="P299" s="1" t="s">
        <v>5537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idden="1">
      <c r="A300" s="1" t="s">
        <v>24</v>
      </c>
      <c r="B300" s="1" t="s">
        <v>17</v>
      </c>
      <c r="C300" s="1">
        <v>299.0</v>
      </c>
      <c r="D300" s="1">
        <v>75.0</v>
      </c>
      <c r="E300" s="2"/>
      <c r="F300" s="1" t="s">
        <v>18</v>
      </c>
      <c r="G300" s="1" t="s">
        <v>31</v>
      </c>
      <c r="H300" s="1" t="s">
        <v>5734</v>
      </c>
      <c r="I300" s="1" t="s">
        <v>5735</v>
      </c>
      <c r="J300" s="1" t="s">
        <v>5677</v>
      </c>
      <c r="K300" s="2"/>
      <c r="L300" s="1">
        <v>463.0</v>
      </c>
      <c r="M300" s="1"/>
      <c r="N300" s="1">
        <v>10.786916666666666</v>
      </c>
      <c r="O300" s="1" t="s">
        <v>4736</v>
      </c>
      <c r="P300" s="1" t="s">
        <v>5736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idden="1">
      <c r="A301" s="1" t="s">
        <v>29</v>
      </c>
      <c r="B301" s="1" t="s">
        <v>354</v>
      </c>
      <c r="C301" s="1">
        <v>434.0</v>
      </c>
      <c r="D301" s="1">
        <v>0.0</v>
      </c>
      <c r="E301" s="2"/>
      <c r="F301" s="1" t="s">
        <v>30</v>
      </c>
      <c r="G301" s="1" t="s">
        <v>19</v>
      </c>
      <c r="H301" s="1" t="s">
        <v>5737</v>
      </c>
      <c r="I301" s="1" t="s">
        <v>5738</v>
      </c>
      <c r="J301" s="1" t="s">
        <v>5738</v>
      </c>
      <c r="K301" s="2"/>
      <c r="L301" s="1">
        <v>-7.0</v>
      </c>
      <c r="M301" s="1"/>
      <c r="N301" s="1">
        <v>7.141733333333334</v>
      </c>
      <c r="O301" s="1" t="s">
        <v>4729</v>
      </c>
      <c r="P301" s="1" t="s">
        <v>5739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idden="1">
      <c r="A302" s="1" t="s">
        <v>29</v>
      </c>
      <c r="B302" s="1" t="s">
        <v>354</v>
      </c>
      <c r="C302" s="1">
        <v>398.0</v>
      </c>
      <c r="D302" s="1">
        <v>0.0</v>
      </c>
      <c r="E302" s="2"/>
      <c r="F302" s="1" t="s">
        <v>30</v>
      </c>
      <c r="G302" s="1" t="s">
        <v>31</v>
      </c>
      <c r="H302" s="1" t="s">
        <v>5740</v>
      </c>
      <c r="I302" s="1" t="s">
        <v>5741</v>
      </c>
      <c r="J302" s="1" t="s">
        <v>5741</v>
      </c>
      <c r="K302" s="2"/>
      <c r="L302" s="1">
        <v>-7.0</v>
      </c>
      <c r="M302" s="1"/>
      <c r="N302" s="1">
        <v>7.316066666666667</v>
      </c>
      <c r="O302" s="1" t="s">
        <v>4729</v>
      </c>
      <c r="P302" s="1" t="s">
        <v>5742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29</v>
      </c>
      <c r="B303" s="1" t="s">
        <v>354</v>
      </c>
      <c r="C303" s="1">
        <v>587.0</v>
      </c>
      <c r="D303" s="1">
        <v>0.0</v>
      </c>
      <c r="E303" s="2"/>
      <c r="F303" s="1" t="s">
        <v>30</v>
      </c>
      <c r="G303" s="1" t="s">
        <v>31</v>
      </c>
      <c r="H303" s="1" t="s">
        <v>5743</v>
      </c>
      <c r="I303" s="1" t="s">
        <v>5744</v>
      </c>
      <c r="J303" s="1" t="s">
        <v>5744</v>
      </c>
      <c r="K303" s="2"/>
      <c r="L303" s="1">
        <v>-10.0</v>
      </c>
      <c r="M303" s="1"/>
      <c r="N303" s="1">
        <v>8.371516666666666</v>
      </c>
      <c r="O303" s="1" t="s">
        <v>4729</v>
      </c>
      <c r="P303" s="1" t="s">
        <v>5745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idden="1">
      <c r="A304" s="1" t="s">
        <v>98</v>
      </c>
      <c r="B304" s="1" t="s">
        <v>354</v>
      </c>
      <c r="C304" s="1">
        <v>329.0</v>
      </c>
      <c r="D304" s="1">
        <v>0.0</v>
      </c>
      <c r="E304" s="1" t="s">
        <v>5693</v>
      </c>
      <c r="F304" s="1" t="s">
        <v>30</v>
      </c>
      <c r="G304" s="1" t="s">
        <v>31</v>
      </c>
      <c r="H304" s="1" t="s">
        <v>5746</v>
      </c>
      <c r="I304" s="1" t="s">
        <v>5747</v>
      </c>
      <c r="J304" s="1" t="s">
        <v>5747</v>
      </c>
      <c r="K304" s="2"/>
      <c r="L304" s="1">
        <v>-2.0</v>
      </c>
      <c r="M304" s="1"/>
      <c r="N304" s="1">
        <v>12.144833333333333</v>
      </c>
      <c r="O304" s="1" t="s">
        <v>4729</v>
      </c>
      <c r="P304" s="1" t="s">
        <v>5748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idden="1">
      <c r="A305" s="1" t="s">
        <v>98</v>
      </c>
      <c r="B305" s="1" t="s">
        <v>354</v>
      </c>
      <c r="C305" s="1">
        <v>578.0</v>
      </c>
      <c r="D305" s="1">
        <v>0.0</v>
      </c>
      <c r="E305" s="1" t="s">
        <v>1890</v>
      </c>
      <c r="F305" s="1" t="s">
        <v>30</v>
      </c>
      <c r="G305" s="1" t="s">
        <v>31</v>
      </c>
      <c r="H305" s="1" t="s">
        <v>5749</v>
      </c>
      <c r="I305" s="1" t="s">
        <v>5750</v>
      </c>
      <c r="J305" s="1" t="s">
        <v>5750</v>
      </c>
      <c r="K305" s="2"/>
      <c r="L305" s="1">
        <v>-5.0</v>
      </c>
      <c r="M305" s="1"/>
      <c r="N305" s="1">
        <v>14.661183333333334</v>
      </c>
      <c r="O305" s="1" t="s">
        <v>4729</v>
      </c>
      <c r="P305" s="1" t="s">
        <v>5751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idden="1">
      <c r="A306" s="1" t="s">
        <v>29</v>
      </c>
      <c r="B306" s="1" t="s">
        <v>1749</v>
      </c>
      <c r="C306" s="1">
        <v>284.0</v>
      </c>
      <c r="D306" s="1">
        <v>0.0</v>
      </c>
      <c r="E306" s="2"/>
      <c r="F306" s="1" t="s">
        <v>30</v>
      </c>
      <c r="G306" s="1" t="s">
        <v>31</v>
      </c>
      <c r="H306" s="1" t="s">
        <v>5752</v>
      </c>
      <c r="I306" s="1" t="s">
        <v>5753</v>
      </c>
      <c r="J306" s="1" t="s">
        <v>5753</v>
      </c>
      <c r="K306" s="2"/>
      <c r="L306" s="1">
        <v>-6.0</v>
      </c>
      <c r="M306" s="1"/>
      <c r="N306" s="1">
        <v>8.3807</v>
      </c>
      <c r="O306" s="1" t="s">
        <v>4729</v>
      </c>
      <c r="P306" s="1" t="s">
        <v>5754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idden="1">
      <c r="A307" s="1" t="s">
        <v>29</v>
      </c>
      <c r="B307" s="1" t="s">
        <v>354</v>
      </c>
      <c r="C307" s="1">
        <v>399.0</v>
      </c>
      <c r="D307" s="1">
        <v>0.0</v>
      </c>
      <c r="E307" s="2"/>
      <c r="F307" s="1" t="s">
        <v>30</v>
      </c>
      <c r="G307" s="1" t="s">
        <v>31</v>
      </c>
      <c r="H307" s="1" t="s">
        <v>5755</v>
      </c>
      <c r="I307" s="1" t="s">
        <v>5756</v>
      </c>
      <c r="J307" s="1" t="s">
        <v>5756</v>
      </c>
      <c r="K307" s="2"/>
      <c r="L307" s="1">
        <v>-7.0</v>
      </c>
      <c r="M307" s="1"/>
      <c r="N307" s="1">
        <v>7.945533333333334</v>
      </c>
      <c r="O307" s="1" t="s">
        <v>4729</v>
      </c>
      <c r="P307" s="1" t="s">
        <v>5757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idden="1">
      <c r="A308" s="1" t="s">
        <v>36</v>
      </c>
      <c r="B308" s="1" t="s">
        <v>17</v>
      </c>
      <c r="C308" s="1">
        <v>593.0</v>
      </c>
      <c r="D308" s="1">
        <v>0.0</v>
      </c>
      <c r="E308" s="1" t="s">
        <v>37</v>
      </c>
      <c r="F308" s="1" t="s">
        <v>30</v>
      </c>
      <c r="G308" s="1" t="s">
        <v>31</v>
      </c>
      <c r="H308" s="1" t="s">
        <v>5758</v>
      </c>
      <c r="I308" s="1" t="s">
        <v>5759</v>
      </c>
      <c r="J308" s="1" t="s">
        <v>5759</v>
      </c>
      <c r="K308" s="2"/>
      <c r="L308" s="1">
        <v>-7.0</v>
      </c>
      <c r="M308" s="1"/>
      <c r="N308" s="1">
        <v>12.177266666666666</v>
      </c>
      <c r="O308" s="1" t="s">
        <v>4756</v>
      </c>
      <c r="P308" s="1" t="s">
        <v>5760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idden="1">
      <c r="A309" s="1" t="s">
        <v>36</v>
      </c>
      <c r="B309" s="1" t="s">
        <v>17</v>
      </c>
      <c r="C309" s="1">
        <v>1073.0</v>
      </c>
      <c r="D309" s="1">
        <v>0.0</v>
      </c>
      <c r="E309" s="1" t="s">
        <v>37</v>
      </c>
      <c r="F309" s="1" t="s">
        <v>30</v>
      </c>
      <c r="G309" s="1" t="s">
        <v>31</v>
      </c>
      <c r="H309" s="1" t="s">
        <v>5761</v>
      </c>
      <c r="I309" s="1" t="s">
        <v>5762</v>
      </c>
      <c r="J309" s="1" t="s">
        <v>5762</v>
      </c>
      <c r="K309" s="2"/>
      <c r="L309" s="1">
        <v>-8.0</v>
      </c>
      <c r="M309" s="1"/>
      <c r="N309" s="1">
        <v>11.344533333333333</v>
      </c>
      <c r="O309" s="1" t="s">
        <v>4756</v>
      </c>
      <c r="P309" s="1" t="s">
        <v>5763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idden="1">
      <c r="A310" s="1" t="s">
        <v>98</v>
      </c>
      <c r="B310" s="3" t="s">
        <v>354</v>
      </c>
      <c r="C310" s="1">
        <v>329.0</v>
      </c>
      <c r="D310" s="1">
        <v>0.0</v>
      </c>
      <c r="E310" s="1" t="s">
        <v>5764</v>
      </c>
      <c r="F310" s="1" t="s">
        <v>30</v>
      </c>
      <c r="G310" s="1" t="s">
        <v>31</v>
      </c>
      <c r="H310" s="1" t="s">
        <v>5765</v>
      </c>
      <c r="I310" s="1" t="s">
        <v>5766</v>
      </c>
      <c r="J310" s="1" t="s">
        <v>5766</v>
      </c>
      <c r="K310" s="2"/>
      <c r="L310" s="1">
        <v>-6.0</v>
      </c>
      <c r="M310" s="1"/>
      <c r="N310" s="1">
        <v>8.524583333333334</v>
      </c>
      <c r="O310" s="1" t="s">
        <v>4729</v>
      </c>
      <c r="P310" s="1" t="s">
        <v>5767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24</v>
      </c>
      <c r="B311" s="1" t="s">
        <v>17</v>
      </c>
      <c r="C311" s="1">
        <v>267.0</v>
      </c>
      <c r="D311" s="1">
        <v>0.0</v>
      </c>
      <c r="E311" s="1" t="s">
        <v>5653</v>
      </c>
      <c r="F311" s="1" t="s">
        <v>62</v>
      </c>
      <c r="G311" s="1" t="s">
        <v>31</v>
      </c>
      <c r="H311" s="1" t="s">
        <v>5768</v>
      </c>
      <c r="I311" s="1" t="s">
        <v>5769</v>
      </c>
      <c r="J311" s="1" t="s">
        <v>5770</v>
      </c>
      <c r="K311" s="1" t="s">
        <v>5771</v>
      </c>
      <c r="L311" s="1">
        <v>9.0</v>
      </c>
      <c r="M311" s="1">
        <v>0.013416666666666667</v>
      </c>
      <c r="N311" s="1">
        <v>19.360916666666668</v>
      </c>
      <c r="O311" s="1" t="s">
        <v>4736</v>
      </c>
      <c r="P311" s="1" t="s">
        <v>5772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36</v>
      </c>
      <c r="B312" s="3" t="s">
        <v>17</v>
      </c>
      <c r="C312" s="1">
        <v>523.0</v>
      </c>
      <c r="D312" s="1">
        <v>0.0</v>
      </c>
      <c r="E312" s="1" t="s">
        <v>37</v>
      </c>
      <c r="F312" s="1" t="s">
        <v>30</v>
      </c>
      <c r="G312" s="1" t="s">
        <v>31</v>
      </c>
      <c r="H312" s="1" t="s">
        <v>5773</v>
      </c>
      <c r="I312" s="1" t="s">
        <v>5774</v>
      </c>
      <c r="J312" s="1" t="s">
        <v>5774</v>
      </c>
      <c r="K312" s="2"/>
      <c r="L312" s="1">
        <v>-7.0</v>
      </c>
      <c r="M312" s="1"/>
      <c r="N312" s="1">
        <v>12.117566666666667</v>
      </c>
      <c r="O312" s="1" t="s">
        <v>4756</v>
      </c>
      <c r="P312" s="1" t="s">
        <v>5775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24</v>
      </c>
      <c r="B313" s="1" t="s">
        <v>17</v>
      </c>
      <c r="C313" s="1">
        <v>305.0</v>
      </c>
      <c r="D313" s="1">
        <v>61.0</v>
      </c>
      <c r="E313" s="2"/>
      <c r="F313" s="1" t="s">
        <v>18</v>
      </c>
      <c r="G313" s="1" t="s">
        <v>19</v>
      </c>
      <c r="H313" s="1" t="s">
        <v>5776</v>
      </c>
      <c r="I313" s="1" t="s">
        <v>5777</v>
      </c>
      <c r="J313" s="1" t="s">
        <v>5677</v>
      </c>
      <c r="K313" s="2"/>
      <c r="L313" s="1">
        <v>524.0</v>
      </c>
      <c r="M313" s="1"/>
      <c r="N313" s="1">
        <v>13.454683333333334</v>
      </c>
      <c r="O313" s="1" t="s">
        <v>4736</v>
      </c>
      <c r="P313" s="1" t="s">
        <v>5778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idden="1">
      <c r="A314" s="1" t="s">
        <v>98</v>
      </c>
      <c r="B314" s="1" t="s">
        <v>354</v>
      </c>
      <c r="C314" s="1">
        <v>792.0</v>
      </c>
      <c r="D314" s="1">
        <v>0.0</v>
      </c>
      <c r="E314" s="1" t="s">
        <v>5186</v>
      </c>
      <c r="F314" s="1" t="s">
        <v>30</v>
      </c>
      <c r="G314" s="1" t="s">
        <v>31</v>
      </c>
      <c r="H314" s="1" t="s">
        <v>5779</v>
      </c>
      <c r="I314" s="1" t="s">
        <v>5780</v>
      </c>
      <c r="J314" s="1" t="s">
        <v>5780</v>
      </c>
      <c r="K314" s="2"/>
      <c r="L314" s="1">
        <v>-5.0</v>
      </c>
      <c r="M314" s="1"/>
      <c r="N314" s="1">
        <v>14.410833333333333</v>
      </c>
      <c r="O314" s="1" t="s">
        <v>4729</v>
      </c>
      <c r="P314" s="1" t="s">
        <v>5781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idden="1">
      <c r="A315" s="1" t="s">
        <v>29</v>
      </c>
      <c r="B315" s="1" t="s">
        <v>354</v>
      </c>
      <c r="C315" s="1">
        <v>379.0</v>
      </c>
      <c r="D315" s="1">
        <v>0.0</v>
      </c>
      <c r="E315" s="2"/>
      <c r="F315" s="1" t="s">
        <v>30</v>
      </c>
      <c r="G315" s="1" t="s">
        <v>31</v>
      </c>
      <c r="H315" s="1" t="s">
        <v>5782</v>
      </c>
      <c r="I315" s="1" t="s">
        <v>5783</v>
      </c>
      <c r="J315" s="1" t="s">
        <v>5784</v>
      </c>
      <c r="K315" s="2"/>
      <c r="L315" s="1">
        <v>-8.0</v>
      </c>
      <c r="M315" s="1"/>
      <c r="N315" s="1">
        <v>6.277933333333333</v>
      </c>
      <c r="O315" s="1" t="s">
        <v>4729</v>
      </c>
      <c r="P315" s="1" t="s">
        <v>5785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24</v>
      </c>
      <c r="B316" s="1" t="s">
        <v>17</v>
      </c>
      <c r="C316" s="1">
        <v>269.0</v>
      </c>
      <c r="D316" s="1">
        <v>0.0</v>
      </c>
      <c r="E316" s="1" t="s">
        <v>5653</v>
      </c>
      <c r="F316" s="1" t="s">
        <v>62</v>
      </c>
      <c r="G316" s="1" t="s">
        <v>31</v>
      </c>
      <c r="H316" s="1" t="s">
        <v>5786</v>
      </c>
      <c r="I316" s="1" t="s">
        <v>5787</v>
      </c>
      <c r="J316" s="1" t="s">
        <v>5788</v>
      </c>
      <c r="K316" s="1" t="s">
        <v>5789</v>
      </c>
      <c r="L316" s="1">
        <v>-2.0</v>
      </c>
      <c r="M316" s="1">
        <v>0.011333333333333334</v>
      </c>
      <c r="N316" s="1">
        <v>9.790683333333334</v>
      </c>
      <c r="O316" s="1" t="s">
        <v>4736</v>
      </c>
      <c r="P316" s="1" t="s">
        <v>5790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36</v>
      </c>
      <c r="B317" s="1" t="s">
        <v>17</v>
      </c>
      <c r="C317" s="1">
        <v>558.0</v>
      </c>
      <c r="D317" s="1">
        <v>0.0</v>
      </c>
      <c r="E317" s="1" t="s">
        <v>37</v>
      </c>
      <c r="F317" s="1" t="s">
        <v>30</v>
      </c>
      <c r="G317" s="1" t="s">
        <v>31</v>
      </c>
      <c r="H317" s="1" t="s">
        <v>5791</v>
      </c>
      <c r="I317" s="1" t="s">
        <v>5792</v>
      </c>
      <c r="J317" s="1" t="s">
        <v>5792</v>
      </c>
      <c r="K317" s="2"/>
      <c r="L317" s="1">
        <v>-7.0</v>
      </c>
      <c r="M317" s="1"/>
      <c r="N317" s="1">
        <v>12.055733333333333</v>
      </c>
      <c r="O317" s="1" t="s">
        <v>4756</v>
      </c>
      <c r="P317" s="1" t="s">
        <v>5793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idden="1">
      <c r="A318" s="1" t="s">
        <v>29</v>
      </c>
      <c r="B318" s="1" t="s">
        <v>354</v>
      </c>
      <c r="C318" s="1">
        <v>658.0</v>
      </c>
      <c r="D318" s="1">
        <v>0.0</v>
      </c>
      <c r="E318" s="2"/>
      <c r="F318" s="1" t="s">
        <v>30</v>
      </c>
      <c r="G318" s="1" t="s">
        <v>31</v>
      </c>
      <c r="H318" s="1" t="s">
        <v>5794</v>
      </c>
      <c r="I318" s="1" t="s">
        <v>5795</v>
      </c>
      <c r="J318" s="1" t="s">
        <v>5795</v>
      </c>
      <c r="K318" s="2"/>
      <c r="L318" s="1">
        <v>-6.0</v>
      </c>
      <c r="M318" s="1"/>
      <c r="N318" s="1">
        <v>13.631366666666667</v>
      </c>
      <c r="O318" s="1" t="s">
        <v>4729</v>
      </c>
      <c r="P318" s="1" t="s">
        <v>5796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29</v>
      </c>
      <c r="B319" s="1" t="s">
        <v>354</v>
      </c>
      <c r="C319" s="1">
        <v>264.0</v>
      </c>
      <c r="D319" s="1">
        <v>0.0</v>
      </c>
      <c r="E319" s="2"/>
      <c r="F319" s="1" t="s">
        <v>30</v>
      </c>
      <c r="G319" s="1" t="s">
        <v>31</v>
      </c>
      <c r="H319" s="1" t="s">
        <v>5797</v>
      </c>
      <c r="I319" s="1" t="s">
        <v>5798</v>
      </c>
      <c r="J319" s="1" t="s">
        <v>5798</v>
      </c>
      <c r="K319" s="2"/>
      <c r="L319" s="1">
        <v>-2.0</v>
      </c>
      <c r="M319" s="1"/>
      <c r="N319" s="1">
        <v>12.616033333333334</v>
      </c>
      <c r="O319" s="1" t="s">
        <v>4729</v>
      </c>
      <c r="P319" s="1" t="s">
        <v>5799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idden="1">
      <c r="A320" s="1" t="s">
        <v>29</v>
      </c>
      <c r="B320" s="1" t="s">
        <v>354</v>
      </c>
      <c r="C320" s="3">
        <v>453.0</v>
      </c>
      <c r="D320" s="1">
        <v>0.0</v>
      </c>
      <c r="E320" s="2"/>
      <c r="F320" s="1" t="s">
        <v>30</v>
      </c>
      <c r="G320" s="1" t="s">
        <v>31</v>
      </c>
      <c r="H320" s="1" t="s">
        <v>5800</v>
      </c>
      <c r="I320" s="1" t="s">
        <v>5801</v>
      </c>
      <c r="J320" s="1" t="s">
        <v>5801</v>
      </c>
      <c r="K320" s="2"/>
      <c r="L320" s="1">
        <v>-3.0</v>
      </c>
      <c r="M320" s="1"/>
      <c r="N320" s="1">
        <v>11.727983333333333</v>
      </c>
      <c r="O320" s="1" t="s">
        <v>4729</v>
      </c>
      <c r="P320" s="1" t="s">
        <v>5802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29</v>
      </c>
      <c r="B321" s="1" t="s">
        <v>354</v>
      </c>
      <c r="C321" s="1">
        <v>448.0</v>
      </c>
      <c r="D321" s="1">
        <v>0.0</v>
      </c>
      <c r="E321" s="2"/>
      <c r="F321" s="1" t="s">
        <v>30</v>
      </c>
      <c r="G321" s="1" t="s">
        <v>31</v>
      </c>
      <c r="H321" s="1" t="s">
        <v>5803</v>
      </c>
      <c r="I321" s="1" t="s">
        <v>5804</v>
      </c>
      <c r="J321" s="1" t="s">
        <v>5804</v>
      </c>
      <c r="K321" s="2"/>
      <c r="L321" s="1">
        <v>-8.0</v>
      </c>
      <c r="M321" s="1"/>
      <c r="N321" s="1">
        <v>6.9116</v>
      </c>
      <c r="O321" s="1" t="s">
        <v>4729</v>
      </c>
      <c r="P321" s="1" t="s">
        <v>5805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idden="1">
      <c r="A322" s="1" t="s">
        <v>36</v>
      </c>
      <c r="B322" s="1" t="s">
        <v>17</v>
      </c>
      <c r="C322" s="1">
        <v>488.0</v>
      </c>
      <c r="D322" s="1">
        <v>0.0</v>
      </c>
      <c r="E322" s="1" t="s">
        <v>37</v>
      </c>
      <c r="F322" s="1" t="s">
        <v>30</v>
      </c>
      <c r="G322" s="1" t="s">
        <v>31</v>
      </c>
      <c r="H322" s="1" t="s">
        <v>5806</v>
      </c>
      <c r="I322" s="1" t="s">
        <v>5807</v>
      </c>
      <c r="J322" s="1" t="s">
        <v>5807</v>
      </c>
      <c r="K322" s="2"/>
      <c r="L322" s="1">
        <v>-6.0</v>
      </c>
      <c r="M322" s="1"/>
      <c r="N322" s="1">
        <v>8.494433333333333</v>
      </c>
      <c r="O322" s="1" t="s">
        <v>4756</v>
      </c>
      <c r="P322" s="1" t="s">
        <v>5808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idden="1">
      <c r="A323" s="1" t="s">
        <v>29</v>
      </c>
      <c r="B323" s="1" t="s">
        <v>354</v>
      </c>
      <c r="C323" s="1">
        <v>321.0</v>
      </c>
      <c r="D323" s="1">
        <v>0.0</v>
      </c>
      <c r="E323" s="2"/>
      <c r="F323" s="1" t="s">
        <v>30</v>
      </c>
      <c r="G323" s="1" t="s">
        <v>31</v>
      </c>
      <c r="H323" s="1" t="s">
        <v>5809</v>
      </c>
      <c r="I323" s="1" t="s">
        <v>5810</v>
      </c>
      <c r="J323" s="1" t="s">
        <v>5810</v>
      </c>
      <c r="K323" s="2"/>
      <c r="L323" s="1">
        <v>-5.0</v>
      </c>
      <c r="M323" s="1"/>
      <c r="N323" s="1">
        <v>9.038966666666667</v>
      </c>
      <c r="O323" s="1" t="s">
        <v>4729</v>
      </c>
      <c r="P323" s="1" t="s">
        <v>5811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29</v>
      </c>
      <c r="B324" s="1" t="s">
        <v>354</v>
      </c>
      <c r="C324" s="1">
        <v>435.0</v>
      </c>
      <c r="D324" s="1">
        <v>0.0</v>
      </c>
      <c r="E324" s="2"/>
      <c r="F324" s="1" t="s">
        <v>30</v>
      </c>
      <c r="G324" s="1" t="s">
        <v>31</v>
      </c>
      <c r="H324" s="1" t="s">
        <v>5812</v>
      </c>
      <c r="I324" s="1" t="s">
        <v>5813</v>
      </c>
      <c r="J324" s="1" t="s">
        <v>5813</v>
      </c>
      <c r="K324" s="2"/>
      <c r="L324" s="1">
        <v>-6.0</v>
      </c>
      <c r="M324" s="1"/>
      <c r="N324" s="1">
        <v>8.9259</v>
      </c>
      <c r="O324" s="1" t="s">
        <v>4729</v>
      </c>
      <c r="P324" s="1" t="s">
        <v>5814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idden="1">
      <c r="A325" s="1" t="s">
        <v>29</v>
      </c>
      <c r="B325" s="1" t="s">
        <v>354</v>
      </c>
      <c r="C325" s="1">
        <v>638.0</v>
      </c>
      <c r="D325" s="1">
        <v>0.0</v>
      </c>
      <c r="E325" s="2"/>
      <c r="F325" s="1" t="s">
        <v>30</v>
      </c>
      <c r="G325" s="1" t="s">
        <v>31</v>
      </c>
      <c r="H325" s="1" t="s">
        <v>5815</v>
      </c>
      <c r="I325" s="1" t="s">
        <v>5816</v>
      </c>
      <c r="J325" s="1" t="s">
        <v>5816</v>
      </c>
      <c r="K325" s="2"/>
      <c r="L325" s="1">
        <v>-3.0</v>
      </c>
      <c r="M325" s="1"/>
      <c r="N325" s="1">
        <v>16.88521666666667</v>
      </c>
      <c r="O325" s="1" t="s">
        <v>4729</v>
      </c>
      <c r="P325" s="1" t="s">
        <v>5817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idden="1">
      <c r="A326" s="1" t="s">
        <v>36</v>
      </c>
      <c r="B326" s="1" t="s">
        <v>17</v>
      </c>
      <c r="C326" s="1">
        <v>329.0</v>
      </c>
      <c r="D326" s="1">
        <v>0.0</v>
      </c>
      <c r="E326" s="1" t="s">
        <v>37</v>
      </c>
      <c r="F326" s="1" t="s">
        <v>30</v>
      </c>
      <c r="G326" s="1" t="s">
        <v>31</v>
      </c>
      <c r="H326" s="1" t="s">
        <v>5818</v>
      </c>
      <c r="I326" s="1" t="s">
        <v>5819</v>
      </c>
      <c r="J326" s="1" t="s">
        <v>5819</v>
      </c>
      <c r="K326" s="2"/>
      <c r="L326" s="1">
        <v>-5.0</v>
      </c>
      <c r="M326" s="1"/>
      <c r="N326" s="1">
        <v>43.08045</v>
      </c>
      <c r="O326" s="1" t="s">
        <v>4756</v>
      </c>
      <c r="P326" s="1" t="s">
        <v>5820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idden="1">
      <c r="A327" s="1" t="s">
        <v>98</v>
      </c>
      <c r="B327" s="1" t="s">
        <v>354</v>
      </c>
      <c r="C327" s="1">
        <v>528.0</v>
      </c>
      <c r="D327" s="1">
        <v>0.0</v>
      </c>
      <c r="E327" s="1" t="s">
        <v>5821</v>
      </c>
      <c r="F327" s="1" t="s">
        <v>30</v>
      </c>
      <c r="G327" s="1" t="s">
        <v>31</v>
      </c>
      <c r="H327" s="1" t="s">
        <v>5822</v>
      </c>
      <c r="I327" s="1" t="s">
        <v>5823</v>
      </c>
      <c r="J327" s="1" t="s">
        <v>5823</v>
      </c>
      <c r="K327" s="2"/>
      <c r="L327" s="1">
        <v>-10.0</v>
      </c>
      <c r="M327" s="1"/>
      <c r="N327" s="1">
        <v>9.788316666666667</v>
      </c>
      <c r="O327" s="1" t="s">
        <v>4729</v>
      </c>
      <c r="P327" s="1" t="s">
        <v>5824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idden="1">
      <c r="A328" s="1" t="s">
        <v>29</v>
      </c>
      <c r="B328" s="1" t="s">
        <v>354</v>
      </c>
      <c r="C328" s="1">
        <v>394.0</v>
      </c>
      <c r="D328" s="1">
        <v>0.0</v>
      </c>
      <c r="E328" s="2"/>
      <c r="F328" s="1" t="s">
        <v>30</v>
      </c>
      <c r="G328" s="1" t="s">
        <v>31</v>
      </c>
      <c r="H328" s="1" t="s">
        <v>5825</v>
      </c>
      <c r="I328" s="1" t="s">
        <v>5826</v>
      </c>
      <c r="J328" s="1" t="s">
        <v>5826</v>
      </c>
      <c r="K328" s="2"/>
      <c r="L328" s="1">
        <v>-6.0</v>
      </c>
      <c r="M328" s="1"/>
      <c r="N328" s="1">
        <v>8.800383333333333</v>
      </c>
      <c r="O328" s="1" t="s">
        <v>4729</v>
      </c>
      <c r="P328" s="1" t="s">
        <v>4747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idden="1">
      <c r="A329" s="1" t="s">
        <v>36</v>
      </c>
      <c r="B329" s="1" t="s">
        <v>17</v>
      </c>
      <c r="C329" s="1">
        <v>329.0</v>
      </c>
      <c r="D329" s="1">
        <v>0.0</v>
      </c>
      <c r="E329" s="1" t="s">
        <v>37</v>
      </c>
      <c r="F329" s="1" t="s">
        <v>30</v>
      </c>
      <c r="G329" s="1" t="s">
        <v>31</v>
      </c>
      <c r="H329" s="1" t="s">
        <v>5827</v>
      </c>
      <c r="I329" s="1" t="s">
        <v>5828</v>
      </c>
      <c r="J329" s="1" t="s">
        <v>5828</v>
      </c>
      <c r="K329" s="2"/>
      <c r="L329" s="1">
        <v>-6.0</v>
      </c>
      <c r="M329" s="1"/>
      <c r="N329" s="1">
        <v>8.96385</v>
      </c>
      <c r="O329" s="1" t="s">
        <v>4756</v>
      </c>
      <c r="P329" s="1" t="s">
        <v>5829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24</v>
      </c>
      <c r="B330" s="1" t="s">
        <v>17</v>
      </c>
      <c r="C330" s="1">
        <v>358.0</v>
      </c>
      <c r="D330" s="1">
        <v>0.0</v>
      </c>
      <c r="E330" s="1" t="s">
        <v>5596</v>
      </c>
      <c r="F330" s="1" t="s">
        <v>62</v>
      </c>
      <c r="G330" s="1" t="s">
        <v>19</v>
      </c>
      <c r="H330" s="1" t="s">
        <v>5830</v>
      </c>
      <c r="I330" s="1" t="s">
        <v>5831</v>
      </c>
      <c r="J330" s="1" t="s">
        <v>5832</v>
      </c>
      <c r="K330" s="1" t="s">
        <v>5833</v>
      </c>
      <c r="L330" s="1">
        <v>-13.0</v>
      </c>
      <c r="M330" s="1">
        <v>0.0103</v>
      </c>
      <c r="N330" s="1">
        <v>12.868483333333334</v>
      </c>
      <c r="O330" s="1" t="s">
        <v>4736</v>
      </c>
      <c r="P330" s="1" t="s">
        <v>4805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idden="1">
      <c r="A331" s="1" t="s">
        <v>36</v>
      </c>
      <c r="B331" s="1" t="s">
        <v>17</v>
      </c>
      <c r="C331" s="1">
        <v>329.0</v>
      </c>
      <c r="D331" s="1">
        <v>0.0</v>
      </c>
      <c r="E331" s="1" t="s">
        <v>37</v>
      </c>
      <c r="F331" s="1" t="s">
        <v>30</v>
      </c>
      <c r="G331" s="1" t="s">
        <v>31</v>
      </c>
      <c r="H331" s="1" t="s">
        <v>5834</v>
      </c>
      <c r="I331" s="1" t="s">
        <v>5835</v>
      </c>
      <c r="J331" s="1" t="s">
        <v>5835</v>
      </c>
      <c r="K331" s="2"/>
      <c r="L331" s="1">
        <v>-7.0</v>
      </c>
      <c r="M331" s="1"/>
      <c r="N331" s="1">
        <v>7.117616666666667</v>
      </c>
      <c r="O331" s="1" t="s">
        <v>4756</v>
      </c>
      <c r="P331" s="1" t="s">
        <v>5836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24</v>
      </c>
      <c r="B332" s="1" t="s">
        <v>17</v>
      </c>
      <c r="C332" s="1">
        <v>299.0</v>
      </c>
      <c r="D332" s="1">
        <v>0.0</v>
      </c>
      <c r="E332" s="1" t="s">
        <v>5596</v>
      </c>
      <c r="F332" s="1" t="s">
        <v>62</v>
      </c>
      <c r="G332" s="1" t="s">
        <v>19</v>
      </c>
      <c r="H332" s="1" t="s">
        <v>5837</v>
      </c>
      <c r="I332" s="1" t="s">
        <v>5838</v>
      </c>
      <c r="J332" s="1" t="s">
        <v>5839</v>
      </c>
      <c r="K332" s="1" t="s">
        <v>5840</v>
      </c>
      <c r="L332" s="1">
        <v>6.0</v>
      </c>
      <c r="M332" s="1">
        <v>0.019566666666666666</v>
      </c>
      <c r="N332" s="1">
        <v>12.479</v>
      </c>
      <c r="O332" s="1" t="s">
        <v>4736</v>
      </c>
      <c r="P332" s="1" t="s">
        <v>5059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idden="1">
      <c r="A333" s="1" t="s">
        <v>24</v>
      </c>
      <c r="B333" s="1" t="s">
        <v>17</v>
      </c>
      <c r="C333" s="1">
        <v>419.0</v>
      </c>
      <c r="D333" s="1">
        <v>0.0</v>
      </c>
      <c r="E333" s="1" t="s">
        <v>5596</v>
      </c>
      <c r="F333" s="1" t="s">
        <v>62</v>
      </c>
      <c r="G333" s="1" t="s">
        <v>31</v>
      </c>
      <c r="H333" s="1" t="s">
        <v>5841</v>
      </c>
      <c r="I333" s="1" t="s">
        <v>5842</v>
      </c>
      <c r="J333" s="1" t="s">
        <v>5843</v>
      </c>
      <c r="K333" s="1" t="s">
        <v>5844</v>
      </c>
      <c r="L333" s="1">
        <v>1.0</v>
      </c>
      <c r="M333" s="1">
        <v>0.0215</v>
      </c>
      <c r="N333" s="1">
        <v>10.569333333333333</v>
      </c>
      <c r="O333" s="1" t="s">
        <v>4736</v>
      </c>
      <c r="P333" s="1" t="s">
        <v>5845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24</v>
      </c>
      <c r="B334" s="1" t="s">
        <v>17</v>
      </c>
      <c r="C334" s="1">
        <v>399.0</v>
      </c>
      <c r="D334" s="1">
        <v>24.0</v>
      </c>
      <c r="E334" s="1" t="s">
        <v>37</v>
      </c>
      <c r="F334" s="1" t="s">
        <v>62</v>
      </c>
      <c r="G334" s="1" t="s">
        <v>31</v>
      </c>
      <c r="H334" s="1" t="s">
        <v>5846</v>
      </c>
      <c r="I334" s="1" t="s">
        <v>5847</v>
      </c>
      <c r="J334" s="1" t="s">
        <v>5848</v>
      </c>
      <c r="K334" s="1" t="s">
        <v>5849</v>
      </c>
      <c r="L334" s="1">
        <v>-1.0</v>
      </c>
      <c r="M334" s="1">
        <v>1.9127833333333333</v>
      </c>
      <c r="N334" s="1">
        <v>13.763066666666667</v>
      </c>
      <c r="O334" s="1" t="s">
        <v>4736</v>
      </c>
      <c r="P334" s="1" t="s">
        <v>5678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idden="1">
      <c r="A335" s="1" t="s">
        <v>98</v>
      </c>
      <c r="B335" s="1" t="s">
        <v>354</v>
      </c>
      <c r="C335" s="1">
        <v>364.0</v>
      </c>
      <c r="D335" s="1">
        <v>0.0</v>
      </c>
      <c r="E335" s="1" t="s">
        <v>2621</v>
      </c>
      <c r="F335" s="1" t="s">
        <v>30</v>
      </c>
      <c r="G335" s="1" t="s">
        <v>31</v>
      </c>
      <c r="H335" s="1" t="s">
        <v>5850</v>
      </c>
      <c r="I335" s="1" t="s">
        <v>5851</v>
      </c>
      <c r="J335" s="1" t="s">
        <v>5851</v>
      </c>
      <c r="K335" s="2"/>
      <c r="L335" s="1">
        <v>0.0</v>
      </c>
      <c r="M335" s="1"/>
      <c r="N335" s="1">
        <v>15.724883333333333</v>
      </c>
      <c r="O335" s="1" t="s">
        <v>4729</v>
      </c>
      <c r="P335" s="1" t="s">
        <v>5852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idden="1">
      <c r="A336" s="1" t="s">
        <v>29</v>
      </c>
      <c r="B336" s="1" t="s">
        <v>354</v>
      </c>
      <c r="C336" s="1">
        <v>857.0</v>
      </c>
      <c r="D336" s="1">
        <v>0.0</v>
      </c>
      <c r="E336" s="2"/>
      <c r="F336" s="1" t="s">
        <v>30</v>
      </c>
      <c r="G336" s="1" t="s">
        <v>31</v>
      </c>
      <c r="H336" s="1" t="s">
        <v>5853</v>
      </c>
      <c r="I336" s="1" t="s">
        <v>5854</v>
      </c>
      <c r="J336" s="1" t="s">
        <v>5854</v>
      </c>
      <c r="K336" s="2"/>
      <c r="L336" s="1">
        <v>-5.0</v>
      </c>
      <c r="M336" s="1"/>
      <c r="N336" s="1">
        <v>14.638016666666667</v>
      </c>
      <c r="O336" s="1" t="s">
        <v>4729</v>
      </c>
      <c r="P336" s="1" t="s">
        <v>5855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24</v>
      </c>
      <c r="B337" s="1" t="s">
        <v>17</v>
      </c>
      <c r="C337" s="1">
        <v>547.0</v>
      </c>
      <c r="D337" s="1">
        <v>0.0</v>
      </c>
      <c r="E337" s="1" t="s">
        <v>5653</v>
      </c>
      <c r="F337" s="1" t="s">
        <v>62</v>
      </c>
      <c r="G337" s="1" t="s">
        <v>31</v>
      </c>
      <c r="H337" s="1" t="s">
        <v>5856</v>
      </c>
      <c r="I337" s="1" t="s">
        <v>5857</v>
      </c>
      <c r="J337" s="1" t="s">
        <v>5858</v>
      </c>
      <c r="K337" s="1" t="s">
        <v>5859</v>
      </c>
      <c r="L337" s="1">
        <v>-6.0</v>
      </c>
      <c r="M337" s="1">
        <v>0.013716666666666667</v>
      </c>
      <c r="N337" s="1">
        <v>12.7444</v>
      </c>
      <c r="O337" s="1" t="s">
        <v>4736</v>
      </c>
      <c r="P337" s="1" t="s">
        <v>5860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idden="1">
      <c r="A338" s="1" t="s">
        <v>29</v>
      </c>
      <c r="B338" s="1" t="s">
        <v>354</v>
      </c>
      <c r="C338" s="1">
        <v>294.0</v>
      </c>
      <c r="D338" s="1">
        <v>0.0</v>
      </c>
      <c r="E338" s="2"/>
      <c r="F338" s="1" t="s">
        <v>30</v>
      </c>
      <c r="G338" s="1" t="s">
        <v>31</v>
      </c>
      <c r="H338" s="1" t="s">
        <v>5861</v>
      </c>
      <c r="I338" s="1" t="s">
        <v>5862</v>
      </c>
      <c r="J338" s="1" t="s">
        <v>5862</v>
      </c>
      <c r="K338" s="2"/>
      <c r="L338" s="1">
        <v>-10.0</v>
      </c>
      <c r="M338" s="1"/>
      <c r="N338" s="1">
        <v>4.500466666666667</v>
      </c>
      <c r="O338" s="1" t="s">
        <v>4729</v>
      </c>
      <c r="P338" s="1" t="s">
        <v>5863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idden="1">
      <c r="A339" s="1" t="s">
        <v>98</v>
      </c>
      <c r="B339" s="1" t="s">
        <v>354</v>
      </c>
      <c r="C339" s="1">
        <v>329.0</v>
      </c>
      <c r="D339" s="1">
        <v>0.0</v>
      </c>
      <c r="E339" s="1" t="s">
        <v>5864</v>
      </c>
      <c r="F339" s="1" t="s">
        <v>30</v>
      </c>
      <c r="G339" s="1" t="s">
        <v>31</v>
      </c>
      <c r="H339" s="1" t="s">
        <v>5865</v>
      </c>
      <c r="I339" s="1" t="s">
        <v>5866</v>
      </c>
      <c r="J339" s="1" t="s">
        <v>5866</v>
      </c>
      <c r="K339" s="2"/>
      <c r="L339" s="1">
        <v>-7.0</v>
      </c>
      <c r="M339" s="1"/>
      <c r="N339" s="1">
        <v>7.327</v>
      </c>
      <c r="O339" s="1" t="s">
        <v>4729</v>
      </c>
      <c r="P339" s="1" t="s">
        <v>5867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29</v>
      </c>
      <c r="B340" s="1" t="s">
        <v>354</v>
      </c>
      <c r="C340" s="1">
        <v>628.0</v>
      </c>
      <c r="D340" s="1">
        <v>0.0</v>
      </c>
      <c r="E340" s="2"/>
      <c r="F340" s="1" t="s">
        <v>30</v>
      </c>
      <c r="G340" s="1" t="s">
        <v>31</v>
      </c>
      <c r="H340" s="1" t="s">
        <v>5868</v>
      </c>
      <c r="I340" s="1" t="s">
        <v>5869</v>
      </c>
      <c r="J340" s="1" t="s">
        <v>5869</v>
      </c>
      <c r="K340" s="2"/>
      <c r="L340" s="1">
        <v>-6.0</v>
      </c>
      <c r="M340" s="1"/>
      <c r="N340" s="1">
        <v>13.370233333333333</v>
      </c>
      <c r="O340" s="1" t="s">
        <v>4729</v>
      </c>
      <c r="P340" s="1" t="s">
        <v>5870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idden="1">
      <c r="A341" s="1" t="s">
        <v>24</v>
      </c>
      <c r="B341" s="1" t="s">
        <v>17</v>
      </c>
      <c r="C341" s="1">
        <v>508.0</v>
      </c>
      <c r="D341" s="1">
        <v>0.0</v>
      </c>
      <c r="E341" s="1" t="s">
        <v>5653</v>
      </c>
      <c r="F341" s="1" t="s">
        <v>62</v>
      </c>
      <c r="G341" s="1" t="s">
        <v>31</v>
      </c>
      <c r="H341" s="1" t="s">
        <v>5871</v>
      </c>
      <c r="I341" s="1" t="s">
        <v>5872</v>
      </c>
      <c r="J341" s="1" t="s">
        <v>5873</v>
      </c>
      <c r="K341" s="1" t="s">
        <v>5874</v>
      </c>
      <c r="L341" s="1">
        <v>-4.0</v>
      </c>
      <c r="M341" s="1">
        <v>0.0148</v>
      </c>
      <c r="N341" s="1">
        <v>22.25275</v>
      </c>
      <c r="O341" s="1" t="s">
        <v>4736</v>
      </c>
      <c r="P341" s="1" t="s">
        <v>5875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24</v>
      </c>
      <c r="B342" s="1" t="s">
        <v>17</v>
      </c>
      <c r="C342" s="1">
        <v>670.0</v>
      </c>
      <c r="D342" s="1">
        <v>167.0</v>
      </c>
      <c r="E342" s="2"/>
      <c r="F342" s="1" t="s">
        <v>18</v>
      </c>
      <c r="G342" s="1" t="s">
        <v>19</v>
      </c>
      <c r="H342" s="1" t="s">
        <v>5876</v>
      </c>
      <c r="I342" s="1" t="s">
        <v>5877</v>
      </c>
      <c r="J342" s="1" t="s">
        <v>5677</v>
      </c>
      <c r="K342" s="2"/>
      <c r="L342" s="1">
        <v>592.0</v>
      </c>
      <c r="M342" s="1"/>
      <c r="N342" s="1">
        <v>17.933216666666667</v>
      </c>
      <c r="O342" s="1" t="s">
        <v>4736</v>
      </c>
      <c r="P342" s="1" t="s">
        <v>5878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idden="1">
      <c r="A343" s="1" t="s">
        <v>24</v>
      </c>
      <c r="B343" s="1" t="s">
        <v>17</v>
      </c>
      <c r="C343" s="3">
        <v>859.0</v>
      </c>
      <c r="D343" s="1">
        <v>0.0</v>
      </c>
      <c r="E343" s="1" t="s">
        <v>5653</v>
      </c>
      <c r="F343" s="1" t="s">
        <v>62</v>
      </c>
      <c r="G343" s="1" t="s">
        <v>31</v>
      </c>
      <c r="H343" s="1" t="s">
        <v>5879</v>
      </c>
      <c r="I343" s="1" t="s">
        <v>5880</v>
      </c>
      <c r="J343" s="1" t="s">
        <v>5881</v>
      </c>
      <c r="K343" s="1" t="s">
        <v>5882</v>
      </c>
      <c r="L343" s="1">
        <v>14.0</v>
      </c>
      <c r="M343" s="1">
        <v>0.021483333333333333</v>
      </c>
      <c r="N343" s="1">
        <v>23.234233333333332</v>
      </c>
      <c r="O343" s="1" t="s">
        <v>4736</v>
      </c>
      <c r="P343" s="1" t="s">
        <v>5883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idden="1">
      <c r="A344" s="1" t="s">
        <v>24</v>
      </c>
      <c r="B344" s="1" t="s">
        <v>17</v>
      </c>
      <c r="C344" s="1">
        <v>399.0</v>
      </c>
      <c r="D344" s="1">
        <v>90.0</v>
      </c>
      <c r="E344" s="2"/>
      <c r="F344" s="1" t="s">
        <v>18</v>
      </c>
      <c r="G344" s="1" t="s">
        <v>19</v>
      </c>
      <c r="H344" s="1" t="s">
        <v>5884</v>
      </c>
      <c r="I344" s="1" t="s">
        <v>5885</v>
      </c>
      <c r="J344" s="1" t="s">
        <v>5677</v>
      </c>
      <c r="K344" s="2"/>
      <c r="L344" s="1">
        <v>598.0</v>
      </c>
      <c r="M344" s="1"/>
      <c r="N344" s="1">
        <v>13.062533333333333</v>
      </c>
      <c r="O344" s="1" t="s">
        <v>4736</v>
      </c>
      <c r="P344" s="1" t="s">
        <v>5886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idden="1">
      <c r="A345" s="1" t="s">
        <v>36</v>
      </c>
      <c r="B345" s="1" t="s">
        <v>17</v>
      </c>
      <c r="C345" s="1">
        <v>393.0</v>
      </c>
      <c r="D345" s="1">
        <v>0.0</v>
      </c>
      <c r="E345" s="1" t="s">
        <v>37</v>
      </c>
      <c r="F345" s="1" t="s">
        <v>30</v>
      </c>
      <c r="G345" s="1" t="s">
        <v>31</v>
      </c>
      <c r="H345" s="1" t="s">
        <v>5887</v>
      </c>
      <c r="I345" s="1" t="s">
        <v>5888</v>
      </c>
      <c r="J345" s="1" t="s">
        <v>5888</v>
      </c>
      <c r="K345" s="2"/>
      <c r="L345" s="1">
        <v>-3.0</v>
      </c>
      <c r="M345" s="1"/>
      <c r="N345" s="1">
        <v>11.244216666666667</v>
      </c>
      <c r="O345" s="1" t="s">
        <v>4756</v>
      </c>
      <c r="P345" s="1" t="s">
        <v>5889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idden="1">
      <c r="A346" s="1" t="s">
        <v>24</v>
      </c>
      <c r="B346" s="1" t="s">
        <v>17</v>
      </c>
      <c r="C346" s="3">
        <v>247.0</v>
      </c>
      <c r="D346" s="1">
        <v>62.0</v>
      </c>
      <c r="E346" s="2"/>
      <c r="F346" s="1" t="s">
        <v>18</v>
      </c>
      <c r="G346" s="1" t="s">
        <v>19</v>
      </c>
      <c r="H346" s="1" t="s">
        <v>5890</v>
      </c>
      <c r="I346" s="1" t="s">
        <v>5891</v>
      </c>
      <c r="J346" s="1" t="s">
        <v>5677</v>
      </c>
      <c r="K346" s="2"/>
      <c r="L346" s="1">
        <v>569.0</v>
      </c>
      <c r="M346" s="1"/>
      <c r="N346" s="1">
        <v>37.892116666666666</v>
      </c>
      <c r="O346" s="1" t="s">
        <v>4736</v>
      </c>
      <c r="P346" s="1" t="s">
        <v>5892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idden="1">
      <c r="A347" s="1" t="s">
        <v>36</v>
      </c>
      <c r="B347" s="1" t="s">
        <v>17</v>
      </c>
      <c r="C347" s="1">
        <v>814.0</v>
      </c>
      <c r="D347" s="1">
        <v>0.0</v>
      </c>
      <c r="E347" s="1" t="s">
        <v>37</v>
      </c>
      <c r="F347" s="1" t="s">
        <v>30</v>
      </c>
      <c r="G347" s="1" t="s">
        <v>31</v>
      </c>
      <c r="H347" s="1" t="s">
        <v>5893</v>
      </c>
      <c r="I347" s="1" t="s">
        <v>5894</v>
      </c>
      <c r="J347" s="1" t="s">
        <v>5894</v>
      </c>
      <c r="K347" s="2"/>
      <c r="L347" s="1">
        <v>-4.0</v>
      </c>
      <c r="M347" s="1"/>
      <c r="N347" s="1">
        <v>15.907816666666667</v>
      </c>
      <c r="O347" s="1" t="s">
        <v>4756</v>
      </c>
      <c r="P347" s="1" t="s">
        <v>5895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idden="1">
      <c r="A348" s="1" t="s">
        <v>36</v>
      </c>
      <c r="B348" s="1" t="s">
        <v>17</v>
      </c>
      <c r="C348" s="1">
        <v>464.0</v>
      </c>
      <c r="D348" s="1">
        <v>0.0</v>
      </c>
      <c r="E348" s="1" t="s">
        <v>37</v>
      </c>
      <c r="F348" s="1" t="s">
        <v>30</v>
      </c>
      <c r="G348" s="1" t="s">
        <v>31</v>
      </c>
      <c r="H348" s="1" t="s">
        <v>5896</v>
      </c>
      <c r="I348" s="1" t="s">
        <v>5897</v>
      </c>
      <c r="J348" s="1" t="s">
        <v>5897</v>
      </c>
      <c r="K348" s="2"/>
      <c r="L348" s="1">
        <v>-1.0</v>
      </c>
      <c r="M348" s="1"/>
      <c r="N348" s="1">
        <v>13.44045</v>
      </c>
      <c r="O348" s="1" t="s">
        <v>4756</v>
      </c>
      <c r="P348" s="1" t="s">
        <v>5898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idden="1">
      <c r="A349" s="1" t="s">
        <v>24</v>
      </c>
      <c r="B349" s="1" t="s">
        <v>17</v>
      </c>
      <c r="C349" s="1">
        <v>388.0</v>
      </c>
      <c r="D349" s="1">
        <v>0.0</v>
      </c>
      <c r="E349" s="1" t="s">
        <v>5653</v>
      </c>
      <c r="F349" s="1" t="s">
        <v>62</v>
      </c>
      <c r="G349" s="1" t="s">
        <v>31</v>
      </c>
      <c r="H349" s="1" t="s">
        <v>5899</v>
      </c>
      <c r="I349" s="1" t="s">
        <v>5900</v>
      </c>
      <c r="J349" s="1" t="s">
        <v>5901</v>
      </c>
      <c r="K349" s="1" t="s">
        <v>5902</v>
      </c>
      <c r="L349" s="1">
        <v>-12.0</v>
      </c>
      <c r="M349" s="1">
        <v>0.01085</v>
      </c>
      <c r="N349" s="1">
        <v>6.968183333333333</v>
      </c>
      <c r="O349" s="1" t="s">
        <v>4736</v>
      </c>
      <c r="P349" s="1" t="s">
        <v>5903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29</v>
      </c>
      <c r="B350" s="1" t="s">
        <v>354</v>
      </c>
      <c r="C350" s="1">
        <v>329.0</v>
      </c>
      <c r="D350" s="1">
        <v>0.0</v>
      </c>
      <c r="E350" s="2"/>
      <c r="F350" s="1" t="s">
        <v>30</v>
      </c>
      <c r="G350" s="1" t="s">
        <v>31</v>
      </c>
      <c r="H350" s="1" t="s">
        <v>5904</v>
      </c>
      <c r="I350" s="1" t="s">
        <v>5905</v>
      </c>
      <c r="J350" s="1" t="s">
        <v>5905</v>
      </c>
      <c r="K350" s="2"/>
      <c r="L350" s="1">
        <v>-1.0</v>
      </c>
      <c r="M350" s="1"/>
      <c r="N350" s="1">
        <v>13.1256</v>
      </c>
      <c r="O350" s="1" t="s">
        <v>4729</v>
      </c>
      <c r="P350" s="1" t="s">
        <v>5906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idden="1">
      <c r="A351" s="1" t="s">
        <v>24</v>
      </c>
      <c r="B351" s="1" t="s">
        <v>17</v>
      </c>
      <c r="C351" s="1">
        <v>363.0</v>
      </c>
      <c r="D351" s="1">
        <v>0.0</v>
      </c>
      <c r="E351" s="1" t="s">
        <v>5653</v>
      </c>
      <c r="F351" s="1" t="s">
        <v>62</v>
      </c>
      <c r="G351" s="1" t="s">
        <v>31</v>
      </c>
      <c r="H351" s="1" t="s">
        <v>5907</v>
      </c>
      <c r="I351" s="1" t="s">
        <v>5908</v>
      </c>
      <c r="J351" s="1" t="s">
        <v>5909</v>
      </c>
      <c r="K351" s="1" t="s">
        <v>5910</v>
      </c>
      <c r="L351" s="1">
        <v>1.0</v>
      </c>
      <c r="M351" s="1">
        <v>0.010666666666666666</v>
      </c>
      <c r="N351" s="1">
        <v>51.10475</v>
      </c>
      <c r="O351" s="1" t="s">
        <v>4736</v>
      </c>
      <c r="P351" s="1" t="s">
        <v>4805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idden="1">
      <c r="A352" s="1" t="s">
        <v>29</v>
      </c>
      <c r="B352" s="1" t="s">
        <v>354</v>
      </c>
      <c r="C352" s="1">
        <v>329.0</v>
      </c>
      <c r="D352" s="1">
        <v>0.0</v>
      </c>
      <c r="E352" s="2"/>
      <c r="F352" s="1" t="s">
        <v>30</v>
      </c>
      <c r="G352" s="1" t="s">
        <v>31</v>
      </c>
      <c r="H352" s="1" t="s">
        <v>5911</v>
      </c>
      <c r="I352" s="1" t="s">
        <v>5912</v>
      </c>
      <c r="J352" s="1" t="s">
        <v>5912</v>
      </c>
      <c r="K352" s="2"/>
      <c r="L352" s="1">
        <v>-5.0</v>
      </c>
      <c r="M352" s="1"/>
      <c r="N352" s="1">
        <v>9.22465</v>
      </c>
      <c r="O352" s="1" t="s">
        <v>4729</v>
      </c>
      <c r="P352" s="1" t="s">
        <v>5913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idden="1">
      <c r="A353" s="1" t="s">
        <v>16</v>
      </c>
      <c r="B353" s="1" t="s">
        <v>17</v>
      </c>
      <c r="C353" s="1">
        <v>558.0</v>
      </c>
      <c r="D353" s="1">
        <v>0.0</v>
      </c>
      <c r="E353" s="2"/>
      <c r="F353" s="1" t="s">
        <v>18</v>
      </c>
      <c r="G353" s="1" t="s">
        <v>19</v>
      </c>
      <c r="H353" s="1" t="s">
        <v>5914</v>
      </c>
      <c r="I353" s="1" t="s">
        <v>5915</v>
      </c>
      <c r="J353" s="1" t="s">
        <v>5677</v>
      </c>
      <c r="K353" s="2"/>
      <c r="L353" s="1">
        <v>614.0</v>
      </c>
      <c r="M353" s="1"/>
      <c r="N353" s="1">
        <v>19.332</v>
      </c>
      <c r="O353" s="1" t="s">
        <v>22</v>
      </c>
      <c r="P353" s="1" t="s">
        <v>5916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idden="1">
      <c r="A354" s="1" t="s">
        <v>29</v>
      </c>
      <c r="B354" s="1" t="s">
        <v>354</v>
      </c>
      <c r="C354" s="1">
        <v>642.0</v>
      </c>
      <c r="D354" s="1">
        <v>0.0</v>
      </c>
      <c r="E354" s="2"/>
      <c r="F354" s="1" t="s">
        <v>30</v>
      </c>
      <c r="G354" s="1" t="s">
        <v>31</v>
      </c>
      <c r="H354" s="1" t="s">
        <v>5917</v>
      </c>
      <c r="I354" s="1" t="s">
        <v>5918</v>
      </c>
      <c r="J354" s="1" t="s">
        <v>5918</v>
      </c>
      <c r="K354" s="2"/>
      <c r="L354" s="1">
        <v>0.0</v>
      </c>
      <c r="M354" s="1"/>
      <c r="N354" s="1">
        <v>19.289266666666666</v>
      </c>
      <c r="O354" s="1" t="s">
        <v>4729</v>
      </c>
      <c r="P354" s="1" t="s">
        <v>5919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24</v>
      </c>
      <c r="B355" s="1" t="s">
        <v>17</v>
      </c>
      <c r="C355" s="1">
        <v>415.0</v>
      </c>
      <c r="D355" s="1">
        <v>0.0</v>
      </c>
      <c r="E355" s="1" t="s">
        <v>5596</v>
      </c>
      <c r="F355" s="1" t="s">
        <v>62</v>
      </c>
      <c r="G355" s="1" t="s">
        <v>31</v>
      </c>
      <c r="H355" s="1" t="s">
        <v>5920</v>
      </c>
      <c r="I355" s="1" t="s">
        <v>5921</v>
      </c>
      <c r="J355" s="1" t="s">
        <v>5922</v>
      </c>
      <c r="K355" s="1" t="s">
        <v>5923</v>
      </c>
      <c r="L355" s="1">
        <v>8.0</v>
      </c>
      <c r="M355" s="1">
        <v>0.07801666666666666</v>
      </c>
      <c r="N355" s="1">
        <v>15.5648</v>
      </c>
      <c r="O355" s="1" t="s">
        <v>4736</v>
      </c>
      <c r="P355" s="1" t="s">
        <v>5924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idden="1">
      <c r="A356" s="1" t="s">
        <v>98</v>
      </c>
      <c r="B356" s="1" t="s">
        <v>354</v>
      </c>
      <c r="C356" s="1">
        <v>394.0</v>
      </c>
      <c r="D356" s="1">
        <v>0.0</v>
      </c>
      <c r="E356" s="1" t="s">
        <v>5925</v>
      </c>
      <c r="F356" s="1" t="s">
        <v>30</v>
      </c>
      <c r="G356" s="1" t="s">
        <v>31</v>
      </c>
      <c r="H356" s="1" t="s">
        <v>5926</v>
      </c>
      <c r="I356" s="1" t="s">
        <v>5927</v>
      </c>
      <c r="J356" s="1" t="s">
        <v>5927</v>
      </c>
      <c r="K356" s="2"/>
      <c r="L356" s="1">
        <v>2.0</v>
      </c>
      <c r="M356" s="1"/>
      <c r="N356" s="1">
        <v>17.99305</v>
      </c>
      <c r="O356" s="1" t="s">
        <v>4729</v>
      </c>
      <c r="P356" s="1" t="s">
        <v>5928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idden="1">
      <c r="A357" s="1" t="s">
        <v>29</v>
      </c>
      <c r="B357" s="1" t="s">
        <v>354</v>
      </c>
      <c r="C357" s="1">
        <v>404.0</v>
      </c>
      <c r="D357" s="1">
        <v>0.0</v>
      </c>
      <c r="E357" s="2"/>
      <c r="F357" s="1" t="s">
        <v>30</v>
      </c>
      <c r="G357" s="1" t="s">
        <v>31</v>
      </c>
      <c r="H357" s="1" t="s">
        <v>5929</v>
      </c>
      <c r="I357" s="1" t="s">
        <v>5930</v>
      </c>
      <c r="J357" s="1" t="s">
        <v>5930</v>
      </c>
      <c r="K357" s="2"/>
      <c r="L357" s="1">
        <v>-6.0</v>
      </c>
      <c r="M357" s="1"/>
      <c r="N357" s="1">
        <v>8.49645</v>
      </c>
      <c r="O357" s="1" t="s">
        <v>4729</v>
      </c>
      <c r="P357" s="1" t="s">
        <v>5931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idden="1">
      <c r="A358" s="1" t="s">
        <v>36</v>
      </c>
      <c r="B358" s="1" t="s">
        <v>17</v>
      </c>
      <c r="C358" s="1">
        <v>323.0</v>
      </c>
      <c r="D358" s="1">
        <v>0.0</v>
      </c>
      <c r="E358" s="1" t="s">
        <v>37</v>
      </c>
      <c r="F358" s="1" t="s">
        <v>30</v>
      </c>
      <c r="G358" s="1" t="s">
        <v>31</v>
      </c>
      <c r="H358" s="1" t="s">
        <v>5932</v>
      </c>
      <c r="I358" s="1" t="s">
        <v>5933</v>
      </c>
      <c r="J358" s="1" t="s">
        <v>5933</v>
      </c>
      <c r="K358" s="2"/>
      <c r="L358" s="1">
        <v>-5.0</v>
      </c>
      <c r="M358" s="1"/>
      <c r="N358" s="1">
        <v>9.018966666666667</v>
      </c>
      <c r="O358" s="1" t="s">
        <v>4756</v>
      </c>
      <c r="P358" s="1" t="s">
        <v>5934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29</v>
      </c>
      <c r="B359" s="1" t="s">
        <v>354</v>
      </c>
      <c r="C359" s="1">
        <v>264.0</v>
      </c>
      <c r="D359" s="1">
        <v>0.0</v>
      </c>
      <c r="E359" s="2"/>
      <c r="F359" s="1" t="s">
        <v>30</v>
      </c>
      <c r="G359" s="1" t="s">
        <v>31</v>
      </c>
      <c r="H359" s="1" t="s">
        <v>5935</v>
      </c>
      <c r="I359" s="1" t="s">
        <v>5936</v>
      </c>
      <c r="J359" s="1" t="s">
        <v>5936</v>
      </c>
      <c r="K359" s="2"/>
      <c r="L359" s="1">
        <v>-6.0</v>
      </c>
      <c r="M359" s="1"/>
      <c r="N359" s="1">
        <v>8.323066666666668</v>
      </c>
      <c r="O359" s="1" t="s">
        <v>4729</v>
      </c>
      <c r="P359" s="1" t="s">
        <v>5563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idden="1">
      <c r="A360" s="1" t="s">
        <v>29</v>
      </c>
      <c r="B360" s="1" t="s">
        <v>354</v>
      </c>
      <c r="C360" s="1">
        <v>264.0</v>
      </c>
      <c r="D360" s="1">
        <v>0.0</v>
      </c>
      <c r="E360" s="2"/>
      <c r="F360" s="1" t="s">
        <v>30</v>
      </c>
      <c r="G360" s="1" t="s">
        <v>31</v>
      </c>
      <c r="H360" s="1" t="s">
        <v>5937</v>
      </c>
      <c r="I360" s="1" t="s">
        <v>5938</v>
      </c>
      <c r="J360" s="1" t="s">
        <v>5938</v>
      </c>
      <c r="K360" s="2"/>
      <c r="L360" s="1">
        <v>-7.0</v>
      </c>
      <c r="M360" s="1"/>
      <c r="N360" s="1">
        <v>7.043183333333333</v>
      </c>
      <c r="O360" s="1" t="s">
        <v>4729</v>
      </c>
      <c r="P360" s="1" t="s">
        <v>5939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24</v>
      </c>
      <c r="B361" s="1" t="s">
        <v>17</v>
      </c>
      <c r="C361" s="1">
        <v>652.0</v>
      </c>
      <c r="D361" s="1">
        <v>0.0</v>
      </c>
      <c r="E361" s="1" t="s">
        <v>5596</v>
      </c>
      <c r="F361" s="1" t="s">
        <v>62</v>
      </c>
      <c r="G361" s="1" t="s">
        <v>31</v>
      </c>
      <c r="H361" s="1" t="s">
        <v>5940</v>
      </c>
      <c r="I361" s="1" t="s">
        <v>5941</v>
      </c>
      <c r="J361" s="1" t="s">
        <v>5942</v>
      </c>
      <c r="K361" s="1" t="s">
        <v>5943</v>
      </c>
      <c r="L361" s="1">
        <v>-5.0</v>
      </c>
      <c r="M361" s="1">
        <v>0.07041666666666667</v>
      </c>
      <c r="N361" s="1">
        <v>20.314116666666667</v>
      </c>
      <c r="O361" s="1" t="s">
        <v>4736</v>
      </c>
      <c r="P361" s="1" t="s">
        <v>5944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idden="1">
      <c r="A362" s="1" t="s">
        <v>24</v>
      </c>
      <c r="B362" s="1" t="s">
        <v>17</v>
      </c>
      <c r="C362" s="1">
        <v>247.0</v>
      </c>
      <c r="D362" s="1">
        <v>62.0</v>
      </c>
      <c r="E362" s="2"/>
      <c r="F362" s="1" t="s">
        <v>18</v>
      </c>
      <c r="G362" s="1" t="s">
        <v>167</v>
      </c>
      <c r="H362" s="1" t="s">
        <v>5945</v>
      </c>
      <c r="I362" s="1" t="s">
        <v>5946</v>
      </c>
      <c r="J362" s="1" t="s">
        <v>5677</v>
      </c>
      <c r="K362" s="2"/>
      <c r="L362" s="1">
        <v>627.0</v>
      </c>
      <c r="M362" s="1"/>
      <c r="N362" s="1">
        <v>11.549716666666667</v>
      </c>
      <c r="O362" s="1" t="s">
        <v>4736</v>
      </c>
      <c r="P362" s="1" t="s">
        <v>5947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29</v>
      </c>
      <c r="B363" s="1" t="s">
        <v>354</v>
      </c>
      <c r="C363" s="1">
        <v>458.0</v>
      </c>
      <c r="D363" s="1">
        <v>0.0</v>
      </c>
      <c r="E363" s="2"/>
      <c r="F363" s="1" t="s">
        <v>30</v>
      </c>
      <c r="G363" s="1" t="s">
        <v>31</v>
      </c>
      <c r="H363" s="1" t="s">
        <v>5948</v>
      </c>
      <c r="I363" s="1" t="s">
        <v>5949</v>
      </c>
      <c r="J363" s="1" t="s">
        <v>5949</v>
      </c>
      <c r="K363" s="2"/>
      <c r="L363" s="1">
        <v>-2.0</v>
      </c>
      <c r="M363" s="1"/>
      <c r="N363" s="1">
        <v>12.290916666666666</v>
      </c>
      <c r="O363" s="1" t="s">
        <v>4729</v>
      </c>
      <c r="P363" s="1" t="s">
        <v>5950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idden="1">
      <c r="A364" s="1" t="s">
        <v>36</v>
      </c>
      <c r="B364" s="1" t="s">
        <v>17</v>
      </c>
      <c r="C364" s="1">
        <v>593.0</v>
      </c>
      <c r="D364" s="1">
        <v>0.0</v>
      </c>
      <c r="E364" s="1" t="s">
        <v>37</v>
      </c>
      <c r="F364" s="1" t="s">
        <v>30</v>
      </c>
      <c r="G364" s="1" t="s">
        <v>31</v>
      </c>
      <c r="H364" s="1" t="s">
        <v>5951</v>
      </c>
      <c r="I364" s="1" t="s">
        <v>5952</v>
      </c>
      <c r="J364" s="1" t="s">
        <v>5952</v>
      </c>
      <c r="K364" s="2"/>
      <c r="L364" s="1">
        <v>2.0</v>
      </c>
      <c r="M364" s="1"/>
      <c r="N364" s="1">
        <v>61.97403333333333</v>
      </c>
      <c r="O364" s="1" t="s">
        <v>4756</v>
      </c>
      <c r="P364" s="1" t="s">
        <v>5953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idden="1">
      <c r="A365" s="1" t="s">
        <v>36</v>
      </c>
      <c r="B365" s="1" t="s">
        <v>17</v>
      </c>
      <c r="C365" s="3">
        <v>437.0</v>
      </c>
      <c r="D365" s="1">
        <v>0.0</v>
      </c>
      <c r="E365" s="1" t="s">
        <v>37</v>
      </c>
      <c r="F365" s="1" t="s">
        <v>30</v>
      </c>
      <c r="G365" s="1" t="s">
        <v>31</v>
      </c>
      <c r="H365" s="1" t="s">
        <v>5954</v>
      </c>
      <c r="I365" s="1" t="s">
        <v>5955</v>
      </c>
      <c r="J365" s="1" t="s">
        <v>5955</v>
      </c>
      <c r="K365" s="2"/>
      <c r="L365" s="1">
        <v>1.0</v>
      </c>
      <c r="M365" s="1"/>
      <c r="N365" s="1">
        <v>16.783916666666666</v>
      </c>
      <c r="O365" s="1" t="s">
        <v>4756</v>
      </c>
      <c r="P365" s="1" t="s">
        <v>5956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98</v>
      </c>
      <c r="B366" s="1" t="s">
        <v>354</v>
      </c>
      <c r="C366" s="1">
        <v>497.0</v>
      </c>
      <c r="D366" s="1">
        <v>0.0</v>
      </c>
      <c r="E366" s="1" t="s">
        <v>5821</v>
      </c>
      <c r="F366" s="1" t="s">
        <v>30</v>
      </c>
      <c r="G366" s="1" t="s">
        <v>31</v>
      </c>
      <c r="H366" s="1" t="s">
        <v>5957</v>
      </c>
      <c r="I366" s="1" t="s">
        <v>5958</v>
      </c>
      <c r="J366" s="1" t="s">
        <v>5958</v>
      </c>
      <c r="K366" s="2"/>
      <c r="L366" s="1">
        <v>-3.0</v>
      </c>
      <c r="M366" s="1"/>
      <c r="N366" s="1">
        <v>11.3976</v>
      </c>
      <c r="O366" s="1" t="s">
        <v>4729</v>
      </c>
      <c r="P366" s="1" t="s">
        <v>5959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idden="1">
      <c r="A367" s="1" t="s">
        <v>24</v>
      </c>
      <c r="B367" s="1" t="s">
        <v>17</v>
      </c>
      <c r="C367" s="1">
        <v>446.0</v>
      </c>
      <c r="D367" s="1">
        <v>112.0</v>
      </c>
      <c r="E367" s="2"/>
      <c r="F367" s="1" t="s">
        <v>18</v>
      </c>
      <c r="G367" s="1" t="s">
        <v>31</v>
      </c>
      <c r="H367" s="1" t="s">
        <v>5960</v>
      </c>
      <c r="I367" s="1" t="s">
        <v>5961</v>
      </c>
      <c r="J367" s="1" t="s">
        <v>5677</v>
      </c>
      <c r="K367" s="2"/>
      <c r="L367" s="1">
        <v>638.0</v>
      </c>
      <c r="M367" s="1"/>
      <c r="N367" s="1">
        <v>20.01568333333333</v>
      </c>
      <c r="O367" s="1" t="s">
        <v>4736</v>
      </c>
      <c r="P367" s="1" t="s">
        <v>5962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idden="1">
      <c r="A368" s="1" t="s">
        <v>24</v>
      </c>
      <c r="B368" s="1" t="s">
        <v>17</v>
      </c>
      <c r="C368" s="3">
        <v>199.0</v>
      </c>
      <c r="D368" s="1">
        <v>50.0</v>
      </c>
      <c r="E368" s="2"/>
      <c r="F368" s="1" t="s">
        <v>18</v>
      </c>
      <c r="G368" s="1" t="s">
        <v>31</v>
      </c>
      <c r="H368" s="1" t="s">
        <v>5963</v>
      </c>
      <c r="I368" s="1" t="s">
        <v>5964</v>
      </c>
      <c r="J368" s="1" t="s">
        <v>5677</v>
      </c>
      <c r="K368" s="2"/>
      <c r="L368" s="1">
        <v>638.0</v>
      </c>
      <c r="M368" s="1"/>
      <c r="N368" s="1">
        <v>20.297433333333334</v>
      </c>
      <c r="O368" s="1" t="s">
        <v>4736</v>
      </c>
      <c r="P368" s="1" t="s">
        <v>5059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idden="1">
      <c r="A369" s="1" t="s">
        <v>36</v>
      </c>
      <c r="B369" s="1" t="s">
        <v>17</v>
      </c>
      <c r="C369" s="1">
        <v>329.0</v>
      </c>
      <c r="D369" s="1">
        <v>0.0</v>
      </c>
      <c r="E369" s="1" t="s">
        <v>37</v>
      </c>
      <c r="F369" s="1" t="s">
        <v>30</v>
      </c>
      <c r="G369" s="1" t="s">
        <v>31</v>
      </c>
      <c r="H369" s="1" t="s">
        <v>5965</v>
      </c>
      <c r="I369" s="1" t="s">
        <v>5966</v>
      </c>
      <c r="J369" s="1" t="s">
        <v>5966</v>
      </c>
      <c r="K369" s="2"/>
      <c r="L369" s="1">
        <v>-1.0</v>
      </c>
      <c r="M369" s="1"/>
      <c r="N369" s="1">
        <v>13.569433333333333</v>
      </c>
      <c r="O369" s="1" t="s">
        <v>4756</v>
      </c>
      <c r="P369" s="1" t="s">
        <v>5829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idden="1">
      <c r="A370" s="1" t="s">
        <v>29</v>
      </c>
      <c r="B370" s="1" t="s">
        <v>354</v>
      </c>
      <c r="C370" s="1">
        <v>343.0</v>
      </c>
      <c r="D370" s="1">
        <v>0.0</v>
      </c>
      <c r="E370" s="2"/>
      <c r="F370" s="1" t="s">
        <v>30</v>
      </c>
      <c r="G370" s="1" t="s">
        <v>19</v>
      </c>
      <c r="H370" s="1" t="s">
        <v>5967</v>
      </c>
      <c r="I370" s="1" t="s">
        <v>5968</v>
      </c>
      <c r="J370" s="1" t="s">
        <v>5968</v>
      </c>
      <c r="K370" s="2"/>
      <c r="L370" s="1">
        <v>-2.0</v>
      </c>
      <c r="M370" s="1"/>
      <c r="N370" s="1">
        <v>12.734783333333333</v>
      </c>
      <c r="O370" s="1" t="s">
        <v>4729</v>
      </c>
      <c r="P370" s="1" t="s">
        <v>5969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idden="1">
      <c r="A371" s="1" t="s">
        <v>98</v>
      </c>
      <c r="B371" s="1" t="s">
        <v>354</v>
      </c>
      <c r="C371" s="1">
        <v>528.0</v>
      </c>
      <c r="D371" s="1">
        <v>0.0</v>
      </c>
      <c r="E371" s="1" t="s">
        <v>983</v>
      </c>
      <c r="F371" s="1" t="s">
        <v>30</v>
      </c>
      <c r="G371" s="1" t="s">
        <v>31</v>
      </c>
      <c r="H371" s="1" t="s">
        <v>5970</v>
      </c>
      <c r="I371" s="1" t="s">
        <v>5971</v>
      </c>
      <c r="J371" s="1" t="s">
        <v>5971</v>
      </c>
      <c r="K371" s="2"/>
      <c r="L371" s="1">
        <v>-1.0</v>
      </c>
      <c r="M371" s="1"/>
      <c r="N371" s="1">
        <v>18.9209</v>
      </c>
      <c r="O371" s="1" t="s">
        <v>4729</v>
      </c>
      <c r="P371" s="1" t="s">
        <v>5972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idden="1">
      <c r="A372" s="1" t="s">
        <v>36</v>
      </c>
      <c r="B372" s="1" t="s">
        <v>17</v>
      </c>
      <c r="C372" s="1">
        <v>471.0</v>
      </c>
      <c r="D372" s="1">
        <v>0.0</v>
      </c>
      <c r="E372" s="1" t="s">
        <v>37</v>
      </c>
      <c r="F372" s="1" t="s">
        <v>30</v>
      </c>
      <c r="G372" s="1" t="s">
        <v>31</v>
      </c>
      <c r="H372" s="1" t="s">
        <v>5973</v>
      </c>
      <c r="I372" s="1" t="s">
        <v>5974</v>
      </c>
      <c r="J372" s="1" t="s">
        <v>5974</v>
      </c>
      <c r="K372" s="2"/>
      <c r="L372" s="1">
        <v>0.0</v>
      </c>
      <c r="M372" s="1"/>
      <c r="N372" s="1">
        <v>14.864933333333333</v>
      </c>
      <c r="O372" s="1" t="s">
        <v>4756</v>
      </c>
      <c r="P372" s="1" t="s">
        <v>5975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idden="1">
      <c r="A373" s="1" t="s">
        <v>29</v>
      </c>
      <c r="B373" s="1" t="s">
        <v>354</v>
      </c>
      <c r="C373" s="1">
        <v>604.0</v>
      </c>
      <c r="D373" s="1">
        <v>0.0</v>
      </c>
      <c r="E373" s="2"/>
      <c r="F373" s="1" t="s">
        <v>30</v>
      </c>
      <c r="G373" s="1" t="s">
        <v>31</v>
      </c>
      <c r="H373" s="1" t="s">
        <v>5976</v>
      </c>
      <c r="I373" s="1" t="s">
        <v>5977</v>
      </c>
      <c r="J373" s="1" t="s">
        <v>5977</v>
      </c>
      <c r="K373" s="2"/>
      <c r="L373" s="1">
        <v>0.0</v>
      </c>
      <c r="M373" s="1"/>
      <c r="N373" s="1">
        <v>19.028583333333334</v>
      </c>
      <c r="O373" s="1" t="s">
        <v>4729</v>
      </c>
      <c r="P373" s="1" t="s">
        <v>5978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idden="1">
      <c r="A374" s="1" t="s">
        <v>36</v>
      </c>
      <c r="B374" s="1" t="s">
        <v>17</v>
      </c>
      <c r="C374" s="1">
        <v>662.0</v>
      </c>
      <c r="D374" s="1">
        <v>0.0</v>
      </c>
      <c r="E374" s="1" t="s">
        <v>37</v>
      </c>
      <c r="F374" s="1" t="s">
        <v>30</v>
      </c>
      <c r="G374" s="1" t="s">
        <v>31</v>
      </c>
      <c r="H374" s="1" t="s">
        <v>5979</v>
      </c>
      <c r="I374" s="1" t="s">
        <v>5980</v>
      </c>
      <c r="J374" s="1" t="s">
        <v>5980</v>
      </c>
      <c r="K374" s="2"/>
      <c r="L374" s="1">
        <v>-8.0</v>
      </c>
      <c r="M374" s="1"/>
      <c r="N374" s="1">
        <v>11.420366666666666</v>
      </c>
      <c r="O374" s="1" t="s">
        <v>4756</v>
      </c>
      <c r="P374" s="1" t="s">
        <v>5981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36</v>
      </c>
      <c r="B375" s="1" t="s">
        <v>17</v>
      </c>
      <c r="C375" s="1">
        <v>264.0</v>
      </c>
      <c r="D375" s="1">
        <v>0.0</v>
      </c>
      <c r="E375" s="1" t="s">
        <v>37</v>
      </c>
      <c r="F375" s="1" t="s">
        <v>30</v>
      </c>
      <c r="G375" s="1" t="s">
        <v>31</v>
      </c>
      <c r="H375" s="1" t="s">
        <v>5982</v>
      </c>
      <c r="I375" s="1" t="s">
        <v>5983</v>
      </c>
      <c r="J375" s="1" t="s">
        <v>5983</v>
      </c>
      <c r="K375" s="2"/>
      <c r="L375" s="1">
        <v>-6.0</v>
      </c>
      <c r="M375" s="1"/>
      <c r="N375" s="1">
        <v>8.029983333333334</v>
      </c>
      <c r="O375" s="1" t="s">
        <v>4756</v>
      </c>
      <c r="P375" s="1" t="s">
        <v>5579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idden="1">
      <c r="A376" s="1" t="s">
        <v>24</v>
      </c>
      <c r="B376" s="1" t="s">
        <v>17</v>
      </c>
      <c r="C376" s="1">
        <v>838.0</v>
      </c>
      <c r="D376" s="1">
        <v>199.0</v>
      </c>
      <c r="E376" s="2"/>
      <c r="F376" s="1" t="s">
        <v>18</v>
      </c>
      <c r="G376" s="1" t="s">
        <v>19</v>
      </c>
      <c r="H376" s="1" t="s">
        <v>5984</v>
      </c>
      <c r="I376" s="1" t="s">
        <v>5985</v>
      </c>
      <c r="J376" s="1" t="s">
        <v>5677</v>
      </c>
      <c r="K376" s="2"/>
      <c r="L376" s="1">
        <v>639.0</v>
      </c>
      <c r="M376" s="1"/>
      <c r="N376" s="1">
        <v>11.28385</v>
      </c>
      <c r="O376" s="1" t="s">
        <v>4736</v>
      </c>
      <c r="P376" s="1" t="s">
        <v>5986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idden="1">
      <c r="A377" s="1" t="s">
        <v>24</v>
      </c>
      <c r="B377" s="1" t="s">
        <v>17</v>
      </c>
      <c r="C377" s="1">
        <v>656.0</v>
      </c>
      <c r="D377" s="1">
        <v>0.0</v>
      </c>
      <c r="E377" s="1" t="s">
        <v>5596</v>
      </c>
      <c r="F377" s="1" t="s">
        <v>62</v>
      </c>
      <c r="G377" s="1" t="s">
        <v>31</v>
      </c>
      <c r="H377" s="1" t="s">
        <v>5987</v>
      </c>
      <c r="I377" s="1" t="s">
        <v>5988</v>
      </c>
      <c r="J377" s="1" t="s">
        <v>5989</v>
      </c>
      <c r="K377" s="1" t="s">
        <v>5990</v>
      </c>
      <c r="L377" s="1">
        <v>-9.0</v>
      </c>
      <c r="M377" s="1">
        <v>0.0129</v>
      </c>
      <c r="N377" s="1">
        <v>16.751966666666668</v>
      </c>
      <c r="O377" s="1" t="s">
        <v>4736</v>
      </c>
      <c r="P377" s="1" t="s">
        <v>5991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idden="1">
      <c r="A378" s="1" t="s">
        <v>36</v>
      </c>
      <c r="B378" s="1" t="s">
        <v>17</v>
      </c>
      <c r="C378" s="1">
        <v>513.0</v>
      </c>
      <c r="D378" s="1">
        <v>0.0</v>
      </c>
      <c r="E378" s="1" t="s">
        <v>37</v>
      </c>
      <c r="F378" s="1" t="s">
        <v>30</v>
      </c>
      <c r="G378" s="1" t="s">
        <v>31</v>
      </c>
      <c r="H378" s="1" t="s">
        <v>5992</v>
      </c>
      <c r="I378" s="1" t="s">
        <v>5993</v>
      </c>
      <c r="J378" s="1" t="s">
        <v>5993</v>
      </c>
      <c r="K378" s="2"/>
      <c r="L378" s="1">
        <v>-11.0</v>
      </c>
      <c r="M378" s="1"/>
      <c r="N378" s="1">
        <v>8.220366666666667</v>
      </c>
      <c r="O378" s="1" t="s">
        <v>4756</v>
      </c>
      <c r="P378" s="1" t="s">
        <v>5994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idden="1">
      <c r="A379" s="1" t="s">
        <v>24</v>
      </c>
      <c r="B379" s="1" t="s">
        <v>17</v>
      </c>
      <c r="C379" s="1">
        <v>742.0</v>
      </c>
      <c r="D379" s="1">
        <v>185.0</v>
      </c>
      <c r="E379" s="2"/>
      <c r="F379" s="1" t="s">
        <v>18</v>
      </c>
      <c r="G379" s="1" t="s">
        <v>167</v>
      </c>
      <c r="H379" s="1" t="s">
        <v>5995</v>
      </c>
      <c r="I379" s="1" t="s">
        <v>5996</v>
      </c>
      <c r="J379" s="1" t="s">
        <v>5677</v>
      </c>
      <c r="K379" s="2"/>
      <c r="L379" s="1">
        <v>614.0</v>
      </c>
      <c r="M379" s="1"/>
      <c r="N379" s="1">
        <v>53.554066666666664</v>
      </c>
      <c r="O379" s="1" t="s">
        <v>4736</v>
      </c>
      <c r="P379" s="1" t="s">
        <v>5997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idden="1">
      <c r="A380" s="1" t="s">
        <v>24</v>
      </c>
      <c r="B380" s="1" t="s">
        <v>17</v>
      </c>
      <c r="C380" s="1">
        <v>199.0</v>
      </c>
      <c r="D380" s="1">
        <v>50.0</v>
      </c>
      <c r="E380" s="2"/>
      <c r="F380" s="1" t="s">
        <v>18</v>
      </c>
      <c r="G380" s="1" t="s">
        <v>31</v>
      </c>
      <c r="H380" s="1" t="s">
        <v>5998</v>
      </c>
      <c r="I380" s="1" t="s">
        <v>5999</v>
      </c>
      <c r="J380" s="1" t="s">
        <v>5677</v>
      </c>
      <c r="K380" s="2"/>
      <c r="L380" s="1">
        <v>650.0</v>
      </c>
      <c r="M380" s="1"/>
      <c r="N380" s="1">
        <v>6.5752</v>
      </c>
      <c r="O380" s="1" t="s">
        <v>4736</v>
      </c>
      <c r="P380" s="1" t="s">
        <v>6000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24</v>
      </c>
      <c r="B381" s="1" t="s">
        <v>17</v>
      </c>
      <c r="C381" s="1">
        <v>391.0</v>
      </c>
      <c r="D381" s="1">
        <v>98.0</v>
      </c>
      <c r="E381" s="2"/>
      <c r="F381" s="1" t="s">
        <v>18</v>
      </c>
      <c r="G381" s="1" t="s">
        <v>19</v>
      </c>
      <c r="H381" s="1" t="s">
        <v>6001</v>
      </c>
      <c r="I381" s="1" t="s">
        <v>6002</v>
      </c>
      <c r="J381" s="1" t="s">
        <v>5677</v>
      </c>
      <c r="K381" s="2"/>
      <c r="L381" s="1">
        <v>656.0</v>
      </c>
      <c r="M381" s="1"/>
      <c r="N381" s="1">
        <v>14.935866666666668</v>
      </c>
      <c r="O381" s="1" t="s">
        <v>4736</v>
      </c>
      <c r="P381" s="1" t="s">
        <v>6003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idden="1">
      <c r="A382" s="1" t="s">
        <v>36</v>
      </c>
      <c r="B382" s="1" t="s">
        <v>17</v>
      </c>
      <c r="C382" s="1">
        <v>394.0</v>
      </c>
      <c r="D382" s="1">
        <v>0.0</v>
      </c>
      <c r="E382" s="1" t="s">
        <v>37</v>
      </c>
      <c r="F382" s="1" t="s">
        <v>30</v>
      </c>
      <c r="G382" s="1" t="s">
        <v>31</v>
      </c>
      <c r="H382" s="1" t="s">
        <v>6004</v>
      </c>
      <c r="I382" s="1" t="s">
        <v>6005</v>
      </c>
      <c r="J382" s="1" t="s">
        <v>6005</v>
      </c>
      <c r="K382" s="2"/>
      <c r="L382" s="1">
        <v>-3.0</v>
      </c>
      <c r="M382" s="1"/>
      <c r="N382" s="1">
        <v>11.439283333333334</v>
      </c>
      <c r="O382" s="1" t="s">
        <v>4756</v>
      </c>
      <c r="P382" s="1" t="s">
        <v>6006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idden="1">
      <c r="A383" s="1" t="s">
        <v>24</v>
      </c>
      <c r="B383" s="1" t="s">
        <v>17</v>
      </c>
      <c r="C383" s="1">
        <v>358.0</v>
      </c>
      <c r="D383" s="1">
        <v>0.0</v>
      </c>
      <c r="E383" s="1" t="s">
        <v>5653</v>
      </c>
      <c r="F383" s="1" t="s">
        <v>62</v>
      </c>
      <c r="G383" s="1" t="s">
        <v>31</v>
      </c>
      <c r="H383" s="1" t="s">
        <v>6007</v>
      </c>
      <c r="I383" s="1" t="s">
        <v>6008</v>
      </c>
      <c r="J383" s="1" t="s">
        <v>6009</v>
      </c>
      <c r="K383" s="1" t="s">
        <v>6010</v>
      </c>
      <c r="L383" s="1">
        <v>2.0</v>
      </c>
      <c r="M383" s="1">
        <v>0.010416666666666666</v>
      </c>
      <c r="N383" s="1">
        <v>56.908366666666666</v>
      </c>
      <c r="O383" s="1" t="s">
        <v>4736</v>
      </c>
      <c r="P383" s="1" t="s">
        <v>6011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idden="1">
      <c r="A384" s="1" t="s">
        <v>24</v>
      </c>
      <c r="B384" s="1" t="s">
        <v>17</v>
      </c>
      <c r="C384" s="1">
        <v>309.0</v>
      </c>
      <c r="D384" s="1">
        <v>0.0</v>
      </c>
      <c r="E384" s="1" t="s">
        <v>5653</v>
      </c>
      <c r="F384" s="1" t="s">
        <v>62</v>
      </c>
      <c r="G384" s="1" t="s">
        <v>31</v>
      </c>
      <c r="H384" s="1" t="s">
        <v>6012</v>
      </c>
      <c r="I384" s="1" t="s">
        <v>6013</v>
      </c>
      <c r="J384" s="1" t="s">
        <v>6014</v>
      </c>
      <c r="K384" s="1" t="s">
        <v>6015</v>
      </c>
      <c r="L384" s="1">
        <v>-2.0</v>
      </c>
      <c r="M384" s="1">
        <v>0.015016666666666666</v>
      </c>
      <c r="N384" s="1">
        <v>5.18665</v>
      </c>
      <c r="O384" s="1" t="s">
        <v>4736</v>
      </c>
      <c r="P384" s="1" t="s">
        <v>6016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24</v>
      </c>
      <c r="B385" s="1" t="s">
        <v>17</v>
      </c>
      <c r="C385" s="1">
        <v>265.0</v>
      </c>
      <c r="D385" s="1">
        <v>61.0</v>
      </c>
      <c r="E385" s="2"/>
      <c r="F385" s="1" t="s">
        <v>18</v>
      </c>
      <c r="G385" s="1" t="s">
        <v>31</v>
      </c>
      <c r="H385" s="1" t="s">
        <v>6017</v>
      </c>
      <c r="I385" s="1" t="s">
        <v>6018</v>
      </c>
      <c r="J385" s="1" t="s">
        <v>5677</v>
      </c>
      <c r="K385" s="2"/>
      <c r="L385" s="1">
        <v>668.0</v>
      </c>
      <c r="M385" s="1"/>
      <c r="N385" s="1">
        <v>6.725583333333334</v>
      </c>
      <c r="O385" s="1" t="s">
        <v>4736</v>
      </c>
      <c r="P385" s="1" t="s">
        <v>6019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idden="1">
      <c r="A386" s="1" t="s">
        <v>24</v>
      </c>
      <c r="B386" s="1" t="s">
        <v>17</v>
      </c>
      <c r="C386" s="1">
        <v>407.0</v>
      </c>
      <c r="D386" s="1">
        <v>0.0</v>
      </c>
      <c r="E386" s="1" t="s">
        <v>5653</v>
      </c>
      <c r="F386" s="1" t="s">
        <v>62</v>
      </c>
      <c r="G386" s="1" t="s">
        <v>31</v>
      </c>
      <c r="H386" s="1" t="s">
        <v>6020</v>
      </c>
      <c r="I386" s="1" t="s">
        <v>6021</v>
      </c>
      <c r="J386" s="1" t="s">
        <v>6022</v>
      </c>
      <c r="K386" s="1" t="s">
        <v>6023</v>
      </c>
      <c r="L386" s="1">
        <v>-8.0</v>
      </c>
      <c r="M386" s="1">
        <v>0.018616666666666667</v>
      </c>
      <c r="N386" s="1">
        <v>8.175266666666667</v>
      </c>
      <c r="O386" s="1" t="s">
        <v>4736</v>
      </c>
      <c r="P386" s="1" t="s">
        <v>6024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idden="1">
      <c r="A387" s="1" t="s">
        <v>36</v>
      </c>
      <c r="B387" s="1" t="s">
        <v>17</v>
      </c>
      <c r="C387" s="1">
        <v>289.0</v>
      </c>
      <c r="D387" s="1">
        <v>0.0</v>
      </c>
      <c r="E387" s="1" t="s">
        <v>37</v>
      </c>
      <c r="F387" s="1" t="s">
        <v>30</v>
      </c>
      <c r="G387" s="1" t="s">
        <v>31</v>
      </c>
      <c r="H387" s="1" t="s">
        <v>6025</v>
      </c>
      <c r="I387" s="1" t="s">
        <v>6026</v>
      </c>
      <c r="J387" s="1" t="s">
        <v>6026</v>
      </c>
      <c r="K387" s="2"/>
      <c r="L387" s="1">
        <v>-7.0</v>
      </c>
      <c r="M387" s="1"/>
      <c r="N387" s="1">
        <v>7.119083333333333</v>
      </c>
      <c r="O387" s="1" t="s">
        <v>4756</v>
      </c>
      <c r="P387" s="1" t="s">
        <v>6027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24</v>
      </c>
      <c r="B388" s="1" t="s">
        <v>17</v>
      </c>
      <c r="C388" s="1">
        <v>358.0</v>
      </c>
      <c r="D388" s="1">
        <v>0.0</v>
      </c>
      <c r="E388" s="1" t="s">
        <v>5596</v>
      </c>
      <c r="F388" s="1" t="s">
        <v>62</v>
      </c>
      <c r="G388" s="1" t="s">
        <v>19</v>
      </c>
      <c r="H388" s="1" t="s">
        <v>6028</v>
      </c>
      <c r="I388" s="1" t="s">
        <v>6029</v>
      </c>
      <c r="J388" s="1" t="s">
        <v>6030</v>
      </c>
      <c r="K388" s="1" t="s">
        <v>6031</v>
      </c>
      <c r="L388" s="1">
        <v>7.0</v>
      </c>
      <c r="M388" s="1">
        <v>0.014383333333333333</v>
      </c>
      <c r="N388" s="1">
        <v>7.054283333333333</v>
      </c>
      <c r="O388" s="1" t="s">
        <v>4736</v>
      </c>
      <c r="P388" s="1" t="s">
        <v>6032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idden="1">
      <c r="A389" s="1" t="s">
        <v>24</v>
      </c>
      <c r="B389" s="1" t="s">
        <v>17</v>
      </c>
      <c r="C389" s="1">
        <v>618.0</v>
      </c>
      <c r="D389" s="1">
        <v>0.0</v>
      </c>
      <c r="E389" s="1" t="s">
        <v>5596</v>
      </c>
      <c r="F389" s="1" t="s">
        <v>62</v>
      </c>
      <c r="G389" s="1" t="s">
        <v>31</v>
      </c>
      <c r="H389" s="1" t="s">
        <v>6033</v>
      </c>
      <c r="I389" s="1" t="s">
        <v>6034</v>
      </c>
      <c r="J389" s="1" t="s">
        <v>6035</v>
      </c>
      <c r="K389" s="1" t="s">
        <v>6036</v>
      </c>
      <c r="L389" s="1">
        <v>0.0</v>
      </c>
      <c r="M389" s="1">
        <v>0.008633333333333333</v>
      </c>
      <c r="N389" s="1">
        <v>6.821066666666667</v>
      </c>
      <c r="O389" s="1" t="s">
        <v>4736</v>
      </c>
      <c r="P389" s="1" t="s">
        <v>6037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idden="1">
      <c r="A390" s="1" t="s">
        <v>36</v>
      </c>
      <c r="B390" s="1" t="s">
        <v>17</v>
      </c>
      <c r="C390" s="1">
        <v>393.0</v>
      </c>
      <c r="D390" s="1">
        <v>0.0</v>
      </c>
      <c r="E390" s="1" t="s">
        <v>37</v>
      </c>
      <c r="F390" s="1" t="s">
        <v>30</v>
      </c>
      <c r="G390" s="1" t="s">
        <v>31</v>
      </c>
      <c r="H390" s="1" t="s">
        <v>6038</v>
      </c>
      <c r="I390" s="1" t="s">
        <v>6039</v>
      </c>
      <c r="J390" s="1" t="s">
        <v>6039</v>
      </c>
      <c r="K390" s="2"/>
      <c r="L390" s="1">
        <v>-9.0</v>
      </c>
      <c r="M390" s="1"/>
      <c r="N390" s="1">
        <v>5.158483333333334</v>
      </c>
      <c r="O390" s="1" t="s">
        <v>4756</v>
      </c>
      <c r="P390" s="1" t="s">
        <v>5119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idden="1">
      <c r="A391" s="1" t="s">
        <v>24</v>
      </c>
      <c r="B391" s="1" t="s">
        <v>17</v>
      </c>
      <c r="C391" s="1">
        <v>309.0</v>
      </c>
      <c r="D391" s="1">
        <v>0.0</v>
      </c>
      <c r="E391" s="1" t="s">
        <v>5596</v>
      </c>
      <c r="F391" s="1" t="s">
        <v>62</v>
      </c>
      <c r="G391" s="1" t="s">
        <v>19</v>
      </c>
      <c r="H391" s="1" t="s">
        <v>6040</v>
      </c>
      <c r="I391" s="1" t="s">
        <v>6041</v>
      </c>
      <c r="J391" s="1" t="s">
        <v>6042</v>
      </c>
      <c r="K391" s="1" t="s">
        <v>6043</v>
      </c>
      <c r="L391" s="1">
        <v>7.0</v>
      </c>
      <c r="M391" s="1">
        <v>0.011083333333333334</v>
      </c>
      <c r="N391" s="1">
        <v>7.1703</v>
      </c>
      <c r="O391" s="1" t="s">
        <v>4736</v>
      </c>
      <c r="P391" s="1" t="s">
        <v>4881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idden="1">
      <c r="A392" s="1" t="s">
        <v>24</v>
      </c>
      <c r="B392" s="1" t="s">
        <v>17</v>
      </c>
      <c r="C392" s="1">
        <v>658.0</v>
      </c>
      <c r="D392" s="1">
        <v>0.0</v>
      </c>
      <c r="E392" s="1" t="s">
        <v>5596</v>
      </c>
      <c r="F392" s="1" t="s">
        <v>62</v>
      </c>
      <c r="G392" s="1" t="s">
        <v>31</v>
      </c>
      <c r="H392" s="1" t="s">
        <v>6044</v>
      </c>
      <c r="I392" s="1" t="s">
        <v>6045</v>
      </c>
      <c r="J392" s="1" t="s">
        <v>6046</v>
      </c>
      <c r="K392" s="1" t="s">
        <v>6047</v>
      </c>
      <c r="L392" s="1">
        <v>-12.0</v>
      </c>
      <c r="M392" s="1">
        <v>0.010316666666666667</v>
      </c>
      <c r="N392" s="1">
        <v>8.29025</v>
      </c>
      <c r="O392" s="1" t="s">
        <v>4736</v>
      </c>
      <c r="P392" s="1" t="s">
        <v>6048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idden="1">
      <c r="A393" s="1" t="s">
        <v>24</v>
      </c>
      <c r="B393" s="1" t="s">
        <v>17</v>
      </c>
      <c r="C393" s="1">
        <v>299.0</v>
      </c>
      <c r="D393" s="1">
        <v>0.0</v>
      </c>
      <c r="E393" s="1" t="s">
        <v>5653</v>
      </c>
      <c r="F393" s="1" t="s">
        <v>62</v>
      </c>
      <c r="G393" s="1" t="s">
        <v>19</v>
      </c>
      <c r="H393" s="1" t="s">
        <v>6049</v>
      </c>
      <c r="I393" s="1" t="s">
        <v>6050</v>
      </c>
      <c r="J393" s="1" t="s">
        <v>6051</v>
      </c>
      <c r="K393" s="1" t="s">
        <v>6052</v>
      </c>
      <c r="L393" s="1">
        <v>4.0</v>
      </c>
      <c r="M393" s="1">
        <v>0.012766666666666667</v>
      </c>
      <c r="N393" s="1">
        <v>8.300833333333333</v>
      </c>
      <c r="O393" s="1" t="s">
        <v>4736</v>
      </c>
      <c r="P393" s="1" t="s">
        <v>6053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36</v>
      </c>
      <c r="B394" s="1" t="s">
        <v>17</v>
      </c>
      <c r="C394" s="3">
        <v>264.0</v>
      </c>
      <c r="D394" s="1">
        <v>0.0</v>
      </c>
      <c r="E394" s="1" t="s">
        <v>37</v>
      </c>
      <c r="F394" s="1" t="s">
        <v>30</v>
      </c>
      <c r="G394" s="1" t="s">
        <v>31</v>
      </c>
      <c r="H394" s="1" t="s">
        <v>6054</v>
      </c>
      <c r="I394" s="1" t="s">
        <v>6055</v>
      </c>
      <c r="J394" s="1" t="s">
        <v>6055</v>
      </c>
      <c r="K394" s="2"/>
      <c r="L394" s="1">
        <v>-8.0</v>
      </c>
      <c r="M394" s="1"/>
      <c r="N394" s="1">
        <v>6.4969833333333336</v>
      </c>
      <c r="O394" s="1" t="s">
        <v>4756</v>
      </c>
      <c r="P394" s="1" t="s">
        <v>6056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24</v>
      </c>
      <c r="B395" s="1" t="s">
        <v>17</v>
      </c>
      <c r="C395" s="1">
        <v>827.0</v>
      </c>
      <c r="D395" s="1">
        <v>0.0</v>
      </c>
      <c r="E395" s="1" t="s">
        <v>5653</v>
      </c>
      <c r="F395" s="1" t="s">
        <v>62</v>
      </c>
      <c r="G395" s="1" t="s">
        <v>31</v>
      </c>
      <c r="H395" s="1" t="s">
        <v>6057</v>
      </c>
      <c r="I395" s="1" t="s">
        <v>6058</v>
      </c>
      <c r="J395" s="1" t="s">
        <v>6059</v>
      </c>
      <c r="K395" s="1" t="s">
        <v>6060</v>
      </c>
      <c r="L395" s="1">
        <v>-4.0</v>
      </c>
      <c r="M395" s="1">
        <v>0.020983333333333333</v>
      </c>
      <c r="N395" s="1">
        <v>7.207983333333333</v>
      </c>
      <c r="O395" s="1" t="s">
        <v>4736</v>
      </c>
      <c r="P395" s="1" t="s">
        <v>6061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29</v>
      </c>
      <c r="B396" s="1" t="s">
        <v>354</v>
      </c>
      <c r="C396" s="1">
        <v>453.0</v>
      </c>
      <c r="D396" s="1">
        <v>0.0</v>
      </c>
      <c r="E396" s="2"/>
      <c r="F396" s="1" t="s">
        <v>30</v>
      </c>
      <c r="G396" s="1" t="s">
        <v>31</v>
      </c>
      <c r="H396" s="1" t="s">
        <v>6062</v>
      </c>
      <c r="I396" s="1" t="s">
        <v>6063</v>
      </c>
      <c r="J396" s="1" t="s">
        <v>6063</v>
      </c>
      <c r="K396" s="2"/>
      <c r="L396" s="1">
        <v>-6.0</v>
      </c>
      <c r="M396" s="1"/>
      <c r="N396" s="1">
        <v>8.884633333333333</v>
      </c>
      <c r="O396" s="1" t="s">
        <v>4729</v>
      </c>
      <c r="P396" s="1" t="s">
        <v>6064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idden="1">
      <c r="A397" s="1" t="s">
        <v>24</v>
      </c>
      <c r="B397" s="1" t="s">
        <v>17</v>
      </c>
      <c r="C397" s="1">
        <v>239.0</v>
      </c>
      <c r="D397" s="1">
        <v>11.0</v>
      </c>
      <c r="E397" s="1" t="s">
        <v>5653</v>
      </c>
      <c r="F397" s="1" t="s">
        <v>62</v>
      </c>
      <c r="G397" s="1" t="s">
        <v>31</v>
      </c>
      <c r="H397" s="1" t="s">
        <v>6065</v>
      </c>
      <c r="I397" s="1" t="s">
        <v>6066</v>
      </c>
      <c r="J397" s="1" t="s">
        <v>6067</v>
      </c>
      <c r="K397" s="1" t="s">
        <v>6068</v>
      </c>
      <c r="L397" s="1">
        <v>0.0</v>
      </c>
      <c r="M397" s="1">
        <v>0.009466666666666667</v>
      </c>
      <c r="N397" s="1">
        <v>7.092866666666667</v>
      </c>
      <c r="O397" s="1" t="s">
        <v>4736</v>
      </c>
      <c r="P397" s="1" t="s">
        <v>6069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idden="1">
      <c r="A398" s="1" t="s">
        <v>24</v>
      </c>
      <c r="B398" s="1" t="s">
        <v>17</v>
      </c>
      <c r="C398" s="1">
        <v>309.0</v>
      </c>
      <c r="D398" s="1">
        <v>0.0</v>
      </c>
      <c r="E398" s="1" t="s">
        <v>5596</v>
      </c>
      <c r="F398" s="1" t="s">
        <v>62</v>
      </c>
      <c r="G398" s="1" t="s">
        <v>31</v>
      </c>
      <c r="H398" s="1" t="s">
        <v>6070</v>
      </c>
      <c r="I398" s="1" t="s">
        <v>6071</v>
      </c>
      <c r="J398" s="1" t="s">
        <v>6072</v>
      </c>
      <c r="K398" s="1" t="s">
        <v>6073</v>
      </c>
      <c r="L398" s="1">
        <v>-2.0</v>
      </c>
      <c r="M398" s="1">
        <v>0.01095</v>
      </c>
      <c r="N398" s="1">
        <v>8.078233333333333</v>
      </c>
      <c r="O398" s="1" t="s">
        <v>4736</v>
      </c>
      <c r="P398" s="1" t="s">
        <v>6074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idden="1">
      <c r="A399" s="1" t="s">
        <v>29</v>
      </c>
      <c r="B399" s="1" t="s">
        <v>354</v>
      </c>
      <c r="C399" s="3">
        <v>618.0</v>
      </c>
      <c r="D399" s="1">
        <v>0.0</v>
      </c>
      <c r="E399" s="2"/>
      <c r="F399" s="1" t="s">
        <v>30</v>
      </c>
      <c r="G399" s="1" t="s">
        <v>19</v>
      </c>
      <c r="H399" s="1" t="s">
        <v>6075</v>
      </c>
      <c r="I399" s="1" t="s">
        <v>6076</v>
      </c>
      <c r="J399" s="1" t="s">
        <v>6076</v>
      </c>
      <c r="K399" s="2"/>
      <c r="L399" s="1">
        <v>-11.0</v>
      </c>
      <c r="M399" s="1"/>
      <c r="N399" s="1">
        <v>8.183366666666666</v>
      </c>
      <c r="O399" s="1" t="s">
        <v>4729</v>
      </c>
      <c r="P399" s="1" t="s">
        <v>6077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idden="1">
      <c r="A400" s="1" t="s">
        <v>29</v>
      </c>
      <c r="B400" s="1" t="s">
        <v>354</v>
      </c>
      <c r="C400" s="1">
        <v>369.0</v>
      </c>
      <c r="D400" s="1">
        <v>0.0</v>
      </c>
      <c r="E400" s="2"/>
      <c r="F400" s="1" t="s">
        <v>30</v>
      </c>
      <c r="G400" s="1" t="s">
        <v>31</v>
      </c>
      <c r="H400" s="1" t="s">
        <v>6078</v>
      </c>
      <c r="I400" s="1" t="s">
        <v>6079</v>
      </c>
      <c r="J400" s="1" t="s">
        <v>6079</v>
      </c>
      <c r="K400" s="2"/>
      <c r="L400" s="1">
        <v>-8.0</v>
      </c>
      <c r="M400" s="1"/>
      <c r="N400" s="1">
        <v>6.303766666666666</v>
      </c>
      <c r="O400" s="1" t="s">
        <v>4729</v>
      </c>
      <c r="P400" s="1" t="s">
        <v>6080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idden="1">
      <c r="A401" s="1" t="s">
        <v>36</v>
      </c>
      <c r="B401" s="1" t="s">
        <v>17</v>
      </c>
      <c r="C401" s="1">
        <v>264.0</v>
      </c>
      <c r="D401" s="1">
        <v>0.0</v>
      </c>
      <c r="E401" s="1" t="s">
        <v>37</v>
      </c>
      <c r="F401" s="1" t="s">
        <v>30</v>
      </c>
      <c r="G401" s="1" t="s">
        <v>31</v>
      </c>
      <c r="H401" s="1" t="s">
        <v>6081</v>
      </c>
      <c r="I401" s="1" t="s">
        <v>6082</v>
      </c>
      <c r="J401" s="1" t="s">
        <v>6082</v>
      </c>
      <c r="K401" s="2"/>
      <c r="L401" s="1">
        <v>-8.0</v>
      </c>
      <c r="M401" s="1"/>
      <c r="N401" s="1">
        <v>6.722133333333334</v>
      </c>
      <c r="O401" s="1" t="s">
        <v>4756</v>
      </c>
      <c r="P401" s="1" t="s">
        <v>5579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idden="1">
      <c r="A402" s="1" t="s">
        <v>24</v>
      </c>
      <c r="B402" s="1" t="s">
        <v>17</v>
      </c>
      <c r="C402" s="1">
        <v>517.0</v>
      </c>
      <c r="D402" s="1">
        <v>100.0</v>
      </c>
      <c r="E402" s="2"/>
      <c r="F402" s="1" t="s">
        <v>18</v>
      </c>
      <c r="G402" s="1" t="s">
        <v>31</v>
      </c>
      <c r="H402" s="1" t="s">
        <v>6083</v>
      </c>
      <c r="I402" s="1" t="s">
        <v>6084</v>
      </c>
      <c r="J402" s="1" t="s">
        <v>5677</v>
      </c>
      <c r="K402" s="2"/>
      <c r="L402" s="1">
        <v>718.0</v>
      </c>
      <c r="M402" s="1"/>
      <c r="N402" s="1">
        <v>10.5846</v>
      </c>
      <c r="O402" s="1" t="s">
        <v>4736</v>
      </c>
      <c r="P402" s="1" t="s">
        <v>6085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idden="1">
      <c r="A403" s="1" t="s">
        <v>36</v>
      </c>
      <c r="B403" s="1" t="s">
        <v>17</v>
      </c>
      <c r="C403" s="1">
        <v>975.0</v>
      </c>
      <c r="D403" s="1">
        <v>0.0</v>
      </c>
      <c r="E403" s="1" t="s">
        <v>37</v>
      </c>
      <c r="F403" s="1" t="s">
        <v>30</v>
      </c>
      <c r="G403" s="1" t="s">
        <v>31</v>
      </c>
      <c r="H403" s="1" t="s">
        <v>6086</v>
      </c>
      <c r="I403" s="1" t="s">
        <v>6087</v>
      </c>
      <c r="J403" s="1" t="s">
        <v>6087</v>
      </c>
      <c r="K403" s="2"/>
      <c r="L403" s="1">
        <v>-12.0</v>
      </c>
      <c r="M403" s="1"/>
      <c r="N403" s="1">
        <v>7.613683333333333</v>
      </c>
      <c r="O403" s="1" t="s">
        <v>4756</v>
      </c>
      <c r="P403" s="1" t="s">
        <v>6088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36</v>
      </c>
      <c r="B404" s="1" t="s">
        <v>17</v>
      </c>
      <c r="C404" s="3">
        <v>488.0</v>
      </c>
      <c r="D404" s="1">
        <v>0.0</v>
      </c>
      <c r="E404" s="1" t="s">
        <v>37</v>
      </c>
      <c r="F404" s="1" t="s">
        <v>30</v>
      </c>
      <c r="G404" s="1" t="s">
        <v>31</v>
      </c>
      <c r="H404" s="1" t="s">
        <v>6089</v>
      </c>
      <c r="I404" s="1" t="s">
        <v>6090</v>
      </c>
      <c r="J404" s="1" t="s">
        <v>6090</v>
      </c>
      <c r="K404" s="2"/>
      <c r="L404" s="1">
        <v>-7.0</v>
      </c>
      <c r="M404" s="1"/>
      <c r="N404" s="1">
        <v>7.2668</v>
      </c>
      <c r="O404" s="1" t="s">
        <v>4756</v>
      </c>
      <c r="P404" s="1" t="s">
        <v>6091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idden="1">
      <c r="A405" s="1" t="s">
        <v>24</v>
      </c>
      <c r="B405" s="1" t="s">
        <v>17</v>
      </c>
      <c r="C405" s="1">
        <v>374.0</v>
      </c>
      <c r="D405" s="1">
        <v>0.0</v>
      </c>
      <c r="E405" s="1" t="s">
        <v>5596</v>
      </c>
      <c r="F405" s="1" t="s">
        <v>62</v>
      </c>
      <c r="G405" s="1" t="s">
        <v>31</v>
      </c>
      <c r="H405" s="1" t="s">
        <v>6092</v>
      </c>
      <c r="I405" s="1" t="s">
        <v>6093</v>
      </c>
      <c r="J405" s="1" t="s">
        <v>6094</v>
      </c>
      <c r="K405" s="1" t="s">
        <v>6095</v>
      </c>
      <c r="L405" s="1">
        <v>-4.0</v>
      </c>
      <c r="M405" s="1">
        <v>0.009866666666666666</v>
      </c>
      <c r="N405" s="1">
        <v>6.5887</v>
      </c>
      <c r="O405" s="1" t="s">
        <v>4736</v>
      </c>
      <c r="P405" s="1" t="s">
        <v>6096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idden="1">
      <c r="A406" s="1" t="s">
        <v>36</v>
      </c>
      <c r="B406" s="1" t="s">
        <v>17</v>
      </c>
      <c r="C406" s="3">
        <v>391.0</v>
      </c>
      <c r="D406" s="1">
        <v>0.0</v>
      </c>
      <c r="E406" s="1" t="s">
        <v>37</v>
      </c>
      <c r="F406" s="1" t="s">
        <v>30</v>
      </c>
      <c r="G406" s="1" t="s">
        <v>31</v>
      </c>
      <c r="H406" s="1" t="s">
        <v>6097</v>
      </c>
      <c r="I406" s="1" t="s">
        <v>6098</v>
      </c>
      <c r="J406" s="1" t="s">
        <v>6098</v>
      </c>
      <c r="K406" s="2"/>
      <c r="L406" s="1">
        <v>-9.0</v>
      </c>
      <c r="M406" s="1"/>
      <c r="N406" s="1">
        <v>5.65195</v>
      </c>
      <c r="O406" s="1" t="s">
        <v>4756</v>
      </c>
      <c r="P406" s="1" t="s">
        <v>6099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idden="1">
      <c r="A407" s="1" t="s">
        <v>24</v>
      </c>
      <c r="B407" s="1" t="s">
        <v>17</v>
      </c>
      <c r="C407" s="1">
        <v>164.5</v>
      </c>
      <c r="D407" s="1">
        <v>154.5</v>
      </c>
      <c r="E407" s="1" t="s">
        <v>5596</v>
      </c>
      <c r="F407" s="1" t="s">
        <v>62</v>
      </c>
      <c r="G407" s="1" t="s">
        <v>31</v>
      </c>
      <c r="H407" s="1" t="s">
        <v>6100</v>
      </c>
      <c r="I407" s="1" t="s">
        <v>6101</v>
      </c>
      <c r="J407" s="1" t="s">
        <v>6102</v>
      </c>
      <c r="K407" s="1" t="s">
        <v>6103</v>
      </c>
      <c r="L407" s="1">
        <v>-6.0</v>
      </c>
      <c r="M407" s="1">
        <v>0.01295</v>
      </c>
      <c r="N407" s="1">
        <v>8.870266666666666</v>
      </c>
      <c r="O407" s="1" t="s">
        <v>4736</v>
      </c>
      <c r="P407" s="1" t="s">
        <v>5258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idden="1">
      <c r="A408" s="1" t="s">
        <v>24</v>
      </c>
      <c r="B408" s="1" t="s">
        <v>17</v>
      </c>
      <c r="C408" s="1">
        <v>358.0</v>
      </c>
      <c r="D408" s="1">
        <v>0.0</v>
      </c>
      <c r="E408" s="1" t="s">
        <v>4731</v>
      </c>
      <c r="F408" s="1" t="s">
        <v>62</v>
      </c>
      <c r="G408" s="1" t="s">
        <v>19</v>
      </c>
      <c r="H408" s="1" t="s">
        <v>6104</v>
      </c>
      <c r="I408" s="1" t="s">
        <v>6105</v>
      </c>
      <c r="J408" s="1" t="s">
        <v>6106</v>
      </c>
      <c r="K408" s="1" t="s">
        <v>6107</v>
      </c>
      <c r="L408" s="1">
        <v>-11.0</v>
      </c>
      <c r="M408" s="1">
        <v>0.014133333333333333</v>
      </c>
      <c r="N408" s="1">
        <v>9.502683333333334</v>
      </c>
      <c r="O408" s="1" t="s">
        <v>4736</v>
      </c>
      <c r="P408" s="1" t="s">
        <v>4881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idden="1">
      <c r="A409" s="1" t="s">
        <v>29</v>
      </c>
      <c r="B409" s="1" t="s">
        <v>354</v>
      </c>
      <c r="C409" s="1">
        <v>642.0</v>
      </c>
      <c r="D409" s="1">
        <v>0.0</v>
      </c>
      <c r="E409" s="2"/>
      <c r="F409" s="1" t="s">
        <v>30</v>
      </c>
      <c r="G409" s="1" t="s">
        <v>19</v>
      </c>
      <c r="H409" s="1" t="s">
        <v>6108</v>
      </c>
      <c r="I409" s="1" t="s">
        <v>6109</v>
      </c>
      <c r="J409" s="1" t="s">
        <v>6109</v>
      </c>
      <c r="K409" s="2"/>
      <c r="L409" s="1">
        <v>-11.0</v>
      </c>
      <c r="M409" s="1"/>
      <c r="N409" s="1">
        <v>8.265416666666667</v>
      </c>
      <c r="O409" s="1" t="s">
        <v>4729</v>
      </c>
      <c r="P409" s="1" t="s">
        <v>6110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36</v>
      </c>
      <c r="B410" s="1" t="s">
        <v>17</v>
      </c>
      <c r="C410" s="1">
        <v>777.0</v>
      </c>
      <c r="D410" s="1">
        <v>0.0</v>
      </c>
      <c r="E410" s="1" t="s">
        <v>37</v>
      </c>
      <c r="F410" s="1" t="s">
        <v>30</v>
      </c>
      <c r="G410" s="1" t="s">
        <v>31</v>
      </c>
      <c r="H410" s="1" t="s">
        <v>6111</v>
      </c>
      <c r="I410" s="1" t="s">
        <v>6112</v>
      </c>
      <c r="J410" s="1" t="s">
        <v>6112</v>
      </c>
      <c r="K410" s="2"/>
      <c r="L410" s="1">
        <v>-13.0</v>
      </c>
      <c r="M410" s="1"/>
      <c r="N410" s="1">
        <v>6.531066666666667</v>
      </c>
      <c r="O410" s="1" t="s">
        <v>4756</v>
      </c>
      <c r="P410" s="1" t="s">
        <v>6113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24</v>
      </c>
      <c r="B411" s="1" t="s">
        <v>17</v>
      </c>
      <c r="C411" s="1">
        <v>245.0</v>
      </c>
      <c r="D411" s="1">
        <v>61.0</v>
      </c>
      <c r="E411" s="2"/>
      <c r="F411" s="1" t="s">
        <v>18</v>
      </c>
      <c r="G411" s="1" t="s">
        <v>19</v>
      </c>
      <c r="H411" s="1" t="s">
        <v>6114</v>
      </c>
      <c r="I411" s="1" t="s">
        <v>6115</v>
      </c>
      <c r="J411" s="1" t="s">
        <v>5677</v>
      </c>
      <c r="K411" s="2"/>
      <c r="L411" s="1">
        <v>759.0</v>
      </c>
      <c r="M411" s="1"/>
      <c r="N411" s="1">
        <v>11.481833333333332</v>
      </c>
      <c r="O411" s="1" t="s">
        <v>4736</v>
      </c>
      <c r="P411" s="1" t="s">
        <v>6116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idden="1">
      <c r="A412" s="1" t="s">
        <v>36</v>
      </c>
      <c r="B412" s="1" t="s">
        <v>17</v>
      </c>
      <c r="C412" s="1">
        <v>264.0</v>
      </c>
      <c r="D412" s="1">
        <v>0.0</v>
      </c>
      <c r="E412" s="1" t="s">
        <v>37</v>
      </c>
      <c r="F412" s="1" t="s">
        <v>30</v>
      </c>
      <c r="G412" s="1" t="s">
        <v>31</v>
      </c>
      <c r="H412" s="1" t="s">
        <v>6117</v>
      </c>
      <c r="I412" s="1" t="s">
        <v>6118</v>
      </c>
      <c r="J412" s="1" t="s">
        <v>6118</v>
      </c>
      <c r="K412" s="2"/>
      <c r="L412" s="1">
        <v>-6.0</v>
      </c>
      <c r="M412" s="1"/>
      <c r="N412" s="1">
        <v>8.482316666666666</v>
      </c>
      <c r="O412" s="1" t="s">
        <v>4756</v>
      </c>
      <c r="P412" s="1" t="s">
        <v>6119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29</v>
      </c>
      <c r="B413" s="1" t="s">
        <v>354</v>
      </c>
      <c r="C413" s="1">
        <v>379.0</v>
      </c>
      <c r="D413" s="1">
        <v>0.0</v>
      </c>
      <c r="E413" s="2"/>
      <c r="F413" s="1" t="s">
        <v>30</v>
      </c>
      <c r="G413" s="1" t="s">
        <v>31</v>
      </c>
      <c r="H413" s="1" t="s">
        <v>6120</v>
      </c>
      <c r="I413" s="1" t="s">
        <v>6121</v>
      </c>
      <c r="J413" s="1" t="s">
        <v>6121</v>
      </c>
      <c r="K413" s="2"/>
      <c r="L413" s="1">
        <v>-6.0</v>
      </c>
      <c r="M413" s="1"/>
      <c r="N413" s="1">
        <v>8.4975</v>
      </c>
      <c r="O413" s="1" t="s">
        <v>4729</v>
      </c>
      <c r="P413" s="1" t="s">
        <v>6122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idden="1">
      <c r="A414" s="1" t="s">
        <v>29</v>
      </c>
      <c r="B414" s="1" t="s">
        <v>354</v>
      </c>
      <c r="C414" s="1">
        <v>792.0</v>
      </c>
      <c r="D414" s="1">
        <v>0.0</v>
      </c>
      <c r="E414" s="2"/>
      <c r="F414" s="1" t="s">
        <v>30</v>
      </c>
      <c r="G414" s="1" t="s">
        <v>31</v>
      </c>
      <c r="H414" s="1" t="s">
        <v>6123</v>
      </c>
      <c r="I414" s="1" t="s">
        <v>6124</v>
      </c>
      <c r="J414" s="1" t="s">
        <v>6124</v>
      </c>
      <c r="K414" s="2"/>
      <c r="L414" s="1">
        <v>-10.0</v>
      </c>
      <c r="M414" s="1"/>
      <c r="N414" s="1">
        <v>9.44085</v>
      </c>
      <c r="O414" s="1" t="s">
        <v>4729</v>
      </c>
      <c r="P414" s="1" t="s">
        <v>6125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idden="1">
      <c r="A415" s="1" t="s">
        <v>16</v>
      </c>
      <c r="B415" s="1" t="s">
        <v>17</v>
      </c>
      <c r="C415" s="3">
        <v>249.0</v>
      </c>
      <c r="D415" s="1">
        <v>249.0</v>
      </c>
      <c r="E415" s="2"/>
      <c r="F415" s="1" t="s">
        <v>18</v>
      </c>
      <c r="G415" s="1" t="s">
        <v>19</v>
      </c>
      <c r="H415" s="1" t="s">
        <v>6126</v>
      </c>
      <c r="I415" s="1" t="s">
        <v>6127</v>
      </c>
      <c r="J415" s="1" t="s">
        <v>5677</v>
      </c>
      <c r="K415" s="2"/>
      <c r="L415" s="1">
        <v>788.0</v>
      </c>
      <c r="M415" s="1"/>
      <c r="N415" s="1">
        <v>4.502916666666667</v>
      </c>
      <c r="O415" s="1" t="s">
        <v>22</v>
      </c>
      <c r="P415" s="1" t="s">
        <v>6128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idden="1">
      <c r="A416" s="1" t="s">
        <v>36</v>
      </c>
      <c r="B416" s="1" t="s">
        <v>17</v>
      </c>
      <c r="C416" s="3">
        <v>388.0</v>
      </c>
      <c r="D416" s="1">
        <v>0.0</v>
      </c>
      <c r="E416" s="1" t="s">
        <v>37</v>
      </c>
      <c r="F416" s="1" t="s">
        <v>30</v>
      </c>
      <c r="G416" s="1" t="s">
        <v>31</v>
      </c>
      <c r="H416" s="1" t="s">
        <v>6129</v>
      </c>
      <c r="I416" s="1" t="s">
        <v>6130</v>
      </c>
      <c r="J416" s="1" t="s">
        <v>6130</v>
      </c>
      <c r="K416" s="2"/>
      <c r="L416" s="1">
        <v>-5.0</v>
      </c>
      <c r="M416" s="1"/>
      <c r="N416" s="1">
        <v>9.856433333333333</v>
      </c>
      <c r="O416" s="1" t="s">
        <v>4756</v>
      </c>
      <c r="P416" s="1" t="s">
        <v>6131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29</v>
      </c>
      <c r="B417" s="1" t="s">
        <v>354</v>
      </c>
      <c r="C417" s="3">
        <v>329.0</v>
      </c>
      <c r="D417" s="1">
        <v>0.0</v>
      </c>
      <c r="E417" s="2"/>
      <c r="F417" s="1" t="s">
        <v>30</v>
      </c>
      <c r="G417" s="1" t="s">
        <v>31</v>
      </c>
      <c r="H417" s="1" t="s">
        <v>6132</v>
      </c>
      <c r="I417" s="1" t="s">
        <v>6133</v>
      </c>
      <c r="J417" s="1" t="s">
        <v>6133</v>
      </c>
      <c r="K417" s="2"/>
      <c r="L417" s="1">
        <v>-8.0</v>
      </c>
      <c r="M417" s="1"/>
      <c r="N417" s="1">
        <v>6.8146</v>
      </c>
      <c r="O417" s="1" t="s">
        <v>4729</v>
      </c>
      <c r="P417" s="1" t="s">
        <v>6134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idden="1">
      <c r="A418" s="1" t="s">
        <v>24</v>
      </c>
      <c r="B418" s="1" t="s">
        <v>17</v>
      </c>
      <c r="C418" s="1">
        <v>426.0</v>
      </c>
      <c r="D418" s="1">
        <v>62.0</v>
      </c>
      <c r="E418" s="2"/>
      <c r="F418" s="1" t="s">
        <v>18</v>
      </c>
      <c r="G418" s="1" t="s">
        <v>31</v>
      </c>
      <c r="H418" s="1" t="s">
        <v>6135</v>
      </c>
      <c r="I418" s="1" t="s">
        <v>6136</v>
      </c>
      <c r="J418" s="1" t="s">
        <v>5677</v>
      </c>
      <c r="K418" s="2"/>
      <c r="L418" s="1">
        <v>797.0</v>
      </c>
      <c r="M418" s="1"/>
      <c r="N418" s="1">
        <v>6.18035</v>
      </c>
      <c r="O418" s="1" t="s">
        <v>4736</v>
      </c>
      <c r="P418" s="1" t="s">
        <v>6137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idden="1">
      <c r="A419" s="1" t="s">
        <v>36</v>
      </c>
      <c r="B419" s="1" t="s">
        <v>17</v>
      </c>
      <c r="C419" s="3">
        <v>329.0</v>
      </c>
      <c r="D419" s="1">
        <v>0.0</v>
      </c>
      <c r="E419" s="1" t="s">
        <v>37</v>
      </c>
      <c r="F419" s="1" t="s">
        <v>30</v>
      </c>
      <c r="G419" s="1" t="s">
        <v>31</v>
      </c>
      <c r="H419" s="1" t="s">
        <v>6138</v>
      </c>
      <c r="I419" s="1" t="s">
        <v>6139</v>
      </c>
      <c r="J419" s="1" t="s">
        <v>6139</v>
      </c>
      <c r="K419" s="2"/>
      <c r="L419" s="1">
        <v>-7.0</v>
      </c>
      <c r="M419" s="1"/>
      <c r="N419" s="1">
        <v>7.0691</v>
      </c>
      <c r="O419" s="1" t="s">
        <v>4756</v>
      </c>
      <c r="P419" s="1" t="s">
        <v>5836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idden="1">
      <c r="A420" s="1" t="s">
        <v>98</v>
      </c>
      <c r="B420" s="1" t="s">
        <v>17</v>
      </c>
      <c r="C420" s="3">
        <v>369.0</v>
      </c>
      <c r="D420" s="1">
        <v>0.0</v>
      </c>
      <c r="E420" s="1" t="s">
        <v>741</v>
      </c>
      <c r="F420" s="1" t="s">
        <v>30</v>
      </c>
      <c r="G420" s="1" t="s">
        <v>31</v>
      </c>
      <c r="H420" s="1" t="s">
        <v>6140</v>
      </c>
      <c r="I420" s="1" t="s">
        <v>6141</v>
      </c>
      <c r="J420" s="1" t="s">
        <v>6141</v>
      </c>
      <c r="K420" s="2"/>
      <c r="L420" s="1">
        <v>-7.0</v>
      </c>
      <c r="M420" s="1"/>
      <c r="N420" s="1">
        <v>7.31535</v>
      </c>
      <c r="O420" s="1" t="s">
        <v>4729</v>
      </c>
      <c r="P420" s="1" t="s">
        <v>6142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24</v>
      </c>
      <c r="B421" s="1" t="s">
        <v>17</v>
      </c>
      <c r="C421" s="3">
        <v>498.0</v>
      </c>
      <c r="D421" s="1">
        <v>0.0</v>
      </c>
      <c r="E421" s="1" t="s">
        <v>4731</v>
      </c>
      <c r="F421" s="1" t="s">
        <v>62</v>
      </c>
      <c r="G421" s="1" t="s">
        <v>31</v>
      </c>
      <c r="H421" s="1" t="s">
        <v>6143</v>
      </c>
      <c r="I421" s="1" t="s">
        <v>6144</v>
      </c>
      <c r="J421" s="1" t="s">
        <v>6145</v>
      </c>
      <c r="K421" s="1" t="s">
        <v>6146</v>
      </c>
      <c r="L421" s="1">
        <v>-7.0</v>
      </c>
      <c r="M421" s="1">
        <v>0.014616666666666667</v>
      </c>
      <c r="N421" s="1">
        <v>7.336333333333333</v>
      </c>
      <c r="O421" s="1" t="s">
        <v>4736</v>
      </c>
      <c r="P421" s="1" t="s">
        <v>6147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idden="1">
      <c r="A422" s="1" t="s">
        <v>29</v>
      </c>
      <c r="B422" s="1" t="s">
        <v>17</v>
      </c>
      <c r="C422" s="1">
        <v>638.0</v>
      </c>
      <c r="D422" s="1">
        <v>0.0</v>
      </c>
      <c r="E422" s="2"/>
      <c r="F422" s="1" t="s">
        <v>30</v>
      </c>
      <c r="G422" s="1" t="s">
        <v>31</v>
      </c>
      <c r="H422" s="1" t="s">
        <v>6148</v>
      </c>
      <c r="I422" s="1" t="s">
        <v>6149</v>
      </c>
      <c r="J422" s="1" t="s">
        <v>6149</v>
      </c>
      <c r="K422" s="2"/>
      <c r="L422" s="1">
        <v>-6.0</v>
      </c>
      <c r="M422" s="1"/>
      <c r="N422" s="1">
        <v>13.32695</v>
      </c>
      <c r="O422" s="1" t="s">
        <v>4729</v>
      </c>
      <c r="P422" s="1" t="s">
        <v>6150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idden="1">
      <c r="A423" s="1" t="s">
        <v>16</v>
      </c>
      <c r="B423" s="1" t="s">
        <v>17</v>
      </c>
      <c r="C423" s="1">
        <v>124.5</v>
      </c>
      <c r="D423" s="1">
        <v>124.5</v>
      </c>
      <c r="E423" s="2"/>
      <c r="F423" s="1" t="s">
        <v>18</v>
      </c>
      <c r="G423" s="1" t="s">
        <v>19</v>
      </c>
      <c r="H423" s="1" t="s">
        <v>6151</v>
      </c>
      <c r="I423" s="1" t="s">
        <v>6152</v>
      </c>
      <c r="J423" s="1" t="s">
        <v>6152</v>
      </c>
      <c r="K423" s="2"/>
      <c r="L423" s="1">
        <v>-2.0</v>
      </c>
      <c r="M423" s="1"/>
      <c r="N423" s="1">
        <v>2.3929833333333335</v>
      </c>
      <c r="O423" s="1" t="s">
        <v>22</v>
      </c>
      <c r="P423" s="1" t="s">
        <v>6153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idden="1">
      <c r="A424" s="1" t="s">
        <v>29</v>
      </c>
      <c r="B424" s="1" t="s">
        <v>17</v>
      </c>
      <c r="C424" s="1">
        <v>364.0</v>
      </c>
      <c r="D424" s="1">
        <v>0.0</v>
      </c>
      <c r="E424" s="2"/>
      <c r="F424" s="1" t="s">
        <v>30</v>
      </c>
      <c r="G424" s="1" t="s">
        <v>31</v>
      </c>
      <c r="H424" s="1" t="s">
        <v>6154</v>
      </c>
      <c r="I424" s="1" t="s">
        <v>6155</v>
      </c>
      <c r="J424" s="1" t="s">
        <v>6155</v>
      </c>
      <c r="K424" s="2"/>
      <c r="L424" s="1">
        <v>-6.0</v>
      </c>
      <c r="M424" s="1"/>
      <c r="N424" s="1">
        <v>8.979933333333333</v>
      </c>
      <c r="O424" s="1" t="s">
        <v>4729</v>
      </c>
      <c r="P424" s="1" t="s">
        <v>6156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idden="1">
      <c r="A425" s="1" t="s">
        <v>29</v>
      </c>
      <c r="B425" s="1" t="s">
        <v>17</v>
      </c>
      <c r="C425" s="1">
        <v>329.0</v>
      </c>
      <c r="D425" s="1">
        <v>0.0</v>
      </c>
      <c r="E425" s="2"/>
      <c r="F425" s="1" t="s">
        <v>30</v>
      </c>
      <c r="G425" s="1" t="s">
        <v>31</v>
      </c>
      <c r="H425" s="1" t="s">
        <v>6157</v>
      </c>
      <c r="I425" s="1" t="s">
        <v>6158</v>
      </c>
      <c r="J425" s="1" t="s">
        <v>6158</v>
      </c>
      <c r="K425" s="2"/>
      <c r="L425" s="1">
        <v>-1.0</v>
      </c>
      <c r="M425" s="1"/>
      <c r="N425" s="1">
        <v>13.86255</v>
      </c>
      <c r="O425" s="1" t="s">
        <v>4729</v>
      </c>
      <c r="P425" s="1" t="s">
        <v>6159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idden="1">
      <c r="A426" s="1" t="s">
        <v>24</v>
      </c>
      <c r="B426" s="1" t="s">
        <v>17</v>
      </c>
      <c r="C426" s="1">
        <v>1022.0</v>
      </c>
      <c r="D426" s="1">
        <v>0.0</v>
      </c>
      <c r="E426" s="1" t="s">
        <v>4731</v>
      </c>
      <c r="F426" s="1" t="s">
        <v>62</v>
      </c>
      <c r="G426" s="1" t="s">
        <v>31</v>
      </c>
      <c r="H426" s="1" t="s">
        <v>6160</v>
      </c>
      <c r="I426" s="1" t="s">
        <v>6161</v>
      </c>
      <c r="J426" s="1" t="s">
        <v>6162</v>
      </c>
      <c r="K426" s="1" t="s">
        <v>6163</v>
      </c>
      <c r="L426" s="1">
        <v>-5.0</v>
      </c>
      <c r="M426" s="1">
        <v>0.0152</v>
      </c>
      <c r="N426" s="1">
        <v>77.39015</v>
      </c>
      <c r="O426" s="1" t="s">
        <v>4736</v>
      </c>
      <c r="P426" s="1" t="s">
        <v>6164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idden="1">
      <c r="A427" s="1" t="s">
        <v>36</v>
      </c>
      <c r="B427" s="1" t="s">
        <v>17</v>
      </c>
      <c r="C427" s="1">
        <v>284.0</v>
      </c>
      <c r="D427" s="1">
        <v>0.0</v>
      </c>
      <c r="E427" s="1" t="s">
        <v>37</v>
      </c>
      <c r="F427" s="1" t="s">
        <v>30</v>
      </c>
      <c r="G427" s="1" t="s">
        <v>31</v>
      </c>
      <c r="H427" s="1" t="s">
        <v>6165</v>
      </c>
      <c r="I427" s="1" t="s">
        <v>6166</v>
      </c>
      <c r="J427" s="1" t="s">
        <v>6166</v>
      </c>
      <c r="K427" s="2"/>
      <c r="L427" s="1">
        <v>-10.0</v>
      </c>
      <c r="M427" s="1"/>
      <c r="N427" s="1">
        <v>4.907633333333333</v>
      </c>
      <c r="O427" s="1" t="s">
        <v>4756</v>
      </c>
      <c r="P427" s="1" t="s">
        <v>6167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idden="1">
      <c r="A428" s="1" t="s">
        <v>29</v>
      </c>
      <c r="B428" s="1" t="s">
        <v>17</v>
      </c>
      <c r="C428" s="1">
        <v>264.0</v>
      </c>
      <c r="D428" s="1">
        <v>0.0</v>
      </c>
      <c r="E428" s="2"/>
      <c r="F428" s="1" t="s">
        <v>30</v>
      </c>
      <c r="G428" s="1" t="s">
        <v>31</v>
      </c>
      <c r="H428" s="1" t="s">
        <v>6168</v>
      </c>
      <c r="I428" s="1" t="s">
        <v>6169</v>
      </c>
      <c r="J428" s="1" t="s">
        <v>6169</v>
      </c>
      <c r="K428" s="2"/>
      <c r="L428" s="1">
        <v>-9.0</v>
      </c>
      <c r="M428" s="1"/>
      <c r="N428" s="1">
        <v>5.84325</v>
      </c>
      <c r="O428" s="1" t="s">
        <v>4729</v>
      </c>
      <c r="P428" s="1" t="s">
        <v>5799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29</v>
      </c>
      <c r="B429" s="1" t="s">
        <v>17</v>
      </c>
      <c r="C429" s="1">
        <v>482.0</v>
      </c>
      <c r="D429" s="1">
        <v>0.0</v>
      </c>
      <c r="E429" s="2"/>
      <c r="F429" s="1" t="s">
        <v>30</v>
      </c>
      <c r="G429" s="1" t="s">
        <v>31</v>
      </c>
      <c r="H429" s="1" t="s">
        <v>6170</v>
      </c>
      <c r="I429" s="1" t="s">
        <v>6171</v>
      </c>
      <c r="J429" s="1" t="s">
        <v>6171</v>
      </c>
      <c r="K429" s="2"/>
      <c r="L429" s="1">
        <v>-6.0</v>
      </c>
      <c r="M429" s="1"/>
      <c r="N429" s="1">
        <v>8.78525</v>
      </c>
      <c r="O429" s="1" t="s">
        <v>4729</v>
      </c>
      <c r="P429" s="1" t="s">
        <v>6172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idden="1">
      <c r="A430" s="1" t="s">
        <v>29</v>
      </c>
      <c r="B430" s="1" t="s">
        <v>17</v>
      </c>
      <c r="C430" s="1">
        <v>385.0</v>
      </c>
      <c r="D430" s="1">
        <v>0.0</v>
      </c>
      <c r="E430" s="2"/>
      <c r="F430" s="1" t="s">
        <v>30</v>
      </c>
      <c r="G430" s="1" t="s">
        <v>31</v>
      </c>
      <c r="H430" s="1" t="s">
        <v>6173</v>
      </c>
      <c r="I430" s="1" t="s">
        <v>6174</v>
      </c>
      <c r="J430" s="1" t="s">
        <v>6174</v>
      </c>
      <c r="K430" s="2"/>
      <c r="L430" s="1">
        <v>0.0</v>
      </c>
      <c r="M430" s="1"/>
      <c r="N430" s="1">
        <v>15.506666666666666</v>
      </c>
      <c r="O430" s="1" t="s">
        <v>4729</v>
      </c>
      <c r="P430" s="1" t="s">
        <v>6175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idden="1">
      <c r="A431" s="1" t="s">
        <v>29</v>
      </c>
      <c r="B431" s="1" t="s">
        <v>17</v>
      </c>
      <c r="C431" s="1">
        <v>329.0</v>
      </c>
      <c r="D431" s="1">
        <v>0.0</v>
      </c>
      <c r="E431" s="2"/>
      <c r="F431" s="1" t="s">
        <v>30</v>
      </c>
      <c r="G431" s="1" t="s">
        <v>31</v>
      </c>
      <c r="H431" s="1" t="s">
        <v>6176</v>
      </c>
      <c r="I431" s="1" t="s">
        <v>6177</v>
      </c>
      <c r="J431" s="1" t="s">
        <v>6177</v>
      </c>
      <c r="K431" s="2"/>
      <c r="L431" s="1">
        <v>1.0</v>
      </c>
      <c r="M431" s="1"/>
      <c r="N431" s="1">
        <v>16.18315</v>
      </c>
      <c r="O431" s="1" t="s">
        <v>4729</v>
      </c>
      <c r="P431" s="1" t="s">
        <v>6178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idden="1">
      <c r="A432" s="1" t="s">
        <v>16</v>
      </c>
      <c r="B432" s="1" t="s">
        <v>17</v>
      </c>
      <c r="C432" s="1">
        <v>274.0</v>
      </c>
      <c r="D432" s="1">
        <v>0.0</v>
      </c>
      <c r="E432" s="2"/>
      <c r="F432" s="1" t="s">
        <v>18</v>
      </c>
      <c r="G432" s="1" t="s">
        <v>19</v>
      </c>
      <c r="H432" s="1" t="s">
        <v>6179</v>
      </c>
      <c r="I432" s="1" t="s">
        <v>6180</v>
      </c>
      <c r="J432" s="1" t="s">
        <v>6180</v>
      </c>
      <c r="K432" s="2"/>
      <c r="L432" s="1">
        <v>-1.0</v>
      </c>
      <c r="M432" s="1"/>
      <c r="N432" s="1">
        <v>3.99265</v>
      </c>
      <c r="O432" s="1" t="s">
        <v>22</v>
      </c>
      <c r="P432" s="1" t="s">
        <v>6181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24</v>
      </c>
      <c r="B433" s="1" t="s">
        <v>17</v>
      </c>
      <c r="C433" s="1">
        <v>417.0</v>
      </c>
      <c r="D433" s="1">
        <v>0.0</v>
      </c>
      <c r="E433" s="1" t="s">
        <v>4731</v>
      </c>
      <c r="F433" s="1" t="s">
        <v>62</v>
      </c>
      <c r="G433" s="1" t="s">
        <v>31</v>
      </c>
      <c r="H433" s="1" t="s">
        <v>6182</v>
      </c>
      <c r="I433" s="1" t="s">
        <v>6183</v>
      </c>
      <c r="J433" s="1" t="s">
        <v>6184</v>
      </c>
      <c r="K433" s="1" t="s">
        <v>6185</v>
      </c>
      <c r="L433" s="1">
        <v>-7.0</v>
      </c>
      <c r="M433" s="1">
        <v>0.01725</v>
      </c>
      <c r="N433" s="1">
        <v>7.3246</v>
      </c>
      <c r="O433" s="1" t="s">
        <v>4736</v>
      </c>
      <c r="P433" s="1" t="s">
        <v>6186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29</v>
      </c>
      <c r="B434" s="1" t="s">
        <v>17</v>
      </c>
      <c r="C434" s="3">
        <v>463.0</v>
      </c>
      <c r="D434" s="1">
        <v>0.0</v>
      </c>
      <c r="E434" s="2"/>
      <c r="F434" s="1" t="s">
        <v>30</v>
      </c>
      <c r="G434" s="1" t="s">
        <v>31</v>
      </c>
      <c r="H434" s="1" t="s">
        <v>6187</v>
      </c>
      <c r="I434" s="1" t="s">
        <v>6188</v>
      </c>
      <c r="J434" s="1" t="s">
        <v>6188</v>
      </c>
      <c r="K434" s="2"/>
      <c r="L434" s="1">
        <v>-6.0</v>
      </c>
      <c r="M434" s="1"/>
      <c r="N434" s="1">
        <v>8.947816666666666</v>
      </c>
      <c r="O434" s="1" t="s">
        <v>4729</v>
      </c>
      <c r="P434" s="1" t="s">
        <v>6189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idden="1">
      <c r="A435" s="1" t="s">
        <v>24</v>
      </c>
      <c r="B435" s="1" t="s">
        <v>17</v>
      </c>
      <c r="C435" s="3">
        <v>119.0</v>
      </c>
      <c r="D435" s="1">
        <v>0.0</v>
      </c>
      <c r="E435" s="2"/>
      <c r="F435" s="1" t="s">
        <v>18</v>
      </c>
      <c r="G435" s="1" t="s">
        <v>167</v>
      </c>
      <c r="H435" s="1" t="s">
        <v>6190</v>
      </c>
      <c r="I435" s="1" t="s">
        <v>6191</v>
      </c>
      <c r="J435" s="1" t="s">
        <v>6191</v>
      </c>
      <c r="K435" s="2"/>
      <c r="L435" s="1">
        <v>-11.0</v>
      </c>
      <c r="M435" s="1"/>
      <c r="N435" s="1">
        <v>7.891966666666667</v>
      </c>
      <c r="O435" s="1" t="s">
        <v>4736</v>
      </c>
      <c r="P435" s="1" t="s">
        <v>6192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idden="1">
      <c r="A436" s="1" t="s">
        <v>16</v>
      </c>
      <c r="B436" s="1" t="s">
        <v>17</v>
      </c>
      <c r="C436" s="1">
        <v>20.0</v>
      </c>
      <c r="D436" s="1">
        <v>35.0</v>
      </c>
      <c r="E436" s="2"/>
      <c r="F436" s="1" t="s">
        <v>18</v>
      </c>
      <c r="G436" s="1" t="s">
        <v>19</v>
      </c>
      <c r="H436" s="1" t="s">
        <v>6193</v>
      </c>
      <c r="I436" s="1" t="s">
        <v>6194</v>
      </c>
      <c r="J436" s="1" t="s">
        <v>6194</v>
      </c>
      <c r="K436" s="2"/>
      <c r="L436" s="1">
        <v>-3.0</v>
      </c>
      <c r="M436" s="1"/>
      <c r="N436" s="1">
        <v>1.8934333333333333</v>
      </c>
      <c r="O436" s="1" t="s">
        <v>22</v>
      </c>
      <c r="P436" s="1" t="s">
        <v>6195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idden="1">
      <c r="A437" s="1" t="s">
        <v>29</v>
      </c>
      <c r="B437" s="1" t="s">
        <v>17</v>
      </c>
      <c r="C437" s="1">
        <v>384.0</v>
      </c>
      <c r="D437" s="1">
        <v>0.0</v>
      </c>
      <c r="E437" s="2"/>
      <c r="F437" s="1" t="s">
        <v>30</v>
      </c>
      <c r="G437" s="1" t="s">
        <v>31</v>
      </c>
      <c r="H437" s="1" t="s">
        <v>6196</v>
      </c>
      <c r="I437" s="1" t="s">
        <v>6197</v>
      </c>
      <c r="J437" s="1" t="s">
        <v>6197</v>
      </c>
      <c r="K437" s="2"/>
      <c r="L437" s="1">
        <v>-2.0</v>
      </c>
      <c r="M437" s="1"/>
      <c r="N437" s="1">
        <v>12.260616666666667</v>
      </c>
      <c r="O437" s="1" t="s">
        <v>4729</v>
      </c>
      <c r="P437" s="1" t="s">
        <v>6198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idden="1">
      <c r="A438" s="1" t="s">
        <v>29</v>
      </c>
      <c r="B438" s="1" t="s">
        <v>17</v>
      </c>
      <c r="C438" s="1">
        <v>329.0</v>
      </c>
      <c r="D438" s="1">
        <v>0.0</v>
      </c>
      <c r="E438" s="2"/>
      <c r="F438" s="1" t="s">
        <v>30</v>
      </c>
      <c r="G438" s="1" t="s">
        <v>31</v>
      </c>
      <c r="H438" s="1" t="s">
        <v>6199</v>
      </c>
      <c r="I438" s="1" t="s">
        <v>6200</v>
      </c>
      <c r="J438" s="1" t="s">
        <v>6200</v>
      </c>
      <c r="K438" s="2"/>
      <c r="L438" s="1">
        <v>-3.0</v>
      </c>
      <c r="M438" s="1"/>
      <c r="N438" s="1">
        <v>11.276416666666666</v>
      </c>
      <c r="O438" s="1" t="s">
        <v>4729</v>
      </c>
      <c r="P438" s="1" t="s">
        <v>5232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idden="1">
      <c r="A439" s="1" t="s">
        <v>24</v>
      </c>
      <c r="B439" s="1" t="s">
        <v>17</v>
      </c>
      <c r="C439" s="1">
        <v>767.0</v>
      </c>
      <c r="D439" s="1">
        <v>0.0</v>
      </c>
      <c r="E439" s="1" t="s">
        <v>4731</v>
      </c>
      <c r="F439" s="1" t="s">
        <v>62</v>
      </c>
      <c r="G439" s="1" t="s">
        <v>31</v>
      </c>
      <c r="H439" s="1" t="s">
        <v>6201</v>
      </c>
      <c r="I439" s="1" t="s">
        <v>6202</v>
      </c>
      <c r="J439" s="1" t="s">
        <v>6203</v>
      </c>
      <c r="K439" s="1" t="s">
        <v>6204</v>
      </c>
      <c r="L439" s="1">
        <v>-13.0</v>
      </c>
      <c r="M439" s="1">
        <v>0.018316666666666665</v>
      </c>
      <c r="N439" s="1">
        <v>7.954816666666667</v>
      </c>
      <c r="O439" s="1" t="s">
        <v>4736</v>
      </c>
      <c r="P439" s="1" t="s">
        <v>6205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24</v>
      </c>
      <c r="B440" s="1" t="s">
        <v>17</v>
      </c>
      <c r="C440" s="1">
        <v>223.0</v>
      </c>
      <c r="D440" s="1">
        <v>56.0</v>
      </c>
      <c r="E440" s="2"/>
      <c r="F440" s="1" t="s">
        <v>18</v>
      </c>
      <c r="G440" s="1" t="s">
        <v>19</v>
      </c>
      <c r="H440" s="1" t="s">
        <v>6206</v>
      </c>
      <c r="I440" s="1" t="s">
        <v>6207</v>
      </c>
      <c r="J440" s="1" t="s">
        <v>6207</v>
      </c>
      <c r="K440" s="2"/>
      <c r="L440" s="1">
        <v>-10.0</v>
      </c>
      <c r="M440" s="1"/>
      <c r="N440" s="1">
        <v>8.9506</v>
      </c>
      <c r="O440" s="1" t="s">
        <v>4736</v>
      </c>
      <c r="P440" s="1" t="s">
        <v>6208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idden="1">
      <c r="A441" s="1" t="s">
        <v>24</v>
      </c>
      <c r="B441" s="1" t="s">
        <v>17</v>
      </c>
      <c r="C441" s="1">
        <v>404.0</v>
      </c>
      <c r="D441" s="1">
        <v>0.0</v>
      </c>
      <c r="E441" s="1" t="s">
        <v>4731</v>
      </c>
      <c r="F441" s="1" t="s">
        <v>62</v>
      </c>
      <c r="G441" s="1" t="s">
        <v>31</v>
      </c>
      <c r="H441" s="1" t="s">
        <v>6209</v>
      </c>
      <c r="I441" s="1" t="s">
        <v>6210</v>
      </c>
      <c r="J441" s="1" t="s">
        <v>6211</v>
      </c>
      <c r="K441" s="1" t="s">
        <v>6212</v>
      </c>
      <c r="L441" s="1">
        <v>-14.0</v>
      </c>
      <c r="M441" s="1">
        <v>0.03435</v>
      </c>
      <c r="N441" s="1">
        <v>8.378116666666667</v>
      </c>
      <c r="O441" s="1" t="s">
        <v>4736</v>
      </c>
      <c r="P441" s="1" t="s">
        <v>6213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idden="1">
      <c r="A442" s="1" t="s">
        <v>36</v>
      </c>
      <c r="B442" s="1" t="s">
        <v>17</v>
      </c>
      <c r="C442" s="3">
        <v>264.0</v>
      </c>
      <c r="D442" s="1">
        <v>0.0</v>
      </c>
      <c r="E442" s="1" t="s">
        <v>37</v>
      </c>
      <c r="F442" s="1" t="s">
        <v>30</v>
      </c>
      <c r="G442" s="1" t="s">
        <v>31</v>
      </c>
      <c r="H442" s="1" t="s">
        <v>6214</v>
      </c>
      <c r="I442" s="1" t="s">
        <v>6215</v>
      </c>
      <c r="J442" s="1" t="s">
        <v>6215</v>
      </c>
      <c r="K442" s="2"/>
      <c r="L442" s="1">
        <v>-8.0</v>
      </c>
      <c r="M442" s="1"/>
      <c r="N442" s="1">
        <v>6.55315</v>
      </c>
      <c r="O442" s="1" t="s">
        <v>4756</v>
      </c>
      <c r="P442" s="1" t="s">
        <v>6216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idden="1">
      <c r="A443" s="1" t="s">
        <v>98</v>
      </c>
      <c r="B443" s="1" t="s">
        <v>17</v>
      </c>
      <c r="C443" s="1">
        <v>329.0</v>
      </c>
      <c r="D443" s="1">
        <v>0.0</v>
      </c>
      <c r="E443" s="1" t="s">
        <v>5640</v>
      </c>
      <c r="F443" s="1" t="s">
        <v>30</v>
      </c>
      <c r="G443" s="1" t="s">
        <v>31</v>
      </c>
      <c r="H443" s="1" t="s">
        <v>6217</v>
      </c>
      <c r="I443" s="1" t="s">
        <v>6218</v>
      </c>
      <c r="J443" s="1" t="s">
        <v>6218</v>
      </c>
      <c r="K443" s="2"/>
      <c r="L443" s="1">
        <v>-8.0</v>
      </c>
      <c r="M443" s="1"/>
      <c r="N443" s="1">
        <v>6.4164666666666665</v>
      </c>
      <c r="O443" s="1" t="s">
        <v>4729</v>
      </c>
      <c r="P443" s="1" t="s">
        <v>5190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idden="1">
      <c r="A444" s="1" t="s">
        <v>98</v>
      </c>
      <c r="B444" s="1" t="s">
        <v>17</v>
      </c>
      <c r="C444" s="1">
        <v>299.0</v>
      </c>
      <c r="D444" s="1">
        <v>0.0</v>
      </c>
      <c r="E444" s="1" t="s">
        <v>5864</v>
      </c>
      <c r="F444" s="1" t="s">
        <v>30</v>
      </c>
      <c r="G444" s="1" t="s">
        <v>31</v>
      </c>
      <c r="H444" s="1" t="s">
        <v>6219</v>
      </c>
      <c r="I444" s="1" t="s">
        <v>6220</v>
      </c>
      <c r="J444" s="1" t="s">
        <v>6220</v>
      </c>
      <c r="K444" s="2"/>
      <c r="L444" s="1">
        <v>-4.0</v>
      </c>
      <c r="M444" s="1"/>
      <c r="N444" s="1">
        <v>10.8317</v>
      </c>
      <c r="O444" s="1" t="s">
        <v>4729</v>
      </c>
      <c r="P444" s="1" t="s">
        <v>6221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idden="1">
      <c r="A445" s="1" t="s">
        <v>29</v>
      </c>
      <c r="B445" s="1" t="s">
        <v>17</v>
      </c>
      <c r="C445" s="1">
        <v>364.0</v>
      </c>
      <c r="D445" s="1">
        <v>0.0</v>
      </c>
      <c r="E445" s="2"/>
      <c r="F445" s="1" t="s">
        <v>30</v>
      </c>
      <c r="G445" s="1" t="s">
        <v>19</v>
      </c>
      <c r="H445" s="1" t="s">
        <v>6222</v>
      </c>
      <c r="I445" s="1" t="s">
        <v>6223</v>
      </c>
      <c r="J445" s="1" t="s">
        <v>6223</v>
      </c>
      <c r="K445" s="2"/>
      <c r="L445" s="1">
        <v>-4.0</v>
      </c>
      <c r="M445" s="1"/>
      <c r="N445" s="1">
        <v>10.857616666666667</v>
      </c>
      <c r="O445" s="1" t="s">
        <v>4729</v>
      </c>
      <c r="P445" s="1" t="s">
        <v>6224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 hidden="1">
      <c r="A446" s="1" t="s">
        <v>29</v>
      </c>
      <c r="B446" s="1" t="s">
        <v>17</v>
      </c>
      <c r="C446" s="1">
        <v>369.0</v>
      </c>
      <c r="D446" s="1">
        <v>0.0</v>
      </c>
      <c r="E446" s="2"/>
      <c r="F446" s="1" t="s">
        <v>30</v>
      </c>
      <c r="G446" s="1" t="s">
        <v>31</v>
      </c>
      <c r="H446" s="1" t="s">
        <v>6225</v>
      </c>
      <c r="I446" s="1" t="s">
        <v>6226</v>
      </c>
      <c r="J446" s="1" t="s">
        <v>6226</v>
      </c>
      <c r="K446" s="2"/>
      <c r="L446" s="1">
        <v>-4.0</v>
      </c>
      <c r="M446" s="1"/>
      <c r="N446" s="1">
        <v>10.781316666666667</v>
      </c>
      <c r="O446" s="1" t="s">
        <v>4729</v>
      </c>
      <c r="P446" s="1" t="s">
        <v>6227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idden="1">
      <c r="A447" s="1" t="s">
        <v>16</v>
      </c>
      <c r="B447" s="1" t="s">
        <v>17</v>
      </c>
      <c r="C447" s="1">
        <v>618.0</v>
      </c>
      <c r="D447" s="1">
        <v>0.0</v>
      </c>
      <c r="E447" s="2"/>
      <c r="F447" s="1" t="s">
        <v>18</v>
      </c>
      <c r="G447" s="1" t="s">
        <v>19</v>
      </c>
      <c r="H447" s="1" t="s">
        <v>6228</v>
      </c>
      <c r="I447" s="1" t="s">
        <v>6229</v>
      </c>
      <c r="J447" s="1" t="s">
        <v>6229</v>
      </c>
      <c r="K447" s="2"/>
      <c r="L447" s="1">
        <v>-1.0</v>
      </c>
      <c r="M447" s="1"/>
      <c r="N447" s="1">
        <v>8.857716666666667</v>
      </c>
      <c r="O447" s="1" t="s">
        <v>22</v>
      </c>
      <c r="P447" s="1" t="s">
        <v>6230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idden="1">
      <c r="A448" s="1" t="s">
        <v>24</v>
      </c>
      <c r="B448" s="1" t="s">
        <v>17</v>
      </c>
      <c r="C448" s="1">
        <v>199.0</v>
      </c>
      <c r="D448" s="1">
        <v>50.0</v>
      </c>
      <c r="E448" s="2"/>
      <c r="F448" s="1" t="s">
        <v>18</v>
      </c>
      <c r="G448" s="1" t="s">
        <v>167</v>
      </c>
      <c r="H448" s="1" t="s">
        <v>6231</v>
      </c>
      <c r="I448" s="1" t="s">
        <v>6232</v>
      </c>
      <c r="J448" s="1" t="s">
        <v>6232</v>
      </c>
      <c r="K448" s="2"/>
      <c r="L448" s="1">
        <v>-5.0</v>
      </c>
      <c r="M448" s="1"/>
      <c r="N448" s="1">
        <v>13.51125</v>
      </c>
      <c r="O448" s="1" t="s">
        <v>4736</v>
      </c>
      <c r="P448" s="1" t="s">
        <v>6233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24</v>
      </c>
      <c r="B449" s="1" t="s">
        <v>17</v>
      </c>
      <c r="C449" s="1">
        <v>804.0</v>
      </c>
      <c r="D449" s="1">
        <v>31.0</v>
      </c>
      <c r="E449" s="2"/>
      <c r="F449" s="1" t="s">
        <v>18</v>
      </c>
      <c r="G449" s="1" t="s">
        <v>167</v>
      </c>
      <c r="H449" s="1" t="s">
        <v>6234</v>
      </c>
      <c r="I449" s="1" t="s">
        <v>6235</v>
      </c>
      <c r="J449" s="1" t="s">
        <v>6235</v>
      </c>
      <c r="K449" s="2"/>
      <c r="L449" s="1">
        <v>-12.0</v>
      </c>
      <c r="M449" s="1"/>
      <c r="N449" s="1">
        <v>11.7784</v>
      </c>
      <c r="O449" s="1" t="s">
        <v>4736</v>
      </c>
      <c r="P449" s="1" t="s">
        <v>6236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idden="1">
      <c r="A450" s="1" t="s">
        <v>29</v>
      </c>
      <c r="B450" s="1" t="s">
        <v>17</v>
      </c>
      <c r="C450" s="1">
        <v>692.0</v>
      </c>
      <c r="D450" s="1">
        <v>0.0</v>
      </c>
      <c r="E450" s="2"/>
      <c r="F450" s="1" t="s">
        <v>30</v>
      </c>
      <c r="G450" s="1" t="s">
        <v>19</v>
      </c>
      <c r="H450" s="1" t="s">
        <v>6237</v>
      </c>
      <c r="I450" s="1" t="s">
        <v>6238</v>
      </c>
      <c r="J450" s="1" t="s">
        <v>6238</v>
      </c>
      <c r="K450" s="2"/>
      <c r="L450" s="1">
        <v>-9.0</v>
      </c>
      <c r="M450" s="1"/>
      <c r="N450" s="1">
        <v>10.898783333333334</v>
      </c>
      <c r="O450" s="1" t="s">
        <v>4729</v>
      </c>
      <c r="P450" s="1" t="s">
        <v>6239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idden="1">
      <c r="A451" s="1" t="s">
        <v>29</v>
      </c>
      <c r="B451" s="1" t="s">
        <v>17</v>
      </c>
      <c r="C451" s="1">
        <v>528.0</v>
      </c>
      <c r="D451" s="1">
        <v>0.0</v>
      </c>
      <c r="E451" s="2"/>
      <c r="F451" s="1" t="s">
        <v>30</v>
      </c>
      <c r="G451" s="1" t="s">
        <v>31</v>
      </c>
      <c r="H451" s="1" t="s">
        <v>6240</v>
      </c>
      <c r="I451" s="1" t="s">
        <v>6241</v>
      </c>
      <c r="J451" s="1" t="s">
        <v>6241</v>
      </c>
      <c r="K451" s="2"/>
      <c r="L451" s="1">
        <v>-10.0</v>
      </c>
      <c r="M451" s="1"/>
      <c r="N451" s="1">
        <v>8.716116666666666</v>
      </c>
      <c r="O451" s="1" t="s">
        <v>4729</v>
      </c>
      <c r="P451" s="1" t="s">
        <v>6242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idden="1">
      <c r="A452" s="1" t="s">
        <v>36</v>
      </c>
      <c r="B452" s="1" t="s">
        <v>17</v>
      </c>
      <c r="C452" s="1">
        <v>827.0</v>
      </c>
      <c r="D452" s="1">
        <v>0.0</v>
      </c>
      <c r="E452" s="1" t="s">
        <v>37</v>
      </c>
      <c r="F452" s="1" t="s">
        <v>30</v>
      </c>
      <c r="G452" s="1" t="s">
        <v>31</v>
      </c>
      <c r="H452" s="1" t="s">
        <v>6243</v>
      </c>
      <c r="I452" s="1" t="s">
        <v>6244</v>
      </c>
      <c r="J452" s="1" t="s">
        <v>6244</v>
      </c>
      <c r="K452" s="2"/>
      <c r="L452" s="1">
        <v>-9.0</v>
      </c>
      <c r="M452" s="1"/>
      <c r="N452" s="1">
        <v>10.789016666666667</v>
      </c>
      <c r="O452" s="1" t="s">
        <v>4756</v>
      </c>
      <c r="P452" s="1" t="s">
        <v>6245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idden="1">
      <c r="A453" s="1" t="s">
        <v>29</v>
      </c>
      <c r="B453" s="1" t="s">
        <v>17</v>
      </c>
      <c r="C453" s="1">
        <v>394.0</v>
      </c>
      <c r="D453" s="1">
        <v>0.0</v>
      </c>
      <c r="E453" s="2"/>
      <c r="F453" s="1" t="s">
        <v>30</v>
      </c>
      <c r="G453" s="1" t="s">
        <v>31</v>
      </c>
      <c r="H453" s="1" t="s">
        <v>6246</v>
      </c>
      <c r="I453" s="1" t="s">
        <v>6247</v>
      </c>
      <c r="J453" s="1" t="s">
        <v>6247</v>
      </c>
      <c r="K453" s="2"/>
      <c r="L453" s="1">
        <v>-4.0</v>
      </c>
      <c r="M453" s="1"/>
      <c r="N453" s="1">
        <v>10.545</v>
      </c>
      <c r="O453" s="1" t="s">
        <v>4729</v>
      </c>
      <c r="P453" s="1" t="s">
        <v>6248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idden="1">
      <c r="A454" s="1" t="s">
        <v>29</v>
      </c>
      <c r="B454" s="1" t="s">
        <v>17</v>
      </c>
      <c r="C454" s="1">
        <v>348.0</v>
      </c>
      <c r="D454" s="1">
        <v>0.0</v>
      </c>
      <c r="E454" s="2"/>
      <c r="F454" s="1" t="s">
        <v>30</v>
      </c>
      <c r="G454" s="1" t="s">
        <v>31</v>
      </c>
      <c r="H454" s="1" t="s">
        <v>6249</v>
      </c>
      <c r="I454" s="1" t="s">
        <v>6250</v>
      </c>
      <c r="J454" s="1" t="s">
        <v>6250</v>
      </c>
      <c r="K454" s="2"/>
      <c r="L454" s="1">
        <v>-3.0</v>
      </c>
      <c r="M454" s="1"/>
      <c r="N454" s="1">
        <v>11.4494</v>
      </c>
      <c r="O454" s="1" t="s">
        <v>4729</v>
      </c>
      <c r="P454" s="1" t="s">
        <v>6251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36</v>
      </c>
      <c r="B455" s="1" t="s">
        <v>17</v>
      </c>
      <c r="C455" s="1">
        <v>264.0</v>
      </c>
      <c r="D455" s="1">
        <v>0.0</v>
      </c>
      <c r="E455" s="1" t="s">
        <v>37</v>
      </c>
      <c r="F455" s="1" t="s">
        <v>30</v>
      </c>
      <c r="G455" s="1" t="s">
        <v>31</v>
      </c>
      <c r="H455" s="1" t="s">
        <v>6252</v>
      </c>
      <c r="I455" s="1" t="s">
        <v>6253</v>
      </c>
      <c r="J455" s="1" t="s">
        <v>6253</v>
      </c>
      <c r="K455" s="2"/>
      <c r="L455" s="1">
        <v>-4.0</v>
      </c>
      <c r="M455" s="1"/>
      <c r="N455" s="1">
        <v>10.271083333333333</v>
      </c>
      <c r="O455" s="1" t="s">
        <v>4756</v>
      </c>
      <c r="P455" s="1" t="s">
        <v>6254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idden="1">
      <c r="A456" s="1" t="s">
        <v>24</v>
      </c>
      <c r="B456" s="1" t="s">
        <v>17</v>
      </c>
      <c r="C456" s="1">
        <v>250.0</v>
      </c>
      <c r="D456" s="1">
        <v>0.0</v>
      </c>
      <c r="E456" s="1" t="s">
        <v>37</v>
      </c>
      <c r="F456" s="1" t="s">
        <v>62</v>
      </c>
      <c r="G456" s="1" t="s">
        <v>31</v>
      </c>
      <c r="H456" s="1" t="s">
        <v>6255</v>
      </c>
      <c r="I456" s="1" t="s">
        <v>6256</v>
      </c>
      <c r="J456" s="1" t="s">
        <v>6257</v>
      </c>
      <c r="K456" s="1" t="s">
        <v>6258</v>
      </c>
      <c r="L456" s="1">
        <v>-4.0</v>
      </c>
      <c r="M456" s="1">
        <v>2.03335</v>
      </c>
      <c r="N456" s="1">
        <v>8.753433333333334</v>
      </c>
      <c r="O456" s="1" t="s">
        <v>4736</v>
      </c>
      <c r="P456" s="1" t="s">
        <v>5059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idden="1">
      <c r="A457" s="1" t="s">
        <v>29</v>
      </c>
      <c r="B457" s="1" t="s">
        <v>17</v>
      </c>
      <c r="C457" s="1">
        <v>264.0</v>
      </c>
      <c r="D457" s="1">
        <v>0.0</v>
      </c>
      <c r="E457" s="2"/>
      <c r="F457" s="1" t="s">
        <v>30</v>
      </c>
      <c r="G457" s="1" t="s">
        <v>31</v>
      </c>
      <c r="H457" s="1" t="s">
        <v>6259</v>
      </c>
      <c r="I457" s="1" t="s">
        <v>6260</v>
      </c>
      <c r="J457" s="1" t="s">
        <v>6260</v>
      </c>
      <c r="K457" s="2"/>
      <c r="L457" s="1">
        <v>-7.0</v>
      </c>
      <c r="M457" s="1"/>
      <c r="N457" s="1">
        <v>7.96945</v>
      </c>
      <c r="O457" s="1" t="s">
        <v>4729</v>
      </c>
      <c r="P457" s="1" t="s">
        <v>5799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idden="1">
      <c r="A458" s="1" t="s">
        <v>36</v>
      </c>
      <c r="B458" s="1" t="s">
        <v>17</v>
      </c>
      <c r="C458" s="1">
        <v>658.0</v>
      </c>
      <c r="D458" s="1">
        <v>0.0</v>
      </c>
      <c r="E458" s="1" t="s">
        <v>37</v>
      </c>
      <c r="F458" s="1" t="s">
        <v>30</v>
      </c>
      <c r="G458" s="1" t="s">
        <v>31</v>
      </c>
      <c r="H458" s="1" t="s">
        <v>6261</v>
      </c>
      <c r="I458" s="1" t="s">
        <v>6262</v>
      </c>
      <c r="J458" s="1" t="s">
        <v>6262</v>
      </c>
      <c r="K458" s="2"/>
      <c r="L458" s="1">
        <v>-6.0</v>
      </c>
      <c r="M458" s="1"/>
      <c r="N458" s="1">
        <v>13.431083333333333</v>
      </c>
      <c r="O458" s="1" t="s">
        <v>4756</v>
      </c>
      <c r="P458" s="1" t="s">
        <v>6263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24</v>
      </c>
      <c r="B459" s="1" t="s">
        <v>17</v>
      </c>
      <c r="C459" s="3">
        <v>453.0</v>
      </c>
      <c r="D459" s="1">
        <v>0.0</v>
      </c>
      <c r="E459" s="1" t="s">
        <v>4731</v>
      </c>
      <c r="F459" s="1" t="s">
        <v>62</v>
      </c>
      <c r="G459" s="1" t="s">
        <v>19</v>
      </c>
      <c r="H459" s="1" t="s">
        <v>6264</v>
      </c>
      <c r="I459" s="1" t="s">
        <v>6265</v>
      </c>
      <c r="J459" s="1" t="s">
        <v>6266</v>
      </c>
      <c r="K459" s="1" t="s">
        <v>6267</v>
      </c>
      <c r="L459" s="1">
        <v>-9.0</v>
      </c>
      <c r="M459" s="1">
        <v>0.012933333333333333</v>
      </c>
      <c r="N459" s="1">
        <v>7.739233333333333</v>
      </c>
      <c r="O459" s="1" t="s">
        <v>4736</v>
      </c>
      <c r="P459" s="1" t="s">
        <v>6268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idden="1">
      <c r="A460" s="1" t="s">
        <v>29</v>
      </c>
      <c r="B460" s="1" t="s">
        <v>17</v>
      </c>
      <c r="C460" s="1">
        <v>329.0</v>
      </c>
      <c r="D460" s="1">
        <v>0.0</v>
      </c>
      <c r="E460" s="2"/>
      <c r="F460" s="1" t="s">
        <v>30</v>
      </c>
      <c r="G460" s="1" t="s">
        <v>31</v>
      </c>
      <c r="H460" s="1" t="s">
        <v>6269</v>
      </c>
      <c r="I460" s="1" t="s">
        <v>6270</v>
      </c>
      <c r="J460" s="1" t="s">
        <v>6270</v>
      </c>
      <c r="K460" s="2"/>
      <c r="L460" s="1">
        <v>-2.0</v>
      </c>
      <c r="M460" s="1"/>
      <c r="N460" s="1">
        <v>12.5094</v>
      </c>
      <c r="O460" s="1" t="s">
        <v>4729</v>
      </c>
      <c r="P460" s="1" t="s">
        <v>6271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idden="1">
      <c r="A461" s="1" t="s">
        <v>24</v>
      </c>
      <c r="B461" s="1" t="s">
        <v>17</v>
      </c>
      <c r="C461" s="3">
        <v>199.0</v>
      </c>
      <c r="D461" s="1">
        <v>50.0</v>
      </c>
      <c r="E461" s="2"/>
      <c r="F461" s="1" t="s">
        <v>18</v>
      </c>
      <c r="G461" s="1" t="s">
        <v>19</v>
      </c>
      <c r="H461" s="1" t="s">
        <v>6272</v>
      </c>
      <c r="I461" s="1" t="s">
        <v>6273</v>
      </c>
      <c r="J461" s="1" t="s">
        <v>6273</v>
      </c>
      <c r="K461" s="2"/>
      <c r="L461" s="1">
        <v>-10.0</v>
      </c>
      <c r="M461" s="1"/>
      <c r="N461" s="1">
        <v>8.437</v>
      </c>
      <c r="O461" s="1" t="s">
        <v>4736</v>
      </c>
      <c r="P461" s="1" t="s">
        <v>5050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idden="1">
      <c r="A462" s="1" t="s">
        <v>24</v>
      </c>
      <c r="B462" s="1" t="s">
        <v>17</v>
      </c>
      <c r="C462" s="1">
        <v>363.0</v>
      </c>
      <c r="D462" s="1">
        <v>0.0</v>
      </c>
      <c r="E462" s="1" t="s">
        <v>4731</v>
      </c>
      <c r="F462" s="1" t="s">
        <v>62</v>
      </c>
      <c r="G462" s="1" t="s">
        <v>19</v>
      </c>
      <c r="H462" s="1" t="s">
        <v>6274</v>
      </c>
      <c r="I462" s="1" t="s">
        <v>6275</v>
      </c>
      <c r="J462" s="1" t="s">
        <v>6276</v>
      </c>
      <c r="K462" s="1" t="s">
        <v>6277</v>
      </c>
      <c r="L462" s="1">
        <v>-9.0</v>
      </c>
      <c r="M462" s="1">
        <v>0.01495</v>
      </c>
      <c r="N462" s="1">
        <v>6.744116666666667</v>
      </c>
      <c r="O462" s="1" t="s">
        <v>4736</v>
      </c>
      <c r="P462" s="1" t="s">
        <v>6278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idden="1">
      <c r="A463" s="1" t="s">
        <v>24</v>
      </c>
      <c r="B463" s="1" t="s">
        <v>17</v>
      </c>
      <c r="C463" s="3">
        <v>290.0</v>
      </c>
      <c r="D463" s="1">
        <v>19.0</v>
      </c>
      <c r="E463" s="1" t="s">
        <v>4731</v>
      </c>
      <c r="F463" s="1" t="s">
        <v>62</v>
      </c>
      <c r="G463" s="1" t="s">
        <v>31</v>
      </c>
      <c r="H463" s="1" t="s">
        <v>6279</v>
      </c>
      <c r="I463" s="1" t="s">
        <v>6280</v>
      </c>
      <c r="J463" s="1" t="s">
        <v>6281</v>
      </c>
      <c r="K463" s="1" t="s">
        <v>6282</v>
      </c>
      <c r="L463" s="1">
        <v>1.0</v>
      </c>
      <c r="M463" s="1">
        <v>0.014383333333333333</v>
      </c>
      <c r="N463" s="1">
        <v>10.37865</v>
      </c>
      <c r="O463" s="1" t="s">
        <v>4736</v>
      </c>
      <c r="P463" s="1" t="s">
        <v>4881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idden="1">
      <c r="A464" s="1" t="s">
        <v>24</v>
      </c>
      <c r="B464" s="1" t="s">
        <v>17</v>
      </c>
      <c r="C464" s="1">
        <v>369.0</v>
      </c>
      <c r="D464" s="1">
        <v>0.0</v>
      </c>
      <c r="E464" s="1" t="s">
        <v>4731</v>
      </c>
      <c r="F464" s="1" t="s">
        <v>62</v>
      </c>
      <c r="G464" s="1" t="s">
        <v>31</v>
      </c>
      <c r="H464" s="1" t="s">
        <v>6283</v>
      </c>
      <c r="I464" s="1" t="s">
        <v>6284</v>
      </c>
      <c r="J464" s="1" t="s">
        <v>6285</v>
      </c>
      <c r="K464" s="1" t="s">
        <v>6286</v>
      </c>
      <c r="L464" s="1">
        <v>-7.0</v>
      </c>
      <c r="M464" s="1">
        <v>0.016216666666666667</v>
      </c>
      <c r="N464" s="1">
        <v>10.98525</v>
      </c>
      <c r="O464" s="1" t="s">
        <v>4736</v>
      </c>
      <c r="P464" s="1" t="s">
        <v>6287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idden="1">
      <c r="A465" s="1" t="s">
        <v>36</v>
      </c>
      <c r="B465" s="1" t="s">
        <v>17</v>
      </c>
      <c r="C465" s="1">
        <v>329.0</v>
      </c>
      <c r="D465" s="1">
        <v>0.0</v>
      </c>
      <c r="E465" s="1" t="s">
        <v>37</v>
      </c>
      <c r="F465" s="1" t="s">
        <v>30</v>
      </c>
      <c r="G465" s="1" t="s">
        <v>31</v>
      </c>
      <c r="H465" s="1" t="s">
        <v>6288</v>
      </c>
      <c r="I465" s="1" t="s">
        <v>6289</v>
      </c>
      <c r="J465" s="1" t="s">
        <v>6289</v>
      </c>
      <c r="K465" s="2"/>
      <c r="L465" s="1">
        <v>-4.0</v>
      </c>
      <c r="M465" s="1"/>
      <c r="N465" s="1">
        <v>10.772966666666667</v>
      </c>
      <c r="O465" s="1" t="s">
        <v>4756</v>
      </c>
      <c r="P465" s="1" t="s">
        <v>6290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idden="1">
      <c r="A466" s="1" t="s">
        <v>36</v>
      </c>
      <c r="B466" s="1" t="s">
        <v>17</v>
      </c>
      <c r="C466" s="1">
        <v>299.0</v>
      </c>
      <c r="D466" s="1">
        <v>0.0</v>
      </c>
      <c r="E466" s="1" t="s">
        <v>37</v>
      </c>
      <c r="F466" s="1" t="s">
        <v>30</v>
      </c>
      <c r="G466" s="1" t="s">
        <v>31</v>
      </c>
      <c r="H466" s="1" t="s">
        <v>6291</v>
      </c>
      <c r="I466" s="1" t="s">
        <v>6292</v>
      </c>
      <c r="J466" s="1" t="s">
        <v>6292</v>
      </c>
      <c r="K466" s="2"/>
      <c r="L466" s="1">
        <v>-6.0</v>
      </c>
      <c r="M466" s="1"/>
      <c r="N466" s="1">
        <v>8.45745</v>
      </c>
      <c r="O466" s="1" t="s">
        <v>4756</v>
      </c>
      <c r="P466" s="1" t="s">
        <v>6293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idden="1">
      <c r="A467" s="1" t="s">
        <v>36</v>
      </c>
      <c r="B467" s="1" t="s">
        <v>17</v>
      </c>
      <c r="C467" s="1">
        <v>264.0</v>
      </c>
      <c r="D467" s="1">
        <v>0.0</v>
      </c>
      <c r="E467" s="1" t="s">
        <v>37</v>
      </c>
      <c r="F467" s="1" t="s">
        <v>30</v>
      </c>
      <c r="G467" s="1" t="s">
        <v>31</v>
      </c>
      <c r="H467" s="1" t="s">
        <v>6294</v>
      </c>
      <c r="I467" s="1" t="s">
        <v>6295</v>
      </c>
      <c r="J467" s="1" t="s">
        <v>6295</v>
      </c>
      <c r="K467" s="2"/>
      <c r="L467" s="1">
        <v>-7.0</v>
      </c>
      <c r="M467" s="1"/>
      <c r="N467" s="1">
        <v>7.564133333333333</v>
      </c>
      <c r="O467" s="1" t="s">
        <v>4756</v>
      </c>
      <c r="P467" s="1" t="s">
        <v>5579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idden="1">
      <c r="A468" s="1" t="s">
        <v>24</v>
      </c>
      <c r="B468" s="1" t="s">
        <v>17</v>
      </c>
      <c r="C468" s="1">
        <v>191.0</v>
      </c>
      <c r="D468" s="1">
        <v>48.0</v>
      </c>
      <c r="E468" s="2"/>
      <c r="F468" s="1" t="s">
        <v>18</v>
      </c>
      <c r="G468" s="1" t="s">
        <v>167</v>
      </c>
      <c r="H468" s="1" t="s">
        <v>6296</v>
      </c>
      <c r="I468" s="1" t="s">
        <v>6297</v>
      </c>
      <c r="J468" s="1" t="s">
        <v>6297</v>
      </c>
      <c r="K468" s="2"/>
      <c r="L468" s="1">
        <v>-11.0</v>
      </c>
      <c r="M468" s="1"/>
      <c r="N468" s="1">
        <v>8.0075</v>
      </c>
      <c r="O468" s="1" t="s">
        <v>4736</v>
      </c>
      <c r="P468" s="1" t="s">
        <v>6298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idden="1">
      <c r="A469" s="1" t="s">
        <v>29</v>
      </c>
      <c r="B469" s="1" t="s">
        <v>17</v>
      </c>
      <c r="C469" s="1">
        <v>329.0</v>
      </c>
      <c r="D469" s="1">
        <v>0.0</v>
      </c>
      <c r="E469" s="2"/>
      <c r="F469" s="1" t="s">
        <v>30</v>
      </c>
      <c r="G469" s="1" t="s">
        <v>19</v>
      </c>
      <c r="H469" s="1" t="s">
        <v>6299</v>
      </c>
      <c r="I469" s="1" t="s">
        <v>6300</v>
      </c>
      <c r="J469" s="1" t="s">
        <v>6300</v>
      </c>
      <c r="K469" s="2"/>
      <c r="L469" s="1">
        <v>-7.0</v>
      </c>
      <c r="M469" s="1"/>
      <c r="N469" s="1">
        <v>7.419216666666666</v>
      </c>
      <c r="O469" s="1" t="s">
        <v>4729</v>
      </c>
      <c r="P469" s="1" t="s">
        <v>6301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idden="1">
      <c r="A470" s="1" t="s">
        <v>29</v>
      </c>
      <c r="B470" s="1" t="s">
        <v>17</v>
      </c>
      <c r="C470" s="1">
        <v>512.0</v>
      </c>
      <c r="D470" s="1">
        <v>0.0</v>
      </c>
      <c r="E470" s="2"/>
      <c r="F470" s="1" t="s">
        <v>30</v>
      </c>
      <c r="G470" s="1" t="s">
        <v>31</v>
      </c>
      <c r="H470" s="1" t="s">
        <v>6302</v>
      </c>
      <c r="I470" s="1" t="s">
        <v>6303</v>
      </c>
      <c r="J470" s="1" t="s">
        <v>6303</v>
      </c>
      <c r="K470" s="2"/>
      <c r="L470" s="1">
        <v>-9.0</v>
      </c>
      <c r="M470" s="1"/>
      <c r="N470" s="1">
        <v>9.5182</v>
      </c>
      <c r="O470" s="1" t="s">
        <v>4729</v>
      </c>
      <c r="P470" s="1" t="s">
        <v>6304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idden="1">
      <c r="A471" s="1" t="s">
        <v>16</v>
      </c>
      <c r="B471" s="1" t="s">
        <v>17</v>
      </c>
      <c r="C471" s="1">
        <v>124.5</v>
      </c>
      <c r="D471" s="1">
        <v>124.5</v>
      </c>
      <c r="E471" s="2"/>
      <c r="F471" s="1" t="s">
        <v>18</v>
      </c>
      <c r="G471" s="1" t="s">
        <v>19</v>
      </c>
      <c r="H471" s="1" t="s">
        <v>6305</v>
      </c>
      <c r="I471" s="1" t="s">
        <v>6306</v>
      </c>
      <c r="J471" s="1" t="s">
        <v>6306</v>
      </c>
      <c r="K471" s="2"/>
      <c r="L471" s="1">
        <v>1.0</v>
      </c>
      <c r="M471" s="1"/>
      <c r="N471" s="1">
        <v>6.097083333333333</v>
      </c>
      <c r="O471" s="1" t="s">
        <v>22</v>
      </c>
      <c r="P471" s="1" t="s">
        <v>6307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idden="1">
      <c r="A472" s="1" t="s">
        <v>16</v>
      </c>
      <c r="B472" s="1" t="s">
        <v>17</v>
      </c>
      <c r="C472" s="1">
        <v>249.0</v>
      </c>
      <c r="D472" s="1">
        <v>249.0</v>
      </c>
      <c r="E472" s="2"/>
      <c r="F472" s="1" t="s">
        <v>18</v>
      </c>
      <c r="G472" s="1" t="s">
        <v>19</v>
      </c>
      <c r="H472" s="1" t="s">
        <v>6308</v>
      </c>
      <c r="I472" s="1" t="s">
        <v>6309</v>
      </c>
      <c r="J472" s="1" t="s">
        <v>6309</v>
      </c>
      <c r="K472" s="2"/>
      <c r="L472" s="1">
        <v>1.0</v>
      </c>
      <c r="M472" s="1"/>
      <c r="N472" s="1">
        <v>6.458683333333333</v>
      </c>
      <c r="O472" s="1" t="s">
        <v>22</v>
      </c>
      <c r="P472" s="1" t="s">
        <v>6310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idden="1">
      <c r="A473" s="1" t="s">
        <v>16</v>
      </c>
      <c r="B473" s="1" t="s">
        <v>17</v>
      </c>
      <c r="C473" s="1">
        <v>249.0</v>
      </c>
      <c r="D473" s="1">
        <v>0.0</v>
      </c>
      <c r="E473" s="2"/>
      <c r="F473" s="1" t="s">
        <v>18</v>
      </c>
      <c r="G473" s="1" t="s">
        <v>19</v>
      </c>
      <c r="H473" s="1" t="s">
        <v>6311</v>
      </c>
      <c r="I473" s="1" t="s">
        <v>6312</v>
      </c>
      <c r="J473" s="1" t="s">
        <v>6312</v>
      </c>
      <c r="K473" s="2"/>
      <c r="L473" s="1">
        <v>2.0</v>
      </c>
      <c r="M473" s="1"/>
      <c r="N473" s="1">
        <v>7.993333333333333</v>
      </c>
      <c r="O473" s="1" t="s">
        <v>22</v>
      </c>
      <c r="P473" s="1" t="s">
        <v>6313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idden="1">
      <c r="A474" s="1" t="s">
        <v>29</v>
      </c>
      <c r="B474" s="1" t="s">
        <v>17</v>
      </c>
      <c r="C474" s="3">
        <v>394.0</v>
      </c>
      <c r="D474" s="1">
        <v>0.0</v>
      </c>
      <c r="E474" s="2"/>
      <c r="F474" s="1" t="s">
        <v>30</v>
      </c>
      <c r="G474" s="1" t="s">
        <v>31</v>
      </c>
      <c r="H474" s="1" t="s">
        <v>6314</v>
      </c>
      <c r="I474" s="1" t="s">
        <v>6315</v>
      </c>
      <c r="J474" s="1" t="s">
        <v>6315</v>
      </c>
      <c r="K474" s="2"/>
      <c r="L474" s="1">
        <v>-5.0</v>
      </c>
      <c r="M474" s="1"/>
      <c r="N474" s="1">
        <v>9.61615</v>
      </c>
      <c r="O474" s="1" t="s">
        <v>4729</v>
      </c>
      <c r="P474" s="1" t="s">
        <v>6316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29</v>
      </c>
      <c r="B475" s="1" t="s">
        <v>17</v>
      </c>
      <c r="C475" s="1">
        <v>528.0</v>
      </c>
      <c r="D475" s="1">
        <v>0.0</v>
      </c>
      <c r="E475" s="2"/>
      <c r="F475" s="1" t="s">
        <v>30</v>
      </c>
      <c r="G475" s="1" t="s">
        <v>31</v>
      </c>
      <c r="H475" s="1" t="s">
        <v>6317</v>
      </c>
      <c r="I475" s="1" t="s">
        <v>6318</v>
      </c>
      <c r="J475" s="1" t="s">
        <v>6318</v>
      </c>
      <c r="K475" s="2"/>
      <c r="L475" s="1">
        <v>0.0</v>
      </c>
      <c r="M475" s="1"/>
      <c r="N475" s="1">
        <v>9.10375</v>
      </c>
      <c r="O475" s="1" t="s">
        <v>4729</v>
      </c>
      <c r="P475" s="1" t="s">
        <v>6319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24</v>
      </c>
      <c r="B476" s="1" t="s">
        <v>17</v>
      </c>
      <c r="C476" s="1">
        <v>612.0</v>
      </c>
      <c r="D476" s="1">
        <v>0.0</v>
      </c>
      <c r="E476" s="1" t="s">
        <v>4731</v>
      </c>
      <c r="F476" s="1" t="s">
        <v>62</v>
      </c>
      <c r="G476" s="1" t="s">
        <v>31</v>
      </c>
      <c r="H476" s="1" t="s">
        <v>6320</v>
      </c>
      <c r="I476" s="1" t="s">
        <v>6321</v>
      </c>
      <c r="J476" s="1" t="s">
        <v>6322</v>
      </c>
      <c r="K476" s="1" t="s">
        <v>6323</v>
      </c>
      <c r="L476" s="1">
        <v>-6.0</v>
      </c>
      <c r="M476" s="1">
        <v>0.022783333333333333</v>
      </c>
      <c r="N476" s="1">
        <v>30.353916666666667</v>
      </c>
      <c r="O476" s="1" t="s">
        <v>4736</v>
      </c>
      <c r="P476" s="1" t="s">
        <v>6324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idden="1">
      <c r="A477" s="1" t="s">
        <v>36</v>
      </c>
      <c r="B477" s="1" t="s">
        <v>17</v>
      </c>
      <c r="C477" s="1">
        <v>264.0</v>
      </c>
      <c r="D477" s="1">
        <v>0.0</v>
      </c>
      <c r="E477" s="1" t="s">
        <v>37</v>
      </c>
      <c r="F477" s="1" t="s">
        <v>30</v>
      </c>
      <c r="G477" s="1" t="s">
        <v>31</v>
      </c>
      <c r="H477" s="1" t="s">
        <v>6325</v>
      </c>
      <c r="I477" s="1" t="s">
        <v>6326</v>
      </c>
      <c r="J477" s="1" t="s">
        <v>6326</v>
      </c>
      <c r="K477" s="2"/>
      <c r="L477" s="1">
        <v>-7.0</v>
      </c>
      <c r="M477" s="1"/>
      <c r="N477" s="1">
        <v>7.937233333333333</v>
      </c>
      <c r="O477" s="1" t="s">
        <v>4756</v>
      </c>
      <c r="P477" s="1" t="s">
        <v>5179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idden="1">
      <c r="A478" s="1" t="s">
        <v>36</v>
      </c>
      <c r="B478" s="1" t="s">
        <v>17</v>
      </c>
      <c r="C478" s="1">
        <v>249.0</v>
      </c>
      <c r="D478" s="1">
        <v>0.0</v>
      </c>
      <c r="E478" s="1" t="s">
        <v>37</v>
      </c>
      <c r="F478" s="1" t="s">
        <v>30</v>
      </c>
      <c r="G478" s="1" t="s">
        <v>31</v>
      </c>
      <c r="H478" s="1" t="s">
        <v>6327</v>
      </c>
      <c r="I478" s="1" t="s">
        <v>6328</v>
      </c>
      <c r="J478" s="1" t="s">
        <v>6328</v>
      </c>
      <c r="K478" s="2"/>
      <c r="L478" s="1">
        <v>-4.0</v>
      </c>
      <c r="M478" s="1"/>
      <c r="N478" s="1">
        <v>10.947183333333333</v>
      </c>
      <c r="O478" s="1" t="s">
        <v>4756</v>
      </c>
      <c r="P478" s="1" t="s">
        <v>6329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idden="1">
      <c r="A479" s="1" t="s">
        <v>24</v>
      </c>
      <c r="B479" s="1" t="s">
        <v>17</v>
      </c>
      <c r="C479" s="1">
        <v>219.0</v>
      </c>
      <c r="D479" s="1">
        <v>50.0</v>
      </c>
      <c r="E479" s="2"/>
      <c r="F479" s="1" t="s">
        <v>18</v>
      </c>
      <c r="G479" s="1" t="s">
        <v>31</v>
      </c>
      <c r="H479" s="1" t="s">
        <v>6330</v>
      </c>
      <c r="I479" s="1" t="s">
        <v>6331</v>
      </c>
      <c r="J479" s="1" t="s">
        <v>6331</v>
      </c>
      <c r="K479" s="2"/>
      <c r="L479" s="1">
        <v>-11.0</v>
      </c>
      <c r="M479" s="1"/>
      <c r="N479" s="1">
        <v>24.48678333333333</v>
      </c>
      <c r="O479" s="1" t="s">
        <v>4736</v>
      </c>
      <c r="P479" s="1" t="s">
        <v>6332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idden="1">
      <c r="A480" s="1" t="s">
        <v>24</v>
      </c>
      <c r="B480" s="1" t="s">
        <v>17</v>
      </c>
      <c r="C480" s="1">
        <v>488.0</v>
      </c>
      <c r="D480" s="1">
        <v>0.0</v>
      </c>
      <c r="E480" s="1" t="s">
        <v>4731</v>
      </c>
      <c r="F480" s="1" t="s">
        <v>62</v>
      </c>
      <c r="G480" s="1" t="s">
        <v>31</v>
      </c>
      <c r="H480" s="1" t="s">
        <v>6333</v>
      </c>
      <c r="I480" s="1" t="s">
        <v>6334</v>
      </c>
      <c r="J480" s="1" t="s">
        <v>6335</v>
      </c>
      <c r="K480" s="1" t="s">
        <v>6336</v>
      </c>
      <c r="L480" s="1">
        <v>-1.0</v>
      </c>
      <c r="M480" s="1">
        <v>0.014283333333333334</v>
      </c>
      <c r="N480" s="1">
        <v>27.844516666666667</v>
      </c>
      <c r="O480" s="1" t="s">
        <v>4736</v>
      </c>
      <c r="P480" s="1" t="s">
        <v>6337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idden="1">
      <c r="A481" s="1" t="s">
        <v>24</v>
      </c>
      <c r="B481" s="1" t="s">
        <v>17</v>
      </c>
      <c r="C481" s="1">
        <v>1005.0</v>
      </c>
      <c r="D481" s="1">
        <v>241.0</v>
      </c>
      <c r="E481" s="2"/>
      <c r="F481" s="1" t="s">
        <v>18</v>
      </c>
      <c r="G481" s="1" t="s">
        <v>167</v>
      </c>
      <c r="H481" s="1" t="s">
        <v>6338</v>
      </c>
      <c r="I481" s="1" t="s">
        <v>6339</v>
      </c>
      <c r="J481" s="1" t="s">
        <v>6339</v>
      </c>
      <c r="K481" s="2"/>
      <c r="L481" s="1">
        <v>-5.0</v>
      </c>
      <c r="M481" s="1"/>
      <c r="N481" s="1">
        <v>33.260466666666666</v>
      </c>
      <c r="O481" s="1" t="s">
        <v>4736</v>
      </c>
      <c r="P481" s="1" t="s">
        <v>6340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idden="1">
      <c r="A482" s="1" t="s">
        <v>24</v>
      </c>
      <c r="B482" s="1" t="s">
        <v>17</v>
      </c>
      <c r="C482" s="1">
        <v>389.0</v>
      </c>
      <c r="D482" s="1">
        <v>0.0</v>
      </c>
      <c r="E482" s="1" t="s">
        <v>4731</v>
      </c>
      <c r="F482" s="1" t="s">
        <v>62</v>
      </c>
      <c r="G482" s="1" t="s">
        <v>31</v>
      </c>
      <c r="H482" s="1" t="s">
        <v>6341</v>
      </c>
      <c r="I482" s="1" t="s">
        <v>6342</v>
      </c>
      <c r="J482" s="1" t="s">
        <v>6343</v>
      </c>
      <c r="K482" s="1" t="s">
        <v>6344</v>
      </c>
      <c r="L482" s="1">
        <v>-10.0</v>
      </c>
      <c r="M482" s="1">
        <v>0.01895</v>
      </c>
      <c r="N482" s="1">
        <v>37.962716666666665</v>
      </c>
      <c r="O482" s="1" t="s">
        <v>4736</v>
      </c>
      <c r="P482" s="1" t="s">
        <v>6345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idden="1">
      <c r="A483" s="1" t="s">
        <v>29</v>
      </c>
      <c r="B483" s="1" t="s">
        <v>354</v>
      </c>
      <c r="C483" s="1">
        <v>329.0</v>
      </c>
      <c r="D483" s="1">
        <v>0.0</v>
      </c>
      <c r="E483" s="2"/>
      <c r="F483" s="1" t="s">
        <v>30</v>
      </c>
      <c r="G483" s="1" t="s">
        <v>19</v>
      </c>
      <c r="H483" s="1" t="s">
        <v>6346</v>
      </c>
      <c r="I483" s="1" t="s">
        <v>6347</v>
      </c>
      <c r="J483" s="1" t="s">
        <v>6347</v>
      </c>
      <c r="K483" s="2"/>
      <c r="L483" s="1">
        <v>-3.0</v>
      </c>
      <c r="M483" s="1"/>
      <c r="N483" s="1">
        <v>11.6497</v>
      </c>
      <c r="O483" s="1" t="s">
        <v>4729</v>
      </c>
      <c r="P483" s="1" t="s">
        <v>5232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36</v>
      </c>
      <c r="B484" s="1" t="s">
        <v>17</v>
      </c>
      <c r="C484" s="1">
        <v>388.0</v>
      </c>
      <c r="D484" s="1">
        <v>0.0</v>
      </c>
      <c r="E484" s="1" t="s">
        <v>37</v>
      </c>
      <c r="F484" s="1" t="s">
        <v>30</v>
      </c>
      <c r="G484" s="1" t="s">
        <v>31</v>
      </c>
      <c r="H484" s="1" t="s">
        <v>6348</v>
      </c>
      <c r="I484" s="1" t="s">
        <v>6349</v>
      </c>
      <c r="J484" s="1" t="s">
        <v>6349</v>
      </c>
      <c r="K484" s="2"/>
      <c r="L484" s="1">
        <v>-3.0</v>
      </c>
      <c r="M484" s="1"/>
      <c r="N484" s="1">
        <v>11.020383333333333</v>
      </c>
      <c r="O484" s="1" t="s">
        <v>4756</v>
      </c>
      <c r="P484" s="1" t="s">
        <v>6350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36</v>
      </c>
      <c r="B485" s="1" t="s">
        <v>17</v>
      </c>
      <c r="C485" s="1">
        <v>488.0</v>
      </c>
      <c r="D485" s="1">
        <v>0.0</v>
      </c>
      <c r="E485" s="1" t="s">
        <v>37</v>
      </c>
      <c r="F485" s="1" t="s">
        <v>30</v>
      </c>
      <c r="G485" s="1" t="s">
        <v>31</v>
      </c>
      <c r="H485" s="1" t="s">
        <v>6351</v>
      </c>
      <c r="I485" s="1" t="s">
        <v>6352</v>
      </c>
      <c r="J485" s="1" t="s">
        <v>6352</v>
      </c>
      <c r="K485" s="2"/>
      <c r="L485" s="1">
        <v>-5.0</v>
      </c>
      <c r="M485" s="1"/>
      <c r="N485" s="1">
        <v>9.983966666666667</v>
      </c>
      <c r="O485" s="1" t="s">
        <v>4756</v>
      </c>
      <c r="P485" s="1" t="s">
        <v>6353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idden="1">
      <c r="A486" s="1" t="s">
        <v>36</v>
      </c>
      <c r="B486" s="1" t="s">
        <v>17</v>
      </c>
      <c r="C486" s="1">
        <v>264.0</v>
      </c>
      <c r="D486" s="1">
        <v>0.0</v>
      </c>
      <c r="E486" s="1" t="s">
        <v>37</v>
      </c>
      <c r="F486" s="1" t="s">
        <v>30</v>
      </c>
      <c r="G486" s="1" t="s">
        <v>31</v>
      </c>
      <c r="H486" s="1" t="s">
        <v>6354</v>
      </c>
      <c r="I486" s="1" t="s">
        <v>6355</v>
      </c>
      <c r="J486" s="1" t="s">
        <v>6355</v>
      </c>
      <c r="K486" s="2"/>
      <c r="L486" s="1">
        <v>-6.0</v>
      </c>
      <c r="M486" s="1"/>
      <c r="N486" s="1">
        <v>8.14155</v>
      </c>
      <c r="O486" s="1" t="s">
        <v>4756</v>
      </c>
      <c r="P486" s="1" t="s">
        <v>5179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idden="1">
      <c r="A487" s="1" t="s">
        <v>36</v>
      </c>
      <c r="B487" s="1" t="s">
        <v>17</v>
      </c>
      <c r="C487" s="1">
        <v>329.0</v>
      </c>
      <c r="D487" s="1">
        <v>0.0</v>
      </c>
      <c r="E487" s="1" t="s">
        <v>37</v>
      </c>
      <c r="F487" s="1" t="s">
        <v>30</v>
      </c>
      <c r="G487" s="1" t="s">
        <v>31</v>
      </c>
      <c r="H487" s="1" t="s">
        <v>6356</v>
      </c>
      <c r="I487" s="1" t="s">
        <v>6357</v>
      </c>
      <c r="J487" s="1" t="s">
        <v>6357</v>
      </c>
      <c r="K487" s="2"/>
      <c r="L487" s="1">
        <v>-9.0</v>
      </c>
      <c r="M487" s="1"/>
      <c r="N487" s="1">
        <v>5.19545</v>
      </c>
      <c r="O487" s="1" t="s">
        <v>4756</v>
      </c>
      <c r="P487" s="1" t="s">
        <v>6358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24</v>
      </c>
      <c r="B488" s="1" t="s">
        <v>17</v>
      </c>
      <c r="C488" s="1">
        <v>130.0</v>
      </c>
      <c r="D488" s="1">
        <v>119.0</v>
      </c>
      <c r="E488" s="2"/>
      <c r="F488" s="1" t="s">
        <v>18</v>
      </c>
      <c r="G488" s="1" t="s">
        <v>31</v>
      </c>
      <c r="H488" s="1" t="s">
        <v>6359</v>
      </c>
      <c r="I488" s="1" t="s">
        <v>6360</v>
      </c>
      <c r="J488" s="1" t="s">
        <v>6361</v>
      </c>
      <c r="K488" s="2"/>
      <c r="L488" s="1">
        <v>401.0</v>
      </c>
      <c r="M488" s="1"/>
      <c r="N488" s="1">
        <v>13.7825</v>
      </c>
      <c r="O488" s="1" t="s">
        <v>4736</v>
      </c>
      <c r="P488" s="1" t="s">
        <v>6233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idden="1">
      <c r="A489" s="1" t="s">
        <v>98</v>
      </c>
      <c r="B489" s="1" t="s">
        <v>354</v>
      </c>
      <c r="C489" s="1">
        <v>264.0</v>
      </c>
      <c r="D489" s="1">
        <v>0.0</v>
      </c>
      <c r="E489" s="1" t="s">
        <v>4945</v>
      </c>
      <c r="F489" s="1" t="s">
        <v>30</v>
      </c>
      <c r="G489" s="1" t="s">
        <v>31</v>
      </c>
      <c r="H489" s="1" t="s">
        <v>6362</v>
      </c>
      <c r="I489" s="1" t="s">
        <v>6363</v>
      </c>
      <c r="J489" s="1" t="s">
        <v>6363</v>
      </c>
      <c r="K489" s="2"/>
      <c r="L489" s="1">
        <v>-8.0</v>
      </c>
      <c r="M489" s="1"/>
      <c r="N489" s="1">
        <v>6.476733333333334</v>
      </c>
      <c r="O489" s="1" t="s">
        <v>4729</v>
      </c>
      <c r="P489" s="1" t="s">
        <v>2484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16</v>
      </c>
      <c r="B490" s="1" t="s">
        <v>17</v>
      </c>
      <c r="C490" s="1">
        <v>124.5</v>
      </c>
      <c r="D490" s="1">
        <v>124.5</v>
      </c>
      <c r="E490" s="2"/>
      <c r="F490" s="1" t="s">
        <v>18</v>
      </c>
      <c r="G490" s="1" t="s">
        <v>19</v>
      </c>
      <c r="H490" s="1" t="s">
        <v>6364</v>
      </c>
      <c r="I490" s="1" t="s">
        <v>6365</v>
      </c>
      <c r="J490" s="1" t="s">
        <v>6361</v>
      </c>
      <c r="K490" s="2"/>
      <c r="L490" s="1">
        <v>431.0</v>
      </c>
      <c r="M490" s="1"/>
      <c r="N490" s="1">
        <v>5.608816666666667</v>
      </c>
      <c r="O490" s="1" t="s">
        <v>22</v>
      </c>
      <c r="P490" s="1" t="s">
        <v>6366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idden="1">
      <c r="A491" s="1" t="s">
        <v>36</v>
      </c>
      <c r="B491" s="1" t="s">
        <v>17</v>
      </c>
      <c r="C491" s="1">
        <v>380.0</v>
      </c>
      <c r="D491" s="1">
        <v>0.0</v>
      </c>
      <c r="E491" s="1" t="s">
        <v>37</v>
      </c>
      <c r="F491" s="1" t="s">
        <v>30</v>
      </c>
      <c r="G491" s="1" t="s">
        <v>31</v>
      </c>
      <c r="H491" s="1" t="s">
        <v>6367</v>
      </c>
      <c r="I491" s="1" t="s">
        <v>6368</v>
      </c>
      <c r="J491" s="1" t="s">
        <v>6368</v>
      </c>
      <c r="K491" s="2"/>
      <c r="L491" s="1">
        <v>-6.0</v>
      </c>
      <c r="M491" s="1"/>
      <c r="N491" s="1">
        <v>8.020683333333332</v>
      </c>
      <c r="O491" s="1" t="s">
        <v>4756</v>
      </c>
      <c r="P491" s="1" t="s">
        <v>6369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idden="1">
      <c r="A492" s="1" t="s">
        <v>29</v>
      </c>
      <c r="B492" s="1" t="s">
        <v>354</v>
      </c>
      <c r="C492" s="1">
        <v>405.0</v>
      </c>
      <c r="D492" s="1">
        <v>0.0</v>
      </c>
      <c r="E492" s="2"/>
      <c r="F492" s="1" t="s">
        <v>30</v>
      </c>
      <c r="G492" s="1" t="s">
        <v>31</v>
      </c>
      <c r="H492" s="1" t="s">
        <v>6370</v>
      </c>
      <c r="I492" s="1" t="s">
        <v>6371</v>
      </c>
      <c r="J492" s="1" t="s">
        <v>6371</v>
      </c>
      <c r="K492" s="2"/>
      <c r="L492" s="1">
        <v>-8.0</v>
      </c>
      <c r="M492" s="1"/>
      <c r="N492" s="1">
        <v>6.800116666666667</v>
      </c>
      <c r="O492" s="1" t="s">
        <v>4729</v>
      </c>
      <c r="P492" s="1" t="s">
        <v>6372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idden="1">
      <c r="A493" s="1" t="s">
        <v>36</v>
      </c>
      <c r="B493" s="1" t="s">
        <v>17</v>
      </c>
      <c r="C493" s="1">
        <v>329.0</v>
      </c>
      <c r="D493" s="1">
        <v>0.0</v>
      </c>
      <c r="E493" s="1" t="s">
        <v>37</v>
      </c>
      <c r="F493" s="1" t="s">
        <v>30</v>
      </c>
      <c r="G493" s="1" t="s">
        <v>31</v>
      </c>
      <c r="H493" s="1" t="s">
        <v>6373</v>
      </c>
      <c r="I493" s="1" t="s">
        <v>6374</v>
      </c>
      <c r="J493" s="1" t="s">
        <v>6374</v>
      </c>
      <c r="K493" s="2"/>
      <c r="L493" s="1">
        <v>-9.0</v>
      </c>
      <c r="M493" s="1"/>
      <c r="N493" s="1">
        <v>5.262183333333334</v>
      </c>
      <c r="O493" s="1" t="s">
        <v>4756</v>
      </c>
      <c r="P493" s="1" t="s">
        <v>5836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36</v>
      </c>
      <c r="B494" s="1" t="s">
        <v>17</v>
      </c>
      <c r="C494" s="1">
        <v>264.0</v>
      </c>
      <c r="D494" s="1">
        <v>0.0</v>
      </c>
      <c r="E494" s="1" t="s">
        <v>37</v>
      </c>
      <c r="F494" s="1" t="s">
        <v>30</v>
      </c>
      <c r="G494" s="1" t="s">
        <v>31</v>
      </c>
      <c r="H494" s="1" t="s">
        <v>6375</v>
      </c>
      <c r="I494" s="1" t="s">
        <v>6376</v>
      </c>
      <c r="J494" s="1" t="s">
        <v>6376</v>
      </c>
      <c r="K494" s="2"/>
      <c r="L494" s="1">
        <v>-9.0</v>
      </c>
      <c r="M494" s="1"/>
      <c r="N494" s="1">
        <v>5.8746833333333335</v>
      </c>
      <c r="O494" s="1" t="s">
        <v>4756</v>
      </c>
      <c r="P494" s="1" t="s">
        <v>6377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idden="1">
      <c r="A495" s="1" t="s">
        <v>24</v>
      </c>
      <c r="B495" s="1" t="s">
        <v>17</v>
      </c>
      <c r="C495" s="1">
        <v>247.0</v>
      </c>
      <c r="D495" s="1">
        <v>62.0</v>
      </c>
      <c r="E495" s="2"/>
      <c r="F495" s="1" t="s">
        <v>18</v>
      </c>
      <c r="G495" s="1" t="s">
        <v>167</v>
      </c>
      <c r="H495" s="1" t="s">
        <v>6378</v>
      </c>
      <c r="I495" s="1" t="s">
        <v>6379</v>
      </c>
      <c r="J495" s="1" t="s">
        <v>6361</v>
      </c>
      <c r="K495" s="2"/>
      <c r="L495" s="1">
        <v>435.0</v>
      </c>
      <c r="M495" s="1"/>
      <c r="N495" s="1">
        <v>7.804866666666666</v>
      </c>
      <c r="O495" s="1" t="s">
        <v>4736</v>
      </c>
      <c r="P495" s="1" t="s">
        <v>6380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36</v>
      </c>
      <c r="B496" s="1" t="s">
        <v>17</v>
      </c>
      <c r="C496" s="1">
        <v>481.0</v>
      </c>
      <c r="D496" s="1">
        <v>0.0</v>
      </c>
      <c r="E496" s="1" t="s">
        <v>37</v>
      </c>
      <c r="F496" s="1" t="s">
        <v>30</v>
      </c>
      <c r="G496" s="1" t="s">
        <v>31</v>
      </c>
      <c r="H496" s="1" t="s">
        <v>6381</v>
      </c>
      <c r="I496" s="1" t="s">
        <v>6382</v>
      </c>
      <c r="J496" s="1" t="s">
        <v>6382</v>
      </c>
      <c r="K496" s="2"/>
      <c r="L496" s="1">
        <v>-7.0</v>
      </c>
      <c r="M496" s="1"/>
      <c r="N496" s="1">
        <v>7.15325</v>
      </c>
      <c r="O496" s="1" t="s">
        <v>4756</v>
      </c>
      <c r="P496" s="1" t="s">
        <v>6383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idden="1">
      <c r="A497" s="1" t="s">
        <v>24</v>
      </c>
      <c r="B497" s="1" t="s">
        <v>17</v>
      </c>
      <c r="C497" s="3">
        <v>418.0</v>
      </c>
      <c r="D497" s="1">
        <v>105.0</v>
      </c>
      <c r="E497" s="2"/>
      <c r="F497" s="1" t="s">
        <v>18</v>
      </c>
      <c r="G497" s="1" t="s">
        <v>167</v>
      </c>
      <c r="H497" s="1" t="s">
        <v>6384</v>
      </c>
      <c r="I497" s="1" t="s">
        <v>6385</v>
      </c>
      <c r="J497" s="1" t="s">
        <v>6361</v>
      </c>
      <c r="K497" s="2"/>
      <c r="L497" s="1">
        <v>454.0</v>
      </c>
      <c r="M497" s="1"/>
      <c r="N497" s="1">
        <v>13.70235</v>
      </c>
      <c r="O497" s="1" t="s">
        <v>4736</v>
      </c>
      <c r="P497" s="1" t="s">
        <v>6386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36</v>
      </c>
      <c r="B498" s="1" t="s">
        <v>17</v>
      </c>
      <c r="C498" s="1">
        <v>368.0</v>
      </c>
      <c r="D498" s="1">
        <v>0.0</v>
      </c>
      <c r="E498" s="1" t="s">
        <v>37</v>
      </c>
      <c r="F498" s="1" t="s">
        <v>30</v>
      </c>
      <c r="G498" s="1" t="s">
        <v>31</v>
      </c>
      <c r="H498" s="1" t="s">
        <v>6387</v>
      </c>
      <c r="I498" s="1" t="s">
        <v>6388</v>
      </c>
      <c r="J498" s="1" t="s">
        <v>6388</v>
      </c>
      <c r="K498" s="2"/>
      <c r="L498" s="1">
        <v>-7.0</v>
      </c>
      <c r="M498" s="1"/>
      <c r="N498" s="1">
        <v>7.355583333333334</v>
      </c>
      <c r="O498" s="1" t="s">
        <v>4756</v>
      </c>
      <c r="P498" s="1" t="s">
        <v>6389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idden="1">
      <c r="A499" s="1" t="s">
        <v>24</v>
      </c>
      <c r="B499" s="1" t="s">
        <v>17</v>
      </c>
      <c r="C499" s="1">
        <v>199.0</v>
      </c>
      <c r="D499" s="1">
        <v>50.0</v>
      </c>
      <c r="E499" s="2"/>
      <c r="F499" s="1" t="s">
        <v>18</v>
      </c>
      <c r="G499" s="1" t="s">
        <v>31</v>
      </c>
      <c r="H499" s="1" t="s">
        <v>6390</v>
      </c>
      <c r="I499" s="1" t="s">
        <v>6391</v>
      </c>
      <c r="J499" s="1" t="s">
        <v>6361</v>
      </c>
      <c r="K499" s="2"/>
      <c r="L499" s="1">
        <v>468.0</v>
      </c>
      <c r="M499" s="1"/>
      <c r="N499" s="1">
        <v>9.208133333333333</v>
      </c>
      <c r="O499" s="1" t="s">
        <v>4736</v>
      </c>
      <c r="P499" s="1" t="s">
        <v>6233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idden="1">
      <c r="A500" s="1" t="s">
        <v>29</v>
      </c>
      <c r="B500" s="1" t="s">
        <v>354</v>
      </c>
      <c r="C500" s="1">
        <v>264.0</v>
      </c>
      <c r="D500" s="1">
        <v>0.0</v>
      </c>
      <c r="E500" s="2"/>
      <c r="F500" s="1" t="s">
        <v>30</v>
      </c>
      <c r="G500" s="1" t="s">
        <v>31</v>
      </c>
      <c r="H500" s="1" t="s">
        <v>6392</v>
      </c>
      <c r="I500" s="1" t="s">
        <v>6393</v>
      </c>
      <c r="J500" s="1" t="s">
        <v>6393</v>
      </c>
      <c r="K500" s="2"/>
      <c r="L500" s="1">
        <v>-5.0</v>
      </c>
      <c r="M500" s="1"/>
      <c r="N500" s="1">
        <v>9.952783333333333</v>
      </c>
      <c r="O500" s="1" t="s">
        <v>4729</v>
      </c>
      <c r="P500" s="1" t="s">
        <v>6394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idden="1">
      <c r="A501" s="1" t="s">
        <v>29</v>
      </c>
      <c r="B501" s="1" t="s">
        <v>354</v>
      </c>
      <c r="C501" s="1">
        <v>364.0</v>
      </c>
      <c r="D501" s="1">
        <v>0.0</v>
      </c>
      <c r="E501" s="2"/>
      <c r="F501" s="1" t="s">
        <v>30</v>
      </c>
      <c r="G501" s="1" t="s">
        <v>19</v>
      </c>
      <c r="H501" s="1" t="s">
        <v>6395</v>
      </c>
      <c r="I501" s="1" t="s">
        <v>6396</v>
      </c>
      <c r="J501" s="1" t="s">
        <v>6396</v>
      </c>
      <c r="K501" s="2"/>
      <c r="L501" s="1">
        <v>-6.0</v>
      </c>
      <c r="M501" s="1"/>
      <c r="N501" s="1">
        <v>8.097383333333333</v>
      </c>
      <c r="O501" s="1" t="s">
        <v>4729</v>
      </c>
      <c r="P501" s="1" t="s">
        <v>6397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idden="1">
      <c r="A502" s="1" t="s">
        <v>24</v>
      </c>
      <c r="B502" s="1" t="s">
        <v>17</v>
      </c>
      <c r="C502" s="1">
        <v>470.0</v>
      </c>
      <c r="D502" s="1">
        <v>93.0</v>
      </c>
      <c r="E502" s="2"/>
      <c r="F502" s="1" t="s">
        <v>18</v>
      </c>
      <c r="G502" s="1" t="s">
        <v>167</v>
      </c>
      <c r="H502" s="1" t="s">
        <v>6398</v>
      </c>
      <c r="I502" s="1" t="s">
        <v>6399</v>
      </c>
      <c r="J502" s="1" t="s">
        <v>6361</v>
      </c>
      <c r="K502" s="2"/>
      <c r="L502" s="1">
        <v>480.0</v>
      </c>
      <c r="M502" s="1"/>
      <c r="N502" s="1">
        <v>9.4208</v>
      </c>
      <c r="O502" s="1" t="s">
        <v>4736</v>
      </c>
      <c r="P502" s="1" t="s">
        <v>6400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idden="1">
      <c r="A503" s="1" t="s">
        <v>98</v>
      </c>
      <c r="B503" s="1" t="s">
        <v>354</v>
      </c>
      <c r="C503" s="1">
        <v>622.0</v>
      </c>
      <c r="D503" s="1">
        <v>0.0</v>
      </c>
      <c r="E503" s="1" t="s">
        <v>4806</v>
      </c>
      <c r="F503" s="1" t="s">
        <v>30</v>
      </c>
      <c r="G503" s="1" t="s">
        <v>31</v>
      </c>
      <c r="H503" s="1" t="s">
        <v>6401</v>
      </c>
      <c r="I503" s="1" t="s">
        <v>6402</v>
      </c>
      <c r="J503" s="1" t="s">
        <v>6402</v>
      </c>
      <c r="K503" s="2"/>
      <c r="L503" s="1">
        <v>-9.0</v>
      </c>
      <c r="M503" s="1"/>
      <c r="N503" s="1">
        <v>10.000933333333334</v>
      </c>
      <c r="O503" s="1" t="s">
        <v>4729</v>
      </c>
      <c r="P503" s="1" t="s">
        <v>6403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36</v>
      </c>
      <c r="B504" s="1" t="s">
        <v>17</v>
      </c>
      <c r="C504" s="3">
        <v>224.0</v>
      </c>
      <c r="D504" s="1">
        <v>0.0</v>
      </c>
      <c r="E504" s="1" t="s">
        <v>37</v>
      </c>
      <c r="F504" s="1" t="s">
        <v>30</v>
      </c>
      <c r="G504" s="1" t="s">
        <v>31</v>
      </c>
      <c r="H504" s="1" t="s">
        <v>6404</v>
      </c>
      <c r="I504" s="1" t="s">
        <v>6405</v>
      </c>
      <c r="J504" s="1" t="s">
        <v>6405</v>
      </c>
      <c r="K504" s="2"/>
      <c r="L504" s="1">
        <v>-6.0</v>
      </c>
      <c r="M504" s="1"/>
      <c r="N504" s="1">
        <v>8.400666666666666</v>
      </c>
      <c r="O504" s="1" t="s">
        <v>4756</v>
      </c>
      <c r="P504" s="1" t="s">
        <v>6406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29</v>
      </c>
      <c r="B505" s="1" t="s">
        <v>354</v>
      </c>
      <c r="C505" s="1">
        <v>580.0</v>
      </c>
      <c r="D505" s="1">
        <v>0.0</v>
      </c>
      <c r="E505" s="2"/>
      <c r="F505" s="1" t="s">
        <v>30</v>
      </c>
      <c r="G505" s="1" t="s">
        <v>31</v>
      </c>
      <c r="H505" s="1" t="s">
        <v>6407</v>
      </c>
      <c r="I505" s="1" t="s">
        <v>6408</v>
      </c>
      <c r="J505" s="1" t="s">
        <v>6408</v>
      </c>
      <c r="K505" s="2"/>
      <c r="L505" s="1">
        <v>-9.0</v>
      </c>
      <c r="M505" s="1"/>
      <c r="N505" s="1">
        <v>10.2817</v>
      </c>
      <c r="O505" s="1" t="s">
        <v>4729</v>
      </c>
      <c r="P505" s="1" t="s">
        <v>6409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36</v>
      </c>
      <c r="B506" s="1" t="s">
        <v>17</v>
      </c>
      <c r="C506" s="1">
        <v>329.0</v>
      </c>
      <c r="D506" s="1">
        <v>0.0</v>
      </c>
      <c r="E506" s="1" t="s">
        <v>37</v>
      </c>
      <c r="F506" s="1" t="s">
        <v>30</v>
      </c>
      <c r="G506" s="1" t="s">
        <v>31</v>
      </c>
      <c r="H506" s="1" t="s">
        <v>6410</v>
      </c>
      <c r="I506" s="1" t="s">
        <v>6411</v>
      </c>
      <c r="J506" s="1" t="s">
        <v>6411</v>
      </c>
      <c r="K506" s="2"/>
      <c r="L506" s="1">
        <v>0.0</v>
      </c>
      <c r="M506" s="1"/>
      <c r="N506" s="1">
        <v>15.064133333333332</v>
      </c>
      <c r="O506" s="1" t="s">
        <v>4756</v>
      </c>
      <c r="P506" s="1" t="s">
        <v>6412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24</v>
      </c>
      <c r="B507" s="1" t="s">
        <v>17</v>
      </c>
      <c r="C507" s="1">
        <v>624.0</v>
      </c>
      <c r="D507" s="1">
        <v>154.0</v>
      </c>
      <c r="E507" s="2"/>
      <c r="F507" s="1" t="s">
        <v>18</v>
      </c>
      <c r="G507" s="1" t="s">
        <v>31</v>
      </c>
      <c r="H507" s="1" t="s">
        <v>6413</v>
      </c>
      <c r="I507" s="1" t="s">
        <v>6414</v>
      </c>
      <c r="J507" s="1" t="s">
        <v>6361</v>
      </c>
      <c r="K507" s="2"/>
      <c r="L507" s="1">
        <v>490.0</v>
      </c>
      <c r="M507" s="1"/>
      <c r="N507" s="1">
        <v>17.614016666666668</v>
      </c>
      <c r="O507" s="1" t="s">
        <v>4736</v>
      </c>
      <c r="P507" s="1" t="s">
        <v>6415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idden="1">
      <c r="A508" s="1" t="s">
        <v>29</v>
      </c>
      <c r="B508" s="1" t="s">
        <v>354</v>
      </c>
      <c r="C508" s="1">
        <v>364.0</v>
      </c>
      <c r="D508" s="1">
        <v>0.0</v>
      </c>
      <c r="E508" s="2"/>
      <c r="F508" s="1" t="s">
        <v>30</v>
      </c>
      <c r="G508" s="1" t="s">
        <v>31</v>
      </c>
      <c r="H508" s="1" t="s">
        <v>6416</v>
      </c>
      <c r="I508" s="1" t="s">
        <v>6417</v>
      </c>
      <c r="J508" s="1" t="s">
        <v>6417</v>
      </c>
      <c r="K508" s="2"/>
      <c r="L508" s="1">
        <v>-6.0</v>
      </c>
      <c r="M508" s="1"/>
      <c r="N508" s="1">
        <v>8.11815</v>
      </c>
      <c r="O508" s="1" t="s">
        <v>4729</v>
      </c>
      <c r="P508" s="1" t="s">
        <v>4790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idden="1">
      <c r="A509" s="1" t="s">
        <v>29</v>
      </c>
      <c r="B509" s="1" t="s">
        <v>354</v>
      </c>
      <c r="C509" s="1">
        <v>264.0</v>
      </c>
      <c r="D509" s="1">
        <v>0.0</v>
      </c>
      <c r="E509" s="2"/>
      <c r="F509" s="1" t="s">
        <v>30</v>
      </c>
      <c r="G509" s="1" t="s">
        <v>31</v>
      </c>
      <c r="H509" s="1" t="s">
        <v>6418</v>
      </c>
      <c r="I509" s="1" t="s">
        <v>6419</v>
      </c>
      <c r="J509" s="1" t="s">
        <v>6419</v>
      </c>
      <c r="K509" s="2"/>
      <c r="L509" s="1">
        <v>-8.0</v>
      </c>
      <c r="M509" s="1"/>
      <c r="N509" s="1">
        <v>6.170333333333334</v>
      </c>
      <c r="O509" s="1" t="s">
        <v>4729</v>
      </c>
      <c r="P509" s="1" t="s">
        <v>6420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idden="1">
      <c r="A510" s="1" t="s">
        <v>16</v>
      </c>
      <c r="B510" s="1" t="s">
        <v>17</v>
      </c>
      <c r="C510" s="1">
        <v>124.5</v>
      </c>
      <c r="D510" s="1">
        <v>124.5</v>
      </c>
      <c r="E510" s="2"/>
      <c r="F510" s="1" t="s">
        <v>18</v>
      </c>
      <c r="G510" s="1" t="s">
        <v>19</v>
      </c>
      <c r="H510" s="1" t="s">
        <v>6421</v>
      </c>
      <c r="I510" s="1" t="s">
        <v>6422</v>
      </c>
      <c r="J510" s="1" t="s">
        <v>6361</v>
      </c>
      <c r="K510" s="2"/>
      <c r="L510" s="1">
        <v>541.0</v>
      </c>
      <c r="M510" s="1"/>
      <c r="N510" s="1">
        <v>0.6243</v>
      </c>
      <c r="O510" s="1" t="s">
        <v>22</v>
      </c>
      <c r="P510" s="1" t="s">
        <v>6423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36</v>
      </c>
      <c r="B511" s="1" t="s">
        <v>17</v>
      </c>
      <c r="C511" s="1">
        <v>403.0</v>
      </c>
      <c r="D511" s="1">
        <v>0.0</v>
      </c>
      <c r="E511" s="1" t="s">
        <v>37</v>
      </c>
      <c r="F511" s="1" t="s">
        <v>30</v>
      </c>
      <c r="G511" s="1" t="s">
        <v>31</v>
      </c>
      <c r="H511" s="1" t="s">
        <v>6424</v>
      </c>
      <c r="I511" s="1" t="s">
        <v>6425</v>
      </c>
      <c r="J511" s="1" t="s">
        <v>6425</v>
      </c>
      <c r="K511" s="2"/>
      <c r="L511" s="1">
        <v>-7.0</v>
      </c>
      <c r="M511" s="1"/>
      <c r="N511" s="1">
        <v>7.5960833333333335</v>
      </c>
      <c r="O511" s="1" t="s">
        <v>4756</v>
      </c>
      <c r="P511" s="1" t="s">
        <v>6426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36</v>
      </c>
      <c r="B512" s="1" t="s">
        <v>17</v>
      </c>
      <c r="C512" s="1">
        <v>321.0</v>
      </c>
      <c r="D512" s="1">
        <v>0.0</v>
      </c>
      <c r="E512" s="1" t="s">
        <v>37</v>
      </c>
      <c r="F512" s="1" t="s">
        <v>30</v>
      </c>
      <c r="G512" s="1" t="s">
        <v>31</v>
      </c>
      <c r="H512" s="1" t="s">
        <v>6427</v>
      </c>
      <c r="I512" s="1" t="s">
        <v>6428</v>
      </c>
      <c r="J512" s="1" t="s">
        <v>6428</v>
      </c>
      <c r="K512" s="2"/>
      <c r="L512" s="1">
        <v>-8.0</v>
      </c>
      <c r="M512" s="1"/>
      <c r="N512" s="1">
        <v>6.4424</v>
      </c>
      <c r="O512" s="1" t="s">
        <v>4756</v>
      </c>
      <c r="P512" s="1" t="s">
        <v>6429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36</v>
      </c>
      <c r="B513" s="1" t="s">
        <v>17</v>
      </c>
      <c r="C513" s="1">
        <v>264.0</v>
      </c>
      <c r="D513" s="1">
        <v>0.0</v>
      </c>
      <c r="E513" s="1" t="s">
        <v>37</v>
      </c>
      <c r="F513" s="1" t="s">
        <v>30</v>
      </c>
      <c r="G513" s="1" t="s">
        <v>31</v>
      </c>
      <c r="H513" s="1" t="s">
        <v>6430</v>
      </c>
      <c r="I513" s="1" t="s">
        <v>6431</v>
      </c>
      <c r="J513" s="1" t="s">
        <v>6431</v>
      </c>
      <c r="K513" s="2"/>
      <c r="L513" s="1">
        <v>-6.0</v>
      </c>
      <c r="M513" s="1"/>
      <c r="N513" s="1">
        <v>8.442366666666667</v>
      </c>
      <c r="O513" s="1" t="s">
        <v>4756</v>
      </c>
      <c r="P513" s="1" t="s">
        <v>6432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98</v>
      </c>
      <c r="B514" s="1" t="s">
        <v>354</v>
      </c>
      <c r="C514" s="1">
        <v>415.0</v>
      </c>
      <c r="D514" s="1">
        <v>0.0</v>
      </c>
      <c r="E514" s="1" t="s">
        <v>6433</v>
      </c>
      <c r="F514" s="1" t="s">
        <v>30</v>
      </c>
      <c r="G514" s="1" t="s">
        <v>31</v>
      </c>
      <c r="H514" s="1" t="s">
        <v>6434</v>
      </c>
      <c r="I514" s="1" t="s">
        <v>6435</v>
      </c>
      <c r="J514" s="1" t="s">
        <v>6435</v>
      </c>
      <c r="K514" s="2"/>
      <c r="L514" s="1">
        <v>-5.0</v>
      </c>
      <c r="M514" s="1"/>
      <c r="N514" s="1">
        <v>9.9371</v>
      </c>
      <c r="O514" s="1" t="s">
        <v>4729</v>
      </c>
      <c r="P514" s="1" t="s">
        <v>6436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idden="1">
      <c r="A515" s="1" t="s">
        <v>98</v>
      </c>
      <c r="B515" s="1" t="s">
        <v>354</v>
      </c>
      <c r="C515" s="1">
        <v>329.0</v>
      </c>
      <c r="D515" s="1">
        <v>0.0</v>
      </c>
      <c r="E515" s="1" t="s">
        <v>5086</v>
      </c>
      <c r="F515" s="1" t="s">
        <v>30</v>
      </c>
      <c r="G515" s="1" t="s">
        <v>31</v>
      </c>
      <c r="H515" s="1" t="s">
        <v>6437</v>
      </c>
      <c r="I515" s="1" t="s">
        <v>6438</v>
      </c>
      <c r="J515" s="1" t="s">
        <v>6438</v>
      </c>
      <c r="K515" s="2"/>
      <c r="L515" s="1">
        <v>-5.0</v>
      </c>
      <c r="M515" s="1"/>
      <c r="N515" s="1">
        <v>9.451033333333333</v>
      </c>
      <c r="O515" s="1" t="s">
        <v>4729</v>
      </c>
      <c r="P515" s="1" t="s">
        <v>6439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idden="1">
      <c r="A516" s="1" t="s">
        <v>24</v>
      </c>
      <c r="B516" s="1" t="s">
        <v>17</v>
      </c>
      <c r="C516" s="1">
        <v>199.0</v>
      </c>
      <c r="D516" s="1">
        <v>50.0</v>
      </c>
      <c r="E516" s="2"/>
      <c r="F516" s="1" t="s">
        <v>18</v>
      </c>
      <c r="G516" s="1" t="s">
        <v>31</v>
      </c>
      <c r="H516" s="1" t="s">
        <v>6440</v>
      </c>
      <c r="I516" s="1" t="s">
        <v>6441</v>
      </c>
      <c r="J516" s="1" t="s">
        <v>6361</v>
      </c>
      <c r="K516" s="2"/>
      <c r="L516" s="1">
        <v>579.0</v>
      </c>
      <c r="M516" s="1"/>
      <c r="N516" s="1">
        <v>10.82295</v>
      </c>
      <c r="O516" s="1" t="s">
        <v>4736</v>
      </c>
      <c r="P516" s="1" t="s">
        <v>6442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idden="1">
      <c r="A517" s="1" t="s">
        <v>24</v>
      </c>
      <c r="B517" s="1" t="s">
        <v>17</v>
      </c>
      <c r="C517" s="1">
        <v>299.0</v>
      </c>
      <c r="D517" s="1">
        <v>75.0</v>
      </c>
      <c r="E517" s="2"/>
      <c r="F517" s="1" t="s">
        <v>18</v>
      </c>
      <c r="G517" s="1" t="s">
        <v>31</v>
      </c>
      <c r="H517" s="1" t="s">
        <v>6443</v>
      </c>
      <c r="I517" s="1" t="s">
        <v>6444</v>
      </c>
      <c r="J517" s="1" t="s">
        <v>6361</v>
      </c>
      <c r="K517" s="2"/>
      <c r="L517" s="1">
        <v>581.0</v>
      </c>
      <c r="M517" s="1"/>
      <c r="N517" s="1">
        <v>11.491833333333334</v>
      </c>
      <c r="O517" s="1" t="s">
        <v>4736</v>
      </c>
      <c r="P517" s="1" t="s">
        <v>6445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16</v>
      </c>
      <c r="B518" s="1" t="s">
        <v>17</v>
      </c>
      <c r="C518" s="1">
        <v>249.0</v>
      </c>
      <c r="D518" s="1">
        <v>0.0</v>
      </c>
      <c r="E518" s="2"/>
      <c r="F518" s="1" t="s">
        <v>18</v>
      </c>
      <c r="G518" s="1" t="s">
        <v>19</v>
      </c>
      <c r="H518" s="1" t="s">
        <v>6446</v>
      </c>
      <c r="I518" s="1" t="s">
        <v>6447</v>
      </c>
      <c r="J518" s="1" t="s">
        <v>6361</v>
      </c>
      <c r="K518" s="2"/>
      <c r="L518" s="1">
        <v>569.0</v>
      </c>
      <c r="M518" s="1"/>
      <c r="N518" s="1">
        <v>21.705483333333333</v>
      </c>
      <c r="O518" s="1" t="s">
        <v>22</v>
      </c>
      <c r="P518" s="1" t="s">
        <v>6448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idden="1">
      <c r="A519" s="1" t="s">
        <v>24</v>
      </c>
      <c r="B519" s="1" t="s">
        <v>17</v>
      </c>
      <c r="C519" s="1">
        <v>191.0</v>
      </c>
      <c r="D519" s="1">
        <v>48.0</v>
      </c>
      <c r="E519" s="2"/>
      <c r="F519" s="1" t="s">
        <v>18</v>
      </c>
      <c r="G519" s="1" t="s">
        <v>167</v>
      </c>
      <c r="H519" s="1" t="s">
        <v>6449</v>
      </c>
      <c r="I519" s="1" t="s">
        <v>6450</v>
      </c>
      <c r="J519" s="1" t="s">
        <v>6361</v>
      </c>
      <c r="K519" s="2"/>
      <c r="L519" s="1">
        <v>585.0</v>
      </c>
      <c r="M519" s="1"/>
      <c r="N519" s="1">
        <v>12.017783333333334</v>
      </c>
      <c r="O519" s="1" t="s">
        <v>4736</v>
      </c>
      <c r="P519" s="1" t="s">
        <v>6298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idden="1">
      <c r="A520" s="1" t="s">
        <v>36</v>
      </c>
      <c r="B520" s="1" t="s">
        <v>17</v>
      </c>
      <c r="C520" s="1">
        <v>358.0</v>
      </c>
      <c r="D520" s="1">
        <v>0.0</v>
      </c>
      <c r="E520" s="1" t="s">
        <v>37</v>
      </c>
      <c r="F520" s="1" t="s">
        <v>30</v>
      </c>
      <c r="G520" s="1" t="s">
        <v>31</v>
      </c>
      <c r="H520" s="1" t="s">
        <v>6451</v>
      </c>
      <c r="I520" s="1" t="s">
        <v>6452</v>
      </c>
      <c r="J520" s="1" t="s">
        <v>6452</v>
      </c>
      <c r="K520" s="2"/>
      <c r="L520" s="1">
        <v>-7.0</v>
      </c>
      <c r="M520" s="1"/>
      <c r="N520" s="1">
        <v>7.830783333333334</v>
      </c>
      <c r="O520" s="1" t="s">
        <v>4756</v>
      </c>
      <c r="P520" s="1" t="s">
        <v>6453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idden="1">
      <c r="A521" s="1" t="s">
        <v>36</v>
      </c>
      <c r="B521" s="1" t="s">
        <v>17</v>
      </c>
      <c r="C521" s="1">
        <v>329.0</v>
      </c>
      <c r="D521" s="1">
        <v>0.0</v>
      </c>
      <c r="E521" s="1" t="s">
        <v>37</v>
      </c>
      <c r="F521" s="1" t="s">
        <v>30</v>
      </c>
      <c r="G521" s="1" t="s">
        <v>31</v>
      </c>
      <c r="H521" s="1" t="s">
        <v>6454</v>
      </c>
      <c r="I521" s="1" t="s">
        <v>6455</v>
      </c>
      <c r="J521" s="1" t="s">
        <v>6455</v>
      </c>
      <c r="K521" s="2"/>
      <c r="L521" s="1">
        <v>-8.0</v>
      </c>
      <c r="M521" s="1"/>
      <c r="N521" s="1">
        <v>6.18895</v>
      </c>
      <c r="O521" s="1" t="s">
        <v>4756</v>
      </c>
      <c r="P521" s="1" t="s">
        <v>6456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24</v>
      </c>
      <c r="B522" s="1" t="s">
        <v>17</v>
      </c>
      <c r="C522" s="1">
        <v>247.0</v>
      </c>
      <c r="D522" s="1">
        <v>62.0</v>
      </c>
      <c r="E522" s="2"/>
      <c r="F522" s="1" t="s">
        <v>18</v>
      </c>
      <c r="G522" s="1" t="s">
        <v>19</v>
      </c>
      <c r="H522" s="1" t="s">
        <v>6457</v>
      </c>
      <c r="I522" s="1" t="s">
        <v>6458</v>
      </c>
      <c r="J522" s="1" t="s">
        <v>6361</v>
      </c>
      <c r="K522" s="2"/>
      <c r="L522" s="1">
        <v>591.0</v>
      </c>
      <c r="M522" s="1"/>
      <c r="N522" s="1">
        <v>15.967116666666668</v>
      </c>
      <c r="O522" s="1" t="s">
        <v>4736</v>
      </c>
      <c r="P522" s="1" t="s">
        <v>4881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29</v>
      </c>
      <c r="B523" s="1" t="s">
        <v>354</v>
      </c>
      <c r="C523" s="1">
        <v>528.0</v>
      </c>
      <c r="D523" s="1">
        <v>0.0</v>
      </c>
      <c r="E523" s="2"/>
      <c r="F523" s="1" t="s">
        <v>30</v>
      </c>
      <c r="G523" s="1" t="s">
        <v>31</v>
      </c>
      <c r="H523" s="1" t="s">
        <v>6459</v>
      </c>
      <c r="I523" s="1" t="s">
        <v>6460</v>
      </c>
      <c r="J523" s="1" t="s">
        <v>6460</v>
      </c>
      <c r="K523" s="2"/>
      <c r="L523" s="1">
        <v>-3.0</v>
      </c>
      <c r="M523" s="1"/>
      <c r="N523" s="1">
        <v>16.02305</v>
      </c>
      <c r="O523" s="1" t="s">
        <v>4729</v>
      </c>
      <c r="P523" s="1" t="s">
        <v>6461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idden="1">
      <c r="A524" s="1" t="s">
        <v>29</v>
      </c>
      <c r="B524" s="1" t="s">
        <v>354</v>
      </c>
      <c r="C524" s="1">
        <v>523.0</v>
      </c>
      <c r="D524" s="1">
        <v>0.0</v>
      </c>
      <c r="E524" s="2"/>
      <c r="F524" s="1" t="s">
        <v>30</v>
      </c>
      <c r="G524" s="1" t="s">
        <v>31</v>
      </c>
      <c r="H524" s="1" t="s">
        <v>6462</v>
      </c>
      <c r="I524" s="1" t="s">
        <v>6463</v>
      </c>
      <c r="J524" s="1" t="s">
        <v>6463</v>
      </c>
      <c r="K524" s="2"/>
      <c r="L524" s="1">
        <v>-6.0</v>
      </c>
      <c r="M524" s="1"/>
      <c r="N524" s="1">
        <v>13.2809</v>
      </c>
      <c r="O524" s="1" t="s">
        <v>4729</v>
      </c>
      <c r="P524" s="1" t="s">
        <v>6464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24</v>
      </c>
      <c r="B525" s="1" t="s">
        <v>17</v>
      </c>
      <c r="C525" s="1">
        <v>309.0</v>
      </c>
      <c r="D525" s="1">
        <v>0.0</v>
      </c>
      <c r="E525" s="1" t="s">
        <v>37</v>
      </c>
      <c r="F525" s="1" t="s">
        <v>62</v>
      </c>
      <c r="G525" s="1" t="s">
        <v>31</v>
      </c>
      <c r="H525" s="1" t="s">
        <v>6465</v>
      </c>
      <c r="I525" s="1" t="s">
        <v>6466</v>
      </c>
      <c r="J525" s="1" t="s">
        <v>6467</v>
      </c>
      <c r="K525" s="1" t="s">
        <v>6468</v>
      </c>
      <c r="L525" s="1">
        <v>-8.0</v>
      </c>
      <c r="M525" s="1">
        <v>0.71405</v>
      </c>
      <c r="N525" s="1">
        <v>10.4501</v>
      </c>
      <c r="O525" s="1" t="s">
        <v>4736</v>
      </c>
      <c r="P525" s="1" t="s">
        <v>5050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idden="1">
      <c r="A526" s="1" t="s">
        <v>24</v>
      </c>
      <c r="B526" s="1" t="s">
        <v>17</v>
      </c>
      <c r="C526" s="1">
        <v>398.0</v>
      </c>
      <c r="D526" s="1">
        <v>100.0</v>
      </c>
      <c r="E526" s="2"/>
      <c r="F526" s="1" t="s">
        <v>18</v>
      </c>
      <c r="G526" s="1" t="s">
        <v>167</v>
      </c>
      <c r="H526" s="1" t="s">
        <v>6469</v>
      </c>
      <c r="I526" s="1" t="s">
        <v>6470</v>
      </c>
      <c r="J526" s="1" t="s">
        <v>6361</v>
      </c>
      <c r="K526" s="2"/>
      <c r="L526" s="1">
        <v>584.0</v>
      </c>
      <c r="M526" s="1"/>
      <c r="N526" s="1">
        <v>26.627066666666668</v>
      </c>
      <c r="O526" s="1" t="s">
        <v>4736</v>
      </c>
      <c r="P526" s="1" t="s">
        <v>6471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idden="1">
      <c r="A527" s="1" t="s">
        <v>98</v>
      </c>
      <c r="B527" s="1" t="s">
        <v>354</v>
      </c>
      <c r="C527" s="3">
        <v>264.0</v>
      </c>
      <c r="D527" s="1">
        <v>0.0</v>
      </c>
      <c r="E527" s="1" t="s">
        <v>5520</v>
      </c>
      <c r="F527" s="1" t="s">
        <v>30</v>
      </c>
      <c r="G527" s="1" t="s">
        <v>31</v>
      </c>
      <c r="H527" s="1" t="s">
        <v>6472</v>
      </c>
      <c r="I527" s="1" t="s">
        <v>6473</v>
      </c>
      <c r="J527" s="1" t="s">
        <v>6473</v>
      </c>
      <c r="K527" s="2"/>
      <c r="L527" s="1">
        <v>-5.0</v>
      </c>
      <c r="M527" s="1"/>
      <c r="N527" s="1">
        <v>9.2489</v>
      </c>
      <c r="O527" s="1" t="s">
        <v>4729</v>
      </c>
      <c r="P527" s="1" t="s">
        <v>6474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idden="1">
      <c r="A528" s="1" t="s">
        <v>24</v>
      </c>
      <c r="B528" s="1" t="s">
        <v>17</v>
      </c>
      <c r="C528" s="1">
        <v>1016.0</v>
      </c>
      <c r="D528" s="1">
        <v>0.0</v>
      </c>
      <c r="E528" s="1" t="s">
        <v>5135</v>
      </c>
      <c r="F528" s="1" t="s">
        <v>62</v>
      </c>
      <c r="G528" s="1" t="s">
        <v>31</v>
      </c>
      <c r="H528" s="1" t="s">
        <v>6475</v>
      </c>
      <c r="I528" s="1" t="s">
        <v>6476</v>
      </c>
      <c r="J528" s="1" t="s">
        <v>6477</v>
      </c>
      <c r="K528" s="1" t="s">
        <v>6478</v>
      </c>
      <c r="L528" s="1">
        <v>0.0</v>
      </c>
      <c r="M528" s="1">
        <v>0.022466666666666666</v>
      </c>
      <c r="N528" s="1">
        <v>67.23848333333333</v>
      </c>
      <c r="O528" s="1" t="s">
        <v>4736</v>
      </c>
      <c r="P528" s="1" t="s">
        <v>6479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idden="1">
      <c r="A529" s="1" t="s">
        <v>24</v>
      </c>
      <c r="B529" s="1" t="s">
        <v>17</v>
      </c>
      <c r="C529" s="1">
        <v>299.0</v>
      </c>
      <c r="D529" s="1">
        <v>75.0</v>
      </c>
      <c r="E529" s="2"/>
      <c r="F529" s="1" t="s">
        <v>18</v>
      </c>
      <c r="G529" s="1" t="s">
        <v>167</v>
      </c>
      <c r="H529" s="1" t="s">
        <v>6480</v>
      </c>
      <c r="I529" s="1" t="s">
        <v>6481</v>
      </c>
      <c r="J529" s="1" t="s">
        <v>6361</v>
      </c>
      <c r="K529" s="2"/>
      <c r="L529" s="1">
        <v>601.0</v>
      </c>
      <c r="M529" s="1"/>
      <c r="N529" s="1">
        <v>14.829833333333333</v>
      </c>
      <c r="O529" s="1" t="s">
        <v>4736</v>
      </c>
      <c r="P529" s="1" t="s">
        <v>6482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29</v>
      </c>
      <c r="B530" s="1" t="s">
        <v>354</v>
      </c>
      <c r="C530" s="1">
        <v>578.0</v>
      </c>
      <c r="D530" s="1">
        <v>0.0</v>
      </c>
      <c r="E530" s="2"/>
      <c r="F530" s="1" t="s">
        <v>30</v>
      </c>
      <c r="G530" s="1" t="s">
        <v>19</v>
      </c>
      <c r="H530" s="1" t="s">
        <v>6483</v>
      </c>
      <c r="I530" s="1" t="s">
        <v>6484</v>
      </c>
      <c r="J530" s="1" t="s">
        <v>6484</v>
      </c>
      <c r="K530" s="2"/>
      <c r="L530" s="1">
        <v>-5.0</v>
      </c>
      <c r="M530" s="1"/>
      <c r="N530" s="1">
        <v>14.706716666666667</v>
      </c>
      <c r="O530" s="1" t="s">
        <v>4729</v>
      </c>
      <c r="P530" s="1" t="s">
        <v>6485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idden="1">
      <c r="A531" s="1" t="s">
        <v>29</v>
      </c>
      <c r="B531" s="1" t="s">
        <v>354</v>
      </c>
      <c r="C531" s="1">
        <v>289.0</v>
      </c>
      <c r="D531" s="1">
        <v>0.0</v>
      </c>
      <c r="E531" s="2"/>
      <c r="F531" s="1" t="s">
        <v>30</v>
      </c>
      <c r="G531" s="1" t="s">
        <v>31</v>
      </c>
      <c r="H531" s="1" t="s">
        <v>6486</v>
      </c>
      <c r="I531" s="1" t="s">
        <v>6487</v>
      </c>
      <c r="J531" s="1" t="s">
        <v>6487</v>
      </c>
      <c r="K531" s="2"/>
      <c r="L531" s="1">
        <v>-6.0</v>
      </c>
      <c r="M531" s="1"/>
      <c r="N531" s="1">
        <v>8.452983333333334</v>
      </c>
      <c r="O531" s="1" t="s">
        <v>4729</v>
      </c>
      <c r="P531" s="1" t="s">
        <v>6488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idden="1">
      <c r="A532" s="1" t="s">
        <v>29</v>
      </c>
      <c r="B532" s="1" t="s">
        <v>354</v>
      </c>
      <c r="C532" s="1">
        <v>473.0</v>
      </c>
      <c r="D532" s="1">
        <v>0.0</v>
      </c>
      <c r="E532" s="2"/>
      <c r="F532" s="1" t="s">
        <v>30</v>
      </c>
      <c r="G532" s="1" t="s">
        <v>31</v>
      </c>
      <c r="H532" s="1" t="s">
        <v>6489</v>
      </c>
      <c r="I532" s="1" t="s">
        <v>6490</v>
      </c>
      <c r="J532" s="1" t="s">
        <v>6490</v>
      </c>
      <c r="K532" s="2"/>
      <c r="L532" s="1">
        <v>-5.0</v>
      </c>
      <c r="M532" s="1"/>
      <c r="N532" s="1">
        <v>9.654083333333332</v>
      </c>
      <c r="O532" s="1" t="s">
        <v>4729</v>
      </c>
      <c r="P532" s="1" t="s">
        <v>6491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29</v>
      </c>
      <c r="B533" s="1" t="s">
        <v>354</v>
      </c>
      <c r="C533" s="1">
        <v>697.0</v>
      </c>
      <c r="D533" s="1">
        <v>0.0</v>
      </c>
      <c r="E533" s="2"/>
      <c r="F533" s="1" t="s">
        <v>30</v>
      </c>
      <c r="G533" s="1" t="s">
        <v>31</v>
      </c>
      <c r="H533" s="1" t="s">
        <v>6492</v>
      </c>
      <c r="I533" s="1" t="s">
        <v>6493</v>
      </c>
      <c r="J533" s="1" t="s">
        <v>6493</v>
      </c>
      <c r="K533" s="2"/>
      <c r="L533" s="1">
        <v>-1.0</v>
      </c>
      <c r="M533" s="1"/>
      <c r="N533" s="1">
        <v>18.68835</v>
      </c>
      <c r="O533" s="1" t="s">
        <v>4729</v>
      </c>
      <c r="P533" s="1" t="s">
        <v>6494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24</v>
      </c>
      <c r="B534" s="1" t="s">
        <v>17</v>
      </c>
      <c r="C534" s="1">
        <v>492.0</v>
      </c>
      <c r="D534" s="1">
        <v>0.0</v>
      </c>
      <c r="E534" s="1" t="s">
        <v>5135</v>
      </c>
      <c r="F534" s="1" t="s">
        <v>62</v>
      </c>
      <c r="G534" s="1" t="s">
        <v>31</v>
      </c>
      <c r="H534" s="1" t="s">
        <v>6495</v>
      </c>
      <c r="I534" s="1" t="s">
        <v>6496</v>
      </c>
      <c r="J534" s="1" t="s">
        <v>6497</v>
      </c>
      <c r="K534" s="1" t="s">
        <v>6498</v>
      </c>
      <c r="L534" s="1">
        <v>2.0</v>
      </c>
      <c r="M534" s="1">
        <v>0.10503333333333334</v>
      </c>
      <c r="N534" s="1">
        <v>18.713516666666667</v>
      </c>
      <c r="O534" s="1" t="s">
        <v>4736</v>
      </c>
      <c r="P534" s="1" t="s">
        <v>6499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 hidden="1">
      <c r="A535" s="1" t="s">
        <v>29</v>
      </c>
      <c r="B535" s="1" t="s">
        <v>354</v>
      </c>
      <c r="C535" s="1">
        <v>567.0</v>
      </c>
      <c r="D535" s="1">
        <v>0.0</v>
      </c>
      <c r="E535" s="2"/>
      <c r="F535" s="1" t="s">
        <v>30</v>
      </c>
      <c r="G535" s="1" t="s">
        <v>31</v>
      </c>
      <c r="H535" s="1" t="s">
        <v>6500</v>
      </c>
      <c r="I535" s="1" t="s">
        <v>6501</v>
      </c>
      <c r="J535" s="1" t="s">
        <v>6501</v>
      </c>
      <c r="K535" s="2"/>
      <c r="L535" s="1">
        <v>-4.0</v>
      </c>
      <c r="M535" s="1"/>
      <c r="N535" s="1">
        <v>15.098633333333334</v>
      </c>
      <c r="O535" s="1" t="s">
        <v>4729</v>
      </c>
      <c r="P535" s="1" t="s">
        <v>6502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 hidden="1">
      <c r="A536" s="1" t="s">
        <v>24</v>
      </c>
      <c r="B536" s="1" t="s">
        <v>17</v>
      </c>
      <c r="C536" s="1">
        <v>418.0</v>
      </c>
      <c r="D536" s="1">
        <v>100.0</v>
      </c>
      <c r="E536" s="2"/>
      <c r="F536" s="1" t="s">
        <v>18</v>
      </c>
      <c r="G536" s="1" t="s">
        <v>167</v>
      </c>
      <c r="H536" s="1" t="s">
        <v>6503</v>
      </c>
      <c r="I536" s="1" t="s">
        <v>6504</v>
      </c>
      <c r="J536" s="1" t="s">
        <v>6361</v>
      </c>
      <c r="K536" s="2"/>
      <c r="L536" s="1">
        <v>621.0</v>
      </c>
      <c r="M536" s="1"/>
      <c r="N536" s="1">
        <v>14.16035</v>
      </c>
      <c r="O536" s="1" t="s">
        <v>4736</v>
      </c>
      <c r="P536" s="1" t="s">
        <v>6505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98</v>
      </c>
      <c r="B537" s="1" t="s">
        <v>354</v>
      </c>
      <c r="C537" s="1">
        <v>585.0</v>
      </c>
      <c r="D537" s="1">
        <v>0.0</v>
      </c>
      <c r="E537" s="1" t="s">
        <v>5086</v>
      </c>
      <c r="F537" s="1" t="s">
        <v>30</v>
      </c>
      <c r="G537" s="1" t="s">
        <v>31</v>
      </c>
      <c r="H537" s="1" t="s">
        <v>6506</v>
      </c>
      <c r="I537" s="1" t="s">
        <v>6507</v>
      </c>
      <c r="J537" s="1" t="s">
        <v>6507</v>
      </c>
      <c r="K537" s="2"/>
      <c r="L537" s="1">
        <v>-5.0</v>
      </c>
      <c r="M537" s="1"/>
      <c r="N537" s="1">
        <v>14.519116666666667</v>
      </c>
      <c r="O537" s="1" t="s">
        <v>4729</v>
      </c>
      <c r="P537" s="1" t="s">
        <v>6508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idden="1">
      <c r="A538" s="1" t="s">
        <v>24</v>
      </c>
      <c r="B538" s="1" t="s">
        <v>17</v>
      </c>
      <c r="C538" s="1">
        <v>437.0</v>
      </c>
      <c r="D538" s="1">
        <v>95.0</v>
      </c>
      <c r="E538" s="2"/>
      <c r="F538" s="1" t="s">
        <v>18</v>
      </c>
      <c r="G538" s="1" t="s">
        <v>31</v>
      </c>
      <c r="H538" s="1" t="s">
        <v>6509</v>
      </c>
      <c r="I538" s="1" t="s">
        <v>6510</v>
      </c>
      <c r="J538" s="1" t="s">
        <v>6361</v>
      </c>
      <c r="K538" s="2"/>
      <c r="L538" s="1">
        <v>627.0</v>
      </c>
      <c r="M538" s="1"/>
      <c r="N538" s="1">
        <v>15.24215</v>
      </c>
      <c r="O538" s="1" t="s">
        <v>4736</v>
      </c>
      <c r="P538" s="1" t="s">
        <v>6511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24</v>
      </c>
      <c r="B539" s="1" t="s">
        <v>17</v>
      </c>
      <c r="C539" s="1">
        <v>527.0</v>
      </c>
      <c r="D539" s="1">
        <v>0.0</v>
      </c>
      <c r="E539" s="1" t="s">
        <v>37</v>
      </c>
      <c r="F539" s="1" t="s">
        <v>62</v>
      </c>
      <c r="G539" s="1" t="s">
        <v>31</v>
      </c>
      <c r="H539" s="1" t="s">
        <v>6512</v>
      </c>
      <c r="I539" s="1" t="s">
        <v>6513</v>
      </c>
      <c r="J539" s="1" t="s">
        <v>6514</v>
      </c>
      <c r="K539" s="1" t="s">
        <v>6515</v>
      </c>
      <c r="L539" s="1">
        <v>-8.0</v>
      </c>
      <c r="M539" s="1">
        <v>0.6682</v>
      </c>
      <c r="N539" s="1">
        <v>13.181216666666666</v>
      </c>
      <c r="O539" s="1" t="s">
        <v>4736</v>
      </c>
      <c r="P539" s="1" t="s">
        <v>6516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idden="1">
      <c r="A540" s="1" t="s">
        <v>24</v>
      </c>
      <c r="B540" s="1" t="s">
        <v>17</v>
      </c>
      <c r="C540" s="1">
        <v>564.0</v>
      </c>
      <c r="D540" s="1">
        <v>124.0</v>
      </c>
      <c r="E540" s="2"/>
      <c r="F540" s="1" t="s">
        <v>18</v>
      </c>
      <c r="G540" s="1" t="s">
        <v>31</v>
      </c>
      <c r="H540" s="1" t="s">
        <v>6517</v>
      </c>
      <c r="I540" s="1" t="s">
        <v>6518</v>
      </c>
      <c r="J540" s="1" t="s">
        <v>6361</v>
      </c>
      <c r="K540" s="2"/>
      <c r="L540" s="1">
        <v>623.0</v>
      </c>
      <c r="M540" s="1"/>
      <c r="N540" s="1">
        <v>17.8546</v>
      </c>
      <c r="O540" s="1" t="s">
        <v>4736</v>
      </c>
      <c r="P540" s="1" t="s">
        <v>6519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idden="1">
      <c r="A541" s="1" t="s">
        <v>24</v>
      </c>
      <c r="B541" s="1" t="s">
        <v>17</v>
      </c>
      <c r="C541" s="1">
        <v>199.0</v>
      </c>
      <c r="D541" s="1">
        <v>50.0</v>
      </c>
      <c r="E541" s="2"/>
      <c r="F541" s="1" t="s">
        <v>18</v>
      </c>
      <c r="G541" s="1" t="s">
        <v>19</v>
      </c>
      <c r="H541" s="1" t="s">
        <v>6520</v>
      </c>
      <c r="I541" s="1" t="s">
        <v>6521</v>
      </c>
      <c r="J541" s="1" t="s">
        <v>6361</v>
      </c>
      <c r="K541" s="2"/>
      <c r="L541" s="1">
        <v>627.0</v>
      </c>
      <c r="M541" s="1"/>
      <c r="N541" s="1">
        <v>16.14525</v>
      </c>
      <c r="O541" s="1" t="s">
        <v>4736</v>
      </c>
      <c r="P541" s="1" t="s">
        <v>6522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idden="1">
      <c r="A542" s="1" t="s">
        <v>24</v>
      </c>
      <c r="B542" s="1" t="s">
        <v>17</v>
      </c>
      <c r="C542" s="1">
        <v>437.0</v>
      </c>
      <c r="D542" s="1">
        <v>0.0</v>
      </c>
      <c r="E542" s="1" t="s">
        <v>37</v>
      </c>
      <c r="F542" s="1" t="s">
        <v>62</v>
      </c>
      <c r="G542" s="1" t="s">
        <v>31</v>
      </c>
      <c r="H542" s="1" t="s">
        <v>6523</v>
      </c>
      <c r="I542" s="1" t="s">
        <v>6524</v>
      </c>
      <c r="J542" s="1" t="s">
        <v>6525</v>
      </c>
      <c r="K542" s="1" t="s">
        <v>6526</v>
      </c>
      <c r="L542" s="1">
        <v>-11.0</v>
      </c>
      <c r="M542" s="1">
        <v>1.5224666666666666</v>
      </c>
      <c r="N542" s="1">
        <v>8.21445</v>
      </c>
      <c r="O542" s="1" t="s">
        <v>4736</v>
      </c>
      <c r="P542" s="1" t="s">
        <v>6527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idden="1">
      <c r="A543" s="1" t="s">
        <v>24</v>
      </c>
      <c r="B543" s="1" t="s">
        <v>17</v>
      </c>
      <c r="C543" s="1">
        <v>270.0</v>
      </c>
      <c r="D543" s="1">
        <v>0.0</v>
      </c>
      <c r="E543" s="1" t="s">
        <v>37</v>
      </c>
      <c r="F543" s="1" t="s">
        <v>62</v>
      </c>
      <c r="G543" s="1" t="s">
        <v>31</v>
      </c>
      <c r="H543" s="1" t="s">
        <v>6528</v>
      </c>
      <c r="I543" s="1" t="s">
        <v>6529</v>
      </c>
      <c r="J543" s="1" t="s">
        <v>6530</v>
      </c>
      <c r="K543" s="1" t="s">
        <v>6531</v>
      </c>
      <c r="L543" s="1">
        <v>-5.0</v>
      </c>
      <c r="M543" s="1">
        <v>1.6087166666666666</v>
      </c>
      <c r="N543" s="1">
        <v>7.929083333333334</v>
      </c>
      <c r="O543" s="1" t="s">
        <v>4736</v>
      </c>
      <c r="P543" s="1" t="s">
        <v>6532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36</v>
      </c>
      <c r="B544" s="1" t="s">
        <v>17</v>
      </c>
      <c r="C544" s="1">
        <v>528.0</v>
      </c>
      <c r="D544" s="1">
        <v>0.0</v>
      </c>
      <c r="E544" s="1" t="s">
        <v>37</v>
      </c>
      <c r="F544" s="1" t="s">
        <v>30</v>
      </c>
      <c r="G544" s="1" t="s">
        <v>31</v>
      </c>
      <c r="H544" s="1" t="s">
        <v>6533</v>
      </c>
      <c r="I544" s="1" t="s">
        <v>6534</v>
      </c>
      <c r="J544" s="1" t="s">
        <v>6534</v>
      </c>
      <c r="K544" s="2"/>
      <c r="L544" s="1">
        <v>-12.0</v>
      </c>
      <c r="M544" s="1"/>
      <c r="N544" s="1">
        <v>7.0367</v>
      </c>
      <c r="O544" s="1" t="s">
        <v>4756</v>
      </c>
      <c r="P544" s="1" t="s">
        <v>6535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idden="1">
      <c r="A545" s="1" t="s">
        <v>36</v>
      </c>
      <c r="B545" s="1" t="s">
        <v>17</v>
      </c>
      <c r="C545" s="1">
        <v>653.0</v>
      </c>
      <c r="D545" s="1">
        <v>0.0</v>
      </c>
      <c r="E545" s="1" t="s">
        <v>37</v>
      </c>
      <c r="F545" s="1" t="s">
        <v>30</v>
      </c>
      <c r="G545" s="1" t="s">
        <v>31</v>
      </c>
      <c r="H545" s="1" t="s">
        <v>6536</v>
      </c>
      <c r="I545" s="1" t="s">
        <v>6537</v>
      </c>
      <c r="J545" s="1" t="s">
        <v>6537</v>
      </c>
      <c r="K545" s="2"/>
      <c r="L545" s="1">
        <v>-9.0</v>
      </c>
      <c r="M545" s="1"/>
      <c r="N545" s="1">
        <v>10.0692</v>
      </c>
      <c r="O545" s="1" t="s">
        <v>4756</v>
      </c>
      <c r="P545" s="1" t="s">
        <v>6538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idden="1">
      <c r="A546" s="1" t="s">
        <v>29</v>
      </c>
      <c r="B546" s="1" t="s">
        <v>354</v>
      </c>
      <c r="C546" s="3">
        <v>553.0</v>
      </c>
      <c r="D546" s="1">
        <v>0.0</v>
      </c>
      <c r="E546" s="2"/>
      <c r="F546" s="1" t="s">
        <v>30</v>
      </c>
      <c r="G546" s="1" t="s">
        <v>31</v>
      </c>
      <c r="H546" s="1" t="s">
        <v>6539</v>
      </c>
      <c r="I546" s="1" t="s">
        <v>6540</v>
      </c>
      <c r="J546" s="1" t="s">
        <v>6540</v>
      </c>
      <c r="K546" s="2"/>
      <c r="L546" s="1">
        <v>-12.0</v>
      </c>
      <c r="M546" s="1"/>
      <c r="N546" s="1">
        <v>7.66005</v>
      </c>
      <c r="O546" s="1" t="s">
        <v>4729</v>
      </c>
      <c r="P546" s="1" t="s">
        <v>6541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24</v>
      </c>
      <c r="B547" s="1" t="s">
        <v>17</v>
      </c>
      <c r="C547" s="1">
        <v>623.0</v>
      </c>
      <c r="D547" s="1">
        <v>0.0</v>
      </c>
      <c r="E547" s="1" t="s">
        <v>37</v>
      </c>
      <c r="F547" s="1" t="s">
        <v>62</v>
      </c>
      <c r="G547" s="1" t="s">
        <v>31</v>
      </c>
      <c r="H547" s="1" t="s">
        <v>6542</v>
      </c>
      <c r="I547" s="1" t="s">
        <v>6543</v>
      </c>
      <c r="J547" s="1" t="s">
        <v>6544</v>
      </c>
      <c r="K547" s="1" t="s">
        <v>6545</v>
      </c>
      <c r="L547" s="1">
        <v>-8.0</v>
      </c>
      <c r="M547" s="1">
        <v>1.5645166666666668</v>
      </c>
      <c r="N547" s="1">
        <v>12.784883333333333</v>
      </c>
      <c r="O547" s="1" t="s">
        <v>4736</v>
      </c>
      <c r="P547" s="1" t="s">
        <v>6546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idden="1">
      <c r="A548" s="1" t="s">
        <v>29</v>
      </c>
      <c r="B548" s="1" t="s">
        <v>354</v>
      </c>
      <c r="C548" s="1">
        <v>264.0</v>
      </c>
      <c r="D548" s="1">
        <v>0.0</v>
      </c>
      <c r="E548" s="2"/>
      <c r="F548" s="1" t="s">
        <v>30</v>
      </c>
      <c r="G548" s="1" t="s">
        <v>31</v>
      </c>
      <c r="H548" s="1" t="s">
        <v>6547</v>
      </c>
      <c r="I548" s="1" t="s">
        <v>6548</v>
      </c>
      <c r="J548" s="1" t="s">
        <v>6548</v>
      </c>
      <c r="K548" s="2"/>
      <c r="L548" s="1">
        <v>-8.0</v>
      </c>
      <c r="M548" s="1"/>
      <c r="N548" s="1">
        <v>6.795733333333334</v>
      </c>
      <c r="O548" s="1" t="s">
        <v>4729</v>
      </c>
      <c r="P548" s="1" t="s">
        <v>6549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idden="1">
      <c r="A549" s="1" t="s">
        <v>24</v>
      </c>
      <c r="B549" s="1" t="s">
        <v>17</v>
      </c>
      <c r="C549" s="1">
        <v>309.0</v>
      </c>
      <c r="D549" s="1">
        <v>0.0</v>
      </c>
      <c r="E549" s="1" t="s">
        <v>5135</v>
      </c>
      <c r="F549" s="1" t="s">
        <v>62</v>
      </c>
      <c r="G549" s="1" t="s">
        <v>31</v>
      </c>
      <c r="H549" s="1" t="s">
        <v>6550</v>
      </c>
      <c r="I549" s="1" t="s">
        <v>6551</v>
      </c>
      <c r="J549" s="1" t="s">
        <v>6552</v>
      </c>
      <c r="K549" s="1" t="s">
        <v>6553</v>
      </c>
      <c r="L549" s="1">
        <v>0.0</v>
      </c>
      <c r="M549" s="1">
        <v>0.010616666666666667</v>
      </c>
      <c r="N549" s="1">
        <v>7.667983333333333</v>
      </c>
      <c r="O549" s="1" t="s">
        <v>4736</v>
      </c>
      <c r="P549" s="1" t="s">
        <v>4805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idden="1">
      <c r="A550" s="1" t="s">
        <v>24</v>
      </c>
      <c r="B550" s="1" t="s">
        <v>17</v>
      </c>
      <c r="C550" s="1">
        <v>516.0</v>
      </c>
      <c r="D550" s="1">
        <v>0.0</v>
      </c>
      <c r="E550" s="1" t="s">
        <v>5135</v>
      </c>
      <c r="F550" s="1" t="s">
        <v>62</v>
      </c>
      <c r="G550" s="1" t="s">
        <v>31</v>
      </c>
      <c r="H550" s="1" t="s">
        <v>6554</v>
      </c>
      <c r="I550" s="1" t="s">
        <v>6555</v>
      </c>
      <c r="J550" s="1" t="s">
        <v>6556</v>
      </c>
      <c r="K550" s="1" t="s">
        <v>6557</v>
      </c>
      <c r="L550" s="1">
        <v>2.0</v>
      </c>
      <c r="M550" s="1">
        <v>0.010183333333333334</v>
      </c>
      <c r="N550" s="1">
        <v>18.688283333333334</v>
      </c>
      <c r="O550" s="1" t="s">
        <v>4736</v>
      </c>
      <c r="P550" s="1" t="s">
        <v>6558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idden="1">
      <c r="A551" s="1" t="s">
        <v>36</v>
      </c>
      <c r="B551" s="1" t="s">
        <v>17</v>
      </c>
      <c r="C551" s="1">
        <v>429.0</v>
      </c>
      <c r="D551" s="1">
        <v>0.0</v>
      </c>
      <c r="E551" s="1" t="s">
        <v>37</v>
      </c>
      <c r="F551" s="1" t="s">
        <v>30</v>
      </c>
      <c r="G551" s="1" t="s">
        <v>31</v>
      </c>
      <c r="H551" s="1" t="s">
        <v>6559</v>
      </c>
      <c r="I551" s="1" t="s">
        <v>6560</v>
      </c>
      <c r="J551" s="1" t="s">
        <v>6560</v>
      </c>
      <c r="K551" s="2"/>
      <c r="L551" s="1">
        <v>-4.0</v>
      </c>
      <c r="M551" s="1"/>
      <c r="N551" s="1">
        <v>10.785266666666667</v>
      </c>
      <c r="O551" s="1" t="s">
        <v>4756</v>
      </c>
      <c r="P551" s="1" t="s">
        <v>6561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36</v>
      </c>
      <c r="B552" s="1" t="s">
        <v>17</v>
      </c>
      <c r="C552" s="3">
        <v>299.0</v>
      </c>
      <c r="D552" s="1">
        <v>0.0</v>
      </c>
      <c r="E552" s="1" t="s">
        <v>37</v>
      </c>
      <c r="F552" s="1" t="s">
        <v>30</v>
      </c>
      <c r="G552" s="1" t="s">
        <v>31</v>
      </c>
      <c r="H552" s="1" t="s">
        <v>6562</v>
      </c>
      <c r="I552" s="1" t="s">
        <v>6563</v>
      </c>
      <c r="J552" s="1" t="s">
        <v>6563</v>
      </c>
      <c r="K552" s="2"/>
      <c r="L552" s="1">
        <v>-8.0</v>
      </c>
      <c r="M552" s="1"/>
      <c r="N552" s="1">
        <v>6.700866666666666</v>
      </c>
      <c r="O552" s="1" t="s">
        <v>4756</v>
      </c>
      <c r="P552" s="1" t="s">
        <v>6564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36</v>
      </c>
      <c r="B553" s="1" t="s">
        <v>17</v>
      </c>
      <c r="C553" s="1">
        <v>329.0</v>
      </c>
      <c r="D553" s="1">
        <v>0.0</v>
      </c>
      <c r="E553" s="1" t="s">
        <v>37</v>
      </c>
      <c r="F553" s="1" t="s">
        <v>30</v>
      </c>
      <c r="G553" s="1" t="s">
        <v>31</v>
      </c>
      <c r="H553" s="1" t="s">
        <v>6565</v>
      </c>
      <c r="I553" s="1" t="s">
        <v>6566</v>
      </c>
      <c r="J553" s="1" t="s">
        <v>6566</v>
      </c>
      <c r="K553" s="2"/>
      <c r="L553" s="1">
        <v>-5.0</v>
      </c>
      <c r="M553" s="1"/>
      <c r="N553" s="1">
        <v>9.880916666666666</v>
      </c>
      <c r="O553" s="1" t="s">
        <v>4756</v>
      </c>
      <c r="P553" s="1" t="s">
        <v>6567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idden="1">
      <c r="A554" s="1" t="s">
        <v>29</v>
      </c>
      <c r="B554" s="1" t="s">
        <v>354</v>
      </c>
      <c r="C554" s="1">
        <v>329.0</v>
      </c>
      <c r="D554" s="1">
        <v>0.0</v>
      </c>
      <c r="E554" s="2"/>
      <c r="F554" s="1" t="s">
        <v>30</v>
      </c>
      <c r="G554" s="1" t="s">
        <v>31</v>
      </c>
      <c r="H554" s="1" t="s">
        <v>6568</v>
      </c>
      <c r="I554" s="1" t="s">
        <v>6569</v>
      </c>
      <c r="J554" s="1" t="s">
        <v>6569</v>
      </c>
      <c r="K554" s="2"/>
      <c r="L554" s="1">
        <v>-5.0</v>
      </c>
      <c r="M554" s="1"/>
      <c r="N554" s="1">
        <v>9.7968</v>
      </c>
      <c r="O554" s="1" t="s">
        <v>4729</v>
      </c>
      <c r="P554" s="1" t="s">
        <v>6178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idden="1">
      <c r="A555" s="1" t="s">
        <v>24</v>
      </c>
      <c r="B555" s="1" t="s">
        <v>17</v>
      </c>
      <c r="C555" s="1">
        <v>757.0</v>
      </c>
      <c r="D555" s="1">
        <v>0.0</v>
      </c>
      <c r="E555" s="1" t="s">
        <v>5135</v>
      </c>
      <c r="F555" s="1" t="s">
        <v>62</v>
      </c>
      <c r="G555" s="1" t="s">
        <v>31</v>
      </c>
      <c r="H555" s="1" t="s">
        <v>6570</v>
      </c>
      <c r="I555" s="1" t="s">
        <v>6571</v>
      </c>
      <c r="J555" s="1" t="s">
        <v>6572</v>
      </c>
      <c r="K555" s="1" t="s">
        <v>6573</v>
      </c>
      <c r="L555" s="1">
        <v>-8.0</v>
      </c>
      <c r="M555" s="1">
        <v>0.015283333333333333</v>
      </c>
      <c r="N555" s="1">
        <v>9.36055</v>
      </c>
      <c r="O555" s="1" t="s">
        <v>4736</v>
      </c>
      <c r="P555" s="1" t="s">
        <v>6574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36</v>
      </c>
      <c r="B556" s="1" t="s">
        <v>17</v>
      </c>
      <c r="C556" s="1">
        <v>529.0</v>
      </c>
      <c r="D556" s="1">
        <v>0.0</v>
      </c>
      <c r="E556" s="1" t="s">
        <v>37</v>
      </c>
      <c r="F556" s="1" t="s">
        <v>30</v>
      </c>
      <c r="G556" s="1" t="s">
        <v>31</v>
      </c>
      <c r="H556" s="1" t="s">
        <v>6575</v>
      </c>
      <c r="I556" s="1" t="s">
        <v>6576</v>
      </c>
      <c r="J556" s="1" t="s">
        <v>6576</v>
      </c>
      <c r="K556" s="2"/>
      <c r="L556" s="1">
        <v>-12.0</v>
      </c>
      <c r="M556" s="1"/>
      <c r="N556" s="1">
        <v>7.920616666666667</v>
      </c>
      <c r="O556" s="1" t="s">
        <v>4756</v>
      </c>
      <c r="P556" s="1" t="s">
        <v>6577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idden="1">
      <c r="A557" s="1" t="s">
        <v>29</v>
      </c>
      <c r="B557" s="1" t="s">
        <v>354</v>
      </c>
      <c r="C557" s="1">
        <v>264.0</v>
      </c>
      <c r="D557" s="1">
        <v>0.0</v>
      </c>
      <c r="E557" s="2"/>
      <c r="F557" s="1" t="s">
        <v>30</v>
      </c>
      <c r="G557" s="1" t="s">
        <v>19</v>
      </c>
      <c r="H557" s="1" t="s">
        <v>6578</v>
      </c>
      <c r="I557" s="1" t="s">
        <v>6579</v>
      </c>
      <c r="J557" s="1" t="s">
        <v>6579</v>
      </c>
      <c r="K557" s="2"/>
      <c r="L557" s="1">
        <v>-2.0</v>
      </c>
      <c r="M557" s="1"/>
      <c r="N557" s="1">
        <v>12.242816666666666</v>
      </c>
      <c r="O557" s="1" t="s">
        <v>4729</v>
      </c>
      <c r="P557" s="1" t="s">
        <v>6549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idden="1">
      <c r="A558" s="1" t="s">
        <v>29</v>
      </c>
      <c r="B558" s="1" t="s">
        <v>354</v>
      </c>
      <c r="C558" s="1">
        <v>364.0</v>
      </c>
      <c r="D558" s="1">
        <v>0.0</v>
      </c>
      <c r="E558" s="2"/>
      <c r="F558" s="1" t="s">
        <v>30</v>
      </c>
      <c r="G558" s="1" t="s">
        <v>31</v>
      </c>
      <c r="H558" s="1" t="s">
        <v>6580</v>
      </c>
      <c r="I558" s="1" t="s">
        <v>6581</v>
      </c>
      <c r="J558" s="1" t="s">
        <v>6581</v>
      </c>
      <c r="K558" s="2"/>
      <c r="L558" s="1">
        <v>-4.0</v>
      </c>
      <c r="M558" s="1"/>
      <c r="N558" s="1">
        <v>10.580916666666667</v>
      </c>
      <c r="O558" s="1" t="s">
        <v>4729</v>
      </c>
      <c r="P558" s="1" t="s">
        <v>6582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idden="1">
      <c r="A559" s="1" t="s">
        <v>24</v>
      </c>
      <c r="B559" s="1" t="s">
        <v>17</v>
      </c>
      <c r="C559" s="1">
        <v>565.0</v>
      </c>
      <c r="D559" s="1">
        <v>112.0</v>
      </c>
      <c r="E559" s="2"/>
      <c r="F559" s="1" t="s">
        <v>18</v>
      </c>
      <c r="G559" s="1" t="s">
        <v>167</v>
      </c>
      <c r="H559" s="1" t="s">
        <v>6583</v>
      </c>
      <c r="I559" s="1" t="s">
        <v>6584</v>
      </c>
      <c r="J559" s="1" t="s">
        <v>6361</v>
      </c>
      <c r="K559" s="2"/>
      <c r="L559" s="1">
        <v>687.0</v>
      </c>
      <c r="M559" s="1"/>
      <c r="N559" s="1">
        <v>13.129366666666666</v>
      </c>
      <c r="O559" s="1" t="s">
        <v>4736</v>
      </c>
      <c r="P559" s="1" t="s">
        <v>6585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idden="1">
      <c r="A560" s="1" t="s">
        <v>24</v>
      </c>
      <c r="B560" s="1" t="s">
        <v>17</v>
      </c>
      <c r="C560" s="1">
        <v>309.0</v>
      </c>
      <c r="D560" s="1">
        <v>0.0</v>
      </c>
      <c r="E560" s="1" t="s">
        <v>5135</v>
      </c>
      <c r="F560" s="1" t="s">
        <v>62</v>
      </c>
      <c r="G560" s="1" t="s">
        <v>31</v>
      </c>
      <c r="H560" s="1" t="s">
        <v>6586</v>
      </c>
      <c r="I560" s="1" t="s">
        <v>6587</v>
      </c>
      <c r="J560" s="1" t="s">
        <v>6588</v>
      </c>
      <c r="K560" s="1" t="s">
        <v>6589</v>
      </c>
      <c r="L560" s="1">
        <v>-5.0</v>
      </c>
      <c r="M560" s="1">
        <v>0.01515</v>
      </c>
      <c r="N560" s="1">
        <v>12.453333333333333</v>
      </c>
      <c r="O560" s="1" t="s">
        <v>4736</v>
      </c>
      <c r="P560" s="1" t="s">
        <v>6590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idden="1">
      <c r="A561" s="1" t="s">
        <v>36</v>
      </c>
      <c r="B561" s="1" t="s">
        <v>17</v>
      </c>
      <c r="C561" s="3">
        <v>394.0</v>
      </c>
      <c r="D561" s="1">
        <v>0.0</v>
      </c>
      <c r="E561" s="1" t="s">
        <v>37</v>
      </c>
      <c r="F561" s="1" t="s">
        <v>30</v>
      </c>
      <c r="G561" s="1" t="s">
        <v>31</v>
      </c>
      <c r="H561" s="1" t="s">
        <v>6591</v>
      </c>
      <c r="I561" s="1" t="s">
        <v>6592</v>
      </c>
      <c r="J561" s="1" t="s">
        <v>6593</v>
      </c>
      <c r="K561" s="2"/>
      <c r="L561" s="1">
        <v>-4.0</v>
      </c>
      <c r="M561" s="1"/>
      <c r="N561" s="1">
        <v>10.808916666666667</v>
      </c>
      <c r="O561" s="1" t="s">
        <v>4756</v>
      </c>
      <c r="P561" s="1" t="s">
        <v>6594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idden="1">
      <c r="A562" s="1" t="s">
        <v>24</v>
      </c>
      <c r="B562" s="1" t="s">
        <v>17</v>
      </c>
      <c r="C562" s="1">
        <v>199.0</v>
      </c>
      <c r="D562" s="1">
        <v>50.0</v>
      </c>
      <c r="E562" s="2"/>
      <c r="F562" s="1" t="s">
        <v>18</v>
      </c>
      <c r="G562" s="1" t="s">
        <v>31</v>
      </c>
      <c r="H562" s="1" t="s">
        <v>6595</v>
      </c>
      <c r="I562" s="1" t="s">
        <v>6596</v>
      </c>
      <c r="J562" s="1" t="s">
        <v>6361</v>
      </c>
      <c r="K562" s="2"/>
      <c r="L562" s="1">
        <v>697.0</v>
      </c>
      <c r="M562" s="1"/>
      <c r="N562" s="1">
        <v>13.609266666666667</v>
      </c>
      <c r="O562" s="1" t="s">
        <v>4736</v>
      </c>
      <c r="P562" s="1" t="s">
        <v>4910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36</v>
      </c>
      <c r="B563" s="1" t="s">
        <v>17</v>
      </c>
      <c r="C563" s="1">
        <v>1565.0</v>
      </c>
      <c r="D563" s="1">
        <v>0.0</v>
      </c>
      <c r="E563" s="1" t="s">
        <v>37</v>
      </c>
      <c r="F563" s="1" t="s">
        <v>30</v>
      </c>
      <c r="G563" s="1" t="s">
        <v>31</v>
      </c>
      <c r="H563" s="1" t="s">
        <v>6597</v>
      </c>
      <c r="I563" s="1" t="s">
        <v>6598</v>
      </c>
      <c r="J563" s="1" t="s">
        <v>6598</v>
      </c>
      <c r="K563" s="2"/>
      <c r="L563" s="1">
        <v>-4.0</v>
      </c>
      <c r="M563" s="1"/>
      <c r="N563" s="1">
        <v>15.1181</v>
      </c>
      <c r="O563" s="1" t="s">
        <v>4756</v>
      </c>
      <c r="P563" s="1" t="s">
        <v>6599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idden="1">
      <c r="A564" s="1" t="s">
        <v>24</v>
      </c>
      <c r="B564" s="1" t="s">
        <v>17</v>
      </c>
      <c r="C564" s="1">
        <v>270.0</v>
      </c>
      <c r="D564" s="1">
        <v>94.0</v>
      </c>
      <c r="E564" s="2"/>
      <c r="F564" s="1" t="s">
        <v>18</v>
      </c>
      <c r="G564" s="1" t="s">
        <v>31</v>
      </c>
      <c r="H564" s="1" t="s">
        <v>6600</v>
      </c>
      <c r="I564" s="1" t="s">
        <v>6601</v>
      </c>
      <c r="J564" s="1" t="s">
        <v>6361</v>
      </c>
      <c r="K564" s="2"/>
      <c r="L564" s="1">
        <v>705.0</v>
      </c>
      <c r="M564" s="1"/>
      <c r="N564" s="1">
        <v>8.720483333333334</v>
      </c>
      <c r="O564" s="1" t="s">
        <v>4736</v>
      </c>
      <c r="P564" s="1" t="s">
        <v>6602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idden="1">
      <c r="A565" s="1" t="s">
        <v>36</v>
      </c>
      <c r="B565" s="1" t="s">
        <v>17</v>
      </c>
      <c r="C565" s="1">
        <v>933.0</v>
      </c>
      <c r="D565" s="1">
        <v>0.0</v>
      </c>
      <c r="E565" s="1" t="s">
        <v>37</v>
      </c>
      <c r="F565" s="1" t="s">
        <v>30</v>
      </c>
      <c r="G565" s="1" t="s">
        <v>31</v>
      </c>
      <c r="H565" s="1" t="s">
        <v>6603</v>
      </c>
      <c r="I565" s="1" t="s">
        <v>6604</v>
      </c>
      <c r="J565" s="1" t="s">
        <v>6604</v>
      </c>
      <c r="K565" s="2"/>
      <c r="L565" s="1">
        <v>-5.0</v>
      </c>
      <c r="M565" s="1"/>
      <c r="N565" s="1">
        <v>14.6916</v>
      </c>
      <c r="O565" s="1" t="s">
        <v>4756</v>
      </c>
      <c r="P565" s="1" t="s">
        <v>6605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idden="1">
      <c r="A566" s="1" t="s">
        <v>98</v>
      </c>
      <c r="B566" s="1" t="s">
        <v>354</v>
      </c>
      <c r="C566" s="3">
        <v>528.0</v>
      </c>
      <c r="D566" s="1">
        <v>0.0</v>
      </c>
      <c r="E566" s="1" t="s">
        <v>6606</v>
      </c>
      <c r="F566" s="1" t="s">
        <v>30</v>
      </c>
      <c r="G566" s="1" t="s">
        <v>31</v>
      </c>
      <c r="H566" s="1" t="s">
        <v>6607</v>
      </c>
      <c r="I566" s="1" t="s">
        <v>6608</v>
      </c>
      <c r="J566" s="1" t="s">
        <v>6608</v>
      </c>
      <c r="K566" s="2"/>
      <c r="L566" s="1">
        <v>-7.0</v>
      </c>
      <c r="M566" s="1"/>
      <c r="N566" s="1">
        <v>12.9463</v>
      </c>
      <c r="O566" s="1" t="s">
        <v>4729</v>
      </c>
      <c r="P566" s="1" t="s">
        <v>6609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24</v>
      </c>
      <c r="B567" s="1" t="s">
        <v>17</v>
      </c>
      <c r="C567" s="3">
        <v>215.0</v>
      </c>
      <c r="D567" s="1">
        <v>54.0</v>
      </c>
      <c r="E567" s="2"/>
      <c r="F567" s="1" t="s">
        <v>18</v>
      </c>
      <c r="G567" s="1" t="s">
        <v>31</v>
      </c>
      <c r="H567" s="1" t="s">
        <v>6610</v>
      </c>
      <c r="I567" s="1" t="s">
        <v>6611</v>
      </c>
      <c r="J567" s="1" t="s">
        <v>6361</v>
      </c>
      <c r="K567" s="2"/>
      <c r="L567" s="1">
        <v>723.0</v>
      </c>
      <c r="M567" s="1"/>
      <c r="N567" s="1">
        <v>5.385583333333333</v>
      </c>
      <c r="O567" s="1" t="s">
        <v>4736</v>
      </c>
      <c r="P567" s="1" t="s">
        <v>5790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idden="1">
      <c r="A568" s="1" t="s">
        <v>24</v>
      </c>
      <c r="B568" s="1" t="s">
        <v>17</v>
      </c>
      <c r="C568" s="1">
        <v>568.0</v>
      </c>
      <c r="D568" s="1">
        <v>0.0</v>
      </c>
      <c r="E568" s="1" t="s">
        <v>37</v>
      </c>
      <c r="F568" s="1" t="s">
        <v>62</v>
      </c>
      <c r="G568" s="1" t="s">
        <v>31</v>
      </c>
      <c r="H568" s="1" t="s">
        <v>6612</v>
      </c>
      <c r="I568" s="1" t="s">
        <v>6613</v>
      </c>
      <c r="J568" s="1" t="s">
        <v>6614</v>
      </c>
      <c r="K568" s="1" t="s">
        <v>6615</v>
      </c>
      <c r="L568" s="1">
        <v>-14.0</v>
      </c>
      <c r="M568" s="1">
        <v>0.5915833333333333</v>
      </c>
      <c r="N568" s="1">
        <v>9.68715</v>
      </c>
      <c r="O568" s="1" t="s">
        <v>4736</v>
      </c>
      <c r="P568" s="1" t="s">
        <v>6616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24</v>
      </c>
      <c r="B569" s="1" t="s">
        <v>17</v>
      </c>
      <c r="C569" s="1">
        <v>354.0</v>
      </c>
      <c r="D569" s="1">
        <v>0.0</v>
      </c>
      <c r="E569" s="1" t="s">
        <v>5135</v>
      </c>
      <c r="F569" s="1" t="s">
        <v>62</v>
      </c>
      <c r="G569" s="1" t="s">
        <v>31</v>
      </c>
      <c r="H569" s="1" t="s">
        <v>6617</v>
      </c>
      <c r="I569" s="1" t="s">
        <v>6618</v>
      </c>
      <c r="J569" s="1" t="s">
        <v>6619</v>
      </c>
      <c r="K569" s="1" t="s">
        <v>6620</v>
      </c>
      <c r="L569" s="1">
        <v>-3.0</v>
      </c>
      <c r="M569" s="1">
        <v>0.01885</v>
      </c>
      <c r="N569" s="1">
        <v>7.860316666666667</v>
      </c>
      <c r="O569" s="1" t="s">
        <v>4736</v>
      </c>
      <c r="P569" s="1" t="s">
        <v>6621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24</v>
      </c>
      <c r="B570" s="1" t="s">
        <v>17</v>
      </c>
      <c r="C570" s="3">
        <v>349.0</v>
      </c>
      <c r="D570" s="1">
        <v>0.0</v>
      </c>
      <c r="E570" s="1" t="s">
        <v>5135</v>
      </c>
      <c r="F570" s="1" t="s">
        <v>62</v>
      </c>
      <c r="G570" s="1" t="s">
        <v>31</v>
      </c>
      <c r="H570" s="1" t="s">
        <v>6622</v>
      </c>
      <c r="I570" s="1" t="s">
        <v>6623</v>
      </c>
      <c r="J570" s="1" t="s">
        <v>6624</v>
      </c>
      <c r="K570" s="1" t="s">
        <v>6625</v>
      </c>
      <c r="L570" s="1">
        <v>-12.0</v>
      </c>
      <c r="M570" s="1">
        <v>0.012583333333333334</v>
      </c>
      <c r="N570" s="1">
        <v>10.746616666666666</v>
      </c>
      <c r="O570" s="1" t="s">
        <v>4736</v>
      </c>
      <c r="P570" s="1" t="s">
        <v>6626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idden="1">
      <c r="A571" s="1" t="s">
        <v>29</v>
      </c>
      <c r="B571" s="1" t="s">
        <v>354</v>
      </c>
      <c r="C571" s="1">
        <v>617.0</v>
      </c>
      <c r="D571" s="1">
        <v>0.0</v>
      </c>
      <c r="E571" s="2"/>
      <c r="F571" s="1" t="s">
        <v>30</v>
      </c>
      <c r="G571" s="1" t="s">
        <v>31</v>
      </c>
      <c r="H571" s="1" t="s">
        <v>6627</v>
      </c>
      <c r="I571" s="1" t="s">
        <v>6628</v>
      </c>
      <c r="J571" s="1" t="s">
        <v>6628</v>
      </c>
      <c r="K571" s="2"/>
      <c r="L571" s="1">
        <v>-12.0</v>
      </c>
      <c r="M571" s="1"/>
      <c r="N571" s="1">
        <v>7.80045</v>
      </c>
      <c r="O571" s="1" t="s">
        <v>4729</v>
      </c>
      <c r="P571" s="1" t="s">
        <v>6629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98</v>
      </c>
      <c r="B572" s="1" t="s">
        <v>354</v>
      </c>
      <c r="C572" s="1">
        <v>321.0</v>
      </c>
      <c r="D572" s="1">
        <v>0.0</v>
      </c>
      <c r="E572" s="1" t="s">
        <v>6630</v>
      </c>
      <c r="F572" s="1" t="s">
        <v>30</v>
      </c>
      <c r="G572" s="1" t="s">
        <v>31</v>
      </c>
      <c r="H572" s="1" t="s">
        <v>6631</v>
      </c>
      <c r="I572" s="1" t="s">
        <v>6632</v>
      </c>
      <c r="J572" s="1" t="s">
        <v>6632</v>
      </c>
      <c r="K572" s="2"/>
      <c r="L572" s="1">
        <v>-7.0</v>
      </c>
      <c r="M572" s="1"/>
      <c r="N572" s="1">
        <v>7.747466666666667</v>
      </c>
      <c r="O572" s="1" t="s">
        <v>4729</v>
      </c>
      <c r="P572" s="1" t="s">
        <v>6633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idden="1">
      <c r="A573" s="1" t="s">
        <v>29</v>
      </c>
      <c r="B573" s="1" t="s">
        <v>17</v>
      </c>
      <c r="C573" s="1">
        <v>274.0</v>
      </c>
      <c r="D573" s="1">
        <v>0.0</v>
      </c>
      <c r="E573" s="2"/>
      <c r="F573" s="1" t="s">
        <v>30</v>
      </c>
      <c r="G573" s="1" t="s">
        <v>31</v>
      </c>
      <c r="H573" s="1" t="s">
        <v>6634</v>
      </c>
      <c r="I573" s="1" t="s">
        <v>6635</v>
      </c>
      <c r="J573" s="1" t="s">
        <v>6635</v>
      </c>
      <c r="K573" s="2"/>
      <c r="L573" s="1">
        <v>-8.0</v>
      </c>
      <c r="M573" s="1"/>
      <c r="N573" s="1">
        <v>6.903416666666667</v>
      </c>
      <c r="O573" s="1" t="s">
        <v>4729</v>
      </c>
      <c r="P573" s="1" t="s">
        <v>6636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idden="1">
      <c r="A574" s="1" t="s">
        <v>98</v>
      </c>
      <c r="B574" s="1" t="s">
        <v>17</v>
      </c>
      <c r="C574" s="1">
        <v>329.0</v>
      </c>
      <c r="D574" s="1">
        <v>0.0</v>
      </c>
      <c r="E574" s="1" t="s">
        <v>6637</v>
      </c>
      <c r="F574" s="1" t="s">
        <v>30</v>
      </c>
      <c r="G574" s="1" t="s">
        <v>31</v>
      </c>
      <c r="H574" s="1" t="s">
        <v>6638</v>
      </c>
      <c r="I574" s="1" t="s">
        <v>6639</v>
      </c>
      <c r="J574" s="1" t="s">
        <v>6639</v>
      </c>
      <c r="K574" s="2"/>
      <c r="L574" s="1">
        <v>-7.0</v>
      </c>
      <c r="M574" s="1"/>
      <c r="N574" s="1">
        <v>7.377933333333333</v>
      </c>
      <c r="O574" s="1" t="s">
        <v>4729</v>
      </c>
      <c r="P574" s="1" t="s">
        <v>540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24</v>
      </c>
      <c r="B575" s="1" t="s">
        <v>17</v>
      </c>
      <c r="C575" s="1">
        <v>309.0</v>
      </c>
      <c r="D575" s="1">
        <v>0.0</v>
      </c>
      <c r="E575" s="1" t="s">
        <v>5135</v>
      </c>
      <c r="F575" s="1" t="s">
        <v>62</v>
      </c>
      <c r="G575" s="1" t="s">
        <v>31</v>
      </c>
      <c r="H575" s="1" t="s">
        <v>6640</v>
      </c>
      <c r="I575" s="1" t="s">
        <v>6641</v>
      </c>
      <c r="J575" s="1" t="s">
        <v>6642</v>
      </c>
      <c r="K575" s="1" t="s">
        <v>6643</v>
      </c>
      <c r="L575" s="1">
        <v>-4.0</v>
      </c>
      <c r="M575" s="1">
        <v>14.9629</v>
      </c>
      <c r="N575" s="1">
        <v>92.37691666666667</v>
      </c>
      <c r="O575" s="1" t="s">
        <v>4736</v>
      </c>
      <c r="P575" s="1" t="s">
        <v>6644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36</v>
      </c>
      <c r="B576" s="1" t="s">
        <v>17</v>
      </c>
      <c r="C576" s="1">
        <v>348.0</v>
      </c>
      <c r="D576" s="1">
        <v>0.0</v>
      </c>
      <c r="E576" s="1" t="s">
        <v>37</v>
      </c>
      <c r="F576" s="1" t="s">
        <v>30</v>
      </c>
      <c r="G576" s="1" t="s">
        <v>31</v>
      </c>
      <c r="H576" s="1" t="s">
        <v>6645</v>
      </c>
      <c r="I576" s="1" t="s">
        <v>6646</v>
      </c>
      <c r="J576" s="1" t="s">
        <v>6646</v>
      </c>
      <c r="K576" s="2"/>
      <c r="L576" s="1">
        <v>-6.0</v>
      </c>
      <c r="M576" s="1"/>
      <c r="N576" s="1">
        <v>8.683</v>
      </c>
      <c r="O576" s="1" t="s">
        <v>4756</v>
      </c>
      <c r="P576" s="1" t="s">
        <v>6647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idden="1">
      <c r="A577" s="1" t="s">
        <v>24</v>
      </c>
      <c r="B577" s="1" t="s">
        <v>17</v>
      </c>
      <c r="C577" s="1">
        <v>267.0</v>
      </c>
      <c r="D577" s="1">
        <v>107.0</v>
      </c>
      <c r="E577" s="2"/>
      <c r="F577" s="1" t="s">
        <v>18</v>
      </c>
      <c r="G577" s="1" t="s">
        <v>167</v>
      </c>
      <c r="H577" s="1" t="s">
        <v>6648</v>
      </c>
      <c r="I577" s="1" t="s">
        <v>6649</v>
      </c>
      <c r="J577" s="1" t="s">
        <v>6649</v>
      </c>
      <c r="K577" s="2"/>
      <c r="L577" s="1">
        <v>-10.0</v>
      </c>
      <c r="M577" s="1"/>
      <c r="N577" s="1">
        <v>26.792983333333332</v>
      </c>
      <c r="O577" s="1" t="s">
        <v>4736</v>
      </c>
      <c r="P577" s="1" t="s">
        <v>6650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36</v>
      </c>
      <c r="B578" s="1" t="s">
        <v>17</v>
      </c>
      <c r="C578" s="1">
        <v>323.0</v>
      </c>
      <c r="D578" s="1">
        <v>0.0</v>
      </c>
      <c r="E578" s="1" t="s">
        <v>37</v>
      </c>
      <c r="F578" s="1" t="s">
        <v>30</v>
      </c>
      <c r="G578" s="1" t="s">
        <v>31</v>
      </c>
      <c r="H578" s="1" t="s">
        <v>6651</v>
      </c>
      <c r="I578" s="1" t="s">
        <v>6652</v>
      </c>
      <c r="J578" s="1" t="s">
        <v>6652</v>
      </c>
      <c r="K578" s="2"/>
      <c r="L578" s="1">
        <v>-4.0</v>
      </c>
      <c r="M578" s="1"/>
      <c r="N578" s="1">
        <v>10.159566666666667</v>
      </c>
      <c r="O578" s="1" t="s">
        <v>4756</v>
      </c>
      <c r="P578" s="1" t="s">
        <v>6653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idden="1">
      <c r="A579" s="1" t="s">
        <v>24</v>
      </c>
      <c r="B579" s="1" t="s">
        <v>17</v>
      </c>
      <c r="C579" s="1">
        <v>199.0</v>
      </c>
      <c r="D579" s="1">
        <v>50.0</v>
      </c>
      <c r="E579" s="2"/>
      <c r="F579" s="1" t="s">
        <v>18</v>
      </c>
      <c r="G579" s="1" t="s">
        <v>31</v>
      </c>
      <c r="H579" s="1" t="s">
        <v>6654</v>
      </c>
      <c r="I579" s="1" t="s">
        <v>6655</v>
      </c>
      <c r="J579" s="1" t="s">
        <v>6655</v>
      </c>
      <c r="K579" s="2"/>
      <c r="L579" s="1">
        <v>-1.0</v>
      </c>
      <c r="M579" s="1"/>
      <c r="N579" s="1">
        <v>17.5459</v>
      </c>
      <c r="O579" s="1" t="s">
        <v>4736</v>
      </c>
      <c r="P579" s="1" t="s">
        <v>4910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idden="1">
      <c r="A580" s="1" t="s">
        <v>29</v>
      </c>
      <c r="B580" s="1" t="s">
        <v>17</v>
      </c>
      <c r="C580" s="1">
        <v>528.0</v>
      </c>
      <c r="D580" s="1">
        <v>0.0</v>
      </c>
      <c r="E580" s="2"/>
      <c r="F580" s="1" t="s">
        <v>30</v>
      </c>
      <c r="G580" s="1" t="s">
        <v>31</v>
      </c>
      <c r="H580" s="1" t="s">
        <v>6656</v>
      </c>
      <c r="I580" s="1" t="s">
        <v>6657</v>
      </c>
      <c r="J580" s="1" t="s">
        <v>6657</v>
      </c>
      <c r="K580" s="2"/>
      <c r="L580" s="1">
        <v>-8.0</v>
      </c>
      <c r="M580" s="1"/>
      <c r="N580" s="1">
        <v>10.979283333333333</v>
      </c>
      <c r="O580" s="1" t="s">
        <v>4729</v>
      </c>
      <c r="P580" s="1" t="s">
        <v>6658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idden="1">
      <c r="A581" s="1" t="s">
        <v>16</v>
      </c>
      <c r="B581" s="1" t="s">
        <v>17</v>
      </c>
      <c r="C581" s="1">
        <v>39.0</v>
      </c>
      <c r="D581" s="1">
        <v>0.0</v>
      </c>
      <c r="E581" s="2"/>
      <c r="F581" s="1" t="s">
        <v>18</v>
      </c>
      <c r="G581" s="1" t="s">
        <v>19</v>
      </c>
      <c r="H581" s="1" t="s">
        <v>6659</v>
      </c>
      <c r="I581" s="1" t="s">
        <v>6660</v>
      </c>
      <c r="J581" s="1" t="s">
        <v>6660</v>
      </c>
      <c r="K581" s="2"/>
      <c r="L581" s="1">
        <v>-4.0</v>
      </c>
      <c r="M581" s="1"/>
      <c r="N581" s="1">
        <v>0.8783333333333333</v>
      </c>
      <c r="O581" s="1" t="s">
        <v>22</v>
      </c>
      <c r="P581" s="1" t="s">
        <v>6661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24</v>
      </c>
      <c r="B582" s="1" t="s">
        <v>17</v>
      </c>
      <c r="C582" s="1">
        <v>335.0</v>
      </c>
      <c r="D582" s="1">
        <v>69.0</v>
      </c>
      <c r="E582" s="2"/>
      <c r="F582" s="1" t="s">
        <v>18</v>
      </c>
      <c r="G582" s="1" t="s">
        <v>31</v>
      </c>
      <c r="H582" s="1" t="s">
        <v>6662</v>
      </c>
      <c r="I582" s="1" t="s">
        <v>6663</v>
      </c>
      <c r="J582" s="1" t="s">
        <v>6663</v>
      </c>
      <c r="K582" s="2"/>
      <c r="L582" s="1">
        <v>-5.0</v>
      </c>
      <c r="M582" s="1"/>
      <c r="N582" s="1">
        <v>12.4151</v>
      </c>
      <c r="O582" s="1" t="s">
        <v>4736</v>
      </c>
      <c r="P582" s="1" t="s">
        <v>6664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24</v>
      </c>
      <c r="B583" s="1" t="s">
        <v>17</v>
      </c>
      <c r="C583" s="1">
        <v>473.0</v>
      </c>
      <c r="D583" s="1">
        <v>0.0</v>
      </c>
      <c r="E583" s="1" t="s">
        <v>37</v>
      </c>
      <c r="F583" s="1" t="s">
        <v>62</v>
      </c>
      <c r="G583" s="1" t="s">
        <v>31</v>
      </c>
      <c r="H583" s="1" t="s">
        <v>6665</v>
      </c>
      <c r="I583" s="1" t="s">
        <v>6666</v>
      </c>
      <c r="J583" s="1" t="s">
        <v>6667</v>
      </c>
      <c r="K583" s="1" t="s">
        <v>6668</v>
      </c>
      <c r="L583" s="1">
        <v>4.0</v>
      </c>
      <c r="M583" s="1">
        <v>6.582916666666667</v>
      </c>
      <c r="N583" s="1">
        <v>10.515616666666666</v>
      </c>
      <c r="O583" s="1" t="s">
        <v>4736</v>
      </c>
      <c r="P583" s="1" t="s">
        <v>6669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36</v>
      </c>
      <c r="B584" s="1" t="s">
        <v>17</v>
      </c>
      <c r="C584" s="1">
        <v>469.0</v>
      </c>
      <c r="D584" s="1">
        <v>0.0</v>
      </c>
      <c r="E584" s="1" t="s">
        <v>37</v>
      </c>
      <c r="F584" s="1" t="s">
        <v>30</v>
      </c>
      <c r="G584" s="1" t="s">
        <v>31</v>
      </c>
      <c r="H584" s="1" t="s">
        <v>6670</v>
      </c>
      <c r="I584" s="1" t="s">
        <v>6671</v>
      </c>
      <c r="J584" s="1" t="s">
        <v>6671</v>
      </c>
      <c r="K584" s="2"/>
      <c r="L584" s="1">
        <v>-6.0</v>
      </c>
      <c r="M584" s="1"/>
      <c r="N584" s="1">
        <v>8.843316666666666</v>
      </c>
      <c r="O584" s="1" t="s">
        <v>4756</v>
      </c>
      <c r="P584" s="1" t="s">
        <v>6672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16</v>
      </c>
      <c r="B585" s="1" t="s">
        <v>17</v>
      </c>
      <c r="C585" s="1">
        <v>20.0</v>
      </c>
      <c r="D585" s="1">
        <v>35.0</v>
      </c>
      <c r="E585" s="2"/>
      <c r="F585" s="1" t="s">
        <v>18</v>
      </c>
      <c r="G585" s="1" t="s">
        <v>19</v>
      </c>
      <c r="H585" s="1" t="s">
        <v>6673</v>
      </c>
      <c r="I585" s="1" t="s">
        <v>6674</v>
      </c>
      <c r="J585" s="1" t="s">
        <v>6674</v>
      </c>
      <c r="K585" s="2"/>
      <c r="L585" s="1">
        <v>-4.0</v>
      </c>
      <c r="M585" s="1"/>
      <c r="N585" s="1">
        <v>0.4246666666666667</v>
      </c>
      <c r="O585" s="1" t="s">
        <v>22</v>
      </c>
      <c r="P585" s="1" t="s">
        <v>6675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36</v>
      </c>
      <c r="B586" s="1" t="s">
        <v>17</v>
      </c>
      <c r="C586" s="1">
        <v>329.0</v>
      </c>
      <c r="D586" s="1">
        <v>0.0</v>
      </c>
      <c r="E586" s="1" t="s">
        <v>37</v>
      </c>
      <c r="F586" s="1" t="s">
        <v>30</v>
      </c>
      <c r="G586" s="1" t="s">
        <v>31</v>
      </c>
      <c r="H586" s="1" t="s">
        <v>6676</v>
      </c>
      <c r="I586" s="1" t="s">
        <v>6677</v>
      </c>
      <c r="J586" s="1" t="s">
        <v>6677</v>
      </c>
      <c r="K586" s="2"/>
      <c r="L586" s="1">
        <v>-6.0</v>
      </c>
      <c r="M586" s="1"/>
      <c r="N586" s="1">
        <v>8.102983333333333</v>
      </c>
      <c r="O586" s="1" t="s">
        <v>4756</v>
      </c>
      <c r="P586" s="1" t="s">
        <v>4901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36</v>
      </c>
      <c r="B587" s="1" t="s">
        <v>17</v>
      </c>
      <c r="C587" s="1">
        <v>393.0</v>
      </c>
      <c r="D587" s="1">
        <v>0.0</v>
      </c>
      <c r="E587" s="1" t="s">
        <v>37</v>
      </c>
      <c r="F587" s="1" t="s">
        <v>30</v>
      </c>
      <c r="G587" s="1" t="s">
        <v>31</v>
      </c>
      <c r="H587" s="1" t="s">
        <v>6678</v>
      </c>
      <c r="I587" s="1" t="s">
        <v>6679</v>
      </c>
      <c r="J587" s="1" t="s">
        <v>6679</v>
      </c>
      <c r="K587" s="2"/>
      <c r="L587" s="1">
        <v>-6.0</v>
      </c>
      <c r="M587" s="1"/>
      <c r="N587" s="1">
        <v>8.66335</v>
      </c>
      <c r="O587" s="1" t="s">
        <v>4756</v>
      </c>
      <c r="P587" s="1" t="s">
        <v>6680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36</v>
      </c>
      <c r="B588" s="1" t="s">
        <v>17</v>
      </c>
      <c r="C588" s="1">
        <v>264.0</v>
      </c>
      <c r="D588" s="1">
        <v>0.0</v>
      </c>
      <c r="E588" s="1" t="s">
        <v>37</v>
      </c>
      <c r="F588" s="1" t="s">
        <v>30</v>
      </c>
      <c r="G588" s="1" t="s">
        <v>31</v>
      </c>
      <c r="H588" s="1" t="s">
        <v>6681</v>
      </c>
      <c r="I588" s="1" t="s">
        <v>6682</v>
      </c>
      <c r="J588" s="1" t="s">
        <v>6682</v>
      </c>
      <c r="K588" s="2"/>
      <c r="L588" s="1">
        <v>-4.0</v>
      </c>
      <c r="M588" s="1"/>
      <c r="N588" s="1">
        <v>10.054316666666667</v>
      </c>
      <c r="O588" s="1" t="s">
        <v>4756</v>
      </c>
      <c r="P588" s="1" t="s">
        <v>5652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idden="1">
      <c r="A589" s="1" t="s">
        <v>98</v>
      </c>
      <c r="B589" s="1" t="s">
        <v>17</v>
      </c>
      <c r="C589" s="1">
        <v>488.0</v>
      </c>
      <c r="D589" s="1">
        <v>0.0</v>
      </c>
      <c r="E589" s="1" t="s">
        <v>6683</v>
      </c>
      <c r="F589" s="1" t="s">
        <v>30</v>
      </c>
      <c r="G589" s="1" t="s">
        <v>31</v>
      </c>
      <c r="H589" s="1" t="s">
        <v>6684</v>
      </c>
      <c r="I589" s="1" t="s">
        <v>6685</v>
      </c>
      <c r="J589" s="1" t="s">
        <v>6685</v>
      </c>
      <c r="K589" s="2"/>
      <c r="L589" s="1">
        <v>0.0</v>
      </c>
      <c r="M589" s="1"/>
      <c r="N589" s="1">
        <v>15.846316666666667</v>
      </c>
      <c r="O589" s="1" t="s">
        <v>4729</v>
      </c>
      <c r="P589" s="1" t="s">
        <v>6686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idden="1">
      <c r="A590" s="1" t="s">
        <v>24</v>
      </c>
      <c r="B590" s="1" t="s">
        <v>17</v>
      </c>
      <c r="C590" s="1">
        <v>358.0</v>
      </c>
      <c r="D590" s="1">
        <v>0.0</v>
      </c>
      <c r="E590" s="1" t="s">
        <v>5596</v>
      </c>
      <c r="F590" s="1" t="s">
        <v>62</v>
      </c>
      <c r="G590" s="1" t="s">
        <v>31</v>
      </c>
      <c r="H590" s="1" t="s">
        <v>6687</v>
      </c>
      <c r="I590" s="1" t="s">
        <v>6688</v>
      </c>
      <c r="J590" s="1" t="s">
        <v>6689</v>
      </c>
      <c r="K590" s="1" t="s">
        <v>6690</v>
      </c>
      <c r="L590" s="1">
        <v>-10.0</v>
      </c>
      <c r="M590" s="1">
        <v>0.016683333333333335</v>
      </c>
      <c r="N590" s="1">
        <v>8.9419</v>
      </c>
      <c r="O590" s="1" t="s">
        <v>4736</v>
      </c>
      <c r="P590" s="1" t="s">
        <v>6691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29</v>
      </c>
      <c r="B591" s="1" t="s">
        <v>17</v>
      </c>
      <c r="C591" s="1">
        <v>658.0</v>
      </c>
      <c r="D591" s="1">
        <v>0.0</v>
      </c>
      <c r="E591" s="2"/>
      <c r="F591" s="1" t="s">
        <v>30</v>
      </c>
      <c r="G591" s="1" t="s">
        <v>31</v>
      </c>
      <c r="H591" s="1" t="s">
        <v>6692</v>
      </c>
      <c r="I591" s="1" t="s">
        <v>6693</v>
      </c>
      <c r="J591" s="1" t="s">
        <v>6693</v>
      </c>
      <c r="K591" s="2"/>
      <c r="L591" s="1">
        <v>-8.0</v>
      </c>
      <c r="M591" s="1"/>
      <c r="N591" s="1">
        <v>11.050066666666666</v>
      </c>
      <c r="O591" s="1" t="s">
        <v>4729</v>
      </c>
      <c r="P591" s="1" t="s">
        <v>6694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idden="1">
      <c r="A592" s="1" t="s">
        <v>24</v>
      </c>
      <c r="B592" s="1" t="s">
        <v>17</v>
      </c>
      <c r="C592" s="1">
        <v>562.0</v>
      </c>
      <c r="D592" s="1">
        <v>16.0</v>
      </c>
      <c r="E592" s="1" t="s">
        <v>5596</v>
      </c>
      <c r="F592" s="1" t="s">
        <v>62</v>
      </c>
      <c r="G592" s="1" t="s">
        <v>31</v>
      </c>
      <c r="H592" s="1" t="s">
        <v>6695</v>
      </c>
      <c r="I592" s="1" t="s">
        <v>6696</v>
      </c>
      <c r="J592" s="1" t="s">
        <v>6697</v>
      </c>
      <c r="K592" s="1" t="s">
        <v>6698</v>
      </c>
      <c r="L592" s="1">
        <v>-11.0</v>
      </c>
      <c r="M592" s="1">
        <v>0.011916666666666667</v>
      </c>
      <c r="N592" s="1">
        <v>12.414483333333333</v>
      </c>
      <c r="O592" s="1" t="s">
        <v>4736</v>
      </c>
      <c r="P592" s="1" t="s">
        <v>6699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idden="1">
      <c r="A593" s="1" t="s">
        <v>98</v>
      </c>
      <c r="B593" s="1" t="s">
        <v>17</v>
      </c>
      <c r="C593" s="1">
        <v>992.0</v>
      </c>
      <c r="D593" s="1">
        <v>0.0</v>
      </c>
      <c r="E593" s="1" t="s">
        <v>6700</v>
      </c>
      <c r="F593" s="1" t="s">
        <v>30</v>
      </c>
      <c r="G593" s="1" t="s">
        <v>31</v>
      </c>
      <c r="H593" s="1" t="s">
        <v>6701</v>
      </c>
      <c r="I593" s="1" t="s">
        <v>6702</v>
      </c>
      <c r="J593" s="1" t="s">
        <v>6702</v>
      </c>
      <c r="K593" s="2"/>
      <c r="L593" s="1">
        <v>-7.0</v>
      </c>
      <c r="M593" s="1"/>
      <c r="N593" s="1">
        <v>12.72085</v>
      </c>
      <c r="O593" s="1" t="s">
        <v>4729</v>
      </c>
      <c r="P593" s="1" t="s">
        <v>6703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36</v>
      </c>
      <c r="B594" s="1" t="s">
        <v>17</v>
      </c>
      <c r="C594" s="1">
        <v>264.0</v>
      </c>
      <c r="D594" s="1">
        <v>0.0</v>
      </c>
      <c r="E594" s="1" t="s">
        <v>37</v>
      </c>
      <c r="F594" s="1" t="s">
        <v>30</v>
      </c>
      <c r="G594" s="1" t="s">
        <v>31</v>
      </c>
      <c r="H594" s="1" t="s">
        <v>6704</v>
      </c>
      <c r="I594" s="1" t="s">
        <v>6705</v>
      </c>
      <c r="J594" s="1" t="s">
        <v>6705</v>
      </c>
      <c r="K594" s="2"/>
      <c r="L594" s="1">
        <v>-9.0</v>
      </c>
      <c r="M594" s="1"/>
      <c r="N594" s="1">
        <v>6.8345</v>
      </c>
      <c r="O594" s="1" t="s">
        <v>4756</v>
      </c>
      <c r="P594" s="1" t="s">
        <v>5652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idden="1">
      <c r="A595" s="1" t="s">
        <v>36</v>
      </c>
      <c r="B595" s="1" t="s">
        <v>17</v>
      </c>
      <c r="C595" s="1">
        <v>321.0</v>
      </c>
      <c r="D595" s="1">
        <v>0.0</v>
      </c>
      <c r="E595" s="1" t="s">
        <v>37</v>
      </c>
      <c r="F595" s="1" t="s">
        <v>30</v>
      </c>
      <c r="G595" s="1" t="s">
        <v>31</v>
      </c>
      <c r="H595" s="1" t="s">
        <v>6706</v>
      </c>
      <c r="I595" s="1" t="s">
        <v>6707</v>
      </c>
      <c r="J595" s="1" t="s">
        <v>6707</v>
      </c>
      <c r="K595" s="2"/>
      <c r="L595" s="1">
        <v>-9.0</v>
      </c>
      <c r="M595" s="1"/>
      <c r="N595" s="1">
        <v>10.707266666666667</v>
      </c>
      <c r="O595" s="1" t="s">
        <v>4756</v>
      </c>
      <c r="P595" s="1" t="s">
        <v>4974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idden="1">
      <c r="A596" s="1" t="s">
        <v>29</v>
      </c>
      <c r="B596" s="1" t="s">
        <v>17</v>
      </c>
      <c r="C596" s="1">
        <v>488.0</v>
      </c>
      <c r="D596" s="1">
        <v>0.0</v>
      </c>
      <c r="E596" s="2"/>
      <c r="F596" s="1" t="s">
        <v>30</v>
      </c>
      <c r="G596" s="1" t="s">
        <v>31</v>
      </c>
      <c r="H596" s="1" t="s">
        <v>6708</v>
      </c>
      <c r="I596" s="1" t="s">
        <v>6709</v>
      </c>
      <c r="J596" s="1" t="s">
        <v>6709</v>
      </c>
      <c r="K596" s="2"/>
      <c r="L596" s="1">
        <v>-6.0</v>
      </c>
      <c r="M596" s="1"/>
      <c r="N596" s="1">
        <v>8.305466666666666</v>
      </c>
      <c r="O596" s="1" t="s">
        <v>4729</v>
      </c>
      <c r="P596" s="1" t="s">
        <v>6710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24</v>
      </c>
      <c r="B597" s="1" t="s">
        <v>17</v>
      </c>
      <c r="C597" s="1">
        <v>247.0</v>
      </c>
      <c r="D597" s="1">
        <v>62.0</v>
      </c>
      <c r="E597" s="2"/>
      <c r="F597" s="1" t="s">
        <v>18</v>
      </c>
      <c r="G597" s="1" t="s">
        <v>31</v>
      </c>
      <c r="H597" s="1" t="s">
        <v>6711</v>
      </c>
      <c r="I597" s="1" t="s">
        <v>6712</v>
      </c>
      <c r="J597" s="1" t="s">
        <v>6712</v>
      </c>
      <c r="K597" s="2"/>
      <c r="L597" s="1">
        <v>-5.0</v>
      </c>
      <c r="M597" s="1"/>
      <c r="N597" s="1">
        <v>13.992883333333333</v>
      </c>
      <c r="O597" s="1" t="s">
        <v>4736</v>
      </c>
      <c r="P597" s="1" t="s">
        <v>5947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idden="1">
      <c r="A598" s="1" t="s">
        <v>24</v>
      </c>
      <c r="B598" s="1" t="s">
        <v>17</v>
      </c>
      <c r="C598" s="1">
        <v>329.0</v>
      </c>
      <c r="D598" s="1">
        <v>0.0</v>
      </c>
      <c r="E598" s="1" t="s">
        <v>5596</v>
      </c>
      <c r="F598" s="1" t="s">
        <v>62</v>
      </c>
      <c r="G598" s="1" t="s">
        <v>31</v>
      </c>
      <c r="H598" s="1" t="s">
        <v>6713</v>
      </c>
      <c r="I598" s="1" t="s">
        <v>6714</v>
      </c>
      <c r="J598" s="1" t="s">
        <v>6715</v>
      </c>
      <c r="K598" s="1" t="s">
        <v>6716</v>
      </c>
      <c r="L598" s="1">
        <v>5.0</v>
      </c>
      <c r="M598" s="1">
        <v>0.013166666666666667</v>
      </c>
      <c r="N598" s="1">
        <v>14.023983333333334</v>
      </c>
      <c r="O598" s="1" t="s">
        <v>4736</v>
      </c>
      <c r="P598" s="1" t="s">
        <v>4881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24</v>
      </c>
      <c r="B599" s="1" t="s">
        <v>17</v>
      </c>
      <c r="C599" s="1">
        <v>359.0</v>
      </c>
      <c r="D599" s="1">
        <v>17.0</v>
      </c>
      <c r="E599" s="1" t="s">
        <v>5596</v>
      </c>
      <c r="F599" s="1" t="s">
        <v>62</v>
      </c>
      <c r="G599" s="1" t="s">
        <v>31</v>
      </c>
      <c r="H599" s="1" t="s">
        <v>6717</v>
      </c>
      <c r="I599" s="1" t="s">
        <v>6718</v>
      </c>
      <c r="J599" s="1" t="s">
        <v>6719</v>
      </c>
      <c r="K599" s="1" t="s">
        <v>6720</v>
      </c>
      <c r="L599" s="1">
        <v>4.0</v>
      </c>
      <c r="M599" s="1">
        <v>0.012583333333333334</v>
      </c>
      <c r="N599" s="1">
        <v>17.172783333333335</v>
      </c>
      <c r="O599" s="1" t="s">
        <v>4736</v>
      </c>
      <c r="P599" s="1" t="s">
        <v>6721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idden="1">
      <c r="A600" s="1" t="s">
        <v>36</v>
      </c>
      <c r="B600" s="1" t="s">
        <v>17</v>
      </c>
      <c r="C600" s="1">
        <v>597.0</v>
      </c>
      <c r="D600" s="1">
        <v>0.0</v>
      </c>
      <c r="E600" s="1" t="s">
        <v>37</v>
      </c>
      <c r="F600" s="1" t="s">
        <v>30</v>
      </c>
      <c r="G600" s="1" t="s">
        <v>31</v>
      </c>
      <c r="H600" s="1" t="s">
        <v>6722</v>
      </c>
      <c r="I600" s="1" t="s">
        <v>6723</v>
      </c>
      <c r="J600" s="1" t="s">
        <v>6723</v>
      </c>
      <c r="K600" s="2"/>
      <c r="L600" s="1">
        <v>-6.0</v>
      </c>
      <c r="M600" s="1"/>
      <c r="N600" s="1">
        <v>13.5774</v>
      </c>
      <c r="O600" s="1" t="s">
        <v>4756</v>
      </c>
      <c r="P600" s="1" t="s">
        <v>6724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idden="1">
      <c r="A601" s="1" t="s">
        <v>24</v>
      </c>
      <c r="B601" s="1" t="s">
        <v>17</v>
      </c>
      <c r="C601" s="1">
        <v>748.0</v>
      </c>
      <c r="D601" s="1">
        <v>0.0</v>
      </c>
      <c r="E601" s="1" t="s">
        <v>5596</v>
      </c>
      <c r="F601" s="1" t="s">
        <v>62</v>
      </c>
      <c r="G601" s="1" t="s">
        <v>19</v>
      </c>
      <c r="H601" s="1" t="s">
        <v>6725</v>
      </c>
      <c r="I601" s="1" t="s">
        <v>6726</v>
      </c>
      <c r="J601" s="1" t="s">
        <v>6727</v>
      </c>
      <c r="K601" s="1" t="s">
        <v>6728</v>
      </c>
      <c r="L601" s="1">
        <v>-1.0</v>
      </c>
      <c r="M601" s="1">
        <v>0.0099</v>
      </c>
      <c r="N601" s="1">
        <v>13.812816666666667</v>
      </c>
      <c r="O601" s="1" t="s">
        <v>4736</v>
      </c>
      <c r="P601" s="1" t="s">
        <v>6729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idden="1">
      <c r="A602" s="1" t="s">
        <v>24</v>
      </c>
      <c r="B602" s="1" t="s">
        <v>17</v>
      </c>
      <c r="C602" s="3">
        <v>707.0</v>
      </c>
      <c r="D602" s="1">
        <v>0.0</v>
      </c>
      <c r="E602" s="1" t="s">
        <v>5596</v>
      </c>
      <c r="F602" s="1" t="s">
        <v>62</v>
      </c>
      <c r="G602" s="1" t="s">
        <v>31</v>
      </c>
      <c r="H602" s="1" t="s">
        <v>6730</v>
      </c>
      <c r="I602" s="1" t="s">
        <v>6731</v>
      </c>
      <c r="J602" s="1" t="s">
        <v>6732</v>
      </c>
      <c r="K602" s="1" t="s">
        <v>6733</v>
      </c>
      <c r="L602" s="1">
        <v>6.0</v>
      </c>
      <c r="M602" s="1">
        <v>0.012166666666666666</v>
      </c>
      <c r="N602" s="1">
        <v>26.905516666666667</v>
      </c>
      <c r="O602" s="1" t="s">
        <v>4736</v>
      </c>
      <c r="P602" s="1" t="s">
        <v>6734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idden="1">
      <c r="A603" s="1" t="s">
        <v>98</v>
      </c>
      <c r="B603" s="1" t="s">
        <v>17</v>
      </c>
      <c r="C603" s="1">
        <v>289.0</v>
      </c>
      <c r="D603" s="1">
        <v>0.0</v>
      </c>
      <c r="E603" s="1" t="s">
        <v>6735</v>
      </c>
      <c r="F603" s="1" t="s">
        <v>30</v>
      </c>
      <c r="G603" s="1" t="s">
        <v>31</v>
      </c>
      <c r="H603" s="1" t="s">
        <v>6736</v>
      </c>
      <c r="I603" s="1" t="s">
        <v>6737</v>
      </c>
      <c r="J603" s="1" t="s">
        <v>6737</v>
      </c>
      <c r="K603" s="2"/>
      <c r="L603" s="1">
        <v>-5.0</v>
      </c>
      <c r="M603" s="1"/>
      <c r="N603" s="1">
        <v>9.481183333333334</v>
      </c>
      <c r="O603" s="1" t="s">
        <v>4729</v>
      </c>
      <c r="P603" s="1" t="s">
        <v>6738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idden="1">
      <c r="A604" s="1" t="s">
        <v>24</v>
      </c>
      <c r="B604" s="1" t="s">
        <v>17</v>
      </c>
      <c r="C604" s="3">
        <v>199.0</v>
      </c>
      <c r="D604" s="1">
        <v>50.0</v>
      </c>
      <c r="E604" s="2"/>
      <c r="F604" s="1" t="s">
        <v>18</v>
      </c>
      <c r="G604" s="1" t="s">
        <v>31</v>
      </c>
      <c r="H604" s="1" t="s">
        <v>6739</v>
      </c>
      <c r="I604" s="1" t="s">
        <v>6740</v>
      </c>
      <c r="J604" s="1" t="s">
        <v>6740</v>
      </c>
      <c r="K604" s="2"/>
      <c r="L604" s="1">
        <v>-7.0</v>
      </c>
      <c r="M604" s="1"/>
      <c r="N604" s="1">
        <v>32.81665</v>
      </c>
      <c r="O604" s="1" t="s">
        <v>4736</v>
      </c>
      <c r="P604" s="1" t="s">
        <v>4910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24</v>
      </c>
      <c r="B605" s="1" t="s">
        <v>17</v>
      </c>
      <c r="C605" s="1">
        <v>250.0</v>
      </c>
      <c r="D605" s="1">
        <v>0.0</v>
      </c>
      <c r="E605" s="1" t="s">
        <v>5596</v>
      </c>
      <c r="F605" s="1" t="s">
        <v>62</v>
      </c>
      <c r="G605" s="1" t="s">
        <v>19</v>
      </c>
      <c r="H605" s="1" t="s">
        <v>6741</v>
      </c>
      <c r="I605" s="1" t="s">
        <v>6742</v>
      </c>
      <c r="J605" s="1" t="s">
        <v>6743</v>
      </c>
      <c r="K605" s="1" t="s">
        <v>6744</v>
      </c>
      <c r="L605" s="1">
        <v>0.0</v>
      </c>
      <c r="M605" s="1">
        <v>0.013566666666666666</v>
      </c>
      <c r="N605" s="1">
        <v>20.199133333333332</v>
      </c>
      <c r="O605" s="1" t="s">
        <v>4736</v>
      </c>
      <c r="P605" s="1" t="s">
        <v>6745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idden="1">
      <c r="A606" s="1" t="s">
        <v>36</v>
      </c>
      <c r="B606" s="1" t="s">
        <v>17</v>
      </c>
      <c r="C606" s="1">
        <v>528.0</v>
      </c>
      <c r="D606" s="1">
        <v>0.0</v>
      </c>
      <c r="E606" s="1" t="s">
        <v>37</v>
      </c>
      <c r="F606" s="1" t="s">
        <v>30</v>
      </c>
      <c r="G606" s="1" t="s">
        <v>31</v>
      </c>
      <c r="H606" s="1" t="s">
        <v>6746</v>
      </c>
      <c r="I606" s="1" t="s">
        <v>6747</v>
      </c>
      <c r="J606" s="1" t="s">
        <v>6747</v>
      </c>
      <c r="K606" s="2"/>
      <c r="L606" s="1">
        <v>-8.0</v>
      </c>
      <c r="M606" s="1"/>
      <c r="N606" s="1">
        <v>11.4407</v>
      </c>
      <c r="O606" s="1" t="s">
        <v>4756</v>
      </c>
      <c r="P606" s="1" t="s">
        <v>6748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idden="1">
      <c r="A607" s="1" t="s">
        <v>24</v>
      </c>
      <c r="B607" s="1" t="s">
        <v>17</v>
      </c>
      <c r="C607" s="1">
        <v>463.0</v>
      </c>
      <c r="D607" s="1">
        <v>0.0</v>
      </c>
      <c r="E607" s="1" t="s">
        <v>37</v>
      </c>
      <c r="F607" s="1" t="s">
        <v>62</v>
      </c>
      <c r="G607" s="1" t="s">
        <v>31</v>
      </c>
      <c r="H607" s="1" t="s">
        <v>6749</v>
      </c>
      <c r="I607" s="1" t="s">
        <v>6750</v>
      </c>
      <c r="J607" s="1" t="s">
        <v>6751</v>
      </c>
      <c r="K607" s="1" t="s">
        <v>6752</v>
      </c>
      <c r="L607" s="1">
        <v>-2.0</v>
      </c>
      <c r="M607" s="1">
        <v>29.882316666666668</v>
      </c>
      <c r="N607" s="1">
        <v>39.78176666666667</v>
      </c>
      <c r="O607" s="1" t="s">
        <v>4736</v>
      </c>
      <c r="P607" s="1" t="s">
        <v>6753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idden="1">
      <c r="A608" s="1" t="s">
        <v>36</v>
      </c>
      <c r="B608" s="1" t="s">
        <v>17</v>
      </c>
      <c r="C608" s="1">
        <v>329.0</v>
      </c>
      <c r="D608" s="1">
        <v>0.0</v>
      </c>
      <c r="E608" s="1" t="s">
        <v>37</v>
      </c>
      <c r="F608" s="1" t="s">
        <v>30</v>
      </c>
      <c r="G608" s="1" t="s">
        <v>31</v>
      </c>
      <c r="H608" s="1" t="s">
        <v>6754</v>
      </c>
      <c r="I608" s="1" t="s">
        <v>6755</v>
      </c>
      <c r="J608" s="1" t="s">
        <v>6755</v>
      </c>
      <c r="K608" s="2"/>
      <c r="L608" s="1">
        <v>-7.0</v>
      </c>
      <c r="M608" s="1"/>
      <c r="N608" s="1">
        <v>7.75635</v>
      </c>
      <c r="O608" s="1" t="s">
        <v>4756</v>
      </c>
      <c r="P608" s="1" t="s">
        <v>4837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idden="1">
      <c r="A609" s="1" t="s">
        <v>16</v>
      </c>
      <c r="B609" s="1" t="s">
        <v>17</v>
      </c>
      <c r="C609" s="1">
        <v>59.0</v>
      </c>
      <c r="D609" s="1">
        <v>0.0</v>
      </c>
      <c r="E609" s="2"/>
      <c r="F609" s="1" t="s">
        <v>18</v>
      </c>
      <c r="G609" s="1" t="s">
        <v>19</v>
      </c>
      <c r="H609" s="1" t="s">
        <v>6756</v>
      </c>
      <c r="I609" s="1" t="s">
        <v>6757</v>
      </c>
      <c r="J609" s="1" t="s">
        <v>6758</v>
      </c>
      <c r="K609" s="2"/>
      <c r="L609" s="1">
        <v>425.0</v>
      </c>
      <c r="M609" s="1"/>
      <c r="N609" s="1">
        <v>0.2882166666666667</v>
      </c>
      <c r="O609" s="1" t="s">
        <v>22</v>
      </c>
      <c r="P609" s="1" t="s">
        <v>6759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idden="1">
      <c r="A610" s="1" t="s">
        <v>16</v>
      </c>
      <c r="B610" s="1" t="s">
        <v>17</v>
      </c>
      <c r="C610" s="1">
        <v>137.0</v>
      </c>
      <c r="D610" s="1">
        <v>137.0</v>
      </c>
      <c r="E610" s="2"/>
      <c r="F610" s="1" t="s">
        <v>18</v>
      </c>
      <c r="G610" s="1" t="s">
        <v>19</v>
      </c>
      <c r="H610" s="1" t="s">
        <v>6760</v>
      </c>
      <c r="I610" s="1" t="s">
        <v>6761</v>
      </c>
      <c r="J610" s="1" t="s">
        <v>6758</v>
      </c>
      <c r="K610" s="2"/>
      <c r="L610" s="1">
        <v>425.0</v>
      </c>
      <c r="M610" s="1"/>
      <c r="N610" s="1">
        <v>0.4336</v>
      </c>
      <c r="O610" s="1" t="s">
        <v>22</v>
      </c>
      <c r="P610" s="1" t="s">
        <v>6762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36</v>
      </c>
      <c r="B611" s="1" t="s">
        <v>17</v>
      </c>
      <c r="C611" s="1">
        <v>368.0</v>
      </c>
      <c r="D611" s="1">
        <v>0.0</v>
      </c>
      <c r="E611" s="1" t="s">
        <v>37</v>
      </c>
      <c r="F611" s="1" t="s">
        <v>30</v>
      </c>
      <c r="G611" s="1" t="s">
        <v>31</v>
      </c>
      <c r="H611" s="1" t="s">
        <v>6763</v>
      </c>
      <c r="I611" s="1" t="s">
        <v>6764</v>
      </c>
      <c r="J611" s="1" t="s">
        <v>6764</v>
      </c>
      <c r="K611" s="2"/>
      <c r="L611" s="1">
        <v>-8.0</v>
      </c>
      <c r="M611" s="1"/>
      <c r="N611" s="1">
        <v>6.65875</v>
      </c>
      <c r="O611" s="1" t="s">
        <v>4756</v>
      </c>
      <c r="P611" s="1" t="s">
        <v>6765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36</v>
      </c>
      <c r="B612" s="1" t="s">
        <v>17</v>
      </c>
      <c r="C612" s="1">
        <v>775.0</v>
      </c>
      <c r="D612" s="1">
        <v>0.0</v>
      </c>
      <c r="E612" s="1" t="s">
        <v>37</v>
      </c>
      <c r="F612" s="1" t="s">
        <v>30</v>
      </c>
      <c r="G612" s="1" t="s">
        <v>31</v>
      </c>
      <c r="H612" s="1" t="s">
        <v>6766</v>
      </c>
      <c r="I612" s="1" t="s">
        <v>6767</v>
      </c>
      <c r="J612" s="1" t="s">
        <v>6767</v>
      </c>
      <c r="K612" s="2"/>
      <c r="L612" s="1">
        <v>-8.0</v>
      </c>
      <c r="M612" s="1"/>
      <c r="N612" s="1">
        <v>11.4013</v>
      </c>
      <c r="O612" s="1" t="s">
        <v>4756</v>
      </c>
      <c r="P612" s="1" t="s">
        <v>6768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idden="1">
      <c r="A613" s="1" t="s">
        <v>29</v>
      </c>
      <c r="B613" s="1" t="s">
        <v>354</v>
      </c>
      <c r="C613" s="1">
        <v>264.0</v>
      </c>
      <c r="D613" s="1">
        <v>0.0</v>
      </c>
      <c r="E613" s="2"/>
      <c r="F613" s="1" t="s">
        <v>30</v>
      </c>
      <c r="G613" s="1" t="s">
        <v>31</v>
      </c>
      <c r="H613" s="1" t="s">
        <v>6769</v>
      </c>
      <c r="I613" s="1" t="s">
        <v>6770</v>
      </c>
      <c r="J613" s="1" t="s">
        <v>6770</v>
      </c>
      <c r="K613" s="2"/>
      <c r="L613" s="1">
        <v>-8.0</v>
      </c>
      <c r="M613" s="1"/>
      <c r="N613" s="1">
        <v>6.010783333333333</v>
      </c>
      <c r="O613" s="1" t="s">
        <v>4729</v>
      </c>
      <c r="P613" s="1" t="s">
        <v>6771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idden="1">
      <c r="A614" s="1" t="s">
        <v>29</v>
      </c>
      <c r="B614" s="1" t="s">
        <v>354</v>
      </c>
      <c r="C614" s="1">
        <v>264.0</v>
      </c>
      <c r="D614" s="1">
        <v>0.0</v>
      </c>
      <c r="E614" s="2"/>
      <c r="F614" s="1" t="s">
        <v>30</v>
      </c>
      <c r="G614" s="1" t="s">
        <v>31</v>
      </c>
      <c r="H614" s="1" t="s">
        <v>6772</v>
      </c>
      <c r="I614" s="1" t="s">
        <v>6773</v>
      </c>
      <c r="J614" s="1" t="s">
        <v>6773</v>
      </c>
      <c r="K614" s="2"/>
      <c r="L614" s="1">
        <v>-6.0</v>
      </c>
      <c r="M614" s="1"/>
      <c r="N614" s="1">
        <v>8.616483333333333</v>
      </c>
      <c r="O614" s="1" t="s">
        <v>4729</v>
      </c>
      <c r="P614" s="1" t="s">
        <v>6394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idden="1">
      <c r="A615" s="1" t="s">
        <v>36</v>
      </c>
      <c r="B615" s="1" t="s">
        <v>17</v>
      </c>
      <c r="C615" s="1">
        <v>558.0</v>
      </c>
      <c r="D615" s="1">
        <v>0.0</v>
      </c>
      <c r="E615" s="1" t="s">
        <v>37</v>
      </c>
      <c r="F615" s="1" t="s">
        <v>30</v>
      </c>
      <c r="G615" s="1" t="s">
        <v>31</v>
      </c>
      <c r="H615" s="1" t="s">
        <v>6774</v>
      </c>
      <c r="I615" s="1" t="s">
        <v>6775</v>
      </c>
      <c r="J615" s="1" t="s">
        <v>6775</v>
      </c>
      <c r="K615" s="2"/>
      <c r="L615" s="1">
        <v>-6.0</v>
      </c>
      <c r="M615" s="1"/>
      <c r="N615" s="1">
        <v>13.641233333333334</v>
      </c>
      <c r="O615" s="1" t="s">
        <v>4756</v>
      </c>
      <c r="P615" s="1" t="s">
        <v>6776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idden="1">
      <c r="A616" s="1" t="s">
        <v>36</v>
      </c>
      <c r="B616" s="1" t="s">
        <v>17</v>
      </c>
      <c r="C616" s="1">
        <v>380.0</v>
      </c>
      <c r="D616" s="1">
        <v>0.0</v>
      </c>
      <c r="E616" s="1" t="s">
        <v>37</v>
      </c>
      <c r="F616" s="1" t="s">
        <v>30</v>
      </c>
      <c r="G616" s="1" t="s">
        <v>31</v>
      </c>
      <c r="H616" s="1" t="s">
        <v>6777</v>
      </c>
      <c r="I616" s="1" t="s">
        <v>6778</v>
      </c>
      <c r="J616" s="1" t="s">
        <v>6778</v>
      </c>
      <c r="K616" s="2"/>
      <c r="L616" s="1">
        <v>-3.0</v>
      </c>
      <c r="M616" s="1"/>
      <c r="N616" s="1">
        <v>11.57685</v>
      </c>
      <c r="O616" s="1" t="s">
        <v>4756</v>
      </c>
      <c r="P616" s="1" t="s">
        <v>6779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idden="1">
      <c r="A617" s="1" t="s">
        <v>24</v>
      </c>
      <c r="B617" s="1" t="s">
        <v>17</v>
      </c>
      <c r="C617" s="3">
        <v>378.0</v>
      </c>
      <c r="D617" s="1">
        <v>0.0</v>
      </c>
      <c r="E617" s="1" t="s">
        <v>5653</v>
      </c>
      <c r="F617" s="1" t="s">
        <v>62</v>
      </c>
      <c r="G617" s="1" t="s">
        <v>31</v>
      </c>
      <c r="H617" s="1" t="s">
        <v>6780</v>
      </c>
      <c r="I617" s="1" t="s">
        <v>6781</v>
      </c>
      <c r="J617" s="1" t="s">
        <v>6782</v>
      </c>
      <c r="K617" s="1" t="s">
        <v>6783</v>
      </c>
      <c r="L617" s="1">
        <v>-14.0</v>
      </c>
      <c r="M617" s="1">
        <v>0.009883333333333333</v>
      </c>
      <c r="N617" s="1">
        <v>10.602916666666667</v>
      </c>
      <c r="O617" s="1" t="s">
        <v>4736</v>
      </c>
      <c r="P617" s="1" t="s">
        <v>6644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idden="1">
      <c r="A618" s="1" t="s">
        <v>98</v>
      </c>
      <c r="B618" s="1" t="s">
        <v>354</v>
      </c>
      <c r="C618" s="1">
        <v>177.0</v>
      </c>
      <c r="D618" s="1">
        <v>0.0</v>
      </c>
      <c r="E618" s="1" t="s">
        <v>5764</v>
      </c>
      <c r="F618" s="1" t="s">
        <v>30</v>
      </c>
      <c r="G618" s="1" t="s">
        <v>31</v>
      </c>
      <c r="H618" s="1" t="s">
        <v>6784</v>
      </c>
      <c r="I618" s="1" t="s">
        <v>6785</v>
      </c>
      <c r="J618" s="1" t="s">
        <v>6785</v>
      </c>
      <c r="K618" s="2"/>
      <c r="L618" s="1">
        <v>-12.0</v>
      </c>
      <c r="M618" s="1"/>
      <c r="N618" s="1">
        <v>2.1681333333333335</v>
      </c>
      <c r="O618" s="1" t="s">
        <v>4729</v>
      </c>
      <c r="P618" s="1" t="s">
        <v>6786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98</v>
      </c>
      <c r="B619" s="1" t="s">
        <v>1749</v>
      </c>
      <c r="C619" s="3">
        <v>177.0</v>
      </c>
      <c r="D619" s="1">
        <v>0.0</v>
      </c>
      <c r="E619" s="2"/>
      <c r="F619" s="1" t="s">
        <v>30</v>
      </c>
      <c r="G619" s="1" t="s">
        <v>31</v>
      </c>
      <c r="H619" s="1" t="s">
        <v>6787</v>
      </c>
      <c r="I619" s="2"/>
      <c r="J619" s="2"/>
      <c r="K619" s="2"/>
      <c r="L619" s="1">
        <v>0.0</v>
      </c>
      <c r="M619" s="1"/>
      <c r="N619" s="2"/>
      <c r="O619" s="1" t="s">
        <v>4729</v>
      </c>
      <c r="P619" s="1" t="s">
        <v>6786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29</v>
      </c>
      <c r="B620" s="1" t="s">
        <v>354</v>
      </c>
      <c r="C620" s="1">
        <v>579.0</v>
      </c>
      <c r="D620" s="1">
        <v>0.0</v>
      </c>
      <c r="E620" s="2"/>
      <c r="F620" s="1" t="s">
        <v>30</v>
      </c>
      <c r="G620" s="1" t="s">
        <v>19</v>
      </c>
      <c r="H620" s="1" t="s">
        <v>6788</v>
      </c>
      <c r="I620" s="1" t="s">
        <v>6789</v>
      </c>
      <c r="J620" s="1" t="s">
        <v>6789</v>
      </c>
      <c r="K620" s="2"/>
      <c r="L620" s="1">
        <v>-9.0</v>
      </c>
      <c r="M620" s="1"/>
      <c r="N620" s="1">
        <v>9.47225</v>
      </c>
      <c r="O620" s="1" t="s">
        <v>4729</v>
      </c>
      <c r="P620" s="1" t="s">
        <v>6790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98</v>
      </c>
      <c r="B621" s="1" t="s">
        <v>354</v>
      </c>
      <c r="C621" s="1">
        <v>394.0</v>
      </c>
      <c r="D621" s="1">
        <v>0.0</v>
      </c>
      <c r="E621" s="1" t="s">
        <v>6683</v>
      </c>
      <c r="F621" s="1" t="s">
        <v>30</v>
      </c>
      <c r="G621" s="1" t="s">
        <v>31</v>
      </c>
      <c r="H621" s="1" t="s">
        <v>6791</v>
      </c>
      <c r="I621" s="1" t="s">
        <v>6792</v>
      </c>
      <c r="J621" s="1" t="s">
        <v>6792</v>
      </c>
      <c r="K621" s="2"/>
      <c r="L621" s="1">
        <v>-6.0</v>
      </c>
      <c r="M621" s="1"/>
      <c r="N621" s="1">
        <v>8.683583333333333</v>
      </c>
      <c r="O621" s="1" t="s">
        <v>4729</v>
      </c>
      <c r="P621" s="1" t="s">
        <v>6793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29</v>
      </c>
      <c r="B622" s="1" t="s">
        <v>354</v>
      </c>
      <c r="C622" s="1">
        <v>208.0</v>
      </c>
      <c r="D622" s="1">
        <v>0.0</v>
      </c>
      <c r="E622" s="2"/>
      <c r="F622" s="1" t="s">
        <v>30</v>
      </c>
      <c r="G622" s="1" t="s">
        <v>31</v>
      </c>
      <c r="H622" s="1" t="s">
        <v>6794</v>
      </c>
      <c r="I622" s="1" t="s">
        <v>6795</v>
      </c>
      <c r="J622" s="1" t="s">
        <v>6795</v>
      </c>
      <c r="K622" s="2"/>
      <c r="L622" s="1">
        <v>-8.0</v>
      </c>
      <c r="M622" s="1"/>
      <c r="N622" s="1">
        <v>6.961216666666667</v>
      </c>
      <c r="O622" s="1" t="s">
        <v>4729</v>
      </c>
      <c r="P622" s="1" t="s">
        <v>6796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idden="1">
      <c r="A623" s="1" t="s">
        <v>98</v>
      </c>
      <c r="B623" s="1" t="s">
        <v>1749</v>
      </c>
      <c r="C623" s="3">
        <v>289.0</v>
      </c>
      <c r="D623" s="1">
        <v>0.0</v>
      </c>
      <c r="E623" s="2"/>
      <c r="F623" s="1" t="s">
        <v>30</v>
      </c>
      <c r="G623" s="1" t="s">
        <v>31</v>
      </c>
      <c r="H623" s="1" t="s">
        <v>6797</v>
      </c>
      <c r="I623" s="2"/>
      <c r="J623" s="2"/>
      <c r="K623" s="2"/>
      <c r="L623" s="1">
        <v>0.0</v>
      </c>
      <c r="M623" s="1"/>
      <c r="N623" s="2"/>
      <c r="O623" s="1" t="s">
        <v>4729</v>
      </c>
      <c r="P623" s="1" t="s">
        <v>6798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idden="1">
      <c r="A624" s="1" t="s">
        <v>98</v>
      </c>
      <c r="B624" s="1" t="s">
        <v>1749</v>
      </c>
      <c r="C624" s="3">
        <v>224.0</v>
      </c>
      <c r="D624" s="1">
        <v>0.0</v>
      </c>
      <c r="E624" s="2"/>
      <c r="F624" s="1" t="s">
        <v>30</v>
      </c>
      <c r="G624" s="1" t="s">
        <v>31</v>
      </c>
      <c r="H624" s="1" t="s">
        <v>6799</v>
      </c>
      <c r="I624" s="2"/>
      <c r="J624" s="2"/>
      <c r="K624" s="2"/>
      <c r="L624" s="1">
        <v>0.0</v>
      </c>
      <c r="M624" s="1"/>
      <c r="N624" s="2"/>
      <c r="O624" s="1" t="s">
        <v>4729</v>
      </c>
      <c r="P624" s="1" t="s">
        <v>6800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29</v>
      </c>
      <c r="B625" s="1" t="s">
        <v>354</v>
      </c>
      <c r="C625" s="1">
        <v>224.0</v>
      </c>
      <c r="D625" s="1">
        <v>0.0</v>
      </c>
      <c r="E625" s="2"/>
      <c r="F625" s="1" t="s">
        <v>30</v>
      </c>
      <c r="G625" s="1" t="s">
        <v>31</v>
      </c>
      <c r="H625" s="1" t="s">
        <v>6801</v>
      </c>
      <c r="I625" s="1" t="s">
        <v>6802</v>
      </c>
      <c r="J625" s="1" t="s">
        <v>6802</v>
      </c>
      <c r="K625" s="2"/>
      <c r="L625" s="1">
        <v>-8.0</v>
      </c>
      <c r="M625" s="1"/>
      <c r="N625" s="1">
        <v>6.377366666666667</v>
      </c>
      <c r="O625" s="1" t="s">
        <v>4729</v>
      </c>
      <c r="P625" s="1" t="s">
        <v>4916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idden="1">
      <c r="A626" s="1" t="s">
        <v>36</v>
      </c>
      <c r="B626" s="1" t="s">
        <v>17</v>
      </c>
      <c r="C626" s="1">
        <v>329.0</v>
      </c>
      <c r="D626" s="1">
        <v>0.0</v>
      </c>
      <c r="E626" s="1" t="s">
        <v>37</v>
      </c>
      <c r="F626" s="1" t="s">
        <v>30</v>
      </c>
      <c r="G626" s="1" t="s">
        <v>31</v>
      </c>
      <c r="H626" s="1" t="s">
        <v>6803</v>
      </c>
      <c r="I626" s="1" t="s">
        <v>6804</v>
      </c>
      <c r="J626" s="1" t="s">
        <v>6804</v>
      </c>
      <c r="K626" s="2"/>
      <c r="L626" s="1">
        <v>-8.0</v>
      </c>
      <c r="M626" s="1"/>
      <c r="N626" s="1">
        <v>6.966483333333334</v>
      </c>
      <c r="O626" s="1" t="s">
        <v>4756</v>
      </c>
      <c r="P626" s="1" t="s">
        <v>4757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29</v>
      </c>
      <c r="B627" s="1" t="s">
        <v>354</v>
      </c>
      <c r="C627" s="1">
        <v>304.0</v>
      </c>
      <c r="D627" s="1">
        <v>0.0</v>
      </c>
      <c r="E627" s="2"/>
      <c r="F627" s="1" t="s">
        <v>30</v>
      </c>
      <c r="G627" s="1" t="s">
        <v>19</v>
      </c>
      <c r="H627" s="1" t="s">
        <v>6805</v>
      </c>
      <c r="I627" s="1" t="s">
        <v>6806</v>
      </c>
      <c r="J627" s="1" t="s">
        <v>6806</v>
      </c>
      <c r="K627" s="2"/>
      <c r="L627" s="1">
        <v>-1.0</v>
      </c>
      <c r="M627" s="1"/>
      <c r="N627" s="1">
        <v>13.325616666666667</v>
      </c>
      <c r="O627" s="1" t="s">
        <v>4729</v>
      </c>
      <c r="P627" s="1" t="s">
        <v>6807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idden="1">
      <c r="A628" s="1" t="s">
        <v>36</v>
      </c>
      <c r="B628" s="1" t="s">
        <v>17</v>
      </c>
      <c r="C628" s="1">
        <v>792.0</v>
      </c>
      <c r="D628" s="1">
        <v>0.0</v>
      </c>
      <c r="E628" s="1" t="s">
        <v>37</v>
      </c>
      <c r="F628" s="1" t="s">
        <v>30</v>
      </c>
      <c r="G628" s="1" t="s">
        <v>31</v>
      </c>
      <c r="H628" s="1" t="s">
        <v>6808</v>
      </c>
      <c r="I628" s="1" t="s">
        <v>6809</v>
      </c>
      <c r="J628" s="1" t="s">
        <v>6809</v>
      </c>
      <c r="K628" s="2"/>
      <c r="L628" s="1">
        <v>-13.0</v>
      </c>
      <c r="M628" s="1"/>
      <c r="N628" s="1">
        <v>6.665816666666666</v>
      </c>
      <c r="O628" s="1" t="s">
        <v>4756</v>
      </c>
      <c r="P628" s="1" t="s">
        <v>6810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idden="1">
      <c r="A629" s="1" t="s">
        <v>29</v>
      </c>
      <c r="B629" s="1" t="s">
        <v>354</v>
      </c>
      <c r="C629" s="3">
        <v>379.0</v>
      </c>
      <c r="D629" s="1">
        <v>0.0</v>
      </c>
      <c r="E629" s="2"/>
      <c r="F629" s="1" t="s">
        <v>30</v>
      </c>
      <c r="G629" s="1" t="s">
        <v>31</v>
      </c>
      <c r="H629" s="1" t="s">
        <v>6811</v>
      </c>
      <c r="I629" s="1" t="s">
        <v>6812</v>
      </c>
      <c r="J629" s="1" t="s">
        <v>6812</v>
      </c>
      <c r="K629" s="2"/>
      <c r="L629" s="1">
        <v>-7.0</v>
      </c>
      <c r="M629" s="1"/>
      <c r="N629" s="1">
        <v>7.322383333333334</v>
      </c>
      <c r="O629" s="1" t="s">
        <v>4729</v>
      </c>
      <c r="P629" s="1" t="s">
        <v>6813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idden="1">
      <c r="A630" s="1" t="s">
        <v>29</v>
      </c>
      <c r="B630" s="1" t="s">
        <v>354</v>
      </c>
      <c r="C630" s="1">
        <v>693.0</v>
      </c>
      <c r="D630" s="1">
        <v>0.0</v>
      </c>
      <c r="E630" s="2"/>
      <c r="F630" s="1" t="s">
        <v>30</v>
      </c>
      <c r="G630" s="1" t="s">
        <v>31</v>
      </c>
      <c r="H630" s="1" t="s">
        <v>6814</v>
      </c>
      <c r="I630" s="1" t="s">
        <v>6815</v>
      </c>
      <c r="J630" s="1" t="s">
        <v>6815</v>
      </c>
      <c r="K630" s="2"/>
      <c r="L630" s="1">
        <v>-14.0</v>
      </c>
      <c r="M630" s="1"/>
      <c r="N630" s="1">
        <v>5.799966666666666</v>
      </c>
      <c r="O630" s="1" t="s">
        <v>4729</v>
      </c>
      <c r="P630" s="1" t="s">
        <v>6816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24</v>
      </c>
      <c r="B631" s="1" t="s">
        <v>17</v>
      </c>
      <c r="C631" s="1">
        <v>598.0</v>
      </c>
      <c r="D631" s="1">
        <v>149.0</v>
      </c>
      <c r="E631" s="2"/>
      <c r="F631" s="1" t="s">
        <v>18</v>
      </c>
      <c r="G631" s="1" t="s">
        <v>167</v>
      </c>
      <c r="H631" s="1" t="s">
        <v>6817</v>
      </c>
      <c r="I631" s="1" t="s">
        <v>6818</v>
      </c>
      <c r="J631" s="1" t="s">
        <v>6758</v>
      </c>
      <c r="K631" s="2"/>
      <c r="L631" s="1">
        <v>541.0</v>
      </c>
      <c r="M631" s="1"/>
      <c r="N631" s="1">
        <v>14.2331</v>
      </c>
      <c r="O631" s="1" t="s">
        <v>4736</v>
      </c>
      <c r="P631" s="1" t="s">
        <v>6819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idden="1">
      <c r="A632" s="1" t="s">
        <v>36</v>
      </c>
      <c r="B632" s="1" t="s">
        <v>17</v>
      </c>
      <c r="C632" s="1">
        <v>468.0</v>
      </c>
      <c r="D632" s="1">
        <v>0.0</v>
      </c>
      <c r="E632" s="1" t="s">
        <v>37</v>
      </c>
      <c r="F632" s="1" t="s">
        <v>30</v>
      </c>
      <c r="G632" s="1" t="s">
        <v>31</v>
      </c>
      <c r="H632" s="1" t="s">
        <v>6820</v>
      </c>
      <c r="I632" s="1" t="s">
        <v>6821</v>
      </c>
      <c r="J632" s="1" t="s">
        <v>6821</v>
      </c>
      <c r="K632" s="2"/>
      <c r="L632" s="1">
        <v>-8.0</v>
      </c>
      <c r="M632" s="1"/>
      <c r="N632" s="1">
        <v>6.807016666666667</v>
      </c>
      <c r="O632" s="1" t="s">
        <v>4756</v>
      </c>
      <c r="P632" s="1" t="s">
        <v>6822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36</v>
      </c>
      <c r="B633" s="1" t="s">
        <v>17</v>
      </c>
      <c r="C633" s="1">
        <v>329.0</v>
      </c>
      <c r="D633" s="1">
        <v>0.0</v>
      </c>
      <c r="E633" s="1" t="s">
        <v>37</v>
      </c>
      <c r="F633" s="1" t="s">
        <v>30</v>
      </c>
      <c r="G633" s="1" t="s">
        <v>31</v>
      </c>
      <c r="H633" s="1" t="s">
        <v>6823</v>
      </c>
      <c r="I633" s="1" t="s">
        <v>6824</v>
      </c>
      <c r="J633" s="1" t="s">
        <v>6824</v>
      </c>
      <c r="K633" s="2"/>
      <c r="L633" s="1">
        <v>-8.0</v>
      </c>
      <c r="M633" s="1"/>
      <c r="N633" s="1">
        <v>6.3051</v>
      </c>
      <c r="O633" s="1" t="s">
        <v>4756</v>
      </c>
      <c r="P633" s="1" t="s">
        <v>5829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idden="1">
      <c r="A634" s="1" t="s">
        <v>24</v>
      </c>
      <c r="B634" s="1" t="s">
        <v>17</v>
      </c>
      <c r="C634" s="1">
        <v>528.0</v>
      </c>
      <c r="D634" s="1">
        <v>0.0</v>
      </c>
      <c r="E634" s="1" t="s">
        <v>37</v>
      </c>
      <c r="F634" s="1" t="s">
        <v>62</v>
      </c>
      <c r="G634" s="1" t="s">
        <v>31</v>
      </c>
      <c r="H634" s="1" t="s">
        <v>6825</v>
      </c>
      <c r="I634" s="1" t="s">
        <v>6826</v>
      </c>
      <c r="J634" s="1" t="s">
        <v>6827</v>
      </c>
      <c r="K634" s="1" t="s">
        <v>6828</v>
      </c>
      <c r="L634" s="1">
        <v>-7.0</v>
      </c>
      <c r="M634" s="1">
        <v>0.7319666666666667</v>
      </c>
      <c r="N634" s="1">
        <v>5.692916666666667</v>
      </c>
      <c r="O634" s="1" t="s">
        <v>4736</v>
      </c>
      <c r="P634" s="1" t="s">
        <v>6829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idden="1">
      <c r="A635" s="1" t="s">
        <v>24</v>
      </c>
      <c r="B635" s="1" t="s">
        <v>17</v>
      </c>
      <c r="C635" s="1">
        <v>452.0</v>
      </c>
      <c r="D635" s="1">
        <v>0.0</v>
      </c>
      <c r="E635" s="1" t="s">
        <v>5653</v>
      </c>
      <c r="F635" s="1" t="s">
        <v>62</v>
      </c>
      <c r="G635" s="1" t="s">
        <v>31</v>
      </c>
      <c r="H635" s="1" t="s">
        <v>6830</v>
      </c>
      <c r="I635" s="1" t="s">
        <v>6831</v>
      </c>
      <c r="J635" s="1" t="s">
        <v>6832</v>
      </c>
      <c r="K635" s="1" t="s">
        <v>6833</v>
      </c>
      <c r="L635" s="1">
        <v>-9.0</v>
      </c>
      <c r="M635" s="1">
        <v>0.008216666666666667</v>
      </c>
      <c r="N635" s="1">
        <v>10.915633333333334</v>
      </c>
      <c r="O635" s="1" t="s">
        <v>4736</v>
      </c>
      <c r="P635" s="1" t="s">
        <v>6834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idden="1">
      <c r="A636" s="1" t="s">
        <v>24</v>
      </c>
      <c r="B636" s="1" t="s">
        <v>17</v>
      </c>
      <c r="C636" s="1">
        <v>245.0</v>
      </c>
      <c r="D636" s="1">
        <v>61.0</v>
      </c>
      <c r="E636" s="2"/>
      <c r="F636" s="1" t="s">
        <v>18</v>
      </c>
      <c r="G636" s="1" t="s">
        <v>31</v>
      </c>
      <c r="H636" s="1" t="s">
        <v>6835</v>
      </c>
      <c r="I636" s="1" t="s">
        <v>6836</v>
      </c>
      <c r="J636" s="1" t="s">
        <v>6758</v>
      </c>
      <c r="K636" s="2"/>
      <c r="L636" s="1">
        <v>563.0</v>
      </c>
      <c r="M636" s="1"/>
      <c r="N636" s="1">
        <v>10.29375</v>
      </c>
      <c r="O636" s="1" t="s">
        <v>4736</v>
      </c>
      <c r="P636" s="1" t="s">
        <v>6116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98</v>
      </c>
      <c r="B637" s="1" t="s">
        <v>1749</v>
      </c>
      <c r="C637" s="1">
        <v>329.0</v>
      </c>
      <c r="D637" s="1">
        <v>0.0</v>
      </c>
      <c r="E637" s="2"/>
      <c r="F637" s="1" t="s">
        <v>30</v>
      </c>
      <c r="G637" s="1" t="s">
        <v>31</v>
      </c>
      <c r="H637" s="1" t="s">
        <v>6837</v>
      </c>
      <c r="I637" s="2"/>
      <c r="J637" s="2"/>
      <c r="K637" s="2"/>
      <c r="L637" s="1">
        <v>0.0</v>
      </c>
      <c r="M637" s="1"/>
      <c r="N637" s="2"/>
      <c r="O637" s="1" t="s">
        <v>4729</v>
      </c>
      <c r="P637" s="1" t="s">
        <v>540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idden="1">
      <c r="A638" s="1" t="s">
        <v>36</v>
      </c>
      <c r="B638" s="3" t="s">
        <v>17</v>
      </c>
      <c r="C638" s="1">
        <v>423.0</v>
      </c>
      <c r="D638" s="1">
        <v>0.0</v>
      </c>
      <c r="E638" s="1" t="s">
        <v>37</v>
      </c>
      <c r="F638" s="1" t="s">
        <v>30</v>
      </c>
      <c r="G638" s="1" t="s">
        <v>31</v>
      </c>
      <c r="H638" s="1" t="s">
        <v>6838</v>
      </c>
      <c r="I638" s="1" t="s">
        <v>6839</v>
      </c>
      <c r="J638" s="1" t="s">
        <v>6839</v>
      </c>
      <c r="K638" s="2"/>
      <c r="L638" s="1">
        <v>-10.0</v>
      </c>
      <c r="M638" s="1"/>
      <c r="N638" s="1">
        <v>4.891583333333333</v>
      </c>
      <c r="O638" s="1" t="s">
        <v>4756</v>
      </c>
      <c r="P638" s="1" t="s">
        <v>6840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36</v>
      </c>
      <c r="B639" s="1" t="s">
        <v>17</v>
      </c>
      <c r="C639" s="1">
        <v>593.0</v>
      </c>
      <c r="D639" s="1">
        <v>0.0</v>
      </c>
      <c r="E639" s="1" t="s">
        <v>37</v>
      </c>
      <c r="F639" s="1" t="s">
        <v>30</v>
      </c>
      <c r="G639" s="1" t="s">
        <v>31</v>
      </c>
      <c r="H639" s="1" t="s">
        <v>6841</v>
      </c>
      <c r="I639" s="1" t="s">
        <v>6842</v>
      </c>
      <c r="J639" s="1" t="s">
        <v>6842</v>
      </c>
      <c r="K639" s="2"/>
      <c r="L639" s="1">
        <v>-6.0</v>
      </c>
      <c r="M639" s="1"/>
      <c r="N639" s="1">
        <v>13.844633333333332</v>
      </c>
      <c r="O639" s="1" t="s">
        <v>4756</v>
      </c>
      <c r="P639" s="1" t="s">
        <v>6843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idden="1">
      <c r="A640" s="1" t="s">
        <v>98</v>
      </c>
      <c r="B640" s="1" t="s">
        <v>1749</v>
      </c>
      <c r="C640" s="1">
        <v>832.0</v>
      </c>
      <c r="D640" s="1">
        <v>0.0</v>
      </c>
      <c r="E640" s="2"/>
      <c r="F640" s="1" t="s">
        <v>30</v>
      </c>
      <c r="G640" s="1" t="s">
        <v>31</v>
      </c>
      <c r="H640" s="1" t="s">
        <v>6844</v>
      </c>
      <c r="I640" s="2"/>
      <c r="J640" s="2"/>
      <c r="K640" s="2"/>
      <c r="L640" s="1">
        <v>0.0</v>
      </c>
      <c r="M640" s="1"/>
      <c r="N640" s="2"/>
      <c r="O640" s="1" t="s">
        <v>4729</v>
      </c>
      <c r="P640" s="1" t="s">
        <v>6845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idden="1">
      <c r="A641" s="1" t="s">
        <v>24</v>
      </c>
      <c r="B641" s="1" t="s">
        <v>17</v>
      </c>
      <c r="C641" s="1">
        <v>557.0</v>
      </c>
      <c r="D641" s="1">
        <v>100.0</v>
      </c>
      <c r="E641" s="2"/>
      <c r="F641" s="1" t="s">
        <v>18</v>
      </c>
      <c r="G641" s="1" t="s">
        <v>19</v>
      </c>
      <c r="H641" s="1" t="s">
        <v>6846</v>
      </c>
      <c r="I641" s="1" t="s">
        <v>6847</v>
      </c>
      <c r="J641" s="1" t="s">
        <v>6758</v>
      </c>
      <c r="K641" s="2"/>
      <c r="L641" s="1">
        <v>568.0</v>
      </c>
      <c r="M641" s="1"/>
      <c r="N641" s="1">
        <v>16.090666666666667</v>
      </c>
      <c r="O641" s="1" t="s">
        <v>4736</v>
      </c>
      <c r="P641" s="1" t="s">
        <v>6848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29</v>
      </c>
      <c r="B642" s="1" t="s">
        <v>354</v>
      </c>
      <c r="C642" s="1">
        <v>715.0</v>
      </c>
      <c r="D642" s="1">
        <v>0.0</v>
      </c>
      <c r="E642" s="2"/>
      <c r="F642" s="1" t="s">
        <v>30</v>
      </c>
      <c r="G642" s="1" t="s">
        <v>31</v>
      </c>
      <c r="H642" s="1" t="s">
        <v>6849</v>
      </c>
      <c r="I642" s="1" t="s">
        <v>6850</v>
      </c>
      <c r="J642" s="1" t="s">
        <v>6850</v>
      </c>
      <c r="K642" s="2"/>
      <c r="L642" s="1">
        <v>-4.0</v>
      </c>
      <c r="M642" s="1"/>
      <c r="N642" s="1">
        <v>15.01695</v>
      </c>
      <c r="O642" s="1" t="s">
        <v>4729</v>
      </c>
      <c r="P642" s="1" t="s">
        <v>6851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36</v>
      </c>
      <c r="B643" s="1" t="s">
        <v>17</v>
      </c>
      <c r="C643" s="1">
        <v>982.0</v>
      </c>
      <c r="D643" s="1">
        <v>0.0</v>
      </c>
      <c r="E643" s="1" t="s">
        <v>37</v>
      </c>
      <c r="F643" s="1" t="s">
        <v>30</v>
      </c>
      <c r="G643" s="1" t="s">
        <v>31</v>
      </c>
      <c r="H643" s="1" t="s">
        <v>6852</v>
      </c>
      <c r="I643" s="1" t="s">
        <v>6853</v>
      </c>
      <c r="J643" s="1" t="s">
        <v>6853</v>
      </c>
      <c r="K643" s="2"/>
      <c r="L643" s="1">
        <v>-9.0</v>
      </c>
      <c r="M643" s="1"/>
      <c r="N643" s="1">
        <v>10.1277</v>
      </c>
      <c r="O643" s="1" t="s">
        <v>4756</v>
      </c>
      <c r="P643" s="1" t="s">
        <v>6854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29</v>
      </c>
      <c r="B644" s="1" t="s">
        <v>354</v>
      </c>
      <c r="C644" s="1">
        <v>369.0</v>
      </c>
      <c r="D644" s="1">
        <v>0.0</v>
      </c>
      <c r="E644" s="2"/>
      <c r="F644" s="1" t="s">
        <v>30</v>
      </c>
      <c r="G644" s="1" t="s">
        <v>31</v>
      </c>
      <c r="H644" s="1" t="s">
        <v>6855</v>
      </c>
      <c r="I644" s="1" t="s">
        <v>6856</v>
      </c>
      <c r="J644" s="1" t="s">
        <v>6856</v>
      </c>
      <c r="K644" s="2"/>
      <c r="L644" s="1">
        <v>-7.0</v>
      </c>
      <c r="M644" s="1"/>
      <c r="N644" s="1">
        <v>7.22175</v>
      </c>
      <c r="O644" s="1" t="s">
        <v>4729</v>
      </c>
      <c r="P644" s="1" t="s">
        <v>6857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29</v>
      </c>
      <c r="B645" s="1" t="s">
        <v>354</v>
      </c>
      <c r="C645" s="1">
        <v>658.0</v>
      </c>
      <c r="D645" s="1">
        <v>0.0</v>
      </c>
      <c r="E645" s="2"/>
      <c r="F645" s="1" t="s">
        <v>30</v>
      </c>
      <c r="G645" s="1" t="s">
        <v>31</v>
      </c>
      <c r="H645" s="1" t="s">
        <v>6858</v>
      </c>
      <c r="I645" s="1" t="s">
        <v>6859</v>
      </c>
      <c r="J645" s="1" t="s">
        <v>6859</v>
      </c>
      <c r="K645" s="2"/>
      <c r="L645" s="1">
        <v>-11.0</v>
      </c>
      <c r="M645" s="1"/>
      <c r="N645" s="1">
        <v>8.006033333333333</v>
      </c>
      <c r="O645" s="1" t="s">
        <v>4729</v>
      </c>
      <c r="P645" s="1" t="s">
        <v>6860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24</v>
      </c>
      <c r="B646" s="1" t="s">
        <v>17</v>
      </c>
      <c r="C646" s="1">
        <v>366.0</v>
      </c>
      <c r="D646" s="1">
        <v>77.0</v>
      </c>
      <c r="E646" s="2"/>
      <c r="F646" s="1" t="s">
        <v>18</v>
      </c>
      <c r="G646" s="1" t="s">
        <v>31</v>
      </c>
      <c r="H646" s="1" t="s">
        <v>6861</v>
      </c>
      <c r="I646" s="1" t="s">
        <v>6862</v>
      </c>
      <c r="J646" s="1" t="s">
        <v>6758</v>
      </c>
      <c r="K646" s="2"/>
      <c r="L646" s="1">
        <v>584.0</v>
      </c>
      <c r="M646" s="1"/>
      <c r="N646" s="1">
        <v>8.352083333333333</v>
      </c>
      <c r="O646" s="1" t="s">
        <v>4736</v>
      </c>
      <c r="P646" s="1" t="s">
        <v>6863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idden="1">
      <c r="A647" s="1" t="s">
        <v>98</v>
      </c>
      <c r="B647" s="1" t="s">
        <v>1749</v>
      </c>
      <c r="C647" s="1">
        <v>329.0</v>
      </c>
      <c r="D647" s="1">
        <v>0.0</v>
      </c>
      <c r="E647" s="2"/>
      <c r="F647" s="1" t="s">
        <v>30</v>
      </c>
      <c r="G647" s="1" t="s">
        <v>31</v>
      </c>
      <c r="H647" s="1" t="s">
        <v>6864</v>
      </c>
      <c r="I647" s="2"/>
      <c r="J647" s="2"/>
      <c r="K647" s="2"/>
      <c r="L647" s="1">
        <v>0.0</v>
      </c>
      <c r="M647" s="1"/>
      <c r="N647" s="2"/>
      <c r="O647" s="1" t="s">
        <v>4729</v>
      </c>
      <c r="P647" s="1" t="s">
        <v>5548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24</v>
      </c>
      <c r="B648" s="1" t="s">
        <v>17</v>
      </c>
      <c r="C648" s="3">
        <v>329.0</v>
      </c>
      <c r="D648" s="1">
        <v>72.0</v>
      </c>
      <c r="E648" s="2"/>
      <c r="F648" s="1" t="s">
        <v>18</v>
      </c>
      <c r="G648" s="1" t="s">
        <v>31</v>
      </c>
      <c r="H648" s="1" t="s">
        <v>6865</v>
      </c>
      <c r="I648" s="1" t="s">
        <v>6866</v>
      </c>
      <c r="J648" s="1" t="s">
        <v>6758</v>
      </c>
      <c r="K648" s="2"/>
      <c r="L648" s="1">
        <v>590.0</v>
      </c>
      <c r="M648" s="1"/>
      <c r="N648" s="1">
        <v>5.093166666666667</v>
      </c>
      <c r="O648" s="1" t="s">
        <v>4736</v>
      </c>
      <c r="P648" s="1" t="s">
        <v>6867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idden="1">
      <c r="A649" s="1" t="s">
        <v>36</v>
      </c>
      <c r="B649" s="1" t="s">
        <v>17</v>
      </c>
      <c r="C649" s="1">
        <v>329.0</v>
      </c>
      <c r="D649" s="1">
        <v>0.0</v>
      </c>
      <c r="E649" s="1" t="s">
        <v>37</v>
      </c>
      <c r="F649" s="1" t="s">
        <v>30</v>
      </c>
      <c r="G649" s="1" t="s">
        <v>31</v>
      </c>
      <c r="H649" s="1" t="s">
        <v>6868</v>
      </c>
      <c r="I649" s="1" t="s">
        <v>6869</v>
      </c>
      <c r="J649" s="1" t="s">
        <v>6869</v>
      </c>
      <c r="K649" s="2"/>
      <c r="L649" s="1">
        <v>-8.0</v>
      </c>
      <c r="M649" s="1"/>
      <c r="N649" s="1">
        <v>6.4817833333333335</v>
      </c>
      <c r="O649" s="1" t="s">
        <v>4756</v>
      </c>
      <c r="P649" s="1" t="s">
        <v>6870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idden="1">
      <c r="A650" s="1" t="s">
        <v>29</v>
      </c>
      <c r="B650" s="1" t="s">
        <v>354</v>
      </c>
      <c r="C650" s="1">
        <v>595.0</v>
      </c>
      <c r="D650" s="1">
        <v>0.0</v>
      </c>
      <c r="E650" s="2"/>
      <c r="F650" s="1" t="s">
        <v>30</v>
      </c>
      <c r="G650" s="1" t="s">
        <v>31</v>
      </c>
      <c r="H650" s="1" t="s">
        <v>6871</v>
      </c>
      <c r="I650" s="1" t="s">
        <v>6872</v>
      </c>
      <c r="J650" s="1" t="s">
        <v>6872</v>
      </c>
      <c r="K650" s="2"/>
      <c r="L650" s="1">
        <v>-13.0</v>
      </c>
      <c r="M650" s="1"/>
      <c r="N650" s="1">
        <v>6.214266666666667</v>
      </c>
      <c r="O650" s="1" t="s">
        <v>4729</v>
      </c>
      <c r="P650" s="1" t="s">
        <v>6873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idden="1">
      <c r="A651" s="1" t="s">
        <v>24</v>
      </c>
      <c r="B651" s="1" t="s">
        <v>17</v>
      </c>
      <c r="C651" s="1">
        <v>498.0</v>
      </c>
      <c r="D651" s="1">
        <v>0.0</v>
      </c>
      <c r="E651" s="1" t="s">
        <v>5653</v>
      </c>
      <c r="F651" s="1" t="s">
        <v>62</v>
      </c>
      <c r="G651" s="1" t="s">
        <v>31</v>
      </c>
      <c r="H651" s="1" t="s">
        <v>6874</v>
      </c>
      <c r="I651" s="1" t="s">
        <v>6875</v>
      </c>
      <c r="J651" s="1" t="s">
        <v>6876</v>
      </c>
      <c r="K651" s="1" t="s">
        <v>6877</v>
      </c>
      <c r="L651" s="1">
        <v>-7.0</v>
      </c>
      <c r="M651" s="1">
        <v>0.0143</v>
      </c>
      <c r="N651" s="1">
        <v>7.1741</v>
      </c>
      <c r="O651" s="1" t="s">
        <v>4736</v>
      </c>
      <c r="P651" s="1" t="s">
        <v>6878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36</v>
      </c>
      <c r="B652" s="1" t="s">
        <v>17</v>
      </c>
      <c r="C652" s="1">
        <v>323.0</v>
      </c>
      <c r="D652" s="1">
        <v>0.0</v>
      </c>
      <c r="E652" s="1" t="s">
        <v>37</v>
      </c>
      <c r="F652" s="1" t="s">
        <v>30</v>
      </c>
      <c r="G652" s="1" t="s">
        <v>31</v>
      </c>
      <c r="H652" s="1" t="s">
        <v>6879</v>
      </c>
      <c r="I652" s="1" t="s">
        <v>6880</v>
      </c>
      <c r="J652" s="1" t="s">
        <v>6880</v>
      </c>
      <c r="K652" s="2"/>
      <c r="L652" s="1">
        <v>-10.0</v>
      </c>
      <c r="M652" s="1"/>
      <c r="N652" s="1">
        <v>4.983416666666667</v>
      </c>
      <c r="O652" s="1" t="s">
        <v>4756</v>
      </c>
      <c r="P652" s="1" t="s">
        <v>6881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29</v>
      </c>
      <c r="B653" s="1" t="s">
        <v>354</v>
      </c>
      <c r="C653" s="1">
        <v>329.0</v>
      </c>
      <c r="D653" s="1">
        <v>0.0</v>
      </c>
      <c r="E653" s="2"/>
      <c r="F653" s="1" t="s">
        <v>30</v>
      </c>
      <c r="G653" s="1" t="s">
        <v>19</v>
      </c>
      <c r="H653" s="1" t="s">
        <v>6882</v>
      </c>
      <c r="I653" s="1" t="s">
        <v>6883</v>
      </c>
      <c r="J653" s="1" t="s">
        <v>6883</v>
      </c>
      <c r="K653" s="2"/>
      <c r="L653" s="1">
        <v>-8.0</v>
      </c>
      <c r="M653" s="1"/>
      <c r="N653" s="1">
        <v>6.0477</v>
      </c>
      <c r="O653" s="1" t="s">
        <v>4729</v>
      </c>
      <c r="P653" s="1" t="s">
        <v>5341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idden="1">
      <c r="A654" s="1" t="s">
        <v>36</v>
      </c>
      <c r="B654" s="1" t="s">
        <v>17</v>
      </c>
      <c r="C654" s="1">
        <v>329.0</v>
      </c>
      <c r="D654" s="1">
        <v>0.0</v>
      </c>
      <c r="E654" s="1" t="s">
        <v>37</v>
      </c>
      <c r="F654" s="1" t="s">
        <v>30</v>
      </c>
      <c r="G654" s="1" t="s">
        <v>31</v>
      </c>
      <c r="H654" s="1" t="s">
        <v>6884</v>
      </c>
      <c r="I654" s="1" t="s">
        <v>6885</v>
      </c>
      <c r="J654" s="1" t="s">
        <v>6885</v>
      </c>
      <c r="K654" s="2"/>
      <c r="L654" s="1">
        <v>-8.0</v>
      </c>
      <c r="M654" s="1"/>
      <c r="N654" s="1">
        <v>6.275733333333333</v>
      </c>
      <c r="O654" s="1" t="s">
        <v>4756</v>
      </c>
      <c r="P654" s="1" t="s">
        <v>6870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36</v>
      </c>
      <c r="B655" s="1" t="s">
        <v>17</v>
      </c>
      <c r="C655" s="1">
        <v>816.0</v>
      </c>
      <c r="D655" s="1">
        <v>0.0</v>
      </c>
      <c r="E655" s="1" t="s">
        <v>37</v>
      </c>
      <c r="F655" s="1" t="s">
        <v>30</v>
      </c>
      <c r="G655" s="1" t="s">
        <v>31</v>
      </c>
      <c r="H655" s="1" t="s">
        <v>6886</v>
      </c>
      <c r="I655" s="1" t="s">
        <v>6887</v>
      </c>
      <c r="J655" s="1" t="s">
        <v>6887</v>
      </c>
      <c r="K655" s="2"/>
      <c r="L655" s="1">
        <v>-10.0</v>
      </c>
      <c r="M655" s="1"/>
      <c r="N655" s="1">
        <v>9.62095</v>
      </c>
      <c r="O655" s="1" t="s">
        <v>4756</v>
      </c>
      <c r="P655" s="1" t="s">
        <v>6888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29</v>
      </c>
      <c r="B656" s="1" t="s">
        <v>354</v>
      </c>
      <c r="C656" s="1">
        <v>388.0</v>
      </c>
      <c r="D656" s="1">
        <v>0.0</v>
      </c>
      <c r="E656" s="2"/>
      <c r="F656" s="1" t="s">
        <v>30</v>
      </c>
      <c r="G656" s="1" t="s">
        <v>31</v>
      </c>
      <c r="H656" s="1" t="s">
        <v>6889</v>
      </c>
      <c r="I656" s="1" t="s">
        <v>6890</v>
      </c>
      <c r="J656" s="1" t="s">
        <v>6890</v>
      </c>
      <c r="K656" s="2"/>
      <c r="L656" s="1">
        <v>-9.0</v>
      </c>
      <c r="M656" s="1"/>
      <c r="N656" s="1">
        <v>5.298866666666667</v>
      </c>
      <c r="O656" s="1" t="s">
        <v>4729</v>
      </c>
      <c r="P656" s="1" t="s">
        <v>6891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idden="1">
      <c r="A657" s="1" t="s">
        <v>29</v>
      </c>
      <c r="B657" s="1" t="s">
        <v>354</v>
      </c>
      <c r="C657" s="1">
        <v>593.0</v>
      </c>
      <c r="D657" s="1">
        <v>0.0</v>
      </c>
      <c r="E657" s="2"/>
      <c r="F657" s="1" t="s">
        <v>30</v>
      </c>
      <c r="G657" s="1" t="s">
        <v>31</v>
      </c>
      <c r="H657" s="1" t="s">
        <v>6892</v>
      </c>
      <c r="I657" s="1" t="s">
        <v>6893</v>
      </c>
      <c r="J657" s="1" t="s">
        <v>6893</v>
      </c>
      <c r="K657" s="2"/>
      <c r="L657" s="1">
        <v>-10.0</v>
      </c>
      <c r="M657" s="1"/>
      <c r="N657" s="1">
        <v>9.02545</v>
      </c>
      <c r="O657" s="1" t="s">
        <v>4729</v>
      </c>
      <c r="P657" s="1" t="s">
        <v>6894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idden="1">
      <c r="A658" s="1" t="s">
        <v>24</v>
      </c>
      <c r="B658" s="1" t="s">
        <v>17</v>
      </c>
      <c r="C658" s="1">
        <v>318.0</v>
      </c>
      <c r="D658" s="1">
        <v>0.0</v>
      </c>
      <c r="E658" s="1" t="s">
        <v>37</v>
      </c>
      <c r="F658" s="1" t="s">
        <v>62</v>
      </c>
      <c r="G658" s="1" t="s">
        <v>19</v>
      </c>
      <c r="H658" s="1" t="s">
        <v>6895</v>
      </c>
      <c r="I658" s="1" t="s">
        <v>6896</v>
      </c>
      <c r="J658" s="1" t="s">
        <v>6897</v>
      </c>
      <c r="K658" s="1" t="s">
        <v>6898</v>
      </c>
      <c r="L658" s="1">
        <v>-3.0</v>
      </c>
      <c r="M658" s="1">
        <v>3.9948</v>
      </c>
      <c r="N658" s="1">
        <v>10.62905</v>
      </c>
      <c r="O658" s="1" t="s">
        <v>4736</v>
      </c>
      <c r="P658" s="1" t="s">
        <v>5790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29</v>
      </c>
      <c r="B659" s="1" t="s">
        <v>354</v>
      </c>
      <c r="C659" s="1">
        <v>575.0</v>
      </c>
      <c r="D659" s="1">
        <v>0.0</v>
      </c>
      <c r="E659" s="2"/>
      <c r="F659" s="1" t="s">
        <v>30</v>
      </c>
      <c r="G659" s="1" t="s">
        <v>31</v>
      </c>
      <c r="H659" s="1" t="s">
        <v>6899</v>
      </c>
      <c r="I659" s="1" t="s">
        <v>6900</v>
      </c>
      <c r="J659" s="1" t="s">
        <v>6900</v>
      </c>
      <c r="K659" s="2"/>
      <c r="L659" s="1">
        <v>-10.0</v>
      </c>
      <c r="M659" s="1"/>
      <c r="N659" s="1">
        <v>9.992866666666666</v>
      </c>
      <c r="O659" s="1" t="s">
        <v>4729</v>
      </c>
      <c r="P659" s="1" t="s">
        <v>6901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36</v>
      </c>
      <c r="B660" s="1" t="s">
        <v>17</v>
      </c>
      <c r="C660" s="1">
        <v>289.0</v>
      </c>
      <c r="D660" s="1">
        <v>0.0</v>
      </c>
      <c r="E660" s="1" t="s">
        <v>37</v>
      </c>
      <c r="F660" s="1" t="s">
        <v>30</v>
      </c>
      <c r="G660" s="1" t="s">
        <v>31</v>
      </c>
      <c r="H660" s="1" t="s">
        <v>6902</v>
      </c>
      <c r="I660" s="1" t="s">
        <v>6903</v>
      </c>
      <c r="J660" s="1" t="s">
        <v>6903</v>
      </c>
      <c r="K660" s="2"/>
      <c r="L660" s="1">
        <v>-7.0</v>
      </c>
      <c r="M660" s="1"/>
      <c r="N660" s="1">
        <v>7.326766666666667</v>
      </c>
      <c r="O660" s="1" t="s">
        <v>4756</v>
      </c>
      <c r="P660" s="1" t="s">
        <v>6027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idden="1">
      <c r="A661" s="1" t="s">
        <v>29</v>
      </c>
      <c r="B661" s="1" t="s">
        <v>354</v>
      </c>
      <c r="C661" s="1">
        <v>364.0</v>
      </c>
      <c r="D661" s="1">
        <v>0.0</v>
      </c>
      <c r="E661" s="2"/>
      <c r="F661" s="1" t="s">
        <v>30</v>
      </c>
      <c r="G661" s="1" t="s">
        <v>31</v>
      </c>
      <c r="H661" s="1" t="s">
        <v>6904</v>
      </c>
      <c r="I661" s="1" t="s">
        <v>6905</v>
      </c>
      <c r="J661" s="1" t="s">
        <v>6905</v>
      </c>
      <c r="K661" s="2"/>
      <c r="L661" s="1">
        <v>-8.0</v>
      </c>
      <c r="M661" s="1"/>
      <c r="N661" s="1">
        <v>6.8561</v>
      </c>
      <c r="O661" s="1" t="s">
        <v>4729</v>
      </c>
      <c r="P661" s="1" t="s">
        <v>6906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24</v>
      </c>
      <c r="B662" s="1" t="s">
        <v>17</v>
      </c>
      <c r="C662" s="1">
        <v>400.0</v>
      </c>
      <c r="D662" s="1">
        <v>0.0</v>
      </c>
      <c r="E662" s="1" t="s">
        <v>37</v>
      </c>
      <c r="F662" s="1" t="s">
        <v>62</v>
      </c>
      <c r="G662" s="1" t="s">
        <v>31</v>
      </c>
      <c r="H662" s="1" t="s">
        <v>6907</v>
      </c>
      <c r="I662" s="1" t="s">
        <v>6908</v>
      </c>
      <c r="J662" s="1" t="s">
        <v>6909</v>
      </c>
      <c r="K662" s="1" t="s">
        <v>6910</v>
      </c>
      <c r="L662" s="1">
        <v>-5.0</v>
      </c>
      <c r="M662" s="1">
        <v>0.81275</v>
      </c>
      <c r="N662" s="1">
        <v>10.1423</v>
      </c>
      <c r="O662" s="1" t="s">
        <v>4736</v>
      </c>
      <c r="P662" s="1" t="s">
        <v>6911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36</v>
      </c>
      <c r="B663" s="1" t="s">
        <v>17</v>
      </c>
      <c r="C663" s="1">
        <v>908.0</v>
      </c>
      <c r="D663" s="1">
        <v>0.0</v>
      </c>
      <c r="E663" s="1" t="s">
        <v>37</v>
      </c>
      <c r="F663" s="1" t="s">
        <v>30</v>
      </c>
      <c r="G663" s="1" t="s">
        <v>31</v>
      </c>
      <c r="H663" s="1" t="s">
        <v>6912</v>
      </c>
      <c r="I663" s="1" t="s">
        <v>6913</v>
      </c>
      <c r="J663" s="1" t="s">
        <v>6913</v>
      </c>
      <c r="K663" s="2"/>
      <c r="L663" s="1">
        <v>-4.0</v>
      </c>
      <c r="M663" s="1"/>
      <c r="N663" s="1">
        <v>15.8796</v>
      </c>
      <c r="O663" s="1" t="s">
        <v>4756</v>
      </c>
      <c r="P663" s="1" t="s">
        <v>6914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idden="1">
      <c r="A664" s="1" t="s">
        <v>29</v>
      </c>
      <c r="B664" s="1" t="s">
        <v>354</v>
      </c>
      <c r="C664" s="1">
        <v>289.0</v>
      </c>
      <c r="D664" s="1">
        <v>0.0</v>
      </c>
      <c r="E664" s="2"/>
      <c r="F664" s="1" t="s">
        <v>30</v>
      </c>
      <c r="G664" s="1" t="s">
        <v>31</v>
      </c>
      <c r="H664" s="1" t="s">
        <v>6915</v>
      </c>
      <c r="I664" s="1" t="s">
        <v>6916</v>
      </c>
      <c r="J664" s="1" t="s">
        <v>6916</v>
      </c>
      <c r="K664" s="2"/>
      <c r="L664" s="1">
        <v>-6.0</v>
      </c>
      <c r="M664" s="1"/>
      <c r="N664" s="1">
        <v>8.693083333333334</v>
      </c>
      <c r="O664" s="1" t="s">
        <v>4729</v>
      </c>
      <c r="P664" s="1" t="s">
        <v>5159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idden="1">
      <c r="A665" s="1" t="s">
        <v>29</v>
      </c>
      <c r="B665" s="1" t="s">
        <v>354</v>
      </c>
      <c r="C665" s="1">
        <v>488.0</v>
      </c>
      <c r="D665" s="1">
        <v>0.0</v>
      </c>
      <c r="E665" s="2"/>
      <c r="F665" s="1" t="s">
        <v>30</v>
      </c>
      <c r="G665" s="1" t="s">
        <v>31</v>
      </c>
      <c r="H665" s="1" t="s">
        <v>6917</v>
      </c>
      <c r="I665" s="1" t="s">
        <v>6918</v>
      </c>
      <c r="J665" s="1" t="s">
        <v>6918</v>
      </c>
      <c r="K665" s="2"/>
      <c r="L665" s="1">
        <v>-6.0</v>
      </c>
      <c r="M665" s="1"/>
      <c r="N665" s="1">
        <v>8.713166666666666</v>
      </c>
      <c r="O665" s="1" t="s">
        <v>4729</v>
      </c>
      <c r="P665" s="1" t="s">
        <v>6919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24</v>
      </c>
      <c r="B666" s="1" t="s">
        <v>17</v>
      </c>
      <c r="C666" s="1">
        <v>666.0</v>
      </c>
      <c r="D666" s="1">
        <v>161.0</v>
      </c>
      <c r="E666" s="2"/>
      <c r="F666" s="1" t="s">
        <v>18</v>
      </c>
      <c r="G666" s="1" t="s">
        <v>31</v>
      </c>
      <c r="H666" s="1" t="s">
        <v>6920</v>
      </c>
      <c r="I666" s="1" t="s">
        <v>6921</v>
      </c>
      <c r="J666" s="1" t="s">
        <v>6758</v>
      </c>
      <c r="K666" s="2"/>
      <c r="L666" s="1">
        <v>643.0</v>
      </c>
      <c r="M666" s="1"/>
      <c r="N666" s="1">
        <v>9.673533333333333</v>
      </c>
      <c r="O666" s="1" t="s">
        <v>4736</v>
      </c>
      <c r="P666" s="1" t="s">
        <v>6922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idden="1">
      <c r="A667" s="1" t="s">
        <v>29</v>
      </c>
      <c r="B667" s="1" t="s">
        <v>354</v>
      </c>
      <c r="C667" s="1">
        <v>882.0</v>
      </c>
      <c r="D667" s="1">
        <v>0.0</v>
      </c>
      <c r="E667" s="2"/>
      <c r="F667" s="1" t="s">
        <v>30</v>
      </c>
      <c r="G667" s="1" t="s">
        <v>31</v>
      </c>
      <c r="H667" s="1" t="s">
        <v>6923</v>
      </c>
      <c r="I667" s="1" t="s">
        <v>6924</v>
      </c>
      <c r="J667" s="1" t="s">
        <v>6924</v>
      </c>
      <c r="K667" s="2"/>
      <c r="L667" s="1">
        <v>-11.0</v>
      </c>
      <c r="M667" s="1"/>
      <c r="N667" s="1">
        <v>8.175983333333333</v>
      </c>
      <c r="O667" s="1" t="s">
        <v>4729</v>
      </c>
      <c r="P667" s="1" t="s">
        <v>6925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36</v>
      </c>
      <c r="B668" s="1" t="s">
        <v>17</v>
      </c>
      <c r="C668" s="1">
        <v>344.0</v>
      </c>
      <c r="D668" s="1">
        <v>0.0</v>
      </c>
      <c r="E668" s="1" t="s">
        <v>37</v>
      </c>
      <c r="F668" s="1" t="s">
        <v>30</v>
      </c>
      <c r="G668" s="1" t="s">
        <v>31</v>
      </c>
      <c r="H668" s="1" t="s">
        <v>6926</v>
      </c>
      <c r="I668" s="1" t="s">
        <v>6927</v>
      </c>
      <c r="J668" s="1" t="s">
        <v>6927</v>
      </c>
      <c r="K668" s="2"/>
      <c r="L668" s="1">
        <v>-6.0</v>
      </c>
      <c r="M668" s="1"/>
      <c r="N668" s="1">
        <v>8.6764</v>
      </c>
      <c r="O668" s="1" t="s">
        <v>4756</v>
      </c>
      <c r="P668" s="1" t="s">
        <v>6928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idden="1">
      <c r="A669" s="1" t="s">
        <v>24</v>
      </c>
      <c r="B669" s="1" t="s">
        <v>17</v>
      </c>
      <c r="C669" s="1">
        <v>191.0</v>
      </c>
      <c r="D669" s="1">
        <v>58.0</v>
      </c>
      <c r="E669" s="2"/>
      <c r="F669" s="1" t="s">
        <v>18</v>
      </c>
      <c r="G669" s="1" t="s">
        <v>167</v>
      </c>
      <c r="H669" s="1" t="s">
        <v>6929</v>
      </c>
      <c r="I669" s="1" t="s">
        <v>6930</v>
      </c>
      <c r="J669" s="1" t="s">
        <v>6758</v>
      </c>
      <c r="K669" s="2"/>
      <c r="L669" s="1">
        <v>599.0</v>
      </c>
      <c r="M669" s="1"/>
      <c r="N669" s="1">
        <v>70.08676666666666</v>
      </c>
      <c r="O669" s="1" t="s">
        <v>4736</v>
      </c>
      <c r="P669" s="1" t="s">
        <v>6233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24</v>
      </c>
      <c r="B670" s="1" t="s">
        <v>17</v>
      </c>
      <c r="C670" s="1">
        <v>309.0</v>
      </c>
      <c r="D670" s="1">
        <v>0.0</v>
      </c>
      <c r="E670" s="1" t="s">
        <v>5653</v>
      </c>
      <c r="F670" s="1" t="s">
        <v>62</v>
      </c>
      <c r="G670" s="1" t="s">
        <v>19</v>
      </c>
      <c r="H670" s="1" t="s">
        <v>6931</v>
      </c>
      <c r="I670" s="1" t="s">
        <v>6932</v>
      </c>
      <c r="J670" s="1" t="s">
        <v>6933</v>
      </c>
      <c r="K670" s="1" t="s">
        <v>6934</v>
      </c>
      <c r="L670" s="1">
        <v>10.0</v>
      </c>
      <c r="M670" s="1">
        <v>0.008333333333333333</v>
      </c>
      <c r="N670" s="1">
        <v>9.19575</v>
      </c>
      <c r="O670" s="1" t="s">
        <v>4736</v>
      </c>
      <c r="P670" s="1" t="s">
        <v>6935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idden="1">
      <c r="A671" s="1" t="s">
        <v>24</v>
      </c>
      <c r="B671" s="1" t="s">
        <v>17</v>
      </c>
      <c r="C671" s="1">
        <v>414.0</v>
      </c>
      <c r="D671" s="1">
        <v>104.0</v>
      </c>
      <c r="E671" s="2"/>
      <c r="F671" s="1" t="s">
        <v>18</v>
      </c>
      <c r="G671" s="1" t="s">
        <v>167</v>
      </c>
      <c r="H671" s="1" t="s">
        <v>6936</v>
      </c>
      <c r="I671" s="1" t="s">
        <v>6937</v>
      </c>
      <c r="J671" s="1" t="s">
        <v>6758</v>
      </c>
      <c r="K671" s="2"/>
      <c r="L671" s="1">
        <v>670.0</v>
      </c>
      <c r="M671" s="1"/>
      <c r="N671" s="1">
        <v>13.9287</v>
      </c>
      <c r="O671" s="1" t="s">
        <v>4736</v>
      </c>
      <c r="P671" s="1" t="s">
        <v>6938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idden="1">
      <c r="A672" s="1" t="s">
        <v>24</v>
      </c>
      <c r="B672" s="1" t="s">
        <v>17</v>
      </c>
      <c r="C672" s="1">
        <v>304.0</v>
      </c>
      <c r="D672" s="1">
        <v>15.0</v>
      </c>
      <c r="E672" s="1" t="s">
        <v>37</v>
      </c>
      <c r="F672" s="1" t="s">
        <v>62</v>
      </c>
      <c r="G672" s="1" t="s">
        <v>31</v>
      </c>
      <c r="H672" s="1" t="s">
        <v>6939</v>
      </c>
      <c r="I672" s="1" t="s">
        <v>6940</v>
      </c>
      <c r="J672" s="1" t="s">
        <v>6941</v>
      </c>
      <c r="K672" s="1" t="s">
        <v>6942</v>
      </c>
      <c r="L672" s="1">
        <v>-6.0</v>
      </c>
      <c r="M672" s="1">
        <v>0.40315</v>
      </c>
      <c r="N672" s="1">
        <v>9.39435</v>
      </c>
      <c r="O672" s="1" t="s">
        <v>4736</v>
      </c>
      <c r="P672" s="1" t="s">
        <v>6943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36</v>
      </c>
      <c r="B673" s="1" t="s">
        <v>17</v>
      </c>
      <c r="C673" s="1">
        <v>264.0</v>
      </c>
      <c r="D673" s="1">
        <v>0.0</v>
      </c>
      <c r="E673" s="1" t="s">
        <v>37</v>
      </c>
      <c r="F673" s="1" t="s">
        <v>30</v>
      </c>
      <c r="G673" s="1" t="s">
        <v>31</v>
      </c>
      <c r="H673" s="1" t="s">
        <v>6944</v>
      </c>
      <c r="I673" s="1" t="s">
        <v>6945</v>
      </c>
      <c r="J673" s="1" t="s">
        <v>6945</v>
      </c>
      <c r="K673" s="2"/>
      <c r="L673" s="1">
        <v>-7.0</v>
      </c>
      <c r="M673" s="1"/>
      <c r="N673" s="1">
        <v>7.1923</v>
      </c>
      <c r="O673" s="1" t="s">
        <v>4756</v>
      </c>
      <c r="P673" s="1" t="s">
        <v>6946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idden="1">
      <c r="A674" s="1" t="s">
        <v>36</v>
      </c>
      <c r="B674" s="1" t="s">
        <v>17</v>
      </c>
      <c r="C674" s="1">
        <v>563.0</v>
      </c>
      <c r="D674" s="1">
        <v>0.0</v>
      </c>
      <c r="E674" s="1" t="s">
        <v>37</v>
      </c>
      <c r="F674" s="1" t="s">
        <v>30</v>
      </c>
      <c r="G674" s="1" t="s">
        <v>31</v>
      </c>
      <c r="H674" s="1" t="s">
        <v>6947</v>
      </c>
      <c r="I674" s="1" t="s">
        <v>6948</v>
      </c>
      <c r="J674" s="1" t="s">
        <v>6948</v>
      </c>
      <c r="K674" s="2"/>
      <c r="L674" s="1">
        <v>-13.0</v>
      </c>
      <c r="M674" s="1"/>
      <c r="N674" s="1">
        <v>6.7827</v>
      </c>
      <c r="O674" s="1" t="s">
        <v>4756</v>
      </c>
      <c r="P674" s="1" t="s">
        <v>6949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idden="1">
      <c r="A675" s="1" t="s">
        <v>36</v>
      </c>
      <c r="B675" s="1" t="s">
        <v>17</v>
      </c>
      <c r="C675" s="1">
        <v>264.0</v>
      </c>
      <c r="D675" s="1">
        <v>0.0</v>
      </c>
      <c r="E675" s="1" t="s">
        <v>37</v>
      </c>
      <c r="F675" s="1" t="s">
        <v>30</v>
      </c>
      <c r="G675" s="1" t="s">
        <v>31</v>
      </c>
      <c r="H675" s="1" t="s">
        <v>6950</v>
      </c>
      <c r="I675" s="1" t="s">
        <v>6951</v>
      </c>
      <c r="J675" s="1" t="s">
        <v>6951</v>
      </c>
      <c r="K675" s="2"/>
      <c r="L675" s="1">
        <v>-3.0</v>
      </c>
      <c r="M675" s="1"/>
      <c r="N675" s="1">
        <v>11.169116666666667</v>
      </c>
      <c r="O675" s="1" t="s">
        <v>4756</v>
      </c>
      <c r="P675" s="1" t="s">
        <v>6952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36</v>
      </c>
      <c r="B676" s="1" t="s">
        <v>17</v>
      </c>
      <c r="C676" s="1">
        <v>329.0</v>
      </c>
      <c r="D676" s="1">
        <v>0.0</v>
      </c>
      <c r="E676" s="1" t="s">
        <v>37</v>
      </c>
      <c r="F676" s="1" t="s">
        <v>30</v>
      </c>
      <c r="G676" s="1" t="s">
        <v>31</v>
      </c>
      <c r="H676" s="1" t="s">
        <v>6953</v>
      </c>
      <c r="I676" s="1" t="s">
        <v>6954</v>
      </c>
      <c r="J676" s="1" t="s">
        <v>6954</v>
      </c>
      <c r="K676" s="2"/>
      <c r="L676" s="1">
        <v>-2.0</v>
      </c>
      <c r="M676" s="1"/>
      <c r="N676" s="1">
        <v>12.692466666666666</v>
      </c>
      <c r="O676" s="1" t="s">
        <v>4756</v>
      </c>
      <c r="P676" s="1" t="s">
        <v>4757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idden="1">
      <c r="A677" s="1" t="s">
        <v>24</v>
      </c>
      <c r="B677" s="1" t="s">
        <v>17</v>
      </c>
      <c r="C677" s="1">
        <v>575.0</v>
      </c>
      <c r="D677" s="1">
        <v>0.0</v>
      </c>
      <c r="E677" s="1" t="s">
        <v>5653</v>
      </c>
      <c r="F677" s="1" t="s">
        <v>62</v>
      </c>
      <c r="G677" s="1" t="s">
        <v>31</v>
      </c>
      <c r="H677" s="1" t="s">
        <v>6955</v>
      </c>
      <c r="I677" s="1" t="s">
        <v>6956</v>
      </c>
      <c r="J677" s="1" t="s">
        <v>6957</v>
      </c>
      <c r="K677" s="1" t="s">
        <v>6958</v>
      </c>
      <c r="L677" s="1">
        <v>-4.0</v>
      </c>
      <c r="M677" s="1">
        <v>0.009583333333333333</v>
      </c>
      <c r="N677" s="1">
        <v>22.4638</v>
      </c>
      <c r="O677" s="1" t="s">
        <v>4736</v>
      </c>
      <c r="P677" s="1" t="s">
        <v>6959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24</v>
      </c>
      <c r="B678" s="1" t="s">
        <v>17</v>
      </c>
      <c r="C678" s="1">
        <v>547.0</v>
      </c>
      <c r="D678" s="1">
        <v>0.0</v>
      </c>
      <c r="E678" s="1" t="s">
        <v>5653</v>
      </c>
      <c r="F678" s="1" t="s">
        <v>62</v>
      </c>
      <c r="G678" s="1" t="s">
        <v>31</v>
      </c>
      <c r="H678" s="1" t="s">
        <v>6960</v>
      </c>
      <c r="I678" s="1" t="s">
        <v>6961</v>
      </c>
      <c r="J678" s="1" t="s">
        <v>6962</v>
      </c>
      <c r="K678" s="1" t="s">
        <v>6963</v>
      </c>
      <c r="L678" s="1">
        <v>6.0</v>
      </c>
      <c r="M678" s="1">
        <v>0.01505</v>
      </c>
      <c r="N678" s="1">
        <v>17.8452</v>
      </c>
      <c r="O678" s="1" t="s">
        <v>4736</v>
      </c>
      <c r="P678" s="1" t="s">
        <v>6964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98</v>
      </c>
      <c r="B679" s="1" t="s">
        <v>354</v>
      </c>
      <c r="C679" s="1">
        <v>264.0</v>
      </c>
      <c r="D679" s="1">
        <v>0.0</v>
      </c>
      <c r="E679" s="1" t="s">
        <v>5925</v>
      </c>
      <c r="F679" s="1" t="s">
        <v>30</v>
      </c>
      <c r="G679" s="1" t="s">
        <v>31</v>
      </c>
      <c r="H679" s="1" t="s">
        <v>6965</v>
      </c>
      <c r="I679" s="1" t="s">
        <v>6966</v>
      </c>
      <c r="J679" s="1" t="s">
        <v>6966</v>
      </c>
      <c r="K679" s="2"/>
      <c r="L679" s="1">
        <v>-3.0</v>
      </c>
      <c r="M679" s="1"/>
      <c r="N679" s="1">
        <v>11.701066666666666</v>
      </c>
      <c r="O679" s="1" t="s">
        <v>4729</v>
      </c>
      <c r="P679" s="1" t="s">
        <v>6474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idden="1">
      <c r="A680" s="1" t="s">
        <v>29</v>
      </c>
      <c r="B680" s="1" t="s">
        <v>354</v>
      </c>
      <c r="C680" s="1">
        <v>658.0</v>
      </c>
      <c r="D680" s="1">
        <v>0.0</v>
      </c>
      <c r="E680" s="2"/>
      <c r="F680" s="1" t="s">
        <v>30</v>
      </c>
      <c r="G680" s="1" t="s">
        <v>31</v>
      </c>
      <c r="H680" s="1" t="s">
        <v>6967</v>
      </c>
      <c r="I680" s="1" t="s">
        <v>6968</v>
      </c>
      <c r="J680" s="1" t="s">
        <v>6968</v>
      </c>
      <c r="K680" s="2"/>
      <c r="L680" s="1">
        <v>-4.0</v>
      </c>
      <c r="M680" s="1"/>
      <c r="N680" s="1">
        <v>15.28315</v>
      </c>
      <c r="O680" s="1" t="s">
        <v>4729</v>
      </c>
      <c r="P680" s="1" t="s">
        <v>6969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idden="1">
      <c r="A681" s="1" t="s">
        <v>24</v>
      </c>
      <c r="B681" s="1" t="s">
        <v>17</v>
      </c>
      <c r="C681" s="1">
        <v>782.0</v>
      </c>
      <c r="D681" s="1">
        <v>185.0</v>
      </c>
      <c r="E681" s="2"/>
      <c r="F681" s="1" t="s">
        <v>18</v>
      </c>
      <c r="G681" s="1" t="s">
        <v>31</v>
      </c>
      <c r="H681" s="1" t="s">
        <v>6970</v>
      </c>
      <c r="I681" s="1" t="s">
        <v>6971</v>
      </c>
      <c r="J681" s="1" t="s">
        <v>6758</v>
      </c>
      <c r="K681" s="2"/>
      <c r="L681" s="1">
        <v>674.0</v>
      </c>
      <c r="M681" s="1"/>
      <c r="N681" s="1">
        <v>35.01845</v>
      </c>
      <c r="O681" s="1" t="s">
        <v>4736</v>
      </c>
      <c r="P681" s="1" t="s">
        <v>6972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idden="1">
      <c r="A682" s="1" t="s">
        <v>36</v>
      </c>
      <c r="B682" s="1" t="s">
        <v>17</v>
      </c>
      <c r="C682" s="1">
        <v>423.0</v>
      </c>
      <c r="D682" s="1">
        <v>0.0</v>
      </c>
      <c r="E682" s="1" t="s">
        <v>37</v>
      </c>
      <c r="F682" s="1" t="s">
        <v>30</v>
      </c>
      <c r="G682" s="1" t="s">
        <v>31</v>
      </c>
      <c r="H682" s="1" t="s">
        <v>6973</v>
      </c>
      <c r="I682" s="1" t="s">
        <v>6974</v>
      </c>
      <c r="J682" s="1" t="s">
        <v>6974</v>
      </c>
      <c r="K682" s="2"/>
      <c r="L682" s="1">
        <v>-8.0</v>
      </c>
      <c r="M682" s="1"/>
      <c r="N682" s="1">
        <v>6.56795</v>
      </c>
      <c r="O682" s="1" t="s">
        <v>4756</v>
      </c>
      <c r="P682" s="1" t="s">
        <v>6975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36</v>
      </c>
      <c r="B683" s="1" t="s">
        <v>17</v>
      </c>
      <c r="C683" s="1">
        <v>264.0</v>
      </c>
      <c r="D683" s="1">
        <v>0.0</v>
      </c>
      <c r="E683" s="1" t="s">
        <v>37</v>
      </c>
      <c r="F683" s="1" t="s">
        <v>30</v>
      </c>
      <c r="G683" s="1" t="s">
        <v>31</v>
      </c>
      <c r="H683" s="1" t="s">
        <v>6976</v>
      </c>
      <c r="I683" s="1" t="s">
        <v>6977</v>
      </c>
      <c r="J683" s="1" t="s">
        <v>6977</v>
      </c>
      <c r="K683" s="2"/>
      <c r="L683" s="1">
        <v>-12.0</v>
      </c>
      <c r="M683" s="1"/>
      <c r="N683" s="1">
        <v>6.9097</v>
      </c>
      <c r="O683" s="1" t="s">
        <v>4756</v>
      </c>
      <c r="P683" s="1" t="s">
        <v>5179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36</v>
      </c>
      <c r="B684" s="1" t="s">
        <v>17</v>
      </c>
      <c r="C684" s="1">
        <v>518.0</v>
      </c>
      <c r="D684" s="1">
        <v>0.0</v>
      </c>
      <c r="E684" s="1" t="s">
        <v>37</v>
      </c>
      <c r="F684" s="1" t="s">
        <v>30</v>
      </c>
      <c r="G684" s="1" t="s">
        <v>31</v>
      </c>
      <c r="H684" s="1" t="s">
        <v>6978</v>
      </c>
      <c r="I684" s="1" t="s">
        <v>6979</v>
      </c>
      <c r="J684" s="1" t="s">
        <v>6979</v>
      </c>
      <c r="K684" s="2"/>
      <c r="L684" s="1">
        <v>2.0</v>
      </c>
      <c r="M684" s="1"/>
      <c r="N684" s="1">
        <v>22.2499</v>
      </c>
      <c r="O684" s="1" t="s">
        <v>4756</v>
      </c>
      <c r="P684" s="1" t="s">
        <v>6980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29</v>
      </c>
      <c r="B685" s="1" t="s">
        <v>354</v>
      </c>
      <c r="C685" s="1">
        <v>543.0</v>
      </c>
      <c r="D685" s="1">
        <v>0.0</v>
      </c>
      <c r="E685" s="2"/>
      <c r="F685" s="1" t="s">
        <v>30</v>
      </c>
      <c r="G685" s="1" t="s">
        <v>31</v>
      </c>
      <c r="H685" s="1" t="s">
        <v>6981</v>
      </c>
      <c r="I685" s="1" t="s">
        <v>6982</v>
      </c>
      <c r="J685" s="1" t="s">
        <v>6982</v>
      </c>
      <c r="K685" s="2"/>
      <c r="L685" s="1">
        <v>-1.0</v>
      </c>
      <c r="M685" s="1"/>
      <c r="N685" s="1">
        <v>18.173283333333334</v>
      </c>
      <c r="O685" s="1" t="s">
        <v>4729</v>
      </c>
      <c r="P685" s="1" t="s">
        <v>6983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idden="1">
      <c r="A686" s="1" t="s">
        <v>24</v>
      </c>
      <c r="B686" s="1" t="s">
        <v>17</v>
      </c>
      <c r="C686" s="1">
        <v>622.0</v>
      </c>
      <c r="D686" s="1">
        <v>155.0</v>
      </c>
      <c r="E686" s="2"/>
      <c r="F686" s="1" t="s">
        <v>18</v>
      </c>
      <c r="G686" s="1" t="s">
        <v>31</v>
      </c>
      <c r="H686" s="1" t="s">
        <v>6984</v>
      </c>
      <c r="I686" s="1" t="s">
        <v>6985</v>
      </c>
      <c r="J686" s="1" t="s">
        <v>6758</v>
      </c>
      <c r="K686" s="2"/>
      <c r="L686" s="1">
        <v>719.0</v>
      </c>
      <c r="M686" s="1"/>
      <c r="N686" s="1">
        <v>16.99945</v>
      </c>
      <c r="O686" s="1" t="s">
        <v>4736</v>
      </c>
      <c r="P686" s="1" t="s">
        <v>6986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idden="1">
      <c r="A687" s="1" t="s">
        <v>24</v>
      </c>
      <c r="B687" s="1" t="s">
        <v>17</v>
      </c>
      <c r="C687" s="1">
        <v>573.0</v>
      </c>
      <c r="D687" s="1">
        <v>50.0</v>
      </c>
      <c r="E687" s="1" t="s">
        <v>37</v>
      </c>
      <c r="F687" s="1" t="s">
        <v>62</v>
      </c>
      <c r="G687" s="1" t="s">
        <v>31</v>
      </c>
      <c r="H687" s="1" t="s">
        <v>6987</v>
      </c>
      <c r="I687" s="1" t="s">
        <v>6988</v>
      </c>
      <c r="J687" s="1" t="s">
        <v>6989</v>
      </c>
      <c r="K687" s="1" t="s">
        <v>6990</v>
      </c>
      <c r="L687" s="1">
        <v>3.0</v>
      </c>
      <c r="M687" s="1">
        <v>30.631633333333333</v>
      </c>
      <c r="N687" s="1">
        <v>39.269816666666664</v>
      </c>
      <c r="O687" s="1" t="s">
        <v>4736</v>
      </c>
      <c r="P687" s="1" t="s">
        <v>6991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idden="1">
      <c r="A688" s="1" t="s">
        <v>24</v>
      </c>
      <c r="B688" s="1" t="s">
        <v>17</v>
      </c>
      <c r="C688" s="1">
        <v>617.0</v>
      </c>
      <c r="D688" s="1">
        <v>0.0</v>
      </c>
      <c r="E688" s="1" t="s">
        <v>5653</v>
      </c>
      <c r="F688" s="1" t="s">
        <v>62</v>
      </c>
      <c r="G688" s="1" t="s">
        <v>31</v>
      </c>
      <c r="H688" s="1" t="s">
        <v>6992</v>
      </c>
      <c r="I688" s="1" t="s">
        <v>6993</v>
      </c>
      <c r="J688" s="1" t="s">
        <v>6994</v>
      </c>
      <c r="K688" s="1" t="s">
        <v>6995</v>
      </c>
      <c r="L688" s="1">
        <v>-3.0</v>
      </c>
      <c r="M688" s="1">
        <v>0.011833333333333333</v>
      </c>
      <c r="N688" s="1">
        <v>46.645466666666664</v>
      </c>
      <c r="O688" s="1" t="s">
        <v>4736</v>
      </c>
      <c r="P688" s="1" t="s">
        <v>6996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idden="1">
      <c r="A689" s="1" t="s">
        <v>24</v>
      </c>
      <c r="B689" s="1" t="s">
        <v>17</v>
      </c>
      <c r="C689" s="1">
        <v>657.0</v>
      </c>
      <c r="D689" s="1">
        <v>0.0</v>
      </c>
      <c r="E689" s="1" t="s">
        <v>37</v>
      </c>
      <c r="F689" s="1" t="s">
        <v>62</v>
      </c>
      <c r="G689" s="1" t="s">
        <v>31</v>
      </c>
      <c r="H689" s="1" t="s">
        <v>6997</v>
      </c>
      <c r="I689" s="1" t="s">
        <v>6998</v>
      </c>
      <c r="J689" s="1" t="s">
        <v>6999</v>
      </c>
      <c r="K689" s="1" t="s">
        <v>7000</v>
      </c>
      <c r="L689" s="1">
        <v>0.0</v>
      </c>
      <c r="M689" s="1">
        <v>9.573383333333334</v>
      </c>
      <c r="N689" s="1">
        <v>17.66405</v>
      </c>
      <c r="O689" s="1" t="s">
        <v>4736</v>
      </c>
      <c r="P689" s="1" t="s">
        <v>7001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24</v>
      </c>
      <c r="B690" s="1" t="s">
        <v>17</v>
      </c>
      <c r="C690" s="1">
        <v>219.0</v>
      </c>
      <c r="D690" s="1">
        <v>50.0</v>
      </c>
      <c r="E690" s="2"/>
      <c r="F690" s="1" t="s">
        <v>18</v>
      </c>
      <c r="G690" s="1" t="s">
        <v>31</v>
      </c>
      <c r="H690" s="1" t="s">
        <v>7002</v>
      </c>
      <c r="I690" s="1" t="s">
        <v>7003</v>
      </c>
      <c r="J690" s="1" t="s">
        <v>6758</v>
      </c>
      <c r="K690" s="2"/>
      <c r="L690" s="1">
        <v>704.0</v>
      </c>
      <c r="M690" s="1"/>
      <c r="N690" s="1">
        <v>40.720533333333336</v>
      </c>
      <c r="O690" s="1" t="s">
        <v>4736</v>
      </c>
      <c r="P690" s="1" t="s">
        <v>7004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29</v>
      </c>
      <c r="B691" s="1" t="s">
        <v>354</v>
      </c>
      <c r="C691" s="1">
        <v>379.0</v>
      </c>
      <c r="D691" s="1">
        <v>0.0</v>
      </c>
      <c r="E691" s="2"/>
      <c r="F691" s="1" t="s">
        <v>30</v>
      </c>
      <c r="G691" s="1" t="s">
        <v>31</v>
      </c>
      <c r="H691" s="1" t="s">
        <v>7005</v>
      </c>
      <c r="I691" s="1" t="s">
        <v>7006</v>
      </c>
      <c r="J691" s="1" t="s">
        <v>7006</v>
      </c>
      <c r="K691" s="2"/>
      <c r="L691" s="1">
        <v>-4.0</v>
      </c>
      <c r="M691" s="1"/>
      <c r="N691" s="1">
        <v>10.738283333333333</v>
      </c>
      <c r="O691" s="1" t="s">
        <v>4729</v>
      </c>
      <c r="P691" s="1" t="s">
        <v>7007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29</v>
      </c>
      <c r="B692" s="1" t="s">
        <v>354</v>
      </c>
      <c r="C692" s="1">
        <v>391.0</v>
      </c>
      <c r="D692" s="1">
        <v>0.0</v>
      </c>
      <c r="E692" s="2"/>
      <c r="F692" s="1" t="s">
        <v>30</v>
      </c>
      <c r="G692" s="1" t="s">
        <v>31</v>
      </c>
      <c r="H692" s="1" t="s">
        <v>7008</v>
      </c>
      <c r="I692" s="1" t="s">
        <v>7009</v>
      </c>
      <c r="J692" s="1" t="s">
        <v>7009</v>
      </c>
      <c r="K692" s="2"/>
      <c r="L692" s="1">
        <v>-8.0</v>
      </c>
      <c r="M692" s="1"/>
      <c r="N692" s="1">
        <v>6.99935</v>
      </c>
      <c r="O692" s="1" t="s">
        <v>4729</v>
      </c>
      <c r="P692" s="1" t="s">
        <v>7010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24</v>
      </c>
      <c r="B693" s="1" t="s">
        <v>17</v>
      </c>
      <c r="C693" s="1">
        <v>510.0</v>
      </c>
      <c r="D693" s="1">
        <v>122.0</v>
      </c>
      <c r="E693" s="2"/>
      <c r="F693" s="1" t="s">
        <v>18</v>
      </c>
      <c r="G693" s="1" t="s">
        <v>19</v>
      </c>
      <c r="H693" s="1" t="s">
        <v>7011</v>
      </c>
      <c r="I693" s="1" t="s">
        <v>7012</v>
      </c>
      <c r="J693" s="1" t="s">
        <v>6758</v>
      </c>
      <c r="K693" s="2"/>
      <c r="L693" s="1">
        <v>739.0</v>
      </c>
      <c r="M693" s="1"/>
      <c r="N693" s="1">
        <v>25.533616666666667</v>
      </c>
      <c r="O693" s="1" t="s">
        <v>4736</v>
      </c>
      <c r="P693" s="1" t="s">
        <v>7013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98</v>
      </c>
      <c r="B694" s="1" t="s">
        <v>354</v>
      </c>
      <c r="C694" s="1">
        <v>548.0</v>
      </c>
      <c r="D694" s="1">
        <v>0.0</v>
      </c>
      <c r="E694" s="1" t="s">
        <v>5864</v>
      </c>
      <c r="F694" s="1" t="s">
        <v>30</v>
      </c>
      <c r="G694" s="1" t="s">
        <v>31</v>
      </c>
      <c r="H694" s="1" t="s">
        <v>7014</v>
      </c>
      <c r="I694" s="1" t="s">
        <v>7015</v>
      </c>
      <c r="J694" s="1" t="s">
        <v>7015</v>
      </c>
      <c r="K694" s="2"/>
      <c r="L694" s="1">
        <v>-11.0</v>
      </c>
      <c r="M694" s="1"/>
      <c r="N694" s="1">
        <v>8.979133333333333</v>
      </c>
      <c r="O694" s="1" t="s">
        <v>4729</v>
      </c>
      <c r="P694" s="1" t="s">
        <v>7016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24</v>
      </c>
      <c r="B695" s="1" t="s">
        <v>17</v>
      </c>
      <c r="C695" s="1">
        <v>374.0</v>
      </c>
      <c r="D695" s="1">
        <v>0.0</v>
      </c>
      <c r="E695" s="1" t="s">
        <v>4731</v>
      </c>
      <c r="F695" s="1" t="s">
        <v>62</v>
      </c>
      <c r="G695" s="1" t="s">
        <v>31</v>
      </c>
      <c r="H695" s="1" t="s">
        <v>7017</v>
      </c>
      <c r="I695" s="1" t="s">
        <v>7018</v>
      </c>
      <c r="J695" s="1" t="s">
        <v>7019</v>
      </c>
      <c r="K695" s="1" t="s">
        <v>7020</v>
      </c>
      <c r="L695" s="1">
        <v>-12.0</v>
      </c>
      <c r="M695" s="1">
        <v>0.0088</v>
      </c>
      <c r="N695" s="1">
        <v>8.9682</v>
      </c>
      <c r="O695" s="1" t="s">
        <v>4736</v>
      </c>
      <c r="P695" s="1" t="s">
        <v>5678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36</v>
      </c>
      <c r="B696" s="1" t="s">
        <v>17</v>
      </c>
      <c r="C696" s="1">
        <v>299.0</v>
      </c>
      <c r="D696" s="1">
        <v>0.0</v>
      </c>
      <c r="E696" s="1" t="s">
        <v>37</v>
      </c>
      <c r="F696" s="1" t="s">
        <v>30</v>
      </c>
      <c r="G696" s="1" t="s">
        <v>31</v>
      </c>
      <c r="H696" s="1" t="s">
        <v>7021</v>
      </c>
      <c r="I696" s="1" t="s">
        <v>7022</v>
      </c>
      <c r="J696" s="1" t="s">
        <v>7022</v>
      </c>
      <c r="K696" s="2"/>
      <c r="L696" s="1">
        <v>-9.0</v>
      </c>
      <c r="M696" s="1"/>
      <c r="N696" s="1">
        <v>5.9968</v>
      </c>
      <c r="O696" s="1" t="s">
        <v>4756</v>
      </c>
      <c r="P696" s="1" t="s">
        <v>7023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36</v>
      </c>
      <c r="B697" s="1" t="s">
        <v>17</v>
      </c>
      <c r="C697" s="1">
        <v>264.0</v>
      </c>
      <c r="D697" s="1">
        <v>0.0</v>
      </c>
      <c r="E697" s="1" t="s">
        <v>37</v>
      </c>
      <c r="F697" s="1" t="s">
        <v>30</v>
      </c>
      <c r="G697" s="1" t="s">
        <v>31</v>
      </c>
      <c r="H697" s="1" t="s">
        <v>7024</v>
      </c>
      <c r="I697" s="1" t="s">
        <v>7025</v>
      </c>
      <c r="J697" s="1" t="s">
        <v>7025</v>
      </c>
      <c r="K697" s="2"/>
      <c r="L697" s="1">
        <v>-9.0</v>
      </c>
      <c r="M697" s="1"/>
      <c r="N697" s="1">
        <v>5.8792333333333335</v>
      </c>
      <c r="O697" s="1" t="s">
        <v>4756</v>
      </c>
      <c r="P697" s="1" t="s">
        <v>5579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24</v>
      </c>
      <c r="B698" s="1" t="s">
        <v>17</v>
      </c>
      <c r="C698" s="1">
        <v>390.0</v>
      </c>
      <c r="D698" s="1">
        <v>108.0</v>
      </c>
      <c r="E698" s="2"/>
      <c r="F698" s="1" t="s">
        <v>18</v>
      </c>
      <c r="G698" s="1" t="s">
        <v>31</v>
      </c>
      <c r="H698" s="1" t="s">
        <v>7026</v>
      </c>
      <c r="I698" s="1" t="s">
        <v>7027</v>
      </c>
      <c r="J698" s="1" t="s">
        <v>6758</v>
      </c>
      <c r="K698" s="2"/>
      <c r="L698" s="1">
        <v>689.0</v>
      </c>
      <c r="M698" s="1"/>
      <c r="N698" s="1">
        <v>106.28121666666667</v>
      </c>
      <c r="O698" s="1" t="s">
        <v>4736</v>
      </c>
      <c r="P698" s="1" t="s">
        <v>7028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24</v>
      </c>
      <c r="B699" s="1" t="s">
        <v>17</v>
      </c>
      <c r="C699" s="1">
        <v>255.0</v>
      </c>
      <c r="D699" s="1">
        <v>74.0</v>
      </c>
      <c r="E699" s="2"/>
      <c r="F699" s="1" t="s">
        <v>18</v>
      </c>
      <c r="G699" s="1" t="s">
        <v>167</v>
      </c>
      <c r="H699" s="1" t="s">
        <v>7029</v>
      </c>
      <c r="I699" s="1" t="s">
        <v>7030</v>
      </c>
      <c r="J699" s="1" t="s">
        <v>6758</v>
      </c>
      <c r="K699" s="2"/>
      <c r="L699" s="1">
        <v>790.0</v>
      </c>
      <c r="M699" s="1"/>
      <c r="N699" s="1">
        <v>6.052866666666667</v>
      </c>
      <c r="O699" s="1" t="s">
        <v>4736</v>
      </c>
      <c r="P699" s="1" t="s">
        <v>7031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98</v>
      </c>
      <c r="B700" s="1" t="s">
        <v>17</v>
      </c>
      <c r="C700" s="1">
        <v>384.0</v>
      </c>
      <c r="D700" s="1">
        <v>0.0</v>
      </c>
      <c r="E700" s="1" t="s">
        <v>1890</v>
      </c>
      <c r="F700" s="1" t="s">
        <v>30</v>
      </c>
      <c r="G700" s="1" t="s">
        <v>31</v>
      </c>
      <c r="H700" s="1" t="s">
        <v>7032</v>
      </c>
      <c r="I700" s="1" t="s">
        <v>7033</v>
      </c>
      <c r="J700" s="1" t="s">
        <v>7033</v>
      </c>
      <c r="K700" s="2"/>
      <c r="L700" s="1">
        <v>-2.0</v>
      </c>
      <c r="M700" s="1"/>
      <c r="N700" s="1">
        <v>12.960816666666666</v>
      </c>
      <c r="O700" s="1" t="s">
        <v>4729</v>
      </c>
      <c r="P700" s="1" t="s">
        <v>7034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98</v>
      </c>
      <c r="B701" s="1" t="s">
        <v>17</v>
      </c>
      <c r="C701" s="1">
        <v>388.0</v>
      </c>
      <c r="D701" s="1">
        <v>0.0</v>
      </c>
      <c r="E701" s="1" t="s">
        <v>2722</v>
      </c>
      <c r="F701" s="1" t="s">
        <v>30</v>
      </c>
      <c r="G701" s="1" t="s">
        <v>31</v>
      </c>
      <c r="H701" s="1" t="s">
        <v>7035</v>
      </c>
      <c r="I701" s="1" t="s">
        <v>7036</v>
      </c>
      <c r="J701" s="1" t="s">
        <v>7036</v>
      </c>
      <c r="K701" s="2"/>
      <c r="L701" s="1">
        <v>-6.0</v>
      </c>
      <c r="M701" s="1"/>
      <c r="N701" s="1">
        <v>8.47475</v>
      </c>
      <c r="O701" s="1" t="s">
        <v>4729</v>
      </c>
      <c r="P701" s="1" t="s">
        <v>7037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24</v>
      </c>
      <c r="B702" s="1" t="s">
        <v>17</v>
      </c>
      <c r="C702" s="1">
        <v>190.0</v>
      </c>
      <c r="D702" s="1">
        <v>59.0</v>
      </c>
      <c r="E702" s="2"/>
      <c r="F702" s="1" t="s">
        <v>18</v>
      </c>
      <c r="G702" s="1" t="s">
        <v>167</v>
      </c>
      <c r="H702" s="1" t="s">
        <v>7038</v>
      </c>
      <c r="I702" s="1" t="s">
        <v>7039</v>
      </c>
      <c r="J702" s="1" t="s">
        <v>7039</v>
      </c>
      <c r="K702" s="2"/>
      <c r="L702" s="1">
        <v>-4.0</v>
      </c>
      <c r="M702" s="1"/>
      <c r="N702" s="1">
        <v>29.237766666666666</v>
      </c>
      <c r="O702" s="1" t="s">
        <v>4736</v>
      </c>
      <c r="P702" s="1" t="s">
        <v>5050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24</v>
      </c>
      <c r="B703" s="1" t="s">
        <v>17</v>
      </c>
      <c r="C703" s="1">
        <v>718.0</v>
      </c>
      <c r="D703" s="1">
        <v>29.0</v>
      </c>
      <c r="E703" s="1" t="s">
        <v>4731</v>
      </c>
      <c r="F703" s="1" t="s">
        <v>62</v>
      </c>
      <c r="G703" s="1" t="s">
        <v>31</v>
      </c>
      <c r="H703" s="1" t="s">
        <v>7040</v>
      </c>
      <c r="I703" s="1" t="s">
        <v>7041</v>
      </c>
      <c r="J703" s="1" t="s">
        <v>7042</v>
      </c>
      <c r="K703" s="1" t="s">
        <v>7043</v>
      </c>
      <c r="L703" s="1">
        <v>4.0</v>
      </c>
      <c r="M703" s="1">
        <v>26.969633333333334</v>
      </c>
      <c r="N703" s="1">
        <v>120.21333333333334</v>
      </c>
      <c r="O703" s="1" t="s">
        <v>4736</v>
      </c>
      <c r="P703" s="1" t="s">
        <v>7044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24</v>
      </c>
      <c r="B704" s="1" t="s">
        <v>17</v>
      </c>
      <c r="C704" s="1">
        <v>612.0</v>
      </c>
      <c r="D704" s="1">
        <v>0.0</v>
      </c>
      <c r="E704" s="1" t="s">
        <v>4731</v>
      </c>
      <c r="F704" s="1" t="s">
        <v>62</v>
      </c>
      <c r="G704" s="1" t="s">
        <v>31</v>
      </c>
      <c r="H704" s="1" t="s">
        <v>7045</v>
      </c>
      <c r="I704" s="1" t="s">
        <v>7046</v>
      </c>
      <c r="J704" s="1" t="s">
        <v>7047</v>
      </c>
      <c r="K704" s="1" t="s">
        <v>7048</v>
      </c>
      <c r="L704" s="1">
        <v>7.0</v>
      </c>
      <c r="M704" s="1">
        <v>0.019583333333333335</v>
      </c>
      <c r="N704" s="1">
        <v>10.982566666666667</v>
      </c>
      <c r="O704" s="1" t="s">
        <v>4736</v>
      </c>
      <c r="P704" s="1" t="s">
        <v>7049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24</v>
      </c>
      <c r="B705" s="1" t="s">
        <v>17</v>
      </c>
      <c r="C705" s="1">
        <v>308.0</v>
      </c>
      <c r="D705" s="1">
        <v>0.0</v>
      </c>
      <c r="E705" s="1" t="s">
        <v>4731</v>
      </c>
      <c r="F705" s="1" t="s">
        <v>62</v>
      </c>
      <c r="G705" s="1" t="s">
        <v>31</v>
      </c>
      <c r="H705" s="1" t="s">
        <v>7050</v>
      </c>
      <c r="I705" s="1" t="s">
        <v>7051</v>
      </c>
      <c r="J705" s="1" t="s">
        <v>7052</v>
      </c>
      <c r="K705" s="1" t="s">
        <v>7053</v>
      </c>
      <c r="L705" s="1">
        <v>5.0</v>
      </c>
      <c r="M705" s="1">
        <v>0.01985</v>
      </c>
      <c r="N705" s="1">
        <v>6.255816666666667</v>
      </c>
      <c r="O705" s="1" t="s">
        <v>4736</v>
      </c>
      <c r="P705" s="1" t="s">
        <v>7054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36</v>
      </c>
      <c r="B706" s="1" t="s">
        <v>17</v>
      </c>
      <c r="C706" s="1">
        <v>329.0</v>
      </c>
      <c r="D706" s="1">
        <v>0.0</v>
      </c>
      <c r="E706" s="1" t="s">
        <v>37</v>
      </c>
      <c r="F706" s="1" t="s">
        <v>30</v>
      </c>
      <c r="G706" s="1" t="s">
        <v>31</v>
      </c>
      <c r="H706" s="1" t="s">
        <v>7055</v>
      </c>
      <c r="I706" s="1" t="s">
        <v>7056</v>
      </c>
      <c r="J706" s="1" t="s">
        <v>7056</v>
      </c>
      <c r="K706" s="2"/>
      <c r="L706" s="1">
        <v>-1.0</v>
      </c>
      <c r="M706" s="1"/>
      <c r="N706" s="1">
        <v>13.913316666666667</v>
      </c>
      <c r="O706" s="1" t="s">
        <v>4756</v>
      </c>
      <c r="P706" s="1" t="s">
        <v>4837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24</v>
      </c>
      <c r="B707" s="1" t="s">
        <v>17</v>
      </c>
      <c r="C707" s="1">
        <v>507.0</v>
      </c>
      <c r="D707" s="1">
        <v>0.0</v>
      </c>
      <c r="E707" s="1" t="s">
        <v>4731</v>
      </c>
      <c r="F707" s="1" t="s">
        <v>62</v>
      </c>
      <c r="G707" s="1" t="s">
        <v>31</v>
      </c>
      <c r="H707" s="1" t="s">
        <v>7057</v>
      </c>
      <c r="I707" s="1" t="s">
        <v>7058</v>
      </c>
      <c r="J707" s="1" t="s">
        <v>7059</v>
      </c>
      <c r="K707" s="1" t="s">
        <v>7060</v>
      </c>
      <c r="L707" s="1">
        <v>-2.0</v>
      </c>
      <c r="M707" s="1">
        <v>0.008416666666666666</v>
      </c>
      <c r="N707" s="1">
        <v>18.468133333333334</v>
      </c>
      <c r="O707" s="1" t="s">
        <v>4736</v>
      </c>
      <c r="P707" s="1" t="s">
        <v>7061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98</v>
      </c>
      <c r="B708" s="1" t="s">
        <v>17</v>
      </c>
      <c r="C708" s="1">
        <v>264.0</v>
      </c>
      <c r="D708" s="1">
        <v>0.0</v>
      </c>
      <c r="E708" s="1" t="s">
        <v>6433</v>
      </c>
      <c r="F708" s="1" t="s">
        <v>30</v>
      </c>
      <c r="G708" s="1" t="s">
        <v>31</v>
      </c>
      <c r="H708" s="1" t="s">
        <v>7062</v>
      </c>
      <c r="I708" s="1" t="s">
        <v>7063</v>
      </c>
      <c r="J708" s="1" t="s">
        <v>7063</v>
      </c>
      <c r="K708" s="2"/>
      <c r="L708" s="1">
        <v>-9.0</v>
      </c>
      <c r="M708" s="1"/>
      <c r="N708" s="1">
        <v>5.32815</v>
      </c>
      <c r="O708" s="1" t="s">
        <v>4729</v>
      </c>
      <c r="P708" s="1" t="s">
        <v>7064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36</v>
      </c>
      <c r="B709" s="1" t="s">
        <v>17</v>
      </c>
      <c r="C709" s="1">
        <v>394.0</v>
      </c>
      <c r="D709" s="1">
        <v>0.0</v>
      </c>
      <c r="E709" s="1" t="s">
        <v>37</v>
      </c>
      <c r="F709" s="1" t="s">
        <v>30</v>
      </c>
      <c r="G709" s="1" t="s">
        <v>31</v>
      </c>
      <c r="H709" s="1" t="s">
        <v>7065</v>
      </c>
      <c r="I709" s="1" t="s">
        <v>7066</v>
      </c>
      <c r="J709" s="1" t="s">
        <v>7066</v>
      </c>
      <c r="K709" s="2"/>
      <c r="L709" s="1">
        <v>-6.0</v>
      </c>
      <c r="M709" s="1"/>
      <c r="N709" s="1">
        <v>8.551266666666667</v>
      </c>
      <c r="O709" s="1" t="s">
        <v>4756</v>
      </c>
      <c r="P709" s="1" t="s">
        <v>7067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24</v>
      </c>
      <c r="B710" s="1" t="s">
        <v>17</v>
      </c>
      <c r="C710" s="1">
        <v>368.0</v>
      </c>
      <c r="D710" s="1">
        <v>0.0</v>
      </c>
      <c r="E710" s="1" t="s">
        <v>4731</v>
      </c>
      <c r="F710" s="1" t="s">
        <v>62</v>
      </c>
      <c r="G710" s="1" t="s">
        <v>31</v>
      </c>
      <c r="H710" s="1" t="s">
        <v>7068</v>
      </c>
      <c r="I710" s="1" t="s">
        <v>7069</v>
      </c>
      <c r="J710" s="1" t="s">
        <v>7070</v>
      </c>
      <c r="K710" s="1" t="s">
        <v>7071</v>
      </c>
      <c r="L710" s="1">
        <v>-14.0</v>
      </c>
      <c r="M710" s="1">
        <v>0.0117</v>
      </c>
      <c r="N710" s="1">
        <v>6.739866666666667</v>
      </c>
      <c r="O710" s="1" t="s">
        <v>4736</v>
      </c>
      <c r="P710" s="1" t="s">
        <v>4805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36</v>
      </c>
      <c r="B711" s="1" t="s">
        <v>17</v>
      </c>
      <c r="C711" s="1">
        <v>368.0</v>
      </c>
      <c r="D711" s="1">
        <v>0.0</v>
      </c>
      <c r="E711" s="1" t="s">
        <v>37</v>
      </c>
      <c r="F711" s="1" t="s">
        <v>30</v>
      </c>
      <c r="G711" s="1" t="s">
        <v>31</v>
      </c>
      <c r="H711" s="1" t="s">
        <v>7072</v>
      </c>
      <c r="I711" s="1" t="s">
        <v>7073</v>
      </c>
      <c r="J711" s="1" t="s">
        <v>7073</v>
      </c>
      <c r="K711" s="2"/>
      <c r="L711" s="1">
        <v>-4.0</v>
      </c>
      <c r="M711" s="1"/>
      <c r="N711" s="1">
        <v>10.751566666666667</v>
      </c>
      <c r="O711" s="1" t="s">
        <v>4756</v>
      </c>
      <c r="P711" s="1" t="s">
        <v>7074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24</v>
      </c>
      <c r="B712" s="1" t="s">
        <v>17</v>
      </c>
      <c r="C712" s="1">
        <v>710.0</v>
      </c>
      <c r="D712" s="1">
        <v>177.0</v>
      </c>
      <c r="E712" s="2"/>
      <c r="F712" s="1" t="s">
        <v>18</v>
      </c>
      <c r="G712" s="1" t="s">
        <v>31</v>
      </c>
      <c r="H712" s="1" t="s">
        <v>7075</v>
      </c>
      <c r="I712" s="1" t="s">
        <v>7076</v>
      </c>
      <c r="J712" s="1" t="s">
        <v>7076</v>
      </c>
      <c r="K712" s="2"/>
      <c r="L712" s="1">
        <v>0.0</v>
      </c>
      <c r="M712" s="1"/>
      <c r="N712" s="1">
        <v>2.94665</v>
      </c>
      <c r="O712" s="1" t="s">
        <v>4736</v>
      </c>
      <c r="P712" s="1" t="s">
        <v>7077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29</v>
      </c>
      <c r="B713" s="1" t="s">
        <v>354</v>
      </c>
      <c r="C713" s="1">
        <v>545.0</v>
      </c>
      <c r="D713" s="1">
        <v>0.0</v>
      </c>
      <c r="E713" s="2"/>
      <c r="F713" s="1" t="s">
        <v>30</v>
      </c>
      <c r="G713" s="1" t="s">
        <v>31</v>
      </c>
      <c r="H713" s="1" t="s">
        <v>7078</v>
      </c>
      <c r="I713" s="1" t="s">
        <v>7079</v>
      </c>
      <c r="J713" s="1" t="s">
        <v>7079</v>
      </c>
      <c r="K713" s="2"/>
      <c r="L713" s="1">
        <v>-10.0</v>
      </c>
      <c r="M713" s="1"/>
      <c r="N713" s="1">
        <v>8.598466666666667</v>
      </c>
      <c r="O713" s="1" t="s">
        <v>4729</v>
      </c>
      <c r="P713" s="1" t="s">
        <v>7080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29</v>
      </c>
      <c r="B714" s="1" t="s">
        <v>354</v>
      </c>
      <c r="C714" s="1">
        <v>329.0</v>
      </c>
      <c r="D714" s="1">
        <v>0.0</v>
      </c>
      <c r="E714" s="2"/>
      <c r="F714" s="1" t="s">
        <v>30</v>
      </c>
      <c r="G714" s="1" t="s">
        <v>31</v>
      </c>
      <c r="H714" s="1" t="s">
        <v>7081</v>
      </c>
      <c r="I714" s="1" t="s">
        <v>7082</v>
      </c>
      <c r="J714" s="1" t="s">
        <v>7082</v>
      </c>
      <c r="K714" s="2"/>
      <c r="L714" s="1">
        <v>-6.0</v>
      </c>
      <c r="M714" s="1"/>
      <c r="N714" s="1">
        <v>8.670516666666666</v>
      </c>
      <c r="O714" s="1" t="s">
        <v>4729</v>
      </c>
      <c r="P714" s="1" t="s">
        <v>5906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36</v>
      </c>
      <c r="B715" s="1" t="s">
        <v>17</v>
      </c>
      <c r="C715" s="1">
        <v>388.0</v>
      </c>
      <c r="D715" s="1">
        <v>0.0</v>
      </c>
      <c r="E715" s="1" t="s">
        <v>37</v>
      </c>
      <c r="F715" s="1" t="s">
        <v>30</v>
      </c>
      <c r="G715" s="1" t="s">
        <v>31</v>
      </c>
      <c r="H715" s="1" t="s">
        <v>7083</v>
      </c>
      <c r="I715" s="1" t="s">
        <v>7084</v>
      </c>
      <c r="J715" s="1" t="s">
        <v>7084</v>
      </c>
      <c r="K715" s="2"/>
      <c r="L715" s="1">
        <v>-2.0</v>
      </c>
      <c r="M715" s="1"/>
      <c r="N715" s="1">
        <v>12.241783333333334</v>
      </c>
      <c r="O715" s="1" t="s">
        <v>4756</v>
      </c>
      <c r="P715" s="1" t="s">
        <v>7085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24</v>
      </c>
      <c r="B716" s="1" t="s">
        <v>17</v>
      </c>
      <c r="C716" s="1">
        <v>494.0</v>
      </c>
      <c r="D716" s="1">
        <v>124.0</v>
      </c>
      <c r="E716" s="2"/>
      <c r="F716" s="1" t="s">
        <v>18</v>
      </c>
      <c r="G716" s="1" t="s">
        <v>31</v>
      </c>
      <c r="H716" s="1" t="s">
        <v>7086</v>
      </c>
      <c r="I716" s="1" t="s">
        <v>7087</v>
      </c>
      <c r="J716" s="1" t="s">
        <v>7087</v>
      </c>
      <c r="K716" s="2"/>
      <c r="L716" s="1">
        <v>-6.0</v>
      </c>
      <c r="M716" s="1"/>
      <c r="N716" s="1">
        <v>12.23705</v>
      </c>
      <c r="O716" s="1" t="s">
        <v>4736</v>
      </c>
      <c r="P716" s="1" t="s">
        <v>7088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24</v>
      </c>
      <c r="B717" s="1" t="s">
        <v>17</v>
      </c>
      <c r="C717" s="1">
        <v>309.0</v>
      </c>
      <c r="D717" s="1">
        <v>0.0</v>
      </c>
      <c r="E717" s="1" t="s">
        <v>4731</v>
      </c>
      <c r="F717" s="1" t="s">
        <v>62</v>
      </c>
      <c r="G717" s="1" t="s">
        <v>19</v>
      </c>
      <c r="H717" s="1" t="s">
        <v>7089</v>
      </c>
      <c r="I717" s="1" t="s">
        <v>7090</v>
      </c>
      <c r="J717" s="1" t="s">
        <v>7091</v>
      </c>
      <c r="K717" s="1" t="s">
        <v>7092</v>
      </c>
      <c r="L717" s="1">
        <v>-1.0</v>
      </c>
      <c r="M717" s="1">
        <v>0.011716666666666667</v>
      </c>
      <c r="N717" s="1">
        <v>18.072383333333335</v>
      </c>
      <c r="O717" s="1" t="s">
        <v>4736</v>
      </c>
      <c r="P717" s="1" t="s">
        <v>5947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36</v>
      </c>
      <c r="B718" s="1" t="s">
        <v>17</v>
      </c>
      <c r="C718" s="1">
        <v>264.0</v>
      </c>
      <c r="D718" s="1">
        <v>0.0</v>
      </c>
      <c r="E718" s="1" t="s">
        <v>37</v>
      </c>
      <c r="F718" s="1" t="s">
        <v>30</v>
      </c>
      <c r="G718" s="1" t="s">
        <v>31</v>
      </c>
      <c r="H718" s="1" t="s">
        <v>7093</v>
      </c>
      <c r="I718" s="1" t="s">
        <v>7094</v>
      </c>
      <c r="J718" s="1" t="s">
        <v>7094</v>
      </c>
      <c r="K718" s="2"/>
      <c r="L718" s="1">
        <v>-8.0</v>
      </c>
      <c r="M718" s="1"/>
      <c r="N718" s="1">
        <v>6.946616666666666</v>
      </c>
      <c r="O718" s="1" t="s">
        <v>4756</v>
      </c>
      <c r="P718" s="1" t="s">
        <v>7095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36</v>
      </c>
      <c r="B719" s="1" t="s">
        <v>17</v>
      </c>
      <c r="C719" s="1">
        <v>364.0</v>
      </c>
      <c r="D719" s="1">
        <v>0.0</v>
      </c>
      <c r="E719" s="1" t="s">
        <v>37</v>
      </c>
      <c r="F719" s="1" t="s">
        <v>30</v>
      </c>
      <c r="G719" s="1" t="s">
        <v>31</v>
      </c>
      <c r="H719" s="1" t="s">
        <v>7096</v>
      </c>
      <c r="I719" s="1" t="s">
        <v>7097</v>
      </c>
      <c r="J719" s="1" t="s">
        <v>7097</v>
      </c>
      <c r="K719" s="2"/>
      <c r="L719" s="1">
        <v>-6.0</v>
      </c>
      <c r="M719" s="1"/>
      <c r="N719" s="1">
        <v>8.4049</v>
      </c>
      <c r="O719" s="1" t="s">
        <v>4756</v>
      </c>
      <c r="P719" s="1" t="s">
        <v>7098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24</v>
      </c>
      <c r="B720" s="1" t="s">
        <v>17</v>
      </c>
      <c r="C720" s="1">
        <v>199.0</v>
      </c>
      <c r="D720" s="1">
        <v>50.0</v>
      </c>
      <c r="E720" s="2"/>
      <c r="F720" s="1" t="s">
        <v>18</v>
      </c>
      <c r="G720" s="1" t="s">
        <v>19</v>
      </c>
      <c r="H720" s="1" t="s">
        <v>7099</v>
      </c>
      <c r="I720" s="1" t="s">
        <v>7100</v>
      </c>
      <c r="J720" s="1" t="s">
        <v>7100</v>
      </c>
      <c r="K720" s="2"/>
      <c r="L720" s="1">
        <v>-10.0</v>
      </c>
      <c r="M720" s="1"/>
      <c r="N720" s="1">
        <v>8.226266666666668</v>
      </c>
      <c r="O720" s="1" t="s">
        <v>4736</v>
      </c>
      <c r="P720" s="1" t="s">
        <v>4910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36</v>
      </c>
      <c r="B721" s="1" t="s">
        <v>17</v>
      </c>
      <c r="C721" s="1">
        <v>329.0</v>
      </c>
      <c r="D721" s="1">
        <v>0.0</v>
      </c>
      <c r="E721" s="1" t="s">
        <v>37</v>
      </c>
      <c r="F721" s="1" t="s">
        <v>30</v>
      </c>
      <c r="G721" s="1" t="s">
        <v>31</v>
      </c>
      <c r="H721" s="1" t="s">
        <v>7101</v>
      </c>
      <c r="I721" s="1" t="s">
        <v>7102</v>
      </c>
      <c r="J721" s="1" t="s">
        <v>7102</v>
      </c>
      <c r="K721" s="2"/>
      <c r="L721" s="1">
        <v>-8.0</v>
      </c>
      <c r="M721" s="1"/>
      <c r="N721" s="1">
        <v>6.5594166666666665</v>
      </c>
      <c r="O721" s="1" t="s">
        <v>4756</v>
      </c>
      <c r="P721" s="1" t="s">
        <v>4757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24</v>
      </c>
      <c r="B722" s="1" t="s">
        <v>17</v>
      </c>
      <c r="C722" s="3">
        <v>368.0</v>
      </c>
      <c r="D722" s="1">
        <v>0.0</v>
      </c>
      <c r="E722" s="1" t="s">
        <v>4731</v>
      </c>
      <c r="F722" s="1" t="s">
        <v>62</v>
      </c>
      <c r="G722" s="1" t="s">
        <v>31</v>
      </c>
      <c r="H722" s="1" t="s">
        <v>7103</v>
      </c>
      <c r="I722" s="1" t="s">
        <v>7104</v>
      </c>
      <c r="J722" s="1" t="s">
        <v>7105</v>
      </c>
      <c r="K722" s="1" t="s">
        <v>7106</v>
      </c>
      <c r="L722" s="1">
        <v>-5.0</v>
      </c>
      <c r="M722" s="1">
        <v>0.0099</v>
      </c>
      <c r="N722" s="1">
        <v>10.6147</v>
      </c>
      <c r="O722" s="1" t="s">
        <v>4736</v>
      </c>
      <c r="P722" s="1" t="s">
        <v>7107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24</v>
      </c>
      <c r="B723" s="1" t="s">
        <v>17</v>
      </c>
      <c r="C723" s="1">
        <v>338.0</v>
      </c>
      <c r="D723" s="1">
        <v>0.0</v>
      </c>
      <c r="E723" s="1" t="s">
        <v>4731</v>
      </c>
      <c r="F723" s="1" t="s">
        <v>62</v>
      </c>
      <c r="G723" s="1" t="s">
        <v>31</v>
      </c>
      <c r="H723" s="1" t="s">
        <v>7108</v>
      </c>
      <c r="I723" s="1" t="s">
        <v>7109</v>
      </c>
      <c r="J723" s="1" t="s">
        <v>7110</v>
      </c>
      <c r="K723" s="1" t="s">
        <v>7111</v>
      </c>
      <c r="L723" s="1">
        <v>-6.0</v>
      </c>
      <c r="M723" s="1">
        <v>0.0246</v>
      </c>
      <c r="N723" s="1">
        <v>12.20815</v>
      </c>
      <c r="O723" s="1" t="s">
        <v>4736</v>
      </c>
      <c r="P723" s="1" t="s">
        <v>7112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29</v>
      </c>
      <c r="B724" s="1" t="s">
        <v>17</v>
      </c>
      <c r="C724" s="1">
        <v>344.0</v>
      </c>
      <c r="D724" s="1">
        <v>0.0</v>
      </c>
      <c r="E724" s="2"/>
      <c r="F724" s="1" t="s">
        <v>30</v>
      </c>
      <c r="G724" s="1" t="s">
        <v>31</v>
      </c>
      <c r="H724" s="1" t="s">
        <v>7113</v>
      </c>
      <c r="I724" s="1" t="s">
        <v>7114</v>
      </c>
      <c r="J724" s="1" t="s">
        <v>7114</v>
      </c>
      <c r="K724" s="2"/>
      <c r="L724" s="1">
        <v>-6.0</v>
      </c>
      <c r="M724" s="1"/>
      <c r="N724" s="1">
        <v>8.2193</v>
      </c>
      <c r="O724" s="1" t="s">
        <v>4729</v>
      </c>
      <c r="P724" s="1" t="s">
        <v>7115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24</v>
      </c>
      <c r="B725" s="1" t="s">
        <v>17</v>
      </c>
      <c r="C725" s="1">
        <v>300.0</v>
      </c>
      <c r="D725" s="1">
        <v>68.0</v>
      </c>
      <c r="E725" s="2"/>
      <c r="F725" s="1" t="s">
        <v>18</v>
      </c>
      <c r="G725" s="1" t="s">
        <v>167</v>
      </c>
      <c r="H725" s="1" t="s">
        <v>7116</v>
      </c>
      <c r="I725" s="1" t="s">
        <v>7117</v>
      </c>
      <c r="J725" s="1" t="s">
        <v>7117</v>
      </c>
      <c r="K725" s="2"/>
      <c r="L725" s="1">
        <v>-4.0</v>
      </c>
      <c r="M725" s="1"/>
      <c r="N725" s="1">
        <v>14.9871</v>
      </c>
      <c r="O725" s="1" t="s">
        <v>4736</v>
      </c>
      <c r="P725" s="1" t="s">
        <v>7118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36</v>
      </c>
      <c r="B726" s="1" t="s">
        <v>17</v>
      </c>
      <c r="C726" s="3">
        <v>528.0</v>
      </c>
      <c r="D726" s="1">
        <v>0.0</v>
      </c>
      <c r="E726" s="1" t="s">
        <v>37</v>
      </c>
      <c r="F726" s="1" t="s">
        <v>30</v>
      </c>
      <c r="G726" s="1" t="s">
        <v>31</v>
      </c>
      <c r="H726" s="1" t="s">
        <v>7119</v>
      </c>
      <c r="I726" s="1" t="s">
        <v>7120</v>
      </c>
      <c r="J726" s="1" t="s">
        <v>7120</v>
      </c>
      <c r="K726" s="2"/>
      <c r="L726" s="1">
        <v>-6.0</v>
      </c>
      <c r="M726" s="1"/>
      <c r="N726" s="1">
        <v>13.10875</v>
      </c>
      <c r="O726" s="1" t="s">
        <v>4756</v>
      </c>
      <c r="P726" s="1" t="s">
        <v>7121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29</v>
      </c>
      <c r="B727" s="1" t="s">
        <v>17</v>
      </c>
      <c r="C727" s="3">
        <v>264.0</v>
      </c>
      <c r="D727" s="1">
        <v>0.0</v>
      </c>
      <c r="E727" s="2"/>
      <c r="F727" s="1" t="s">
        <v>30</v>
      </c>
      <c r="G727" s="1" t="s">
        <v>31</v>
      </c>
      <c r="H727" s="1" t="s">
        <v>7122</v>
      </c>
      <c r="I727" s="1" t="s">
        <v>7123</v>
      </c>
      <c r="J727" s="1" t="s">
        <v>7123</v>
      </c>
      <c r="K727" s="2"/>
      <c r="L727" s="1">
        <v>-4.0</v>
      </c>
      <c r="M727" s="1"/>
      <c r="N727" s="1">
        <v>10.929083333333333</v>
      </c>
      <c r="O727" s="1" t="s">
        <v>4729</v>
      </c>
      <c r="P727" s="1" t="s">
        <v>7124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24</v>
      </c>
      <c r="B728" s="1" t="s">
        <v>17</v>
      </c>
      <c r="C728" s="1">
        <v>199.0</v>
      </c>
      <c r="D728" s="1">
        <v>50.0</v>
      </c>
      <c r="E728" s="2"/>
      <c r="F728" s="1" t="s">
        <v>18</v>
      </c>
      <c r="G728" s="1" t="s">
        <v>167</v>
      </c>
      <c r="H728" s="1" t="s">
        <v>7125</v>
      </c>
      <c r="I728" s="1" t="s">
        <v>7126</v>
      </c>
      <c r="J728" s="1" t="s">
        <v>7126</v>
      </c>
      <c r="K728" s="2"/>
      <c r="L728" s="1">
        <v>-4.0</v>
      </c>
      <c r="M728" s="1"/>
      <c r="N728" s="1">
        <v>14.6539</v>
      </c>
      <c r="O728" s="1" t="s">
        <v>4736</v>
      </c>
      <c r="P728" s="1" t="s">
        <v>5059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36</v>
      </c>
      <c r="B729" s="1" t="s">
        <v>17</v>
      </c>
      <c r="C729" s="1">
        <v>321.0</v>
      </c>
      <c r="D729" s="1">
        <v>0.0</v>
      </c>
      <c r="E729" s="1" t="s">
        <v>37</v>
      </c>
      <c r="F729" s="1" t="s">
        <v>30</v>
      </c>
      <c r="G729" s="1" t="s">
        <v>31</v>
      </c>
      <c r="H729" s="1" t="s">
        <v>7127</v>
      </c>
      <c r="I729" s="1" t="s">
        <v>7128</v>
      </c>
      <c r="J729" s="1" t="s">
        <v>7128</v>
      </c>
      <c r="K729" s="2"/>
      <c r="L729" s="1">
        <v>-6.0</v>
      </c>
      <c r="M729" s="1"/>
      <c r="N729" s="1">
        <v>8.282933333333334</v>
      </c>
      <c r="O729" s="1" t="s">
        <v>4756</v>
      </c>
      <c r="P729" s="1" t="s">
        <v>7129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24</v>
      </c>
      <c r="B730" s="1" t="s">
        <v>17</v>
      </c>
      <c r="C730" s="1">
        <v>199.0</v>
      </c>
      <c r="D730" s="1">
        <v>50.0</v>
      </c>
      <c r="E730" s="2"/>
      <c r="F730" s="1" t="s">
        <v>18</v>
      </c>
      <c r="G730" s="1" t="s">
        <v>19</v>
      </c>
      <c r="H730" s="1" t="s">
        <v>7130</v>
      </c>
      <c r="I730" s="1" t="s">
        <v>7131</v>
      </c>
      <c r="J730" s="1" t="s">
        <v>7131</v>
      </c>
      <c r="K730" s="2"/>
      <c r="L730" s="1">
        <v>-9.0</v>
      </c>
      <c r="M730" s="1"/>
      <c r="N730" s="1">
        <v>9.76735</v>
      </c>
      <c r="O730" s="1" t="s">
        <v>4736</v>
      </c>
      <c r="P730" s="1" t="s">
        <v>5085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24</v>
      </c>
      <c r="B731" s="1" t="s">
        <v>17</v>
      </c>
      <c r="C731" s="1">
        <v>747.0</v>
      </c>
      <c r="D731" s="1">
        <v>0.0</v>
      </c>
      <c r="E731" s="1" t="s">
        <v>4731</v>
      </c>
      <c r="F731" s="1" t="s">
        <v>62</v>
      </c>
      <c r="G731" s="1" t="s">
        <v>31</v>
      </c>
      <c r="H731" s="1" t="s">
        <v>7132</v>
      </c>
      <c r="I731" s="1" t="s">
        <v>7133</v>
      </c>
      <c r="J731" s="1" t="s">
        <v>7134</v>
      </c>
      <c r="K731" s="1" t="s">
        <v>7135</v>
      </c>
      <c r="L731" s="1">
        <v>-2.0</v>
      </c>
      <c r="M731" s="1">
        <v>0.014583333333333334</v>
      </c>
      <c r="N731" s="1">
        <v>24.558566666666668</v>
      </c>
      <c r="O731" s="1" t="s">
        <v>4736</v>
      </c>
      <c r="P731" s="1" t="s">
        <v>7136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29</v>
      </c>
      <c r="B732" s="1" t="s">
        <v>17</v>
      </c>
      <c r="C732" s="1">
        <v>662.0</v>
      </c>
      <c r="D732" s="1">
        <v>0.0</v>
      </c>
      <c r="E732" s="2"/>
      <c r="F732" s="1" t="s">
        <v>30</v>
      </c>
      <c r="G732" s="1" t="s">
        <v>31</v>
      </c>
      <c r="H732" s="1" t="s">
        <v>7137</v>
      </c>
      <c r="I732" s="1" t="s">
        <v>7138</v>
      </c>
      <c r="J732" s="1" t="s">
        <v>7138</v>
      </c>
      <c r="K732" s="2"/>
      <c r="L732" s="1">
        <v>-1.0</v>
      </c>
      <c r="M732" s="1"/>
      <c r="N732" s="1">
        <v>18.39785</v>
      </c>
      <c r="O732" s="1" t="s">
        <v>4729</v>
      </c>
      <c r="P732" s="1" t="s">
        <v>7139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24</v>
      </c>
      <c r="B733" s="1" t="s">
        <v>17</v>
      </c>
      <c r="C733" s="1">
        <v>182.0</v>
      </c>
      <c r="D733" s="1">
        <v>67.0</v>
      </c>
      <c r="E733" s="2"/>
      <c r="F733" s="1" t="s">
        <v>18</v>
      </c>
      <c r="G733" s="1" t="s">
        <v>31</v>
      </c>
      <c r="H733" s="1" t="s">
        <v>7140</v>
      </c>
      <c r="I733" s="1" t="s">
        <v>7141</v>
      </c>
      <c r="J733" s="1" t="s">
        <v>7141</v>
      </c>
      <c r="K733" s="2"/>
      <c r="L733" s="1">
        <v>0.0</v>
      </c>
      <c r="M733" s="1"/>
      <c r="N733" s="1">
        <v>27.97585</v>
      </c>
      <c r="O733" s="1" t="s">
        <v>4736</v>
      </c>
      <c r="P733" s="1" t="s">
        <v>5436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36</v>
      </c>
      <c r="B734" s="1" t="s">
        <v>17</v>
      </c>
      <c r="C734" s="1">
        <v>264.0</v>
      </c>
      <c r="D734" s="1">
        <v>0.0</v>
      </c>
      <c r="E734" s="1" t="s">
        <v>37</v>
      </c>
      <c r="F734" s="1" t="s">
        <v>30</v>
      </c>
      <c r="G734" s="1" t="s">
        <v>31</v>
      </c>
      <c r="H734" s="1" t="s">
        <v>7142</v>
      </c>
      <c r="I734" s="1" t="s">
        <v>7143</v>
      </c>
      <c r="J734" s="1" t="s">
        <v>7143</v>
      </c>
      <c r="K734" s="2"/>
      <c r="L734" s="1">
        <v>-4.0</v>
      </c>
      <c r="M734" s="1"/>
      <c r="N734" s="1">
        <v>10.024216666666666</v>
      </c>
      <c r="O734" s="1" t="s">
        <v>4756</v>
      </c>
      <c r="P734" s="1" t="s">
        <v>5652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36</v>
      </c>
      <c r="B735" s="1" t="s">
        <v>17</v>
      </c>
      <c r="C735" s="1">
        <v>612.0</v>
      </c>
      <c r="D735" s="1">
        <v>0.0</v>
      </c>
      <c r="E735" s="1" t="s">
        <v>37</v>
      </c>
      <c r="F735" s="1" t="s">
        <v>30</v>
      </c>
      <c r="G735" s="1" t="s">
        <v>31</v>
      </c>
      <c r="H735" s="1" t="s">
        <v>7144</v>
      </c>
      <c r="I735" s="1" t="s">
        <v>7145</v>
      </c>
      <c r="J735" s="1" t="s">
        <v>7145</v>
      </c>
      <c r="K735" s="2"/>
      <c r="L735" s="1">
        <v>-5.0</v>
      </c>
      <c r="M735" s="1"/>
      <c r="N735" s="1">
        <v>14.1194</v>
      </c>
      <c r="O735" s="1" t="s">
        <v>4756</v>
      </c>
      <c r="P735" s="1" t="s">
        <v>7146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16</v>
      </c>
      <c r="B736" s="1" t="s">
        <v>17</v>
      </c>
      <c r="C736" s="1">
        <v>89.0</v>
      </c>
      <c r="D736" s="1">
        <v>0.0</v>
      </c>
      <c r="E736" s="2"/>
      <c r="F736" s="1" t="s">
        <v>18</v>
      </c>
      <c r="G736" s="1" t="s">
        <v>19</v>
      </c>
      <c r="H736" s="1" t="s">
        <v>7147</v>
      </c>
      <c r="I736" s="1" t="s">
        <v>7148</v>
      </c>
      <c r="J736" s="1" t="s">
        <v>7148</v>
      </c>
      <c r="K736" s="2"/>
      <c r="L736" s="1">
        <v>0.0</v>
      </c>
      <c r="M736" s="1"/>
      <c r="N736" s="1">
        <v>4.5411166666666665</v>
      </c>
      <c r="O736" s="1" t="s">
        <v>22</v>
      </c>
      <c r="P736" s="1" t="s">
        <v>7149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36</v>
      </c>
      <c r="B737" s="1" t="s">
        <v>17</v>
      </c>
      <c r="C737" s="1">
        <v>264.0</v>
      </c>
      <c r="D737" s="1">
        <v>0.0</v>
      </c>
      <c r="E737" s="1" t="s">
        <v>37</v>
      </c>
      <c r="F737" s="1" t="s">
        <v>30</v>
      </c>
      <c r="G737" s="1" t="s">
        <v>31</v>
      </c>
      <c r="H737" s="1" t="s">
        <v>7150</v>
      </c>
      <c r="I737" s="1" t="s">
        <v>7151</v>
      </c>
      <c r="J737" s="1" t="s">
        <v>7151</v>
      </c>
      <c r="K737" s="2"/>
      <c r="L737" s="1">
        <v>-6.0</v>
      </c>
      <c r="M737" s="1"/>
      <c r="N737" s="1">
        <v>8.70065</v>
      </c>
      <c r="O737" s="1" t="s">
        <v>4756</v>
      </c>
      <c r="P737" s="1" t="s">
        <v>7152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24</v>
      </c>
      <c r="B738" s="1" t="s">
        <v>17</v>
      </c>
      <c r="C738" s="1">
        <v>152.0</v>
      </c>
      <c r="D738" s="1">
        <v>57.0</v>
      </c>
      <c r="E738" s="2"/>
      <c r="F738" s="1" t="s">
        <v>18</v>
      </c>
      <c r="G738" s="1" t="s">
        <v>31</v>
      </c>
      <c r="H738" s="1" t="s">
        <v>7153</v>
      </c>
      <c r="I738" s="1" t="s">
        <v>7154</v>
      </c>
      <c r="J738" s="1" t="s">
        <v>7154</v>
      </c>
      <c r="K738" s="2"/>
      <c r="L738" s="1">
        <v>-4.0</v>
      </c>
      <c r="M738" s="1"/>
      <c r="N738" s="1">
        <v>21.7154</v>
      </c>
      <c r="O738" s="1" t="s">
        <v>4736</v>
      </c>
      <c r="P738" s="1" t="s">
        <v>7155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1" t="s">
        <v>16</v>
      </c>
      <c r="B739" s="1" t="s">
        <v>17</v>
      </c>
      <c r="C739" s="1">
        <v>2908.0</v>
      </c>
      <c r="D739" s="1">
        <v>0.0</v>
      </c>
      <c r="E739" s="1" t="s">
        <v>4731</v>
      </c>
      <c r="F739" s="1" t="s">
        <v>62</v>
      </c>
      <c r="G739" s="1" t="s">
        <v>19</v>
      </c>
      <c r="H739" s="1" t="s">
        <v>7156</v>
      </c>
      <c r="I739" s="1" t="s">
        <v>7157</v>
      </c>
      <c r="J739" s="1" t="s">
        <v>7158</v>
      </c>
      <c r="K739" s="1" t="s">
        <v>7159</v>
      </c>
      <c r="L739" s="1">
        <v>-5.0</v>
      </c>
      <c r="M739" s="1">
        <v>26.5168</v>
      </c>
      <c r="N739" s="1">
        <v>117.09195</v>
      </c>
      <c r="O739" s="1" t="s">
        <v>22</v>
      </c>
      <c r="P739" s="1" t="s">
        <v>7160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29</v>
      </c>
      <c r="B740" s="1" t="s">
        <v>354</v>
      </c>
      <c r="C740" s="1">
        <v>364.0</v>
      </c>
      <c r="D740" s="1">
        <v>0.0</v>
      </c>
      <c r="E740" s="2"/>
      <c r="F740" s="1" t="s">
        <v>30</v>
      </c>
      <c r="G740" s="1" t="s">
        <v>31</v>
      </c>
      <c r="H740" s="1" t="s">
        <v>7161</v>
      </c>
      <c r="I740" s="1" t="s">
        <v>7162</v>
      </c>
      <c r="J740" s="1" t="s">
        <v>7162</v>
      </c>
      <c r="K740" s="2"/>
      <c r="L740" s="1">
        <v>0.0</v>
      </c>
      <c r="M740" s="1"/>
      <c r="N740" s="1">
        <v>15.2964</v>
      </c>
      <c r="O740" s="1" t="s">
        <v>4729</v>
      </c>
      <c r="P740" s="1" t="s">
        <v>4790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98</v>
      </c>
      <c r="B741" s="1" t="s">
        <v>354</v>
      </c>
      <c r="C741" s="1">
        <v>398.0</v>
      </c>
      <c r="D741" s="1">
        <v>0.0</v>
      </c>
      <c r="E741" s="1" t="s">
        <v>7163</v>
      </c>
      <c r="F741" s="1" t="s">
        <v>30</v>
      </c>
      <c r="G741" s="1" t="s">
        <v>31</v>
      </c>
      <c r="H741" s="1" t="s">
        <v>7164</v>
      </c>
      <c r="I741" s="1" t="s">
        <v>7165</v>
      </c>
      <c r="J741" s="1" t="s">
        <v>7165</v>
      </c>
      <c r="K741" s="2"/>
      <c r="L741" s="1">
        <v>-9.0</v>
      </c>
      <c r="M741" s="1"/>
      <c r="N741" s="1">
        <v>5.9963</v>
      </c>
      <c r="O741" s="1" t="s">
        <v>4729</v>
      </c>
      <c r="P741" s="1" t="s">
        <v>7166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1" t="s">
        <v>36</v>
      </c>
      <c r="B742" s="1" t="s">
        <v>17</v>
      </c>
      <c r="C742" s="1">
        <v>323.0</v>
      </c>
      <c r="D742" s="1">
        <v>0.0</v>
      </c>
      <c r="E742" s="1" t="s">
        <v>37</v>
      </c>
      <c r="F742" s="1" t="s">
        <v>30</v>
      </c>
      <c r="G742" s="1" t="s">
        <v>31</v>
      </c>
      <c r="H742" s="1" t="s">
        <v>7167</v>
      </c>
      <c r="I742" s="1" t="s">
        <v>7168</v>
      </c>
      <c r="J742" s="1" t="s">
        <v>7168</v>
      </c>
      <c r="K742" s="2"/>
      <c r="L742" s="1">
        <v>-6.0</v>
      </c>
      <c r="M742" s="1"/>
      <c r="N742" s="1">
        <v>8.2142</v>
      </c>
      <c r="O742" s="1" t="s">
        <v>4756</v>
      </c>
      <c r="P742" s="1" t="s">
        <v>7169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29</v>
      </c>
      <c r="B743" s="1" t="s">
        <v>354</v>
      </c>
      <c r="C743" s="1">
        <v>264.0</v>
      </c>
      <c r="D743" s="1">
        <v>0.0</v>
      </c>
      <c r="E743" s="2"/>
      <c r="F743" s="1" t="s">
        <v>30</v>
      </c>
      <c r="G743" s="1" t="s">
        <v>31</v>
      </c>
      <c r="H743" s="1" t="s">
        <v>7170</v>
      </c>
      <c r="I743" s="1" t="s">
        <v>7171</v>
      </c>
      <c r="J743" s="1" t="s">
        <v>7171</v>
      </c>
      <c r="K743" s="2"/>
      <c r="L743" s="1">
        <v>-1.0</v>
      </c>
      <c r="M743" s="1"/>
      <c r="N743" s="1">
        <v>13.509666666666666</v>
      </c>
      <c r="O743" s="1" t="s">
        <v>4729</v>
      </c>
      <c r="P743" s="1" t="s">
        <v>7172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36</v>
      </c>
      <c r="B744" s="1" t="s">
        <v>17</v>
      </c>
      <c r="C744" s="1">
        <v>264.0</v>
      </c>
      <c r="D744" s="1">
        <v>0.0</v>
      </c>
      <c r="E744" s="1" t="s">
        <v>37</v>
      </c>
      <c r="F744" s="1" t="s">
        <v>30</v>
      </c>
      <c r="G744" s="1" t="s">
        <v>31</v>
      </c>
      <c r="H744" s="1" t="s">
        <v>7173</v>
      </c>
      <c r="I744" s="1" t="s">
        <v>7174</v>
      </c>
      <c r="J744" s="1" t="s">
        <v>7174</v>
      </c>
      <c r="K744" s="2"/>
      <c r="L744" s="1">
        <v>-8.0</v>
      </c>
      <c r="M744" s="1"/>
      <c r="N744" s="1">
        <v>7.2878</v>
      </c>
      <c r="O744" s="1" t="s">
        <v>4756</v>
      </c>
      <c r="P744" s="1" t="s">
        <v>6216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36</v>
      </c>
      <c r="B745" s="1" t="s">
        <v>17</v>
      </c>
      <c r="C745" s="1">
        <v>528.0</v>
      </c>
      <c r="D745" s="1">
        <v>0.0</v>
      </c>
      <c r="E745" s="1" t="s">
        <v>37</v>
      </c>
      <c r="F745" s="1" t="s">
        <v>30</v>
      </c>
      <c r="G745" s="1" t="s">
        <v>31</v>
      </c>
      <c r="H745" s="1" t="s">
        <v>7175</v>
      </c>
      <c r="I745" s="1" t="s">
        <v>7176</v>
      </c>
      <c r="J745" s="1" t="s">
        <v>7176</v>
      </c>
      <c r="K745" s="2"/>
      <c r="L745" s="1">
        <v>-10.0</v>
      </c>
      <c r="M745" s="1"/>
      <c r="N745" s="1">
        <v>9.862916666666667</v>
      </c>
      <c r="O745" s="1" t="s">
        <v>4756</v>
      </c>
      <c r="P745" s="1" t="s">
        <v>7177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29</v>
      </c>
      <c r="B746" s="1" t="s">
        <v>354</v>
      </c>
      <c r="C746" s="1">
        <v>264.0</v>
      </c>
      <c r="D746" s="1">
        <v>0.0</v>
      </c>
      <c r="E746" s="2"/>
      <c r="F746" s="1" t="s">
        <v>30</v>
      </c>
      <c r="G746" s="1" t="s">
        <v>31</v>
      </c>
      <c r="H746" s="1" t="s">
        <v>7178</v>
      </c>
      <c r="I746" s="1" t="s">
        <v>7179</v>
      </c>
      <c r="J746" s="1" t="s">
        <v>7179</v>
      </c>
      <c r="K746" s="2"/>
      <c r="L746" s="1">
        <v>-8.0</v>
      </c>
      <c r="M746" s="1"/>
      <c r="N746" s="1">
        <v>6.432766666666667</v>
      </c>
      <c r="O746" s="1" t="s">
        <v>4729</v>
      </c>
      <c r="P746" s="1" t="s">
        <v>6549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36</v>
      </c>
      <c r="B747" s="1" t="s">
        <v>17</v>
      </c>
      <c r="C747" s="1">
        <v>583.0</v>
      </c>
      <c r="D747" s="1">
        <v>0.0</v>
      </c>
      <c r="E747" s="1" t="s">
        <v>37</v>
      </c>
      <c r="F747" s="1" t="s">
        <v>30</v>
      </c>
      <c r="G747" s="1" t="s">
        <v>31</v>
      </c>
      <c r="H747" s="1" t="s">
        <v>7180</v>
      </c>
      <c r="I747" s="1" t="s">
        <v>7181</v>
      </c>
      <c r="J747" s="1" t="s">
        <v>7181</v>
      </c>
      <c r="K747" s="2"/>
      <c r="L747" s="1">
        <v>-7.0</v>
      </c>
      <c r="M747" s="1"/>
      <c r="N747" s="1">
        <v>12.468066666666667</v>
      </c>
      <c r="O747" s="1" t="s">
        <v>4756</v>
      </c>
      <c r="P747" s="1" t="s">
        <v>7182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16</v>
      </c>
      <c r="B748" s="1" t="s">
        <v>17</v>
      </c>
      <c r="C748" s="1">
        <v>40.0</v>
      </c>
      <c r="D748" s="1">
        <v>70.0</v>
      </c>
      <c r="E748" s="2"/>
      <c r="F748" s="1" t="s">
        <v>18</v>
      </c>
      <c r="G748" s="1" t="s">
        <v>19</v>
      </c>
      <c r="H748" s="1" t="s">
        <v>7183</v>
      </c>
      <c r="I748" s="1" t="s">
        <v>7184</v>
      </c>
      <c r="J748" s="1" t="s">
        <v>7185</v>
      </c>
      <c r="K748" s="2"/>
      <c r="L748" s="1">
        <v>491.0</v>
      </c>
      <c r="M748" s="1"/>
      <c r="N748" s="1">
        <v>0.3812833333333333</v>
      </c>
      <c r="O748" s="1" t="s">
        <v>22</v>
      </c>
      <c r="P748" s="1" t="s">
        <v>7186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29</v>
      </c>
      <c r="B749" s="1" t="s">
        <v>354</v>
      </c>
      <c r="C749" s="1">
        <v>264.0</v>
      </c>
      <c r="D749" s="1">
        <v>0.0</v>
      </c>
      <c r="E749" s="2"/>
      <c r="F749" s="1" t="s">
        <v>30</v>
      </c>
      <c r="G749" s="1" t="s">
        <v>31</v>
      </c>
      <c r="H749" s="1" t="s">
        <v>7187</v>
      </c>
      <c r="I749" s="1" t="s">
        <v>7188</v>
      </c>
      <c r="J749" s="1" t="s">
        <v>7188</v>
      </c>
      <c r="K749" s="2"/>
      <c r="L749" s="1">
        <v>-4.0</v>
      </c>
      <c r="M749" s="1"/>
      <c r="N749" s="1">
        <v>10.81565</v>
      </c>
      <c r="O749" s="1" t="s">
        <v>4729</v>
      </c>
      <c r="P749" s="1" t="s">
        <v>7189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29</v>
      </c>
      <c r="B750" s="1" t="s">
        <v>354</v>
      </c>
      <c r="C750" s="1">
        <v>369.0</v>
      </c>
      <c r="D750" s="1">
        <v>0.0</v>
      </c>
      <c r="E750" s="2"/>
      <c r="F750" s="1" t="s">
        <v>30</v>
      </c>
      <c r="G750" s="1" t="s">
        <v>31</v>
      </c>
      <c r="H750" s="1" t="s">
        <v>7190</v>
      </c>
      <c r="I750" s="1" t="s">
        <v>7191</v>
      </c>
      <c r="J750" s="1" t="s">
        <v>7191</v>
      </c>
      <c r="K750" s="2"/>
      <c r="L750" s="1">
        <v>-4.0</v>
      </c>
      <c r="M750" s="1"/>
      <c r="N750" s="1">
        <v>10.986066666666666</v>
      </c>
      <c r="O750" s="1" t="s">
        <v>4729</v>
      </c>
      <c r="P750" s="1" t="s">
        <v>7192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36</v>
      </c>
      <c r="B751" s="1" t="s">
        <v>17</v>
      </c>
      <c r="C751" s="1">
        <v>314.0</v>
      </c>
      <c r="D751" s="1">
        <v>0.0</v>
      </c>
      <c r="E751" s="1" t="s">
        <v>37</v>
      </c>
      <c r="F751" s="1" t="s">
        <v>30</v>
      </c>
      <c r="G751" s="1" t="s">
        <v>31</v>
      </c>
      <c r="H751" s="1" t="s">
        <v>7193</v>
      </c>
      <c r="I751" s="1" t="s">
        <v>7194</v>
      </c>
      <c r="J751" s="1" t="s">
        <v>7194</v>
      </c>
      <c r="K751" s="2"/>
      <c r="L751" s="1">
        <v>-6.0</v>
      </c>
      <c r="M751" s="1"/>
      <c r="N751" s="1">
        <v>8.870933333333333</v>
      </c>
      <c r="O751" s="1" t="s">
        <v>4756</v>
      </c>
      <c r="P751" s="1" t="s">
        <v>7195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36</v>
      </c>
      <c r="B752" s="1" t="s">
        <v>17</v>
      </c>
      <c r="C752" s="3">
        <v>294.0</v>
      </c>
      <c r="D752" s="1">
        <v>0.0</v>
      </c>
      <c r="E752" s="1" t="s">
        <v>37</v>
      </c>
      <c r="F752" s="1" t="s">
        <v>30</v>
      </c>
      <c r="G752" s="1" t="s">
        <v>31</v>
      </c>
      <c r="H752" s="1" t="s">
        <v>7196</v>
      </c>
      <c r="I752" s="1" t="s">
        <v>7197</v>
      </c>
      <c r="J752" s="1" t="s">
        <v>7197</v>
      </c>
      <c r="K752" s="2"/>
      <c r="L752" s="1">
        <v>-5.0</v>
      </c>
      <c r="M752" s="1"/>
      <c r="N752" s="1">
        <v>9.628083333333333</v>
      </c>
      <c r="O752" s="1" t="s">
        <v>4756</v>
      </c>
      <c r="P752" s="1" t="s">
        <v>7198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16</v>
      </c>
      <c r="B753" s="1" t="s">
        <v>17</v>
      </c>
      <c r="C753" s="1">
        <v>249.0</v>
      </c>
      <c r="D753" s="1">
        <v>249.0</v>
      </c>
      <c r="E753" s="2"/>
      <c r="F753" s="1" t="s">
        <v>18</v>
      </c>
      <c r="G753" s="1" t="s">
        <v>19</v>
      </c>
      <c r="H753" s="1" t="s">
        <v>7199</v>
      </c>
      <c r="I753" s="1" t="s">
        <v>7200</v>
      </c>
      <c r="J753" s="1" t="s">
        <v>7185</v>
      </c>
      <c r="K753" s="2"/>
      <c r="L753" s="1">
        <v>552.0</v>
      </c>
      <c r="M753" s="1"/>
      <c r="N753" s="1">
        <v>7.91865</v>
      </c>
      <c r="O753" s="1" t="s">
        <v>22</v>
      </c>
      <c r="P753" s="1" t="s">
        <v>7201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36</v>
      </c>
      <c r="B754" s="1" t="s">
        <v>17</v>
      </c>
      <c r="C754" s="1">
        <v>264.0</v>
      </c>
      <c r="D754" s="1">
        <v>0.0</v>
      </c>
      <c r="E754" s="1" t="s">
        <v>37</v>
      </c>
      <c r="F754" s="1" t="s">
        <v>30</v>
      </c>
      <c r="G754" s="1" t="s">
        <v>31</v>
      </c>
      <c r="H754" s="1" t="s">
        <v>7202</v>
      </c>
      <c r="I754" s="1" t="s">
        <v>7203</v>
      </c>
      <c r="J754" s="1" t="s">
        <v>7203</v>
      </c>
      <c r="K754" s="2"/>
      <c r="L754" s="1">
        <v>-8.0</v>
      </c>
      <c r="M754" s="1"/>
      <c r="N754" s="1">
        <v>6.3016</v>
      </c>
      <c r="O754" s="1" t="s">
        <v>4756</v>
      </c>
      <c r="P754" s="1" t="s">
        <v>5579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29</v>
      </c>
      <c r="B755" s="1" t="s">
        <v>354</v>
      </c>
      <c r="C755" s="1">
        <v>635.0</v>
      </c>
      <c r="D755" s="1">
        <v>0.0</v>
      </c>
      <c r="E755" s="2"/>
      <c r="F755" s="1" t="s">
        <v>30</v>
      </c>
      <c r="G755" s="1" t="s">
        <v>31</v>
      </c>
      <c r="H755" s="1" t="s">
        <v>7204</v>
      </c>
      <c r="I755" s="1" t="s">
        <v>7205</v>
      </c>
      <c r="J755" s="1" t="s">
        <v>7205</v>
      </c>
      <c r="K755" s="2"/>
      <c r="L755" s="1">
        <v>-1.0</v>
      </c>
      <c r="M755" s="1"/>
      <c r="N755" s="1">
        <v>18.66995</v>
      </c>
      <c r="O755" s="1" t="s">
        <v>4729</v>
      </c>
      <c r="P755" s="1" t="s">
        <v>7206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24</v>
      </c>
      <c r="B756" s="1" t="s">
        <v>17</v>
      </c>
      <c r="C756" s="1">
        <v>251.0</v>
      </c>
      <c r="D756" s="1">
        <v>93.0</v>
      </c>
      <c r="E756" s="2"/>
      <c r="F756" s="1" t="s">
        <v>18</v>
      </c>
      <c r="G756" s="1" t="s">
        <v>31</v>
      </c>
      <c r="H756" s="1" t="s">
        <v>7207</v>
      </c>
      <c r="I756" s="1" t="s">
        <v>7208</v>
      </c>
      <c r="J756" s="1" t="s">
        <v>7185</v>
      </c>
      <c r="K756" s="2"/>
      <c r="L756" s="1">
        <v>552.0</v>
      </c>
      <c r="M756" s="1"/>
      <c r="N756" s="1">
        <v>14.85735</v>
      </c>
      <c r="O756" s="1" t="s">
        <v>4736</v>
      </c>
      <c r="P756" s="1" t="s">
        <v>7209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1" t="s">
        <v>29</v>
      </c>
      <c r="B757" s="1" t="s">
        <v>354</v>
      </c>
      <c r="C757" s="1">
        <v>488.0</v>
      </c>
      <c r="D757" s="1">
        <v>0.0</v>
      </c>
      <c r="E757" s="2"/>
      <c r="F757" s="1" t="s">
        <v>30</v>
      </c>
      <c r="G757" s="1" t="s">
        <v>31</v>
      </c>
      <c r="H757" s="1" t="s">
        <v>7210</v>
      </c>
      <c r="I757" s="1" t="s">
        <v>7211</v>
      </c>
      <c r="J757" s="1" t="s">
        <v>7211</v>
      </c>
      <c r="K757" s="2"/>
      <c r="L757" s="1">
        <v>-6.0</v>
      </c>
      <c r="M757" s="1"/>
      <c r="N757" s="1">
        <v>8.884316666666667</v>
      </c>
      <c r="O757" s="1" t="s">
        <v>4729</v>
      </c>
      <c r="P757" s="1" t="s">
        <v>6710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36</v>
      </c>
      <c r="B758" s="1" t="s">
        <v>17</v>
      </c>
      <c r="C758" s="1">
        <v>289.0</v>
      </c>
      <c r="D758" s="1">
        <v>0.0</v>
      </c>
      <c r="E758" s="1" t="s">
        <v>37</v>
      </c>
      <c r="F758" s="1" t="s">
        <v>30</v>
      </c>
      <c r="G758" s="1" t="s">
        <v>31</v>
      </c>
      <c r="H758" s="1" t="s">
        <v>7212</v>
      </c>
      <c r="I758" s="1" t="s">
        <v>7213</v>
      </c>
      <c r="J758" s="1" t="s">
        <v>7213</v>
      </c>
      <c r="K758" s="2"/>
      <c r="L758" s="1">
        <v>-3.0</v>
      </c>
      <c r="M758" s="1"/>
      <c r="N758" s="1">
        <v>11.2972</v>
      </c>
      <c r="O758" s="1" t="s">
        <v>4756</v>
      </c>
      <c r="P758" s="1" t="s">
        <v>7214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1" t="s">
        <v>29</v>
      </c>
      <c r="B759" s="1" t="s">
        <v>354</v>
      </c>
      <c r="C759" s="1">
        <v>294.0</v>
      </c>
      <c r="D759" s="1">
        <v>0.0</v>
      </c>
      <c r="E759" s="2"/>
      <c r="F759" s="1" t="s">
        <v>30</v>
      </c>
      <c r="G759" s="1" t="s">
        <v>31</v>
      </c>
      <c r="H759" s="1" t="s">
        <v>7215</v>
      </c>
      <c r="I759" s="1" t="s">
        <v>7216</v>
      </c>
      <c r="J759" s="1" t="s">
        <v>7216</v>
      </c>
      <c r="K759" s="2"/>
      <c r="L759" s="1">
        <v>-6.0</v>
      </c>
      <c r="M759" s="1"/>
      <c r="N759" s="1">
        <v>8.061266666666667</v>
      </c>
      <c r="O759" s="1" t="s">
        <v>4729</v>
      </c>
      <c r="P759" s="1" t="s">
        <v>7217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24</v>
      </c>
      <c r="B760" s="1" t="s">
        <v>17</v>
      </c>
      <c r="C760" s="1">
        <v>358.0</v>
      </c>
      <c r="D760" s="1">
        <v>0.0</v>
      </c>
      <c r="E760" s="1" t="s">
        <v>5135</v>
      </c>
      <c r="F760" s="1" t="s">
        <v>62</v>
      </c>
      <c r="G760" s="1" t="s">
        <v>19</v>
      </c>
      <c r="H760" s="1" t="s">
        <v>7218</v>
      </c>
      <c r="I760" s="1" t="s">
        <v>7219</v>
      </c>
      <c r="J760" s="1" t="s">
        <v>7220</v>
      </c>
      <c r="K760" s="1" t="s">
        <v>7221</v>
      </c>
      <c r="L760" s="1">
        <v>-2.0</v>
      </c>
      <c r="M760" s="1">
        <v>0.011566666666666666</v>
      </c>
      <c r="N760" s="1">
        <v>20.6516</v>
      </c>
      <c r="O760" s="1" t="s">
        <v>4736</v>
      </c>
      <c r="P760" s="1" t="s">
        <v>5947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24</v>
      </c>
      <c r="B761" s="1" t="s">
        <v>17</v>
      </c>
      <c r="C761" s="1">
        <v>288.0</v>
      </c>
      <c r="D761" s="1">
        <v>50.0</v>
      </c>
      <c r="E761" s="2"/>
      <c r="F761" s="1" t="s">
        <v>18</v>
      </c>
      <c r="G761" s="1" t="s">
        <v>19</v>
      </c>
      <c r="H761" s="1" t="s">
        <v>7222</v>
      </c>
      <c r="I761" s="1" t="s">
        <v>7223</v>
      </c>
      <c r="J761" s="1" t="s">
        <v>7185</v>
      </c>
      <c r="K761" s="2"/>
      <c r="L761" s="1">
        <v>556.0</v>
      </c>
      <c r="M761" s="1"/>
      <c r="N761" s="1">
        <v>15.319283333333333</v>
      </c>
      <c r="O761" s="1" t="s">
        <v>4736</v>
      </c>
      <c r="P761" s="1" t="s">
        <v>7224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16</v>
      </c>
      <c r="B762" s="1" t="s">
        <v>17</v>
      </c>
      <c r="C762" s="3">
        <v>124.5</v>
      </c>
      <c r="D762" s="1">
        <v>124.5</v>
      </c>
      <c r="E762" s="2"/>
      <c r="F762" s="1" t="s">
        <v>18</v>
      </c>
      <c r="G762" s="1" t="s">
        <v>19</v>
      </c>
      <c r="H762" s="1" t="s">
        <v>7225</v>
      </c>
      <c r="I762" s="1" t="s">
        <v>7226</v>
      </c>
      <c r="J762" s="1" t="s">
        <v>7185</v>
      </c>
      <c r="K762" s="2"/>
      <c r="L762" s="1">
        <v>574.0</v>
      </c>
      <c r="M762" s="1"/>
      <c r="N762" s="1">
        <v>0.3703166666666667</v>
      </c>
      <c r="O762" s="1" t="s">
        <v>22</v>
      </c>
      <c r="P762" s="1" t="s">
        <v>7227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24</v>
      </c>
      <c r="B763" s="1" t="s">
        <v>17</v>
      </c>
      <c r="C763" s="1">
        <v>468.0</v>
      </c>
      <c r="D763" s="1">
        <v>0.0</v>
      </c>
      <c r="E763" s="1" t="s">
        <v>5135</v>
      </c>
      <c r="F763" s="1" t="s">
        <v>62</v>
      </c>
      <c r="G763" s="1" t="s">
        <v>31</v>
      </c>
      <c r="H763" s="1" t="s">
        <v>7228</v>
      </c>
      <c r="I763" s="1" t="s">
        <v>7229</v>
      </c>
      <c r="J763" s="1" t="s">
        <v>7230</v>
      </c>
      <c r="K763" s="1" t="s">
        <v>7231</v>
      </c>
      <c r="L763" s="1">
        <v>0.0</v>
      </c>
      <c r="M763" s="1">
        <v>0.011183333333333333</v>
      </c>
      <c r="N763" s="1">
        <v>11.957466666666667</v>
      </c>
      <c r="O763" s="1" t="s">
        <v>4736</v>
      </c>
      <c r="P763" s="1" t="s">
        <v>7232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1" t="s">
        <v>24</v>
      </c>
      <c r="B764" s="1" t="s">
        <v>17</v>
      </c>
      <c r="C764" s="1">
        <v>358.0</v>
      </c>
      <c r="D764" s="1">
        <v>0.0</v>
      </c>
      <c r="E764" s="1" t="s">
        <v>5135</v>
      </c>
      <c r="F764" s="1" t="s">
        <v>62</v>
      </c>
      <c r="G764" s="1" t="s">
        <v>31</v>
      </c>
      <c r="H764" s="1" t="s">
        <v>7233</v>
      </c>
      <c r="I764" s="1" t="s">
        <v>7234</v>
      </c>
      <c r="J764" s="1" t="s">
        <v>7235</v>
      </c>
      <c r="K764" s="1" t="s">
        <v>7236</v>
      </c>
      <c r="L764" s="1">
        <v>-7.0</v>
      </c>
      <c r="M764" s="1">
        <v>0.0087</v>
      </c>
      <c r="N764" s="1">
        <v>5.720166666666667</v>
      </c>
      <c r="O764" s="1" t="s">
        <v>4736</v>
      </c>
      <c r="P764" s="1" t="s">
        <v>5278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29</v>
      </c>
      <c r="B765" s="1" t="s">
        <v>354</v>
      </c>
      <c r="C765" s="3">
        <v>264.0</v>
      </c>
      <c r="D765" s="1">
        <v>0.0</v>
      </c>
      <c r="E765" s="2"/>
      <c r="F765" s="1" t="s">
        <v>30</v>
      </c>
      <c r="G765" s="1" t="s">
        <v>31</v>
      </c>
      <c r="H765" s="1" t="s">
        <v>7237</v>
      </c>
      <c r="I765" s="1" t="s">
        <v>7238</v>
      </c>
      <c r="J765" s="1" t="s">
        <v>7238</v>
      </c>
      <c r="K765" s="2"/>
      <c r="L765" s="1">
        <v>-4.0</v>
      </c>
      <c r="M765" s="1"/>
      <c r="N765" s="1">
        <v>10.485716666666667</v>
      </c>
      <c r="O765" s="1" t="s">
        <v>4729</v>
      </c>
      <c r="P765" s="1" t="s">
        <v>7124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36</v>
      </c>
      <c r="B766" s="1" t="s">
        <v>17</v>
      </c>
      <c r="C766" s="1">
        <v>583.0</v>
      </c>
      <c r="D766" s="1">
        <v>0.0</v>
      </c>
      <c r="E766" s="1" t="s">
        <v>37</v>
      </c>
      <c r="F766" s="1" t="s">
        <v>30</v>
      </c>
      <c r="G766" s="1" t="s">
        <v>31</v>
      </c>
      <c r="H766" s="1" t="s">
        <v>7239</v>
      </c>
      <c r="I766" s="1" t="s">
        <v>7240</v>
      </c>
      <c r="J766" s="1" t="s">
        <v>7240</v>
      </c>
      <c r="K766" s="2"/>
      <c r="L766" s="1">
        <v>-2.0</v>
      </c>
      <c r="M766" s="1"/>
      <c r="N766" s="1">
        <v>17.698583333333332</v>
      </c>
      <c r="O766" s="1" t="s">
        <v>4756</v>
      </c>
      <c r="P766" s="1" t="s">
        <v>7241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24</v>
      </c>
      <c r="B767" s="1" t="s">
        <v>17</v>
      </c>
      <c r="C767" s="1">
        <v>408.0</v>
      </c>
      <c r="D767" s="1">
        <v>100.0</v>
      </c>
      <c r="E767" s="2"/>
      <c r="F767" s="1" t="s">
        <v>18</v>
      </c>
      <c r="G767" s="1" t="s">
        <v>31</v>
      </c>
      <c r="H767" s="1" t="s">
        <v>7242</v>
      </c>
      <c r="I767" s="1" t="s">
        <v>7243</v>
      </c>
      <c r="J767" s="1" t="s">
        <v>7185</v>
      </c>
      <c r="K767" s="2"/>
      <c r="L767" s="1">
        <v>613.0</v>
      </c>
      <c r="M767" s="1"/>
      <c r="N767" s="1">
        <v>17.386083333333332</v>
      </c>
      <c r="O767" s="1" t="s">
        <v>4736</v>
      </c>
      <c r="P767" s="1" t="s">
        <v>7244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24</v>
      </c>
      <c r="B768" s="1" t="s">
        <v>17</v>
      </c>
      <c r="C768" s="3">
        <v>250.0</v>
      </c>
      <c r="D768" s="1">
        <v>0.0</v>
      </c>
      <c r="E768" s="1" t="s">
        <v>5135</v>
      </c>
      <c r="F768" s="1" t="s">
        <v>62</v>
      </c>
      <c r="G768" s="1" t="s">
        <v>19</v>
      </c>
      <c r="H768" s="1" t="s">
        <v>7245</v>
      </c>
      <c r="I768" s="1" t="s">
        <v>7246</v>
      </c>
      <c r="J768" s="1" t="s">
        <v>7247</v>
      </c>
      <c r="K768" s="1" t="s">
        <v>7248</v>
      </c>
      <c r="L768" s="1">
        <v>-3.0</v>
      </c>
      <c r="M768" s="1">
        <v>0.013466666666666667</v>
      </c>
      <c r="N768" s="1">
        <v>19.52413333333333</v>
      </c>
      <c r="O768" s="1" t="s">
        <v>4736</v>
      </c>
      <c r="P768" s="1" t="s">
        <v>5050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36</v>
      </c>
      <c r="B769" s="1" t="s">
        <v>17</v>
      </c>
      <c r="C769" s="1">
        <v>364.0</v>
      </c>
      <c r="D769" s="1">
        <v>0.0</v>
      </c>
      <c r="E769" s="1" t="s">
        <v>37</v>
      </c>
      <c r="F769" s="1" t="s">
        <v>30</v>
      </c>
      <c r="G769" s="1" t="s">
        <v>31</v>
      </c>
      <c r="H769" s="1" t="s">
        <v>7249</v>
      </c>
      <c r="I769" s="1" t="s">
        <v>7250</v>
      </c>
      <c r="J769" s="1" t="s">
        <v>7250</v>
      </c>
      <c r="K769" s="2"/>
      <c r="L769" s="1">
        <v>1.0</v>
      </c>
      <c r="M769" s="1"/>
      <c r="N769" s="1">
        <v>16.612283333333334</v>
      </c>
      <c r="O769" s="1" t="s">
        <v>4756</v>
      </c>
      <c r="P769" s="1" t="s">
        <v>7251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29</v>
      </c>
      <c r="B770" s="1" t="s">
        <v>354</v>
      </c>
      <c r="C770" s="1">
        <v>418.0</v>
      </c>
      <c r="D770" s="1">
        <v>0.0</v>
      </c>
      <c r="E770" s="2"/>
      <c r="F770" s="1" t="s">
        <v>30</v>
      </c>
      <c r="G770" s="1" t="s">
        <v>31</v>
      </c>
      <c r="H770" s="1" t="s">
        <v>7252</v>
      </c>
      <c r="I770" s="1" t="s">
        <v>7253</v>
      </c>
      <c r="J770" s="1" t="s">
        <v>7253</v>
      </c>
      <c r="K770" s="2"/>
      <c r="L770" s="1">
        <v>0.0</v>
      </c>
      <c r="M770" s="1"/>
      <c r="N770" s="1">
        <v>15.165733333333334</v>
      </c>
      <c r="O770" s="1" t="s">
        <v>4729</v>
      </c>
      <c r="P770" s="1" t="s">
        <v>7254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29</v>
      </c>
      <c r="B771" s="1" t="s">
        <v>354</v>
      </c>
      <c r="C771" s="1">
        <v>481.0</v>
      </c>
      <c r="D771" s="1">
        <v>0.0</v>
      </c>
      <c r="E771" s="2"/>
      <c r="F771" s="1" t="s">
        <v>30</v>
      </c>
      <c r="G771" s="1" t="s">
        <v>31</v>
      </c>
      <c r="H771" s="1" t="s">
        <v>7255</v>
      </c>
      <c r="I771" s="1" t="s">
        <v>7256</v>
      </c>
      <c r="J771" s="1" t="s">
        <v>7256</v>
      </c>
      <c r="K771" s="2"/>
      <c r="L771" s="1">
        <v>-1.0</v>
      </c>
      <c r="M771" s="1"/>
      <c r="N771" s="1">
        <v>13.821133333333334</v>
      </c>
      <c r="O771" s="1" t="s">
        <v>4729</v>
      </c>
      <c r="P771" s="1" t="s">
        <v>7257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29</v>
      </c>
      <c r="B772" s="1" t="s">
        <v>354</v>
      </c>
      <c r="C772" s="3">
        <v>388.0</v>
      </c>
      <c r="D772" s="1">
        <v>0.0</v>
      </c>
      <c r="E772" s="2"/>
      <c r="F772" s="1" t="s">
        <v>30</v>
      </c>
      <c r="G772" s="1" t="s">
        <v>31</v>
      </c>
      <c r="H772" s="1" t="s">
        <v>7258</v>
      </c>
      <c r="I772" s="1" t="s">
        <v>7259</v>
      </c>
      <c r="J772" s="1" t="s">
        <v>7259</v>
      </c>
      <c r="K772" s="2"/>
      <c r="L772" s="1">
        <v>-1.0</v>
      </c>
      <c r="M772" s="1"/>
      <c r="N772" s="1">
        <v>13.265033333333333</v>
      </c>
      <c r="O772" s="1" t="s">
        <v>4729</v>
      </c>
      <c r="P772" s="1" t="s">
        <v>7260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1" t="s">
        <v>36</v>
      </c>
      <c r="B773" s="1" t="s">
        <v>17</v>
      </c>
      <c r="C773" s="1">
        <v>429.0</v>
      </c>
      <c r="D773" s="1">
        <v>0.0</v>
      </c>
      <c r="E773" s="1" t="s">
        <v>37</v>
      </c>
      <c r="F773" s="1" t="s">
        <v>30</v>
      </c>
      <c r="G773" s="1" t="s">
        <v>31</v>
      </c>
      <c r="H773" s="1" t="s">
        <v>7261</v>
      </c>
      <c r="I773" s="1" t="s">
        <v>7262</v>
      </c>
      <c r="J773" s="1" t="s">
        <v>7262</v>
      </c>
      <c r="K773" s="2"/>
      <c r="L773" s="1">
        <v>0.0</v>
      </c>
      <c r="M773" s="1"/>
      <c r="N773" s="1">
        <v>14.584066666666667</v>
      </c>
      <c r="O773" s="1" t="s">
        <v>4756</v>
      </c>
      <c r="P773" s="1" t="s">
        <v>7263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1" t="s">
        <v>29</v>
      </c>
      <c r="B774" s="1" t="s">
        <v>354</v>
      </c>
      <c r="C774" s="1">
        <v>1101.0</v>
      </c>
      <c r="D774" s="1">
        <v>0.0</v>
      </c>
      <c r="E774" s="2"/>
      <c r="F774" s="1" t="s">
        <v>30</v>
      </c>
      <c r="G774" s="1" t="s">
        <v>19</v>
      </c>
      <c r="H774" s="1" t="s">
        <v>7264</v>
      </c>
      <c r="I774" s="1" t="s">
        <v>7265</v>
      </c>
      <c r="J774" s="1" t="s">
        <v>7265</v>
      </c>
      <c r="K774" s="2"/>
      <c r="L774" s="1">
        <v>-1.0</v>
      </c>
      <c r="M774" s="1"/>
      <c r="N774" s="1">
        <v>18.913866666666667</v>
      </c>
      <c r="O774" s="1" t="s">
        <v>4729</v>
      </c>
      <c r="P774" s="1" t="s">
        <v>7266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24</v>
      </c>
      <c r="B775" s="1" t="s">
        <v>17</v>
      </c>
      <c r="C775" s="1">
        <v>191.0</v>
      </c>
      <c r="D775" s="1">
        <v>48.0</v>
      </c>
      <c r="E775" s="2"/>
      <c r="F775" s="1" t="s">
        <v>18</v>
      </c>
      <c r="G775" s="1" t="s">
        <v>167</v>
      </c>
      <c r="H775" s="1" t="s">
        <v>7267</v>
      </c>
      <c r="I775" s="1" t="s">
        <v>7268</v>
      </c>
      <c r="J775" s="1" t="s">
        <v>7185</v>
      </c>
      <c r="K775" s="2"/>
      <c r="L775" s="1">
        <v>626.0</v>
      </c>
      <c r="M775" s="1"/>
      <c r="N775" s="1">
        <v>10.158483333333333</v>
      </c>
      <c r="O775" s="1" t="s">
        <v>4736</v>
      </c>
      <c r="P775" s="1" t="s">
        <v>7269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1" t="s">
        <v>36</v>
      </c>
      <c r="B776" s="1" t="s">
        <v>17</v>
      </c>
      <c r="C776" s="1">
        <v>329.0</v>
      </c>
      <c r="D776" s="1">
        <v>0.0</v>
      </c>
      <c r="E776" s="1" t="s">
        <v>37</v>
      </c>
      <c r="F776" s="1" t="s">
        <v>30</v>
      </c>
      <c r="G776" s="1" t="s">
        <v>31</v>
      </c>
      <c r="H776" s="1" t="s">
        <v>7270</v>
      </c>
      <c r="I776" s="1" t="s">
        <v>7271</v>
      </c>
      <c r="J776" s="1" t="s">
        <v>7271</v>
      </c>
      <c r="K776" s="2"/>
      <c r="L776" s="1">
        <v>-4.0</v>
      </c>
      <c r="M776" s="1"/>
      <c r="N776" s="1">
        <v>10.8304</v>
      </c>
      <c r="O776" s="1" t="s">
        <v>4756</v>
      </c>
      <c r="P776" s="1" t="s">
        <v>4757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1" t="s">
        <v>29</v>
      </c>
      <c r="B777" s="1" t="s">
        <v>354</v>
      </c>
      <c r="C777" s="1">
        <v>348.0</v>
      </c>
      <c r="D777" s="1">
        <v>0.0</v>
      </c>
      <c r="E777" s="2"/>
      <c r="F777" s="1" t="s">
        <v>30</v>
      </c>
      <c r="G777" s="1" t="s">
        <v>31</v>
      </c>
      <c r="H777" s="1" t="s">
        <v>7272</v>
      </c>
      <c r="I777" s="1" t="s">
        <v>7273</v>
      </c>
      <c r="J777" s="1" t="s">
        <v>7273</v>
      </c>
      <c r="K777" s="2"/>
      <c r="L777" s="1">
        <v>-4.0</v>
      </c>
      <c r="M777" s="1"/>
      <c r="N777" s="1">
        <v>10.060066666666666</v>
      </c>
      <c r="O777" s="1" t="s">
        <v>4729</v>
      </c>
      <c r="P777" s="1" t="s">
        <v>7274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24</v>
      </c>
      <c r="B778" s="1" t="s">
        <v>17</v>
      </c>
      <c r="C778" s="1">
        <v>305.0</v>
      </c>
      <c r="D778" s="1">
        <v>61.0</v>
      </c>
      <c r="E778" s="2"/>
      <c r="F778" s="1" t="s">
        <v>18</v>
      </c>
      <c r="G778" s="1" t="s">
        <v>31</v>
      </c>
      <c r="H778" s="1" t="s">
        <v>7275</v>
      </c>
      <c r="I778" s="1" t="s">
        <v>7276</v>
      </c>
      <c r="J778" s="1" t="s">
        <v>7185</v>
      </c>
      <c r="K778" s="2"/>
      <c r="L778" s="1">
        <v>656.0</v>
      </c>
      <c r="M778" s="1"/>
      <c r="N778" s="1">
        <v>7.248833333333334</v>
      </c>
      <c r="O778" s="1" t="s">
        <v>4736</v>
      </c>
      <c r="P778" s="1" t="s">
        <v>7277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36</v>
      </c>
      <c r="B779" s="1" t="s">
        <v>17</v>
      </c>
      <c r="C779" s="1">
        <v>553.0</v>
      </c>
      <c r="D779" s="1">
        <v>0.0</v>
      </c>
      <c r="E779" s="1" t="s">
        <v>37</v>
      </c>
      <c r="F779" s="1" t="s">
        <v>30</v>
      </c>
      <c r="G779" s="1" t="s">
        <v>31</v>
      </c>
      <c r="H779" s="1" t="s">
        <v>7278</v>
      </c>
      <c r="I779" s="1" t="s">
        <v>7279</v>
      </c>
      <c r="J779" s="1" t="s">
        <v>7279</v>
      </c>
      <c r="K779" s="2"/>
      <c r="L779" s="1">
        <v>-12.0</v>
      </c>
      <c r="M779" s="1"/>
      <c r="N779" s="1">
        <v>7.695383333333333</v>
      </c>
      <c r="O779" s="1" t="s">
        <v>4756</v>
      </c>
      <c r="P779" s="1" t="s">
        <v>7280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1" t="s">
        <v>36</v>
      </c>
      <c r="B780" s="1" t="s">
        <v>17</v>
      </c>
      <c r="C780" s="1">
        <v>249.0</v>
      </c>
      <c r="D780" s="1">
        <v>0.0</v>
      </c>
      <c r="E780" s="1" t="s">
        <v>37</v>
      </c>
      <c r="F780" s="1" t="s">
        <v>30</v>
      </c>
      <c r="G780" s="1" t="s">
        <v>31</v>
      </c>
      <c r="H780" s="1" t="s">
        <v>7281</v>
      </c>
      <c r="I780" s="1" t="s">
        <v>7282</v>
      </c>
      <c r="J780" s="1" t="s">
        <v>7282</v>
      </c>
      <c r="K780" s="2"/>
      <c r="L780" s="1">
        <v>-8.0</v>
      </c>
      <c r="M780" s="1"/>
      <c r="N780" s="1">
        <v>6.028883333333333</v>
      </c>
      <c r="O780" s="1" t="s">
        <v>4756</v>
      </c>
      <c r="P780" s="1" t="s">
        <v>7283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98</v>
      </c>
      <c r="B781" s="1" t="s">
        <v>354</v>
      </c>
      <c r="C781" s="3">
        <v>329.0</v>
      </c>
      <c r="D781" s="1">
        <v>0.0</v>
      </c>
      <c r="E781" s="1" t="s">
        <v>2722</v>
      </c>
      <c r="F781" s="1" t="s">
        <v>30</v>
      </c>
      <c r="G781" s="1" t="s">
        <v>31</v>
      </c>
      <c r="H781" s="1" t="s">
        <v>7284</v>
      </c>
      <c r="I781" s="1" t="s">
        <v>7285</v>
      </c>
      <c r="J781" s="1" t="s">
        <v>7285</v>
      </c>
      <c r="K781" s="2"/>
      <c r="L781" s="1">
        <v>-10.0</v>
      </c>
      <c r="M781" s="1"/>
      <c r="N781" s="1">
        <v>4.383</v>
      </c>
      <c r="O781" s="1" t="s">
        <v>4729</v>
      </c>
      <c r="P781" s="1" t="s">
        <v>7286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1" t="s">
        <v>24</v>
      </c>
      <c r="B782" s="1" t="s">
        <v>17</v>
      </c>
      <c r="C782" s="1">
        <v>219.0</v>
      </c>
      <c r="D782" s="1">
        <v>50.0</v>
      </c>
      <c r="E782" s="2"/>
      <c r="F782" s="1" t="s">
        <v>18</v>
      </c>
      <c r="G782" s="1" t="s">
        <v>31</v>
      </c>
      <c r="H782" s="1" t="s">
        <v>7287</v>
      </c>
      <c r="I782" s="1" t="s">
        <v>7288</v>
      </c>
      <c r="J782" s="1" t="s">
        <v>7185</v>
      </c>
      <c r="K782" s="2"/>
      <c r="L782" s="1">
        <v>684.0</v>
      </c>
      <c r="M782" s="1"/>
      <c r="N782" s="1">
        <v>7.19065</v>
      </c>
      <c r="O782" s="1" t="s">
        <v>4736</v>
      </c>
      <c r="P782" s="1" t="s">
        <v>7289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1" t="s">
        <v>29</v>
      </c>
      <c r="B783" s="1" t="s">
        <v>354</v>
      </c>
      <c r="C783" s="1">
        <v>329.0</v>
      </c>
      <c r="D783" s="1">
        <v>0.0</v>
      </c>
      <c r="E783" s="2"/>
      <c r="F783" s="1" t="s">
        <v>30</v>
      </c>
      <c r="G783" s="1" t="s">
        <v>31</v>
      </c>
      <c r="H783" s="1" t="s">
        <v>7290</v>
      </c>
      <c r="I783" s="1" t="s">
        <v>7291</v>
      </c>
      <c r="J783" s="1" t="s">
        <v>7291</v>
      </c>
      <c r="K783" s="2"/>
      <c r="L783" s="1">
        <v>-7.0</v>
      </c>
      <c r="M783" s="1"/>
      <c r="N783" s="1">
        <v>7.4864</v>
      </c>
      <c r="O783" s="1" t="s">
        <v>4729</v>
      </c>
      <c r="P783" s="1" t="s">
        <v>7292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29</v>
      </c>
      <c r="B784" s="1" t="s">
        <v>354</v>
      </c>
      <c r="C784" s="1">
        <v>528.0</v>
      </c>
      <c r="D784" s="1">
        <v>0.0</v>
      </c>
      <c r="E784" s="2"/>
      <c r="F784" s="1" t="s">
        <v>30</v>
      </c>
      <c r="G784" s="1" t="s">
        <v>31</v>
      </c>
      <c r="H784" s="1" t="s">
        <v>7293</v>
      </c>
      <c r="I784" s="1" t="s">
        <v>7294</v>
      </c>
      <c r="J784" s="1" t="s">
        <v>7294</v>
      </c>
      <c r="K784" s="2"/>
      <c r="L784" s="1">
        <v>-10.0</v>
      </c>
      <c r="M784" s="1"/>
      <c r="N784" s="1">
        <v>8.8914</v>
      </c>
      <c r="O784" s="1" t="s">
        <v>4729</v>
      </c>
      <c r="P784" s="1" t="s">
        <v>7295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36</v>
      </c>
      <c r="B785" s="1" t="s">
        <v>17</v>
      </c>
      <c r="C785" s="3">
        <v>842.0</v>
      </c>
      <c r="D785" s="1">
        <v>0.0</v>
      </c>
      <c r="E785" s="1" t="s">
        <v>37</v>
      </c>
      <c r="F785" s="1" t="s">
        <v>30</v>
      </c>
      <c r="G785" s="1" t="s">
        <v>31</v>
      </c>
      <c r="H785" s="1" t="s">
        <v>7296</v>
      </c>
      <c r="I785" s="1" t="s">
        <v>7297</v>
      </c>
      <c r="J785" s="1" t="s">
        <v>7297</v>
      </c>
      <c r="K785" s="2"/>
      <c r="L785" s="1">
        <v>-10.0</v>
      </c>
      <c r="M785" s="1"/>
      <c r="N785" s="1">
        <v>9.404333333333334</v>
      </c>
      <c r="O785" s="1" t="s">
        <v>4756</v>
      </c>
      <c r="P785" s="1" t="s">
        <v>7298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24</v>
      </c>
      <c r="B786" s="1" t="s">
        <v>17</v>
      </c>
      <c r="C786" s="1">
        <v>199.0</v>
      </c>
      <c r="D786" s="1">
        <v>50.0</v>
      </c>
      <c r="E786" s="2"/>
      <c r="F786" s="1" t="s">
        <v>18</v>
      </c>
      <c r="G786" s="1" t="s">
        <v>31</v>
      </c>
      <c r="H786" s="1" t="s">
        <v>7299</v>
      </c>
      <c r="I786" s="1" t="s">
        <v>7300</v>
      </c>
      <c r="J786" s="1" t="s">
        <v>7185</v>
      </c>
      <c r="K786" s="2"/>
      <c r="L786" s="1">
        <v>704.0</v>
      </c>
      <c r="M786" s="1"/>
      <c r="N786" s="1">
        <v>13.7424</v>
      </c>
      <c r="O786" s="1" t="s">
        <v>4736</v>
      </c>
      <c r="P786" s="1" t="s">
        <v>6522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1" t="s">
        <v>29</v>
      </c>
      <c r="B787" s="1" t="s">
        <v>354</v>
      </c>
      <c r="C787" s="1">
        <v>658.0</v>
      </c>
      <c r="D787" s="1">
        <v>0.0</v>
      </c>
      <c r="E787" s="2"/>
      <c r="F787" s="1" t="s">
        <v>30</v>
      </c>
      <c r="G787" s="1" t="s">
        <v>19</v>
      </c>
      <c r="H787" s="1" t="s">
        <v>7301</v>
      </c>
      <c r="I787" s="1" t="s">
        <v>7302</v>
      </c>
      <c r="J787" s="1" t="s">
        <v>7302</v>
      </c>
      <c r="K787" s="2"/>
      <c r="L787" s="1">
        <v>-6.0</v>
      </c>
      <c r="M787" s="1"/>
      <c r="N787" s="1">
        <v>13.004433333333333</v>
      </c>
      <c r="O787" s="1" t="s">
        <v>4729</v>
      </c>
      <c r="P787" s="1" t="s">
        <v>7303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1" t="s">
        <v>24</v>
      </c>
      <c r="B788" s="1" t="s">
        <v>17</v>
      </c>
      <c r="C788" s="3">
        <v>366.0</v>
      </c>
      <c r="D788" s="1">
        <v>92.0</v>
      </c>
      <c r="E788" s="2"/>
      <c r="F788" s="1" t="s">
        <v>18</v>
      </c>
      <c r="G788" s="1" t="s">
        <v>167</v>
      </c>
      <c r="H788" s="1" t="s">
        <v>7304</v>
      </c>
      <c r="I788" s="1" t="s">
        <v>7305</v>
      </c>
      <c r="J788" s="1" t="s">
        <v>7185</v>
      </c>
      <c r="K788" s="2"/>
      <c r="L788" s="1">
        <v>722.0</v>
      </c>
      <c r="M788" s="1"/>
      <c r="N788" s="1">
        <v>10.5434</v>
      </c>
      <c r="O788" s="1" t="s">
        <v>4736</v>
      </c>
      <c r="P788" s="1" t="s">
        <v>7306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36</v>
      </c>
      <c r="B789" s="1" t="s">
        <v>17</v>
      </c>
      <c r="C789" s="1">
        <v>321.0</v>
      </c>
      <c r="D789" s="1">
        <v>0.0</v>
      </c>
      <c r="E789" s="1" t="s">
        <v>37</v>
      </c>
      <c r="F789" s="1" t="s">
        <v>30</v>
      </c>
      <c r="G789" s="1" t="s">
        <v>31</v>
      </c>
      <c r="H789" s="1" t="s">
        <v>7307</v>
      </c>
      <c r="I789" s="1" t="s">
        <v>7308</v>
      </c>
      <c r="J789" s="1" t="s">
        <v>7308</v>
      </c>
      <c r="K789" s="2"/>
      <c r="L789" s="1">
        <v>-1.0</v>
      </c>
      <c r="M789" s="1"/>
      <c r="N789" s="1">
        <v>13.966583333333332</v>
      </c>
      <c r="O789" s="1" t="s">
        <v>4756</v>
      </c>
      <c r="P789" s="1" t="s">
        <v>4974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29</v>
      </c>
      <c r="B790" s="1" t="s">
        <v>354</v>
      </c>
      <c r="C790" s="1">
        <v>788.0</v>
      </c>
      <c r="D790" s="1">
        <v>0.0</v>
      </c>
      <c r="E790" s="2"/>
      <c r="F790" s="1" t="s">
        <v>30</v>
      </c>
      <c r="G790" s="1" t="s">
        <v>31</v>
      </c>
      <c r="H790" s="1" t="s">
        <v>7309</v>
      </c>
      <c r="I790" s="1" t="s">
        <v>7310</v>
      </c>
      <c r="J790" s="1" t="s">
        <v>7310</v>
      </c>
      <c r="K790" s="2"/>
      <c r="L790" s="1">
        <v>-1.0</v>
      </c>
      <c r="M790" s="1"/>
      <c r="N790" s="1">
        <v>18.389966666666666</v>
      </c>
      <c r="O790" s="1" t="s">
        <v>4729</v>
      </c>
      <c r="P790" s="1" t="s">
        <v>7311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1" t="s">
        <v>29</v>
      </c>
      <c r="B791" s="1" t="s">
        <v>354</v>
      </c>
      <c r="C791" s="1">
        <v>452.0</v>
      </c>
      <c r="D791" s="1">
        <v>0.0</v>
      </c>
      <c r="E791" s="2"/>
      <c r="F791" s="1" t="s">
        <v>30</v>
      </c>
      <c r="G791" s="1" t="s">
        <v>31</v>
      </c>
      <c r="H791" s="1" t="s">
        <v>7312</v>
      </c>
      <c r="I791" s="1" t="s">
        <v>7313</v>
      </c>
      <c r="J791" s="1" t="s">
        <v>7313</v>
      </c>
      <c r="K791" s="2"/>
      <c r="L791" s="1">
        <v>-5.0</v>
      </c>
      <c r="M791" s="1"/>
      <c r="N791" s="1">
        <v>9.199233333333334</v>
      </c>
      <c r="O791" s="1" t="s">
        <v>4729</v>
      </c>
      <c r="P791" s="1" t="s">
        <v>7314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24</v>
      </c>
      <c r="B792" s="1" t="s">
        <v>17</v>
      </c>
      <c r="C792" s="1">
        <v>372.0</v>
      </c>
      <c r="D792" s="1">
        <v>0.0</v>
      </c>
      <c r="E792" s="1" t="s">
        <v>5135</v>
      </c>
      <c r="F792" s="1" t="s">
        <v>62</v>
      </c>
      <c r="G792" s="1" t="s">
        <v>31</v>
      </c>
      <c r="H792" s="1" t="s">
        <v>7315</v>
      </c>
      <c r="I792" s="1" t="s">
        <v>7316</v>
      </c>
      <c r="J792" s="1" t="s">
        <v>7317</v>
      </c>
      <c r="K792" s="1" t="s">
        <v>7318</v>
      </c>
      <c r="L792" s="1">
        <v>-1.0</v>
      </c>
      <c r="M792" s="1">
        <v>0.026633333333333332</v>
      </c>
      <c r="N792" s="1">
        <v>8.224733333333333</v>
      </c>
      <c r="O792" s="1" t="s">
        <v>4736</v>
      </c>
      <c r="P792" s="1" t="s">
        <v>7319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98</v>
      </c>
      <c r="B793" s="1" t="s">
        <v>354</v>
      </c>
      <c r="C793" s="1">
        <v>321.0</v>
      </c>
      <c r="D793" s="1">
        <v>0.0</v>
      </c>
      <c r="E793" s="1" t="s">
        <v>6630</v>
      </c>
      <c r="F793" s="1" t="s">
        <v>30</v>
      </c>
      <c r="G793" s="1" t="s">
        <v>31</v>
      </c>
      <c r="H793" s="1" t="s">
        <v>7320</v>
      </c>
      <c r="I793" s="1" t="s">
        <v>7321</v>
      </c>
      <c r="J793" s="1" t="s">
        <v>7321</v>
      </c>
      <c r="K793" s="2"/>
      <c r="L793" s="1">
        <v>-2.0</v>
      </c>
      <c r="M793" s="1"/>
      <c r="N793" s="1">
        <v>12.449666666666667</v>
      </c>
      <c r="O793" s="1" t="s">
        <v>4729</v>
      </c>
      <c r="P793" s="1" t="s">
        <v>6633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1" t="s">
        <v>24</v>
      </c>
      <c r="B794" s="1" t="s">
        <v>17</v>
      </c>
      <c r="C794" s="3">
        <v>280.0</v>
      </c>
      <c r="D794" s="1">
        <v>28.0</v>
      </c>
      <c r="E794" s="1" t="s">
        <v>5135</v>
      </c>
      <c r="F794" s="1" t="s">
        <v>62</v>
      </c>
      <c r="G794" s="1" t="s">
        <v>31</v>
      </c>
      <c r="H794" s="1" t="s">
        <v>7322</v>
      </c>
      <c r="I794" s="1" t="s">
        <v>7323</v>
      </c>
      <c r="J794" s="1" t="s">
        <v>7324</v>
      </c>
      <c r="K794" s="1" t="s">
        <v>7325</v>
      </c>
      <c r="L794" s="1">
        <v>-5.0</v>
      </c>
      <c r="M794" s="1">
        <v>0.0233</v>
      </c>
      <c r="N794" s="1">
        <v>9.39745</v>
      </c>
      <c r="O794" s="1" t="s">
        <v>4736</v>
      </c>
      <c r="P794" s="1" t="s">
        <v>7326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24</v>
      </c>
      <c r="B795" s="1" t="s">
        <v>17</v>
      </c>
      <c r="C795" s="1">
        <v>215.0</v>
      </c>
      <c r="D795" s="1">
        <v>54.0</v>
      </c>
      <c r="E795" s="2"/>
      <c r="F795" s="1" t="s">
        <v>18</v>
      </c>
      <c r="G795" s="1" t="s">
        <v>167</v>
      </c>
      <c r="H795" s="1" t="s">
        <v>7327</v>
      </c>
      <c r="I795" s="1" t="s">
        <v>7328</v>
      </c>
      <c r="J795" s="1" t="s">
        <v>7185</v>
      </c>
      <c r="K795" s="2"/>
      <c r="L795" s="1">
        <v>748.0</v>
      </c>
      <c r="M795" s="1"/>
      <c r="N795" s="1">
        <v>17.052983333333334</v>
      </c>
      <c r="O795" s="1" t="s">
        <v>4736</v>
      </c>
      <c r="P795" s="1" t="s">
        <v>5790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29</v>
      </c>
      <c r="B796" s="1" t="s">
        <v>354</v>
      </c>
      <c r="C796" s="1">
        <v>1121.0</v>
      </c>
      <c r="D796" s="1">
        <v>0.0</v>
      </c>
      <c r="E796" s="2"/>
      <c r="F796" s="1" t="s">
        <v>30</v>
      </c>
      <c r="G796" s="1" t="s">
        <v>31</v>
      </c>
      <c r="H796" s="1" t="s">
        <v>7329</v>
      </c>
      <c r="I796" s="1" t="s">
        <v>7330</v>
      </c>
      <c r="J796" s="1" t="s">
        <v>7330</v>
      </c>
      <c r="K796" s="2"/>
      <c r="L796" s="1">
        <v>-5.0</v>
      </c>
      <c r="M796" s="1"/>
      <c r="N796" s="1">
        <v>14.332466666666667</v>
      </c>
      <c r="O796" s="1" t="s">
        <v>4729</v>
      </c>
      <c r="P796" s="1" t="s">
        <v>7331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36</v>
      </c>
      <c r="B797" s="1" t="s">
        <v>17</v>
      </c>
      <c r="C797" s="1">
        <v>1017.0</v>
      </c>
      <c r="D797" s="1">
        <v>0.0</v>
      </c>
      <c r="E797" s="1" t="s">
        <v>37</v>
      </c>
      <c r="F797" s="1" t="s">
        <v>30</v>
      </c>
      <c r="G797" s="1" t="s">
        <v>31</v>
      </c>
      <c r="H797" s="1" t="s">
        <v>7332</v>
      </c>
      <c r="I797" s="1" t="s">
        <v>7333</v>
      </c>
      <c r="J797" s="1" t="s">
        <v>7333</v>
      </c>
      <c r="K797" s="2"/>
      <c r="L797" s="1">
        <v>-11.0</v>
      </c>
      <c r="M797" s="1"/>
      <c r="N797" s="1">
        <v>8.450166666666666</v>
      </c>
      <c r="O797" s="1" t="s">
        <v>4756</v>
      </c>
      <c r="P797" s="1" t="s">
        <v>7334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36</v>
      </c>
      <c r="B798" s="1" t="s">
        <v>17</v>
      </c>
      <c r="C798" s="1">
        <v>364.0</v>
      </c>
      <c r="D798" s="1">
        <v>0.0</v>
      </c>
      <c r="E798" s="1" t="s">
        <v>37</v>
      </c>
      <c r="F798" s="1" t="s">
        <v>30</v>
      </c>
      <c r="G798" s="1" t="s">
        <v>31</v>
      </c>
      <c r="H798" s="1" t="s">
        <v>7335</v>
      </c>
      <c r="I798" s="1" t="s">
        <v>7336</v>
      </c>
      <c r="J798" s="1" t="s">
        <v>7336</v>
      </c>
      <c r="K798" s="2"/>
      <c r="L798" s="1">
        <v>-3.0</v>
      </c>
      <c r="M798" s="1"/>
      <c r="N798" s="1">
        <v>11.733383333333334</v>
      </c>
      <c r="O798" s="1" t="s">
        <v>4756</v>
      </c>
      <c r="P798" s="1" t="s">
        <v>7337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24</v>
      </c>
      <c r="B799" s="1" t="s">
        <v>17</v>
      </c>
      <c r="C799" s="1">
        <v>645.0</v>
      </c>
      <c r="D799" s="1">
        <v>0.0</v>
      </c>
      <c r="E799" s="1" t="s">
        <v>5135</v>
      </c>
      <c r="F799" s="1" t="s">
        <v>62</v>
      </c>
      <c r="G799" s="1" t="s">
        <v>31</v>
      </c>
      <c r="H799" s="1" t="s">
        <v>7338</v>
      </c>
      <c r="I799" s="1" t="s">
        <v>7339</v>
      </c>
      <c r="J799" s="1" t="s">
        <v>7340</v>
      </c>
      <c r="K799" s="1" t="s">
        <v>7341</v>
      </c>
      <c r="L799" s="1">
        <v>-9.0</v>
      </c>
      <c r="M799" s="1">
        <v>0.011433333333333334</v>
      </c>
      <c r="N799" s="1">
        <v>16.182233333333333</v>
      </c>
      <c r="O799" s="1" t="s">
        <v>4736</v>
      </c>
      <c r="P799" s="1" t="s">
        <v>7342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36</v>
      </c>
      <c r="B800" s="1" t="s">
        <v>17</v>
      </c>
      <c r="C800" s="1">
        <v>358.0</v>
      </c>
      <c r="D800" s="1">
        <v>0.0</v>
      </c>
      <c r="E800" s="1" t="s">
        <v>37</v>
      </c>
      <c r="F800" s="1" t="s">
        <v>30</v>
      </c>
      <c r="G800" s="1" t="s">
        <v>31</v>
      </c>
      <c r="H800" s="1" t="s">
        <v>7343</v>
      </c>
      <c r="I800" s="1" t="s">
        <v>7344</v>
      </c>
      <c r="J800" s="1" t="s">
        <v>7344</v>
      </c>
      <c r="K800" s="2"/>
      <c r="L800" s="1">
        <v>-8.0</v>
      </c>
      <c r="M800" s="1"/>
      <c r="N800" s="1">
        <v>6.272233333333333</v>
      </c>
      <c r="O800" s="1" t="s">
        <v>4756</v>
      </c>
      <c r="P800" s="1" t="s">
        <v>7345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29</v>
      </c>
      <c r="B801" s="1" t="s">
        <v>354</v>
      </c>
      <c r="C801" s="1">
        <v>1266.0</v>
      </c>
      <c r="D801" s="1">
        <v>0.0</v>
      </c>
      <c r="E801" s="2"/>
      <c r="F801" s="1" t="s">
        <v>30</v>
      </c>
      <c r="G801" s="1" t="s">
        <v>19</v>
      </c>
      <c r="H801" s="1" t="s">
        <v>7346</v>
      </c>
      <c r="I801" s="1" t="s">
        <v>7347</v>
      </c>
      <c r="J801" s="1" t="s">
        <v>7347</v>
      </c>
      <c r="K801" s="2"/>
      <c r="L801" s="1">
        <v>-4.0</v>
      </c>
      <c r="M801" s="1"/>
      <c r="N801" s="1">
        <v>15.085716666666666</v>
      </c>
      <c r="O801" s="1" t="s">
        <v>4729</v>
      </c>
      <c r="P801" s="1" t="s">
        <v>7348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24</v>
      </c>
      <c r="B802" s="1" t="s">
        <v>17</v>
      </c>
      <c r="C802" s="1">
        <v>187.0</v>
      </c>
      <c r="D802" s="1">
        <v>47.0</v>
      </c>
      <c r="E802" s="2"/>
      <c r="F802" s="1" t="s">
        <v>18</v>
      </c>
      <c r="G802" s="1" t="s">
        <v>19</v>
      </c>
      <c r="H802" s="1" t="s">
        <v>7349</v>
      </c>
      <c r="I802" s="1" t="s">
        <v>7350</v>
      </c>
      <c r="J802" s="1" t="s">
        <v>7185</v>
      </c>
      <c r="K802" s="2"/>
      <c r="L802" s="1">
        <v>798.0</v>
      </c>
      <c r="M802" s="1"/>
      <c r="N802" s="1">
        <v>11.626533333333333</v>
      </c>
      <c r="O802" s="1" t="s">
        <v>4736</v>
      </c>
      <c r="P802" s="1" t="s">
        <v>7351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36</v>
      </c>
      <c r="B803" s="1" t="s">
        <v>17</v>
      </c>
      <c r="C803" s="1">
        <v>618.0</v>
      </c>
      <c r="D803" s="1">
        <v>0.0</v>
      </c>
      <c r="E803" s="1" t="s">
        <v>37</v>
      </c>
      <c r="F803" s="1" t="s">
        <v>30</v>
      </c>
      <c r="G803" s="1" t="s">
        <v>31</v>
      </c>
      <c r="H803" s="1" t="s">
        <v>7352</v>
      </c>
      <c r="I803" s="1" t="s">
        <v>7353</v>
      </c>
      <c r="J803" s="1" t="s">
        <v>7353</v>
      </c>
      <c r="K803" s="2"/>
      <c r="L803" s="1">
        <v>-10.0</v>
      </c>
      <c r="M803" s="1"/>
      <c r="N803" s="1">
        <v>9.936383333333334</v>
      </c>
      <c r="O803" s="1" t="s">
        <v>4756</v>
      </c>
      <c r="P803" s="1" t="s">
        <v>7354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1" t="s">
        <v>24</v>
      </c>
      <c r="B804" s="1" t="s">
        <v>17</v>
      </c>
      <c r="C804" s="1">
        <v>480.0</v>
      </c>
      <c r="D804" s="1">
        <v>148.0</v>
      </c>
      <c r="E804" s="2"/>
      <c r="F804" s="1" t="s">
        <v>18</v>
      </c>
      <c r="G804" s="1" t="s">
        <v>31</v>
      </c>
      <c r="H804" s="1" t="s">
        <v>7355</v>
      </c>
      <c r="I804" s="1" t="s">
        <v>7356</v>
      </c>
      <c r="J804" s="1" t="s">
        <v>7185</v>
      </c>
      <c r="K804" s="2"/>
      <c r="L804" s="1">
        <v>826.0</v>
      </c>
      <c r="M804" s="1"/>
      <c r="N804" s="1">
        <v>14.2211</v>
      </c>
      <c r="O804" s="1" t="s">
        <v>4736</v>
      </c>
      <c r="P804" s="1" t="s">
        <v>7357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24</v>
      </c>
      <c r="B805" s="1" t="s">
        <v>17</v>
      </c>
      <c r="C805" s="1">
        <v>686.0</v>
      </c>
      <c r="D805" s="1">
        <v>0.0</v>
      </c>
      <c r="E805" s="1" t="s">
        <v>5135</v>
      </c>
      <c r="F805" s="1" t="s">
        <v>62</v>
      </c>
      <c r="G805" s="1" t="s">
        <v>19</v>
      </c>
      <c r="H805" s="1" t="s">
        <v>7358</v>
      </c>
      <c r="I805" s="1" t="s">
        <v>7359</v>
      </c>
      <c r="J805" s="1" t="s">
        <v>7360</v>
      </c>
      <c r="K805" s="1" t="s">
        <v>7361</v>
      </c>
      <c r="L805" s="1">
        <v>-2.0</v>
      </c>
      <c r="M805" s="1">
        <v>0.0133</v>
      </c>
      <c r="N805" s="1">
        <v>9.102266666666667</v>
      </c>
      <c r="O805" s="1" t="s">
        <v>4736</v>
      </c>
      <c r="P805" s="1" t="s">
        <v>7362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1" t="s">
        <v>24</v>
      </c>
      <c r="B806" s="1" t="s">
        <v>17</v>
      </c>
      <c r="C806" s="1">
        <v>338.0</v>
      </c>
      <c r="D806" s="1">
        <v>31.0</v>
      </c>
      <c r="E806" s="1" t="s">
        <v>5135</v>
      </c>
      <c r="F806" s="1" t="s">
        <v>62</v>
      </c>
      <c r="G806" s="1" t="s">
        <v>31</v>
      </c>
      <c r="H806" s="1" t="s">
        <v>7363</v>
      </c>
      <c r="I806" s="1" t="s">
        <v>7364</v>
      </c>
      <c r="J806" s="1" t="s">
        <v>7365</v>
      </c>
      <c r="K806" s="1" t="s">
        <v>7366</v>
      </c>
      <c r="L806" s="1">
        <v>-15.0</v>
      </c>
      <c r="M806" s="1">
        <v>0.009916666666666667</v>
      </c>
      <c r="N806" s="1">
        <v>6.692983333333333</v>
      </c>
      <c r="O806" s="1" t="s">
        <v>4736</v>
      </c>
      <c r="P806" s="1" t="s">
        <v>7367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1" t="s">
        <v>24</v>
      </c>
      <c r="B807" s="1" t="s">
        <v>17</v>
      </c>
      <c r="C807" s="1">
        <v>270.0</v>
      </c>
      <c r="D807" s="1">
        <v>0.0</v>
      </c>
      <c r="E807" s="1" t="s">
        <v>5135</v>
      </c>
      <c r="F807" s="1" t="s">
        <v>62</v>
      </c>
      <c r="G807" s="1" t="s">
        <v>31</v>
      </c>
      <c r="H807" s="1" t="s">
        <v>7368</v>
      </c>
      <c r="I807" s="1" t="s">
        <v>7369</v>
      </c>
      <c r="J807" s="1" t="s">
        <v>7370</v>
      </c>
      <c r="K807" s="1" t="s">
        <v>7371</v>
      </c>
      <c r="L807" s="1">
        <v>-8.0</v>
      </c>
      <c r="M807" s="1">
        <v>129.9926</v>
      </c>
      <c r="N807" s="1">
        <v>214.92415</v>
      </c>
      <c r="O807" s="1" t="s">
        <v>4736</v>
      </c>
      <c r="P807" s="1" t="s">
        <v>6298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36</v>
      </c>
      <c r="B808" s="1" t="s">
        <v>17</v>
      </c>
      <c r="C808" s="1">
        <v>329.0</v>
      </c>
      <c r="D808" s="1">
        <v>0.0</v>
      </c>
      <c r="E808" s="1" t="s">
        <v>37</v>
      </c>
      <c r="F808" s="1" t="s">
        <v>30</v>
      </c>
      <c r="G808" s="1" t="s">
        <v>31</v>
      </c>
      <c r="H808" s="1" t="s">
        <v>7372</v>
      </c>
      <c r="I808" s="1" t="s">
        <v>7373</v>
      </c>
      <c r="J808" s="1" t="s">
        <v>7373</v>
      </c>
      <c r="K808" s="2"/>
      <c r="L808" s="1">
        <v>-7.0</v>
      </c>
      <c r="M808" s="1"/>
      <c r="N808" s="1">
        <v>7.6895</v>
      </c>
      <c r="O808" s="1" t="s">
        <v>4756</v>
      </c>
      <c r="P808" s="1" t="s">
        <v>7374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29</v>
      </c>
      <c r="B809" s="1" t="s">
        <v>354</v>
      </c>
      <c r="C809" s="1">
        <v>364.0</v>
      </c>
      <c r="D809" s="1">
        <v>0.0</v>
      </c>
      <c r="E809" s="2"/>
      <c r="F809" s="1" t="s">
        <v>30</v>
      </c>
      <c r="G809" s="1" t="s">
        <v>31</v>
      </c>
      <c r="H809" s="1" t="s">
        <v>7375</v>
      </c>
      <c r="I809" s="1" t="s">
        <v>7376</v>
      </c>
      <c r="J809" s="1" t="s">
        <v>7376</v>
      </c>
      <c r="K809" s="2"/>
      <c r="L809" s="1">
        <v>-7.0</v>
      </c>
      <c r="M809" s="1"/>
      <c r="N809" s="1">
        <v>7.316766666666667</v>
      </c>
      <c r="O809" s="1" t="s">
        <v>4729</v>
      </c>
      <c r="P809" s="1" t="s">
        <v>7377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1" t="s">
        <v>24</v>
      </c>
      <c r="B810" s="1" t="s">
        <v>17</v>
      </c>
      <c r="C810" s="1">
        <v>777.0</v>
      </c>
      <c r="D810" s="1">
        <v>0.0</v>
      </c>
      <c r="E810" s="1" t="s">
        <v>5135</v>
      </c>
      <c r="F810" s="1" t="s">
        <v>62</v>
      </c>
      <c r="G810" s="1" t="s">
        <v>31</v>
      </c>
      <c r="H810" s="1" t="s">
        <v>7378</v>
      </c>
      <c r="I810" s="1" t="s">
        <v>7379</v>
      </c>
      <c r="J810" s="1" t="s">
        <v>7380</v>
      </c>
      <c r="K810" s="1" t="s">
        <v>7381</v>
      </c>
      <c r="L810" s="1">
        <v>-3.0</v>
      </c>
      <c r="M810" s="1">
        <v>0.015283333333333333</v>
      </c>
      <c r="N810" s="1">
        <v>14.318283333333333</v>
      </c>
      <c r="O810" s="1" t="s">
        <v>4736</v>
      </c>
      <c r="P810" s="1" t="s">
        <v>7382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1" t="s">
        <v>36</v>
      </c>
      <c r="B811" s="1" t="s">
        <v>17</v>
      </c>
      <c r="C811" s="3">
        <v>224.0</v>
      </c>
      <c r="D811" s="1">
        <v>0.0</v>
      </c>
      <c r="E811" s="1" t="s">
        <v>37</v>
      </c>
      <c r="F811" s="1" t="s">
        <v>30</v>
      </c>
      <c r="G811" s="1" t="s">
        <v>31</v>
      </c>
      <c r="H811" s="1" t="s">
        <v>7383</v>
      </c>
      <c r="I811" s="1" t="s">
        <v>7384</v>
      </c>
      <c r="J811" s="1" t="s">
        <v>7384</v>
      </c>
      <c r="K811" s="2"/>
      <c r="L811" s="1">
        <v>-8.0</v>
      </c>
      <c r="M811" s="1"/>
      <c r="N811" s="1">
        <v>6.867066666666667</v>
      </c>
      <c r="O811" s="1" t="s">
        <v>4756</v>
      </c>
      <c r="P811" s="1" t="s">
        <v>6406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1" t="s">
        <v>36</v>
      </c>
      <c r="B812" s="1" t="s">
        <v>17</v>
      </c>
      <c r="C812" s="1">
        <v>1316.0</v>
      </c>
      <c r="D812" s="1">
        <v>0.0</v>
      </c>
      <c r="E812" s="1" t="s">
        <v>37</v>
      </c>
      <c r="F812" s="1" t="s">
        <v>30</v>
      </c>
      <c r="G812" s="1" t="s">
        <v>31</v>
      </c>
      <c r="H812" s="1" t="s">
        <v>7385</v>
      </c>
      <c r="I812" s="1" t="s">
        <v>7386</v>
      </c>
      <c r="J812" s="1" t="s">
        <v>7386</v>
      </c>
      <c r="K812" s="2"/>
      <c r="L812" s="1">
        <v>-5.0</v>
      </c>
      <c r="M812" s="1"/>
      <c r="N812" s="1">
        <v>300.73475</v>
      </c>
      <c r="O812" s="1" t="s">
        <v>4756</v>
      </c>
      <c r="P812" s="1" t="s">
        <v>7387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36</v>
      </c>
      <c r="B813" s="1" t="s">
        <v>17</v>
      </c>
      <c r="C813" s="1">
        <v>358.0</v>
      </c>
      <c r="D813" s="1">
        <v>0.0</v>
      </c>
      <c r="E813" s="1" t="s">
        <v>37</v>
      </c>
      <c r="F813" s="1" t="s">
        <v>30</v>
      </c>
      <c r="G813" s="1" t="s">
        <v>31</v>
      </c>
      <c r="H813" s="1" t="s">
        <v>7388</v>
      </c>
      <c r="I813" s="1" t="s">
        <v>7389</v>
      </c>
      <c r="J813" s="1" t="s">
        <v>7389</v>
      </c>
      <c r="K813" s="2"/>
      <c r="L813" s="1">
        <v>-6.0</v>
      </c>
      <c r="M813" s="1"/>
      <c r="N813" s="1">
        <v>8.209433333333333</v>
      </c>
      <c r="O813" s="1" t="s">
        <v>4756</v>
      </c>
      <c r="P813" s="1" t="s">
        <v>7390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36</v>
      </c>
      <c r="B814" s="1" t="s">
        <v>17</v>
      </c>
      <c r="C814" s="1">
        <v>264.0</v>
      </c>
      <c r="D814" s="1">
        <v>0.0</v>
      </c>
      <c r="E814" s="1" t="s">
        <v>37</v>
      </c>
      <c r="F814" s="1" t="s">
        <v>30</v>
      </c>
      <c r="G814" s="1" t="s">
        <v>31</v>
      </c>
      <c r="H814" s="1" t="s">
        <v>7391</v>
      </c>
      <c r="I814" s="1" t="s">
        <v>7392</v>
      </c>
      <c r="J814" s="1" t="s">
        <v>7392</v>
      </c>
      <c r="K814" s="2"/>
      <c r="L814" s="1">
        <v>-8.0</v>
      </c>
      <c r="M814" s="1"/>
      <c r="N814" s="1">
        <v>6.736766666666667</v>
      </c>
      <c r="O814" s="1" t="s">
        <v>4756</v>
      </c>
      <c r="P814" s="1" t="s">
        <v>6946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29</v>
      </c>
      <c r="B815" s="1" t="s">
        <v>354</v>
      </c>
      <c r="C815" s="1">
        <v>364.0</v>
      </c>
      <c r="D815" s="1">
        <v>0.0</v>
      </c>
      <c r="E815" s="2"/>
      <c r="F815" s="1" t="s">
        <v>30</v>
      </c>
      <c r="G815" s="1" t="s">
        <v>31</v>
      </c>
      <c r="H815" s="1" t="s">
        <v>7393</v>
      </c>
      <c r="I815" s="1" t="s">
        <v>7394</v>
      </c>
      <c r="J815" s="1" t="s">
        <v>7394</v>
      </c>
      <c r="K815" s="2"/>
      <c r="L815" s="1">
        <v>-6.0</v>
      </c>
      <c r="M815" s="1"/>
      <c r="N815" s="1">
        <v>8.2746</v>
      </c>
      <c r="O815" s="1" t="s">
        <v>4729</v>
      </c>
      <c r="P815" s="1" t="s">
        <v>7395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24</v>
      </c>
      <c r="B816" s="1" t="s">
        <v>17</v>
      </c>
      <c r="C816" s="1">
        <v>250.0</v>
      </c>
      <c r="D816" s="1">
        <v>0.0</v>
      </c>
      <c r="E816" s="1" t="s">
        <v>5596</v>
      </c>
      <c r="F816" s="1" t="s">
        <v>62</v>
      </c>
      <c r="G816" s="1" t="s">
        <v>31</v>
      </c>
      <c r="H816" s="1" t="s">
        <v>7396</v>
      </c>
      <c r="I816" s="1" t="s">
        <v>7397</v>
      </c>
      <c r="J816" s="1" t="s">
        <v>7398</v>
      </c>
      <c r="K816" s="1" t="s">
        <v>7399</v>
      </c>
      <c r="L816" s="1">
        <v>-9.0</v>
      </c>
      <c r="M816" s="1">
        <v>0.012583333333333334</v>
      </c>
      <c r="N816" s="1">
        <v>7.87705</v>
      </c>
      <c r="O816" s="1" t="s">
        <v>4736</v>
      </c>
      <c r="P816" s="1" t="s">
        <v>7400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1" t="s">
        <v>24</v>
      </c>
      <c r="B817" s="1" t="s">
        <v>17</v>
      </c>
      <c r="C817" s="1">
        <v>354.0</v>
      </c>
      <c r="D817" s="1">
        <v>0.0</v>
      </c>
      <c r="E817" s="1" t="s">
        <v>5596</v>
      </c>
      <c r="F817" s="1" t="s">
        <v>62</v>
      </c>
      <c r="G817" s="1" t="s">
        <v>31</v>
      </c>
      <c r="H817" s="1" t="s">
        <v>7401</v>
      </c>
      <c r="I817" s="1" t="s">
        <v>7402</v>
      </c>
      <c r="J817" s="1" t="s">
        <v>7403</v>
      </c>
      <c r="K817" s="1" t="s">
        <v>7404</v>
      </c>
      <c r="L817" s="1">
        <v>0.0</v>
      </c>
      <c r="M817" s="1">
        <v>0.011633333333333334</v>
      </c>
      <c r="N817" s="1">
        <v>6.1418333333333335</v>
      </c>
      <c r="O817" s="1" t="s">
        <v>4736</v>
      </c>
      <c r="P817" s="1" t="s">
        <v>7405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24</v>
      </c>
      <c r="B818" s="1" t="s">
        <v>17</v>
      </c>
      <c r="C818" s="1">
        <v>259.0</v>
      </c>
      <c r="D818" s="1">
        <v>0.0</v>
      </c>
      <c r="E818" s="1" t="s">
        <v>5596</v>
      </c>
      <c r="F818" s="1" t="s">
        <v>62</v>
      </c>
      <c r="G818" s="1" t="s">
        <v>31</v>
      </c>
      <c r="H818" s="1" t="s">
        <v>7406</v>
      </c>
      <c r="I818" s="1" t="s">
        <v>7407</v>
      </c>
      <c r="J818" s="1" t="s">
        <v>7408</v>
      </c>
      <c r="K818" s="1" t="s">
        <v>7409</v>
      </c>
      <c r="L818" s="1">
        <v>-16.0</v>
      </c>
      <c r="M818" s="1">
        <v>0.01235</v>
      </c>
      <c r="N818" s="1">
        <v>6.340583333333333</v>
      </c>
      <c r="O818" s="1" t="s">
        <v>4736</v>
      </c>
      <c r="P818" s="1" t="s">
        <v>7410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1" t="s">
        <v>36</v>
      </c>
      <c r="B819" s="1" t="s">
        <v>17</v>
      </c>
      <c r="C819" s="1">
        <v>559.0</v>
      </c>
      <c r="D819" s="1">
        <v>0.0</v>
      </c>
      <c r="E819" s="1" t="s">
        <v>37</v>
      </c>
      <c r="F819" s="1" t="s">
        <v>30</v>
      </c>
      <c r="G819" s="1" t="s">
        <v>31</v>
      </c>
      <c r="H819" s="1" t="s">
        <v>7411</v>
      </c>
      <c r="I819" s="1" t="s">
        <v>7412</v>
      </c>
      <c r="J819" s="1" t="s">
        <v>7412</v>
      </c>
      <c r="K819" s="2"/>
      <c r="L819" s="1">
        <v>-11.0</v>
      </c>
      <c r="M819" s="1"/>
      <c r="N819" s="1">
        <v>8.3057</v>
      </c>
      <c r="O819" s="1" t="s">
        <v>4756</v>
      </c>
      <c r="P819" s="1" t="s">
        <v>7413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1" t="s">
        <v>29</v>
      </c>
      <c r="B820" s="1" t="s">
        <v>354</v>
      </c>
      <c r="C820" s="1">
        <v>264.0</v>
      </c>
      <c r="D820" s="1">
        <v>0.0</v>
      </c>
      <c r="E820" s="2"/>
      <c r="F820" s="1" t="s">
        <v>30</v>
      </c>
      <c r="G820" s="1" t="s">
        <v>31</v>
      </c>
      <c r="H820" s="1" t="s">
        <v>7414</v>
      </c>
      <c r="I820" s="1" t="s">
        <v>7415</v>
      </c>
      <c r="J820" s="1" t="s">
        <v>7415</v>
      </c>
      <c r="K820" s="2"/>
      <c r="L820" s="1">
        <v>-6.0</v>
      </c>
      <c r="M820" s="1"/>
      <c r="N820" s="1">
        <v>8.149966666666666</v>
      </c>
      <c r="O820" s="1" t="s">
        <v>4729</v>
      </c>
      <c r="P820" s="1" t="s">
        <v>7416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36</v>
      </c>
      <c r="B821" s="1" t="s">
        <v>17</v>
      </c>
      <c r="C821" s="1">
        <v>329.0</v>
      </c>
      <c r="D821" s="1">
        <v>0.0</v>
      </c>
      <c r="E821" s="1" t="s">
        <v>37</v>
      </c>
      <c r="F821" s="1" t="s">
        <v>30</v>
      </c>
      <c r="G821" s="1" t="s">
        <v>31</v>
      </c>
      <c r="H821" s="1" t="s">
        <v>7417</v>
      </c>
      <c r="I821" s="1" t="s">
        <v>7418</v>
      </c>
      <c r="J821" s="1" t="s">
        <v>7418</v>
      </c>
      <c r="K821" s="2"/>
      <c r="L821" s="1">
        <v>-6.0</v>
      </c>
      <c r="M821" s="1"/>
      <c r="N821" s="1">
        <v>8.274033333333334</v>
      </c>
      <c r="O821" s="1" t="s">
        <v>4756</v>
      </c>
      <c r="P821" s="1" t="s">
        <v>7419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1" t="s">
        <v>24</v>
      </c>
      <c r="B822" s="1" t="s">
        <v>17</v>
      </c>
      <c r="C822" s="1">
        <v>245.0</v>
      </c>
      <c r="D822" s="1">
        <v>61.0</v>
      </c>
      <c r="E822" s="2"/>
      <c r="F822" s="1" t="s">
        <v>18</v>
      </c>
      <c r="G822" s="1" t="s">
        <v>19</v>
      </c>
      <c r="H822" s="1" t="s">
        <v>7420</v>
      </c>
      <c r="I822" s="1" t="s">
        <v>7421</v>
      </c>
      <c r="J822" s="1" t="s">
        <v>7421</v>
      </c>
      <c r="K822" s="2"/>
      <c r="L822" s="1">
        <v>-6.0</v>
      </c>
      <c r="M822" s="1"/>
      <c r="N822" s="1">
        <v>13.206866666666667</v>
      </c>
      <c r="O822" s="1" t="s">
        <v>4736</v>
      </c>
      <c r="P822" s="1" t="s">
        <v>6116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24</v>
      </c>
      <c r="B823" s="1" t="s">
        <v>17</v>
      </c>
      <c r="C823" s="1">
        <v>608.0</v>
      </c>
      <c r="D823" s="1">
        <v>149.0</v>
      </c>
      <c r="E823" s="2"/>
      <c r="F823" s="1" t="s">
        <v>18</v>
      </c>
      <c r="G823" s="1" t="s">
        <v>31</v>
      </c>
      <c r="H823" s="1" t="s">
        <v>7422</v>
      </c>
      <c r="I823" s="1" t="s">
        <v>7423</v>
      </c>
      <c r="J823" s="1" t="s">
        <v>7423</v>
      </c>
      <c r="K823" s="2"/>
      <c r="L823" s="1">
        <v>-7.0</v>
      </c>
      <c r="M823" s="1"/>
      <c r="N823" s="1">
        <v>13.378416666666666</v>
      </c>
      <c r="O823" s="1" t="s">
        <v>4736</v>
      </c>
      <c r="P823" s="1" t="s">
        <v>7424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24</v>
      </c>
      <c r="B824" s="1" t="s">
        <v>17</v>
      </c>
      <c r="C824" s="1">
        <v>318.0</v>
      </c>
      <c r="D824" s="1">
        <v>0.0</v>
      </c>
      <c r="E824" s="1" t="s">
        <v>5596</v>
      </c>
      <c r="F824" s="1" t="s">
        <v>62</v>
      </c>
      <c r="G824" s="1" t="s">
        <v>31</v>
      </c>
      <c r="H824" s="1" t="s">
        <v>7425</v>
      </c>
      <c r="I824" s="1" t="s">
        <v>7426</v>
      </c>
      <c r="J824" s="1" t="s">
        <v>7427</v>
      </c>
      <c r="K824" s="1" t="s">
        <v>7428</v>
      </c>
      <c r="L824" s="1">
        <v>-13.0</v>
      </c>
      <c r="M824" s="1">
        <v>0.025383333333333334</v>
      </c>
      <c r="N824" s="1">
        <v>7.76265</v>
      </c>
      <c r="O824" s="1" t="s">
        <v>4736</v>
      </c>
      <c r="P824" s="1" t="s">
        <v>7429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24</v>
      </c>
      <c r="B825" s="1" t="s">
        <v>17</v>
      </c>
      <c r="C825" s="1">
        <v>274.0</v>
      </c>
      <c r="D825" s="1">
        <v>0.0</v>
      </c>
      <c r="E825" s="1" t="s">
        <v>5596</v>
      </c>
      <c r="F825" s="1" t="s">
        <v>62</v>
      </c>
      <c r="G825" s="1" t="s">
        <v>19</v>
      </c>
      <c r="H825" s="1" t="s">
        <v>7430</v>
      </c>
      <c r="I825" s="1" t="s">
        <v>7431</v>
      </c>
      <c r="J825" s="1" t="s">
        <v>7432</v>
      </c>
      <c r="K825" s="1" t="s">
        <v>7433</v>
      </c>
      <c r="L825" s="1">
        <v>-16.0</v>
      </c>
      <c r="M825" s="1">
        <v>0.012083333333333333</v>
      </c>
      <c r="N825" s="1">
        <v>6.3600666666666665</v>
      </c>
      <c r="O825" s="1" t="s">
        <v>4736</v>
      </c>
      <c r="P825" s="1" t="s">
        <v>7434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1" t="s">
        <v>29</v>
      </c>
      <c r="B826" s="1" t="s">
        <v>17</v>
      </c>
      <c r="C826" s="1">
        <v>329.0</v>
      </c>
      <c r="D826" s="1">
        <v>0.0</v>
      </c>
      <c r="E826" s="2"/>
      <c r="F826" s="1" t="s">
        <v>30</v>
      </c>
      <c r="G826" s="1" t="s">
        <v>31</v>
      </c>
      <c r="H826" s="1" t="s">
        <v>7435</v>
      </c>
      <c r="I826" s="1" t="s">
        <v>7436</v>
      </c>
      <c r="J826" s="1" t="s">
        <v>7436</v>
      </c>
      <c r="K826" s="2"/>
      <c r="L826" s="1">
        <v>-8.0</v>
      </c>
      <c r="M826" s="1"/>
      <c r="N826" s="1">
        <v>6.355933333333334</v>
      </c>
      <c r="O826" s="1" t="s">
        <v>4729</v>
      </c>
      <c r="P826" s="1" t="s">
        <v>7437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1" t="s">
        <v>24</v>
      </c>
      <c r="B827" s="1" t="s">
        <v>17</v>
      </c>
      <c r="C827" s="1">
        <v>589.0</v>
      </c>
      <c r="D827" s="1">
        <v>29.0</v>
      </c>
      <c r="E827" s="1" t="s">
        <v>5596</v>
      </c>
      <c r="F827" s="1" t="s">
        <v>62</v>
      </c>
      <c r="G827" s="1" t="s">
        <v>31</v>
      </c>
      <c r="H827" s="1" t="s">
        <v>7438</v>
      </c>
      <c r="I827" s="1" t="s">
        <v>7439</v>
      </c>
      <c r="J827" s="1" t="s">
        <v>7440</v>
      </c>
      <c r="K827" s="1" t="s">
        <v>7441</v>
      </c>
      <c r="L827" s="1">
        <v>-9.0</v>
      </c>
      <c r="M827" s="1">
        <v>0.016083333333333335</v>
      </c>
      <c r="N827" s="1">
        <v>18.61045</v>
      </c>
      <c r="O827" s="1" t="s">
        <v>4736</v>
      </c>
      <c r="P827" s="1" t="s">
        <v>7442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1" t="s">
        <v>29</v>
      </c>
      <c r="B828" s="1" t="s">
        <v>17</v>
      </c>
      <c r="C828" s="1">
        <v>936.0</v>
      </c>
      <c r="D828" s="1">
        <v>0.0</v>
      </c>
      <c r="E828" s="2"/>
      <c r="F828" s="1" t="s">
        <v>30</v>
      </c>
      <c r="G828" s="1" t="s">
        <v>31</v>
      </c>
      <c r="H828" s="1" t="s">
        <v>7443</v>
      </c>
      <c r="I828" s="1" t="s">
        <v>7444</v>
      </c>
      <c r="J828" s="1" t="s">
        <v>7444</v>
      </c>
      <c r="K828" s="2"/>
      <c r="L828" s="1">
        <v>-1.0</v>
      </c>
      <c r="M828" s="1"/>
      <c r="N828" s="1">
        <v>10.69065</v>
      </c>
      <c r="O828" s="1" t="s">
        <v>4729</v>
      </c>
      <c r="P828" s="1" t="s">
        <v>7445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1" t="s">
        <v>24</v>
      </c>
      <c r="B829" s="1" t="s">
        <v>17</v>
      </c>
      <c r="C829" s="1">
        <v>499.0</v>
      </c>
      <c r="D829" s="1">
        <v>19.0</v>
      </c>
      <c r="E829" s="1" t="s">
        <v>5596</v>
      </c>
      <c r="F829" s="1" t="s">
        <v>62</v>
      </c>
      <c r="G829" s="1" t="s">
        <v>31</v>
      </c>
      <c r="H829" s="1" t="s">
        <v>7446</v>
      </c>
      <c r="I829" s="1" t="s">
        <v>7447</v>
      </c>
      <c r="J829" s="1" t="s">
        <v>7448</v>
      </c>
      <c r="K829" s="1" t="s">
        <v>7449</v>
      </c>
      <c r="L829" s="1">
        <v>-9.0</v>
      </c>
      <c r="M829" s="1">
        <v>21.978133333333332</v>
      </c>
      <c r="N829" s="1">
        <v>97.01308333333333</v>
      </c>
      <c r="O829" s="1" t="s">
        <v>4736</v>
      </c>
      <c r="P829" s="1" t="s">
        <v>7450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1" t="s">
        <v>24</v>
      </c>
      <c r="B830" s="1" t="s">
        <v>17</v>
      </c>
      <c r="C830" s="1">
        <v>355.0</v>
      </c>
      <c r="D830" s="1">
        <v>0.0</v>
      </c>
      <c r="E830" s="1" t="s">
        <v>37</v>
      </c>
      <c r="F830" s="1" t="s">
        <v>62</v>
      </c>
      <c r="G830" s="1" t="s">
        <v>31</v>
      </c>
      <c r="H830" s="1" t="s">
        <v>7451</v>
      </c>
      <c r="I830" s="1" t="s">
        <v>7452</v>
      </c>
      <c r="J830" s="1" t="s">
        <v>7453</v>
      </c>
      <c r="K830" s="1" t="s">
        <v>7454</v>
      </c>
      <c r="L830" s="1">
        <v>-14.0</v>
      </c>
      <c r="M830" s="1">
        <v>0.4215</v>
      </c>
      <c r="N830" s="1">
        <v>6.6645666666666665</v>
      </c>
      <c r="O830" s="1" t="s">
        <v>4736</v>
      </c>
      <c r="P830" s="1" t="s">
        <v>7455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24</v>
      </c>
      <c r="B831" s="1" t="s">
        <v>17</v>
      </c>
      <c r="C831" s="1">
        <v>199.0</v>
      </c>
      <c r="D831" s="1">
        <v>50.0</v>
      </c>
      <c r="E831" s="2"/>
      <c r="F831" s="1" t="s">
        <v>18</v>
      </c>
      <c r="G831" s="1" t="s">
        <v>19</v>
      </c>
      <c r="H831" s="1" t="s">
        <v>7456</v>
      </c>
      <c r="I831" s="1" t="s">
        <v>7457</v>
      </c>
      <c r="J831" s="1" t="s">
        <v>7458</v>
      </c>
      <c r="K831" s="2"/>
      <c r="L831" s="1">
        <v>403.0</v>
      </c>
      <c r="M831" s="1"/>
      <c r="N831" s="1">
        <v>5.50025</v>
      </c>
      <c r="O831" s="1" t="s">
        <v>4736</v>
      </c>
      <c r="P831" s="1" t="s">
        <v>6233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1" t="s">
        <v>24</v>
      </c>
      <c r="B832" s="1" t="s">
        <v>17</v>
      </c>
      <c r="C832" s="1">
        <v>349.0</v>
      </c>
      <c r="D832" s="1">
        <v>0.0</v>
      </c>
      <c r="E832" s="1" t="s">
        <v>5653</v>
      </c>
      <c r="F832" s="1" t="s">
        <v>62</v>
      </c>
      <c r="G832" s="1" t="s">
        <v>19</v>
      </c>
      <c r="H832" s="1" t="s">
        <v>7459</v>
      </c>
      <c r="I832" s="1" t="s">
        <v>7460</v>
      </c>
      <c r="J832" s="1" t="s">
        <v>7461</v>
      </c>
      <c r="K832" s="1" t="s">
        <v>7462</v>
      </c>
      <c r="L832" s="1">
        <v>-14.0</v>
      </c>
      <c r="M832" s="1">
        <v>0.008366666666666666</v>
      </c>
      <c r="N832" s="1">
        <v>8.076083333333333</v>
      </c>
      <c r="O832" s="1" t="s">
        <v>4736</v>
      </c>
      <c r="P832" s="1" t="s">
        <v>7463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29</v>
      </c>
      <c r="B833" s="1" t="s">
        <v>354</v>
      </c>
      <c r="C833" s="1">
        <v>370.0</v>
      </c>
      <c r="D833" s="1">
        <v>0.0</v>
      </c>
      <c r="E833" s="2"/>
      <c r="F833" s="1" t="s">
        <v>30</v>
      </c>
      <c r="G833" s="1" t="s">
        <v>31</v>
      </c>
      <c r="H833" s="1" t="s">
        <v>7464</v>
      </c>
      <c r="I833" s="1" t="s">
        <v>7465</v>
      </c>
      <c r="J833" s="1" t="s">
        <v>7465</v>
      </c>
      <c r="K833" s="2"/>
      <c r="L833" s="1">
        <v>-5.0</v>
      </c>
      <c r="M833" s="1"/>
      <c r="N833" s="1">
        <v>9.085083333333333</v>
      </c>
      <c r="O833" s="1" t="s">
        <v>4729</v>
      </c>
      <c r="P833" s="1" t="s">
        <v>7466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29</v>
      </c>
      <c r="B834" s="1" t="s">
        <v>354</v>
      </c>
      <c r="C834" s="3">
        <v>264.0</v>
      </c>
      <c r="D834" s="1">
        <v>0.0</v>
      </c>
      <c r="E834" s="2"/>
      <c r="F834" s="1" t="s">
        <v>30</v>
      </c>
      <c r="G834" s="1" t="s">
        <v>31</v>
      </c>
      <c r="H834" s="1" t="s">
        <v>7467</v>
      </c>
      <c r="I834" s="1" t="s">
        <v>7468</v>
      </c>
      <c r="J834" s="1" t="s">
        <v>7468</v>
      </c>
      <c r="K834" s="2"/>
      <c r="L834" s="1">
        <v>-7.0</v>
      </c>
      <c r="M834" s="1"/>
      <c r="N834" s="1">
        <v>7.2506</v>
      </c>
      <c r="O834" s="1" t="s">
        <v>4729</v>
      </c>
      <c r="P834" s="1" t="s">
        <v>5563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1" t="s">
        <v>36</v>
      </c>
      <c r="B835" s="1" t="s">
        <v>17</v>
      </c>
      <c r="C835" s="1">
        <v>499.0</v>
      </c>
      <c r="D835" s="1">
        <v>0.0</v>
      </c>
      <c r="E835" s="1" t="s">
        <v>37</v>
      </c>
      <c r="F835" s="1" t="s">
        <v>30</v>
      </c>
      <c r="G835" s="1" t="s">
        <v>31</v>
      </c>
      <c r="H835" s="1" t="s">
        <v>7469</v>
      </c>
      <c r="I835" s="1" t="s">
        <v>7470</v>
      </c>
      <c r="J835" s="1" t="s">
        <v>7470</v>
      </c>
      <c r="K835" s="2"/>
      <c r="L835" s="1">
        <v>-7.0</v>
      </c>
      <c r="M835" s="1"/>
      <c r="N835" s="1">
        <v>7.324916666666667</v>
      </c>
      <c r="O835" s="1" t="s">
        <v>4756</v>
      </c>
      <c r="P835" s="1" t="s">
        <v>7471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1" t="s">
        <v>36</v>
      </c>
      <c r="B836" s="1" t="s">
        <v>17</v>
      </c>
      <c r="C836" s="1">
        <v>323.0</v>
      </c>
      <c r="D836" s="1">
        <v>0.0</v>
      </c>
      <c r="E836" s="1" t="s">
        <v>37</v>
      </c>
      <c r="F836" s="1" t="s">
        <v>30</v>
      </c>
      <c r="G836" s="1" t="s">
        <v>31</v>
      </c>
      <c r="H836" s="1" t="s">
        <v>7472</v>
      </c>
      <c r="I836" s="1" t="s">
        <v>7473</v>
      </c>
      <c r="J836" s="1" t="s">
        <v>7473</v>
      </c>
      <c r="K836" s="2"/>
      <c r="L836" s="1">
        <v>-5.0</v>
      </c>
      <c r="M836" s="1"/>
      <c r="N836" s="1">
        <v>9.03815</v>
      </c>
      <c r="O836" s="1" t="s">
        <v>4756</v>
      </c>
      <c r="P836" s="1" t="s">
        <v>7474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1" t="s">
        <v>24</v>
      </c>
      <c r="B837" s="1" t="s">
        <v>17</v>
      </c>
      <c r="C837" s="1">
        <v>243.0</v>
      </c>
      <c r="D837" s="1">
        <v>61.0</v>
      </c>
      <c r="E837" s="2"/>
      <c r="F837" s="1" t="s">
        <v>18</v>
      </c>
      <c r="G837" s="1" t="s">
        <v>31</v>
      </c>
      <c r="H837" s="1" t="s">
        <v>7475</v>
      </c>
      <c r="I837" s="1" t="s">
        <v>7476</v>
      </c>
      <c r="J837" s="1" t="s">
        <v>7458</v>
      </c>
      <c r="K837" s="2"/>
      <c r="L837" s="1">
        <v>464.0</v>
      </c>
      <c r="M837" s="1"/>
      <c r="N837" s="1">
        <v>6.413983333333333</v>
      </c>
      <c r="O837" s="1" t="s">
        <v>4736</v>
      </c>
      <c r="P837" s="1" t="s">
        <v>7477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98</v>
      </c>
      <c r="B838" s="1" t="s">
        <v>354</v>
      </c>
      <c r="C838" s="1">
        <v>264.0</v>
      </c>
      <c r="D838" s="1">
        <v>0.0</v>
      </c>
      <c r="E838" s="1" t="s">
        <v>5086</v>
      </c>
      <c r="F838" s="1" t="s">
        <v>30</v>
      </c>
      <c r="G838" s="1" t="s">
        <v>31</v>
      </c>
      <c r="H838" s="1" t="s">
        <v>7478</v>
      </c>
      <c r="I838" s="1" t="s">
        <v>7479</v>
      </c>
      <c r="J838" s="1" t="s">
        <v>7479</v>
      </c>
      <c r="K838" s="2"/>
      <c r="L838" s="1">
        <v>-8.0</v>
      </c>
      <c r="M838" s="1"/>
      <c r="N838" s="1">
        <v>6.630816666666667</v>
      </c>
      <c r="O838" s="1" t="s">
        <v>4729</v>
      </c>
      <c r="P838" s="1" t="s">
        <v>2874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1" t="s">
        <v>98</v>
      </c>
      <c r="B839" s="1" t="s">
        <v>354</v>
      </c>
      <c r="C839" s="1">
        <v>329.0</v>
      </c>
      <c r="D839" s="1">
        <v>0.0</v>
      </c>
      <c r="E839" s="1" t="s">
        <v>7480</v>
      </c>
      <c r="F839" s="1" t="s">
        <v>30</v>
      </c>
      <c r="G839" s="1" t="s">
        <v>31</v>
      </c>
      <c r="H839" s="1" t="s">
        <v>7481</v>
      </c>
      <c r="I839" s="1" t="s">
        <v>7482</v>
      </c>
      <c r="J839" s="1" t="s">
        <v>7482</v>
      </c>
      <c r="K839" s="2"/>
      <c r="L839" s="1">
        <v>-7.0</v>
      </c>
      <c r="M839" s="1"/>
      <c r="N839" s="1">
        <v>7.678983333333333</v>
      </c>
      <c r="O839" s="1" t="s">
        <v>4729</v>
      </c>
      <c r="P839" s="1" t="s">
        <v>5190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24</v>
      </c>
      <c r="B840" s="1" t="s">
        <v>17</v>
      </c>
      <c r="C840" s="1">
        <v>317.0</v>
      </c>
      <c r="D840" s="1">
        <v>108.0</v>
      </c>
      <c r="E840" s="2"/>
      <c r="F840" s="1" t="s">
        <v>18</v>
      </c>
      <c r="G840" s="1" t="s">
        <v>19</v>
      </c>
      <c r="H840" s="1" t="s">
        <v>7483</v>
      </c>
      <c r="I840" s="1" t="s">
        <v>7484</v>
      </c>
      <c r="J840" s="1" t="s">
        <v>7458</v>
      </c>
      <c r="K840" s="2"/>
      <c r="L840" s="1">
        <v>478.0</v>
      </c>
      <c r="M840" s="1"/>
      <c r="N840" s="1">
        <v>8.974</v>
      </c>
      <c r="O840" s="1" t="s">
        <v>4736</v>
      </c>
      <c r="P840" s="1" t="s">
        <v>7485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36</v>
      </c>
      <c r="B841" s="1" t="s">
        <v>17</v>
      </c>
      <c r="C841" s="1">
        <v>321.0</v>
      </c>
      <c r="D841" s="1">
        <v>0.0</v>
      </c>
      <c r="E841" s="1" t="s">
        <v>37</v>
      </c>
      <c r="F841" s="1" t="s">
        <v>30</v>
      </c>
      <c r="G841" s="1" t="s">
        <v>31</v>
      </c>
      <c r="H841" s="1" t="s">
        <v>7486</v>
      </c>
      <c r="I841" s="1" t="s">
        <v>7487</v>
      </c>
      <c r="J841" s="1" t="s">
        <v>7487</v>
      </c>
      <c r="K841" s="2"/>
      <c r="L841" s="1">
        <v>-2.0</v>
      </c>
      <c r="M841" s="1"/>
      <c r="N841" s="1">
        <v>12.716083333333334</v>
      </c>
      <c r="O841" s="1" t="s">
        <v>4756</v>
      </c>
      <c r="P841" s="1" t="s">
        <v>6429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36</v>
      </c>
      <c r="B842" s="1" t="s">
        <v>17</v>
      </c>
      <c r="C842" s="1">
        <v>324.0</v>
      </c>
      <c r="D842" s="1">
        <v>0.0</v>
      </c>
      <c r="E842" s="1" t="s">
        <v>37</v>
      </c>
      <c r="F842" s="1" t="s">
        <v>30</v>
      </c>
      <c r="G842" s="1" t="s">
        <v>31</v>
      </c>
      <c r="H842" s="1" t="s">
        <v>7488</v>
      </c>
      <c r="I842" s="1" t="s">
        <v>7489</v>
      </c>
      <c r="J842" s="1" t="s">
        <v>7489</v>
      </c>
      <c r="K842" s="2"/>
      <c r="L842" s="1">
        <v>-9.0</v>
      </c>
      <c r="M842" s="1"/>
      <c r="N842" s="1">
        <v>5.71205</v>
      </c>
      <c r="O842" s="1" t="s">
        <v>4756</v>
      </c>
      <c r="P842" s="1" t="s">
        <v>7490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36</v>
      </c>
      <c r="B843" s="1" t="s">
        <v>17</v>
      </c>
      <c r="C843" s="1">
        <v>364.0</v>
      </c>
      <c r="D843" s="1">
        <v>0.0</v>
      </c>
      <c r="E843" s="1" t="s">
        <v>37</v>
      </c>
      <c r="F843" s="1" t="s">
        <v>30</v>
      </c>
      <c r="G843" s="1" t="s">
        <v>31</v>
      </c>
      <c r="H843" s="1" t="s">
        <v>7491</v>
      </c>
      <c r="I843" s="1" t="s">
        <v>7492</v>
      </c>
      <c r="J843" s="1" t="s">
        <v>7492</v>
      </c>
      <c r="K843" s="2"/>
      <c r="L843" s="1">
        <v>-6.0</v>
      </c>
      <c r="M843" s="1"/>
      <c r="N843" s="1">
        <v>8.014283333333333</v>
      </c>
      <c r="O843" s="1" t="s">
        <v>4756</v>
      </c>
      <c r="P843" s="1" t="s">
        <v>7493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1" t="s">
        <v>29</v>
      </c>
      <c r="B844" s="1" t="s">
        <v>354</v>
      </c>
      <c r="C844" s="1">
        <v>412.0</v>
      </c>
      <c r="D844" s="1">
        <v>0.0</v>
      </c>
      <c r="E844" s="2"/>
      <c r="F844" s="1" t="s">
        <v>30</v>
      </c>
      <c r="G844" s="1" t="s">
        <v>31</v>
      </c>
      <c r="H844" s="1" t="s">
        <v>7494</v>
      </c>
      <c r="I844" s="1" t="s">
        <v>7495</v>
      </c>
      <c r="J844" s="1" t="s">
        <v>7495</v>
      </c>
      <c r="K844" s="2"/>
      <c r="L844" s="1">
        <v>-8.0</v>
      </c>
      <c r="M844" s="1"/>
      <c r="N844" s="1">
        <v>6.7153</v>
      </c>
      <c r="O844" s="1" t="s">
        <v>4729</v>
      </c>
      <c r="P844" s="1" t="s">
        <v>7496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24</v>
      </c>
      <c r="B845" s="1" t="s">
        <v>17</v>
      </c>
      <c r="C845" s="3">
        <v>528.0</v>
      </c>
      <c r="D845" s="1">
        <v>0.0</v>
      </c>
      <c r="E845" s="1" t="s">
        <v>5653</v>
      </c>
      <c r="F845" s="1" t="s">
        <v>62</v>
      </c>
      <c r="G845" s="1" t="s">
        <v>31</v>
      </c>
      <c r="H845" s="1" t="s">
        <v>7497</v>
      </c>
      <c r="I845" s="1" t="s">
        <v>7498</v>
      </c>
      <c r="J845" s="1" t="s">
        <v>7499</v>
      </c>
      <c r="K845" s="1" t="s">
        <v>7500</v>
      </c>
      <c r="L845" s="1">
        <v>-16.0</v>
      </c>
      <c r="M845" s="1">
        <v>0.00935</v>
      </c>
      <c r="N845" s="1">
        <v>8.339933333333333</v>
      </c>
      <c r="O845" s="1" t="s">
        <v>4736</v>
      </c>
      <c r="P845" s="1" t="s">
        <v>7501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24</v>
      </c>
      <c r="B846" s="1" t="s">
        <v>17</v>
      </c>
      <c r="C846" s="1">
        <v>398.0</v>
      </c>
      <c r="D846" s="1">
        <v>100.0</v>
      </c>
      <c r="E846" s="2"/>
      <c r="F846" s="1" t="s">
        <v>18</v>
      </c>
      <c r="G846" s="1" t="s">
        <v>31</v>
      </c>
      <c r="H846" s="1" t="s">
        <v>7502</v>
      </c>
      <c r="I846" s="1" t="s">
        <v>7503</v>
      </c>
      <c r="J846" s="1" t="s">
        <v>7458</v>
      </c>
      <c r="K846" s="2"/>
      <c r="L846" s="1">
        <v>539.0</v>
      </c>
      <c r="M846" s="1"/>
      <c r="N846" s="1">
        <v>7.2457666666666665</v>
      </c>
      <c r="O846" s="1" t="s">
        <v>4736</v>
      </c>
      <c r="P846" s="1" t="s">
        <v>7504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29</v>
      </c>
      <c r="B847" s="1" t="s">
        <v>354</v>
      </c>
      <c r="C847" s="1">
        <v>364.0</v>
      </c>
      <c r="D847" s="1">
        <v>0.0</v>
      </c>
      <c r="E847" s="2"/>
      <c r="F847" s="1" t="s">
        <v>30</v>
      </c>
      <c r="G847" s="1" t="s">
        <v>31</v>
      </c>
      <c r="H847" s="1" t="s">
        <v>7505</v>
      </c>
      <c r="I847" s="1" t="s">
        <v>7506</v>
      </c>
      <c r="J847" s="1" t="s">
        <v>7506</v>
      </c>
      <c r="K847" s="2"/>
      <c r="L847" s="1">
        <v>-7.0</v>
      </c>
      <c r="M847" s="1"/>
      <c r="N847" s="1">
        <v>7.4992</v>
      </c>
      <c r="O847" s="1" t="s">
        <v>4729</v>
      </c>
      <c r="P847" s="1" t="s">
        <v>7507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29</v>
      </c>
      <c r="B848" s="1" t="s">
        <v>354</v>
      </c>
      <c r="C848" s="1">
        <v>553.0</v>
      </c>
      <c r="D848" s="1">
        <v>0.0</v>
      </c>
      <c r="E848" s="2"/>
      <c r="F848" s="1" t="s">
        <v>30</v>
      </c>
      <c r="G848" s="1" t="s">
        <v>31</v>
      </c>
      <c r="H848" s="1" t="s">
        <v>7508</v>
      </c>
      <c r="I848" s="1" t="s">
        <v>7509</v>
      </c>
      <c r="J848" s="1" t="s">
        <v>7509</v>
      </c>
      <c r="K848" s="2"/>
      <c r="L848" s="1">
        <v>-8.0</v>
      </c>
      <c r="M848" s="1"/>
      <c r="N848" s="1">
        <v>10.706133333333334</v>
      </c>
      <c r="O848" s="1" t="s">
        <v>4729</v>
      </c>
      <c r="P848" s="1" t="s">
        <v>7510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98</v>
      </c>
      <c r="B849" s="1" t="s">
        <v>354</v>
      </c>
      <c r="C849" s="1">
        <v>289.0</v>
      </c>
      <c r="D849" s="1">
        <v>0.0</v>
      </c>
      <c r="E849" s="1" t="s">
        <v>6433</v>
      </c>
      <c r="F849" s="1" t="s">
        <v>30</v>
      </c>
      <c r="G849" s="1" t="s">
        <v>31</v>
      </c>
      <c r="H849" s="1" t="s">
        <v>7511</v>
      </c>
      <c r="I849" s="1" t="s">
        <v>7512</v>
      </c>
      <c r="J849" s="1" t="s">
        <v>7512</v>
      </c>
      <c r="K849" s="2"/>
      <c r="L849" s="1">
        <v>-4.0</v>
      </c>
      <c r="M849" s="1"/>
      <c r="N849" s="1">
        <v>10.0253</v>
      </c>
      <c r="O849" s="1" t="s">
        <v>4729</v>
      </c>
      <c r="P849" s="1" t="s">
        <v>7513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29</v>
      </c>
      <c r="B850" s="1" t="s">
        <v>354</v>
      </c>
      <c r="C850" s="1">
        <v>264.0</v>
      </c>
      <c r="D850" s="1">
        <v>0.0</v>
      </c>
      <c r="E850" s="2"/>
      <c r="F850" s="1" t="s">
        <v>30</v>
      </c>
      <c r="G850" s="1" t="s">
        <v>31</v>
      </c>
      <c r="H850" s="1" t="s">
        <v>7514</v>
      </c>
      <c r="I850" s="1" t="s">
        <v>7515</v>
      </c>
      <c r="J850" s="1" t="s">
        <v>7515</v>
      </c>
      <c r="K850" s="2"/>
      <c r="L850" s="1">
        <v>-9.0</v>
      </c>
      <c r="M850" s="1"/>
      <c r="N850" s="1">
        <v>5.479733333333333</v>
      </c>
      <c r="O850" s="1" t="s">
        <v>4729</v>
      </c>
      <c r="P850" s="1" t="s">
        <v>4778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36</v>
      </c>
      <c r="B851" s="1" t="s">
        <v>17</v>
      </c>
      <c r="C851" s="1">
        <v>264.0</v>
      </c>
      <c r="D851" s="1">
        <v>0.0</v>
      </c>
      <c r="E851" s="1" t="s">
        <v>37</v>
      </c>
      <c r="F851" s="1" t="s">
        <v>30</v>
      </c>
      <c r="G851" s="1" t="s">
        <v>31</v>
      </c>
      <c r="H851" s="1" t="s">
        <v>7516</v>
      </c>
      <c r="I851" s="1" t="s">
        <v>7517</v>
      </c>
      <c r="J851" s="1" t="s">
        <v>7517</v>
      </c>
      <c r="K851" s="2"/>
      <c r="L851" s="1">
        <v>-9.0</v>
      </c>
      <c r="M851" s="1"/>
      <c r="N851" s="1">
        <v>5.540933333333333</v>
      </c>
      <c r="O851" s="1" t="s">
        <v>4756</v>
      </c>
      <c r="P851" s="1" t="s">
        <v>6216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24</v>
      </c>
      <c r="B852" s="1" t="s">
        <v>17</v>
      </c>
      <c r="C852" s="1">
        <v>510.0</v>
      </c>
      <c r="D852" s="1">
        <v>122.0</v>
      </c>
      <c r="E852" s="2"/>
      <c r="F852" s="1" t="s">
        <v>18</v>
      </c>
      <c r="G852" s="1" t="s">
        <v>19</v>
      </c>
      <c r="H852" s="1" t="s">
        <v>7518</v>
      </c>
      <c r="I852" s="1" t="s">
        <v>7519</v>
      </c>
      <c r="J852" s="1" t="s">
        <v>7458</v>
      </c>
      <c r="K852" s="2"/>
      <c r="L852" s="1">
        <v>592.0</v>
      </c>
      <c r="M852" s="1"/>
      <c r="N852" s="1">
        <v>17.984633333333335</v>
      </c>
      <c r="O852" s="1" t="s">
        <v>4736</v>
      </c>
      <c r="P852" s="1" t="s">
        <v>7520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36</v>
      </c>
      <c r="B853" s="1" t="s">
        <v>17</v>
      </c>
      <c r="C853" s="1">
        <v>329.0</v>
      </c>
      <c r="D853" s="1">
        <v>0.0</v>
      </c>
      <c r="E853" s="1" t="s">
        <v>37</v>
      </c>
      <c r="F853" s="1" t="s">
        <v>30</v>
      </c>
      <c r="G853" s="1" t="s">
        <v>31</v>
      </c>
      <c r="H853" s="1" t="s">
        <v>7521</v>
      </c>
      <c r="I853" s="1" t="s">
        <v>7522</v>
      </c>
      <c r="J853" s="1" t="s">
        <v>7522</v>
      </c>
      <c r="K853" s="2"/>
      <c r="L853" s="1">
        <v>-5.0</v>
      </c>
      <c r="M853" s="1"/>
      <c r="N853" s="1">
        <v>9.093816666666667</v>
      </c>
      <c r="O853" s="1" t="s">
        <v>4756</v>
      </c>
      <c r="P853" s="1" t="s">
        <v>7523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29</v>
      </c>
      <c r="B854" s="1" t="s">
        <v>354</v>
      </c>
      <c r="C854" s="1">
        <v>1071.0</v>
      </c>
      <c r="D854" s="1">
        <v>0.0</v>
      </c>
      <c r="E854" s="2"/>
      <c r="F854" s="1" t="s">
        <v>30</v>
      </c>
      <c r="G854" s="1" t="s">
        <v>31</v>
      </c>
      <c r="H854" s="1" t="s">
        <v>7524</v>
      </c>
      <c r="I854" s="1" t="s">
        <v>7525</v>
      </c>
      <c r="J854" s="1" t="s">
        <v>7525</v>
      </c>
      <c r="K854" s="2"/>
      <c r="L854" s="1">
        <v>-10.0</v>
      </c>
      <c r="M854" s="1"/>
      <c r="N854" s="1">
        <v>9.523566666666667</v>
      </c>
      <c r="O854" s="1" t="s">
        <v>4729</v>
      </c>
      <c r="P854" s="1" t="s">
        <v>7526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36</v>
      </c>
      <c r="B855" s="1" t="s">
        <v>17</v>
      </c>
      <c r="C855" s="1">
        <v>264.0</v>
      </c>
      <c r="D855" s="1">
        <v>0.0</v>
      </c>
      <c r="E855" s="1" t="s">
        <v>37</v>
      </c>
      <c r="F855" s="1" t="s">
        <v>30</v>
      </c>
      <c r="G855" s="1" t="s">
        <v>31</v>
      </c>
      <c r="H855" s="1" t="s">
        <v>7527</v>
      </c>
      <c r="I855" s="1" t="s">
        <v>7528</v>
      </c>
      <c r="J855" s="1" t="s">
        <v>7528</v>
      </c>
      <c r="K855" s="2"/>
      <c r="L855" s="1">
        <v>-9.0</v>
      </c>
      <c r="M855" s="1"/>
      <c r="N855" s="1">
        <v>5.7305166666666665</v>
      </c>
      <c r="O855" s="1" t="s">
        <v>4756</v>
      </c>
      <c r="P855" s="1" t="s">
        <v>6216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98</v>
      </c>
      <c r="B856" s="1" t="s">
        <v>354</v>
      </c>
      <c r="C856" s="1">
        <v>723.0</v>
      </c>
      <c r="D856" s="1">
        <v>0.0</v>
      </c>
      <c r="E856" s="1" t="s">
        <v>6433</v>
      </c>
      <c r="F856" s="1" t="s">
        <v>30</v>
      </c>
      <c r="G856" s="1" t="s">
        <v>31</v>
      </c>
      <c r="H856" s="1" t="s">
        <v>7529</v>
      </c>
      <c r="I856" s="1" t="s">
        <v>7530</v>
      </c>
      <c r="J856" s="1" t="s">
        <v>7530</v>
      </c>
      <c r="K856" s="2"/>
      <c r="L856" s="1">
        <v>-12.0</v>
      </c>
      <c r="M856" s="1"/>
      <c r="N856" s="1">
        <v>7.8411333333333335</v>
      </c>
      <c r="O856" s="1" t="s">
        <v>4729</v>
      </c>
      <c r="P856" s="1" t="s">
        <v>7531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24</v>
      </c>
      <c r="B857" s="1" t="s">
        <v>17</v>
      </c>
      <c r="C857" s="1">
        <v>364.0</v>
      </c>
      <c r="D857" s="1">
        <v>0.0</v>
      </c>
      <c r="E857" s="1" t="s">
        <v>5653</v>
      </c>
      <c r="F857" s="1" t="s">
        <v>62</v>
      </c>
      <c r="G857" s="1" t="s">
        <v>31</v>
      </c>
      <c r="H857" s="1" t="s">
        <v>7532</v>
      </c>
      <c r="I857" s="1" t="s">
        <v>7533</v>
      </c>
      <c r="J857" s="1" t="s">
        <v>7534</v>
      </c>
      <c r="K857" s="1" t="s">
        <v>7535</v>
      </c>
      <c r="L857" s="1">
        <v>-10.0</v>
      </c>
      <c r="M857" s="1">
        <v>0.0367</v>
      </c>
      <c r="N857" s="1">
        <v>7.683</v>
      </c>
      <c r="O857" s="1" t="s">
        <v>4736</v>
      </c>
      <c r="P857" s="1" t="s">
        <v>7536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24</v>
      </c>
      <c r="B858" s="1" t="s">
        <v>17</v>
      </c>
      <c r="C858" s="1">
        <v>245.0</v>
      </c>
      <c r="D858" s="1">
        <v>61.0</v>
      </c>
      <c r="E858" s="2"/>
      <c r="F858" s="1" t="s">
        <v>18</v>
      </c>
      <c r="G858" s="1" t="s">
        <v>167</v>
      </c>
      <c r="H858" s="1" t="s">
        <v>7537</v>
      </c>
      <c r="I858" s="1" t="s">
        <v>7538</v>
      </c>
      <c r="J858" s="1" t="s">
        <v>7458</v>
      </c>
      <c r="K858" s="2"/>
      <c r="L858" s="1">
        <v>620.0</v>
      </c>
      <c r="M858" s="1"/>
      <c r="N858" s="1">
        <v>8.640616666666666</v>
      </c>
      <c r="O858" s="1" t="s">
        <v>4736</v>
      </c>
      <c r="P858" s="1" t="s">
        <v>7539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29</v>
      </c>
      <c r="B859" s="1" t="s">
        <v>354</v>
      </c>
      <c r="C859" s="1">
        <v>429.0</v>
      </c>
      <c r="D859" s="1">
        <v>0.0</v>
      </c>
      <c r="E859" s="2"/>
      <c r="F859" s="1" t="s">
        <v>30</v>
      </c>
      <c r="G859" s="1" t="s">
        <v>31</v>
      </c>
      <c r="H859" s="1" t="s">
        <v>7540</v>
      </c>
      <c r="I859" s="1" t="s">
        <v>7541</v>
      </c>
      <c r="J859" s="1" t="s">
        <v>7541</v>
      </c>
      <c r="K859" s="2"/>
      <c r="L859" s="1">
        <v>-8.0</v>
      </c>
      <c r="M859" s="1"/>
      <c r="N859" s="1">
        <v>6.135866666666667</v>
      </c>
      <c r="O859" s="1" t="s">
        <v>4729</v>
      </c>
      <c r="P859" s="1" t="s">
        <v>7542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29</v>
      </c>
      <c r="B860" s="1" t="s">
        <v>354</v>
      </c>
      <c r="C860" s="3">
        <v>329.0</v>
      </c>
      <c r="D860" s="1">
        <v>0.0</v>
      </c>
      <c r="E860" s="2"/>
      <c r="F860" s="1" t="s">
        <v>30</v>
      </c>
      <c r="G860" s="1" t="s">
        <v>31</v>
      </c>
      <c r="H860" s="1" t="s">
        <v>7543</v>
      </c>
      <c r="I860" s="1" t="s">
        <v>7544</v>
      </c>
      <c r="J860" s="1" t="s">
        <v>7544</v>
      </c>
      <c r="K860" s="2"/>
      <c r="L860" s="1">
        <v>-9.0</v>
      </c>
      <c r="M860" s="1"/>
      <c r="N860" s="1">
        <v>5.321566666666667</v>
      </c>
      <c r="O860" s="1" t="s">
        <v>4729</v>
      </c>
      <c r="P860" s="1" t="s">
        <v>7545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36</v>
      </c>
      <c r="B861" s="1" t="s">
        <v>17</v>
      </c>
      <c r="C861" s="1">
        <v>553.0</v>
      </c>
      <c r="D861" s="1">
        <v>0.0</v>
      </c>
      <c r="E861" s="1" t="s">
        <v>37</v>
      </c>
      <c r="F861" s="1" t="s">
        <v>30</v>
      </c>
      <c r="G861" s="1" t="s">
        <v>31</v>
      </c>
      <c r="H861" s="1" t="s">
        <v>7546</v>
      </c>
      <c r="I861" s="1" t="s">
        <v>7547</v>
      </c>
      <c r="J861" s="1" t="s">
        <v>7547</v>
      </c>
      <c r="K861" s="2"/>
      <c r="L861" s="1">
        <v>-10.0</v>
      </c>
      <c r="M861" s="1"/>
      <c r="N861" s="1">
        <v>9.2965</v>
      </c>
      <c r="O861" s="1" t="s">
        <v>4756</v>
      </c>
      <c r="P861" s="1" t="s">
        <v>7548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29</v>
      </c>
      <c r="B862" s="1" t="s">
        <v>354</v>
      </c>
      <c r="C862" s="1">
        <v>323.0</v>
      </c>
      <c r="D862" s="1">
        <v>0.0</v>
      </c>
      <c r="E862" s="2"/>
      <c r="F862" s="1" t="s">
        <v>30</v>
      </c>
      <c r="G862" s="1" t="s">
        <v>31</v>
      </c>
      <c r="H862" s="1" t="s">
        <v>7549</v>
      </c>
      <c r="I862" s="1" t="s">
        <v>7550</v>
      </c>
      <c r="J862" s="1" t="s">
        <v>7550</v>
      </c>
      <c r="K862" s="2"/>
      <c r="L862" s="1">
        <v>-8.0</v>
      </c>
      <c r="M862" s="1"/>
      <c r="N862" s="1">
        <v>6.318183333333334</v>
      </c>
      <c r="O862" s="1" t="s">
        <v>4729</v>
      </c>
      <c r="P862" s="1" t="s">
        <v>7551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24</v>
      </c>
      <c r="B863" s="1" t="s">
        <v>17</v>
      </c>
      <c r="C863" s="1">
        <v>299.0</v>
      </c>
      <c r="D863" s="1">
        <v>0.0</v>
      </c>
      <c r="E863" s="1" t="s">
        <v>37</v>
      </c>
      <c r="F863" s="1" t="s">
        <v>62</v>
      </c>
      <c r="G863" s="1" t="s">
        <v>19</v>
      </c>
      <c r="H863" s="1" t="s">
        <v>7552</v>
      </c>
      <c r="I863" s="1" t="s">
        <v>7553</v>
      </c>
      <c r="J863" s="1" t="s">
        <v>7554</v>
      </c>
      <c r="K863" s="1" t="s">
        <v>7555</v>
      </c>
      <c r="L863" s="1">
        <v>-10.0</v>
      </c>
      <c r="M863" s="1">
        <v>0.8056</v>
      </c>
      <c r="N863" s="1">
        <v>8.145916666666666</v>
      </c>
      <c r="O863" s="1" t="s">
        <v>4736</v>
      </c>
      <c r="P863" s="1" t="s">
        <v>7556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24</v>
      </c>
      <c r="B864" s="1" t="s">
        <v>17</v>
      </c>
      <c r="C864" s="1">
        <v>339.0</v>
      </c>
      <c r="D864" s="1">
        <v>0.0</v>
      </c>
      <c r="E864" s="1" t="s">
        <v>5653</v>
      </c>
      <c r="F864" s="1" t="s">
        <v>62</v>
      </c>
      <c r="G864" s="1" t="s">
        <v>31</v>
      </c>
      <c r="H864" s="1" t="s">
        <v>7557</v>
      </c>
      <c r="I864" s="1" t="s">
        <v>7558</v>
      </c>
      <c r="J864" s="1" t="s">
        <v>7559</v>
      </c>
      <c r="K864" s="1" t="s">
        <v>7560</v>
      </c>
      <c r="L864" s="1">
        <v>-8.0</v>
      </c>
      <c r="M864" s="1">
        <v>0.01948333333333333</v>
      </c>
      <c r="N864" s="1">
        <v>9.982266666666666</v>
      </c>
      <c r="O864" s="1" t="s">
        <v>4736</v>
      </c>
      <c r="P864" s="1" t="s">
        <v>4881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24</v>
      </c>
      <c r="B865" s="1" t="s">
        <v>17</v>
      </c>
      <c r="C865" s="1">
        <v>308.0</v>
      </c>
      <c r="D865" s="1">
        <v>0.0</v>
      </c>
      <c r="E865" s="1" t="s">
        <v>5653</v>
      </c>
      <c r="F865" s="1" t="s">
        <v>62</v>
      </c>
      <c r="G865" s="1" t="s">
        <v>31</v>
      </c>
      <c r="H865" s="1" t="s">
        <v>7561</v>
      </c>
      <c r="I865" s="1" t="s">
        <v>7562</v>
      </c>
      <c r="J865" s="1" t="s">
        <v>7563</v>
      </c>
      <c r="K865" s="1" t="s">
        <v>7564</v>
      </c>
      <c r="L865" s="1">
        <v>-10.0</v>
      </c>
      <c r="M865" s="1">
        <v>0.00795</v>
      </c>
      <c r="N865" s="1">
        <v>7.4799</v>
      </c>
      <c r="O865" s="1" t="s">
        <v>4736</v>
      </c>
      <c r="P865" s="1" t="s">
        <v>7565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29</v>
      </c>
      <c r="B866" s="1" t="s">
        <v>354</v>
      </c>
      <c r="C866" s="1">
        <v>652.0</v>
      </c>
      <c r="D866" s="1">
        <v>0.0</v>
      </c>
      <c r="E866" s="2"/>
      <c r="F866" s="1" t="s">
        <v>30</v>
      </c>
      <c r="G866" s="1" t="s">
        <v>31</v>
      </c>
      <c r="H866" s="1" t="s">
        <v>7566</v>
      </c>
      <c r="I866" s="1" t="s">
        <v>7567</v>
      </c>
      <c r="J866" s="1" t="s">
        <v>7567</v>
      </c>
      <c r="K866" s="2"/>
      <c r="L866" s="1">
        <v>-8.0</v>
      </c>
      <c r="M866" s="1"/>
      <c r="N866" s="1">
        <v>11.535916666666667</v>
      </c>
      <c r="O866" s="1" t="s">
        <v>4729</v>
      </c>
      <c r="P866" s="1" t="s">
        <v>7568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36</v>
      </c>
      <c r="B867" s="1" t="s">
        <v>17</v>
      </c>
      <c r="C867" s="1">
        <v>328.0</v>
      </c>
      <c r="D867" s="1">
        <v>0.0</v>
      </c>
      <c r="E867" s="1" t="s">
        <v>37</v>
      </c>
      <c r="F867" s="1" t="s">
        <v>30</v>
      </c>
      <c r="G867" s="1" t="s">
        <v>31</v>
      </c>
      <c r="H867" s="1" t="s">
        <v>7569</v>
      </c>
      <c r="I867" s="1" t="s">
        <v>7570</v>
      </c>
      <c r="J867" s="1" t="s">
        <v>7570</v>
      </c>
      <c r="K867" s="2"/>
      <c r="L867" s="1">
        <v>-10.0</v>
      </c>
      <c r="M867" s="1"/>
      <c r="N867" s="1">
        <v>4.8114</v>
      </c>
      <c r="O867" s="1" t="s">
        <v>4756</v>
      </c>
      <c r="P867" s="1" t="s">
        <v>7571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36</v>
      </c>
      <c r="B868" s="1" t="s">
        <v>17</v>
      </c>
      <c r="C868" s="1">
        <v>329.0</v>
      </c>
      <c r="D868" s="1">
        <v>0.0</v>
      </c>
      <c r="E868" s="1" t="s">
        <v>37</v>
      </c>
      <c r="F868" s="1" t="s">
        <v>30</v>
      </c>
      <c r="G868" s="1" t="s">
        <v>31</v>
      </c>
      <c r="H868" s="1" t="s">
        <v>7572</v>
      </c>
      <c r="I868" s="1" t="s">
        <v>7573</v>
      </c>
      <c r="J868" s="1" t="s">
        <v>7573</v>
      </c>
      <c r="K868" s="2"/>
      <c r="L868" s="1">
        <v>-8.0</v>
      </c>
      <c r="M868" s="1"/>
      <c r="N868" s="1">
        <v>6.1532</v>
      </c>
      <c r="O868" s="1" t="s">
        <v>4756</v>
      </c>
      <c r="P868" s="1" t="s">
        <v>4757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36</v>
      </c>
      <c r="B869" s="1" t="s">
        <v>17</v>
      </c>
      <c r="C869" s="1">
        <v>807.0</v>
      </c>
      <c r="D869" s="1">
        <v>0.0</v>
      </c>
      <c r="E869" s="1" t="s">
        <v>37</v>
      </c>
      <c r="F869" s="1" t="s">
        <v>30</v>
      </c>
      <c r="G869" s="1" t="s">
        <v>31</v>
      </c>
      <c r="H869" s="1" t="s">
        <v>7574</v>
      </c>
      <c r="I869" s="1" t="s">
        <v>7575</v>
      </c>
      <c r="J869" s="1" t="s">
        <v>7575</v>
      </c>
      <c r="K869" s="2"/>
      <c r="L869" s="1">
        <v>-12.0</v>
      </c>
      <c r="M869" s="1"/>
      <c r="N869" s="1">
        <v>7.603233333333334</v>
      </c>
      <c r="O869" s="1" t="s">
        <v>4756</v>
      </c>
      <c r="P869" s="1" t="s">
        <v>7576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24</v>
      </c>
      <c r="B870" s="1" t="s">
        <v>17</v>
      </c>
      <c r="C870" s="1">
        <v>309.0</v>
      </c>
      <c r="D870" s="1">
        <v>0.0</v>
      </c>
      <c r="E870" s="1" t="s">
        <v>5653</v>
      </c>
      <c r="F870" s="1" t="s">
        <v>62</v>
      </c>
      <c r="G870" s="1" t="s">
        <v>19</v>
      </c>
      <c r="H870" s="1" t="s">
        <v>7577</v>
      </c>
      <c r="I870" s="1" t="s">
        <v>7578</v>
      </c>
      <c r="J870" s="1" t="s">
        <v>7579</v>
      </c>
      <c r="K870" s="1" t="s">
        <v>7580</v>
      </c>
      <c r="L870" s="1">
        <v>-8.0</v>
      </c>
      <c r="M870" s="1">
        <v>0.008666666666666666</v>
      </c>
      <c r="N870" s="1">
        <v>11.620316666666668</v>
      </c>
      <c r="O870" s="1" t="s">
        <v>4736</v>
      </c>
      <c r="P870" s="1" t="s">
        <v>6032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36</v>
      </c>
      <c r="B871" s="1" t="s">
        <v>17</v>
      </c>
      <c r="C871" s="1">
        <v>618.0</v>
      </c>
      <c r="D871" s="1">
        <v>0.0</v>
      </c>
      <c r="E871" s="1" t="s">
        <v>37</v>
      </c>
      <c r="F871" s="1" t="s">
        <v>30</v>
      </c>
      <c r="G871" s="1" t="s">
        <v>31</v>
      </c>
      <c r="H871" s="1" t="s">
        <v>7581</v>
      </c>
      <c r="I871" s="1" t="s">
        <v>7582</v>
      </c>
      <c r="J871" s="1" t="s">
        <v>7582</v>
      </c>
      <c r="K871" s="2"/>
      <c r="L871" s="1">
        <v>-12.0</v>
      </c>
      <c r="M871" s="1"/>
      <c r="N871" s="1">
        <v>7.36095</v>
      </c>
      <c r="O871" s="1" t="s">
        <v>4756</v>
      </c>
      <c r="P871" s="1" t="s">
        <v>7583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98</v>
      </c>
      <c r="B872" s="1" t="s">
        <v>354</v>
      </c>
      <c r="C872" s="1">
        <v>289.0</v>
      </c>
      <c r="D872" s="1">
        <v>0.0</v>
      </c>
      <c r="E872" s="1" t="s">
        <v>7584</v>
      </c>
      <c r="F872" s="1" t="s">
        <v>30</v>
      </c>
      <c r="G872" s="1" t="s">
        <v>31</v>
      </c>
      <c r="H872" s="1" t="s">
        <v>7585</v>
      </c>
      <c r="I872" s="1" t="s">
        <v>7586</v>
      </c>
      <c r="J872" s="1" t="s">
        <v>7586</v>
      </c>
      <c r="K872" s="2"/>
      <c r="L872" s="1">
        <v>-7.0</v>
      </c>
      <c r="M872" s="1"/>
      <c r="N872" s="1">
        <v>7.8385</v>
      </c>
      <c r="O872" s="1" t="s">
        <v>4729</v>
      </c>
      <c r="P872" s="1" t="s">
        <v>7587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29</v>
      </c>
      <c r="B873" s="1" t="s">
        <v>354</v>
      </c>
      <c r="C873" s="1">
        <v>224.0</v>
      </c>
      <c r="D873" s="1">
        <v>0.0</v>
      </c>
      <c r="E873" s="2"/>
      <c r="F873" s="1" t="s">
        <v>30</v>
      </c>
      <c r="G873" s="1" t="s">
        <v>31</v>
      </c>
      <c r="H873" s="1" t="s">
        <v>7588</v>
      </c>
      <c r="I873" s="1" t="s">
        <v>7589</v>
      </c>
      <c r="J873" s="1" t="s">
        <v>7589</v>
      </c>
      <c r="K873" s="2"/>
      <c r="L873" s="1">
        <v>-9.0</v>
      </c>
      <c r="M873" s="1"/>
      <c r="N873" s="1">
        <v>5.87285</v>
      </c>
      <c r="O873" s="1" t="s">
        <v>4729</v>
      </c>
      <c r="P873" s="1" t="s">
        <v>7590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36</v>
      </c>
      <c r="B874" s="1" t="s">
        <v>17</v>
      </c>
      <c r="C874" s="1">
        <v>321.0</v>
      </c>
      <c r="D874" s="1">
        <v>0.0</v>
      </c>
      <c r="E874" s="1" t="s">
        <v>37</v>
      </c>
      <c r="F874" s="1" t="s">
        <v>30</v>
      </c>
      <c r="G874" s="1" t="s">
        <v>31</v>
      </c>
      <c r="H874" s="1" t="s">
        <v>7591</v>
      </c>
      <c r="I874" s="1" t="s">
        <v>7592</v>
      </c>
      <c r="J874" s="1" t="s">
        <v>7592</v>
      </c>
      <c r="K874" s="2"/>
      <c r="L874" s="1">
        <v>-7.0</v>
      </c>
      <c r="M874" s="1"/>
      <c r="N874" s="1">
        <v>7.807366666666667</v>
      </c>
      <c r="O874" s="1" t="s">
        <v>4756</v>
      </c>
      <c r="P874" s="1" t="s">
        <v>7593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29</v>
      </c>
      <c r="B875" s="1" t="s">
        <v>354</v>
      </c>
      <c r="C875" s="1">
        <v>319.0</v>
      </c>
      <c r="D875" s="1">
        <v>0.0</v>
      </c>
      <c r="E875" s="2"/>
      <c r="F875" s="1" t="s">
        <v>30</v>
      </c>
      <c r="G875" s="1" t="s">
        <v>31</v>
      </c>
      <c r="H875" s="1" t="s">
        <v>7594</v>
      </c>
      <c r="I875" s="1" t="s">
        <v>7595</v>
      </c>
      <c r="J875" s="1" t="s">
        <v>7595</v>
      </c>
      <c r="K875" s="2"/>
      <c r="L875" s="1">
        <v>-8.0</v>
      </c>
      <c r="M875" s="1"/>
      <c r="N875" s="1">
        <v>6.58605</v>
      </c>
      <c r="O875" s="1" t="s">
        <v>4729</v>
      </c>
      <c r="P875" s="1" t="s">
        <v>7596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36</v>
      </c>
      <c r="B876" s="1" t="s">
        <v>17</v>
      </c>
      <c r="C876" s="1">
        <v>224.0</v>
      </c>
      <c r="D876" s="1">
        <v>0.0</v>
      </c>
      <c r="E876" s="1" t="s">
        <v>37</v>
      </c>
      <c r="F876" s="1" t="s">
        <v>30</v>
      </c>
      <c r="G876" s="1" t="s">
        <v>31</v>
      </c>
      <c r="H876" s="1" t="s">
        <v>7597</v>
      </c>
      <c r="I876" s="1" t="s">
        <v>7598</v>
      </c>
      <c r="J876" s="1" t="s">
        <v>7598</v>
      </c>
      <c r="K876" s="2"/>
      <c r="L876" s="1">
        <v>-7.0</v>
      </c>
      <c r="M876" s="1"/>
      <c r="N876" s="1">
        <v>7.873733333333333</v>
      </c>
      <c r="O876" s="1" t="s">
        <v>4756</v>
      </c>
      <c r="P876" s="1" t="s">
        <v>6406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29</v>
      </c>
      <c r="B877" s="1" t="s">
        <v>354</v>
      </c>
      <c r="C877" s="1">
        <v>855.0</v>
      </c>
      <c r="D877" s="1">
        <v>0.0</v>
      </c>
      <c r="E877" s="2"/>
      <c r="F877" s="1" t="s">
        <v>30</v>
      </c>
      <c r="G877" s="1" t="s">
        <v>31</v>
      </c>
      <c r="H877" s="1" t="s">
        <v>7599</v>
      </c>
      <c r="I877" s="1" t="s">
        <v>7600</v>
      </c>
      <c r="J877" s="1" t="s">
        <v>7600</v>
      </c>
      <c r="K877" s="2"/>
      <c r="L877" s="1">
        <v>-7.0</v>
      </c>
      <c r="M877" s="1"/>
      <c r="N877" s="1">
        <v>12.708033333333333</v>
      </c>
      <c r="O877" s="1" t="s">
        <v>4729</v>
      </c>
      <c r="P877" s="1" t="s">
        <v>7601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36</v>
      </c>
      <c r="B878" s="1" t="s">
        <v>17</v>
      </c>
      <c r="C878" s="1">
        <v>388.0</v>
      </c>
      <c r="D878" s="1">
        <v>0.0</v>
      </c>
      <c r="E878" s="1" t="s">
        <v>37</v>
      </c>
      <c r="F878" s="1" t="s">
        <v>30</v>
      </c>
      <c r="G878" s="1" t="s">
        <v>31</v>
      </c>
      <c r="H878" s="1" t="s">
        <v>7602</v>
      </c>
      <c r="I878" s="1" t="s">
        <v>7603</v>
      </c>
      <c r="J878" s="1" t="s">
        <v>7603</v>
      </c>
      <c r="K878" s="2"/>
      <c r="L878" s="1">
        <v>-7.0</v>
      </c>
      <c r="M878" s="1"/>
      <c r="N878" s="1">
        <v>7.454133333333333</v>
      </c>
      <c r="O878" s="1" t="s">
        <v>4756</v>
      </c>
      <c r="P878" s="1" t="s">
        <v>7604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24</v>
      </c>
      <c r="B879" s="1" t="s">
        <v>17</v>
      </c>
      <c r="C879" s="1">
        <v>428.0</v>
      </c>
      <c r="D879" s="1">
        <v>100.0</v>
      </c>
      <c r="E879" s="2"/>
      <c r="F879" s="1" t="s">
        <v>18</v>
      </c>
      <c r="G879" s="1" t="s">
        <v>31</v>
      </c>
      <c r="H879" s="1" t="s">
        <v>7605</v>
      </c>
      <c r="I879" s="1" t="s">
        <v>7606</v>
      </c>
      <c r="J879" s="1" t="s">
        <v>7458</v>
      </c>
      <c r="K879" s="2"/>
      <c r="L879" s="1">
        <v>704.0</v>
      </c>
      <c r="M879" s="1"/>
      <c r="N879" s="1">
        <v>30.577683333333333</v>
      </c>
      <c r="O879" s="1" t="s">
        <v>4736</v>
      </c>
      <c r="P879" s="1" t="s">
        <v>7607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24</v>
      </c>
      <c r="B880" s="1" t="s">
        <v>17</v>
      </c>
      <c r="C880" s="1">
        <v>247.0</v>
      </c>
      <c r="D880" s="1">
        <v>62.0</v>
      </c>
      <c r="E880" s="2"/>
      <c r="F880" s="1" t="s">
        <v>18</v>
      </c>
      <c r="G880" s="1" t="s">
        <v>31</v>
      </c>
      <c r="H880" s="1" t="s">
        <v>7608</v>
      </c>
      <c r="I880" s="1" t="s">
        <v>7609</v>
      </c>
      <c r="J880" s="1" t="s">
        <v>7458</v>
      </c>
      <c r="K880" s="2"/>
      <c r="L880" s="1">
        <v>728.0</v>
      </c>
      <c r="M880" s="1"/>
      <c r="N880" s="1">
        <v>8.380633333333334</v>
      </c>
      <c r="O880" s="1" t="s">
        <v>4736</v>
      </c>
      <c r="P880" s="1" t="s">
        <v>6032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36</v>
      </c>
      <c r="B881" s="1" t="s">
        <v>17</v>
      </c>
      <c r="C881" s="3">
        <v>433.0</v>
      </c>
      <c r="D881" s="1">
        <v>0.0</v>
      </c>
      <c r="E881" s="1" t="s">
        <v>37</v>
      </c>
      <c r="F881" s="1" t="s">
        <v>30</v>
      </c>
      <c r="G881" s="1" t="s">
        <v>31</v>
      </c>
      <c r="H881" s="1" t="s">
        <v>7610</v>
      </c>
      <c r="I881" s="1" t="s">
        <v>7611</v>
      </c>
      <c r="J881" s="1" t="s">
        <v>7611</v>
      </c>
      <c r="K881" s="2"/>
      <c r="L881" s="1">
        <v>-7.0</v>
      </c>
      <c r="M881" s="1"/>
      <c r="N881" s="1">
        <v>7.1068</v>
      </c>
      <c r="O881" s="1" t="s">
        <v>4756</v>
      </c>
      <c r="P881" s="1" t="s">
        <v>7612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24</v>
      </c>
      <c r="B882" s="1" t="s">
        <v>17</v>
      </c>
      <c r="C882" s="1">
        <v>247.0</v>
      </c>
      <c r="D882" s="1">
        <v>62.0</v>
      </c>
      <c r="E882" s="2"/>
      <c r="F882" s="1" t="s">
        <v>18</v>
      </c>
      <c r="G882" s="1" t="s">
        <v>31</v>
      </c>
      <c r="H882" s="1" t="s">
        <v>7613</v>
      </c>
      <c r="I882" s="1" t="s">
        <v>7614</v>
      </c>
      <c r="J882" s="1" t="s">
        <v>7458</v>
      </c>
      <c r="K882" s="2"/>
      <c r="L882" s="1">
        <v>760.0</v>
      </c>
      <c r="M882" s="1"/>
      <c r="N882" s="1">
        <v>12.346466666666666</v>
      </c>
      <c r="O882" s="1" t="s">
        <v>4736</v>
      </c>
      <c r="P882" s="1" t="s">
        <v>5947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24</v>
      </c>
      <c r="B883" s="1" t="s">
        <v>17</v>
      </c>
      <c r="C883" s="1">
        <v>394.0</v>
      </c>
      <c r="D883" s="1">
        <v>0.0</v>
      </c>
      <c r="E883" s="2"/>
      <c r="F883" s="1" t="s">
        <v>18</v>
      </c>
      <c r="G883" s="1" t="s">
        <v>31</v>
      </c>
      <c r="H883" s="1" t="s">
        <v>7615</v>
      </c>
      <c r="I883" s="1" t="s">
        <v>7616</v>
      </c>
      <c r="J883" s="1" t="s">
        <v>7458</v>
      </c>
      <c r="K883" s="2"/>
      <c r="L883" s="1">
        <v>749.0</v>
      </c>
      <c r="M883" s="1"/>
      <c r="N883" s="1">
        <v>18.6731</v>
      </c>
      <c r="O883" s="1" t="s">
        <v>4736</v>
      </c>
      <c r="P883" s="1" t="s">
        <v>7617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24</v>
      </c>
      <c r="B884" s="1" t="s">
        <v>17</v>
      </c>
      <c r="C884" s="1">
        <v>247.0</v>
      </c>
      <c r="D884" s="1">
        <v>62.0</v>
      </c>
      <c r="E884" s="2"/>
      <c r="F884" s="1" t="s">
        <v>18</v>
      </c>
      <c r="G884" s="1" t="s">
        <v>31</v>
      </c>
      <c r="H884" s="1" t="s">
        <v>7618</v>
      </c>
      <c r="I884" s="1" t="s">
        <v>7619</v>
      </c>
      <c r="J884" s="1" t="s">
        <v>7458</v>
      </c>
      <c r="K884" s="2"/>
      <c r="L884" s="1">
        <v>766.0</v>
      </c>
      <c r="M884" s="1"/>
      <c r="N884" s="1">
        <v>11.84285</v>
      </c>
      <c r="O884" s="1" t="s">
        <v>4736</v>
      </c>
      <c r="P884" s="1" t="s">
        <v>6935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24</v>
      </c>
      <c r="B885" s="1" t="s">
        <v>17</v>
      </c>
      <c r="C885" s="3">
        <v>247.0</v>
      </c>
      <c r="D885" s="1">
        <v>62.0</v>
      </c>
      <c r="E885" s="2"/>
      <c r="F885" s="1" t="s">
        <v>18</v>
      </c>
      <c r="G885" s="1" t="s">
        <v>31</v>
      </c>
      <c r="H885" s="1" t="s">
        <v>7620</v>
      </c>
      <c r="I885" s="1" t="s">
        <v>7621</v>
      </c>
      <c r="J885" s="1" t="s">
        <v>7458</v>
      </c>
      <c r="K885" s="2"/>
      <c r="L885" s="1">
        <v>689.0</v>
      </c>
      <c r="M885" s="1"/>
      <c r="N885" s="1">
        <v>85.6412</v>
      </c>
      <c r="O885" s="1" t="s">
        <v>4736</v>
      </c>
      <c r="P885" s="1" t="s">
        <v>5947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24</v>
      </c>
      <c r="B886" s="1" t="s">
        <v>17</v>
      </c>
      <c r="C886" s="1">
        <v>306.0</v>
      </c>
      <c r="D886" s="1">
        <v>0.0</v>
      </c>
      <c r="E886" s="1" t="s">
        <v>4731</v>
      </c>
      <c r="F886" s="1" t="s">
        <v>62</v>
      </c>
      <c r="G886" s="1" t="s">
        <v>31</v>
      </c>
      <c r="H886" s="1" t="s">
        <v>7622</v>
      </c>
      <c r="I886" s="1" t="s">
        <v>7623</v>
      </c>
      <c r="J886" s="1" t="s">
        <v>7624</v>
      </c>
      <c r="K886" s="1" t="s">
        <v>7625</v>
      </c>
      <c r="L886" s="1">
        <v>-14.0</v>
      </c>
      <c r="M886" s="1">
        <v>0.010116666666666666</v>
      </c>
      <c r="N886" s="1">
        <v>8.970183333333333</v>
      </c>
      <c r="O886" s="1" t="s">
        <v>4736</v>
      </c>
      <c r="P886" s="1" t="s">
        <v>7626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29</v>
      </c>
      <c r="B887" s="1" t="s">
        <v>354</v>
      </c>
      <c r="C887" s="1">
        <v>329.0</v>
      </c>
      <c r="D887" s="1">
        <v>0.0</v>
      </c>
      <c r="E887" s="2"/>
      <c r="F887" s="1" t="s">
        <v>30</v>
      </c>
      <c r="G887" s="1" t="s">
        <v>31</v>
      </c>
      <c r="H887" s="1" t="s">
        <v>7627</v>
      </c>
      <c r="I887" s="1" t="s">
        <v>7628</v>
      </c>
      <c r="J887" s="1" t="s">
        <v>7628</v>
      </c>
      <c r="K887" s="2"/>
      <c r="L887" s="1">
        <v>-5.0</v>
      </c>
      <c r="M887" s="1"/>
      <c r="N887" s="1">
        <v>9.098616666666667</v>
      </c>
      <c r="O887" s="1" t="s">
        <v>4729</v>
      </c>
      <c r="P887" s="1" t="s">
        <v>7629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29</v>
      </c>
      <c r="B888" s="3" t="s">
        <v>354</v>
      </c>
      <c r="C888" s="3">
        <v>436.0</v>
      </c>
      <c r="D888" s="1">
        <v>0.0</v>
      </c>
      <c r="E888" s="2"/>
      <c r="F888" s="1" t="s">
        <v>30</v>
      </c>
      <c r="G888" s="1" t="s">
        <v>31</v>
      </c>
      <c r="H888" s="1" t="s">
        <v>7630</v>
      </c>
      <c r="I888" s="1" t="s">
        <v>7631</v>
      </c>
      <c r="J888" s="1" t="s">
        <v>7631</v>
      </c>
      <c r="K888" s="2"/>
      <c r="L888" s="1">
        <v>-6.0</v>
      </c>
      <c r="M888" s="1"/>
      <c r="N888" s="1">
        <v>8.1119</v>
      </c>
      <c r="O888" s="1" t="s">
        <v>4729</v>
      </c>
      <c r="P888" s="1" t="s">
        <v>7632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24</v>
      </c>
      <c r="B889" s="1" t="s">
        <v>17</v>
      </c>
      <c r="C889" s="1">
        <v>410.0</v>
      </c>
      <c r="D889" s="1">
        <v>0.0</v>
      </c>
      <c r="E889" s="1" t="s">
        <v>4731</v>
      </c>
      <c r="F889" s="1" t="s">
        <v>62</v>
      </c>
      <c r="G889" s="1" t="s">
        <v>31</v>
      </c>
      <c r="H889" s="1" t="s">
        <v>7633</v>
      </c>
      <c r="I889" s="1" t="s">
        <v>7634</v>
      </c>
      <c r="J889" s="1" t="s">
        <v>7635</v>
      </c>
      <c r="K889" s="1" t="s">
        <v>7636</v>
      </c>
      <c r="L889" s="1">
        <v>-13.0</v>
      </c>
      <c r="M889" s="1">
        <v>0.008416666666666666</v>
      </c>
      <c r="N889" s="1">
        <v>7.713533333333333</v>
      </c>
      <c r="O889" s="1" t="s">
        <v>4736</v>
      </c>
      <c r="P889" s="1" t="s">
        <v>7637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29</v>
      </c>
      <c r="B890" s="1" t="s">
        <v>354</v>
      </c>
      <c r="C890" s="1">
        <v>657.0</v>
      </c>
      <c r="D890" s="1">
        <v>0.0</v>
      </c>
      <c r="E890" s="2"/>
      <c r="F890" s="1" t="s">
        <v>30</v>
      </c>
      <c r="G890" s="1" t="s">
        <v>31</v>
      </c>
      <c r="H890" s="1" t="s">
        <v>7638</v>
      </c>
      <c r="I890" s="1" t="s">
        <v>7639</v>
      </c>
      <c r="J890" s="1" t="s">
        <v>7639</v>
      </c>
      <c r="K890" s="2"/>
      <c r="L890" s="1">
        <v>-6.0</v>
      </c>
      <c r="M890" s="1"/>
      <c r="N890" s="1">
        <v>12.8624</v>
      </c>
      <c r="O890" s="1" t="s">
        <v>4729</v>
      </c>
      <c r="P890" s="1" t="s">
        <v>7640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36</v>
      </c>
      <c r="B891" s="1" t="s">
        <v>17</v>
      </c>
      <c r="C891" s="1">
        <v>488.0</v>
      </c>
      <c r="D891" s="1">
        <v>0.0</v>
      </c>
      <c r="E891" s="1" t="s">
        <v>37</v>
      </c>
      <c r="F891" s="1" t="s">
        <v>30</v>
      </c>
      <c r="G891" s="1" t="s">
        <v>31</v>
      </c>
      <c r="H891" s="1" t="s">
        <v>7641</v>
      </c>
      <c r="I891" s="1" t="s">
        <v>7642</v>
      </c>
      <c r="J891" s="1" t="s">
        <v>7642</v>
      </c>
      <c r="K891" s="2"/>
      <c r="L891" s="1">
        <v>-6.0</v>
      </c>
      <c r="M891" s="1"/>
      <c r="N891" s="1">
        <v>8.228316666666666</v>
      </c>
      <c r="O891" s="1" t="s">
        <v>4756</v>
      </c>
      <c r="P891" s="1" t="s">
        <v>7643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36</v>
      </c>
      <c r="B892" s="1" t="s">
        <v>17</v>
      </c>
      <c r="C892" s="1">
        <v>264.0</v>
      </c>
      <c r="D892" s="1">
        <v>0.0</v>
      </c>
      <c r="E892" s="1" t="s">
        <v>37</v>
      </c>
      <c r="F892" s="1" t="s">
        <v>30</v>
      </c>
      <c r="G892" s="1" t="s">
        <v>31</v>
      </c>
      <c r="H892" s="1" t="s">
        <v>7644</v>
      </c>
      <c r="I892" s="1" t="s">
        <v>7645</v>
      </c>
      <c r="J892" s="1" t="s">
        <v>7645</v>
      </c>
      <c r="K892" s="2"/>
      <c r="L892" s="1">
        <v>0.0</v>
      </c>
      <c r="M892" s="1"/>
      <c r="N892" s="1">
        <v>14.129366666666666</v>
      </c>
      <c r="O892" s="1" t="s">
        <v>4756</v>
      </c>
      <c r="P892" s="1" t="s">
        <v>6216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16</v>
      </c>
      <c r="B893" s="1" t="s">
        <v>17</v>
      </c>
      <c r="C893" s="1">
        <v>119.0</v>
      </c>
      <c r="D893" s="1">
        <v>0.0</v>
      </c>
      <c r="E893" s="2"/>
      <c r="F893" s="1" t="s">
        <v>18</v>
      </c>
      <c r="G893" s="1" t="s">
        <v>19</v>
      </c>
      <c r="H893" s="1" t="s">
        <v>7646</v>
      </c>
      <c r="I893" s="1" t="s">
        <v>7647</v>
      </c>
      <c r="J893" s="1" t="s">
        <v>7647</v>
      </c>
      <c r="K893" s="2"/>
      <c r="L893" s="1">
        <v>1.0</v>
      </c>
      <c r="M893" s="1"/>
      <c r="N893" s="1">
        <v>6.0619</v>
      </c>
      <c r="O893" s="1" t="s">
        <v>22</v>
      </c>
      <c r="P893" s="1" t="s">
        <v>7648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24</v>
      </c>
      <c r="B894" s="1" t="s">
        <v>17</v>
      </c>
      <c r="C894" s="1">
        <v>250.0</v>
      </c>
      <c r="D894" s="1">
        <v>0.0</v>
      </c>
      <c r="E894" s="1" t="s">
        <v>4731</v>
      </c>
      <c r="F894" s="1" t="s">
        <v>62</v>
      </c>
      <c r="G894" s="1" t="s">
        <v>19</v>
      </c>
      <c r="H894" s="1" t="s">
        <v>7649</v>
      </c>
      <c r="I894" s="1" t="s">
        <v>7650</v>
      </c>
      <c r="J894" s="1" t="s">
        <v>7651</v>
      </c>
      <c r="K894" s="1" t="s">
        <v>7652</v>
      </c>
      <c r="L894" s="1">
        <v>-16.0</v>
      </c>
      <c r="M894" s="1">
        <v>0.01195</v>
      </c>
      <c r="N894" s="1">
        <v>6.5888333333333335</v>
      </c>
      <c r="O894" s="1" t="s">
        <v>4736</v>
      </c>
      <c r="P894" s="1" t="s">
        <v>6233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24</v>
      </c>
      <c r="B895" s="1" t="s">
        <v>17</v>
      </c>
      <c r="C895" s="1">
        <v>1744.0</v>
      </c>
      <c r="D895" s="1">
        <v>0.0</v>
      </c>
      <c r="E895" s="1" t="s">
        <v>4731</v>
      </c>
      <c r="F895" s="1" t="s">
        <v>62</v>
      </c>
      <c r="G895" s="1" t="s">
        <v>31</v>
      </c>
      <c r="H895" s="1" t="s">
        <v>7653</v>
      </c>
      <c r="I895" s="1" t="s">
        <v>7654</v>
      </c>
      <c r="J895" s="1" t="s">
        <v>7655</v>
      </c>
      <c r="K895" s="1" t="s">
        <v>7656</v>
      </c>
      <c r="L895" s="1">
        <v>5.0</v>
      </c>
      <c r="M895" s="1">
        <v>0.0124</v>
      </c>
      <c r="N895" s="1">
        <v>30.90855</v>
      </c>
      <c r="O895" s="1" t="s">
        <v>4736</v>
      </c>
      <c r="P895" s="1" t="s">
        <v>7657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98</v>
      </c>
      <c r="B896" s="1" t="s">
        <v>17</v>
      </c>
      <c r="C896" s="1">
        <v>321.0</v>
      </c>
      <c r="D896" s="1">
        <v>0.0</v>
      </c>
      <c r="E896" s="1" t="s">
        <v>7658</v>
      </c>
      <c r="F896" s="1" t="s">
        <v>30</v>
      </c>
      <c r="G896" s="1" t="s">
        <v>31</v>
      </c>
      <c r="H896" s="1" t="s">
        <v>7659</v>
      </c>
      <c r="I896" s="1" t="s">
        <v>7660</v>
      </c>
      <c r="J896" s="1" t="s">
        <v>7660</v>
      </c>
      <c r="K896" s="2"/>
      <c r="L896" s="1">
        <v>-5.0</v>
      </c>
      <c r="M896" s="1"/>
      <c r="N896" s="1">
        <v>9.832866666666666</v>
      </c>
      <c r="O896" s="1" t="s">
        <v>4729</v>
      </c>
      <c r="P896" s="1" t="s">
        <v>7661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29</v>
      </c>
      <c r="B897" s="1" t="s">
        <v>17</v>
      </c>
      <c r="C897" s="1">
        <v>450.0</v>
      </c>
      <c r="D897" s="1">
        <v>0.0</v>
      </c>
      <c r="E897" s="2"/>
      <c r="F897" s="1" t="s">
        <v>30</v>
      </c>
      <c r="G897" s="1" t="s">
        <v>31</v>
      </c>
      <c r="H897" s="1" t="s">
        <v>7662</v>
      </c>
      <c r="I897" s="1" t="s">
        <v>7663</v>
      </c>
      <c r="J897" s="1" t="s">
        <v>7663</v>
      </c>
      <c r="K897" s="2"/>
      <c r="L897" s="1">
        <v>-7.0</v>
      </c>
      <c r="M897" s="1"/>
      <c r="N897" s="1">
        <v>7.924133333333334</v>
      </c>
      <c r="O897" s="1" t="s">
        <v>4729</v>
      </c>
      <c r="P897" s="1" t="s">
        <v>7664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16</v>
      </c>
      <c r="B898" s="1" t="s">
        <v>17</v>
      </c>
      <c r="C898" s="1">
        <v>269.0</v>
      </c>
      <c r="D898" s="1">
        <v>0.0</v>
      </c>
      <c r="E898" s="2"/>
      <c r="F898" s="1" t="s">
        <v>18</v>
      </c>
      <c r="G898" s="1" t="s">
        <v>19</v>
      </c>
      <c r="H898" s="1" t="s">
        <v>7665</v>
      </c>
      <c r="I898" s="1" t="s">
        <v>7666</v>
      </c>
      <c r="J898" s="1" t="s">
        <v>7666</v>
      </c>
      <c r="K898" s="2"/>
      <c r="L898" s="1">
        <v>-2.0</v>
      </c>
      <c r="M898" s="1"/>
      <c r="N898" s="1">
        <v>2.670516666666667</v>
      </c>
      <c r="O898" s="1" t="s">
        <v>22</v>
      </c>
      <c r="P898" s="1" t="s">
        <v>7667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24</v>
      </c>
      <c r="B899" s="1" t="s">
        <v>17</v>
      </c>
      <c r="C899" s="1">
        <v>448.0</v>
      </c>
      <c r="D899" s="1">
        <v>0.0</v>
      </c>
      <c r="E899" s="1" t="s">
        <v>4731</v>
      </c>
      <c r="F899" s="1" t="s">
        <v>62</v>
      </c>
      <c r="G899" s="1" t="s">
        <v>31</v>
      </c>
      <c r="H899" s="1" t="s">
        <v>7668</v>
      </c>
      <c r="I899" s="1" t="s">
        <v>7669</v>
      </c>
      <c r="J899" s="1" t="s">
        <v>7670</v>
      </c>
      <c r="K899" s="1" t="s">
        <v>7671</v>
      </c>
      <c r="L899" s="1">
        <v>-8.0</v>
      </c>
      <c r="M899" s="1">
        <v>0.01245</v>
      </c>
      <c r="N899" s="1">
        <v>10.2127</v>
      </c>
      <c r="O899" s="1" t="s">
        <v>4736</v>
      </c>
      <c r="P899" s="1" t="s">
        <v>7672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29</v>
      </c>
      <c r="B900" s="1" t="s">
        <v>354</v>
      </c>
      <c r="C900" s="1">
        <v>405.0</v>
      </c>
      <c r="D900" s="1">
        <v>0.0</v>
      </c>
      <c r="E900" s="2"/>
      <c r="F900" s="1" t="s">
        <v>30</v>
      </c>
      <c r="G900" s="1" t="s">
        <v>31</v>
      </c>
      <c r="H900" s="1" t="s">
        <v>7673</v>
      </c>
      <c r="I900" s="1" t="s">
        <v>7674</v>
      </c>
      <c r="J900" s="1" t="s">
        <v>7674</v>
      </c>
      <c r="K900" s="2"/>
      <c r="L900" s="1">
        <v>-7.0</v>
      </c>
      <c r="M900" s="1"/>
      <c r="N900" s="1">
        <v>7.2936</v>
      </c>
      <c r="O900" s="1" t="s">
        <v>4729</v>
      </c>
      <c r="P900" s="1" t="s">
        <v>7675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36</v>
      </c>
      <c r="B901" s="1" t="s">
        <v>17</v>
      </c>
      <c r="C901" s="1">
        <v>432.0</v>
      </c>
      <c r="D901" s="1">
        <v>0.0</v>
      </c>
      <c r="E901" s="1" t="s">
        <v>37</v>
      </c>
      <c r="F901" s="1" t="s">
        <v>30</v>
      </c>
      <c r="G901" s="1" t="s">
        <v>31</v>
      </c>
      <c r="H901" s="1" t="s">
        <v>7676</v>
      </c>
      <c r="I901" s="1" t="s">
        <v>7677</v>
      </c>
      <c r="J901" s="1" t="s">
        <v>7677</v>
      </c>
      <c r="K901" s="2"/>
      <c r="L901" s="1">
        <v>-8.0</v>
      </c>
      <c r="M901" s="1"/>
      <c r="N901" s="1">
        <v>6.66865</v>
      </c>
      <c r="O901" s="1" t="s">
        <v>4756</v>
      </c>
      <c r="P901" s="1" t="s">
        <v>7678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36</v>
      </c>
      <c r="B902" s="1" t="s">
        <v>17</v>
      </c>
      <c r="C902" s="1">
        <v>264.0</v>
      </c>
      <c r="D902" s="1">
        <v>0.0</v>
      </c>
      <c r="E902" s="1" t="s">
        <v>37</v>
      </c>
      <c r="F902" s="1" t="s">
        <v>30</v>
      </c>
      <c r="G902" s="1" t="s">
        <v>31</v>
      </c>
      <c r="H902" s="1" t="s">
        <v>7679</v>
      </c>
      <c r="I902" s="1" t="s">
        <v>7680</v>
      </c>
      <c r="J902" s="1" t="s">
        <v>7680</v>
      </c>
      <c r="K902" s="2"/>
      <c r="L902" s="1">
        <v>-8.0</v>
      </c>
      <c r="M902" s="1"/>
      <c r="N902" s="1">
        <v>7.8782</v>
      </c>
      <c r="O902" s="1" t="s">
        <v>4756</v>
      </c>
      <c r="P902" s="1" t="s">
        <v>7681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24</v>
      </c>
      <c r="B903" s="1" t="s">
        <v>17</v>
      </c>
      <c r="C903" s="1">
        <v>299.0</v>
      </c>
      <c r="D903" s="1">
        <v>75.0</v>
      </c>
      <c r="E903" s="2"/>
      <c r="F903" s="1" t="s">
        <v>18</v>
      </c>
      <c r="G903" s="1" t="s">
        <v>31</v>
      </c>
      <c r="H903" s="1" t="s">
        <v>7682</v>
      </c>
      <c r="I903" s="1" t="s">
        <v>7683</v>
      </c>
      <c r="J903" s="1" t="s">
        <v>7683</v>
      </c>
      <c r="K903" s="2"/>
      <c r="L903" s="1">
        <v>-6.0</v>
      </c>
      <c r="M903" s="1"/>
      <c r="N903" s="1">
        <v>12.20635</v>
      </c>
      <c r="O903" s="1" t="s">
        <v>4736</v>
      </c>
      <c r="P903" s="1" t="s">
        <v>7684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29</v>
      </c>
      <c r="B904" s="1" t="s">
        <v>354</v>
      </c>
      <c r="C904" s="1">
        <v>329.0</v>
      </c>
      <c r="D904" s="1">
        <v>0.0</v>
      </c>
      <c r="E904" s="2"/>
      <c r="F904" s="1" t="s">
        <v>30</v>
      </c>
      <c r="G904" s="1" t="s">
        <v>31</v>
      </c>
      <c r="H904" s="1" t="s">
        <v>7685</v>
      </c>
      <c r="I904" s="1" t="s">
        <v>7686</v>
      </c>
      <c r="J904" s="1" t="s">
        <v>7686</v>
      </c>
      <c r="K904" s="2"/>
      <c r="L904" s="1">
        <v>-6.0</v>
      </c>
      <c r="M904" s="1"/>
      <c r="N904" s="1">
        <v>8.934416666666667</v>
      </c>
      <c r="O904" s="1" t="s">
        <v>4729</v>
      </c>
      <c r="P904" s="1" t="s">
        <v>5232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36</v>
      </c>
      <c r="B905" s="1" t="s">
        <v>17</v>
      </c>
      <c r="C905" s="1">
        <v>329.0</v>
      </c>
      <c r="D905" s="1">
        <v>0.0</v>
      </c>
      <c r="E905" s="1" t="s">
        <v>37</v>
      </c>
      <c r="F905" s="1" t="s">
        <v>30</v>
      </c>
      <c r="G905" s="1" t="s">
        <v>31</v>
      </c>
      <c r="H905" s="1" t="s">
        <v>7687</v>
      </c>
      <c r="I905" s="1" t="s">
        <v>7688</v>
      </c>
      <c r="J905" s="1" t="s">
        <v>7688</v>
      </c>
      <c r="K905" s="2"/>
      <c r="L905" s="1">
        <v>-3.0</v>
      </c>
      <c r="M905" s="1"/>
      <c r="N905" s="1">
        <v>11.846583333333333</v>
      </c>
      <c r="O905" s="1" t="s">
        <v>4756</v>
      </c>
      <c r="P905" s="1" t="s">
        <v>7689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24</v>
      </c>
      <c r="B906" s="1" t="s">
        <v>17</v>
      </c>
      <c r="C906" s="1">
        <v>250.0</v>
      </c>
      <c r="D906" s="1">
        <v>0.0</v>
      </c>
      <c r="E906" s="1" t="s">
        <v>4731</v>
      </c>
      <c r="F906" s="1" t="s">
        <v>62</v>
      </c>
      <c r="G906" s="1" t="s">
        <v>31</v>
      </c>
      <c r="H906" s="1" t="s">
        <v>7690</v>
      </c>
      <c r="I906" s="1" t="s">
        <v>7691</v>
      </c>
      <c r="J906" s="1" t="s">
        <v>7692</v>
      </c>
      <c r="K906" s="1" t="s">
        <v>7693</v>
      </c>
      <c r="L906" s="1">
        <v>-4.0</v>
      </c>
      <c r="M906" s="1">
        <v>0.008116666666666666</v>
      </c>
      <c r="N906" s="1">
        <v>6.93475</v>
      </c>
      <c r="O906" s="1" t="s">
        <v>4736</v>
      </c>
      <c r="P906" s="1" t="s">
        <v>5059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24</v>
      </c>
      <c r="B907" s="1" t="s">
        <v>17</v>
      </c>
      <c r="C907" s="1">
        <v>250.0</v>
      </c>
      <c r="D907" s="1">
        <v>0.0</v>
      </c>
      <c r="E907" s="1" t="s">
        <v>4731</v>
      </c>
      <c r="F907" s="1" t="s">
        <v>62</v>
      </c>
      <c r="G907" s="1" t="s">
        <v>31</v>
      </c>
      <c r="H907" s="1" t="s">
        <v>7694</v>
      </c>
      <c r="I907" s="1" t="s">
        <v>7695</v>
      </c>
      <c r="J907" s="1" t="s">
        <v>7696</v>
      </c>
      <c r="K907" s="1" t="s">
        <v>7697</v>
      </c>
      <c r="L907" s="1">
        <v>-13.0</v>
      </c>
      <c r="M907" s="1">
        <v>0.0107</v>
      </c>
      <c r="N907" s="1">
        <v>7.9168</v>
      </c>
      <c r="O907" s="1" t="s">
        <v>4736</v>
      </c>
      <c r="P907" s="1" t="s">
        <v>5059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24</v>
      </c>
      <c r="B908" s="1" t="s">
        <v>17</v>
      </c>
      <c r="C908" s="1">
        <v>990.0</v>
      </c>
      <c r="D908" s="1">
        <v>0.0</v>
      </c>
      <c r="E908" s="1" t="s">
        <v>4731</v>
      </c>
      <c r="F908" s="1" t="s">
        <v>62</v>
      </c>
      <c r="G908" s="1" t="s">
        <v>31</v>
      </c>
      <c r="H908" s="1" t="s">
        <v>7698</v>
      </c>
      <c r="I908" s="1" t="s">
        <v>7699</v>
      </c>
      <c r="J908" s="1" t="s">
        <v>7700</v>
      </c>
      <c r="K908" s="1" t="s">
        <v>7701</v>
      </c>
      <c r="L908" s="1">
        <v>5.0</v>
      </c>
      <c r="M908" s="1">
        <v>0.025383333333333334</v>
      </c>
      <c r="N908" s="1">
        <v>14.29145</v>
      </c>
      <c r="O908" s="1" t="s">
        <v>4736</v>
      </c>
      <c r="P908" s="1" t="s">
        <v>7702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29</v>
      </c>
      <c r="B909" s="1" t="s">
        <v>354</v>
      </c>
      <c r="C909" s="1">
        <v>419.0</v>
      </c>
      <c r="D909" s="1">
        <v>0.0</v>
      </c>
      <c r="E909" s="2"/>
      <c r="F909" s="1" t="s">
        <v>30</v>
      </c>
      <c r="G909" s="1" t="s">
        <v>31</v>
      </c>
      <c r="H909" s="1" t="s">
        <v>7703</v>
      </c>
      <c r="I909" s="1" t="s">
        <v>7704</v>
      </c>
      <c r="J909" s="1" t="s">
        <v>7704</v>
      </c>
      <c r="K909" s="2"/>
      <c r="L909" s="1">
        <v>-10.0</v>
      </c>
      <c r="M909" s="1"/>
      <c r="N909" s="1">
        <v>4.9709666666666665</v>
      </c>
      <c r="O909" s="1" t="s">
        <v>4729</v>
      </c>
      <c r="P909" s="1" t="s">
        <v>7705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36</v>
      </c>
      <c r="B910" s="1" t="s">
        <v>17</v>
      </c>
      <c r="C910" s="1">
        <v>264.0</v>
      </c>
      <c r="D910" s="1">
        <v>0.0</v>
      </c>
      <c r="E910" s="1" t="s">
        <v>37</v>
      </c>
      <c r="F910" s="1" t="s">
        <v>30</v>
      </c>
      <c r="G910" s="1" t="s">
        <v>31</v>
      </c>
      <c r="H910" s="1" t="s">
        <v>7706</v>
      </c>
      <c r="I910" s="1" t="s">
        <v>7707</v>
      </c>
      <c r="J910" s="1" t="s">
        <v>7707</v>
      </c>
      <c r="K910" s="2"/>
      <c r="L910" s="1">
        <v>-9.0</v>
      </c>
      <c r="M910" s="1"/>
      <c r="N910" s="1">
        <v>5.531316666666667</v>
      </c>
      <c r="O910" s="1" t="s">
        <v>4756</v>
      </c>
      <c r="P910" s="1" t="s">
        <v>6216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24</v>
      </c>
      <c r="B911" s="1" t="s">
        <v>17</v>
      </c>
      <c r="C911" s="1">
        <v>309.0</v>
      </c>
      <c r="D911" s="1">
        <v>0.0</v>
      </c>
      <c r="E911" s="1" t="s">
        <v>4731</v>
      </c>
      <c r="F911" s="1" t="s">
        <v>62</v>
      </c>
      <c r="G911" s="1" t="s">
        <v>31</v>
      </c>
      <c r="H911" s="1" t="s">
        <v>7708</v>
      </c>
      <c r="I911" s="1" t="s">
        <v>7709</v>
      </c>
      <c r="J911" s="1" t="s">
        <v>7710</v>
      </c>
      <c r="K911" s="1" t="s">
        <v>7711</v>
      </c>
      <c r="L911" s="1">
        <v>-10.0</v>
      </c>
      <c r="M911" s="1">
        <v>0.01345</v>
      </c>
      <c r="N911" s="1">
        <v>17.3871</v>
      </c>
      <c r="O911" s="1" t="s">
        <v>4736</v>
      </c>
      <c r="P911" s="1" t="s">
        <v>7712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24</v>
      </c>
      <c r="B912" s="1" t="s">
        <v>17</v>
      </c>
      <c r="C912" s="1">
        <v>274.0</v>
      </c>
      <c r="D912" s="1">
        <v>0.0</v>
      </c>
      <c r="E912" s="1" t="s">
        <v>4731</v>
      </c>
      <c r="F912" s="1" t="s">
        <v>62</v>
      </c>
      <c r="G912" s="1" t="s">
        <v>31</v>
      </c>
      <c r="H912" s="1" t="s">
        <v>7713</v>
      </c>
      <c r="I912" s="1" t="s">
        <v>7714</v>
      </c>
      <c r="J912" s="1" t="s">
        <v>7715</v>
      </c>
      <c r="K912" s="1" t="s">
        <v>7716</v>
      </c>
      <c r="L912" s="1">
        <v>-12.0</v>
      </c>
      <c r="M912" s="1">
        <v>0.009216666666666666</v>
      </c>
      <c r="N912" s="1">
        <v>16.290033333333334</v>
      </c>
      <c r="O912" s="1" t="s">
        <v>4736</v>
      </c>
      <c r="P912" s="1" t="s">
        <v>7717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24</v>
      </c>
      <c r="B913" s="3" t="s">
        <v>17</v>
      </c>
      <c r="C913" s="1">
        <v>308.0</v>
      </c>
      <c r="D913" s="1">
        <v>0.0</v>
      </c>
      <c r="E913" s="1" t="s">
        <v>4731</v>
      </c>
      <c r="F913" s="1" t="s">
        <v>62</v>
      </c>
      <c r="G913" s="1" t="s">
        <v>31</v>
      </c>
      <c r="H913" s="1" t="s">
        <v>7718</v>
      </c>
      <c r="I913" s="1" t="s">
        <v>7719</v>
      </c>
      <c r="J913" s="1" t="s">
        <v>7720</v>
      </c>
      <c r="K913" s="1" t="s">
        <v>7721</v>
      </c>
      <c r="L913" s="1">
        <v>-6.0</v>
      </c>
      <c r="M913" s="1">
        <v>0.009366666666666667</v>
      </c>
      <c r="N913" s="1">
        <v>17.553366666666665</v>
      </c>
      <c r="O913" s="1" t="s">
        <v>4736</v>
      </c>
      <c r="P913" s="1" t="s">
        <v>7722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4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2"/>
      <c r="B945" s="2"/>
      <c r="C945" s="4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2"/>
      <c r="B957" s="2"/>
      <c r="C957" s="4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2"/>
      <c r="B964" s="2"/>
      <c r="C964" s="4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4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4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2"/>
      <c r="B1003" s="2"/>
      <c r="C1003" s="4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2"/>
      <c r="B1010" s="2"/>
      <c r="C1010" s="4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</row>
    <row r="1011">
      <c r="A1011" s="2"/>
      <c r="B1011" s="2"/>
      <c r="C1011" s="4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4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</row>
    <row r="1038">
      <c r="A1038" s="2"/>
      <c r="B1038" s="4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</row>
    <row r="1072">
      <c r="A1072" s="2"/>
      <c r="B1072" s="2"/>
      <c r="C1072" s="4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</row>
    <row r="1074">
      <c r="A1074" s="2"/>
      <c r="B1074" s="2"/>
      <c r="C1074" s="4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</row>
    <row r="1146">
      <c r="A1146" s="2"/>
      <c r="B1146" s="2"/>
      <c r="C1146" s="4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S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S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  <row r="1194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  <c r="AD1194" s="2"/>
      <c r="AE1194" s="2"/>
      <c r="AF1194" s="2"/>
    </row>
    <row r="119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S1195" s="2"/>
      <c r="T1195" s="2"/>
      <c r="U1195" s="2"/>
      <c r="V1195" s="2"/>
      <c r="W1195" s="2"/>
      <c r="X1195" s="2"/>
      <c r="Y1195" s="2"/>
      <c r="Z1195" s="2"/>
      <c r="AB1195" s="2"/>
      <c r="AC1195" s="2"/>
      <c r="AD1195" s="2"/>
      <c r="AE1195" s="2"/>
      <c r="AF1195" s="2"/>
    </row>
    <row r="1196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  <c r="AD1196" s="2"/>
      <c r="AE1196" s="2"/>
      <c r="AF1196" s="2"/>
    </row>
    <row r="1197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  <c r="AD1197" s="2"/>
      <c r="AE1197" s="2"/>
      <c r="AF1197" s="2"/>
    </row>
    <row r="1198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S1198" s="2"/>
      <c r="T1198" s="2"/>
      <c r="U1198" s="2"/>
      <c r="V1198" s="2"/>
      <c r="W1198" s="2"/>
      <c r="X1198" s="2"/>
      <c r="Y1198" s="2"/>
      <c r="Z1198" s="2"/>
      <c r="AB1198" s="2"/>
      <c r="AC1198" s="2"/>
      <c r="AD1198" s="2"/>
      <c r="AE1198" s="2"/>
      <c r="AF1198" s="2"/>
    </row>
    <row r="1199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S1199" s="2"/>
      <c r="T1199" s="2"/>
      <c r="U1199" s="2"/>
      <c r="V1199" s="2"/>
      <c r="W1199" s="2"/>
      <c r="X1199" s="2"/>
      <c r="Y1199" s="2"/>
      <c r="Z1199" s="2"/>
      <c r="AB1199" s="2"/>
      <c r="AC1199" s="2"/>
      <c r="AD1199" s="2"/>
      <c r="AE1199" s="2"/>
      <c r="AF1199" s="2"/>
    </row>
    <row r="1200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  <c r="AD1200" s="2"/>
      <c r="AE1200" s="2"/>
      <c r="AF1200" s="2"/>
    </row>
    <row r="1201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  <c r="AE1201" s="2"/>
      <c r="AF1201" s="2"/>
    </row>
    <row r="1202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  <c r="AC1202" s="2"/>
      <c r="AD1202" s="2"/>
      <c r="AE1202" s="2"/>
      <c r="AF1202" s="2"/>
    </row>
    <row r="1203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S1203" s="2"/>
      <c r="T1203" s="2"/>
      <c r="U1203" s="2"/>
      <c r="V1203" s="2"/>
      <c r="W1203" s="2"/>
      <c r="X1203" s="2"/>
      <c r="Y1203" s="2"/>
      <c r="Z1203" s="2"/>
      <c r="AB1203" s="2"/>
      <c r="AC1203" s="2"/>
      <c r="AD1203" s="2"/>
      <c r="AE1203" s="2"/>
      <c r="AF1203" s="2"/>
    </row>
    <row r="1204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S1204" s="2"/>
      <c r="T1204" s="2"/>
      <c r="U1204" s="2"/>
      <c r="V1204" s="2"/>
      <c r="W1204" s="2"/>
      <c r="X1204" s="2"/>
      <c r="Y1204" s="2"/>
      <c r="Z1204" s="2"/>
      <c r="AB1204" s="2"/>
      <c r="AC1204" s="2"/>
      <c r="AD1204" s="2"/>
      <c r="AE1204" s="2"/>
      <c r="AF1204" s="2"/>
    </row>
    <row r="120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S1205" s="2"/>
      <c r="T1205" s="2"/>
      <c r="U1205" s="2"/>
      <c r="V1205" s="2"/>
      <c r="W1205" s="2"/>
      <c r="X1205" s="2"/>
      <c r="Y1205" s="2"/>
      <c r="Z1205" s="2"/>
      <c r="AB1205" s="2"/>
      <c r="AC1205" s="2"/>
      <c r="AD1205" s="2"/>
      <c r="AE1205" s="2"/>
      <c r="AF1205" s="2"/>
    </row>
    <row r="1206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  <c r="AD1206" s="2"/>
      <c r="AE1206" s="2"/>
      <c r="AF1206" s="2"/>
    </row>
    <row r="1207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  <c r="AC1207" s="2"/>
      <c r="AD1207" s="2"/>
      <c r="AE1207" s="2"/>
      <c r="AF1207" s="2"/>
    </row>
    <row r="1208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S1208" s="2"/>
      <c r="T1208" s="2"/>
      <c r="U1208" s="2"/>
      <c r="V1208" s="2"/>
      <c r="W1208" s="2"/>
      <c r="X1208" s="2"/>
      <c r="Y1208" s="2"/>
      <c r="Z1208" s="2"/>
      <c r="AB1208" s="2"/>
      <c r="AC1208" s="2"/>
      <c r="AD1208" s="2"/>
      <c r="AE1208" s="2"/>
      <c r="AF1208" s="2"/>
    </row>
    <row r="1209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  <c r="AC1209" s="2"/>
      <c r="AD1209" s="2"/>
      <c r="AE1209" s="2"/>
      <c r="AF1209" s="2"/>
    </row>
    <row r="1210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S1210" s="2"/>
      <c r="T1210" s="2"/>
      <c r="U1210" s="2"/>
      <c r="V1210" s="2"/>
      <c r="W1210" s="2"/>
      <c r="X1210" s="2"/>
      <c r="Y1210" s="2"/>
      <c r="Z1210" s="2"/>
      <c r="AB1210" s="2"/>
      <c r="AC1210" s="2"/>
      <c r="AD1210" s="2"/>
      <c r="AE1210" s="2"/>
      <c r="AF1210" s="2"/>
    </row>
    <row r="1211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S1211" s="2"/>
      <c r="T1211" s="2"/>
      <c r="U1211" s="2"/>
      <c r="V1211" s="2"/>
      <c r="W1211" s="2"/>
      <c r="X1211" s="2"/>
      <c r="Y1211" s="2"/>
      <c r="Z1211" s="2"/>
      <c r="AB1211" s="2"/>
      <c r="AC1211" s="2"/>
      <c r="AD1211" s="2"/>
      <c r="AE1211" s="2"/>
      <c r="AF1211" s="2"/>
    </row>
    <row r="1212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S1212" s="2"/>
      <c r="T1212" s="2"/>
      <c r="U1212" s="2"/>
      <c r="V1212" s="2"/>
      <c r="W1212" s="2"/>
      <c r="X1212" s="2"/>
      <c r="Y1212" s="2"/>
      <c r="Z1212" s="2"/>
      <c r="AB1212" s="2"/>
      <c r="AC1212" s="2"/>
      <c r="AD1212" s="2"/>
      <c r="AE1212" s="2"/>
      <c r="AF1212" s="2"/>
    </row>
    <row r="1213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S1213" s="2"/>
      <c r="T1213" s="2"/>
      <c r="U1213" s="2"/>
      <c r="V1213" s="2"/>
      <c r="W1213" s="2"/>
      <c r="X1213" s="2"/>
      <c r="Y1213" s="2"/>
      <c r="Z1213" s="2"/>
      <c r="AB1213" s="2"/>
      <c r="AC1213" s="2"/>
      <c r="AD1213" s="2"/>
      <c r="AE1213" s="2"/>
      <c r="AF1213" s="2"/>
    </row>
    <row r="1214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S1214" s="2"/>
      <c r="T1214" s="2"/>
      <c r="U1214" s="2"/>
      <c r="V1214" s="2"/>
      <c r="W1214" s="2"/>
      <c r="X1214" s="2"/>
      <c r="Y1214" s="2"/>
      <c r="Z1214" s="2"/>
      <c r="AB1214" s="2"/>
      <c r="AC1214" s="2"/>
      <c r="AD1214" s="2"/>
      <c r="AE1214" s="2"/>
      <c r="AF1214" s="2"/>
    </row>
    <row r="12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  <c r="AC1215" s="2"/>
      <c r="AD1215" s="2"/>
      <c r="AE1215" s="2"/>
      <c r="AF1215" s="2"/>
    </row>
    <row r="1216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  <c r="AC1216" s="2"/>
      <c r="AD1216" s="2"/>
      <c r="AE1216" s="2"/>
      <c r="AF1216" s="2"/>
    </row>
    <row r="1217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S1217" s="2"/>
      <c r="T1217" s="2"/>
      <c r="U1217" s="2"/>
      <c r="V1217" s="2"/>
      <c r="W1217" s="2"/>
      <c r="X1217" s="2"/>
      <c r="Y1217" s="2"/>
      <c r="Z1217" s="2"/>
      <c r="AB1217" s="2"/>
      <c r="AC1217" s="2"/>
      <c r="AD1217" s="2"/>
      <c r="AE1217" s="2"/>
      <c r="AF1217" s="2"/>
    </row>
    <row r="1218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  <c r="AC1218" s="2"/>
      <c r="AD1218" s="2"/>
      <c r="AE1218" s="2"/>
      <c r="AF1218" s="2"/>
    </row>
    <row r="1219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S1219" s="2"/>
      <c r="T1219" s="2"/>
      <c r="U1219" s="2"/>
      <c r="V1219" s="2"/>
      <c r="W1219" s="2"/>
      <c r="X1219" s="2"/>
      <c r="Y1219" s="2"/>
      <c r="Z1219" s="2"/>
      <c r="AB1219" s="2"/>
      <c r="AC1219" s="2"/>
      <c r="AD1219" s="2"/>
      <c r="AE1219" s="2"/>
      <c r="AF1219" s="2"/>
    </row>
    <row r="1220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  <c r="AC1220" s="2"/>
      <c r="AD1220" s="2"/>
      <c r="AE1220" s="2"/>
      <c r="AF1220" s="2"/>
    </row>
    <row r="1221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S1221" s="2"/>
      <c r="T1221" s="2"/>
      <c r="U1221" s="2"/>
      <c r="V1221" s="2"/>
      <c r="W1221" s="2"/>
      <c r="X1221" s="2"/>
      <c r="Y1221" s="2"/>
      <c r="Z1221" s="2"/>
      <c r="AB1221" s="2"/>
      <c r="AC1221" s="2"/>
      <c r="AD1221" s="2"/>
      <c r="AE1221" s="2"/>
      <c r="AF1221" s="2"/>
    </row>
    <row r="1222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  <c r="AC1222" s="2"/>
      <c r="AD1222" s="2"/>
      <c r="AE1222" s="2"/>
      <c r="AF1222" s="2"/>
    </row>
    <row r="1223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S1223" s="2"/>
      <c r="T1223" s="2"/>
      <c r="U1223" s="2"/>
      <c r="V1223" s="2"/>
      <c r="W1223" s="2"/>
      <c r="X1223" s="2"/>
      <c r="Y1223" s="2"/>
      <c r="Z1223" s="2"/>
      <c r="AB1223" s="2"/>
      <c r="AC1223" s="2"/>
      <c r="AD1223" s="2"/>
      <c r="AE1223" s="2"/>
      <c r="AF1223" s="2"/>
    </row>
    <row r="1224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  <c r="AC1224" s="2"/>
      <c r="AD1224" s="2"/>
      <c r="AE1224" s="2"/>
      <c r="AF1224" s="2"/>
    </row>
    <row r="122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S1225" s="2"/>
      <c r="T1225" s="2"/>
      <c r="U1225" s="2"/>
      <c r="V1225" s="2"/>
      <c r="W1225" s="2"/>
      <c r="X1225" s="2"/>
      <c r="Y1225" s="2"/>
      <c r="Z1225" s="2"/>
      <c r="AB1225" s="2"/>
      <c r="AC1225" s="2"/>
      <c r="AD1225" s="2"/>
      <c r="AE1225" s="2"/>
      <c r="AF1225" s="2"/>
    </row>
    <row r="1226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  <c r="AC1226" s="2"/>
      <c r="AD1226" s="2"/>
      <c r="AE1226" s="2"/>
      <c r="AF1226" s="2"/>
    </row>
    <row r="1227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S1227" s="2"/>
      <c r="T1227" s="2"/>
      <c r="U1227" s="2"/>
      <c r="V1227" s="2"/>
      <c r="W1227" s="2"/>
      <c r="X1227" s="2"/>
      <c r="Y1227" s="2"/>
      <c r="Z1227" s="2"/>
      <c r="AB1227" s="2"/>
      <c r="AC1227" s="2"/>
      <c r="AD1227" s="2"/>
      <c r="AE1227" s="2"/>
      <c r="AF1227" s="2"/>
    </row>
    <row r="1228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  <c r="AC1228" s="2"/>
      <c r="AD1228" s="2"/>
      <c r="AE1228" s="2"/>
      <c r="AF1228" s="2"/>
    </row>
    <row r="1229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  <c r="AC1229" s="2"/>
      <c r="AD1229" s="2"/>
      <c r="AE1229" s="2"/>
      <c r="AF1229" s="2"/>
    </row>
    <row r="1230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  <c r="AC1230" s="2"/>
      <c r="AD1230" s="2"/>
      <c r="AE1230" s="2"/>
      <c r="AF1230" s="2"/>
    </row>
    <row r="1231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S1231" s="2"/>
      <c r="T1231" s="2"/>
      <c r="U1231" s="2"/>
      <c r="V1231" s="2"/>
      <c r="W1231" s="2"/>
      <c r="X1231" s="2"/>
      <c r="Y1231" s="2"/>
      <c r="Z1231" s="2"/>
      <c r="AB1231" s="2"/>
      <c r="AC1231" s="2"/>
      <c r="AD1231" s="2"/>
      <c r="AE1231" s="2"/>
      <c r="AF1231" s="2"/>
    </row>
    <row r="1232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  <c r="AC1232" s="2"/>
      <c r="AD1232" s="2"/>
      <c r="AE1232" s="2"/>
      <c r="AF1232" s="2"/>
    </row>
    <row r="1233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S1233" s="2"/>
      <c r="T1233" s="2"/>
      <c r="U1233" s="2"/>
      <c r="V1233" s="2"/>
      <c r="W1233" s="2"/>
      <c r="X1233" s="2"/>
      <c r="Y1233" s="2"/>
      <c r="Z1233" s="2"/>
      <c r="AB1233" s="2"/>
      <c r="AC1233" s="2"/>
      <c r="AD1233" s="2"/>
      <c r="AE1233" s="2"/>
      <c r="AF1233" s="2"/>
    </row>
    <row r="1234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  <c r="AC1234" s="2"/>
      <c r="AD1234" s="2"/>
      <c r="AE1234" s="2"/>
      <c r="AF1234" s="2"/>
    </row>
    <row r="123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S1235" s="2"/>
      <c r="T1235" s="2"/>
      <c r="U1235" s="2"/>
      <c r="V1235" s="2"/>
      <c r="W1235" s="2"/>
      <c r="X1235" s="2"/>
      <c r="Y1235" s="2"/>
      <c r="Z1235" s="2"/>
      <c r="AB1235" s="2"/>
      <c r="AC1235" s="2"/>
      <c r="AD1235" s="2"/>
      <c r="AE1235" s="2"/>
      <c r="AF1235" s="2"/>
    </row>
    <row r="1236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  <c r="AC1236" s="2"/>
      <c r="AD1236" s="2"/>
      <c r="AE1236" s="2"/>
      <c r="AF1236" s="2"/>
    </row>
    <row r="1237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  <c r="AC1237" s="2"/>
      <c r="AD1237" s="2"/>
      <c r="AE1237" s="2"/>
      <c r="AF1237" s="2"/>
    </row>
    <row r="1238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  <c r="AC1238" s="2"/>
      <c r="AD1238" s="2"/>
      <c r="AE1238" s="2"/>
      <c r="AF1238" s="2"/>
    </row>
    <row r="1239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  <c r="AC1239" s="2"/>
      <c r="AD1239" s="2"/>
      <c r="AE1239" s="2"/>
      <c r="AF1239" s="2"/>
    </row>
    <row r="1240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  <c r="AC1240" s="2"/>
      <c r="AD1240" s="2"/>
      <c r="AE1240" s="2"/>
      <c r="AF1240" s="2"/>
    </row>
    <row r="1241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  <c r="AC1241" s="2"/>
      <c r="AD1241" s="2"/>
      <c r="AE1241" s="2"/>
      <c r="AF1241" s="2"/>
    </row>
    <row r="1242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  <c r="AC1242" s="2"/>
      <c r="AD1242" s="2"/>
      <c r="AE1242" s="2"/>
      <c r="AF1242" s="2"/>
    </row>
    <row r="1243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  <c r="AC1243" s="2"/>
      <c r="AD1243" s="2"/>
      <c r="AE1243" s="2"/>
      <c r="AF1243" s="2"/>
    </row>
    <row r="1244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  <c r="AC1244" s="2"/>
      <c r="AD1244" s="2"/>
      <c r="AE1244" s="2"/>
      <c r="AF1244" s="2"/>
    </row>
    <row r="124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  <c r="AC1245" s="2"/>
      <c r="AD1245" s="2"/>
      <c r="AE1245" s="2"/>
      <c r="AF1245" s="2"/>
    </row>
    <row r="1246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  <c r="AC1246" s="2"/>
      <c r="AD1246" s="2"/>
      <c r="AE1246" s="2"/>
      <c r="AF1246" s="2"/>
    </row>
    <row r="1247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  <c r="AC1247" s="2"/>
      <c r="AD1247" s="2"/>
      <c r="AE1247" s="2"/>
      <c r="AF1247" s="2"/>
    </row>
    <row r="1248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  <c r="AC1248" s="2"/>
      <c r="AD1248" s="2"/>
      <c r="AE1248" s="2"/>
      <c r="AF1248" s="2"/>
    </row>
    <row r="1249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  <c r="AC1249" s="2"/>
      <c r="AD1249" s="2"/>
      <c r="AE1249" s="2"/>
      <c r="AF1249" s="2"/>
    </row>
    <row r="1250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  <c r="AC1250" s="2"/>
      <c r="AD1250" s="2"/>
      <c r="AE1250" s="2"/>
      <c r="AF1250" s="2"/>
    </row>
    <row r="1251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  <c r="AC1251" s="2"/>
      <c r="AD1251" s="2"/>
      <c r="AE1251" s="2"/>
      <c r="AF1251" s="2"/>
    </row>
    <row r="1252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  <c r="AC1252" s="2"/>
      <c r="AD1252" s="2"/>
      <c r="AE1252" s="2"/>
      <c r="AF1252" s="2"/>
    </row>
    <row r="1253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  <c r="AC1253" s="2"/>
      <c r="AD1253" s="2"/>
      <c r="AE1253" s="2"/>
      <c r="AF1253" s="2"/>
    </row>
    <row r="1254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  <c r="AC1254" s="2"/>
      <c r="AD1254" s="2"/>
      <c r="AE1254" s="2"/>
      <c r="AF1254" s="2"/>
    </row>
    <row r="125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  <c r="AC1255" s="2"/>
      <c r="AD1255" s="2"/>
      <c r="AE1255" s="2"/>
      <c r="AF1255" s="2"/>
    </row>
    <row r="1256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  <c r="AC1256" s="2"/>
      <c r="AD1256" s="2"/>
      <c r="AE1256" s="2"/>
      <c r="AF1256" s="2"/>
    </row>
    <row r="1257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  <c r="AC1257" s="2"/>
      <c r="AD1257" s="2"/>
      <c r="AE1257" s="2"/>
      <c r="AF1257" s="2"/>
    </row>
    <row r="1258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  <c r="AC1258" s="2"/>
      <c r="AD1258" s="2"/>
      <c r="AE1258" s="2"/>
      <c r="AF1258" s="2"/>
    </row>
    <row r="1259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  <c r="AC1259" s="2"/>
      <c r="AD1259" s="2"/>
      <c r="AE1259" s="2"/>
      <c r="AF1259" s="2"/>
    </row>
    <row r="1260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  <c r="AC1260" s="2"/>
      <c r="AD1260" s="2"/>
      <c r="AE1260" s="2"/>
      <c r="AF1260" s="2"/>
    </row>
    <row r="1261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  <c r="AC1261" s="2"/>
      <c r="AD1261" s="2"/>
      <c r="AE1261" s="2"/>
      <c r="AF1261" s="2"/>
    </row>
    <row r="1262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  <c r="AC1262" s="2"/>
      <c r="AD1262" s="2"/>
      <c r="AE1262" s="2"/>
      <c r="AF1262" s="2"/>
    </row>
    <row r="1263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  <c r="AC1263" s="2"/>
      <c r="AD1263" s="2"/>
      <c r="AE1263" s="2"/>
      <c r="AF1263" s="2"/>
    </row>
    <row r="1264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  <c r="AC1264" s="2"/>
      <c r="AD1264" s="2"/>
      <c r="AE1264" s="2"/>
      <c r="AF1264" s="2"/>
    </row>
    <row r="126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  <c r="AC1265" s="2"/>
      <c r="AD1265" s="2"/>
      <c r="AE1265" s="2"/>
      <c r="AF1265" s="2"/>
    </row>
    <row r="1266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  <c r="AC1266" s="2"/>
      <c r="AD1266" s="2"/>
      <c r="AE1266" s="2"/>
      <c r="AF1266" s="2"/>
    </row>
    <row r="1267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  <c r="AC1267" s="2"/>
      <c r="AD1267" s="2"/>
      <c r="AE1267" s="2"/>
      <c r="AF1267" s="2"/>
    </row>
    <row r="1268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  <c r="AC1268" s="2"/>
      <c r="AD1268" s="2"/>
      <c r="AE1268" s="2"/>
      <c r="AF1268" s="2"/>
    </row>
    <row r="1269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  <c r="AC1269" s="2"/>
      <c r="AD1269" s="2"/>
      <c r="AE1269" s="2"/>
      <c r="AF1269" s="2"/>
    </row>
    <row r="1270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  <c r="AC1270" s="2"/>
      <c r="AD1270" s="2"/>
      <c r="AE1270" s="2"/>
      <c r="AF1270" s="2"/>
    </row>
    <row r="1271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  <c r="AC1271" s="2"/>
      <c r="AD1271" s="2"/>
      <c r="AE1271" s="2"/>
      <c r="AF1271" s="2"/>
    </row>
    <row r="1272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  <c r="AC1272" s="2"/>
      <c r="AD1272" s="2"/>
      <c r="AE1272" s="2"/>
      <c r="AF1272" s="2"/>
    </row>
    <row r="1273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  <c r="AC1273" s="2"/>
      <c r="AD1273" s="2"/>
      <c r="AE1273" s="2"/>
      <c r="AF1273" s="2"/>
    </row>
    <row r="1274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  <c r="AC1274" s="2"/>
      <c r="AD1274" s="2"/>
      <c r="AE1274" s="2"/>
      <c r="AF1274" s="2"/>
    </row>
    <row r="127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  <c r="AC1275" s="2"/>
      <c r="AD1275" s="2"/>
      <c r="AE1275" s="2"/>
      <c r="AF1275" s="2"/>
    </row>
    <row r="1276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  <c r="AC1276" s="2"/>
      <c r="AD1276" s="2"/>
      <c r="AE1276" s="2"/>
      <c r="AF1276" s="2"/>
    </row>
    <row r="1277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  <c r="AC1277" s="2"/>
      <c r="AD1277" s="2"/>
      <c r="AE1277" s="2"/>
      <c r="AF1277" s="2"/>
    </row>
    <row r="1278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  <c r="AC1278" s="2"/>
      <c r="AD1278" s="2"/>
      <c r="AE1278" s="2"/>
      <c r="AF1278" s="2"/>
    </row>
    <row r="1279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  <c r="AC1279" s="2"/>
      <c r="AD1279" s="2"/>
      <c r="AE1279" s="2"/>
      <c r="AF1279" s="2"/>
    </row>
    <row r="1280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  <c r="AC1280" s="2"/>
      <c r="AD1280" s="2"/>
      <c r="AE1280" s="2"/>
      <c r="AF1280" s="2"/>
    </row>
    <row r="1281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  <c r="AC1281" s="2"/>
      <c r="AD1281" s="2"/>
      <c r="AE1281" s="2"/>
      <c r="AF1281" s="2"/>
    </row>
    <row r="1282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  <c r="AC1282" s="2"/>
      <c r="AD1282" s="2"/>
      <c r="AE1282" s="2"/>
      <c r="AF1282" s="2"/>
    </row>
    <row r="1283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  <c r="AC1283" s="2"/>
      <c r="AD1283" s="2"/>
      <c r="AE1283" s="2"/>
      <c r="AF1283" s="2"/>
    </row>
    <row r="1284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  <c r="AC1284" s="2"/>
      <c r="AD1284" s="2"/>
      <c r="AE1284" s="2"/>
      <c r="AF1284" s="2"/>
    </row>
    <row r="128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  <c r="AC1285" s="2"/>
      <c r="AD1285" s="2"/>
      <c r="AE1285" s="2"/>
      <c r="AF1285" s="2"/>
    </row>
    <row r="1286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  <c r="AC1286" s="2"/>
      <c r="AD1286" s="2"/>
      <c r="AE1286" s="2"/>
      <c r="AF1286" s="2"/>
    </row>
    <row r="1287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  <c r="AC1287" s="2"/>
      <c r="AD1287" s="2"/>
      <c r="AE1287" s="2"/>
      <c r="AF1287" s="2"/>
    </row>
    <row r="1288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  <c r="AC1288" s="2"/>
      <c r="AD1288" s="2"/>
      <c r="AE1288" s="2"/>
      <c r="AF1288" s="2"/>
    </row>
    <row r="1289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  <c r="AC1289" s="2"/>
      <c r="AD1289" s="2"/>
      <c r="AE1289" s="2"/>
      <c r="AF1289" s="2"/>
    </row>
    <row r="1290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  <c r="AC1290" s="2"/>
      <c r="AD1290" s="2"/>
      <c r="AE1290" s="2"/>
      <c r="AF1290" s="2"/>
    </row>
    <row r="1291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  <c r="AC1291" s="2"/>
      <c r="AD1291" s="2"/>
      <c r="AE1291" s="2"/>
      <c r="AF1291" s="2"/>
    </row>
    <row r="1292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  <c r="AC1292" s="2"/>
      <c r="AD1292" s="2"/>
      <c r="AE1292" s="2"/>
      <c r="AF1292" s="2"/>
    </row>
    <row r="1293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  <c r="AC1293" s="2"/>
      <c r="AD1293" s="2"/>
      <c r="AE1293" s="2"/>
      <c r="AF1293" s="2"/>
    </row>
    <row r="1294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  <c r="AC1294" s="2"/>
      <c r="AD1294" s="2"/>
      <c r="AE1294" s="2"/>
      <c r="AF1294" s="2"/>
    </row>
    <row r="129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  <c r="AC1295" s="2"/>
      <c r="AD1295" s="2"/>
      <c r="AE1295" s="2"/>
      <c r="AF1295" s="2"/>
    </row>
    <row r="1296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  <c r="AC1296" s="2"/>
      <c r="AD1296" s="2"/>
      <c r="AE1296" s="2"/>
      <c r="AF1296" s="2"/>
    </row>
    <row r="1297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  <c r="AC1297" s="2"/>
      <c r="AD1297" s="2"/>
      <c r="AE1297" s="2"/>
      <c r="AF1297" s="2"/>
    </row>
    <row r="1298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  <c r="AC1298" s="2"/>
      <c r="AD1298" s="2"/>
      <c r="AE1298" s="2"/>
      <c r="AF1298" s="2"/>
    </row>
    <row r="1299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  <c r="AC1299" s="2"/>
      <c r="AD1299" s="2"/>
      <c r="AE1299" s="2"/>
      <c r="AF1299" s="2"/>
    </row>
    <row r="1300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  <c r="AC1300" s="2"/>
      <c r="AD1300" s="2"/>
      <c r="AE1300" s="2"/>
      <c r="AF1300" s="2"/>
    </row>
    <row r="1301">
      <c r="A1301" s="2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  <c r="AC1301" s="2"/>
      <c r="AD1301" s="2"/>
      <c r="AE1301" s="2"/>
      <c r="AF1301" s="2"/>
    </row>
    <row r="1302">
      <c r="A1302" s="2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  <c r="AC1302" s="2"/>
      <c r="AD1302" s="2"/>
      <c r="AE1302" s="2"/>
      <c r="AF1302" s="2"/>
    </row>
    <row r="1303">
      <c r="A1303" s="2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  <c r="AC1303" s="2"/>
      <c r="AD1303" s="2"/>
      <c r="AE1303" s="2"/>
      <c r="AF1303" s="2"/>
    </row>
    <row r="1304">
      <c r="A1304" s="2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  <c r="AC1304" s="2"/>
      <c r="AD1304" s="2"/>
      <c r="AE1304" s="2"/>
      <c r="AF1304" s="2"/>
    </row>
    <row r="1305">
      <c r="A1305" s="2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  <c r="AC1305" s="2"/>
      <c r="AD1305" s="2"/>
      <c r="AE1305" s="2"/>
      <c r="AF1305" s="2"/>
    </row>
  </sheetData>
  <autoFilter ref="$A$1:$P$1098">
    <filterColumn colId="0">
      <filters blank="1">
        <filter val="wolt"/>
      </filters>
    </filterColumn>
  </autoFil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4460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3423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3424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3425</v>
      </c>
      <c r="B9" s="6"/>
      <c r="C9" s="6"/>
      <c r="D9" s="6"/>
      <c r="E9" s="7"/>
    </row>
    <row r="10" hidden="1">
      <c r="A10" s="20" t="s">
        <v>3426</v>
      </c>
      <c r="B10" s="21" t="s">
        <v>3427</v>
      </c>
      <c r="C10" s="22" t="s">
        <v>3428</v>
      </c>
      <c r="D10" s="21" t="s">
        <v>3429</v>
      </c>
      <c r="E10" s="23" t="s">
        <v>13</v>
      </c>
    </row>
    <row r="11" hidden="1">
      <c r="A11" s="24" t="s">
        <v>3430</v>
      </c>
      <c r="B11" s="25">
        <v>835.0</v>
      </c>
      <c r="C11" s="26">
        <v>835.0</v>
      </c>
      <c r="D11" s="27">
        <f t="shared" ref="D11:D26" si="1">C11-B11</f>
        <v>0</v>
      </c>
      <c r="E11" s="41"/>
    </row>
    <row r="12" hidden="1">
      <c r="A12" s="24" t="s">
        <v>3431</v>
      </c>
      <c r="B12" s="29">
        <v>1677.0</v>
      </c>
      <c r="C12" s="26">
        <v>1677.0</v>
      </c>
      <c r="D12" s="27">
        <f t="shared" si="1"/>
        <v>0</v>
      </c>
      <c r="E12" s="41"/>
    </row>
    <row r="13" hidden="1">
      <c r="A13" s="24" t="s">
        <v>3432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3434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3436</v>
      </c>
      <c r="B15" s="29">
        <v>240.0</v>
      </c>
      <c r="C15" s="26">
        <v>240.0</v>
      </c>
      <c r="D15" s="27">
        <f t="shared" si="1"/>
        <v>0</v>
      </c>
      <c r="E15" s="41"/>
    </row>
    <row r="16" hidden="1">
      <c r="A16" s="30" t="s">
        <v>3438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3439</v>
      </c>
      <c r="B17" s="29">
        <v>1500.0</v>
      </c>
      <c r="C17" s="26">
        <v>1500.0</v>
      </c>
      <c r="D17" s="27">
        <f t="shared" si="1"/>
        <v>0</v>
      </c>
      <c r="E17" s="40" t="s">
        <v>7723</v>
      </c>
    </row>
    <row r="18" hidden="1">
      <c r="A18" s="31" t="s">
        <v>3441</v>
      </c>
      <c r="B18" s="29">
        <v>0.0</v>
      </c>
      <c r="C18" s="26"/>
      <c r="D18" s="27">
        <f t="shared" si="1"/>
        <v>0</v>
      </c>
      <c r="E18" s="41"/>
    </row>
    <row r="19" hidden="1">
      <c r="A19" s="32" t="s">
        <v>3442</v>
      </c>
      <c r="B19" s="29">
        <v>4519.0</v>
      </c>
      <c r="C19" s="33">
        <f t="array" ref="C19">SUMIFS(INDIRECT(A1 &amp; " Restia!C:C"), INDIRECT(A1 &amp; " Restia!A:A"), A19, INDIRECT(A1 &amp; " Restia!B:B"), "&lt;&gt;canceled")</f>
        <v>78543</v>
      </c>
      <c r="D19" s="27">
        <f t="shared" si="1"/>
        <v>74024</v>
      </c>
      <c r="E19" s="41"/>
    </row>
    <row r="20" hidden="1">
      <c r="A20" s="32" t="s">
        <v>3443</v>
      </c>
      <c r="B20" s="29">
        <v>6664.0</v>
      </c>
      <c r="C20" s="9">
        <f t="array" ref="C20">SUMIFS( INDIRECT(A1 &amp; " Restia!C:C"), INDIRECT(A1 &amp; " Restia!A:A"), A20, INDIRECT(A1 &amp; " Restia!B:B"), "&lt;&gt;canceled" )</f>
        <v>31700</v>
      </c>
      <c r="D20" s="27">
        <f t="shared" si="1"/>
        <v>25036</v>
      </c>
      <c r="E20" s="41"/>
    </row>
    <row r="21" hidden="1">
      <c r="A21" s="32" t="s">
        <v>3444</v>
      </c>
      <c r="B21" s="29">
        <v>6188.0</v>
      </c>
      <c r="C21" s="9">
        <f t="array" ref="C21">SUMIFS( INDIRECT(A1 &amp; " Restia!C:C"), INDIRECT(A1 &amp; " Restia!A:A"), "damejidlo", INDIRECT(A1 &amp; " Restia!G:G"), "online", INDIRECT(A1 &amp; " Restia!B:B"), "&lt;&gt;canceled" )</f>
        <v>70513</v>
      </c>
      <c r="D21" s="27">
        <f t="shared" si="1"/>
        <v>64325</v>
      </c>
      <c r="E21" s="41"/>
    </row>
    <row r="22" hidden="1">
      <c r="A22" s="32" t="s">
        <v>3445</v>
      </c>
      <c r="B22" s="29">
        <v>3296.0</v>
      </c>
      <c r="C22" s="9">
        <f t="array" ref="C22">SUMIFS( INDIRECT(A1 &amp; " Restia!C:C"), INDIRECT(A1 &amp; " Restia!A:A"), "generic", INDIRECT(A1 &amp; " Restia!G:G"), "online", INDIRECT(A1 &amp; " Restia!B:B"), "&lt;&gt;canceled" )</f>
        <v>56385</v>
      </c>
      <c r="D22" s="27">
        <f t="shared" si="1"/>
        <v>53089</v>
      </c>
      <c r="E22" s="41"/>
    </row>
    <row r="23" hidden="1">
      <c r="A23" s="32" t="s">
        <v>3447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1350</v>
      </c>
      <c r="D23" s="27">
        <f t="shared" si="1"/>
        <v>1350</v>
      </c>
      <c r="E23" s="41"/>
    </row>
    <row r="24" hidden="1">
      <c r="A24" s="32" t="s">
        <v>3448</v>
      </c>
      <c r="B24" s="29">
        <v>593.0</v>
      </c>
      <c r="C24" s="9">
        <f t="array" ref="C24">SUMIFS( INDIRECT(A1 &amp; " Restia!C:C"), INDIRECT(A1 &amp; " Restia!A:A"), "damejidlo", INDIRECT(A1 &amp; " Restia!G:G"), "cash", INDIRECT(A1 &amp; " Restia!B:B"), "&lt;&gt;canceled")</f>
        <v>15586</v>
      </c>
      <c r="D24" s="27">
        <f t="shared" si="1"/>
        <v>14993</v>
      </c>
      <c r="E24" s="41"/>
    </row>
    <row r="25" hidden="1">
      <c r="A25" s="35" t="s">
        <v>3449</v>
      </c>
      <c r="B25" s="29">
        <v>24917.0</v>
      </c>
      <c r="C25" s="9">
        <f t="array" ref="C25">SUM(INDIRECT(A1 &amp; " Restia!C:C")) - SUMIFS(INDIRECT(A1 &amp; " Restia!C:C"), INDIRECT(A1 &amp; " Restia!B:B"), "canceled")</f>
        <v>311895.1</v>
      </c>
      <c r="D25" s="27">
        <f t="shared" si="1"/>
        <v>286978.1</v>
      </c>
      <c r="E25" s="41"/>
    </row>
    <row r="26" hidden="1">
      <c r="A26" s="36" t="s">
        <v>3450</v>
      </c>
      <c r="B26" s="42">
        <v>2.0</v>
      </c>
      <c r="C26" s="43">
        <f>sum(C11:C23)-C25</f>
        <v>-69152.1</v>
      </c>
      <c r="D26" s="44">
        <f t="shared" si="1"/>
        <v>-69154.1</v>
      </c>
      <c r="E26" s="45"/>
    </row>
    <row r="27" hidden="1"/>
    <row r="28" hidden="1"/>
    <row r="29" hidden="1">
      <c r="A29" s="5" t="s">
        <v>4460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3423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3424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3425</v>
      </c>
      <c r="B37" s="6"/>
      <c r="C37" s="6"/>
      <c r="D37" s="6"/>
      <c r="E37" s="7"/>
    </row>
    <row r="38" hidden="1">
      <c r="A38" s="20" t="s">
        <v>3426</v>
      </c>
      <c r="B38" s="21" t="s">
        <v>3427</v>
      </c>
      <c r="C38" s="22" t="s">
        <v>3428</v>
      </c>
      <c r="D38" s="21" t="s">
        <v>3429</v>
      </c>
      <c r="E38" s="23" t="s">
        <v>13</v>
      </c>
    </row>
    <row r="39" hidden="1">
      <c r="A39" s="24" t="s">
        <v>3430</v>
      </c>
      <c r="B39" s="25">
        <v>15515.0</v>
      </c>
      <c r="C39" s="26">
        <f>(2000*1)+(1000*3)+(500*16)+(200*21)+(100*2)+(50*3)+(20*3)+(10*5)+(5*4)+(2*4)+(1*3)</f>
        <v>17691</v>
      </c>
      <c r="D39" s="27">
        <f t="shared" ref="D39:D54" si="2">C39-B39</f>
        <v>2176</v>
      </c>
      <c r="E39" s="41"/>
    </row>
    <row r="40" hidden="1">
      <c r="A40" s="24" t="s">
        <v>3431</v>
      </c>
      <c r="B40" s="29">
        <v>3301.0</v>
      </c>
      <c r="C40" s="26">
        <f>1284+249+470+423+720+155</f>
        <v>3301</v>
      </c>
      <c r="D40" s="27">
        <f t="shared" si="2"/>
        <v>0</v>
      </c>
      <c r="E40" s="41"/>
    </row>
    <row r="41" hidden="1">
      <c r="A41" s="24" t="s">
        <v>3432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3434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3436</v>
      </c>
      <c r="B43" s="29">
        <v>320.0</v>
      </c>
      <c r="C43" s="26"/>
      <c r="D43" s="27">
        <f t="shared" si="2"/>
        <v>-320</v>
      </c>
      <c r="E43" s="41"/>
    </row>
    <row r="44" hidden="1">
      <c r="A44" s="30" t="s">
        <v>3438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3439</v>
      </c>
      <c r="B45" s="29">
        <v>0.0</v>
      </c>
      <c r="C45" s="26"/>
      <c r="D45" s="27">
        <f t="shared" si="2"/>
        <v>0</v>
      </c>
      <c r="E45" s="40"/>
    </row>
    <row r="46" hidden="1">
      <c r="A46" s="31" t="s">
        <v>3441</v>
      </c>
      <c r="B46" s="29">
        <v>80.0</v>
      </c>
      <c r="C46" s="26">
        <f>40+40+40+80+80+120</f>
        <v>400</v>
      </c>
      <c r="D46" s="27">
        <f t="shared" si="2"/>
        <v>320</v>
      </c>
      <c r="E46" s="41"/>
    </row>
    <row r="47" hidden="1">
      <c r="A47" s="32" t="s">
        <v>3442</v>
      </c>
      <c r="B47" s="29">
        <v>39940.0</v>
      </c>
      <c r="C47" s="33">
        <f t="array" ref="C47">SUMIFS(INDIRECT(A29 &amp; " Restia!C:C"), INDIRECT(A29 &amp; " Restia!A:A"), A47, INDIRECT(A29 &amp; " Restia!B:B"), "&lt;&gt;canceled")</f>
        <v>78543</v>
      </c>
      <c r="D47" s="27">
        <f t="shared" si="2"/>
        <v>38603</v>
      </c>
      <c r="E47" s="41"/>
    </row>
    <row r="48" hidden="1">
      <c r="A48" s="32" t="s">
        <v>3443</v>
      </c>
      <c r="B48" s="29">
        <v>26553.0</v>
      </c>
      <c r="C48" s="9">
        <f t="array" ref="C48">SUMIFS( INDIRECT(A29 &amp; " Restia!C:C"), INDIRECT(A29 &amp; " Restia!A:A"), A48, INDIRECT(A29 &amp; " Restia!B:B"), "&lt;&gt;canceled" )</f>
        <v>31700</v>
      </c>
      <c r="D48" s="27">
        <f t="shared" si="2"/>
        <v>5147</v>
      </c>
      <c r="E48" s="41"/>
    </row>
    <row r="49" hidden="1">
      <c r="A49" s="32" t="s">
        <v>3444</v>
      </c>
      <c r="B49" s="29">
        <v>56450.0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70513</v>
      </c>
      <c r="D49" s="27">
        <f t="shared" si="2"/>
        <v>14063</v>
      </c>
      <c r="E49" s="41"/>
    </row>
    <row r="50" hidden="1">
      <c r="A50" s="32" t="s">
        <v>3445</v>
      </c>
      <c r="B50" s="29">
        <v>22638.0</v>
      </c>
      <c r="C50" s="9">
        <f t="array" ref="C50">SUMIFS( INDIRECT(A29 &amp; " Restia!C:C"), INDIRECT(A29 &amp; " Restia!A:A"), "generic", INDIRECT(A29 &amp; " Restia!G:G"), "online", INDIRECT(A29 &amp; " Restia!B:B"), "&lt;&gt;canceled" )</f>
        <v>56385</v>
      </c>
      <c r="D50" s="27">
        <f t="shared" si="2"/>
        <v>33747</v>
      </c>
      <c r="E50" s="41"/>
    </row>
    <row r="51" hidden="1">
      <c r="A51" s="32" t="s">
        <v>3447</v>
      </c>
      <c r="B51" s="29">
        <v>6273.0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1350</v>
      </c>
      <c r="D51" s="27">
        <f t="shared" si="2"/>
        <v>-4923</v>
      </c>
      <c r="E51" s="41"/>
    </row>
    <row r="52" hidden="1">
      <c r="A52" s="32" t="s">
        <v>3448</v>
      </c>
      <c r="B52" s="29">
        <v>11592.0</v>
      </c>
      <c r="C52" s="9">
        <f t="array" ref="C52">SUMIFS( INDIRECT(A29 &amp; " Restia!C:C"), INDIRECT(A29 &amp; " Restia!A:A"), "damejidlo", INDIRECT(A29 &amp; " Restia!G:G"), "cash", INDIRECT(A29 &amp; " Restia!B:B"), "&lt;&gt;canceled")</f>
        <v>15586</v>
      </c>
      <c r="D52" s="27">
        <f t="shared" si="2"/>
        <v>3994</v>
      </c>
      <c r="E52" s="41"/>
    </row>
    <row r="53" hidden="1">
      <c r="A53" s="35" t="s">
        <v>3449</v>
      </c>
      <c r="B53" s="29">
        <v>173743.0</v>
      </c>
      <c r="C53" s="9">
        <f t="array" ref="C53">SUM(INDIRECT(A29 &amp; " Restia!C:C")) - SUMIFS(INDIRECT(A29 &amp; " Restia!C:C"), INDIRECT(A29 &amp; " Restia!B:B"), "canceled")</f>
        <v>311895.1</v>
      </c>
      <c r="D53" s="27">
        <f t="shared" si="2"/>
        <v>138152.1</v>
      </c>
      <c r="E53" s="41"/>
    </row>
    <row r="54" hidden="1">
      <c r="A54" s="36" t="s">
        <v>3450</v>
      </c>
      <c r="B54" s="42">
        <v>-2673.0</v>
      </c>
      <c r="C54" s="43">
        <f>sum(C39:C51)-C53</f>
        <v>-52012.1</v>
      </c>
      <c r="D54" s="44">
        <f t="shared" si="2"/>
        <v>-49339.1</v>
      </c>
      <c r="E54" s="45"/>
    </row>
    <row r="55" hidden="1"/>
    <row r="56" hidden="1"/>
    <row r="57" hidden="1">
      <c r="A57" s="5" t="s">
        <v>4460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3423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3424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3425</v>
      </c>
      <c r="B65" s="6"/>
      <c r="C65" s="6"/>
      <c r="D65" s="6"/>
      <c r="E65" s="7"/>
    </row>
    <row r="66" hidden="1">
      <c r="A66" s="20" t="s">
        <v>3426</v>
      </c>
      <c r="B66" s="21" t="s">
        <v>3427</v>
      </c>
      <c r="C66" s="22" t="s">
        <v>3428</v>
      </c>
      <c r="D66" s="21" t="s">
        <v>3429</v>
      </c>
      <c r="E66" s="23" t="s">
        <v>13</v>
      </c>
    </row>
    <row r="67" hidden="1">
      <c r="A67" s="24" t="s">
        <v>3430</v>
      </c>
      <c r="B67" s="25">
        <v>22860.0</v>
      </c>
      <c r="C67" s="26">
        <f>(2000*0)+(1000*10)+(500*15)+(200*24)+(100*2)+(50*2)+(20*7)+(10*8)+(5*6)+(2*4)+(1*2)</f>
        <v>22860</v>
      </c>
      <c r="D67" s="27">
        <f t="shared" ref="D67:D82" si="3">C67-B67</f>
        <v>0</v>
      </c>
      <c r="E67" s="41"/>
    </row>
    <row r="68" hidden="1">
      <c r="A68" s="24" t="s">
        <v>3431</v>
      </c>
      <c r="B68" s="29">
        <v>5728.0</v>
      </c>
      <c r="C68" s="26">
        <f>213+238+2233+428+1719+897</f>
        <v>5728</v>
      </c>
      <c r="D68" s="27">
        <f t="shared" si="3"/>
        <v>0</v>
      </c>
      <c r="E68" s="41"/>
    </row>
    <row r="69" hidden="1">
      <c r="A69" s="24" t="s">
        <v>3432</v>
      </c>
      <c r="B69" s="25">
        <v>0.0</v>
      </c>
      <c r="C69" s="26"/>
      <c r="D69" s="27">
        <f t="shared" si="3"/>
        <v>0</v>
      </c>
      <c r="E69" s="41"/>
    </row>
    <row r="70" hidden="1">
      <c r="A70" s="24" t="s">
        <v>3434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3436</v>
      </c>
      <c r="B71" s="29">
        <v>160.0</v>
      </c>
      <c r="C71" s="26"/>
      <c r="D71" s="27">
        <f t="shared" si="3"/>
        <v>-160</v>
      </c>
      <c r="E71" s="41"/>
    </row>
    <row r="72" hidden="1">
      <c r="A72" s="30" t="s">
        <v>3438</v>
      </c>
      <c r="B72" s="29">
        <v>110.0</v>
      </c>
      <c r="C72" s="26">
        <v>110.0</v>
      </c>
      <c r="D72" s="27">
        <f t="shared" si="3"/>
        <v>0</v>
      </c>
      <c r="E72" s="41"/>
    </row>
    <row r="73" hidden="1">
      <c r="A73" s="30" t="s">
        <v>3439</v>
      </c>
      <c r="B73" s="29">
        <v>0.0</v>
      </c>
      <c r="C73" s="26"/>
      <c r="D73" s="27">
        <f t="shared" si="3"/>
        <v>0</v>
      </c>
      <c r="E73" s="40"/>
    </row>
    <row r="74" hidden="1">
      <c r="A74" s="31" t="s">
        <v>3441</v>
      </c>
      <c r="B74" s="29">
        <v>840.0</v>
      </c>
      <c r="C74" s="26">
        <f>240+200+80+200+120+160</f>
        <v>1000</v>
      </c>
      <c r="D74" s="27">
        <f t="shared" si="3"/>
        <v>160</v>
      </c>
      <c r="E74" s="41"/>
    </row>
    <row r="75" hidden="1">
      <c r="A75" s="32" t="s">
        <v>3442</v>
      </c>
      <c r="B75" s="29">
        <v>53500.0</v>
      </c>
      <c r="C75" s="33">
        <f t="array" ref="C75">SUMIFS(INDIRECT(A57 &amp; " Restia!C:C"), INDIRECT(A57 &amp; " Restia!A:A"), A75, INDIRECT(A57 &amp; " Restia!B:B"), "&lt;&gt;canceled")</f>
        <v>78543</v>
      </c>
      <c r="D75" s="27">
        <f t="shared" si="3"/>
        <v>25043</v>
      </c>
      <c r="E75" s="41"/>
    </row>
    <row r="76" hidden="1">
      <c r="A76" s="32" t="s">
        <v>3443</v>
      </c>
      <c r="B76" s="29">
        <v>16312.0</v>
      </c>
      <c r="C76" s="9">
        <f t="array" ref="C76">SUMIFS( INDIRECT(A57 &amp; " Restia!C:C"), INDIRECT(A57 &amp; " Restia!A:A"), A76, INDIRECT(A57 &amp; " Restia!B:B"), "&lt;&gt;canceled" )</f>
        <v>31700</v>
      </c>
      <c r="D76" s="27">
        <f t="shared" si="3"/>
        <v>15388</v>
      </c>
      <c r="E76" s="41"/>
    </row>
    <row r="77" hidden="1">
      <c r="A77" s="32" t="s">
        <v>3444</v>
      </c>
      <c r="B77" s="29">
        <v>69851.5</v>
      </c>
      <c r="C77" s="9">
        <f t="array" ref="C77">SUMIFS( INDIRECT(A57 &amp; " Restia!C:C"), INDIRECT(A57 &amp; " Restia!A:A"), "damejidlo", INDIRECT(A57 &amp; " Restia!G:G"), "online", INDIRECT(A57 &amp; " Restia!B:B"), "&lt;&gt;canceled" )</f>
        <v>70513</v>
      </c>
      <c r="D77" s="27">
        <f t="shared" si="3"/>
        <v>661.5</v>
      </c>
      <c r="E77" s="41"/>
    </row>
    <row r="78" hidden="1">
      <c r="A78" s="32" t="s">
        <v>3445</v>
      </c>
      <c r="B78" s="29">
        <v>29084.0</v>
      </c>
      <c r="C78" s="9">
        <f t="array" ref="C78">SUMIFS( INDIRECT(A57 &amp; " Restia!C:C"), INDIRECT(A57 &amp; " Restia!A:A"), "generic", INDIRECT(A57 &amp; " Restia!G:G"), "online", INDIRECT(A57 &amp; " Restia!B:B"), "&lt;&gt;canceled" )</f>
        <v>56385</v>
      </c>
      <c r="D78" s="27">
        <f t="shared" si="3"/>
        <v>27301</v>
      </c>
      <c r="E78" s="41"/>
    </row>
    <row r="79" hidden="1">
      <c r="A79" s="32" t="s">
        <v>3447</v>
      </c>
      <c r="B79" s="29">
        <v>3610.5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1350</v>
      </c>
      <c r="D79" s="27">
        <f t="shared" si="3"/>
        <v>-2260.5</v>
      </c>
      <c r="E79" s="41"/>
    </row>
    <row r="80" hidden="1">
      <c r="A80" s="32" t="s">
        <v>3448</v>
      </c>
      <c r="B80" s="29">
        <v>14908.0</v>
      </c>
      <c r="C80" s="9">
        <f t="array" ref="C80">SUMIFS( INDIRECT(A57 &amp; " Restia!C:C"), INDIRECT(A57 &amp; " Restia!A:A"), "damejidlo", INDIRECT(A57 &amp; " Restia!G:G"), "cash", INDIRECT(A57 &amp; " Restia!B:B"), "&lt;&gt;canceled")</f>
        <v>15586</v>
      </c>
      <c r="D80" s="27">
        <f t="shared" si="3"/>
        <v>678</v>
      </c>
      <c r="E80" s="41"/>
    </row>
    <row r="81" hidden="1">
      <c r="A81" s="35" t="s">
        <v>3449</v>
      </c>
      <c r="B81" s="29">
        <v>202056.0</v>
      </c>
      <c r="C81" s="9">
        <f t="array" ref="C81">SUM(INDIRECT(A57 &amp; " Restia!C:C")) - SUMIFS(INDIRECT(A57 &amp; " Restia!C:C"), INDIRECT(A57 &amp; " Restia!B:B"), "canceled")</f>
        <v>311895.1</v>
      </c>
      <c r="D81" s="27">
        <f t="shared" si="3"/>
        <v>109839.1</v>
      </c>
      <c r="E81" s="41"/>
    </row>
    <row r="82" hidden="1">
      <c r="A82" s="36" t="s">
        <v>3450</v>
      </c>
      <c r="B82" s="42">
        <v>0.0</v>
      </c>
      <c r="C82" s="43">
        <f>sum(C67:C79)-C81</f>
        <v>-43706.1</v>
      </c>
      <c r="D82" s="44">
        <f t="shared" si="3"/>
        <v>-43706.1</v>
      </c>
      <c r="E82" s="45"/>
    </row>
    <row r="83" hidden="1"/>
    <row r="84" hidden="1"/>
    <row r="85" hidden="1">
      <c r="A85" s="5" t="s">
        <v>4460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3423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3424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3425</v>
      </c>
      <c r="B93" s="6"/>
      <c r="C93" s="6"/>
      <c r="D93" s="6"/>
      <c r="E93" s="7"/>
    </row>
    <row r="94" hidden="1">
      <c r="A94" s="20" t="s">
        <v>3426</v>
      </c>
      <c r="B94" s="21" t="s">
        <v>3427</v>
      </c>
      <c r="C94" s="22" t="s">
        <v>3428</v>
      </c>
      <c r="D94" s="21" t="s">
        <v>3429</v>
      </c>
      <c r="E94" s="23" t="s">
        <v>13</v>
      </c>
    </row>
    <row r="95" hidden="1">
      <c r="A95" s="24" t="s">
        <v>3430</v>
      </c>
      <c r="B95" s="25">
        <v>21612.0</v>
      </c>
      <c r="C95" s="26">
        <f>(2000*1)+(1000*7)+(500*11)+(200*13)+(100*0)+(50*0)+(20*0)+(10*1)+(5*0)+(2*1)+(1*0)</f>
        <v>17112</v>
      </c>
      <c r="D95" s="27">
        <f t="shared" ref="D95:D110" si="4">C95-B95</f>
        <v>-4500</v>
      </c>
      <c r="E95" s="41"/>
    </row>
    <row r="96" hidden="1">
      <c r="A96" s="24" t="s">
        <v>3431</v>
      </c>
      <c r="B96" s="29">
        <v>4496.0</v>
      </c>
      <c r="C96" s="26">
        <f>653+45+690+987+966+656+499</f>
        <v>4496</v>
      </c>
      <c r="D96" s="27">
        <f t="shared" si="4"/>
        <v>0</v>
      </c>
      <c r="E96" s="41"/>
    </row>
    <row r="97" hidden="1">
      <c r="A97" s="24" t="s">
        <v>3432</v>
      </c>
      <c r="B97" s="25">
        <v>560.0</v>
      </c>
      <c r="C97" s="26">
        <f>140+140+140+140</f>
        <v>560</v>
      </c>
      <c r="D97" s="27">
        <f t="shared" si="4"/>
        <v>0</v>
      </c>
      <c r="E97" s="41"/>
    </row>
    <row r="98" hidden="1">
      <c r="A98" s="24" t="s">
        <v>3434</v>
      </c>
      <c r="B98" s="29">
        <v>500.0</v>
      </c>
      <c r="C98" s="26">
        <v>500.0</v>
      </c>
      <c r="D98" s="27">
        <f t="shared" si="4"/>
        <v>0</v>
      </c>
      <c r="E98" s="41"/>
    </row>
    <row r="99" hidden="1">
      <c r="A99" s="30" t="s">
        <v>3436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3438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3439</v>
      </c>
      <c r="B101" s="29">
        <v>1114.0</v>
      </c>
      <c r="C101" s="26">
        <f>373+213+488+40</f>
        <v>1114</v>
      </c>
      <c r="D101" s="27">
        <f t="shared" si="4"/>
        <v>0</v>
      </c>
      <c r="E101" s="40"/>
    </row>
    <row r="102" hidden="1">
      <c r="A102" s="31" t="s">
        <v>3441</v>
      </c>
      <c r="B102" s="29">
        <v>600.0</v>
      </c>
      <c r="C102" s="26">
        <f>40+40+160+280+80</f>
        <v>600</v>
      </c>
      <c r="D102" s="27">
        <f t="shared" si="4"/>
        <v>0</v>
      </c>
      <c r="E102" s="41"/>
    </row>
    <row r="103" hidden="1">
      <c r="A103" s="32" t="s">
        <v>3442</v>
      </c>
      <c r="B103" s="29">
        <v>40468.0</v>
      </c>
      <c r="C103" s="33">
        <f t="array" ref="C103">SUMIFS(INDIRECT(A85 &amp; " Restia!C:C"), INDIRECT(A85 &amp; " Restia!A:A"), A103, INDIRECT(A85 &amp; " Restia!B:B"), "&lt;&gt;canceled")</f>
        <v>78543</v>
      </c>
      <c r="D103" s="27">
        <f t="shared" si="4"/>
        <v>38075</v>
      </c>
      <c r="E103" s="41"/>
    </row>
    <row r="104" hidden="1">
      <c r="A104" s="32" t="s">
        <v>3443</v>
      </c>
      <c r="B104" s="29">
        <v>28194.0</v>
      </c>
      <c r="C104" s="9">
        <f t="array" ref="C104">SUMIFS( INDIRECT(A85 &amp; " Restia!C:C"), INDIRECT(A85 &amp; " Restia!A:A"), A104, INDIRECT(A85 &amp; " Restia!B:B"), "&lt;&gt;canceled" )</f>
        <v>31700</v>
      </c>
      <c r="D104" s="27">
        <f t="shared" si="4"/>
        <v>3506</v>
      </c>
      <c r="E104" s="41"/>
    </row>
    <row r="105" hidden="1">
      <c r="A105" s="32" t="s">
        <v>3444</v>
      </c>
      <c r="B105" s="29">
        <v>62704.5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70513</v>
      </c>
      <c r="D105" s="27">
        <f t="shared" si="4"/>
        <v>7808.5</v>
      </c>
      <c r="E105" s="41"/>
    </row>
    <row r="106" hidden="1">
      <c r="A106" s="32" t="s">
        <v>3445</v>
      </c>
      <c r="B106" s="29">
        <v>18419.0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56385</v>
      </c>
      <c r="D106" s="27">
        <f t="shared" si="4"/>
        <v>37966</v>
      </c>
      <c r="E106" s="41"/>
    </row>
    <row r="107" hidden="1">
      <c r="A107" s="32" t="s">
        <v>3447</v>
      </c>
      <c r="B107" s="29">
        <v>3642.0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1350</v>
      </c>
      <c r="D107" s="27">
        <f t="shared" si="4"/>
        <v>-2292</v>
      </c>
      <c r="E107" s="41"/>
    </row>
    <row r="108" hidden="1">
      <c r="A108" s="32" t="s">
        <v>3448</v>
      </c>
      <c r="B108" s="29">
        <v>14405.0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15586</v>
      </c>
      <c r="D108" s="27">
        <f t="shared" si="4"/>
        <v>1181</v>
      </c>
      <c r="E108" s="41"/>
    </row>
    <row r="109" hidden="1">
      <c r="A109" s="35" t="s">
        <v>3449</v>
      </c>
      <c r="B109" s="29">
        <v>182308.25</v>
      </c>
      <c r="C109" s="9">
        <f t="array" ref="C109">SUM(INDIRECT(A85 &amp; " Restia!C:C")) - SUMIFS(INDIRECT(A85 &amp; " Restia!C:C"), INDIRECT(A85 &amp; " Restia!B:B"), "canceled")</f>
        <v>311895.1</v>
      </c>
      <c r="D109" s="27">
        <f t="shared" si="4"/>
        <v>129586.85</v>
      </c>
      <c r="E109" s="41"/>
    </row>
    <row r="110" hidden="1">
      <c r="A110" s="36" t="s">
        <v>3450</v>
      </c>
      <c r="B110" s="42">
        <v>1.25</v>
      </c>
      <c r="C110" s="43">
        <f>sum(C95:C107)-C109</f>
        <v>-49022.1</v>
      </c>
      <c r="D110" s="44">
        <f t="shared" si="4"/>
        <v>-49023.35</v>
      </c>
      <c r="E110" s="45"/>
    </row>
    <row r="111" hidden="1"/>
    <row r="112" hidden="1"/>
    <row r="113" hidden="1">
      <c r="A113" s="5" t="s">
        <v>4460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3423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3424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3425</v>
      </c>
      <c r="B121" s="6"/>
      <c r="C121" s="6"/>
      <c r="D121" s="6"/>
      <c r="E121" s="7"/>
    </row>
    <row r="122" hidden="1">
      <c r="A122" s="20" t="s">
        <v>3426</v>
      </c>
      <c r="B122" s="21" t="s">
        <v>3427</v>
      </c>
      <c r="C122" s="22" t="s">
        <v>3428</v>
      </c>
      <c r="D122" s="21" t="s">
        <v>3429</v>
      </c>
      <c r="E122" s="23" t="s">
        <v>13</v>
      </c>
    </row>
    <row r="123" hidden="1">
      <c r="A123" s="24" t="s">
        <v>3430</v>
      </c>
      <c r="B123" s="25">
        <v>21683.0</v>
      </c>
      <c r="C123" s="26">
        <f>(2000*4)+(1000*2)+(500*13)+(200*22)+(100*7)+(50*1)+(20*1)+(10*1)+(5*0)+(2*1)+(1*1)</f>
        <v>21683</v>
      </c>
      <c r="D123" s="27">
        <f t="shared" ref="D123:D138" si="5">C123-B123</f>
        <v>0</v>
      </c>
      <c r="E123" s="41"/>
    </row>
    <row r="124" hidden="1">
      <c r="A124" s="24" t="s">
        <v>3431</v>
      </c>
      <c r="B124" s="29">
        <v>4622.0</v>
      </c>
      <c r="C124" s="26">
        <f>1240+219+524+330+1504+805</f>
        <v>4622</v>
      </c>
      <c r="D124" s="27">
        <f t="shared" si="5"/>
        <v>0</v>
      </c>
      <c r="E124" s="41"/>
    </row>
    <row r="125" hidden="1">
      <c r="A125" s="24" t="s">
        <v>3432</v>
      </c>
      <c r="B125" s="25">
        <v>200.0</v>
      </c>
      <c r="C125" s="26">
        <f>100+100</f>
        <v>200</v>
      </c>
      <c r="D125" s="27">
        <f t="shared" si="5"/>
        <v>0</v>
      </c>
      <c r="E125" s="41"/>
    </row>
    <row r="126" hidden="1">
      <c r="A126" s="24" t="s">
        <v>3434</v>
      </c>
      <c r="B126" s="29">
        <v>0.0</v>
      </c>
      <c r="C126" s="26"/>
      <c r="D126" s="27">
        <f t="shared" si="5"/>
        <v>0</v>
      </c>
      <c r="E126" s="41"/>
    </row>
    <row r="127" hidden="1">
      <c r="A127" s="30" t="s">
        <v>3436</v>
      </c>
      <c r="B127" s="29">
        <v>240.0</v>
      </c>
      <c r="C127" s="26">
        <v>240.0</v>
      </c>
      <c r="D127" s="27">
        <f t="shared" si="5"/>
        <v>0</v>
      </c>
      <c r="E127" s="40" t="s">
        <v>7724</v>
      </c>
    </row>
    <row r="128" hidden="1">
      <c r="A128" s="30" t="s">
        <v>3438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3439</v>
      </c>
      <c r="B129" s="29">
        <v>1500.0</v>
      </c>
      <c r="C129" s="26">
        <v>1500.0</v>
      </c>
      <c r="D129" s="27">
        <f t="shared" si="5"/>
        <v>0</v>
      </c>
      <c r="E129" s="40" t="s">
        <v>7725</v>
      </c>
    </row>
    <row r="130" hidden="1">
      <c r="A130" s="31" t="s">
        <v>3441</v>
      </c>
      <c r="B130" s="29">
        <v>880.0</v>
      </c>
      <c r="C130" s="26">
        <f>160+80+40+320+280</f>
        <v>880</v>
      </c>
      <c r="D130" s="27">
        <f t="shared" si="5"/>
        <v>0</v>
      </c>
      <c r="E130" s="41"/>
    </row>
    <row r="131" hidden="1">
      <c r="A131" s="32" t="s">
        <v>3442</v>
      </c>
      <c r="B131" s="29">
        <v>41101.0</v>
      </c>
      <c r="C131" s="33">
        <f t="array" ref="C131">SUMIFS(INDIRECT(A113 &amp; " Restia!C:C"), INDIRECT(A113 &amp; " Restia!A:A"), A131, INDIRECT(A113 &amp; " Restia!B:B"), "&lt;&gt;canceled")</f>
        <v>78543</v>
      </c>
      <c r="D131" s="27">
        <f t="shared" si="5"/>
        <v>37442</v>
      </c>
      <c r="E131" s="41"/>
    </row>
    <row r="132" hidden="1">
      <c r="A132" s="32" t="s">
        <v>3443</v>
      </c>
      <c r="B132" s="29">
        <v>27059.0</v>
      </c>
      <c r="C132" s="9">
        <f t="array" ref="C132">SUMIFS( INDIRECT(A113 &amp; " Restia!C:C"), INDIRECT(A113 &amp; " Restia!A:A"), A132, INDIRECT(A113 &amp; " Restia!B:B"), "&lt;&gt;canceled" )</f>
        <v>31700</v>
      </c>
      <c r="D132" s="27">
        <f t="shared" si="5"/>
        <v>4641</v>
      </c>
      <c r="E132" s="41"/>
    </row>
    <row r="133" hidden="1">
      <c r="A133" s="32" t="s">
        <v>3444</v>
      </c>
      <c r="B133" s="29">
        <v>56169.5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70513</v>
      </c>
      <c r="D133" s="27">
        <f t="shared" si="5"/>
        <v>14343.5</v>
      </c>
      <c r="E133" s="41"/>
    </row>
    <row r="134" hidden="1">
      <c r="A134" s="32" t="s">
        <v>3445</v>
      </c>
      <c r="B134" s="29">
        <v>18833.0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56385</v>
      </c>
      <c r="D134" s="27">
        <f t="shared" si="5"/>
        <v>37552</v>
      </c>
      <c r="E134" s="41"/>
    </row>
    <row r="135" hidden="1">
      <c r="A135" s="32" t="s">
        <v>3447</v>
      </c>
      <c r="B135" s="29">
        <v>742.0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1350</v>
      </c>
      <c r="D135" s="27">
        <f t="shared" si="5"/>
        <v>608</v>
      </c>
      <c r="E135" s="41"/>
    </row>
    <row r="136" hidden="1">
      <c r="A136" s="32" t="s">
        <v>3448</v>
      </c>
      <c r="B136" s="29">
        <v>10437.0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15586</v>
      </c>
      <c r="D136" s="27">
        <f t="shared" si="5"/>
        <v>5149</v>
      </c>
      <c r="E136" s="41"/>
    </row>
    <row r="137" hidden="1">
      <c r="A137" s="35" t="s">
        <v>3449</v>
      </c>
      <c r="B137" s="29">
        <v>173029.5</v>
      </c>
      <c r="C137" s="9">
        <f t="array" ref="C137">SUM(INDIRECT(A113 &amp; " Restia!C:C")) - SUMIFS(INDIRECT(A113 &amp; " Restia!C:C"), INDIRECT(A113 &amp; " Restia!B:B"), "canceled")</f>
        <v>311895.1</v>
      </c>
      <c r="D137" s="27">
        <f t="shared" si="5"/>
        <v>138865.6</v>
      </c>
      <c r="E137" s="41"/>
    </row>
    <row r="138" hidden="1">
      <c r="A138" s="36" t="s">
        <v>3450</v>
      </c>
      <c r="B138" s="42">
        <v>0.0</v>
      </c>
      <c r="C138" s="43">
        <f>sum(C123:C135)-C137</f>
        <v>-44279.1</v>
      </c>
      <c r="D138" s="44">
        <f t="shared" si="5"/>
        <v>-44279.1</v>
      </c>
      <c r="E138" s="45"/>
    </row>
    <row r="139" hidden="1"/>
    <row r="140" hidden="1"/>
    <row r="141" hidden="1">
      <c r="A141" s="5" t="s">
        <v>4460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3423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3424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3425</v>
      </c>
      <c r="B149" s="6"/>
      <c r="C149" s="6"/>
      <c r="D149" s="6"/>
      <c r="E149" s="7"/>
    </row>
    <row r="150" hidden="1">
      <c r="A150" s="20" t="s">
        <v>3426</v>
      </c>
      <c r="B150" s="21" t="s">
        <v>3427</v>
      </c>
      <c r="C150" s="22" t="s">
        <v>3428</v>
      </c>
      <c r="D150" s="21" t="s">
        <v>3429</v>
      </c>
      <c r="E150" s="23" t="s">
        <v>13</v>
      </c>
    </row>
    <row r="151" hidden="1">
      <c r="A151" s="24" t="s">
        <v>3430</v>
      </c>
      <c r="B151" s="25">
        <v>4367.0</v>
      </c>
      <c r="C151" s="26">
        <f>(2000*0)+(1000*2)+(500*4)+(200*1)+(100*1)+(50*1)+(20*0)+(10*1)+(5*1)+(2*1)+(1*0)</f>
        <v>4367</v>
      </c>
      <c r="D151" s="27">
        <f t="shared" ref="D151:D166" si="6">C151-B151</f>
        <v>0</v>
      </c>
      <c r="E151" s="41"/>
    </row>
    <row r="152" hidden="1">
      <c r="A152" s="24" t="s">
        <v>3431</v>
      </c>
      <c r="B152" s="29">
        <v>397.0</v>
      </c>
      <c r="C152" s="26">
        <v>397.0</v>
      </c>
      <c r="D152" s="27">
        <f t="shared" si="6"/>
        <v>0</v>
      </c>
      <c r="E152" s="41"/>
    </row>
    <row r="153" hidden="1">
      <c r="A153" s="24" t="s">
        <v>3432</v>
      </c>
      <c r="B153" s="25">
        <v>0.0</v>
      </c>
      <c r="C153" s="26"/>
      <c r="D153" s="27">
        <f t="shared" si="6"/>
        <v>0</v>
      </c>
      <c r="E153" s="41"/>
    </row>
    <row r="154" hidden="1">
      <c r="A154" s="24" t="s">
        <v>3434</v>
      </c>
      <c r="B154" s="29">
        <v>500.0</v>
      </c>
      <c r="C154" s="26">
        <v>500.0</v>
      </c>
      <c r="D154" s="27">
        <f t="shared" si="6"/>
        <v>0</v>
      </c>
      <c r="E154" s="41"/>
    </row>
    <row r="155" hidden="1">
      <c r="A155" s="30" t="s">
        <v>3436</v>
      </c>
      <c r="B155" s="29">
        <v>0.0</v>
      </c>
      <c r="C155" s="26"/>
      <c r="D155" s="27">
        <f t="shared" si="6"/>
        <v>0</v>
      </c>
      <c r="E155" s="40"/>
    </row>
    <row r="156" hidden="1">
      <c r="A156" s="30" t="s">
        <v>3438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3439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3441</v>
      </c>
      <c r="B158" s="29">
        <v>240.0</v>
      </c>
      <c r="C158" s="26">
        <v>240.0</v>
      </c>
      <c r="D158" s="27">
        <f t="shared" si="6"/>
        <v>0</v>
      </c>
      <c r="E158" s="41"/>
    </row>
    <row r="159" hidden="1">
      <c r="A159" s="32" t="s">
        <v>3442</v>
      </c>
      <c r="B159" s="29">
        <v>4330.0</v>
      </c>
      <c r="C159" s="33">
        <f t="array" ref="C159">SUMIFS(INDIRECT(A141 &amp; " Restia!C:C"), INDIRECT(A141 &amp; " Restia!A:A"), A159, INDIRECT(A141 &amp; " Restia!B:B"), "&lt;&gt;canceled")</f>
        <v>78543</v>
      </c>
      <c r="D159" s="27">
        <f t="shared" si="6"/>
        <v>74213</v>
      </c>
      <c r="E159" s="41"/>
    </row>
    <row r="160" hidden="1">
      <c r="A160" s="32" t="s">
        <v>3443</v>
      </c>
      <c r="B160" s="29">
        <v>3444.0</v>
      </c>
      <c r="C160" s="9">
        <f t="array" ref="C160">SUMIFS( INDIRECT(A141 &amp; " Restia!C:C"), INDIRECT(A141 &amp; " Restia!A:A"), A160, INDIRECT(A141 &amp; " Restia!B:B"), "&lt;&gt;canceled" )</f>
        <v>31700</v>
      </c>
      <c r="D160" s="27">
        <f t="shared" si="6"/>
        <v>28256</v>
      </c>
      <c r="E160" s="41"/>
    </row>
    <row r="161" hidden="1">
      <c r="A161" s="32" t="s">
        <v>3444</v>
      </c>
      <c r="B161" s="29">
        <v>5080.0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70513</v>
      </c>
      <c r="D161" s="27">
        <f t="shared" si="6"/>
        <v>65433</v>
      </c>
      <c r="E161" s="41"/>
    </row>
    <row r="162" hidden="1">
      <c r="A162" s="32" t="s">
        <v>3445</v>
      </c>
      <c r="B162" s="29">
        <v>996.0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56385</v>
      </c>
      <c r="D162" s="27">
        <f t="shared" si="6"/>
        <v>55389</v>
      </c>
      <c r="E162" s="41"/>
    </row>
    <row r="163" hidden="1">
      <c r="A163" s="32" t="s">
        <v>3447</v>
      </c>
      <c r="B163" s="29">
        <v>0.0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1350</v>
      </c>
      <c r="D163" s="27">
        <f t="shared" si="6"/>
        <v>1350</v>
      </c>
      <c r="E163" s="41"/>
    </row>
    <row r="164" hidden="1">
      <c r="A164" s="32" t="s">
        <v>3448</v>
      </c>
      <c r="B164" s="29">
        <v>2143.0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15586</v>
      </c>
      <c r="D164" s="27">
        <f t="shared" si="6"/>
        <v>13443</v>
      </c>
      <c r="E164" s="41"/>
    </row>
    <row r="165" hidden="1">
      <c r="A165" s="35" t="s">
        <v>3449</v>
      </c>
      <c r="B165" s="29">
        <v>19354.0</v>
      </c>
      <c r="C165" s="9">
        <f t="array" ref="C165">SUM(INDIRECT(A141 &amp; " Restia!C:C")) - SUMIFS(INDIRECT(A141 &amp; " Restia!C:C"), INDIRECT(A141 &amp; " Restia!B:B"), "canceled")</f>
        <v>311895.1</v>
      </c>
      <c r="D165" s="27">
        <f t="shared" si="6"/>
        <v>292541.1</v>
      </c>
      <c r="E165" s="41"/>
    </row>
    <row r="166" hidden="1">
      <c r="A166" s="36" t="s">
        <v>3450</v>
      </c>
      <c r="B166" s="42">
        <v>0.0</v>
      </c>
      <c r="C166" s="43">
        <f>sum(C151:C163)-C165</f>
        <v>-67900.1</v>
      </c>
      <c r="D166" s="44">
        <f t="shared" si="6"/>
        <v>-67900.1</v>
      </c>
      <c r="E166" s="45"/>
    </row>
    <row r="167" hidden="1"/>
    <row r="168" hidden="1"/>
    <row r="169" hidden="1">
      <c r="A169" s="5" t="s">
        <v>4460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3423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3424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3425</v>
      </c>
      <c r="B177" s="6"/>
      <c r="C177" s="6"/>
      <c r="D177" s="6"/>
      <c r="E177" s="7"/>
    </row>
    <row r="178" hidden="1">
      <c r="A178" s="20" t="s">
        <v>3426</v>
      </c>
      <c r="B178" s="21" t="s">
        <v>3427</v>
      </c>
      <c r="C178" s="22" t="s">
        <v>3428</v>
      </c>
      <c r="D178" s="21" t="s">
        <v>3429</v>
      </c>
      <c r="E178" s="23" t="s">
        <v>13</v>
      </c>
    </row>
    <row r="179" hidden="1">
      <c r="A179" s="24" t="s">
        <v>3430</v>
      </c>
      <c r="B179" s="25">
        <v>17076.0</v>
      </c>
      <c r="C179" s="26">
        <v>17076.0</v>
      </c>
      <c r="D179" s="27">
        <f t="shared" ref="D179:D194" si="7">C179-B179</f>
        <v>0</v>
      </c>
      <c r="E179" s="41"/>
    </row>
    <row r="180" hidden="1">
      <c r="A180" s="24" t="s">
        <v>3431</v>
      </c>
      <c r="B180" s="29">
        <v>3609.0</v>
      </c>
      <c r="C180" s="26">
        <f>1334+933+373+660+309</f>
        <v>3609</v>
      </c>
      <c r="D180" s="27">
        <f t="shared" si="7"/>
        <v>0</v>
      </c>
      <c r="E180" s="41"/>
    </row>
    <row r="181" hidden="1">
      <c r="A181" s="24" t="s">
        <v>3432</v>
      </c>
      <c r="B181" s="25">
        <v>0.0</v>
      </c>
      <c r="C181" s="26"/>
      <c r="D181" s="27">
        <f t="shared" si="7"/>
        <v>0</v>
      </c>
      <c r="E181" s="41"/>
    </row>
    <row r="182" hidden="1">
      <c r="A182" s="24" t="s">
        <v>3434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3436</v>
      </c>
      <c r="B183" s="29">
        <v>0.0</v>
      </c>
      <c r="C183" s="26"/>
      <c r="D183" s="27">
        <f t="shared" si="7"/>
        <v>0</v>
      </c>
      <c r="E183" s="40"/>
    </row>
    <row r="184" hidden="1">
      <c r="A184" s="30" t="s">
        <v>3438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3439</v>
      </c>
      <c r="B185" s="29">
        <v>0.0</v>
      </c>
      <c r="C185" s="26"/>
      <c r="D185" s="27">
        <f t="shared" si="7"/>
        <v>0</v>
      </c>
      <c r="E185" s="40"/>
    </row>
    <row r="186" hidden="1">
      <c r="A186" s="31" t="s">
        <v>3441</v>
      </c>
      <c r="B186" s="29">
        <v>640.0</v>
      </c>
      <c r="C186" s="26">
        <f>280+80+40+40+200</f>
        <v>640</v>
      </c>
      <c r="D186" s="27">
        <f t="shared" si="7"/>
        <v>0</v>
      </c>
      <c r="E186" s="40" t="s">
        <v>7726</v>
      </c>
    </row>
    <row r="187" hidden="1">
      <c r="A187" s="32" t="s">
        <v>3442</v>
      </c>
      <c r="B187" s="29">
        <v>31082.0</v>
      </c>
      <c r="C187" s="33">
        <f t="array" ref="C187">SUMIFS(INDIRECT(A169 &amp; " Restia!C:C"), INDIRECT(A169 &amp; " Restia!A:A"), A187, INDIRECT(A169 &amp; " Restia!B:B"), "&lt;&gt;canceled")</f>
        <v>78543</v>
      </c>
      <c r="D187" s="27">
        <f t="shared" si="7"/>
        <v>47461</v>
      </c>
      <c r="E187" s="41"/>
    </row>
    <row r="188" hidden="1">
      <c r="A188" s="32" t="s">
        <v>3443</v>
      </c>
      <c r="B188" s="29">
        <v>27352.0</v>
      </c>
      <c r="C188" s="9">
        <f t="array" ref="C188">SUMIFS( INDIRECT(A169 &amp; " Restia!C:C"), INDIRECT(A169 &amp; " Restia!A:A"), A188, INDIRECT(A169 &amp; " Restia!B:B"), "&lt;&gt;canceled" )</f>
        <v>31700</v>
      </c>
      <c r="D188" s="27">
        <f t="shared" si="7"/>
        <v>4348</v>
      </c>
      <c r="E188" s="41"/>
    </row>
    <row r="189" hidden="1">
      <c r="A189" s="32" t="s">
        <v>3444</v>
      </c>
      <c r="B189" s="29">
        <v>49197.0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70513</v>
      </c>
      <c r="D189" s="27">
        <f t="shared" si="7"/>
        <v>21316</v>
      </c>
      <c r="E189" s="41"/>
    </row>
    <row r="190" hidden="1">
      <c r="A190" s="32" t="s">
        <v>3445</v>
      </c>
      <c r="B190" s="29">
        <v>23440.6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56385</v>
      </c>
      <c r="D190" s="27">
        <f t="shared" si="7"/>
        <v>32944.4</v>
      </c>
      <c r="E190" s="41"/>
    </row>
    <row r="191" hidden="1">
      <c r="A191" s="32" t="s">
        <v>3447</v>
      </c>
      <c r="B191" s="29">
        <v>1285.0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1350</v>
      </c>
      <c r="D191" s="27">
        <f t="shared" si="7"/>
        <v>65</v>
      </c>
      <c r="E191" s="41"/>
    </row>
    <row r="192" hidden="1">
      <c r="A192" s="32" t="s">
        <v>3448</v>
      </c>
      <c r="B192" s="29">
        <v>9204.0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15586</v>
      </c>
      <c r="D192" s="27">
        <f t="shared" si="7"/>
        <v>6382</v>
      </c>
      <c r="E192" s="41"/>
    </row>
    <row r="193" hidden="1">
      <c r="A193" s="35" t="s">
        <v>3449</v>
      </c>
      <c r="B193" s="29">
        <v>153682.4</v>
      </c>
      <c r="C193" s="9">
        <f t="array" ref="C193">SUM(INDIRECT(A169 &amp; " Restia!C:C")) - SUMIFS(INDIRECT(A169 &amp; " Restia!C:C"), INDIRECT(A169 &amp; " Restia!B:B"), "canceled")</f>
        <v>311895.1</v>
      </c>
      <c r="D193" s="27">
        <f t="shared" si="7"/>
        <v>158212.7</v>
      </c>
      <c r="E193" s="41"/>
    </row>
    <row r="194" hidden="1">
      <c r="A194" s="36" t="s">
        <v>3450</v>
      </c>
      <c r="B194" s="42">
        <v>-0.8000000000065484</v>
      </c>
      <c r="C194" s="43">
        <f>sum(C179:C191)-C193</f>
        <v>-52079.1</v>
      </c>
      <c r="D194" s="44">
        <f t="shared" si="7"/>
        <v>-52078.3</v>
      </c>
      <c r="E194" s="45"/>
    </row>
    <row r="195" hidden="1"/>
    <row r="196" hidden="1"/>
    <row r="197" hidden="1">
      <c r="A197" s="5" t="s">
        <v>4460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3423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3424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3425</v>
      </c>
      <c r="B205" s="6"/>
      <c r="C205" s="6"/>
      <c r="D205" s="6"/>
      <c r="E205" s="7"/>
    </row>
    <row r="206" hidden="1">
      <c r="A206" s="20" t="s">
        <v>3426</v>
      </c>
      <c r="B206" s="21" t="s">
        <v>3427</v>
      </c>
      <c r="C206" s="22" t="s">
        <v>3428</v>
      </c>
      <c r="D206" s="21" t="s">
        <v>3429</v>
      </c>
      <c r="E206" s="23" t="s">
        <v>13</v>
      </c>
    </row>
    <row r="207" hidden="1">
      <c r="A207" s="24" t="s">
        <v>3430</v>
      </c>
      <c r="B207" s="25">
        <v>25873.0</v>
      </c>
      <c r="C207" s="26">
        <f>73+300+3500+22000</f>
        <v>25873</v>
      </c>
      <c r="D207" s="27">
        <f t="shared" ref="D207:D222" si="8">C207-B207</f>
        <v>0</v>
      </c>
      <c r="E207" s="41"/>
    </row>
    <row r="208" hidden="1">
      <c r="A208" s="24" t="s">
        <v>3431</v>
      </c>
      <c r="B208" s="29">
        <v>6306.0</v>
      </c>
      <c r="C208" s="26">
        <f>666+374+418+1044+582+1441+1781</f>
        <v>6306</v>
      </c>
      <c r="D208" s="27">
        <f t="shared" si="8"/>
        <v>0</v>
      </c>
      <c r="E208" s="41"/>
    </row>
    <row r="209" hidden="1">
      <c r="A209" s="24" t="s">
        <v>3432</v>
      </c>
      <c r="B209" s="25">
        <v>0.0</v>
      </c>
      <c r="C209" s="26"/>
      <c r="D209" s="27">
        <f t="shared" si="8"/>
        <v>0</v>
      </c>
      <c r="E209" s="41"/>
    </row>
    <row r="210" hidden="1">
      <c r="A210" s="24" t="s">
        <v>3434</v>
      </c>
      <c r="B210" s="29">
        <v>1000.0</v>
      </c>
      <c r="C210" s="26">
        <v>1000.0</v>
      </c>
      <c r="D210" s="27">
        <f t="shared" si="8"/>
        <v>0</v>
      </c>
      <c r="E210" s="41"/>
    </row>
    <row r="211" hidden="1">
      <c r="A211" s="30" t="s">
        <v>3436</v>
      </c>
      <c r="B211" s="29">
        <v>0.0</v>
      </c>
      <c r="C211" s="26"/>
      <c r="D211" s="27">
        <f t="shared" si="8"/>
        <v>0</v>
      </c>
      <c r="E211" s="40"/>
    </row>
    <row r="212" hidden="1">
      <c r="A212" s="30" t="s">
        <v>3438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3439</v>
      </c>
      <c r="B213" s="29">
        <v>2118.0</v>
      </c>
      <c r="C213" s="26">
        <v>2118.0</v>
      </c>
      <c r="D213" s="27">
        <f t="shared" si="8"/>
        <v>0</v>
      </c>
      <c r="E213" s="40"/>
    </row>
    <row r="214" hidden="1">
      <c r="A214" s="31" t="s">
        <v>3441</v>
      </c>
      <c r="B214" s="29">
        <v>760.0</v>
      </c>
      <c r="C214" s="26">
        <f>480+280</f>
        <v>760</v>
      </c>
      <c r="D214" s="27">
        <f t="shared" si="8"/>
        <v>0</v>
      </c>
      <c r="E214" s="40"/>
    </row>
    <row r="215" hidden="1">
      <c r="A215" s="32" t="s">
        <v>3442</v>
      </c>
      <c r="B215" s="29">
        <v>46675.0</v>
      </c>
      <c r="C215" s="33">
        <f t="array" ref="C215">SUMIFS(INDIRECT(A197 &amp; " Restia!C:C"), INDIRECT(A197 &amp; " Restia!A:A"), A215, INDIRECT(A197 &amp; " Restia!B:B"), "&lt;&gt;canceled")</f>
        <v>78543</v>
      </c>
      <c r="D215" s="27">
        <f t="shared" si="8"/>
        <v>31868</v>
      </c>
      <c r="E215" s="41"/>
    </row>
    <row r="216" hidden="1">
      <c r="A216" s="32" t="s">
        <v>3443</v>
      </c>
      <c r="B216" s="29">
        <v>19208.0</v>
      </c>
      <c r="C216" s="9">
        <f t="array" ref="C216">SUMIFS( INDIRECT(A197 &amp; " Restia!C:C"), INDIRECT(A197 &amp; " Restia!A:A"), A216, INDIRECT(A197 &amp; " Restia!B:B"), "&lt;&gt;canceled" )</f>
        <v>31700</v>
      </c>
      <c r="D216" s="27">
        <f t="shared" si="8"/>
        <v>12492</v>
      </c>
      <c r="E216" s="41"/>
    </row>
    <row r="217" hidden="1">
      <c r="A217" s="32" t="s">
        <v>3444</v>
      </c>
      <c r="B217" s="29">
        <v>51649.0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70513</v>
      </c>
      <c r="D217" s="27">
        <f t="shared" si="8"/>
        <v>18864</v>
      </c>
      <c r="E217" s="41"/>
    </row>
    <row r="218" hidden="1">
      <c r="A218" s="32" t="s">
        <v>3445</v>
      </c>
      <c r="B218" s="29">
        <v>28950.6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56385</v>
      </c>
      <c r="D218" s="27">
        <f t="shared" si="8"/>
        <v>27434.4</v>
      </c>
      <c r="E218" s="41"/>
    </row>
    <row r="219" hidden="1">
      <c r="A219" s="32" t="s">
        <v>3447</v>
      </c>
      <c r="B219" s="29">
        <v>831.0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1350</v>
      </c>
      <c r="D219" s="27">
        <f t="shared" si="8"/>
        <v>519</v>
      </c>
      <c r="E219" s="41"/>
    </row>
    <row r="220" hidden="1">
      <c r="A220" s="32" t="s">
        <v>3448</v>
      </c>
      <c r="B220" s="29">
        <v>16528.0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15586</v>
      </c>
      <c r="D220" s="27">
        <f t="shared" si="8"/>
        <v>-942</v>
      </c>
      <c r="E220" s="41"/>
    </row>
    <row r="221" hidden="1">
      <c r="A221" s="35" t="s">
        <v>3449</v>
      </c>
      <c r="B221" s="29">
        <v>183370.00000000003</v>
      </c>
      <c r="C221" s="9">
        <f t="array" ref="C221">SUM(INDIRECT(A197 &amp; " Restia!C:C")) - SUMIFS(INDIRECT(A197 &amp; " Restia!C:C"), INDIRECT(A197 &amp; " Restia!B:B"), "canceled")</f>
        <v>311895.1</v>
      </c>
      <c r="D221" s="27">
        <f t="shared" si="8"/>
        <v>128525.1</v>
      </c>
      <c r="E221" s="41"/>
    </row>
    <row r="222" hidden="1">
      <c r="A222" s="36" t="s">
        <v>3450</v>
      </c>
      <c r="B222" s="42">
        <v>0.5999999999876309</v>
      </c>
      <c r="C222" s="43">
        <f>sum(C207:C219)-C221</f>
        <v>-37347.1</v>
      </c>
      <c r="D222" s="44">
        <f t="shared" si="8"/>
        <v>-37347.7</v>
      </c>
      <c r="E222" s="45"/>
    </row>
    <row r="223" hidden="1"/>
    <row r="224" hidden="1"/>
    <row r="225" hidden="1">
      <c r="A225" s="5" t="s">
        <v>4460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3423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3424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3425</v>
      </c>
      <c r="B233" s="6"/>
      <c r="C233" s="6"/>
      <c r="D233" s="6"/>
      <c r="E233" s="7"/>
    </row>
    <row r="234" hidden="1">
      <c r="A234" s="20" t="s">
        <v>3426</v>
      </c>
      <c r="B234" s="21" t="s">
        <v>3427</v>
      </c>
      <c r="C234" s="22" t="s">
        <v>3428</v>
      </c>
      <c r="D234" s="21" t="s">
        <v>3429</v>
      </c>
      <c r="E234" s="23" t="s">
        <v>13</v>
      </c>
    </row>
    <row r="235" hidden="1">
      <c r="A235" s="24" t="s">
        <v>3430</v>
      </c>
      <c r="B235" s="25">
        <v>21335.0</v>
      </c>
      <c r="C235" s="26">
        <f>1800+9500+10000</f>
        <v>21300</v>
      </c>
      <c r="D235" s="27">
        <f t="shared" ref="D235:D250" si="9">C235-B235</f>
        <v>-35</v>
      </c>
      <c r="E235" s="41"/>
    </row>
    <row r="236" hidden="1">
      <c r="A236" s="24" t="s">
        <v>3431</v>
      </c>
      <c r="B236" s="29">
        <v>7764.0</v>
      </c>
      <c r="C236" s="26">
        <f>355+1354+334+1102+2396+1160+1063</f>
        <v>7764</v>
      </c>
      <c r="D236" s="27">
        <f t="shared" si="9"/>
        <v>0</v>
      </c>
      <c r="E236" s="41"/>
    </row>
    <row r="237" hidden="1">
      <c r="A237" s="24" t="s">
        <v>3432</v>
      </c>
      <c r="B237" s="25">
        <v>0.0</v>
      </c>
      <c r="C237" s="26"/>
      <c r="D237" s="27">
        <f t="shared" si="9"/>
        <v>0</v>
      </c>
      <c r="E237" s="41"/>
    </row>
    <row r="238" hidden="1">
      <c r="A238" s="24" t="s">
        <v>3434</v>
      </c>
      <c r="B238" s="29">
        <v>801.0</v>
      </c>
      <c r="C238" s="26">
        <v>801.0</v>
      </c>
      <c r="D238" s="27">
        <f t="shared" si="9"/>
        <v>0</v>
      </c>
      <c r="E238" s="41"/>
    </row>
    <row r="239" hidden="1">
      <c r="A239" s="30" t="s">
        <v>3436</v>
      </c>
      <c r="B239" s="29">
        <v>0.0</v>
      </c>
      <c r="C239" s="26"/>
      <c r="D239" s="27">
        <f t="shared" si="9"/>
        <v>0</v>
      </c>
      <c r="E239" s="40"/>
    </row>
    <row r="240" hidden="1">
      <c r="A240" s="30" t="s">
        <v>3438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3439</v>
      </c>
      <c r="B241" s="29">
        <v>808.0</v>
      </c>
      <c r="C241" s="26">
        <v>808.0</v>
      </c>
      <c r="D241" s="27">
        <f t="shared" si="9"/>
        <v>0</v>
      </c>
      <c r="E241" s="40"/>
    </row>
    <row r="242" hidden="1">
      <c r="A242" s="31" t="s">
        <v>3441</v>
      </c>
      <c r="B242" s="29">
        <v>640.0</v>
      </c>
      <c r="C242" s="26">
        <f>240+120+280</f>
        <v>640</v>
      </c>
      <c r="D242" s="27">
        <f t="shared" si="9"/>
        <v>0</v>
      </c>
      <c r="E242" s="40"/>
    </row>
    <row r="243" hidden="1">
      <c r="A243" s="32" t="s">
        <v>3442</v>
      </c>
      <c r="B243" s="29">
        <v>45442.0</v>
      </c>
      <c r="C243" s="33">
        <f t="array" ref="C243">SUMIFS(INDIRECT(A225 &amp; " Restia!C:C"), INDIRECT(A225 &amp; " Restia!A:A"), A243, INDIRECT(A225 &amp; " Restia!B:B"), "&lt;&gt;canceled")</f>
        <v>78543</v>
      </c>
      <c r="D243" s="27">
        <f t="shared" si="9"/>
        <v>33101</v>
      </c>
      <c r="E243" s="41"/>
    </row>
    <row r="244" hidden="1">
      <c r="A244" s="32" t="s">
        <v>3443</v>
      </c>
      <c r="B244" s="29">
        <v>20420.0</v>
      </c>
      <c r="C244" s="9">
        <f t="array" ref="C244">SUMIFS( INDIRECT(A225 &amp; " Restia!C:C"), INDIRECT(A225 &amp; " Restia!A:A"), A244, INDIRECT(A225 &amp; " Restia!B:B"), "&lt;&gt;canceled" )</f>
        <v>31700</v>
      </c>
      <c r="D244" s="27">
        <f t="shared" si="9"/>
        <v>11280</v>
      </c>
      <c r="E244" s="41"/>
    </row>
    <row r="245" hidden="1">
      <c r="A245" s="32" t="s">
        <v>3444</v>
      </c>
      <c r="B245" s="29">
        <v>56679.0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70513</v>
      </c>
      <c r="D245" s="27">
        <f t="shared" si="9"/>
        <v>13834</v>
      </c>
      <c r="E245" s="41"/>
    </row>
    <row r="246" hidden="1">
      <c r="A246" s="32" t="s">
        <v>3445</v>
      </c>
      <c r="B246" s="29">
        <v>31253.6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56385</v>
      </c>
      <c r="D246" s="27">
        <f t="shared" si="9"/>
        <v>25131.4</v>
      </c>
      <c r="E246" s="41"/>
    </row>
    <row r="247" hidden="1">
      <c r="A247" s="32" t="s">
        <v>3447</v>
      </c>
      <c r="B247" s="29">
        <v>1864.0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1350</v>
      </c>
      <c r="D247" s="27">
        <f t="shared" si="9"/>
        <v>-514</v>
      </c>
      <c r="E247" s="41"/>
    </row>
    <row r="248" hidden="1">
      <c r="A248" s="32" t="s">
        <v>3448</v>
      </c>
      <c r="B248" s="29">
        <v>11335.0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15586</v>
      </c>
      <c r="D248" s="27">
        <f t="shared" si="9"/>
        <v>4251</v>
      </c>
      <c r="E248" s="41"/>
    </row>
    <row r="249" hidden="1">
      <c r="A249" s="35" t="s">
        <v>3449</v>
      </c>
      <c r="B249" s="29">
        <v>187003.1</v>
      </c>
      <c r="C249" s="9">
        <f t="array" ref="C249">SUM(INDIRECT(A225 &amp; " Restia!C:C")) - SUMIFS(INDIRECT(A225 &amp; " Restia!C:C"), INDIRECT(A225 &amp; " Restia!B:B"), "canceled")</f>
        <v>311895.1</v>
      </c>
      <c r="D249" s="27">
        <f t="shared" si="9"/>
        <v>124892</v>
      </c>
      <c r="E249" s="41"/>
    </row>
    <row r="250" hidden="1">
      <c r="A250" s="36" t="s">
        <v>3450</v>
      </c>
      <c r="B250" s="42">
        <v>3.5</v>
      </c>
      <c r="C250" s="43">
        <f>sum(C235:C247)-C249</f>
        <v>-42091.1</v>
      </c>
      <c r="D250" s="44">
        <f t="shared" si="9"/>
        <v>-42094.6</v>
      </c>
      <c r="E250" s="45"/>
    </row>
    <row r="251" hidden="1"/>
    <row r="252" hidden="1"/>
    <row r="253" hidden="1">
      <c r="A253" s="5" t="s">
        <v>4460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3423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3424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3425</v>
      </c>
      <c r="B261" s="6"/>
      <c r="C261" s="6"/>
      <c r="D261" s="6"/>
      <c r="E261" s="7"/>
    </row>
    <row r="262" hidden="1">
      <c r="A262" s="20" t="s">
        <v>3426</v>
      </c>
      <c r="B262" s="21" t="s">
        <v>3427</v>
      </c>
      <c r="C262" s="22" t="s">
        <v>3428</v>
      </c>
      <c r="D262" s="21" t="s">
        <v>3429</v>
      </c>
      <c r="E262" s="23" t="s">
        <v>13</v>
      </c>
    </row>
    <row r="263" hidden="1">
      <c r="A263" s="24" t="s">
        <v>3430</v>
      </c>
      <c r="B263" s="25">
        <v>15189.0</v>
      </c>
      <c r="C263" s="26">
        <f>89+100+15000</f>
        <v>15189</v>
      </c>
      <c r="D263" s="27">
        <f t="shared" ref="D263:D278" si="10">C263-B263</f>
        <v>0</v>
      </c>
      <c r="E263" s="41"/>
    </row>
    <row r="264" hidden="1">
      <c r="A264" s="24" t="s">
        <v>3431</v>
      </c>
      <c r="B264" s="29">
        <v>5868.0</v>
      </c>
      <c r="C264" s="26">
        <v>5868.0</v>
      </c>
      <c r="D264" s="27">
        <f t="shared" si="10"/>
        <v>0</v>
      </c>
      <c r="E264" s="41"/>
    </row>
    <row r="265" hidden="1">
      <c r="A265" s="24" t="s">
        <v>3432</v>
      </c>
      <c r="B265" s="25">
        <v>0.0</v>
      </c>
      <c r="C265" s="26"/>
      <c r="D265" s="27">
        <f t="shared" si="10"/>
        <v>0</v>
      </c>
      <c r="E265" s="41"/>
    </row>
    <row r="266" hidden="1">
      <c r="A266" s="24" t="s">
        <v>3434</v>
      </c>
      <c r="B266" s="29">
        <v>500.0</v>
      </c>
      <c r="C266" s="26">
        <v>500.0</v>
      </c>
      <c r="D266" s="27">
        <f t="shared" si="10"/>
        <v>0</v>
      </c>
      <c r="E266" s="41"/>
    </row>
    <row r="267" hidden="1">
      <c r="A267" s="30" t="s">
        <v>3436</v>
      </c>
      <c r="B267" s="29">
        <v>0.0</v>
      </c>
      <c r="C267" s="26"/>
      <c r="D267" s="27">
        <f t="shared" si="10"/>
        <v>0</v>
      </c>
      <c r="E267" s="40"/>
    </row>
    <row r="268" hidden="1">
      <c r="A268" s="30" t="s">
        <v>3438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3439</v>
      </c>
      <c r="B269" s="29">
        <v>2100.0</v>
      </c>
      <c r="C269" s="26">
        <v>2100.0</v>
      </c>
      <c r="D269" s="27">
        <f t="shared" si="10"/>
        <v>0</v>
      </c>
      <c r="E269" s="40"/>
    </row>
    <row r="270" hidden="1">
      <c r="A270" s="31" t="s">
        <v>3441</v>
      </c>
      <c r="B270" s="29">
        <v>1040.0</v>
      </c>
      <c r="C270" s="26">
        <f>120+40+240+280+40+320</f>
        <v>1040</v>
      </c>
      <c r="D270" s="27">
        <f t="shared" si="10"/>
        <v>0</v>
      </c>
      <c r="E270" s="40"/>
    </row>
    <row r="271" hidden="1">
      <c r="A271" s="32" t="s">
        <v>3442</v>
      </c>
      <c r="B271" s="29">
        <v>42549.0</v>
      </c>
      <c r="C271" s="33">
        <v>25341.0</v>
      </c>
      <c r="D271" s="27">
        <f t="shared" si="10"/>
        <v>-17208</v>
      </c>
      <c r="E271" s="41"/>
    </row>
    <row r="272" hidden="1">
      <c r="A272" s="32" t="s">
        <v>3443</v>
      </c>
      <c r="B272" s="29">
        <v>22631.0</v>
      </c>
      <c r="C272" s="9">
        <v>10608.0</v>
      </c>
      <c r="D272" s="27">
        <f t="shared" si="10"/>
        <v>-12023</v>
      </c>
      <c r="E272" s="41"/>
    </row>
    <row r="273" hidden="1">
      <c r="A273" s="32" t="s">
        <v>3444</v>
      </c>
      <c r="B273" s="29">
        <v>50203.0</v>
      </c>
      <c r="C273" s="9">
        <v>23170.0</v>
      </c>
      <c r="D273" s="27">
        <f t="shared" si="10"/>
        <v>-27033</v>
      </c>
      <c r="E273" s="41"/>
    </row>
    <row r="274" hidden="1">
      <c r="A274" s="32" t="s">
        <v>3445</v>
      </c>
      <c r="B274" s="29">
        <v>20636.0</v>
      </c>
      <c r="C274" s="9">
        <v>14365.0</v>
      </c>
      <c r="D274" s="27">
        <f t="shared" si="10"/>
        <v>-6271</v>
      </c>
      <c r="E274" s="41"/>
    </row>
    <row r="275" hidden="1">
      <c r="A275" s="32" t="s">
        <v>3447</v>
      </c>
      <c r="B275" s="29">
        <v>1149.0</v>
      </c>
      <c r="C275" s="9">
        <v>1415.0</v>
      </c>
      <c r="D275" s="27">
        <f t="shared" si="10"/>
        <v>266</v>
      </c>
      <c r="E275" s="41"/>
    </row>
    <row r="276" hidden="1">
      <c r="A276" s="32" t="s">
        <v>3448</v>
      </c>
      <c r="B276" s="29">
        <v>11126.0</v>
      </c>
      <c r="C276" s="9">
        <v>6930.0</v>
      </c>
      <c r="D276" s="27">
        <f t="shared" si="10"/>
        <v>-4196</v>
      </c>
      <c r="E276" s="41"/>
    </row>
    <row r="277" hidden="1">
      <c r="A277" s="35" t="s">
        <v>3449</v>
      </c>
      <c r="B277" s="29">
        <v>161803.0</v>
      </c>
      <c r="C277" s="9">
        <v>91991.0</v>
      </c>
      <c r="D277" s="27">
        <f t="shared" si="10"/>
        <v>-69812</v>
      </c>
      <c r="E277" s="41"/>
    </row>
    <row r="278" hidden="1">
      <c r="A278" s="36" t="s">
        <v>3450</v>
      </c>
      <c r="B278" s="42">
        <v>62.0</v>
      </c>
      <c r="C278" s="43">
        <f>sum(C263:C275)-C277</f>
        <v>7605</v>
      </c>
      <c r="D278" s="44">
        <f t="shared" si="10"/>
        <v>7543</v>
      </c>
      <c r="E278" s="45"/>
    </row>
    <row r="279" hidden="1"/>
    <row r="280" hidden="1"/>
    <row r="281" hidden="1">
      <c r="A281" s="5" t="s">
        <v>4460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3423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3" t="s">
        <v>3424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4" t="s">
        <v>4468</v>
      </c>
      <c r="B287" s="7"/>
      <c r="C287" s="16"/>
      <c r="D287" s="55" t="s">
        <v>4483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3425</v>
      </c>
      <c r="B289" s="6"/>
      <c r="C289" s="6"/>
      <c r="D289" s="6"/>
      <c r="E289" s="7"/>
    </row>
    <row r="290" hidden="1">
      <c r="A290" s="20" t="s">
        <v>3426</v>
      </c>
      <c r="B290" s="21" t="s">
        <v>3427</v>
      </c>
      <c r="C290" s="22" t="s">
        <v>3428</v>
      </c>
      <c r="D290" s="21" t="s">
        <v>3429</v>
      </c>
      <c r="E290" s="23" t="s">
        <v>13</v>
      </c>
    </row>
    <row r="291" hidden="1">
      <c r="A291" s="56" t="s">
        <v>3430</v>
      </c>
      <c r="B291" s="25">
        <v>13921.0</v>
      </c>
      <c r="C291" s="26">
        <v>13921.0</v>
      </c>
      <c r="D291" s="27">
        <v>0.0</v>
      </c>
      <c r="E291" s="41"/>
    </row>
    <row r="292" hidden="1">
      <c r="A292" s="56" t="s">
        <v>3431</v>
      </c>
      <c r="B292" s="29">
        <v>2571.0</v>
      </c>
      <c r="C292" s="26">
        <v>2571.0</v>
      </c>
      <c r="D292" s="27">
        <v>0.0</v>
      </c>
      <c r="E292" s="41"/>
    </row>
    <row r="293" hidden="1">
      <c r="A293" s="56" t="s">
        <v>3432</v>
      </c>
      <c r="B293" s="25">
        <v>0.0</v>
      </c>
      <c r="C293" s="26"/>
      <c r="D293" s="27">
        <v>0.0</v>
      </c>
      <c r="E293" s="41"/>
    </row>
    <row r="294" hidden="1">
      <c r="A294" s="56" t="s">
        <v>3434</v>
      </c>
      <c r="B294" s="29">
        <v>0.0</v>
      </c>
      <c r="C294" s="26"/>
      <c r="D294" s="27">
        <v>0.0</v>
      </c>
      <c r="E294" s="41"/>
    </row>
    <row r="295" hidden="1">
      <c r="A295" s="31" t="s">
        <v>3436</v>
      </c>
      <c r="B295" s="29">
        <v>0.0</v>
      </c>
      <c r="C295" s="26"/>
      <c r="D295" s="27">
        <v>0.0</v>
      </c>
      <c r="E295" s="40"/>
    </row>
    <row r="296" hidden="1">
      <c r="A296" s="31" t="s">
        <v>3438</v>
      </c>
      <c r="B296" s="29">
        <v>0.0</v>
      </c>
      <c r="C296" s="26"/>
      <c r="D296" s="27">
        <v>0.0</v>
      </c>
      <c r="E296" s="41"/>
    </row>
    <row r="297" hidden="1">
      <c r="A297" s="31" t="s">
        <v>3439</v>
      </c>
      <c r="B297" s="29">
        <v>0.0</v>
      </c>
      <c r="C297" s="26"/>
      <c r="D297" s="27">
        <v>0.0</v>
      </c>
      <c r="E297" s="40"/>
    </row>
    <row r="298" hidden="1">
      <c r="A298" s="31" t="s">
        <v>3441</v>
      </c>
      <c r="B298" s="29">
        <v>600.0</v>
      </c>
      <c r="C298" s="26">
        <v>600.0</v>
      </c>
      <c r="D298" s="27">
        <v>0.0</v>
      </c>
      <c r="E298" s="40"/>
    </row>
    <row r="299" hidden="1">
      <c r="A299" s="57" t="s">
        <v>3442</v>
      </c>
      <c r="B299" s="29">
        <v>25341.0</v>
      </c>
      <c r="C299" s="29">
        <v>25341.0</v>
      </c>
      <c r="D299" s="27">
        <v>0.0</v>
      </c>
      <c r="E299" s="41"/>
    </row>
    <row r="300" hidden="1">
      <c r="A300" s="57" t="s">
        <v>3443</v>
      </c>
      <c r="B300" s="29">
        <v>10608.0</v>
      </c>
      <c r="C300" s="58">
        <v>10608.0</v>
      </c>
      <c r="D300" s="27">
        <v>0.0</v>
      </c>
      <c r="E300" s="41"/>
    </row>
    <row r="301" hidden="1">
      <c r="A301" s="57" t="s">
        <v>3444</v>
      </c>
      <c r="B301" s="29">
        <v>23170.0</v>
      </c>
      <c r="C301" s="58">
        <v>23170.0</v>
      </c>
      <c r="D301" s="27">
        <v>0.0</v>
      </c>
      <c r="E301" s="41"/>
    </row>
    <row r="302" hidden="1">
      <c r="A302" s="57" t="s">
        <v>3445</v>
      </c>
      <c r="B302" s="29">
        <v>14365.0</v>
      </c>
      <c r="C302" s="58">
        <v>14365.0</v>
      </c>
      <c r="D302" s="27">
        <v>0.0</v>
      </c>
      <c r="E302" s="41"/>
    </row>
    <row r="303" hidden="1">
      <c r="A303" s="57" t="s">
        <v>3447</v>
      </c>
      <c r="B303" s="29">
        <v>1415.0</v>
      </c>
      <c r="C303" s="58">
        <v>1415.0</v>
      </c>
      <c r="D303" s="27">
        <v>0.0</v>
      </c>
      <c r="E303" s="41"/>
    </row>
    <row r="304" hidden="1">
      <c r="A304" s="57" t="s">
        <v>3448</v>
      </c>
      <c r="B304" s="29">
        <v>6930.0</v>
      </c>
      <c r="C304" s="58">
        <v>6930.0</v>
      </c>
      <c r="D304" s="27">
        <v>0.0</v>
      </c>
      <c r="E304" s="41"/>
    </row>
    <row r="305" hidden="1">
      <c r="A305" s="35" t="s">
        <v>3449</v>
      </c>
      <c r="B305" s="29">
        <v>91991.0</v>
      </c>
      <c r="C305" s="58">
        <v>91991.0</v>
      </c>
      <c r="D305" s="27">
        <v>0.0</v>
      </c>
      <c r="E305" s="41"/>
    </row>
    <row r="306" hidden="1">
      <c r="A306" s="36" t="s">
        <v>3450</v>
      </c>
      <c r="B306" s="42">
        <v>0.0</v>
      </c>
      <c r="C306" s="64">
        <v>0.0</v>
      </c>
      <c r="D306" s="65">
        <v>0.0</v>
      </c>
      <c r="E306" s="45"/>
    </row>
    <row r="307" hidden="1"/>
    <row r="308" hidden="1"/>
    <row r="309" hidden="1">
      <c r="A309" s="5" t="s">
        <v>4460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3423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3" t="s">
        <v>3424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4" t="s">
        <v>4475</v>
      </c>
      <c r="B315" s="7"/>
      <c r="C315" s="16"/>
      <c r="D315" s="55" t="s">
        <v>4469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3425</v>
      </c>
      <c r="B317" s="6"/>
      <c r="C317" s="6"/>
      <c r="D317" s="6"/>
      <c r="E317" s="7"/>
    </row>
    <row r="318" hidden="1">
      <c r="A318" s="20" t="s">
        <v>3426</v>
      </c>
      <c r="B318" s="21" t="s">
        <v>3427</v>
      </c>
      <c r="C318" s="22" t="s">
        <v>3428</v>
      </c>
      <c r="D318" s="21" t="s">
        <v>3429</v>
      </c>
      <c r="E318" s="23" t="s">
        <v>13</v>
      </c>
    </row>
    <row r="319" hidden="1">
      <c r="A319" s="56" t="s">
        <v>3430</v>
      </c>
      <c r="B319" s="25">
        <v>11164.0</v>
      </c>
      <c r="C319" s="26">
        <v>11164.0</v>
      </c>
      <c r="D319" s="27">
        <v>0.0</v>
      </c>
      <c r="E319" s="41"/>
    </row>
    <row r="320" hidden="1">
      <c r="A320" s="56" t="s">
        <v>3431</v>
      </c>
      <c r="B320" s="29">
        <v>2690.0</v>
      </c>
      <c r="C320" s="26">
        <v>2690.0</v>
      </c>
      <c r="D320" s="27">
        <v>0.0</v>
      </c>
      <c r="E320" s="41"/>
    </row>
    <row r="321" hidden="1">
      <c r="A321" s="56" t="s">
        <v>3432</v>
      </c>
      <c r="B321" s="25">
        <v>420.0</v>
      </c>
      <c r="C321" s="26">
        <v>420.0</v>
      </c>
      <c r="D321" s="27">
        <v>0.0</v>
      </c>
      <c r="E321" s="41"/>
    </row>
    <row r="322" hidden="1">
      <c r="A322" s="56" t="s">
        <v>3434</v>
      </c>
      <c r="B322" s="29">
        <v>500.0</v>
      </c>
      <c r="C322" s="26">
        <v>500.0</v>
      </c>
      <c r="D322" s="27">
        <v>0.0</v>
      </c>
      <c r="E322" s="41"/>
    </row>
    <row r="323" hidden="1">
      <c r="A323" s="31" t="s">
        <v>3436</v>
      </c>
      <c r="B323" s="29">
        <v>0.0</v>
      </c>
      <c r="C323" s="26"/>
      <c r="D323" s="27">
        <v>0.0</v>
      </c>
      <c r="E323" s="40"/>
    </row>
    <row r="324" hidden="1">
      <c r="A324" s="31" t="s">
        <v>3438</v>
      </c>
      <c r="B324" s="29">
        <v>0.0</v>
      </c>
      <c r="C324" s="26"/>
      <c r="D324" s="27">
        <v>0.0</v>
      </c>
      <c r="E324" s="41"/>
    </row>
    <row r="325" hidden="1">
      <c r="A325" s="31" t="s">
        <v>3439</v>
      </c>
      <c r="B325" s="29">
        <v>0.0</v>
      </c>
      <c r="C325" s="26"/>
      <c r="D325" s="27">
        <v>0.0</v>
      </c>
      <c r="E325" s="40"/>
    </row>
    <row r="326" hidden="1">
      <c r="A326" s="31" t="s">
        <v>3441</v>
      </c>
      <c r="B326" s="29">
        <v>600.0</v>
      </c>
      <c r="C326" s="26">
        <v>600.0</v>
      </c>
      <c r="D326" s="27">
        <v>0.0</v>
      </c>
      <c r="E326" s="40"/>
    </row>
    <row r="327" hidden="1">
      <c r="A327" s="57" t="s">
        <v>3442</v>
      </c>
      <c r="B327" s="29">
        <v>17702.0</v>
      </c>
      <c r="C327" s="29">
        <v>17702.0</v>
      </c>
      <c r="D327" s="27">
        <v>0.0</v>
      </c>
      <c r="E327" s="41"/>
    </row>
    <row r="328" hidden="1">
      <c r="A328" s="57" t="s">
        <v>3443</v>
      </c>
      <c r="B328" s="29">
        <v>16386.0</v>
      </c>
      <c r="C328" s="58">
        <v>16386.0</v>
      </c>
      <c r="D328" s="27">
        <v>0.0</v>
      </c>
      <c r="E328" s="41"/>
    </row>
    <row r="329" hidden="1">
      <c r="A329" s="57" t="s">
        <v>3444</v>
      </c>
      <c r="B329" s="29">
        <v>25301.0</v>
      </c>
      <c r="C329" s="58">
        <v>24907.0</v>
      </c>
      <c r="D329" s="27">
        <v>-394.0</v>
      </c>
      <c r="E329" s="41"/>
    </row>
    <row r="330" hidden="1">
      <c r="A330" s="57" t="s">
        <v>3445</v>
      </c>
      <c r="B330" s="29">
        <v>13432.0</v>
      </c>
      <c r="C330" s="58">
        <v>13432.0</v>
      </c>
      <c r="D330" s="27">
        <v>0.0</v>
      </c>
      <c r="E330" s="41"/>
    </row>
    <row r="331" hidden="1">
      <c r="A331" s="57" t="s">
        <v>3447</v>
      </c>
      <c r="B331" s="29">
        <v>349.0</v>
      </c>
      <c r="C331" s="58">
        <v>349.0</v>
      </c>
      <c r="D331" s="27">
        <v>0.0</v>
      </c>
      <c r="E331" s="41"/>
    </row>
    <row r="332" hidden="1">
      <c r="A332" s="57" t="s">
        <v>3448</v>
      </c>
      <c r="B332" s="29">
        <v>3646.0</v>
      </c>
      <c r="C332" s="58">
        <v>3646.0</v>
      </c>
      <c r="D332" s="27">
        <v>0.0</v>
      </c>
      <c r="E332" s="41"/>
    </row>
    <row r="333" hidden="1">
      <c r="A333" s="35" t="s">
        <v>3449</v>
      </c>
      <c r="B333" s="29">
        <v>88542.0</v>
      </c>
      <c r="C333" s="58">
        <v>88148.0</v>
      </c>
      <c r="D333" s="27">
        <v>-394.0</v>
      </c>
      <c r="E333" s="41"/>
    </row>
    <row r="334" hidden="1">
      <c r="A334" s="36" t="s">
        <v>3450</v>
      </c>
      <c r="B334" s="42">
        <v>2.0</v>
      </c>
      <c r="C334" s="64">
        <v>2.0</v>
      </c>
      <c r="D334" s="65">
        <v>0.0</v>
      </c>
      <c r="E334" s="45"/>
    </row>
    <row r="335" hidden="1"/>
    <row r="336" hidden="1"/>
    <row r="337" hidden="1">
      <c r="A337" s="5" t="s">
        <v>4460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3423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3" t="s">
        <v>3424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4" t="s">
        <v>4468</v>
      </c>
      <c r="B343" s="7"/>
      <c r="C343" s="16"/>
      <c r="D343" s="55" t="s">
        <v>4469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3425</v>
      </c>
      <c r="B345" s="6"/>
      <c r="C345" s="6"/>
      <c r="D345" s="6"/>
      <c r="E345" s="7"/>
    </row>
    <row r="346" hidden="1">
      <c r="A346" s="20" t="s">
        <v>3426</v>
      </c>
      <c r="B346" s="21" t="s">
        <v>3427</v>
      </c>
      <c r="C346" s="22" t="s">
        <v>3428</v>
      </c>
      <c r="D346" s="21" t="s">
        <v>3429</v>
      </c>
      <c r="E346" s="23" t="s">
        <v>13</v>
      </c>
    </row>
    <row r="347" hidden="1">
      <c r="A347" s="56" t="s">
        <v>3430</v>
      </c>
      <c r="B347" s="25">
        <v>19535.0</v>
      </c>
      <c r="C347" s="26">
        <v>19695.0</v>
      </c>
      <c r="D347" s="27">
        <v>160.0</v>
      </c>
      <c r="E347" s="41"/>
    </row>
    <row r="348" hidden="1">
      <c r="A348" s="56" t="s">
        <v>3431</v>
      </c>
      <c r="B348" s="29">
        <v>5378.0</v>
      </c>
      <c r="C348" s="26">
        <v>5218.0</v>
      </c>
      <c r="D348" s="27">
        <v>-160.0</v>
      </c>
      <c r="E348" s="41"/>
    </row>
    <row r="349" hidden="1">
      <c r="A349" s="56" t="s">
        <v>3432</v>
      </c>
      <c r="B349" s="25">
        <v>0.0</v>
      </c>
      <c r="C349" s="26"/>
      <c r="D349" s="27">
        <v>0.0</v>
      </c>
      <c r="E349" s="41"/>
    </row>
    <row r="350" hidden="1">
      <c r="A350" s="56" t="s">
        <v>3434</v>
      </c>
      <c r="B350" s="29">
        <v>500.0</v>
      </c>
      <c r="C350" s="26">
        <v>500.0</v>
      </c>
      <c r="D350" s="27">
        <v>0.0</v>
      </c>
      <c r="E350" s="41"/>
    </row>
    <row r="351" hidden="1">
      <c r="A351" s="31" t="s">
        <v>3436</v>
      </c>
      <c r="B351" s="29">
        <v>0.0</v>
      </c>
      <c r="C351" s="26"/>
      <c r="D351" s="27">
        <v>0.0</v>
      </c>
      <c r="E351" s="40"/>
    </row>
    <row r="352" hidden="1">
      <c r="A352" s="31" t="s">
        <v>3438</v>
      </c>
      <c r="B352" s="29">
        <v>0.0</v>
      </c>
      <c r="C352" s="26"/>
      <c r="D352" s="27">
        <v>0.0</v>
      </c>
      <c r="E352" s="41"/>
    </row>
    <row r="353" hidden="1">
      <c r="A353" s="31" t="s">
        <v>3439</v>
      </c>
      <c r="B353" s="29">
        <v>6128.0</v>
      </c>
      <c r="C353" s="26">
        <v>6128.0</v>
      </c>
      <c r="D353" s="27">
        <v>0.0</v>
      </c>
      <c r="E353" s="40" t="s">
        <v>7727</v>
      </c>
    </row>
    <row r="354" hidden="1">
      <c r="A354" s="31" t="s">
        <v>3441</v>
      </c>
      <c r="B354" s="29">
        <v>1360.0</v>
      </c>
      <c r="C354" s="26">
        <v>1360.0</v>
      </c>
      <c r="D354" s="27">
        <v>0.0</v>
      </c>
      <c r="E354" s="40"/>
    </row>
    <row r="355" hidden="1">
      <c r="A355" s="57" t="s">
        <v>3442</v>
      </c>
      <c r="B355" s="29">
        <v>45500.0</v>
      </c>
      <c r="C355" s="29">
        <v>45500.0</v>
      </c>
      <c r="D355" s="27">
        <v>0.0</v>
      </c>
      <c r="E355" s="41"/>
    </row>
    <row r="356" hidden="1">
      <c r="A356" s="57" t="s">
        <v>3443</v>
      </c>
      <c r="B356" s="29">
        <v>30239.0</v>
      </c>
      <c r="C356" s="58">
        <v>30239.0</v>
      </c>
      <c r="D356" s="27">
        <v>0.0</v>
      </c>
      <c r="E356" s="41"/>
    </row>
    <row r="357" hidden="1">
      <c r="A357" s="57" t="s">
        <v>3444</v>
      </c>
      <c r="B357" s="29">
        <v>50611.0</v>
      </c>
      <c r="C357" s="58">
        <v>50611.0</v>
      </c>
      <c r="D357" s="27">
        <v>0.0</v>
      </c>
      <c r="E357" s="41"/>
    </row>
    <row r="358" hidden="1">
      <c r="A358" s="57" t="s">
        <v>3445</v>
      </c>
      <c r="B358" s="29">
        <v>26355.0</v>
      </c>
      <c r="C358" s="58">
        <v>26355.0</v>
      </c>
      <c r="D358" s="27">
        <v>0.0</v>
      </c>
      <c r="E358" s="41"/>
    </row>
    <row r="359" hidden="1">
      <c r="A359" s="57" t="s">
        <v>3447</v>
      </c>
      <c r="B359" s="29">
        <v>1312.0</v>
      </c>
      <c r="C359" s="58">
        <v>1312.0</v>
      </c>
      <c r="D359" s="27">
        <v>0.0</v>
      </c>
      <c r="E359" s="41"/>
    </row>
    <row r="360" hidden="1">
      <c r="A360" s="57" t="s">
        <v>3448</v>
      </c>
      <c r="B360" s="29">
        <v>14105.0</v>
      </c>
      <c r="C360" s="58">
        <v>14105.0</v>
      </c>
      <c r="D360" s="27">
        <v>0.0</v>
      </c>
      <c r="E360" s="41"/>
    </row>
    <row r="361" hidden="1">
      <c r="A361" s="35" t="s">
        <v>3449</v>
      </c>
      <c r="B361" s="29">
        <v>186918.2</v>
      </c>
      <c r="C361" s="58">
        <v>186918.2</v>
      </c>
      <c r="D361" s="27">
        <v>0.0</v>
      </c>
      <c r="E361" s="41"/>
    </row>
    <row r="362" hidden="1">
      <c r="A362" s="36" t="s">
        <v>3450</v>
      </c>
      <c r="B362" s="42">
        <v>-0.2000000000007276</v>
      </c>
      <c r="C362" s="64">
        <v>-0.20000000001164153</v>
      </c>
      <c r="D362" s="65">
        <v>-1.0913936421275139E-11</v>
      </c>
      <c r="E362" s="45"/>
    </row>
    <row r="363" hidden="1"/>
    <row r="364" hidden="1"/>
    <row r="365" hidden="1"/>
    <row r="366" hidden="1"/>
    <row r="367" hidden="1">
      <c r="A367" s="5" t="s">
        <v>4460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5" t="s">
        <v>3423</v>
      </c>
      <c r="B369" s="6"/>
      <c r="C369" s="6"/>
      <c r="D369" s="6"/>
      <c r="E369" s="7"/>
    </row>
    <row r="370" hidden="1">
      <c r="A370" s="10"/>
      <c r="B370" s="11"/>
      <c r="C370" s="11"/>
      <c r="D370" s="11"/>
      <c r="E370" s="12"/>
    </row>
    <row r="371" hidden="1">
      <c r="A371" s="13">
        <v>45607.0</v>
      </c>
      <c r="B371" s="6"/>
      <c r="C371" s="53" t="s">
        <v>3424</v>
      </c>
      <c r="D371" s="15">
        <v>45613.0</v>
      </c>
      <c r="E371" s="7"/>
    </row>
    <row r="372" hidden="1">
      <c r="A372" s="10"/>
      <c r="B372" s="11"/>
      <c r="C372" s="16"/>
      <c r="D372" s="11"/>
      <c r="E372" s="12"/>
    </row>
    <row r="373" hidden="1">
      <c r="A373" s="54" t="s">
        <v>4468</v>
      </c>
      <c r="B373" s="7"/>
      <c r="C373" s="16"/>
      <c r="D373" s="55" t="s">
        <v>4469</v>
      </c>
      <c r="E373" s="7"/>
    </row>
    <row r="374" hidden="1">
      <c r="A374" s="10"/>
      <c r="B374" s="12"/>
      <c r="C374" s="16"/>
      <c r="D374" s="11"/>
      <c r="E374" s="12"/>
    </row>
    <row r="375" hidden="1">
      <c r="A375" s="19" t="s">
        <v>3425</v>
      </c>
      <c r="B375" s="6"/>
      <c r="C375" s="6"/>
      <c r="D375" s="6"/>
      <c r="E375" s="7"/>
    </row>
    <row r="376" hidden="1">
      <c r="A376" s="20" t="s">
        <v>3426</v>
      </c>
      <c r="B376" s="21" t="s">
        <v>3427</v>
      </c>
      <c r="C376" s="22" t="s">
        <v>3428</v>
      </c>
      <c r="D376" s="21" t="s">
        <v>3429</v>
      </c>
      <c r="E376" s="23" t="s">
        <v>13</v>
      </c>
    </row>
    <row r="377" hidden="1">
      <c r="A377" s="56" t="s">
        <v>3430</v>
      </c>
      <c r="B377" s="25">
        <v>24339.0</v>
      </c>
      <c r="C377" s="26">
        <v>23440.0</v>
      </c>
      <c r="D377" s="27">
        <v>-899.0</v>
      </c>
      <c r="E377" s="41"/>
    </row>
    <row r="378" hidden="1">
      <c r="A378" s="56" t="s">
        <v>3431</v>
      </c>
      <c r="B378" s="29">
        <v>7561.0</v>
      </c>
      <c r="C378" s="26">
        <v>7561.0</v>
      </c>
      <c r="D378" s="27">
        <v>0.0</v>
      </c>
      <c r="E378" s="41"/>
    </row>
    <row r="379" hidden="1">
      <c r="A379" s="56" t="s">
        <v>3432</v>
      </c>
      <c r="B379" s="25">
        <v>180.0</v>
      </c>
      <c r="C379" s="26">
        <v>180.0</v>
      </c>
      <c r="D379" s="27">
        <v>0.0</v>
      </c>
      <c r="E379" s="41"/>
    </row>
    <row r="380" hidden="1">
      <c r="A380" s="56" t="s">
        <v>3434</v>
      </c>
      <c r="B380" s="29">
        <v>500.0</v>
      </c>
      <c r="C380" s="26">
        <v>500.0</v>
      </c>
      <c r="D380" s="27">
        <v>0.0</v>
      </c>
      <c r="E380" s="41"/>
    </row>
    <row r="381" hidden="1">
      <c r="A381" s="31" t="s">
        <v>3436</v>
      </c>
      <c r="B381" s="29">
        <v>0.0</v>
      </c>
      <c r="C381" s="26"/>
      <c r="D381" s="27">
        <v>0.0</v>
      </c>
      <c r="E381" s="40"/>
    </row>
    <row r="382" hidden="1">
      <c r="A382" s="31" t="s">
        <v>3438</v>
      </c>
      <c r="B382" s="29">
        <v>0.0</v>
      </c>
      <c r="C382" s="26"/>
      <c r="D382" s="27">
        <v>0.0</v>
      </c>
      <c r="E382" s="41"/>
    </row>
    <row r="383" hidden="1">
      <c r="A383" s="31" t="s">
        <v>3439</v>
      </c>
      <c r="B383" s="29">
        <v>231.0</v>
      </c>
      <c r="C383" s="26">
        <v>231.0</v>
      </c>
      <c r="D383" s="27">
        <v>0.0</v>
      </c>
      <c r="E383" s="40"/>
    </row>
    <row r="384" hidden="1">
      <c r="A384" s="31" t="s">
        <v>3441</v>
      </c>
      <c r="B384" s="29">
        <v>960.0</v>
      </c>
      <c r="C384" s="26">
        <v>960.0</v>
      </c>
      <c r="D384" s="27">
        <v>0.0</v>
      </c>
      <c r="E384" s="40"/>
    </row>
    <row r="385" hidden="1">
      <c r="A385" s="57" t="s">
        <v>3442</v>
      </c>
      <c r="B385" s="29">
        <v>50901.0</v>
      </c>
      <c r="C385" s="29">
        <v>50901.0</v>
      </c>
      <c r="D385" s="27">
        <v>0.0</v>
      </c>
      <c r="E385" s="41"/>
    </row>
    <row r="386" hidden="1">
      <c r="A386" s="57" t="s">
        <v>3443</v>
      </c>
      <c r="B386" s="29">
        <v>26012.0</v>
      </c>
      <c r="C386" s="58">
        <v>26012.0</v>
      </c>
      <c r="D386" s="27">
        <v>0.0</v>
      </c>
      <c r="E386" s="41"/>
    </row>
    <row r="387" hidden="1">
      <c r="A387" s="57" t="s">
        <v>3444</v>
      </c>
      <c r="B387" s="29">
        <v>62570.0</v>
      </c>
      <c r="C387" s="58">
        <v>61820.0</v>
      </c>
      <c r="D387" s="27">
        <v>-750.0</v>
      </c>
      <c r="E387" s="41"/>
    </row>
    <row r="388" hidden="1">
      <c r="A388" s="57" t="s">
        <v>3445</v>
      </c>
      <c r="B388" s="29">
        <v>20293.0</v>
      </c>
      <c r="C388" s="58">
        <v>20293.0</v>
      </c>
      <c r="D388" s="27">
        <v>0.0</v>
      </c>
      <c r="E388" s="41"/>
    </row>
    <row r="389" hidden="1">
      <c r="A389" s="57" t="s">
        <v>3447</v>
      </c>
      <c r="B389" s="29">
        <v>860.0</v>
      </c>
      <c r="C389" s="58">
        <v>860.0</v>
      </c>
      <c r="D389" s="27">
        <v>0.0</v>
      </c>
      <c r="E389" s="41"/>
    </row>
    <row r="390" hidden="1">
      <c r="A390" s="57" t="s">
        <v>3448</v>
      </c>
      <c r="B390" s="29">
        <v>10441.0</v>
      </c>
      <c r="C390" s="58">
        <v>10441.0</v>
      </c>
      <c r="D390" s="27">
        <v>0.0</v>
      </c>
      <c r="E390" s="41"/>
    </row>
    <row r="391" hidden="1">
      <c r="A391" s="35" t="s">
        <v>3449</v>
      </c>
      <c r="B391" s="29">
        <v>194407.2</v>
      </c>
      <c r="C391" s="58">
        <v>193657.2</v>
      </c>
      <c r="D391" s="27">
        <v>-750.0</v>
      </c>
      <c r="E391" s="41"/>
    </row>
    <row r="392" hidden="1">
      <c r="A392" s="36" t="s">
        <v>3450</v>
      </c>
      <c r="B392" s="42">
        <v>-0.2000000000007276</v>
      </c>
      <c r="C392" s="64">
        <v>-899.2000000000116</v>
      </c>
      <c r="D392" s="65">
        <v>-899.0000000000109</v>
      </c>
      <c r="E392" s="45"/>
    </row>
    <row r="393" hidden="1"/>
    <row r="394" hidden="1"/>
    <row r="395" hidden="1">
      <c r="A395" s="5" t="s">
        <v>4460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5" t="s">
        <v>3423</v>
      </c>
      <c r="B397" s="6"/>
      <c r="C397" s="6"/>
      <c r="D397" s="6"/>
      <c r="E397" s="7"/>
    </row>
    <row r="398" hidden="1">
      <c r="A398" s="10"/>
      <c r="B398" s="11"/>
      <c r="C398" s="11"/>
      <c r="D398" s="11"/>
      <c r="E398" s="12"/>
    </row>
    <row r="399" hidden="1">
      <c r="A399" s="13">
        <v>45607.0</v>
      </c>
      <c r="B399" s="6"/>
      <c r="C399" s="53" t="s">
        <v>3424</v>
      </c>
      <c r="D399" s="15">
        <v>45613.0</v>
      </c>
      <c r="E399" s="7"/>
    </row>
    <row r="400" hidden="1">
      <c r="A400" s="10"/>
      <c r="B400" s="11"/>
      <c r="C400" s="16"/>
      <c r="D400" s="11"/>
      <c r="E400" s="12"/>
    </row>
    <row r="401" hidden="1">
      <c r="A401" s="54" t="s">
        <v>4468</v>
      </c>
      <c r="B401" s="7"/>
      <c r="C401" s="16"/>
      <c r="D401" s="55" t="s">
        <v>4469</v>
      </c>
      <c r="E401" s="7"/>
    </row>
    <row r="402" hidden="1">
      <c r="A402" s="10"/>
      <c r="B402" s="12"/>
      <c r="C402" s="16"/>
      <c r="D402" s="11"/>
      <c r="E402" s="12"/>
    </row>
    <row r="403" hidden="1">
      <c r="A403" s="19" t="s">
        <v>3425</v>
      </c>
      <c r="B403" s="6"/>
      <c r="C403" s="6"/>
      <c r="D403" s="6"/>
      <c r="E403" s="7"/>
    </row>
    <row r="404" hidden="1">
      <c r="A404" s="20" t="s">
        <v>3426</v>
      </c>
      <c r="B404" s="21" t="s">
        <v>3427</v>
      </c>
      <c r="C404" s="22" t="s">
        <v>3428</v>
      </c>
      <c r="D404" s="21" t="s">
        <v>3429</v>
      </c>
      <c r="E404" s="23" t="s">
        <v>13</v>
      </c>
    </row>
    <row r="405" hidden="1">
      <c r="A405" s="56" t="s">
        <v>3430</v>
      </c>
      <c r="B405" s="25">
        <v>24339.0</v>
      </c>
      <c r="C405" s="26">
        <v>24340.0</v>
      </c>
      <c r="D405" s="27">
        <v>1.0</v>
      </c>
      <c r="E405" s="41"/>
    </row>
    <row r="406" hidden="1">
      <c r="A406" s="56" t="s">
        <v>3431</v>
      </c>
      <c r="B406" s="29">
        <v>7561.0</v>
      </c>
      <c r="C406" s="26">
        <v>7561.0</v>
      </c>
      <c r="D406" s="27">
        <v>0.0</v>
      </c>
      <c r="E406" s="41"/>
    </row>
    <row r="407" hidden="1">
      <c r="A407" s="56" t="s">
        <v>3432</v>
      </c>
      <c r="B407" s="25">
        <v>180.0</v>
      </c>
      <c r="C407" s="26">
        <v>180.0</v>
      </c>
      <c r="D407" s="27">
        <v>0.0</v>
      </c>
      <c r="E407" s="41"/>
    </row>
    <row r="408" hidden="1">
      <c r="A408" s="56" t="s">
        <v>3434</v>
      </c>
      <c r="B408" s="29">
        <v>500.0</v>
      </c>
      <c r="C408" s="26">
        <v>500.0</v>
      </c>
      <c r="D408" s="27">
        <v>0.0</v>
      </c>
      <c r="E408" s="41"/>
    </row>
    <row r="409" hidden="1">
      <c r="A409" s="31" t="s">
        <v>3436</v>
      </c>
      <c r="B409" s="29">
        <v>0.0</v>
      </c>
      <c r="C409" s="26"/>
      <c r="D409" s="27">
        <v>0.0</v>
      </c>
      <c r="E409" s="40"/>
    </row>
    <row r="410" hidden="1">
      <c r="A410" s="31" t="s">
        <v>3438</v>
      </c>
      <c r="B410" s="29">
        <v>0.0</v>
      </c>
      <c r="C410" s="26"/>
      <c r="D410" s="27">
        <v>0.0</v>
      </c>
      <c r="E410" s="41"/>
    </row>
    <row r="411" hidden="1">
      <c r="A411" s="31" t="s">
        <v>3439</v>
      </c>
      <c r="B411" s="29">
        <v>231.0</v>
      </c>
      <c r="C411" s="26">
        <v>231.0</v>
      </c>
      <c r="D411" s="27">
        <v>0.0</v>
      </c>
      <c r="E411" s="40"/>
    </row>
    <row r="412" hidden="1">
      <c r="A412" s="31" t="s">
        <v>3441</v>
      </c>
      <c r="B412" s="29">
        <v>960.0</v>
      </c>
      <c r="C412" s="26">
        <v>960.0</v>
      </c>
      <c r="D412" s="27">
        <v>0.0</v>
      </c>
      <c r="E412" s="40"/>
    </row>
    <row r="413" hidden="1">
      <c r="A413" s="57" t="s">
        <v>3442</v>
      </c>
      <c r="B413" s="29">
        <v>50901.0</v>
      </c>
      <c r="C413" s="29">
        <v>50901.0</v>
      </c>
      <c r="D413" s="27">
        <v>0.0</v>
      </c>
      <c r="E413" s="41"/>
    </row>
    <row r="414" hidden="1">
      <c r="A414" s="57" t="s">
        <v>3443</v>
      </c>
      <c r="B414" s="29">
        <v>26012.0</v>
      </c>
      <c r="C414" s="58">
        <v>26012.0</v>
      </c>
      <c r="D414" s="27">
        <v>0.0</v>
      </c>
      <c r="E414" s="41"/>
    </row>
    <row r="415" hidden="1">
      <c r="A415" s="57" t="s">
        <v>3444</v>
      </c>
      <c r="B415" s="29">
        <v>62570.0</v>
      </c>
      <c r="C415" s="58">
        <v>61820.0</v>
      </c>
      <c r="D415" s="27">
        <v>-750.0</v>
      </c>
      <c r="E415" s="41"/>
    </row>
    <row r="416" hidden="1">
      <c r="A416" s="57" t="s">
        <v>3445</v>
      </c>
      <c r="B416" s="29">
        <v>20293.0</v>
      </c>
      <c r="C416" s="58">
        <v>20293.0</v>
      </c>
      <c r="D416" s="27">
        <v>0.0</v>
      </c>
      <c r="E416" s="41"/>
    </row>
    <row r="417" hidden="1">
      <c r="A417" s="57" t="s">
        <v>3447</v>
      </c>
      <c r="B417" s="29">
        <v>860.0</v>
      </c>
      <c r="C417" s="58">
        <v>860.0</v>
      </c>
      <c r="D417" s="27">
        <v>0.0</v>
      </c>
      <c r="E417" s="41"/>
    </row>
    <row r="418" hidden="1">
      <c r="A418" s="57" t="s">
        <v>3448</v>
      </c>
      <c r="B418" s="29">
        <v>10441.0</v>
      </c>
      <c r="C418" s="58">
        <v>10441.0</v>
      </c>
      <c r="D418" s="27">
        <v>0.0</v>
      </c>
      <c r="E418" s="41"/>
    </row>
    <row r="419" hidden="1">
      <c r="A419" s="35" t="s">
        <v>3449</v>
      </c>
      <c r="B419" s="29">
        <v>194407.2</v>
      </c>
      <c r="C419" s="58">
        <v>193657.2</v>
      </c>
      <c r="D419" s="27">
        <v>-750.0</v>
      </c>
      <c r="E419" s="41"/>
    </row>
    <row r="420" hidden="1">
      <c r="A420" s="36" t="s">
        <v>3450</v>
      </c>
      <c r="B420" s="42">
        <v>-0.2000000000007276</v>
      </c>
      <c r="C420" s="64">
        <v>0.7999999999883585</v>
      </c>
      <c r="D420" s="65">
        <v>0.9999999999890861</v>
      </c>
      <c r="E420" s="45"/>
    </row>
    <row r="421" hidden="1"/>
    <row r="422" hidden="1"/>
    <row r="423" hidden="1">
      <c r="A423" s="5" t="s">
        <v>4460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5" t="s">
        <v>3423</v>
      </c>
      <c r="B425" s="6"/>
      <c r="C425" s="6"/>
      <c r="D425" s="6"/>
      <c r="E425" s="7"/>
    </row>
    <row r="426" hidden="1">
      <c r="A426" s="10"/>
      <c r="B426" s="11"/>
      <c r="C426" s="11"/>
      <c r="D426" s="11"/>
      <c r="E426" s="12"/>
    </row>
    <row r="427" hidden="1">
      <c r="A427" s="13">
        <v>45614.0</v>
      </c>
      <c r="B427" s="6"/>
      <c r="C427" s="53" t="s">
        <v>3424</v>
      </c>
      <c r="D427" s="15">
        <v>45620.0</v>
      </c>
      <c r="E427" s="7"/>
    </row>
    <row r="428" hidden="1">
      <c r="A428" s="10"/>
      <c r="B428" s="11"/>
      <c r="C428" s="16"/>
      <c r="D428" s="11"/>
      <c r="E428" s="12"/>
    </row>
    <row r="429" hidden="1">
      <c r="A429" s="54" t="s">
        <v>4468</v>
      </c>
      <c r="B429" s="7"/>
      <c r="C429" s="16"/>
      <c r="D429" s="55" t="s">
        <v>4469</v>
      </c>
      <c r="E429" s="7"/>
    </row>
    <row r="430" hidden="1">
      <c r="A430" s="10"/>
      <c r="B430" s="12"/>
      <c r="C430" s="16"/>
      <c r="D430" s="11"/>
      <c r="E430" s="12"/>
    </row>
    <row r="431" hidden="1">
      <c r="A431" s="19" t="s">
        <v>3425</v>
      </c>
      <c r="B431" s="6"/>
      <c r="C431" s="6"/>
      <c r="D431" s="6"/>
      <c r="E431" s="7"/>
    </row>
    <row r="432" hidden="1">
      <c r="A432" s="20" t="s">
        <v>3426</v>
      </c>
      <c r="B432" s="21" t="s">
        <v>3427</v>
      </c>
      <c r="C432" s="22" t="s">
        <v>3428</v>
      </c>
      <c r="D432" s="21" t="s">
        <v>3429</v>
      </c>
      <c r="E432" s="23" t="s">
        <v>13</v>
      </c>
    </row>
    <row r="433" hidden="1">
      <c r="A433" s="56" t="s">
        <v>3430</v>
      </c>
      <c r="B433" s="25">
        <v>23945.0</v>
      </c>
      <c r="C433" s="26">
        <v>23945.0</v>
      </c>
      <c r="D433" s="27">
        <v>0.0</v>
      </c>
      <c r="E433" s="41"/>
    </row>
    <row r="434" hidden="1">
      <c r="A434" s="56" t="s">
        <v>3431</v>
      </c>
      <c r="B434" s="29">
        <v>5772.0</v>
      </c>
      <c r="C434" s="26">
        <v>5772.0</v>
      </c>
      <c r="D434" s="27">
        <v>0.0</v>
      </c>
      <c r="E434" s="41"/>
    </row>
    <row r="435" hidden="1">
      <c r="A435" s="56" t="s">
        <v>3432</v>
      </c>
      <c r="B435" s="25">
        <v>630.0</v>
      </c>
      <c r="C435" s="26">
        <v>630.0</v>
      </c>
      <c r="D435" s="27">
        <v>0.0</v>
      </c>
      <c r="E435" s="41"/>
    </row>
    <row r="436" hidden="1">
      <c r="A436" s="56" t="s">
        <v>3434</v>
      </c>
      <c r="B436" s="29">
        <v>1000.0</v>
      </c>
      <c r="C436" s="26">
        <v>1002.0</v>
      </c>
      <c r="D436" s="27">
        <v>2.0</v>
      </c>
      <c r="E436" s="41"/>
    </row>
    <row r="437" hidden="1">
      <c r="A437" s="31" t="s">
        <v>3436</v>
      </c>
      <c r="B437" s="29">
        <v>0.0</v>
      </c>
      <c r="C437" s="26"/>
      <c r="D437" s="27">
        <v>0.0</v>
      </c>
      <c r="E437" s="40"/>
    </row>
    <row r="438" hidden="1">
      <c r="A438" s="31" t="s">
        <v>3438</v>
      </c>
      <c r="B438" s="29">
        <v>0.0</v>
      </c>
      <c r="C438" s="26"/>
      <c r="D438" s="27">
        <v>0.0</v>
      </c>
      <c r="E438" s="41"/>
    </row>
    <row r="439" hidden="1">
      <c r="A439" s="31" t="s">
        <v>3439</v>
      </c>
      <c r="B439" s="29">
        <v>4000.0</v>
      </c>
      <c r="C439" s="26">
        <v>4000.0</v>
      </c>
      <c r="D439" s="27">
        <v>0.0</v>
      </c>
      <c r="E439" s="28" t="s">
        <v>7728</v>
      </c>
    </row>
    <row r="440" hidden="1">
      <c r="A440" s="31" t="s">
        <v>3441</v>
      </c>
      <c r="B440" s="29">
        <v>1000.0</v>
      </c>
      <c r="C440" s="26">
        <v>1000.0</v>
      </c>
      <c r="D440" s="27">
        <v>0.0</v>
      </c>
      <c r="E440" s="40"/>
    </row>
    <row r="441" hidden="1">
      <c r="A441" s="57" t="s">
        <v>3442</v>
      </c>
      <c r="B441" s="29">
        <v>42062.0</v>
      </c>
      <c r="C441" s="29">
        <v>42062.0</v>
      </c>
      <c r="D441" s="27">
        <v>0.0</v>
      </c>
      <c r="E441" s="41"/>
    </row>
    <row r="442" hidden="1">
      <c r="A442" s="57" t="s">
        <v>3443</v>
      </c>
      <c r="B442" s="29">
        <v>29219.0</v>
      </c>
      <c r="C442" s="58">
        <v>29219.0</v>
      </c>
      <c r="D442" s="27">
        <v>0.0</v>
      </c>
      <c r="E442" s="41"/>
    </row>
    <row r="443" hidden="1">
      <c r="A443" s="57" t="s">
        <v>3444</v>
      </c>
      <c r="B443" s="29">
        <v>53377.0</v>
      </c>
      <c r="C443" s="58">
        <v>53377.0</v>
      </c>
      <c r="D443" s="27">
        <v>0.0</v>
      </c>
      <c r="E443" s="41"/>
    </row>
    <row r="444" hidden="1">
      <c r="A444" s="57" t="s">
        <v>3445</v>
      </c>
      <c r="B444" s="29">
        <v>30280.0</v>
      </c>
      <c r="C444" s="58">
        <v>30280.0</v>
      </c>
      <c r="D444" s="27">
        <v>0.0</v>
      </c>
      <c r="E444" s="41"/>
    </row>
    <row r="445" hidden="1">
      <c r="A445" s="57" t="s">
        <v>3447</v>
      </c>
      <c r="B445" s="29">
        <v>655.0</v>
      </c>
      <c r="C445" s="58">
        <v>655.0</v>
      </c>
      <c r="D445" s="27">
        <v>0.0</v>
      </c>
      <c r="E445" s="41"/>
    </row>
    <row r="446" hidden="1">
      <c r="A446" s="57" t="s">
        <v>3448</v>
      </c>
      <c r="B446" s="29">
        <v>15964.0</v>
      </c>
      <c r="C446" s="58">
        <v>15600.0</v>
      </c>
      <c r="D446" s="27">
        <v>-364.0</v>
      </c>
      <c r="E446" s="41"/>
    </row>
    <row r="447" hidden="1">
      <c r="A447" s="35" t="s">
        <v>3449</v>
      </c>
      <c r="B447" s="29">
        <v>192303.5</v>
      </c>
      <c r="C447" s="58">
        <v>191939.5</v>
      </c>
      <c r="D447" s="27">
        <v>-364.0</v>
      </c>
      <c r="E447" s="41"/>
    </row>
    <row r="448" hidden="1">
      <c r="A448" s="36" t="s">
        <v>3450</v>
      </c>
      <c r="B448" s="42">
        <v>-363.5</v>
      </c>
      <c r="C448" s="64">
        <v>2.5</v>
      </c>
      <c r="D448" s="65">
        <v>366.0</v>
      </c>
      <c r="E448" s="45"/>
    </row>
    <row r="449" hidden="1"/>
    <row r="450" hidden="1"/>
    <row r="451" hidden="1">
      <c r="A451" s="5" t="s">
        <v>4460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5" t="s">
        <v>3423</v>
      </c>
      <c r="B453" s="6"/>
      <c r="C453" s="6"/>
      <c r="D453" s="6"/>
      <c r="E453" s="7"/>
    </row>
    <row r="454" hidden="1">
      <c r="A454" s="10"/>
      <c r="B454" s="11"/>
      <c r="C454" s="11"/>
      <c r="D454" s="11"/>
      <c r="E454" s="12"/>
    </row>
    <row r="455" hidden="1">
      <c r="A455" s="13">
        <v>45621.0</v>
      </c>
      <c r="B455" s="6"/>
      <c r="C455" s="53" t="s">
        <v>3424</v>
      </c>
      <c r="D455" s="15">
        <v>45626.0</v>
      </c>
      <c r="E455" s="7"/>
    </row>
    <row r="456" hidden="1">
      <c r="A456" s="10"/>
      <c r="B456" s="11"/>
      <c r="C456" s="16"/>
      <c r="D456" s="11"/>
      <c r="E456" s="12"/>
    </row>
    <row r="457" hidden="1">
      <c r="A457" s="54" t="s">
        <v>4468</v>
      </c>
      <c r="B457" s="7"/>
      <c r="C457" s="16"/>
      <c r="D457" s="55" t="s">
        <v>4477</v>
      </c>
      <c r="E457" s="7"/>
    </row>
    <row r="458" hidden="1">
      <c r="A458" s="10"/>
      <c r="B458" s="12"/>
      <c r="C458" s="16"/>
      <c r="D458" s="11"/>
      <c r="E458" s="12"/>
    </row>
    <row r="459" hidden="1">
      <c r="A459" s="19" t="s">
        <v>3425</v>
      </c>
      <c r="B459" s="6"/>
      <c r="C459" s="6"/>
      <c r="D459" s="6"/>
      <c r="E459" s="7"/>
    </row>
    <row r="460" hidden="1">
      <c r="A460" s="20" t="s">
        <v>3426</v>
      </c>
      <c r="B460" s="21" t="s">
        <v>3427</v>
      </c>
      <c r="C460" s="22" t="s">
        <v>3428</v>
      </c>
      <c r="D460" s="21" t="s">
        <v>3429</v>
      </c>
      <c r="E460" s="23" t="s">
        <v>13</v>
      </c>
    </row>
    <row r="461" hidden="1">
      <c r="A461" s="56" t="s">
        <v>3430</v>
      </c>
      <c r="B461" s="25">
        <v>16672.0</v>
      </c>
      <c r="C461" s="26">
        <v>16672.0</v>
      </c>
      <c r="D461" s="27">
        <v>0.0</v>
      </c>
      <c r="E461" s="41"/>
    </row>
    <row r="462" hidden="1">
      <c r="A462" s="56" t="s">
        <v>3431</v>
      </c>
      <c r="B462" s="29">
        <v>7611.0</v>
      </c>
      <c r="C462" s="26">
        <v>7611.0</v>
      </c>
      <c r="D462" s="27">
        <v>0.0</v>
      </c>
      <c r="E462" s="41"/>
    </row>
    <row r="463" hidden="1">
      <c r="A463" s="56" t="s">
        <v>3432</v>
      </c>
      <c r="B463" s="25">
        <v>0.0</v>
      </c>
      <c r="C463" s="26"/>
      <c r="D463" s="27">
        <v>0.0</v>
      </c>
      <c r="E463" s="41"/>
    </row>
    <row r="464" hidden="1">
      <c r="A464" s="56" t="s">
        <v>3434</v>
      </c>
      <c r="B464" s="29">
        <v>500.0</v>
      </c>
      <c r="C464" s="26">
        <v>500.0</v>
      </c>
      <c r="D464" s="27">
        <v>0.0</v>
      </c>
      <c r="E464" s="41"/>
    </row>
    <row r="465" hidden="1">
      <c r="A465" s="31" t="s">
        <v>3436</v>
      </c>
      <c r="B465" s="29">
        <v>0.0</v>
      </c>
      <c r="C465" s="26"/>
      <c r="D465" s="27">
        <v>0.0</v>
      </c>
      <c r="E465" s="40"/>
    </row>
    <row r="466" hidden="1">
      <c r="A466" s="31" t="s">
        <v>3438</v>
      </c>
      <c r="B466" s="29">
        <v>0.0</v>
      </c>
      <c r="C466" s="26"/>
      <c r="D466" s="27">
        <v>0.0</v>
      </c>
      <c r="E466" s="41"/>
    </row>
    <row r="467" hidden="1">
      <c r="A467" s="31" t="s">
        <v>3439</v>
      </c>
      <c r="B467" s="29">
        <v>2820.0</v>
      </c>
      <c r="C467" s="26">
        <v>2820.0</v>
      </c>
      <c r="D467" s="27">
        <v>0.0</v>
      </c>
      <c r="E467" s="28"/>
    </row>
    <row r="468" hidden="1">
      <c r="A468" s="31" t="s">
        <v>3441</v>
      </c>
      <c r="B468" s="29">
        <v>600.0</v>
      </c>
      <c r="C468" s="26">
        <v>600.0</v>
      </c>
      <c r="D468" s="27">
        <v>0.0</v>
      </c>
      <c r="E468" s="40"/>
    </row>
    <row r="469" hidden="1">
      <c r="A469" s="57" t="s">
        <v>3442</v>
      </c>
      <c r="B469" s="29">
        <v>44590.0</v>
      </c>
      <c r="C469" s="29">
        <v>44590.0</v>
      </c>
      <c r="D469" s="27">
        <v>0.0</v>
      </c>
      <c r="E469" s="41"/>
    </row>
    <row r="470" hidden="1">
      <c r="A470" s="57" t="s">
        <v>3443</v>
      </c>
      <c r="B470" s="29">
        <v>22531.0</v>
      </c>
      <c r="C470" s="58">
        <v>22531.0</v>
      </c>
      <c r="D470" s="27">
        <v>0.0</v>
      </c>
      <c r="E470" s="41"/>
    </row>
    <row r="471" hidden="1">
      <c r="A471" s="57" t="s">
        <v>3444</v>
      </c>
      <c r="B471" s="29">
        <v>50701.0</v>
      </c>
      <c r="C471" s="58">
        <v>50108.0</v>
      </c>
      <c r="D471" s="27">
        <v>-593.0</v>
      </c>
      <c r="E471" s="41"/>
    </row>
    <row r="472" hidden="1">
      <c r="A472" s="57" t="s">
        <v>3445</v>
      </c>
      <c r="B472" s="29">
        <v>24756.0</v>
      </c>
      <c r="C472" s="58">
        <v>24756.0</v>
      </c>
      <c r="D472" s="27">
        <v>0.0</v>
      </c>
      <c r="E472" s="41"/>
    </row>
    <row r="473" hidden="1">
      <c r="A473" s="57" t="s">
        <v>3447</v>
      </c>
      <c r="B473" s="29">
        <v>1057.0</v>
      </c>
      <c r="C473" s="58">
        <v>1057.0</v>
      </c>
      <c r="D473" s="27">
        <v>0.0</v>
      </c>
      <c r="E473" s="41"/>
    </row>
    <row r="474" hidden="1">
      <c r="A474" s="57" t="s">
        <v>3448</v>
      </c>
      <c r="B474" s="29">
        <v>10327.0</v>
      </c>
      <c r="C474" s="58">
        <v>10327.0</v>
      </c>
      <c r="D474" s="27">
        <v>0.0</v>
      </c>
      <c r="E474" s="41"/>
    </row>
    <row r="475" hidden="1">
      <c r="A475" s="35" t="s">
        <v>3449</v>
      </c>
      <c r="B475" s="29">
        <v>171837.7</v>
      </c>
      <c r="C475" s="58">
        <v>171244.7</v>
      </c>
      <c r="D475" s="27">
        <v>-593.0</v>
      </c>
      <c r="E475" s="41"/>
    </row>
    <row r="476" hidden="1">
      <c r="A476" s="36" t="s">
        <v>3450</v>
      </c>
      <c r="B476" s="42">
        <v>0.2999999999992724</v>
      </c>
      <c r="C476" s="64">
        <v>0.29999999998835847</v>
      </c>
      <c r="D476" s="65">
        <v>-1.0913936421275139E-11</v>
      </c>
      <c r="E476" s="45"/>
    </row>
    <row r="477" hidden="1"/>
    <row r="478" hidden="1"/>
    <row r="479" hidden="1">
      <c r="A479" s="5" t="s">
        <v>4460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5" t="s">
        <v>3423</v>
      </c>
      <c r="B481" s="6"/>
      <c r="C481" s="6"/>
      <c r="D481" s="6"/>
      <c r="E481" s="7"/>
    </row>
    <row r="482" hidden="1">
      <c r="A482" s="10"/>
      <c r="B482" s="11"/>
      <c r="C482" s="11"/>
      <c r="D482" s="11"/>
      <c r="E482" s="12"/>
    </row>
    <row r="483" hidden="1">
      <c r="A483" s="13">
        <v>45627.0</v>
      </c>
      <c r="B483" s="6"/>
      <c r="C483" s="53" t="s">
        <v>3424</v>
      </c>
      <c r="D483" s="15">
        <v>45627.0</v>
      </c>
      <c r="E483" s="7"/>
    </row>
    <row r="484" hidden="1">
      <c r="A484" s="10"/>
      <c r="B484" s="11"/>
      <c r="C484" s="16"/>
      <c r="D484" s="11"/>
      <c r="E484" s="12"/>
    </row>
    <row r="485" hidden="1">
      <c r="A485" s="54" t="s">
        <v>4469</v>
      </c>
      <c r="B485" s="7"/>
      <c r="C485" s="16"/>
      <c r="D485" s="55" t="s">
        <v>4469</v>
      </c>
      <c r="E485" s="7"/>
    </row>
    <row r="486" hidden="1">
      <c r="A486" s="10"/>
      <c r="B486" s="12"/>
      <c r="C486" s="16"/>
      <c r="D486" s="11"/>
      <c r="E486" s="12"/>
    </row>
    <row r="487" hidden="1">
      <c r="A487" s="19" t="s">
        <v>3425</v>
      </c>
      <c r="B487" s="6"/>
      <c r="C487" s="6"/>
      <c r="D487" s="6"/>
      <c r="E487" s="7"/>
    </row>
    <row r="488" hidden="1">
      <c r="A488" s="20" t="s">
        <v>3426</v>
      </c>
      <c r="B488" s="21" t="s">
        <v>3427</v>
      </c>
      <c r="C488" s="22" t="s">
        <v>3428</v>
      </c>
      <c r="D488" s="21" t="s">
        <v>3429</v>
      </c>
      <c r="E488" s="23" t="s">
        <v>13</v>
      </c>
    </row>
    <row r="489" hidden="1">
      <c r="A489" s="56" t="s">
        <v>3430</v>
      </c>
      <c r="B489" s="25">
        <v>2691.0</v>
      </c>
      <c r="C489" s="26">
        <v>2691.0</v>
      </c>
      <c r="D489" s="27">
        <v>0.0</v>
      </c>
      <c r="E489" s="41"/>
    </row>
    <row r="490" hidden="1">
      <c r="A490" s="56" t="s">
        <v>3431</v>
      </c>
      <c r="B490" s="29">
        <v>1287.0</v>
      </c>
      <c r="C490" s="26">
        <v>1287.0</v>
      </c>
      <c r="D490" s="27">
        <v>0.0</v>
      </c>
      <c r="E490" s="41"/>
    </row>
    <row r="491" hidden="1">
      <c r="A491" s="56" t="s">
        <v>3432</v>
      </c>
      <c r="B491" s="25">
        <v>0.0</v>
      </c>
      <c r="C491" s="26"/>
      <c r="D491" s="27">
        <v>0.0</v>
      </c>
      <c r="E491" s="41"/>
    </row>
    <row r="492" hidden="1">
      <c r="A492" s="56" t="s">
        <v>3434</v>
      </c>
      <c r="B492" s="29">
        <v>0.0</v>
      </c>
      <c r="C492" s="26"/>
      <c r="D492" s="27">
        <v>0.0</v>
      </c>
      <c r="E492" s="41"/>
    </row>
    <row r="493" hidden="1">
      <c r="A493" s="31" t="s">
        <v>3436</v>
      </c>
      <c r="B493" s="29">
        <v>0.0</v>
      </c>
      <c r="C493" s="26"/>
      <c r="D493" s="27">
        <v>0.0</v>
      </c>
      <c r="E493" s="40"/>
    </row>
    <row r="494" hidden="1">
      <c r="A494" s="31" t="s">
        <v>3438</v>
      </c>
      <c r="B494" s="29">
        <v>0.0</v>
      </c>
      <c r="C494" s="26"/>
      <c r="D494" s="27">
        <v>0.0</v>
      </c>
      <c r="E494" s="41"/>
    </row>
    <row r="495" hidden="1">
      <c r="A495" s="31" t="s">
        <v>3439</v>
      </c>
      <c r="B495" s="29">
        <v>0.0</v>
      </c>
      <c r="C495" s="26"/>
      <c r="D495" s="27">
        <v>0.0</v>
      </c>
      <c r="E495" s="28"/>
    </row>
    <row r="496" hidden="1">
      <c r="A496" s="31" t="s">
        <v>3441</v>
      </c>
      <c r="B496" s="29">
        <v>0.0</v>
      </c>
      <c r="C496" s="26"/>
      <c r="D496" s="27">
        <v>0.0</v>
      </c>
      <c r="E496" s="40"/>
    </row>
    <row r="497" hidden="1">
      <c r="A497" s="57" t="s">
        <v>3442</v>
      </c>
      <c r="B497" s="29">
        <v>7909.0</v>
      </c>
      <c r="C497" s="29">
        <v>7909.0</v>
      </c>
      <c r="D497" s="27">
        <v>0.0</v>
      </c>
      <c r="E497" s="41"/>
    </row>
    <row r="498" hidden="1">
      <c r="A498" s="57" t="s">
        <v>3443</v>
      </c>
      <c r="B498" s="29">
        <v>5751.0</v>
      </c>
      <c r="C498" s="58">
        <v>5751.0</v>
      </c>
      <c r="D498" s="27">
        <v>0.0</v>
      </c>
      <c r="E498" s="41"/>
    </row>
    <row r="499" hidden="1">
      <c r="A499" s="57" t="s">
        <v>3444</v>
      </c>
      <c r="B499" s="29">
        <v>9290.0</v>
      </c>
      <c r="C499" s="58">
        <v>9290.0</v>
      </c>
      <c r="D499" s="27">
        <v>0.0</v>
      </c>
      <c r="E499" s="41"/>
    </row>
    <row r="500" hidden="1">
      <c r="A500" s="57" t="s">
        <v>3445</v>
      </c>
      <c r="B500" s="29">
        <v>4735.0</v>
      </c>
      <c r="C500" s="58">
        <v>4735.0</v>
      </c>
      <c r="D500" s="27">
        <v>0.0</v>
      </c>
      <c r="E500" s="41"/>
    </row>
    <row r="501" hidden="1">
      <c r="A501" s="57" t="s">
        <v>3447</v>
      </c>
      <c r="B501" s="29">
        <v>0.0</v>
      </c>
      <c r="C501" s="58">
        <v>0.0</v>
      </c>
      <c r="D501" s="27">
        <v>0.0</v>
      </c>
      <c r="E501" s="41"/>
    </row>
    <row r="502" hidden="1">
      <c r="A502" s="57" t="s">
        <v>3448</v>
      </c>
      <c r="B502" s="29">
        <v>378.0</v>
      </c>
      <c r="C502" s="58">
        <v>378.0</v>
      </c>
      <c r="D502" s="27">
        <v>0.0</v>
      </c>
      <c r="E502" s="41"/>
    </row>
    <row r="503" hidden="1">
      <c r="A503" s="35" t="s">
        <v>3449</v>
      </c>
      <c r="B503" s="29">
        <v>31663.0</v>
      </c>
      <c r="C503" s="58">
        <v>31663.0</v>
      </c>
      <c r="D503" s="27">
        <v>0.0</v>
      </c>
      <c r="E503" s="41"/>
    </row>
    <row r="504" hidden="1">
      <c r="A504" s="36" t="s">
        <v>3450</v>
      </c>
      <c r="B504" s="42">
        <v>0.0</v>
      </c>
      <c r="C504" s="64">
        <v>0.0</v>
      </c>
      <c r="D504" s="65">
        <v>0.0</v>
      </c>
      <c r="E504" s="45"/>
    </row>
    <row r="505" hidden="1"/>
    <row r="506" hidden="1"/>
    <row r="507" hidden="1">
      <c r="A507" s="5" t="s">
        <v>4460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5" t="s">
        <v>3423</v>
      </c>
      <c r="B509" s="6"/>
      <c r="C509" s="6"/>
      <c r="D509" s="6"/>
      <c r="E509" s="7"/>
    </row>
    <row r="510" hidden="1">
      <c r="A510" s="10"/>
      <c r="B510" s="11"/>
      <c r="C510" s="11"/>
      <c r="D510" s="11"/>
      <c r="E510" s="12"/>
    </row>
    <row r="511" hidden="1">
      <c r="A511" s="13">
        <v>45628.0</v>
      </c>
      <c r="B511" s="6"/>
      <c r="C511" s="53" t="s">
        <v>3424</v>
      </c>
      <c r="D511" s="15">
        <v>45634.0</v>
      </c>
      <c r="E511" s="7"/>
    </row>
    <row r="512" hidden="1">
      <c r="A512" s="10"/>
      <c r="B512" s="11"/>
      <c r="C512" s="16"/>
      <c r="D512" s="11"/>
      <c r="E512" s="12"/>
    </row>
    <row r="513" hidden="1">
      <c r="A513" s="54" t="s">
        <v>4468</v>
      </c>
      <c r="B513" s="7"/>
      <c r="C513" s="16"/>
      <c r="D513" s="55" t="s">
        <v>4469</v>
      </c>
      <c r="E513" s="7"/>
    </row>
    <row r="514" hidden="1">
      <c r="A514" s="10"/>
      <c r="B514" s="12"/>
      <c r="C514" s="16"/>
      <c r="D514" s="11"/>
      <c r="E514" s="12"/>
    </row>
    <row r="515" hidden="1">
      <c r="A515" s="19" t="s">
        <v>3425</v>
      </c>
      <c r="B515" s="6"/>
      <c r="C515" s="6"/>
      <c r="D515" s="6"/>
      <c r="E515" s="7"/>
    </row>
    <row r="516" hidden="1">
      <c r="A516" s="20" t="s">
        <v>3426</v>
      </c>
      <c r="B516" s="21" t="s">
        <v>3427</v>
      </c>
      <c r="C516" s="22" t="s">
        <v>3428</v>
      </c>
      <c r="D516" s="21" t="s">
        <v>3429</v>
      </c>
      <c r="E516" s="23" t="s">
        <v>13</v>
      </c>
    </row>
    <row r="517" hidden="1">
      <c r="A517" s="56" t="s">
        <v>3430</v>
      </c>
      <c r="B517" s="25">
        <v>20680.0</v>
      </c>
      <c r="C517" s="26">
        <v>20687.0</v>
      </c>
      <c r="D517" s="27">
        <v>7.0</v>
      </c>
      <c r="E517" s="41"/>
    </row>
    <row r="518" hidden="1">
      <c r="A518" s="56" t="s">
        <v>3431</v>
      </c>
      <c r="B518" s="29">
        <v>7461.0</v>
      </c>
      <c r="C518" s="26">
        <v>6848.0</v>
      </c>
      <c r="D518" s="27">
        <v>-613.0</v>
      </c>
      <c r="E518" s="40" t="s">
        <v>7729</v>
      </c>
    </row>
    <row r="519" hidden="1">
      <c r="A519" s="56" t="s">
        <v>3432</v>
      </c>
      <c r="B519" s="25">
        <v>280.0</v>
      </c>
      <c r="C519" s="26">
        <v>280.0</v>
      </c>
      <c r="D519" s="27">
        <v>0.0</v>
      </c>
      <c r="E519" s="41"/>
    </row>
    <row r="520" hidden="1">
      <c r="A520" s="56" t="s">
        <v>3434</v>
      </c>
      <c r="B520" s="29">
        <v>1000.0</v>
      </c>
      <c r="C520" s="26">
        <v>1000.0</v>
      </c>
      <c r="D520" s="27">
        <v>0.0</v>
      </c>
      <c r="E520" s="41"/>
    </row>
    <row r="521" hidden="1">
      <c r="A521" s="31" t="s">
        <v>3436</v>
      </c>
      <c r="B521" s="29">
        <v>0.0</v>
      </c>
      <c r="C521" s="26"/>
      <c r="D521" s="27">
        <v>0.0</v>
      </c>
      <c r="E521" s="40"/>
    </row>
    <row r="522" hidden="1">
      <c r="A522" s="31" t="s">
        <v>3438</v>
      </c>
      <c r="B522" s="29">
        <v>0.0</v>
      </c>
      <c r="C522" s="26"/>
      <c r="D522" s="27">
        <v>0.0</v>
      </c>
      <c r="E522" s="41"/>
    </row>
    <row r="523" hidden="1">
      <c r="A523" s="31" t="s">
        <v>3439</v>
      </c>
      <c r="B523" s="29">
        <v>2080.0</v>
      </c>
      <c r="C523" s="26">
        <v>2080.0</v>
      </c>
      <c r="D523" s="27">
        <v>0.0</v>
      </c>
      <c r="E523" s="28"/>
    </row>
    <row r="524" hidden="1">
      <c r="A524" s="31" t="s">
        <v>3441</v>
      </c>
      <c r="B524" s="29">
        <v>1040.0</v>
      </c>
      <c r="C524" s="26">
        <v>1040.0</v>
      </c>
      <c r="D524" s="27">
        <v>0.0</v>
      </c>
      <c r="E524" s="40"/>
    </row>
    <row r="525" hidden="1">
      <c r="A525" s="57" t="s">
        <v>3442</v>
      </c>
      <c r="B525" s="29">
        <v>60804.0</v>
      </c>
      <c r="C525" s="29">
        <v>60804.0</v>
      </c>
      <c r="D525" s="27">
        <v>0.0</v>
      </c>
      <c r="E525" s="41"/>
    </row>
    <row r="526" hidden="1">
      <c r="A526" s="57" t="s">
        <v>3443</v>
      </c>
      <c r="B526" s="29">
        <v>30883.0</v>
      </c>
      <c r="C526" s="58">
        <v>30519.0</v>
      </c>
      <c r="D526" s="27">
        <v>-364.0</v>
      </c>
      <c r="E526" s="41"/>
    </row>
    <row r="527" hidden="1">
      <c r="A527" s="57" t="s">
        <v>3444</v>
      </c>
      <c r="B527" s="29">
        <v>60086.0</v>
      </c>
      <c r="C527" s="58">
        <v>60086.0</v>
      </c>
      <c r="D527" s="27">
        <v>0.0</v>
      </c>
      <c r="E527" s="41"/>
    </row>
    <row r="528" hidden="1">
      <c r="A528" s="57" t="s">
        <v>3445</v>
      </c>
      <c r="B528" s="29">
        <v>34408.0</v>
      </c>
      <c r="C528" s="58">
        <v>34408.0</v>
      </c>
      <c r="D528" s="27">
        <v>0.0</v>
      </c>
      <c r="E528" s="41"/>
    </row>
    <row r="529" hidden="1">
      <c r="A529" s="57" t="s">
        <v>3447</v>
      </c>
      <c r="B529" s="29">
        <v>1979.0</v>
      </c>
      <c r="C529" s="58">
        <v>1979.0</v>
      </c>
      <c r="D529" s="27">
        <v>0.0</v>
      </c>
      <c r="E529" s="41"/>
    </row>
    <row r="530" hidden="1">
      <c r="A530" s="57" t="s">
        <v>3448</v>
      </c>
      <c r="B530" s="29">
        <v>11406.0</v>
      </c>
      <c r="C530" s="58">
        <v>11406.0</v>
      </c>
      <c r="D530" s="27">
        <v>0.0</v>
      </c>
      <c r="E530" s="41"/>
    </row>
    <row r="531" hidden="1">
      <c r="A531" s="35" t="s">
        <v>3449</v>
      </c>
      <c r="B531" s="29">
        <v>220699.0</v>
      </c>
      <c r="C531" s="58">
        <v>220335.0</v>
      </c>
      <c r="D531" s="27">
        <v>-364.0</v>
      </c>
      <c r="E531" s="41"/>
    </row>
    <row r="532" hidden="1">
      <c r="A532" s="36" t="s">
        <v>3450</v>
      </c>
      <c r="B532" s="42">
        <v>2.0</v>
      </c>
      <c r="C532" s="64">
        <v>-604.0</v>
      </c>
      <c r="D532" s="65">
        <v>-606.0</v>
      </c>
      <c r="E532" s="45"/>
    </row>
    <row r="533" hidden="1"/>
    <row r="534" hidden="1"/>
    <row r="535" hidden="1">
      <c r="A535" s="5" t="s">
        <v>4460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5" t="s">
        <v>3423</v>
      </c>
      <c r="B537" s="6"/>
      <c r="C537" s="6"/>
      <c r="D537" s="6"/>
      <c r="E537" s="7"/>
    </row>
    <row r="538" hidden="1">
      <c r="A538" s="10"/>
      <c r="B538" s="11"/>
      <c r="C538" s="11"/>
      <c r="D538" s="11"/>
      <c r="E538" s="12"/>
    </row>
    <row r="539" hidden="1">
      <c r="A539" s="13">
        <v>45628.0</v>
      </c>
      <c r="B539" s="6"/>
      <c r="C539" s="53" t="s">
        <v>3424</v>
      </c>
      <c r="D539" s="15">
        <v>45634.0</v>
      </c>
      <c r="E539" s="7"/>
    </row>
    <row r="540" hidden="1">
      <c r="A540" s="10"/>
      <c r="B540" s="11"/>
      <c r="C540" s="16"/>
      <c r="D540" s="11"/>
      <c r="E540" s="12"/>
    </row>
    <row r="541" hidden="1">
      <c r="A541" s="54" t="s">
        <v>4468</v>
      </c>
      <c r="B541" s="7"/>
      <c r="C541" s="16"/>
      <c r="D541" s="55" t="s">
        <v>4469</v>
      </c>
      <c r="E541" s="7"/>
    </row>
    <row r="542" hidden="1">
      <c r="A542" s="10"/>
      <c r="B542" s="12"/>
      <c r="C542" s="16"/>
      <c r="D542" s="11"/>
      <c r="E542" s="12"/>
    </row>
    <row r="543" hidden="1">
      <c r="A543" s="19" t="s">
        <v>3425</v>
      </c>
      <c r="B543" s="6"/>
      <c r="C543" s="6"/>
      <c r="D543" s="6"/>
      <c r="E543" s="7"/>
    </row>
    <row r="544" hidden="1">
      <c r="A544" s="20" t="s">
        <v>3426</v>
      </c>
      <c r="B544" s="21" t="s">
        <v>3427</v>
      </c>
      <c r="C544" s="22" t="s">
        <v>3428</v>
      </c>
      <c r="D544" s="21" t="s">
        <v>3429</v>
      </c>
      <c r="E544" s="23" t="s">
        <v>13</v>
      </c>
    </row>
    <row r="545" hidden="1">
      <c r="A545" s="56" t="s">
        <v>3430</v>
      </c>
      <c r="B545" s="25">
        <v>20680.0</v>
      </c>
      <c r="C545" s="26">
        <v>20687.0</v>
      </c>
      <c r="D545" s="27">
        <v>7.0</v>
      </c>
      <c r="E545" s="41"/>
    </row>
    <row r="546" hidden="1">
      <c r="A546" s="56" t="s">
        <v>3431</v>
      </c>
      <c r="B546" s="29">
        <v>7461.0</v>
      </c>
      <c r="C546" s="26">
        <v>6848.0</v>
      </c>
      <c r="D546" s="27">
        <v>-613.0</v>
      </c>
      <c r="E546" s="40" t="s">
        <v>7729</v>
      </c>
    </row>
    <row r="547" hidden="1">
      <c r="A547" s="56" t="s">
        <v>3432</v>
      </c>
      <c r="B547" s="25">
        <v>280.0</v>
      </c>
      <c r="C547" s="26">
        <v>280.0</v>
      </c>
      <c r="D547" s="27">
        <v>0.0</v>
      </c>
      <c r="E547" s="41"/>
    </row>
    <row r="548" hidden="1">
      <c r="A548" s="56" t="s">
        <v>3434</v>
      </c>
      <c r="B548" s="29">
        <v>1000.0</v>
      </c>
      <c r="C548" s="26">
        <v>1000.0</v>
      </c>
      <c r="D548" s="27">
        <v>0.0</v>
      </c>
      <c r="E548" s="41"/>
    </row>
    <row r="549" hidden="1">
      <c r="A549" s="31" t="s">
        <v>3436</v>
      </c>
      <c r="B549" s="29">
        <v>0.0</v>
      </c>
      <c r="C549" s="26"/>
      <c r="D549" s="27">
        <v>0.0</v>
      </c>
      <c r="E549" s="40"/>
    </row>
    <row r="550" hidden="1">
      <c r="A550" s="31" t="s">
        <v>3438</v>
      </c>
      <c r="B550" s="29">
        <v>0.0</v>
      </c>
      <c r="C550" s="26"/>
      <c r="D550" s="27">
        <v>0.0</v>
      </c>
      <c r="E550" s="41"/>
    </row>
    <row r="551" hidden="1">
      <c r="A551" s="31" t="s">
        <v>3439</v>
      </c>
      <c r="B551" s="29">
        <v>2080.0</v>
      </c>
      <c r="C551" s="26">
        <v>2080.0</v>
      </c>
      <c r="D551" s="27">
        <v>0.0</v>
      </c>
      <c r="E551" s="28" t="s">
        <v>7730</v>
      </c>
    </row>
    <row r="552" hidden="1">
      <c r="A552" s="31" t="s">
        <v>3441</v>
      </c>
      <c r="B552" s="29">
        <v>1040.0</v>
      </c>
      <c r="C552" s="26">
        <v>1040.0</v>
      </c>
      <c r="D552" s="27">
        <v>0.0</v>
      </c>
      <c r="E552" s="40"/>
    </row>
    <row r="553" hidden="1">
      <c r="A553" s="57" t="s">
        <v>3442</v>
      </c>
      <c r="B553" s="29">
        <v>60804.0</v>
      </c>
      <c r="C553" s="29">
        <v>60804.0</v>
      </c>
      <c r="D553" s="27">
        <v>0.0</v>
      </c>
      <c r="E553" s="41"/>
    </row>
    <row r="554" hidden="1">
      <c r="A554" s="57" t="s">
        <v>3443</v>
      </c>
      <c r="B554" s="29">
        <v>30883.0</v>
      </c>
      <c r="C554" s="58">
        <v>30519.0</v>
      </c>
      <c r="D554" s="27">
        <v>-364.0</v>
      </c>
      <c r="E554" s="41"/>
    </row>
    <row r="555" hidden="1">
      <c r="A555" s="57" t="s">
        <v>3444</v>
      </c>
      <c r="B555" s="29">
        <v>60086.0</v>
      </c>
      <c r="C555" s="58">
        <v>60086.0</v>
      </c>
      <c r="D555" s="27">
        <v>0.0</v>
      </c>
      <c r="E555" s="41"/>
    </row>
    <row r="556" hidden="1">
      <c r="A556" s="57" t="s">
        <v>3445</v>
      </c>
      <c r="B556" s="29">
        <v>34408.0</v>
      </c>
      <c r="C556" s="58">
        <v>34408.0</v>
      </c>
      <c r="D556" s="27">
        <v>0.0</v>
      </c>
      <c r="E556" s="41"/>
    </row>
    <row r="557" hidden="1">
      <c r="A557" s="57" t="s">
        <v>3447</v>
      </c>
      <c r="B557" s="29">
        <v>1979.0</v>
      </c>
      <c r="C557" s="58">
        <v>1979.0</v>
      </c>
      <c r="D557" s="27">
        <v>0.0</v>
      </c>
      <c r="E557" s="41"/>
    </row>
    <row r="558" hidden="1">
      <c r="A558" s="57" t="s">
        <v>3448</v>
      </c>
      <c r="B558" s="29">
        <v>11406.0</v>
      </c>
      <c r="C558" s="58">
        <v>11406.0</v>
      </c>
      <c r="D558" s="27">
        <v>0.0</v>
      </c>
      <c r="E558" s="41"/>
    </row>
    <row r="559" hidden="1">
      <c r="A559" s="35" t="s">
        <v>3449</v>
      </c>
      <c r="B559" s="29">
        <v>220699.0</v>
      </c>
      <c r="C559" s="58">
        <v>220335.0</v>
      </c>
      <c r="D559" s="27">
        <v>-364.0</v>
      </c>
      <c r="E559" s="41"/>
    </row>
    <row r="560" hidden="1">
      <c r="A560" s="36" t="s">
        <v>3450</v>
      </c>
      <c r="B560" s="42">
        <v>2.0</v>
      </c>
      <c r="C560" s="64">
        <v>-604.0</v>
      </c>
      <c r="D560" s="65">
        <v>-606.0</v>
      </c>
      <c r="E560" s="45"/>
    </row>
    <row r="561" hidden="1"/>
    <row r="562" hidden="1"/>
    <row r="563" hidden="1">
      <c r="A563" s="5" t="s">
        <v>4460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5" t="s">
        <v>3423</v>
      </c>
      <c r="B565" s="6"/>
      <c r="C565" s="6"/>
      <c r="D565" s="6"/>
      <c r="E565" s="7"/>
    </row>
    <row r="566" hidden="1">
      <c r="A566" s="10"/>
      <c r="B566" s="11"/>
      <c r="C566" s="11"/>
      <c r="D566" s="11"/>
      <c r="E566" s="12"/>
    </row>
    <row r="567" hidden="1">
      <c r="A567" s="13">
        <v>45635.0</v>
      </c>
      <c r="B567" s="6"/>
      <c r="C567" s="53" t="s">
        <v>3424</v>
      </c>
      <c r="D567" s="15">
        <v>45641.0</v>
      </c>
      <c r="E567" s="7"/>
    </row>
    <row r="568" hidden="1">
      <c r="A568" s="10"/>
      <c r="B568" s="11"/>
      <c r="C568" s="16"/>
      <c r="D568" s="11"/>
      <c r="E568" s="12"/>
    </row>
    <row r="569" hidden="1">
      <c r="A569" s="54" t="s">
        <v>4468</v>
      </c>
      <c r="B569" s="7"/>
      <c r="C569" s="16"/>
      <c r="D569" s="55" t="s">
        <v>4469</v>
      </c>
      <c r="E569" s="7"/>
    </row>
    <row r="570" hidden="1">
      <c r="A570" s="10"/>
      <c r="B570" s="12"/>
      <c r="C570" s="16"/>
      <c r="D570" s="11"/>
      <c r="E570" s="12"/>
    </row>
    <row r="571" hidden="1">
      <c r="A571" s="19" t="s">
        <v>3425</v>
      </c>
      <c r="B571" s="6"/>
      <c r="C571" s="6"/>
      <c r="D571" s="6"/>
      <c r="E571" s="7"/>
    </row>
    <row r="572" hidden="1">
      <c r="A572" s="20" t="s">
        <v>3426</v>
      </c>
      <c r="B572" s="21" t="s">
        <v>3427</v>
      </c>
      <c r="C572" s="22" t="s">
        <v>3428</v>
      </c>
      <c r="D572" s="21" t="s">
        <v>3429</v>
      </c>
      <c r="E572" s="23" t="s">
        <v>13</v>
      </c>
    </row>
    <row r="573" hidden="1">
      <c r="A573" s="56" t="s">
        <v>3430</v>
      </c>
      <c r="B573" s="25">
        <v>27540.0</v>
      </c>
      <c r="C573" s="26">
        <v>27540.0</v>
      </c>
      <c r="D573" s="27">
        <v>0.0</v>
      </c>
      <c r="E573" s="41"/>
    </row>
    <row r="574" hidden="1">
      <c r="A574" s="56" t="s">
        <v>3431</v>
      </c>
      <c r="B574" s="29">
        <v>10858.0</v>
      </c>
      <c r="C574" s="26">
        <v>10858.0</v>
      </c>
      <c r="D574" s="27">
        <v>0.0</v>
      </c>
      <c r="E574" s="40"/>
    </row>
    <row r="575" hidden="1">
      <c r="A575" s="56" t="s">
        <v>3432</v>
      </c>
      <c r="B575" s="25">
        <v>940.0</v>
      </c>
      <c r="C575" s="26">
        <v>940.0</v>
      </c>
      <c r="D575" s="27">
        <v>0.0</v>
      </c>
      <c r="E575" s="41"/>
    </row>
    <row r="576" hidden="1">
      <c r="A576" s="56" t="s">
        <v>3434</v>
      </c>
      <c r="B576" s="29">
        <v>1000.0</v>
      </c>
      <c r="C576" s="26">
        <v>1001.0</v>
      </c>
      <c r="D576" s="27">
        <v>1.0</v>
      </c>
      <c r="E576" s="41"/>
    </row>
    <row r="577" hidden="1">
      <c r="A577" s="31" t="s">
        <v>3436</v>
      </c>
      <c r="B577" s="29">
        <v>0.0</v>
      </c>
      <c r="C577" s="26"/>
      <c r="D577" s="27">
        <v>0.0</v>
      </c>
      <c r="E577" s="40"/>
    </row>
    <row r="578" hidden="1">
      <c r="A578" s="31" t="s">
        <v>3438</v>
      </c>
      <c r="B578" s="29">
        <v>0.0</v>
      </c>
      <c r="C578" s="26"/>
      <c r="D578" s="27">
        <v>0.0</v>
      </c>
      <c r="E578" s="41"/>
    </row>
    <row r="579" hidden="1">
      <c r="A579" s="31" t="s">
        <v>3439</v>
      </c>
      <c r="B579" s="29">
        <v>2822.0</v>
      </c>
      <c r="C579" s="26">
        <v>2822.0</v>
      </c>
      <c r="D579" s="27">
        <v>0.0</v>
      </c>
      <c r="E579" s="28" t="s">
        <v>7731</v>
      </c>
    </row>
    <row r="580" hidden="1">
      <c r="A580" s="31" t="s">
        <v>3441</v>
      </c>
      <c r="B580" s="29">
        <v>1800.0</v>
      </c>
      <c r="C580" s="26">
        <v>1800.0</v>
      </c>
      <c r="D580" s="27">
        <v>0.0</v>
      </c>
      <c r="E580" s="40"/>
    </row>
    <row r="581" hidden="1">
      <c r="A581" s="57" t="s">
        <v>3442</v>
      </c>
      <c r="B581" s="29">
        <v>56778.0</v>
      </c>
      <c r="C581" s="29">
        <v>56778.0</v>
      </c>
      <c r="D581" s="27">
        <v>0.0</v>
      </c>
      <c r="E581" s="41"/>
    </row>
    <row r="582" hidden="1">
      <c r="A582" s="57" t="s">
        <v>3443</v>
      </c>
      <c r="B582" s="29">
        <v>30906.0</v>
      </c>
      <c r="C582" s="58">
        <v>30906.0</v>
      </c>
      <c r="D582" s="27">
        <v>0.0</v>
      </c>
      <c r="E582" s="41"/>
    </row>
    <row r="583" hidden="1">
      <c r="A583" s="57" t="s">
        <v>3444</v>
      </c>
      <c r="B583" s="29">
        <v>72935.0</v>
      </c>
      <c r="C583" s="58">
        <v>72935.0</v>
      </c>
      <c r="D583" s="27">
        <v>0.0</v>
      </c>
      <c r="E583" s="41"/>
    </row>
    <row r="584" hidden="1">
      <c r="A584" s="57" t="s">
        <v>3445</v>
      </c>
      <c r="B584" s="29">
        <v>35054.0</v>
      </c>
      <c r="C584" s="58">
        <v>35054.0</v>
      </c>
      <c r="D584" s="27">
        <v>0.0</v>
      </c>
      <c r="E584" s="41"/>
    </row>
    <row r="585" hidden="1">
      <c r="A585" s="57" t="s">
        <v>3447</v>
      </c>
      <c r="B585" s="29">
        <v>0.0</v>
      </c>
      <c r="C585" s="58">
        <v>0.0</v>
      </c>
      <c r="D585" s="27">
        <v>0.0</v>
      </c>
      <c r="E585" s="41"/>
    </row>
    <row r="586" hidden="1">
      <c r="A586" s="57" t="s">
        <v>3448</v>
      </c>
      <c r="B586" s="29">
        <v>13888.0</v>
      </c>
      <c r="C586" s="58">
        <v>13888.0</v>
      </c>
      <c r="D586" s="27">
        <v>0.0</v>
      </c>
      <c r="E586" s="41"/>
    </row>
    <row r="587" hidden="1">
      <c r="A587" s="35" t="s">
        <v>3449</v>
      </c>
      <c r="B587" s="29">
        <v>240633.2</v>
      </c>
      <c r="C587" s="58">
        <v>240633.2</v>
      </c>
      <c r="D587" s="27">
        <v>0.0</v>
      </c>
      <c r="E587" s="41"/>
    </row>
    <row r="588" hidden="1">
      <c r="A588" s="36" t="s">
        <v>3450</v>
      </c>
      <c r="B588" s="42">
        <v>-0.2000000000007276</v>
      </c>
      <c r="C588" s="64">
        <v>0.7999999999883585</v>
      </c>
      <c r="D588" s="65">
        <v>0.9999999999890861</v>
      </c>
      <c r="E588" s="45"/>
    </row>
    <row r="589" hidden="1"/>
    <row r="590" hidden="1"/>
    <row r="591" hidden="1">
      <c r="A591" s="5" t="s">
        <v>4460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5" t="s">
        <v>3423</v>
      </c>
      <c r="B593" s="6"/>
      <c r="C593" s="6"/>
      <c r="D593" s="6"/>
      <c r="E593" s="7"/>
    </row>
    <row r="594" hidden="1">
      <c r="A594" s="10"/>
      <c r="B594" s="11"/>
      <c r="C594" s="11"/>
      <c r="D594" s="11"/>
      <c r="E594" s="12"/>
    </row>
    <row r="595" hidden="1">
      <c r="A595" s="13">
        <v>45642.0</v>
      </c>
      <c r="B595" s="6"/>
      <c r="C595" s="53" t="s">
        <v>3424</v>
      </c>
      <c r="D595" s="15">
        <v>45648.0</v>
      </c>
      <c r="E595" s="7"/>
    </row>
    <row r="596" hidden="1">
      <c r="A596" s="10"/>
      <c r="B596" s="11"/>
      <c r="C596" s="16"/>
      <c r="D596" s="11"/>
      <c r="E596" s="12"/>
    </row>
    <row r="597" hidden="1">
      <c r="A597" s="54" t="s">
        <v>4468</v>
      </c>
      <c r="B597" s="7"/>
      <c r="C597" s="16"/>
      <c r="D597" s="55" t="s">
        <v>4469</v>
      </c>
      <c r="E597" s="7"/>
    </row>
    <row r="598" hidden="1">
      <c r="A598" s="10"/>
      <c r="B598" s="12"/>
      <c r="C598" s="16"/>
      <c r="D598" s="11"/>
      <c r="E598" s="12"/>
    </row>
    <row r="599" hidden="1">
      <c r="A599" s="19" t="s">
        <v>3425</v>
      </c>
      <c r="B599" s="6"/>
      <c r="C599" s="6"/>
      <c r="D599" s="6"/>
      <c r="E599" s="7"/>
    </row>
    <row r="600" hidden="1">
      <c r="A600" s="20" t="s">
        <v>3426</v>
      </c>
      <c r="B600" s="21" t="s">
        <v>3427</v>
      </c>
      <c r="C600" s="22" t="s">
        <v>3428</v>
      </c>
      <c r="D600" s="21" t="s">
        <v>3429</v>
      </c>
      <c r="E600" s="23" t="s">
        <v>13</v>
      </c>
    </row>
    <row r="601" hidden="1">
      <c r="A601" s="56" t="s">
        <v>3430</v>
      </c>
      <c r="B601" s="25">
        <v>25601.0</v>
      </c>
      <c r="C601" s="26">
        <v>25601.0</v>
      </c>
      <c r="D601" s="27">
        <v>0.0</v>
      </c>
      <c r="E601" s="41"/>
    </row>
    <row r="602" hidden="1">
      <c r="A602" s="56" t="s">
        <v>3431</v>
      </c>
      <c r="B602" s="29">
        <v>5306.0</v>
      </c>
      <c r="C602" s="26">
        <v>5306.0</v>
      </c>
      <c r="D602" s="27">
        <v>0.0</v>
      </c>
      <c r="E602" s="40"/>
    </row>
    <row r="603" hidden="1">
      <c r="A603" s="56" t="s">
        <v>3432</v>
      </c>
      <c r="B603" s="25">
        <v>1110.0</v>
      </c>
      <c r="C603" s="26">
        <v>1110.0</v>
      </c>
      <c r="D603" s="27">
        <v>0.0</v>
      </c>
      <c r="E603" s="41"/>
    </row>
    <row r="604" hidden="1">
      <c r="A604" s="56" t="s">
        <v>3434</v>
      </c>
      <c r="B604" s="29">
        <v>1008.0</v>
      </c>
      <c r="C604" s="26">
        <v>1009.0</v>
      </c>
      <c r="D604" s="27">
        <v>1.0</v>
      </c>
      <c r="E604" s="41"/>
    </row>
    <row r="605" hidden="1">
      <c r="A605" s="31" t="s">
        <v>3436</v>
      </c>
      <c r="B605" s="29">
        <v>0.0</v>
      </c>
      <c r="C605" s="26"/>
      <c r="D605" s="27">
        <v>0.0</v>
      </c>
      <c r="E605" s="40"/>
    </row>
    <row r="606" hidden="1">
      <c r="A606" s="31" t="s">
        <v>3438</v>
      </c>
      <c r="B606" s="29">
        <v>0.0</v>
      </c>
      <c r="C606" s="26"/>
      <c r="D606" s="27">
        <v>0.0</v>
      </c>
      <c r="E606" s="41"/>
    </row>
    <row r="607" hidden="1">
      <c r="A607" s="31" t="s">
        <v>3439</v>
      </c>
      <c r="B607" s="29">
        <v>275.0</v>
      </c>
      <c r="C607" s="26">
        <v>275.0</v>
      </c>
      <c r="D607" s="27">
        <v>0.0</v>
      </c>
      <c r="E607" s="28"/>
    </row>
    <row r="608" hidden="1">
      <c r="A608" s="31" t="s">
        <v>3441</v>
      </c>
      <c r="B608" s="29">
        <v>1760.0</v>
      </c>
      <c r="C608" s="26">
        <v>1760.0</v>
      </c>
      <c r="D608" s="27">
        <v>0.0</v>
      </c>
      <c r="E608" s="40"/>
    </row>
    <row r="609" hidden="1">
      <c r="A609" s="57" t="s">
        <v>3442</v>
      </c>
      <c r="B609" s="29">
        <v>38147.0</v>
      </c>
      <c r="C609" s="29">
        <v>38147.0</v>
      </c>
      <c r="D609" s="27">
        <v>0.0</v>
      </c>
      <c r="E609" s="41"/>
    </row>
    <row r="610" hidden="1">
      <c r="A610" s="57" t="s">
        <v>3443</v>
      </c>
      <c r="B610" s="29">
        <v>28976.0</v>
      </c>
      <c r="C610" s="58">
        <v>28976.0</v>
      </c>
      <c r="D610" s="27">
        <v>0.0</v>
      </c>
      <c r="E610" s="41"/>
    </row>
    <row r="611" hidden="1">
      <c r="A611" s="57" t="s">
        <v>3444</v>
      </c>
      <c r="B611" s="29">
        <v>71146.0</v>
      </c>
      <c r="C611" s="58">
        <v>70205.0</v>
      </c>
      <c r="D611" s="27">
        <v>-941.0</v>
      </c>
      <c r="E611" s="41"/>
    </row>
    <row r="612" hidden="1">
      <c r="A612" s="57" t="s">
        <v>3445</v>
      </c>
      <c r="B612" s="29">
        <v>40355.0</v>
      </c>
      <c r="C612" s="58">
        <v>40355.0</v>
      </c>
      <c r="D612" s="27">
        <v>0.0</v>
      </c>
      <c r="E612" s="41"/>
    </row>
    <row r="613" hidden="1">
      <c r="A613" s="57" t="s">
        <v>3447</v>
      </c>
      <c r="B613" s="29">
        <v>1153.0</v>
      </c>
      <c r="C613" s="58">
        <v>1153.0</v>
      </c>
      <c r="D613" s="27">
        <v>0.0</v>
      </c>
      <c r="E613" s="41"/>
    </row>
    <row r="614" hidden="1">
      <c r="A614" s="57" t="s">
        <v>3448</v>
      </c>
      <c r="B614" s="29">
        <v>11584.0</v>
      </c>
      <c r="C614" s="58">
        <v>11584.0</v>
      </c>
      <c r="D614" s="27">
        <v>0.0</v>
      </c>
      <c r="E614" s="41"/>
    </row>
    <row r="615" hidden="1">
      <c r="A615" s="35" t="s">
        <v>3449</v>
      </c>
      <c r="B615" s="29">
        <v>214837.0</v>
      </c>
      <c r="C615" s="58">
        <v>213896.0</v>
      </c>
      <c r="D615" s="27">
        <v>-941.0</v>
      </c>
      <c r="E615" s="41"/>
    </row>
    <row r="616" hidden="1">
      <c r="A616" s="36" t="s">
        <v>3450</v>
      </c>
      <c r="B616" s="42">
        <v>0.0</v>
      </c>
      <c r="C616" s="64">
        <v>1.0</v>
      </c>
      <c r="D616" s="65">
        <v>1.0</v>
      </c>
      <c r="E616" s="45"/>
    </row>
    <row r="617" hidden="1"/>
    <row r="618" hidden="1"/>
    <row r="619" hidden="1">
      <c r="A619" s="5" t="s">
        <v>4460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5" t="s">
        <v>3423</v>
      </c>
      <c r="B621" s="6"/>
      <c r="C621" s="6"/>
      <c r="D621" s="6"/>
      <c r="E621" s="7"/>
    </row>
    <row r="622" hidden="1">
      <c r="A622" s="10"/>
      <c r="B622" s="11"/>
      <c r="C622" s="11"/>
      <c r="D622" s="11"/>
      <c r="E622" s="12"/>
    </row>
    <row r="623" hidden="1">
      <c r="A623" s="13">
        <v>45649.0</v>
      </c>
      <c r="B623" s="6"/>
      <c r="C623" s="53" t="s">
        <v>3424</v>
      </c>
      <c r="D623" s="15">
        <v>45655.0</v>
      </c>
      <c r="E623" s="7"/>
    </row>
    <row r="624" hidden="1">
      <c r="A624" s="10"/>
      <c r="B624" s="11"/>
      <c r="C624" s="16"/>
      <c r="D624" s="11"/>
      <c r="E624" s="12"/>
    </row>
    <row r="625" hidden="1">
      <c r="A625" s="54" t="s">
        <v>4468</v>
      </c>
      <c r="B625" s="7"/>
      <c r="C625" s="16"/>
      <c r="D625" s="55" t="s">
        <v>4469</v>
      </c>
      <c r="E625" s="7"/>
    </row>
    <row r="626" hidden="1">
      <c r="A626" s="10"/>
      <c r="B626" s="12"/>
      <c r="C626" s="16"/>
      <c r="D626" s="11"/>
      <c r="E626" s="12"/>
    </row>
    <row r="627" hidden="1">
      <c r="A627" s="19" t="s">
        <v>3425</v>
      </c>
      <c r="B627" s="6"/>
      <c r="C627" s="6"/>
      <c r="D627" s="6"/>
      <c r="E627" s="7"/>
    </row>
    <row r="628" hidden="1">
      <c r="A628" s="20" t="s">
        <v>3426</v>
      </c>
      <c r="B628" s="21" t="s">
        <v>3427</v>
      </c>
      <c r="C628" s="22" t="s">
        <v>3428</v>
      </c>
      <c r="D628" s="21" t="s">
        <v>3429</v>
      </c>
      <c r="E628" s="23" t="s">
        <v>13</v>
      </c>
    </row>
    <row r="629" hidden="1">
      <c r="A629" s="56" t="s">
        <v>3430</v>
      </c>
      <c r="B629" s="25">
        <v>18522.0</v>
      </c>
      <c r="C629" s="26">
        <v>18522.0</v>
      </c>
      <c r="D629" s="27">
        <v>0.0</v>
      </c>
      <c r="E629" s="41"/>
    </row>
    <row r="630" hidden="1">
      <c r="A630" s="56" t="s">
        <v>3431</v>
      </c>
      <c r="B630" s="29">
        <v>6870.0</v>
      </c>
      <c r="C630" s="26">
        <v>6870.0</v>
      </c>
      <c r="D630" s="27">
        <v>0.0</v>
      </c>
      <c r="E630" s="40"/>
    </row>
    <row r="631" hidden="1">
      <c r="A631" s="56" t="s">
        <v>3432</v>
      </c>
      <c r="B631" s="25">
        <v>450.0</v>
      </c>
      <c r="C631" s="26">
        <v>450.0</v>
      </c>
      <c r="D631" s="27">
        <v>0.0</v>
      </c>
      <c r="E631" s="41"/>
    </row>
    <row r="632" hidden="1">
      <c r="A632" s="56" t="s">
        <v>3434</v>
      </c>
      <c r="B632" s="29">
        <v>1000.0</v>
      </c>
      <c r="C632" s="26">
        <v>1000.0</v>
      </c>
      <c r="D632" s="27">
        <v>0.0</v>
      </c>
      <c r="E632" s="41"/>
    </row>
    <row r="633" hidden="1">
      <c r="A633" s="31" t="s">
        <v>3436</v>
      </c>
      <c r="B633" s="29">
        <v>0.0</v>
      </c>
      <c r="C633" s="26"/>
      <c r="D633" s="27">
        <v>0.0</v>
      </c>
      <c r="E633" s="40"/>
    </row>
    <row r="634" hidden="1">
      <c r="A634" s="31" t="s">
        <v>3438</v>
      </c>
      <c r="B634" s="29">
        <v>0.0</v>
      </c>
      <c r="C634" s="26"/>
      <c r="D634" s="27">
        <v>0.0</v>
      </c>
      <c r="E634" s="41"/>
    </row>
    <row r="635" hidden="1">
      <c r="A635" s="31" t="s">
        <v>3439</v>
      </c>
      <c r="B635" s="29">
        <v>0.0</v>
      </c>
      <c r="C635" s="26"/>
      <c r="D635" s="27">
        <v>0.0</v>
      </c>
      <c r="E635" s="28"/>
    </row>
    <row r="636" hidden="1">
      <c r="A636" s="31" t="s">
        <v>3441</v>
      </c>
      <c r="B636" s="29">
        <v>920.0</v>
      </c>
      <c r="C636" s="26">
        <v>920.0</v>
      </c>
      <c r="D636" s="27">
        <v>0.0</v>
      </c>
      <c r="E636" s="40"/>
    </row>
    <row r="637" hidden="1">
      <c r="A637" s="57" t="s">
        <v>3442</v>
      </c>
      <c r="B637" s="29">
        <v>39141.0</v>
      </c>
      <c r="C637" s="29">
        <v>39141.0</v>
      </c>
      <c r="D637" s="27">
        <v>0.0</v>
      </c>
      <c r="E637" s="41"/>
    </row>
    <row r="638" hidden="1">
      <c r="A638" s="57" t="s">
        <v>3443</v>
      </c>
      <c r="B638" s="29">
        <v>20350.0</v>
      </c>
      <c r="C638" s="58">
        <v>20350.0</v>
      </c>
      <c r="D638" s="27">
        <v>0.0</v>
      </c>
      <c r="E638" s="41"/>
    </row>
    <row r="639" hidden="1">
      <c r="A639" s="57" t="s">
        <v>3444</v>
      </c>
      <c r="B639" s="29">
        <v>53407.0</v>
      </c>
      <c r="C639" s="58">
        <v>53407.0</v>
      </c>
      <c r="D639" s="27">
        <v>0.0</v>
      </c>
      <c r="E639" s="41"/>
    </row>
    <row r="640" hidden="1">
      <c r="A640" s="57" t="s">
        <v>3445</v>
      </c>
      <c r="B640" s="29">
        <v>17666.0</v>
      </c>
      <c r="C640" s="58">
        <v>17666.0</v>
      </c>
      <c r="D640" s="27">
        <v>0.0</v>
      </c>
      <c r="E640" s="41"/>
    </row>
    <row r="641" hidden="1">
      <c r="A641" s="57" t="s">
        <v>3447</v>
      </c>
      <c r="B641" s="29">
        <v>0.0</v>
      </c>
      <c r="C641" s="58">
        <v>0.0</v>
      </c>
      <c r="D641" s="27">
        <v>0.0</v>
      </c>
      <c r="E641" s="41"/>
    </row>
    <row r="642" hidden="1">
      <c r="A642" s="57" t="s">
        <v>3448</v>
      </c>
      <c r="B642" s="29">
        <v>10737.0</v>
      </c>
      <c r="C642" s="58">
        <v>10737.0</v>
      </c>
      <c r="D642" s="27">
        <v>0.0</v>
      </c>
      <c r="E642" s="41"/>
    </row>
    <row r="643" hidden="1">
      <c r="A643" s="35" t="s">
        <v>3449</v>
      </c>
      <c r="B643" s="29">
        <v>158325.7</v>
      </c>
      <c r="C643" s="58">
        <v>158056.7</v>
      </c>
      <c r="D643" s="27">
        <v>-269.0</v>
      </c>
      <c r="E643" s="41"/>
    </row>
    <row r="644" hidden="1">
      <c r="A644" s="36" t="s">
        <v>3450</v>
      </c>
      <c r="B644" s="42">
        <v>0.3000000000029104</v>
      </c>
      <c r="C644" s="64">
        <v>269.29999999998836</v>
      </c>
      <c r="D644" s="65">
        <v>268.99999999998545</v>
      </c>
      <c r="E644" s="45"/>
    </row>
    <row r="645" hidden="1"/>
    <row r="646" hidden="1"/>
    <row r="647" hidden="1">
      <c r="A647" s="5" t="s">
        <v>4460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5" t="s">
        <v>3423</v>
      </c>
      <c r="B649" s="6"/>
      <c r="C649" s="6"/>
      <c r="D649" s="6"/>
      <c r="E649" s="7"/>
    </row>
    <row r="650" hidden="1">
      <c r="A650" s="10"/>
      <c r="B650" s="11"/>
      <c r="C650" s="11"/>
      <c r="D650" s="11"/>
      <c r="E650" s="12"/>
    </row>
    <row r="651" hidden="1">
      <c r="A651" s="13">
        <v>45656.0</v>
      </c>
      <c r="B651" s="6"/>
      <c r="C651" s="53" t="s">
        <v>3424</v>
      </c>
      <c r="D651" s="15">
        <v>45657.0</v>
      </c>
      <c r="E651" s="7"/>
    </row>
    <row r="652" hidden="1">
      <c r="A652" s="10"/>
      <c r="B652" s="11"/>
      <c r="C652" s="16"/>
      <c r="D652" s="11"/>
      <c r="E652" s="12"/>
    </row>
    <row r="653" hidden="1">
      <c r="A653" s="54" t="s">
        <v>4468</v>
      </c>
      <c r="B653" s="7"/>
      <c r="C653" s="16"/>
      <c r="D653" s="55" t="s">
        <v>4470</v>
      </c>
      <c r="E653" s="7"/>
    </row>
    <row r="654" hidden="1">
      <c r="A654" s="10"/>
      <c r="B654" s="12"/>
      <c r="C654" s="16"/>
      <c r="D654" s="11"/>
      <c r="E654" s="12"/>
    </row>
    <row r="655" hidden="1">
      <c r="A655" s="19" t="s">
        <v>3425</v>
      </c>
      <c r="B655" s="6"/>
      <c r="C655" s="6"/>
      <c r="D655" s="6"/>
      <c r="E655" s="7"/>
    </row>
    <row r="656" hidden="1">
      <c r="A656" s="20" t="s">
        <v>3426</v>
      </c>
      <c r="B656" s="21" t="s">
        <v>3427</v>
      </c>
      <c r="C656" s="22" t="s">
        <v>3428</v>
      </c>
      <c r="D656" s="21" t="s">
        <v>3429</v>
      </c>
      <c r="E656" s="23" t="s">
        <v>13</v>
      </c>
    </row>
    <row r="657" hidden="1">
      <c r="A657" s="56" t="s">
        <v>3430</v>
      </c>
      <c r="B657" s="25">
        <v>12047.0</v>
      </c>
      <c r="C657" s="26">
        <v>12047.0</v>
      </c>
      <c r="D657" s="27">
        <v>0.0</v>
      </c>
      <c r="E657" s="41"/>
    </row>
    <row r="658" hidden="1">
      <c r="A658" s="56" t="s">
        <v>3431</v>
      </c>
      <c r="B658" s="29">
        <v>3836.0</v>
      </c>
      <c r="C658" s="26">
        <v>3836.0</v>
      </c>
      <c r="D658" s="27">
        <v>0.0</v>
      </c>
      <c r="E658" s="40"/>
    </row>
    <row r="659" hidden="1">
      <c r="A659" s="56" t="s">
        <v>3432</v>
      </c>
      <c r="B659" s="25">
        <v>0.0</v>
      </c>
      <c r="C659" s="26"/>
      <c r="D659" s="27">
        <v>0.0</v>
      </c>
      <c r="E659" s="41"/>
    </row>
    <row r="660" hidden="1">
      <c r="A660" s="56" t="s">
        <v>3434</v>
      </c>
      <c r="B660" s="29">
        <v>0.0</v>
      </c>
      <c r="C660" s="26"/>
      <c r="D660" s="27">
        <v>0.0</v>
      </c>
      <c r="E660" s="41"/>
    </row>
    <row r="661" hidden="1">
      <c r="A661" s="31" t="s">
        <v>3436</v>
      </c>
      <c r="B661" s="29">
        <v>0.0</v>
      </c>
      <c r="C661" s="26"/>
      <c r="D661" s="27">
        <v>0.0</v>
      </c>
      <c r="E661" s="40"/>
    </row>
    <row r="662" hidden="1">
      <c r="A662" s="31" t="s">
        <v>3438</v>
      </c>
      <c r="B662" s="29">
        <v>0.0</v>
      </c>
      <c r="C662" s="26"/>
      <c r="D662" s="27">
        <v>0.0</v>
      </c>
      <c r="E662" s="41"/>
    </row>
    <row r="663" hidden="1">
      <c r="A663" s="31" t="s">
        <v>3439</v>
      </c>
      <c r="B663" s="29">
        <v>0.0</v>
      </c>
      <c r="C663" s="26"/>
      <c r="D663" s="27">
        <v>0.0</v>
      </c>
      <c r="E663" s="28"/>
    </row>
    <row r="664" hidden="1">
      <c r="A664" s="31" t="s">
        <v>3441</v>
      </c>
      <c r="B664" s="29">
        <v>440.0</v>
      </c>
      <c r="C664" s="26">
        <v>440.0</v>
      </c>
      <c r="D664" s="27">
        <v>0.0</v>
      </c>
      <c r="E664" s="40"/>
    </row>
    <row r="665" hidden="1">
      <c r="A665" s="57" t="s">
        <v>3442</v>
      </c>
      <c r="B665" s="29">
        <v>15929.0</v>
      </c>
      <c r="C665" s="29">
        <v>15929.0</v>
      </c>
      <c r="D665" s="27">
        <v>0.0</v>
      </c>
      <c r="E665" s="41"/>
    </row>
    <row r="666" hidden="1">
      <c r="A666" s="57" t="s">
        <v>3443</v>
      </c>
      <c r="B666" s="29">
        <v>4828.0</v>
      </c>
      <c r="C666" s="58">
        <v>4828.0</v>
      </c>
      <c r="D666" s="27">
        <v>0.0</v>
      </c>
      <c r="E666" s="41"/>
    </row>
    <row r="667" hidden="1">
      <c r="A667" s="57" t="s">
        <v>3444</v>
      </c>
      <c r="B667" s="29">
        <v>21148.0</v>
      </c>
      <c r="C667" s="58">
        <v>20246.0</v>
      </c>
      <c r="D667" s="27">
        <v>-902.0</v>
      </c>
      <c r="E667" s="41"/>
    </row>
    <row r="668" hidden="1">
      <c r="A668" s="57" t="s">
        <v>3445</v>
      </c>
      <c r="B668" s="29">
        <v>7360.0</v>
      </c>
      <c r="C668" s="58">
        <v>7360.0</v>
      </c>
      <c r="D668" s="27">
        <v>0.0</v>
      </c>
      <c r="E668" s="41"/>
    </row>
    <row r="669" hidden="1">
      <c r="A669" s="57" t="s">
        <v>3447</v>
      </c>
      <c r="B669" s="29">
        <v>329.0</v>
      </c>
      <c r="C669" s="58">
        <v>329.0</v>
      </c>
      <c r="D669" s="27">
        <v>0.0</v>
      </c>
      <c r="E669" s="41"/>
    </row>
    <row r="670" hidden="1">
      <c r="A670" s="57" t="s">
        <v>3448</v>
      </c>
      <c r="B670" s="29">
        <v>6343.0</v>
      </c>
      <c r="C670" s="58">
        <v>6343.0</v>
      </c>
      <c r="D670" s="27">
        <v>0.0</v>
      </c>
      <c r="E670" s="41"/>
    </row>
    <row r="671" hidden="1">
      <c r="A671" s="35" t="s">
        <v>3449</v>
      </c>
      <c r="B671" s="29">
        <v>65917.0</v>
      </c>
      <c r="C671" s="58">
        <v>65015.0</v>
      </c>
      <c r="D671" s="27">
        <v>-902.0</v>
      </c>
      <c r="E671" s="41"/>
    </row>
    <row r="672" hidden="1">
      <c r="A672" s="36" t="s">
        <v>3450</v>
      </c>
      <c r="B672" s="42">
        <v>0.0</v>
      </c>
      <c r="C672" s="64">
        <v>0.0</v>
      </c>
      <c r="D672" s="65">
        <v>0.0</v>
      </c>
      <c r="E672" s="45"/>
    </row>
    <row r="673" hidden="1"/>
    <row r="674" hidden="1"/>
    <row r="675" hidden="1">
      <c r="A675" s="5" t="s">
        <v>4460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5" t="s">
        <v>3423</v>
      </c>
      <c r="B677" s="6"/>
      <c r="C677" s="6"/>
      <c r="D677" s="6"/>
      <c r="E677" s="7"/>
    </row>
    <row r="678" hidden="1">
      <c r="A678" s="10"/>
      <c r="B678" s="11"/>
      <c r="C678" s="11"/>
      <c r="D678" s="11"/>
      <c r="E678" s="12"/>
    </row>
    <row r="679" hidden="1">
      <c r="A679" s="13">
        <v>45658.0</v>
      </c>
      <c r="B679" s="6"/>
      <c r="C679" s="53" t="s">
        <v>3424</v>
      </c>
      <c r="D679" s="15">
        <v>45662.0</v>
      </c>
      <c r="E679" s="7"/>
    </row>
    <row r="680" hidden="1">
      <c r="A680" s="10"/>
      <c r="B680" s="11"/>
      <c r="C680" s="16"/>
      <c r="D680" s="11"/>
      <c r="E680" s="12"/>
    </row>
    <row r="681" hidden="1">
      <c r="A681" s="54" t="s">
        <v>4471</v>
      </c>
      <c r="B681" s="7"/>
      <c r="C681" s="16"/>
      <c r="D681" s="55" t="s">
        <v>4469</v>
      </c>
      <c r="E681" s="7"/>
    </row>
    <row r="682" hidden="1">
      <c r="A682" s="10"/>
      <c r="B682" s="12"/>
      <c r="C682" s="16"/>
      <c r="D682" s="11"/>
      <c r="E682" s="12"/>
    </row>
    <row r="683" hidden="1">
      <c r="A683" s="19" t="s">
        <v>3425</v>
      </c>
      <c r="B683" s="6"/>
      <c r="C683" s="6"/>
      <c r="D683" s="6"/>
      <c r="E683" s="7"/>
    </row>
    <row r="684" hidden="1">
      <c r="A684" s="20" t="s">
        <v>3426</v>
      </c>
      <c r="B684" s="21" t="s">
        <v>3427</v>
      </c>
      <c r="C684" s="22" t="s">
        <v>3428</v>
      </c>
      <c r="D684" s="21" t="s">
        <v>3429</v>
      </c>
      <c r="E684" s="23" t="s">
        <v>13</v>
      </c>
    </row>
    <row r="685" hidden="1">
      <c r="A685" s="56" t="s">
        <v>3430</v>
      </c>
      <c r="B685" s="25">
        <v>24098.0</v>
      </c>
      <c r="C685" s="26">
        <v>24100.0</v>
      </c>
      <c r="D685" s="27">
        <v>2.0</v>
      </c>
      <c r="E685" s="41"/>
    </row>
    <row r="686" hidden="1">
      <c r="A686" s="56" t="s">
        <v>3431</v>
      </c>
      <c r="B686" s="29">
        <v>3199.0</v>
      </c>
      <c r="C686" s="26">
        <v>3199.0</v>
      </c>
      <c r="D686" s="27">
        <v>0.0</v>
      </c>
      <c r="E686" s="40"/>
    </row>
    <row r="687" hidden="1">
      <c r="A687" s="56" t="s">
        <v>3432</v>
      </c>
      <c r="B687" s="25">
        <v>870.0</v>
      </c>
      <c r="C687" s="26">
        <v>870.0</v>
      </c>
      <c r="D687" s="27">
        <v>0.0</v>
      </c>
      <c r="E687" s="41"/>
    </row>
    <row r="688" hidden="1">
      <c r="A688" s="56" t="s">
        <v>3434</v>
      </c>
      <c r="B688" s="29">
        <v>1000.0</v>
      </c>
      <c r="C688" s="26">
        <v>1005.0</v>
      </c>
      <c r="D688" s="27">
        <v>5.0</v>
      </c>
      <c r="E688" s="41"/>
    </row>
    <row r="689" hidden="1">
      <c r="A689" s="31" t="s">
        <v>3436</v>
      </c>
      <c r="B689" s="29">
        <v>0.0</v>
      </c>
      <c r="C689" s="26"/>
      <c r="D689" s="27">
        <v>0.0</v>
      </c>
      <c r="E689" s="40"/>
    </row>
    <row r="690" hidden="1">
      <c r="A690" s="31" t="s">
        <v>3438</v>
      </c>
      <c r="B690" s="29">
        <v>0.0</v>
      </c>
      <c r="C690" s="26"/>
      <c r="D690" s="27">
        <v>0.0</v>
      </c>
      <c r="E690" s="41"/>
    </row>
    <row r="691" hidden="1">
      <c r="A691" s="31" t="s">
        <v>3439</v>
      </c>
      <c r="B691" s="29">
        <v>0.0</v>
      </c>
      <c r="C691" s="26"/>
      <c r="D691" s="27">
        <v>0.0</v>
      </c>
      <c r="E691" s="28"/>
    </row>
    <row r="692" hidden="1">
      <c r="A692" s="31" t="s">
        <v>3441</v>
      </c>
      <c r="B692" s="29">
        <v>640.0</v>
      </c>
      <c r="C692" s="26">
        <v>640.0</v>
      </c>
      <c r="D692" s="27">
        <v>0.0</v>
      </c>
      <c r="E692" s="40"/>
    </row>
    <row r="693" hidden="1">
      <c r="A693" s="57" t="s">
        <v>3442</v>
      </c>
      <c r="B693" s="29">
        <v>53515.0</v>
      </c>
      <c r="C693" s="29">
        <v>53515.0</v>
      </c>
      <c r="D693" s="27">
        <v>0.0</v>
      </c>
      <c r="E693" s="41"/>
    </row>
    <row r="694" hidden="1">
      <c r="A694" s="57" t="s">
        <v>3443</v>
      </c>
      <c r="B694" s="29">
        <v>18568.0</v>
      </c>
      <c r="C694" s="58">
        <v>18568.0</v>
      </c>
      <c r="D694" s="27">
        <v>0.0</v>
      </c>
      <c r="E694" s="41"/>
    </row>
    <row r="695" hidden="1">
      <c r="A695" s="57" t="s">
        <v>3444</v>
      </c>
      <c r="B695" s="29">
        <v>45730.0</v>
      </c>
      <c r="C695" s="58">
        <v>45730.0</v>
      </c>
      <c r="D695" s="27">
        <v>0.0</v>
      </c>
      <c r="E695" s="41"/>
    </row>
    <row r="696" hidden="1">
      <c r="A696" s="57" t="s">
        <v>3445</v>
      </c>
      <c r="B696" s="29">
        <v>18461.0</v>
      </c>
      <c r="C696" s="58">
        <v>18461.0</v>
      </c>
      <c r="D696" s="27">
        <v>0.0</v>
      </c>
      <c r="E696" s="41"/>
    </row>
    <row r="697" hidden="1">
      <c r="A697" s="57" t="s">
        <v>3447</v>
      </c>
      <c r="B697" s="29">
        <v>1373.0</v>
      </c>
      <c r="C697" s="58">
        <v>1373.0</v>
      </c>
      <c r="D697" s="27">
        <v>0.0</v>
      </c>
      <c r="E697" s="41"/>
    </row>
    <row r="698" hidden="1">
      <c r="A698" s="57" t="s">
        <v>3448</v>
      </c>
      <c r="B698" s="29">
        <v>10510.0</v>
      </c>
      <c r="C698" s="58">
        <v>10510.0</v>
      </c>
      <c r="D698" s="27">
        <v>0.0</v>
      </c>
      <c r="E698" s="41"/>
    </row>
    <row r="699" hidden="1">
      <c r="A699" s="35" t="s">
        <v>3449</v>
      </c>
      <c r="B699" s="29">
        <v>167454.0</v>
      </c>
      <c r="C699" s="58">
        <v>167454.0</v>
      </c>
      <c r="D699" s="27">
        <v>0.0</v>
      </c>
      <c r="E699" s="41"/>
    </row>
    <row r="700" hidden="1">
      <c r="A700" s="36" t="s">
        <v>3450</v>
      </c>
      <c r="B700" s="42">
        <v>0.0</v>
      </c>
      <c r="C700" s="64">
        <v>7.0</v>
      </c>
      <c r="D700" s="65">
        <v>7.0</v>
      </c>
      <c r="E700" s="45"/>
    </row>
    <row r="701" hidden="1"/>
    <row r="702" hidden="1"/>
    <row r="703" hidden="1">
      <c r="A703" s="5" t="s">
        <v>4460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5" t="s">
        <v>3423</v>
      </c>
      <c r="B705" s="6"/>
      <c r="C705" s="6"/>
      <c r="D705" s="6"/>
      <c r="E705" s="7"/>
    </row>
    <row r="706" hidden="1">
      <c r="A706" s="10"/>
      <c r="B706" s="11"/>
      <c r="C706" s="11"/>
      <c r="D706" s="11"/>
      <c r="E706" s="12"/>
    </row>
    <row r="707" hidden="1">
      <c r="A707" s="13">
        <v>45663.0</v>
      </c>
      <c r="B707" s="6"/>
      <c r="C707" s="53" t="s">
        <v>3424</v>
      </c>
      <c r="D707" s="15">
        <v>45669.0</v>
      </c>
      <c r="E707" s="7"/>
    </row>
    <row r="708" hidden="1">
      <c r="A708" s="10"/>
      <c r="B708" s="11"/>
      <c r="C708" s="16"/>
      <c r="D708" s="11"/>
      <c r="E708" s="12"/>
    </row>
    <row r="709" hidden="1">
      <c r="A709" s="54" t="s">
        <v>4468</v>
      </c>
      <c r="B709" s="7"/>
      <c r="C709" s="16"/>
      <c r="D709" s="55" t="s">
        <v>4469</v>
      </c>
      <c r="E709" s="7"/>
    </row>
    <row r="710" hidden="1">
      <c r="A710" s="10"/>
      <c r="B710" s="12"/>
      <c r="C710" s="16"/>
      <c r="D710" s="11"/>
      <c r="E710" s="12"/>
    </row>
    <row r="711" hidden="1">
      <c r="A711" s="19" t="s">
        <v>3425</v>
      </c>
      <c r="B711" s="6"/>
      <c r="C711" s="6"/>
      <c r="D711" s="6"/>
      <c r="E711" s="7"/>
    </row>
    <row r="712" hidden="1">
      <c r="A712" s="20" t="s">
        <v>3426</v>
      </c>
      <c r="B712" s="21" t="s">
        <v>3427</v>
      </c>
      <c r="C712" s="22" t="s">
        <v>3428</v>
      </c>
      <c r="D712" s="21" t="s">
        <v>3429</v>
      </c>
      <c r="E712" s="23" t="s">
        <v>13</v>
      </c>
    </row>
    <row r="713" hidden="1">
      <c r="A713" s="56" t="s">
        <v>3430</v>
      </c>
      <c r="B713" s="25">
        <v>23861.0</v>
      </c>
      <c r="C713" s="26">
        <v>23861.0</v>
      </c>
      <c r="D713" s="27">
        <v>0.0</v>
      </c>
      <c r="E713" s="41"/>
    </row>
    <row r="714" hidden="1">
      <c r="A714" s="56" t="s">
        <v>3431</v>
      </c>
      <c r="B714" s="29">
        <v>6216.0</v>
      </c>
      <c r="C714" s="26">
        <v>6216.0</v>
      </c>
      <c r="D714" s="27">
        <v>0.0</v>
      </c>
      <c r="E714" s="40"/>
    </row>
    <row r="715" hidden="1">
      <c r="A715" s="56" t="s">
        <v>3432</v>
      </c>
      <c r="B715" s="25">
        <v>0.0</v>
      </c>
      <c r="C715" s="26"/>
      <c r="D715" s="27">
        <v>0.0</v>
      </c>
      <c r="E715" s="41"/>
    </row>
    <row r="716" hidden="1">
      <c r="A716" s="56" t="s">
        <v>3434</v>
      </c>
      <c r="B716" s="29">
        <v>998.0</v>
      </c>
      <c r="C716" s="26">
        <v>998.0</v>
      </c>
      <c r="D716" s="27">
        <v>0.0</v>
      </c>
      <c r="E716" s="41"/>
    </row>
    <row r="717" hidden="1">
      <c r="A717" s="31" t="s">
        <v>3436</v>
      </c>
      <c r="B717" s="29">
        <v>0.0</v>
      </c>
      <c r="C717" s="26"/>
      <c r="D717" s="27">
        <v>0.0</v>
      </c>
      <c r="E717" s="40"/>
    </row>
    <row r="718" hidden="1">
      <c r="A718" s="31" t="s">
        <v>3438</v>
      </c>
      <c r="B718" s="29">
        <v>0.0</v>
      </c>
      <c r="C718" s="26"/>
      <c r="D718" s="27">
        <v>0.0</v>
      </c>
      <c r="E718" s="41"/>
    </row>
    <row r="719" hidden="1">
      <c r="A719" s="31" t="s">
        <v>3439</v>
      </c>
      <c r="B719" s="29">
        <v>2464.0</v>
      </c>
      <c r="C719" s="26">
        <v>2464.0</v>
      </c>
      <c r="D719" s="27">
        <v>0.0</v>
      </c>
      <c r="E719" s="28" t="s">
        <v>7732</v>
      </c>
    </row>
    <row r="720" hidden="1">
      <c r="A720" s="31" t="s">
        <v>3441</v>
      </c>
      <c r="B720" s="29">
        <v>640.0</v>
      </c>
      <c r="C720" s="26">
        <v>640.0</v>
      </c>
      <c r="D720" s="27">
        <v>0.0</v>
      </c>
      <c r="E720" s="40"/>
    </row>
    <row r="721" hidden="1">
      <c r="A721" s="57" t="s">
        <v>3442</v>
      </c>
      <c r="B721" s="29">
        <v>55122.0</v>
      </c>
      <c r="C721" s="29">
        <v>55122.0</v>
      </c>
      <c r="D721" s="27">
        <v>0.0</v>
      </c>
      <c r="E721" s="41"/>
    </row>
    <row r="722" hidden="1">
      <c r="A722" s="57" t="s">
        <v>3443</v>
      </c>
      <c r="B722" s="29">
        <v>25429.0</v>
      </c>
      <c r="C722" s="58">
        <v>25429.0</v>
      </c>
      <c r="D722" s="27">
        <v>0.0</v>
      </c>
      <c r="E722" s="41"/>
    </row>
    <row r="723" hidden="1">
      <c r="A723" s="57" t="s">
        <v>3444</v>
      </c>
      <c r="B723" s="29">
        <v>56969.0</v>
      </c>
      <c r="C723" s="58">
        <v>56705.0</v>
      </c>
      <c r="D723" s="27">
        <v>-264.0</v>
      </c>
      <c r="E723" s="41"/>
    </row>
    <row r="724" hidden="1">
      <c r="A724" s="57" t="s">
        <v>3445</v>
      </c>
      <c r="B724" s="29">
        <v>32968.0</v>
      </c>
      <c r="C724" s="58">
        <v>32968.0</v>
      </c>
      <c r="D724" s="27">
        <v>0.0</v>
      </c>
      <c r="E724" s="41"/>
    </row>
    <row r="725" hidden="1">
      <c r="A725" s="57" t="s">
        <v>3447</v>
      </c>
      <c r="B725" s="29">
        <v>0.0</v>
      </c>
      <c r="C725" s="58">
        <v>0.0</v>
      </c>
      <c r="D725" s="27">
        <v>0.0</v>
      </c>
      <c r="E725" s="41"/>
    </row>
    <row r="726" hidden="1">
      <c r="A726" s="57" t="s">
        <v>3448</v>
      </c>
      <c r="B726" s="29">
        <v>10754.0</v>
      </c>
      <c r="C726" s="58">
        <v>10993.0</v>
      </c>
      <c r="D726" s="27">
        <v>239.0</v>
      </c>
      <c r="E726" s="41"/>
    </row>
    <row r="727" hidden="1">
      <c r="A727" s="35" t="s">
        <v>3449</v>
      </c>
      <c r="B727" s="29">
        <v>204667.4</v>
      </c>
      <c r="C727" s="58">
        <v>204642.4</v>
      </c>
      <c r="D727" s="27">
        <v>-25.0</v>
      </c>
      <c r="E727" s="41"/>
    </row>
    <row r="728" hidden="1">
      <c r="A728" s="36" t="s">
        <v>3450</v>
      </c>
      <c r="B728" s="42">
        <v>-0.4000000000014552</v>
      </c>
      <c r="C728" s="64">
        <v>-239.39999999999418</v>
      </c>
      <c r="D728" s="65">
        <v>-238.99999999999272</v>
      </c>
      <c r="E728" s="45"/>
    </row>
    <row r="729" hidden="1"/>
    <row r="730" hidden="1"/>
    <row r="731" hidden="1">
      <c r="A731" s="5" t="s">
        <v>4460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5" t="s">
        <v>3423</v>
      </c>
      <c r="B733" s="6"/>
      <c r="C733" s="6"/>
      <c r="D733" s="6"/>
      <c r="E733" s="7"/>
    </row>
    <row r="734" hidden="1">
      <c r="A734" s="10"/>
      <c r="B734" s="11"/>
      <c r="C734" s="11"/>
      <c r="D734" s="11"/>
      <c r="E734" s="12"/>
    </row>
    <row r="735" hidden="1">
      <c r="A735" s="13">
        <v>45670.0</v>
      </c>
      <c r="B735" s="6"/>
      <c r="C735" s="53" t="s">
        <v>3424</v>
      </c>
      <c r="D735" s="15">
        <v>45676.0</v>
      </c>
      <c r="E735" s="7"/>
    </row>
    <row r="736" hidden="1">
      <c r="A736" s="10"/>
      <c r="B736" s="11"/>
      <c r="C736" s="16"/>
      <c r="D736" s="11"/>
      <c r="E736" s="12"/>
    </row>
    <row r="737" hidden="1">
      <c r="A737" s="54" t="s">
        <v>4468</v>
      </c>
      <c r="B737" s="7"/>
      <c r="C737" s="16"/>
      <c r="D737" s="55" t="s">
        <v>4469</v>
      </c>
      <c r="E737" s="7"/>
    </row>
    <row r="738" hidden="1">
      <c r="A738" s="10"/>
      <c r="B738" s="12"/>
      <c r="C738" s="16"/>
      <c r="D738" s="11"/>
      <c r="E738" s="12"/>
    </row>
    <row r="739" hidden="1">
      <c r="A739" s="19" t="s">
        <v>3425</v>
      </c>
      <c r="B739" s="6"/>
      <c r="C739" s="6"/>
      <c r="D739" s="6"/>
      <c r="E739" s="7"/>
    </row>
    <row r="740" hidden="1">
      <c r="A740" s="20" t="s">
        <v>3426</v>
      </c>
      <c r="B740" s="21" t="s">
        <v>3427</v>
      </c>
      <c r="C740" s="22" t="s">
        <v>3428</v>
      </c>
      <c r="D740" s="21" t="s">
        <v>3429</v>
      </c>
      <c r="E740" s="23" t="s">
        <v>13</v>
      </c>
    </row>
    <row r="741" hidden="1">
      <c r="A741" s="56" t="s">
        <v>3430</v>
      </c>
      <c r="B741" s="25">
        <v>28920.0</v>
      </c>
      <c r="C741" s="26">
        <v>28920.0</v>
      </c>
      <c r="D741" s="27">
        <v>0.0</v>
      </c>
      <c r="E741" s="41"/>
    </row>
    <row r="742" hidden="1">
      <c r="A742" s="56" t="s">
        <v>3431</v>
      </c>
      <c r="B742" s="29">
        <v>5391.0</v>
      </c>
      <c r="C742" s="26">
        <v>5391.0</v>
      </c>
      <c r="D742" s="27">
        <v>0.0</v>
      </c>
      <c r="E742" s="40"/>
    </row>
    <row r="743" hidden="1">
      <c r="A743" s="56" t="s">
        <v>3432</v>
      </c>
      <c r="B743" s="25">
        <v>1350.0</v>
      </c>
      <c r="C743" s="26">
        <v>1350.0</v>
      </c>
      <c r="D743" s="27">
        <v>0.0</v>
      </c>
      <c r="E743" s="41"/>
    </row>
    <row r="744" hidden="1">
      <c r="A744" s="56" t="s">
        <v>3434</v>
      </c>
      <c r="B744" s="29">
        <v>1500.0</v>
      </c>
      <c r="C744" s="26">
        <v>1501.0</v>
      </c>
      <c r="D744" s="27">
        <v>1.0</v>
      </c>
      <c r="E744" s="41"/>
    </row>
    <row r="745" hidden="1">
      <c r="A745" s="31" t="s">
        <v>3436</v>
      </c>
      <c r="B745" s="29">
        <v>0.0</v>
      </c>
      <c r="C745" s="26"/>
      <c r="D745" s="27">
        <v>0.0</v>
      </c>
      <c r="E745" s="40"/>
    </row>
    <row r="746" hidden="1">
      <c r="A746" s="31" t="s">
        <v>3438</v>
      </c>
      <c r="B746" s="29">
        <v>0.0</v>
      </c>
      <c r="C746" s="26"/>
      <c r="D746" s="27">
        <v>0.0</v>
      </c>
      <c r="E746" s="41"/>
    </row>
    <row r="747" hidden="1">
      <c r="A747" s="31" t="s">
        <v>3439</v>
      </c>
      <c r="B747" s="29">
        <v>0.0</v>
      </c>
      <c r="C747" s="26"/>
      <c r="D747" s="27">
        <v>0.0</v>
      </c>
      <c r="E747" s="28"/>
    </row>
    <row r="748" hidden="1">
      <c r="A748" s="31" t="s">
        <v>3441</v>
      </c>
      <c r="B748" s="29">
        <v>1400.0</v>
      </c>
      <c r="C748" s="26">
        <v>1400.0</v>
      </c>
      <c r="D748" s="27">
        <v>0.0</v>
      </c>
      <c r="E748" s="40"/>
    </row>
    <row r="749" hidden="1">
      <c r="A749" s="57" t="s">
        <v>3442</v>
      </c>
      <c r="B749" s="29">
        <v>44061.0</v>
      </c>
      <c r="C749" s="29">
        <v>44061.0</v>
      </c>
      <c r="D749" s="27">
        <v>0.0</v>
      </c>
      <c r="E749" s="41"/>
    </row>
    <row r="750" hidden="1">
      <c r="A750" s="57" t="s">
        <v>3443</v>
      </c>
      <c r="B750" s="29">
        <v>20345.0</v>
      </c>
      <c r="C750" s="58">
        <v>20345.0</v>
      </c>
      <c r="D750" s="27">
        <v>0.0</v>
      </c>
      <c r="E750" s="41"/>
    </row>
    <row r="751" hidden="1">
      <c r="A751" s="57" t="s">
        <v>3444</v>
      </c>
      <c r="B751" s="29">
        <v>65657.0</v>
      </c>
      <c r="C751" s="58">
        <v>65657.0</v>
      </c>
      <c r="D751" s="27">
        <v>0.0</v>
      </c>
      <c r="E751" s="41"/>
    </row>
    <row r="752" hidden="1">
      <c r="A752" s="57" t="s">
        <v>3445</v>
      </c>
      <c r="B752" s="29">
        <v>39917.0</v>
      </c>
      <c r="C752" s="58">
        <v>39917.0</v>
      </c>
      <c r="D752" s="27">
        <v>0.0</v>
      </c>
      <c r="E752" s="41"/>
    </row>
    <row r="753" hidden="1">
      <c r="A753" s="57" t="s">
        <v>3447</v>
      </c>
      <c r="B753" s="29">
        <v>349.0</v>
      </c>
      <c r="C753" s="58">
        <v>349.0</v>
      </c>
      <c r="D753" s="27">
        <v>0.0</v>
      </c>
      <c r="E753" s="41"/>
    </row>
    <row r="754" hidden="1">
      <c r="A754" s="57" t="s">
        <v>3448</v>
      </c>
      <c r="B754" s="29">
        <v>13998.0</v>
      </c>
      <c r="C754" s="58">
        <v>13998.0</v>
      </c>
      <c r="D754" s="27">
        <v>0.0</v>
      </c>
      <c r="E754" s="41"/>
    </row>
    <row r="755" hidden="1">
      <c r="A755" s="35" t="s">
        <v>3449</v>
      </c>
      <c r="B755" s="29">
        <v>208889.5</v>
      </c>
      <c r="C755" s="58">
        <v>208889.5</v>
      </c>
      <c r="D755" s="27">
        <v>0.0</v>
      </c>
      <c r="E755" s="41"/>
    </row>
    <row r="756" hidden="1">
      <c r="A756" s="36" t="s">
        <v>3450</v>
      </c>
      <c r="B756" s="42">
        <v>0.5</v>
      </c>
      <c r="C756" s="64">
        <v>1.5</v>
      </c>
      <c r="D756" s="65">
        <v>1.0</v>
      </c>
      <c r="E756" s="45"/>
    </row>
    <row r="757" hidden="1"/>
    <row r="758" hidden="1"/>
    <row r="759" hidden="1">
      <c r="A759" s="5" t="s">
        <v>4460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5" t="s">
        <v>3423</v>
      </c>
      <c r="B761" s="6"/>
      <c r="C761" s="6"/>
      <c r="D761" s="6"/>
      <c r="E761" s="7"/>
    </row>
    <row r="762" hidden="1">
      <c r="A762" s="10"/>
      <c r="B762" s="11"/>
      <c r="C762" s="11"/>
      <c r="D762" s="11"/>
      <c r="E762" s="12"/>
    </row>
    <row r="763" hidden="1">
      <c r="A763" s="13">
        <v>45677.0</v>
      </c>
      <c r="B763" s="6"/>
      <c r="C763" s="53" t="s">
        <v>3424</v>
      </c>
      <c r="D763" s="15">
        <v>45683.0</v>
      </c>
      <c r="E763" s="7"/>
    </row>
    <row r="764" hidden="1">
      <c r="A764" s="10"/>
      <c r="B764" s="11"/>
      <c r="C764" s="16"/>
      <c r="D764" s="11"/>
      <c r="E764" s="12"/>
    </row>
    <row r="765" hidden="1">
      <c r="A765" s="54" t="s">
        <v>4468</v>
      </c>
      <c r="B765" s="7"/>
      <c r="C765" s="16"/>
      <c r="D765" s="55" t="s">
        <v>4469</v>
      </c>
      <c r="E765" s="7"/>
    </row>
    <row r="766" hidden="1">
      <c r="A766" s="10"/>
      <c r="B766" s="12"/>
      <c r="C766" s="16"/>
      <c r="D766" s="11"/>
      <c r="E766" s="12"/>
    </row>
    <row r="767" hidden="1">
      <c r="A767" s="19" t="s">
        <v>3425</v>
      </c>
      <c r="B767" s="6"/>
      <c r="C767" s="6"/>
      <c r="D767" s="6"/>
      <c r="E767" s="7"/>
    </row>
    <row r="768" hidden="1">
      <c r="A768" s="20" t="s">
        <v>3426</v>
      </c>
      <c r="B768" s="21" t="s">
        <v>3427</v>
      </c>
      <c r="C768" s="22" t="s">
        <v>3428</v>
      </c>
      <c r="D768" s="21" t="s">
        <v>3429</v>
      </c>
      <c r="E768" s="23" t="s">
        <v>13</v>
      </c>
    </row>
    <row r="769" hidden="1">
      <c r="A769" s="56" t="s">
        <v>3430</v>
      </c>
      <c r="B769" s="25">
        <v>18915.0</v>
      </c>
      <c r="C769" s="26">
        <v>18915.0</v>
      </c>
      <c r="D769" s="27">
        <v>0.0</v>
      </c>
      <c r="E769" s="41"/>
    </row>
    <row r="770" hidden="1">
      <c r="A770" s="56" t="s">
        <v>3431</v>
      </c>
      <c r="B770" s="29">
        <v>5660.0</v>
      </c>
      <c r="C770" s="26">
        <v>5660.0</v>
      </c>
      <c r="D770" s="27">
        <v>0.0</v>
      </c>
      <c r="E770" s="40"/>
    </row>
    <row r="771" hidden="1">
      <c r="A771" s="56" t="s">
        <v>3432</v>
      </c>
      <c r="B771" s="25">
        <v>360.0</v>
      </c>
      <c r="C771" s="26">
        <v>360.0</v>
      </c>
      <c r="D771" s="27">
        <v>0.0</v>
      </c>
      <c r="E771" s="41"/>
    </row>
    <row r="772" hidden="1">
      <c r="A772" s="56" t="s">
        <v>3434</v>
      </c>
      <c r="B772" s="29">
        <v>1500.0</v>
      </c>
      <c r="C772" s="26">
        <v>1501.0</v>
      </c>
      <c r="D772" s="27">
        <v>1.0</v>
      </c>
      <c r="E772" s="41"/>
    </row>
    <row r="773" hidden="1">
      <c r="A773" s="31" t="s">
        <v>3436</v>
      </c>
      <c r="B773" s="29">
        <v>0.0</v>
      </c>
      <c r="C773" s="26"/>
      <c r="D773" s="27">
        <v>0.0</v>
      </c>
      <c r="E773" s="40"/>
    </row>
    <row r="774" hidden="1">
      <c r="A774" s="31" t="s">
        <v>3438</v>
      </c>
      <c r="B774" s="29">
        <v>0.0</v>
      </c>
      <c r="C774" s="26"/>
      <c r="D774" s="27">
        <v>0.0</v>
      </c>
      <c r="E774" s="41"/>
    </row>
    <row r="775" hidden="1">
      <c r="A775" s="31" t="s">
        <v>3439</v>
      </c>
      <c r="B775" s="29">
        <v>6200.0</v>
      </c>
      <c r="C775" s="26">
        <v>6200.0</v>
      </c>
      <c r="D775" s="27">
        <v>0.0</v>
      </c>
      <c r="E775" s="28" t="s">
        <v>7733</v>
      </c>
    </row>
    <row r="776" hidden="1">
      <c r="A776" s="31" t="s">
        <v>3441</v>
      </c>
      <c r="B776" s="29">
        <v>1560.0</v>
      </c>
      <c r="C776" s="26">
        <v>1560.0</v>
      </c>
      <c r="D776" s="27">
        <v>0.0</v>
      </c>
      <c r="E776" s="40"/>
    </row>
    <row r="777" hidden="1">
      <c r="A777" s="57" t="s">
        <v>3442</v>
      </c>
      <c r="B777" s="29">
        <v>42013.0</v>
      </c>
      <c r="C777" s="29">
        <v>42013.0</v>
      </c>
      <c r="D777" s="27">
        <v>0.0</v>
      </c>
      <c r="E777" s="41"/>
    </row>
    <row r="778" hidden="1">
      <c r="A778" s="57" t="s">
        <v>3443</v>
      </c>
      <c r="B778" s="29">
        <v>21276.0</v>
      </c>
      <c r="C778" s="58">
        <v>21276.0</v>
      </c>
      <c r="D778" s="27">
        <v>0.0</v>
      </c>
      <c r="E778" s="41"/>
    </row>
    <row r="779" hidden="1">
      <c r="A779" s="57" t="s">
        <v>3444</v>
      </c>
      <c r="B779" s="29">
        <v>48240.0</v>
      </c>
      <c r="C779" s="58">
        <v>47388.0</v>
      </c>
      <c r="D779" s="27">
        <v>-852.0</v>
      </c>
      <c r="E779" s="41"/>
    </row>
    <row r="780" hidden="1">
      <c r="A780" s="57" t="s">
        <v>3445</v>
      </c>
      <c r="B780" s="29">
        <v>30779.0</v>
      </c>
      <c r="C780" s="58">
        <v>30779.0</v>
      </c>
      <c r="D780" s="27">
        <v>0.0</v>
      </c>
      <c r="E780" s="41"/>
    </row>
    <row r="781" hidden="1">
      <c r="A781" s="57" t="s">
        <v>3447</v>
      </c>
      <c r="B781" s="29">
        <v>417.0</v>
      </c>
      <c r="C781" s="58">
        <v>417.0</v>
      </c>
      <c r="D781" s="27">
        <v>0.0</v>
      </c>
      <c r="E781" s="41"/>
    </row>
    <row r="782" hidden="1">
      <c r="A782" s="57" t="s">
        <v>3448</v>
      </c>
      <c r="B782" s="29">
        <v>13806.0</v>
      </c>
      <c r="C782" s="58">
        <v>13806.0</v>
      </c>
      <c r="D782" s="27">
        <v>0.0</v>
      </c>
      <c r="E782" s="41"/>
    </row>
    <row r="783" hidden="1">
      <c r="A783" s="35" t="s">
        <v>3449</v>
      </c>
      <c r="B783" s="29">
        <v>176920.0</v>
      </c>
      <c r="C783" s="58">
        <v>176068.0</v>
      </c>
      <c r="D783" s="27">
        <v>-852.0</v>
      </c>
      <c r="E783" s="41"/>
    </row>
    <row r="784" hidden="1">
      <c r="A784" s="36" t="s">
        <v>3450</v>
      </c>
      <c r="B784" s="42">
        <v>0.0</v>
      </c>
      <c r="C784" s="64">
        <v>1.0</v>
      </c>
      <c r="D784" s="65">
        <v>1.0</v>
      </c>
      <c r="E784" s="45"/>
    </row>
    <row r="785" hidden="1"/>
    <row r="786" hidden="1"/>
    <row r="787" hidden="1">
      <c r="A787" s="5" t="s">
        <v>4460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5" t="s">
        <v>3423</v>
      </c>
      <c r="B789" s="6"/>
      <c r="C789" s="6"/>
      <c r="D789" s="6"/>
      <c r="E789" s="7"/>
    </row>
    <row r="790" hidden="1">
      <c r="A790" s="10"/>
      <c r="B790" s="11"/>
      <c r="C790" s="11"/>
      <c r="D790" s="11"/>
      <c r="E790" s="12"/>
    </row>
    <row r="791" hidden="1">
      <c r="A791" s="13">
        <v>45684.0</v>
      </c>
      <c r="B791" s="6"/>
      <c r="C791" s="53" t="s">
        <v>3424</v>
      </c>
      <c r="D791" s="15">
        <v>45688.0</v>
      </c>
      <c r="E791" s="7"/>
    </row>
    <row r="792" hidden="1">
      <c r="A792" s="10"/>
      <c r="B792" s="11"/>
      <c r="C792" s="16"/>
      <c r="D792" s="11"/>
      <c r="E792" s="12"/>
    </row>
    <row r="793" hidden="1">
      <c r="A793" s="54" t="s">
        <v>4468</v>
      </c>
      <c r="B793" s="7"/>
      <c r="C793" s="16"/>
      <c r="D793" s="55" t="s">
        <v>4475</v>
      </c>
      <c r="E793" s="7"/>
    </row>
    <row r="794" hidden="1">
      <c r="A794" s="10"/>
      <c r="B794" s="12"/>
      <c r="C794" s="16"/>
      <c r="D794" s="11"/>
      <c r="E794" s="12"/>
    </row>
    <row r="795" hidden="1">
      <c r="A795" s="19" t="s">
        <v>3425</v>
      </c>
      <c r="B795" s="6"/>
      <c r="C795" s="6"/>
      <c r="D795" s="6"/>
      <c r="E795" s="7"/>
    </row>
    <row r="796" hidden="1">
      <c r="A796" s="20" t="s">
        <v>3426</v>
      </c>
      <c r="B796" s="21" t="s">
        <v>3427</v>
      </c>
      <c r="C796" s="22" t="s">
        <v>3428</v>
      </c>
      <c r="D796" s="21" t="s">
        <v>3429</v>
      </c>
      <c r="E796" s="23" t="s">
        <v>13</v>
      </c>
    </row>
    <row r="797" hidden="1">
      <c r="A797" s="56" t="s">
        <v>3430</v>
      </c>
      <c r="B797" s="25">
        <v>17169.0</v>
      </c>
      <c r="C797" s="26">
        <v>17170.0</v>
      </c>
      <c r="D797" s="27">
        <v>1.0</v>
      </c>
      <c r="E797" s="41"/>
    </row>
    <row r="798" hidden="1">
      <c r="A798" s="56" t="s">
        <v>3431</v>
      </c>
      <c r="B798" s="29">
        <v>2955.0</v>
      </c>
      <c r="C798" s="26">
        <v>2955.0</v>
      </c>
      <c r="D798" s="27">
        <v>0.0</v>
      </c>
      <c r="E798" s="40"/>
    </row>
    <row r="799" hidden="1">
      <c r="A799" s="56" t="s">
        <v>3432</v>
      </c>
      <c r="B799" s="25">
        <v>360.0</v>
      </c>
      <c r="C799" s="26">
        <v>360.0</v>
      </c>
      <c r="D799" s="27">
        <v>0.0</v>
      </c>
      <c r="E799" s="41"/>
    </row>
    <row r="800" hidden="1">
      <c r="A800" s="56" t="s">
        <v>3434</v>
      </c>
      <c r="B800" s="29">
        <v>1000.0</v>
      </c>
      <c r="C800" s="26">
        <v>1008.0</v>
      </c>
      <c r="D800" s="27">
        <v>8.0</v>
      </c>
      <c r="E800" s="41"/>
    </row>
    <row r="801" hidden="1">
      <c r="A801" s="31" t="s">
        <v>3436</v>
      </c>
      <c r="B801" s="29">
        <v>0.0</v>
      </c>
      <c r="C801" s="26"/>
      <c r="D801" s="27">
        <v>0.0</v>
      </c>
      <c r="E801" s="40"/>
    </row>
    <row r="802" hidden="1">
      <c r="A802" s="31" t="s">
        <v>3438</v>
      </c>
      <c r="B802" s="29">
        <v>0.0</v>
      </c>
      <c r="C802" s="26"/>
      <c r="D802" s="27">
        <v>0.0</v>
      </c>
      <c r="E802" s="41"/>
    </row>
    <row r="803" hidden="1">
      <c r="A803" s="31" t="s">
        <v>3439</v>
      </c>
      <c r="B803" s="29">
        <v>1000.0</v>
      </c>
      <c r="C803" s="26">
        <v>1000.0</v>
      </c>
      <c r="D803" s="27">
        <v>0.0</v>
      </c>
      <c r="E803" s="28" t="s">
        <v>7734</v>
      </c>
    </row>
    <row r="804" hidden="1">
      <c r="A804" s="31" t="s">
        <v>3441</v>
      </c>
      <c r="B804" s="29">
        <v>1040.0</v>
      </c>
      <c r="C804" s="26">
        <v>1040.0</v>
      </c>
      <c r="D804" s="27">
        <v>0.0</v>
      </c>
      <c r="E804" s="40"/>
    </row>
    <row r="805" hidden="1">
      <c r="A805" s="57" t="s">
        <v>3442</v>
      </c>
      <c r="B805" s="29">
        <v>37796.0</v>
      </c>
      <c r="C805" s="29">
        <v>37796.0</v>
      </c>
      <c r="D805" s="27">
        <v>0.0</v>
      </c>
      <c r="E805" s="41"/>
    </row>
    <row r="806" hidden="1">
      <c r="A806" s="57" t="s">
        <v>3443</v>
      </c>
      <c r="B806" s="29">
        <v>17875.0</v>
      </c>
      <c r="C806" s="58">
        <v>17875.0</v>
      </c>
      <c r="D806" s="27">
        <v>0.0</v>
      </c>
      <c r="E806" s="41"/>
    </row>
    <row r="807" hidden="1">
      <c r="A807" s="57" t="s">
        <v>3444</v>
      </c>
      <c r="B807" s="29">
        <v>38513.0</v>
      </c>
      <c r="C807" s="58">
        <v>38513.0</v>
      </c>
      <c r="D807" s="27">
        <v>0.0</v>
      </c>
      <c r="E807" s="41"/>
    </row>
    <row r="808" hidden="1">
      <c r="A808" s="57" t="s">
        <v>3445</v>
      </c>
      <c r="B808" s="29">
        <v>22619.0</v>
      </c>
      <c r="C808" s="58">
        <v>22619.0</v>
      </c>
      <c r="D808" s="27">
        <v>0.0</v>
      </c>
      <c r="E808" s="41"/>
    </row>
    <row r="809" hidden="1">
      <c r="A809" s="57" t="s">
        <v>3447</v>
      </c>
      <c r="B809" s="29">
        <v>200.0</v>
      </c>
      <c r="C809" s="58">
        <v>200.0</v>
      </c>
      <c r="D809" s="27">
        <v>0.0</v>
      </c>
      <c r="E809" s="41"/>
    </row>
    <row r="810" hidden="1">
      <c r="A810" s="57" t="s">
        <v>3448</v>
      </c>
      <c r="B810" s="29">
        <v>5843.0</v>
      </c>
      <c r="C810" s="58">
        <v>5843.0</v>
      </c>
      <c r="D810" s="27">
        <v>0.0</v>
      </c>
      <c r="E810" s="41"/>
    </row>
    <row r="811" hidden="1">
      <c r="A811" s="35" t="s">
        <v>3449</v>
      </c>
      <c r="B811" s="29">
        <v>140527.0</v>
      </c>
      <c r="C811" s="58">
        <v>140527.0</v>
      </c>
      <c r="D811" s="27">
        <v>0.0</v>
      </c>
      <c r="E811" s="41"/>
    </row>
    <row r="812" hidden="1">
      <c r="A812" s="36" t="s">
        <v>3450</v>
      </c>
      <c r="B812" s="42">
        <v>0.0</v>
      </c>
      <c r="C812" s="64">
        <v>9.0</v>
      </c>
      <c r="D812" s="65">
        <v>9.0</v>
      </c>
      <c r="E812" s="45"/>
    </row>
    <row r="813" hidden="1"/>
    <row r="814" hidden="1"/>
    <row r="815" hidden="1">
      <c r="A815" s="5" t="s">
        <v>4460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5" t="s">
        <v>3423</v>
      </c>
      <c r="B817" s="6"/>
      <c r="C817" s="6"/>
      <c r="D817" s="6"/>
      <c r="E817" s="7"/>
    </row>
    <row r="818" hidden="1">
      <c r="A818" s="10"/>
      <c r="B818" s="11"/>
      <c r="C818" s="11"/>
      <c r="D818" s="11"/>
      <c r="E818" s="12"/>
    </row>
    <row r="819" hidden="1">
      <c r="A819" s="13">
        <v>45689.0</v>
      </c>
      <c r="B819" s="6"/>
      <c r="C819" s="53" t="s">
        <v>3424</v>
      </c>
      <c r="D819" s="15">
        <v>45690.0</v>
      </c>
      <c r="E819" s="7"/>
    </row>
    <row r="820" hidden="1">
      <c r="A820" s="10"/>
      <c r="B820" s="11"/>
      <c r="C820" s="16"/>
      <c r="D820" s="11"/>
      <c r="E820" s="12"/>
    </row>
    <row r="821" hidden="1">
      <c r="A821" s="54" t="s">
        <v>4477</v>
      </c>
      <c r="B821" s="7"/>
      <c r="C821" s="16"/>
      <c r="D821" s="55" t="s">
        <v>4469</v>
      </c>
      <c r="E821" s="7"/>
    </row>
    <row r="822" hidden="1">
      <c r="A822" s="10"/>
      <c r="B822" s="12"/>
      <c r="C822" s="16"/>
      <c r="D822" s="11"/>
      <c r="E822" s="12"/>
    </row>
    <row r="823" hidden="1">
      <c r="A823" s="19" t="s">
        <v>3425</v>
      </c>
      <c r="B823" s="6"/>
      <c r="C823" s="6"/>
      <c r="D823" s="6"/>
      <c r="E823" s="7"/>
    </row>
    <row r="824" hidden="1">
      <c r="A824" s="20" t="s">
        <v>3426</v>
      </c>
      <c r="B824" s="21" t="s">
        <v>3427</v>
      </c>
      <c r="C824" s="22" t="s">
        <v>3428</v>
      </c>
      <c r="D824" s="21" t="s">
        <v>3429</v>
      </c>
      <c r="E824" s="23" t="s">
        <v>13</v>
      </c>
    </row>
    <row r="825" hidden="1">
      <c r="A825" s="56" t="s">
        <v>3430</v>
      </c>
      <c r="B825" s="25">
        <v>10228.0</v>
      </c>
      <c r="C825" s="26">
        <v>10230.0</v>
      </c>
      <c r="D825" s="27">
        <v>2.0</v>
      </c>
      <c r="E825" s="41"/>
    </row>
    <row r="826" hidden="1">
      <c r="A826" s="56" t="s">
        <v>3431</v>
      </c>
      <c r="B826" s="29">
        <v>4161.0</v>
      </c>
      <c r="C826" s="26">
        <v>4161.0</v>
      </c>
      <c r="D826" s="27">
        <v>0.0</v>
      </c>
      <c r="E826" s="40"/>
    </row>
    <row r="827" hidden="1">
      <c r="A827" s="56" t="s">
        <v>3432</v>
      </c>
      <c r="B827" s="25">
        <v>0.0</v>
      </c>
      <c r="C827" s="26"/>
      <c r="D827" s="27">
        <v>0.0</v>
      </c>
      <c r="E827" s="41"/>
    </row>
    <row r="828" hidden="1">
      <c r="A828" s="56" t="s">
        <v>3434</v>
      </c>
      <c r="B828" s="29">
        <v>500.0</v>
      </c>
      <c r="C828" s="26">
        <v>500.0</v>
      </c>
      <c r="D828" s="27">
        <v>0.0</v>
      </c>
      <c r="E828" s="41"/>
    </row>
    <row r="829" hidden="1">
      <c r="A829" s="31" t="s">
        <v>3436</v>
      </c>
      <c r="B829" s="29">
        <v>0.0</v>
      </c>
      <c r="C829" s="26"/>
      <c r="D829" s="27">
        <v>0.0</v>
      </c>
      <c r="E829" s="40"/>
    </row>
    <row r="830" hidden="1">
      <c r="A830" s="31" t="s">
        <v>3438</v>
      </c>
      <c r="B830" s="29">
        <v>0.0</v>
      </c>
      <c r="C830" s="26"/>
      <c r="D830" s="27">
        <v>0.0</v>
      </c>
      <c r="E830" s="41"/>
    </row>
    <row r="831" hidden="1">
      <c r="A831" s="31" t="s">
        <v>3439</v>
      </c>
      <c r="B831" s="29">
        <v>0.0</v>
      </c>
      <c r="C831" s="26"/>
      <c r="D831" s="27">
        <v>0.0</v>
      </c>
      <c r="E831" s="28"/>
    </row>
    <row r="832" hidden="1">
      <c r="A832" s="31" t="s">
        <v>3441</v>
      </c>
      <c r="B832" s="29">
        <v>0.0</v>
      </c>
      <c r="C832" s="26"/>
      <c r="D832" s="27">
        <v>0.0</v>
      </c>
      <c r="E832" s="40"/>
    </row>
    <row r="833" hidden="1">
      <c r="A833" s="57" t="s">
        <v>3442</v>
      </c>
      <c r="B833" s="29">
        <v>16587.0</v>
      </c>
      <c r="C833" s="29">
        <v>16587.0</v>
      </c>
      <c r="D833" s="27">
        <v>0.0</v>
      </c>
      <c r="E833" s="41"/>
    </row>
    <row r="834" hidden="1">
      <c r="A834" s="57" t="s">
        <v>3443</v>
      </c>
      <c r="B834" s="29">
        <v>7689.0</v>
      </c>
      <c r="C834" s="58">
        <v>7689.0</v>
      </c>
      <c r="D834" s="27">
        <v>0.0</v>
      </c>
      <c r="E834" s="41"/>
    </row>
    <row r="835" hidden="1">
      <c r="A835" s="57" t="s">
        <v>3444</v>
      </c>
      <c r="B835" s="29">
        <v>16381.0</v>
      </c>
      <c r="C835" s="58">
        <v>15714.0</v>
      </c>
      <c r="D835" s="27">
        <v>-667.0</v>
      </c>
      <c r="E835" s="41"/>
    </row>
    <row r="836" hidden="1">
      <c r="A836" s="57" t="s">
        <v>3445</v>
      </c>
      <c r="B836" s="29">
        <v>15089.0</v>
      </c>
      <c r="C836" s="58">
        <v>15089.0</v>
      </c>
      <c r="D836" s="27">
        <v>0.0</v>
      </c>
      <c r="E836" s="41"/>
    </row>
    <row r="837" hidden="1">
      <c r="A837" s="57" t="s">
        <v>3447</v>
      </c>
      <c r="B837" s="29">
        <v>0.0</v>
      </c>
      <c r="C837" s="58">
        <v>0.0</v>
      </c>
      <c r="D837" s="27">
        <v>0.0</v>
      </c>
      <c r="E837" s="41"/>
    </row>
    <row r="838" hidden="1">
      <c r="A838" s="57" t="s">
        <v>3448</v>
      </c>
      <c r="B838" s="29">
        <v>5420.0</v>
      </c>
      <c r="C838" s="58">
        <v>5420.0</v>
      </c>
      <c r="D838" s="27">
        <v>0.0</v>
      </c>
      <c r="E838" s="41"/>
    </row>
    <row r="839" hidden="1">
      <c r="A839" s="35" t="s">
        <v>3449</v>
      </c>
      <c r="B839" s="29">
        <v>70634.5</v>
      </c>
      <c r="C839" s="58">
        <v>69967.5</v>
      </c>
      <c r="D839" s="27">
        <v>-667.0</v>
      </c>
      <c r="E839" s="41"/>
    </row>
    <row r="840" hidden="1">
      <c r="A840" s="36" t="s">
        <v>3450</v>
      </c>
      <c r="B840" s="42">
        <v>0.5</v>
      </c>
      <c r="C840" s="64">
        <v>2.5</v>
      </c>
      <c r="D840" s="65">
        <v>2.0</v>
      </c>
      <c r="E840" s="45"/>
    </row>
    <row r="841" hidden="1"/>
    <row r="842" hidden="1"/>
    <row r="843" hidden="1">
      <c r="A843" s="5" t="s">
        <v>4460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5" t="s">
        <v>3423</v>
      </c>
      <c r="B845" s="6"/>
      <c r="C845" s="6"/>
      <c r="D845" s="6"/>
      <c r="E845" s="7"/>
    </row>
    <row r="846" hidden="1">
      <c r="A846" s="10"/>
      <c r="B846" s="11"/>
      <c r="C846" s="11"/>
      <c r="D846" s="11"/>
      <c r="E846" s="12"/>
    </row>
    <row r="847" hidden="1">
      <c r="A847" s="13">
        <v>45691.0</v>
      </c>
      <c r="B847" s="6"/>
      <c r="C847" s="53" t="s">
        <v>3424</v>
      </c>
      <c r="D847" s="15">
        <v>45697.0</v>
      </c>
      <c r="E847" s="7"/>
    </row>
    <row r="848" hidden="1">
      <c r="A848" s="10"/>
      <c r="B848" s="11"/>
      <c r="C848" s="16"/>
      <c r="D848" s="11"/>
      <c r="E848" s="12"/>
    </row>
    <row r="849" hidden="1">
      <c r="A849" s="54" t="s">
        <v>4468</v>
      </c>
      <c r="B849" s="7"/>
      <c r="C849" s="16"/>
      <c r="D849" s="55" t="s">
        <v>4469</v>
      </c>
      <c r="E849" s="7"/>
    </row>
    <row r="850" hidden="1">
      <c r="A850" s="10"/>
      <c r="B850" s="12"/>
      <c r="C850" s="16"/>
      <c r="D850" s="11"/>
      <c r="E850" s="12"/>
    </row>
    <row r="851" hidden="1">
      <c r="A851" s="19" t="s">
        <v>3425</v>
      </c>
      <c r="B851" s="6"/>
      <c r="C851" s="6"/>
      <c r="D851" s="6"/>
      <c r="E851" s="7"/>
    </row>
    <row r="852" hidden="1">
      <c r="A852" s="20" t="s">
        <v>3426</v>
      </c>
      <c r="B852" s="21" t="s">
        <v>3427</v>
      </c>
      <c r="C852" s="22" t="s">
        <v>3428</v>
      </c>
      <c r="D852" s="21" t="s">
        <v>3429</v>
      </c>
      <c r="E852" s="23" t="s">
        <v>13</v>
      </c>
    </row>
    <row r="853" hidden="1">
      <c r="A853" s="56" t="s">
        <v>3430</v>
      </c>
      <c r="B853" s="25">
        <v>28044.0</v>
      </c>
      <c r="C853" s="26">
        <v>28045.0</v>
      </c>
      <c r="D853" s="27">
        <v>1.0</v>
      </c>
      <c r="E853" s="41"/>
    </row>
    <row r="854" hidden="1">
      <c r="A854" s="56" t="s">
        <v>3431</v>
      </c>
      <c r="B854" s="29">
        <v>8000.0</v>
      </c>
      <c r="C854" s="26">
        <v>8000.0</v>
      </c>
      <c r="D854" s="27">
        <v>0.0</v>
      </c>
      <c r="E854" s="40"/>
    </row>
    <row r="855" hidden="1">
      <c r="A855" s="56" t="s">
        <v>3432</v>
      </c>
      <c r="B855" s="25">
        <v>360.0</v>
      </c>
      <c r="C855" s="26">
        <v>360.0</v>
      </c>
      <c r="D855" s="27">
        <v>0.0</v>
      </c>
      <c r="E855" s="41"/>
    </row>
    <row r="856" hidden="1">
      <c r="A856" s="56" t="s">
        <v>3434</v>
      </c>
      <c r="B856" s="29">
        <v>1000.0</v>
      </c>
      <c r="C856" s="26">
        <v>1000.0</v>
      </c>
      <c r="D856" s="27">
        <v>0.0</v>
      </c>
      <c r="E856" s="41"/>
    </row>
    <row r="857" hidden="1">
      <c r="A857" s="31" t="s">
        <v>3436</v>
      </c>
      <c r="B857" s="29">
        <v>120.0</v>
      </c>
      <c r="C857" s="26">
        <v>120.0</v>
      </c>
      <c r="D857" s="27">
        <v>0.0</v>
      </c>
      <c r="E857" s="40"/>
    </row>
    <row r="858" hidden="1">
      <c r="A858" s="31" t="s">
        <v>3438</v>
      </c>
      <c r="B858" s="29">
        <v>0.0</v>
      </c>
      <c r="C858" s="26"/>
      <c r="D858" s="27">
        <v>0.0</v>
      </c>
      <c r="E858" s="41"/>
    </row>
    <row r="859" hidden="1">
      <c r="A859" s="31" t="s">
        <v>3439</v>
      </c>
      <c r="B859" s="29">
        <v>2000.0</v>
      </c>
      <c r="C859" s="26">
        <v>2000.0</v>
      </c>
      <c r="D859" s="27">
        <v>0.0</v>
      </c>
      <c r="E859" s="28" t="s">
        <v>7735</v>
      </c>
    </row>
    <row r="860" hidden="1">
      <c r="A860" s="31" t="s">
        <v>3441</v>
      </c>
      <c r="B860" s="29">
        <v>720.0</v>
      </c>
      <c r="C860" s="26">
        <v>720.0</v>
      </c>
      <c r="D860" s="27">
        <v>0.0</v>
      </c>
      <c r="E860" s="40"/>
    </row>
    <row r="861" hidden="1">
      <c r="A861" s="57" t="s">
        <v>3442</v>
      </c>
      <c r="B861" s="29">
        <v>54800.0</v>
      </c>
      <c r="C861" s="29">
        <v>54800.0</v>
      </c>
      <c r="D861" s="27">
        <v>0.0</v>
      </c>
      <c r="E861" s="41"/>
    </row>
    <row r="862" hidden="1">
      <c r="A862" s="57" t="s">
        <v>3443</v>
      </c>
      <c r="B862" s="29">
        <v>64253.249999999985</v>
      </c>
      <c r="C862" s="58">
        <v>64253.2500000001</v>
      </c>
      <c r="D862" s="27">
        <v>1.1641532182693481E-10</v>
      </c>
      <c r="E862" s="41"/>
    </row>
    <row r="863" hidden="1">
      <c r="A863" s="57" t="s">
        <v>3444</v>
      </c>
      <c r="B863" s="29">
        <v>51658.0</v>
      </c>
      <c r="C863" s="58">
        <v>51347.0</v>
      </c>
      <c r="D863" s="27">
        <v>-311.0</v>
      </c>
      <c r="E863" s="41"/>
    </row>
    <row r="864" hidden="1">
      <c r="A864" s="57" t="s">
        <v>3445</v>
      </c>
      <c r="B864" s="29">
        <v>25162.0</v>
      </c>
      <c r="C864" s="58">
        <v>25162.0</v>
      </c>
      <c r="D864" s="27">
        <v>0.0</v>
      </c>
      <c r="E864" s="41"/>
    </row>
    <row r="865" hidden="1">
      <c r="A865" s="57" t="s">
        <v>3447</v>
      </c>
      <c r="B865" s="29">
        <v>0.0</v>
      </c>
      <c r="C865" s="58">
        <v>0.0</v>
      </c>
      <c r="D865" s="27">
        <v>0.0</v>
      </c>
      <c r="E865" s="41"/>
    </row>
    <row r="866" hidden="1">
      <c r="A866" s="57" t="s">
        <v>3448</v>
      </c>
      <c r="B866" s="29">
        <v>13346.0</v>
      </c>
      <c r="C866" s="58">
        <v>13346.0</v>
      </c>
      <c r="D866" s="27">
        <v>0.0</v>
      </c>
      <c r="E866" s="41"/>
    </row>
    <row r="867" hidden="1">
      <c r="A867" s="35" t="s">
        <v>3449</v>
      </c>
      <c r="B867" s="29">
        <v>236117.25000000006</v>
      </c>
      <c r="C867" s="58">
        <v>235806.24999999962</v>
      </c>
      <c r="D867" s="27">
        <v>-311.00000000043656</v>
      </c>
      <c r="E867" s="41"/>
    </row>
    <row r="868" hidden="1">
      <c r="A868" s="36" t="s">
        <v>3450</v>
      </c>
      <c r="B868" s="42">
        <v>-6.184563972055912E-11</v>
      </c>
      <c r="C868" s="64">
        <v>1.0000000004947651</v>
      </c>
      <c r="D868" s="65">
        <v>1.0000000005566108</v>
      </c>
      <c r="E868" s="45"/>
    </row>
    <row r="869" hidden="1"/>
    <row r="870" hidden="1"/>
    <row r="871" hidden="1">
      <c r="A871" s="5" t="s">
        <v>4460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5" t="s">
        <v>3423</v>
      </c>
      <c r="B873" s="6"/>
      <c r="C873" s="6"/>
      <c r="D873" s="6"/>
      <c r="E873" s="7"/>
    </row>
    <row r="874" hidden="1">
      <c r="A874" s="10"/>
      <c r="B874" s="11"/>
      <c r="C874" s="11"/>
      <c r="D874" s="11"/>
      <c r="E874" s="12"/>
    </row>
    <row r="875" hidden="1">
      <c r="A875" s="13">
        <v>45698.0</v>
      </c>
      <c r="B875" s="6"/>
      <c r="C875" s="53" t="s">
        <v>3424</v>
      </c>
      <c r="D875" s="15">
        <v>45704.0</v>
      </c>
      <c r="E875" s="7"/>
    </row>
    <row r="876" hidden="1">
      <c r="A876" s="10"/>
      <c r="B876" s="11"/>
      <c r="C876" s="16"/>
      <c r="D876" s="11"/>
      <c r="E876" s="12"/>
    </row>
    <row r="877" hidden="1">
      <c r="A877" s="54" t="s">
        <v>4468</v>
      </c>
      <c r="B877" s="7"/>
      <c r="C877" s="16"/>
      <c r="D877" s="55" t="s">
        <v>4469</v>
      </c>
      <c r="E877" s="7"/>
    </row>
    <row r="878" hidden="1">
      <c r="A878" s="10"/>
      <c r="B878" s="12"/>
      <c r="C878" s="16"/>
      <c r="D878" s="11"/>
      <c r="E878" s="12"/>
    </row>
    <row r="879" hidden="1">
      <c r="A879" s="19" t="s">
        <v>3425</v>
      </c>
      <c r="B879" s="6"/>
      <c r="C879" s="6"/>
      <c r="D879" s="6"/>
      <c r="E879" s="7"/>
    </row>
    <row r="880" hidden="1">
      <c r="A880" s="20" t="s">
        <v>3426</v>
      </c>
      <c r="B880" s="21" t="s">
        <v>3427</v>
      </c>
      <c r="C880" s="22" t="s">
        <v>3428</v>
      </c>
      <c r="D880" s="21" t="s">
        <v>3429</v>
      </c>
      <c r="E880" s="23" t="s">
        <v>13</v>
      </c>
    </row>
    <row r="881" hidden="1">
      <c r="A881" s="56" t="s">
        <v>3430</v>
      </c>
      <c r="B881" s="25">
        <v>26890.0</v>
      </c>
      <c r="C881" s="26">
        <v>26890.0</v>
      </c>
      <c r="D881" s="27">
        <v>0.0</v>
      </c>
      <c r="E881" s="41"/>
    </row>
    <row r="882" hidden="1">
      <c r="A882" s="56" t="s">
        <v>3431</v>
      </c>
      <c r="B882" s="29">
        <v>4430.0</v>
      </c>
      <c r="C882" s="26">
        <v>4430.0</v>
      </c>
      <c r="D882" s="27">
        <v>0.0</v>
      </c>
      <c r="E882" s="40"/>
    </row>
    <row r="883" hidden="1">
      <c r="A883" s="56" t="s">
        <v>3432</v>
      </c>
      <c r="B883" s="25">
        <v>280.0</v>
      </c>
      <c r="C883" s="26">
        <v>280.0</v>
      </c>
      <c r="D883" s="27">
        <v>0.0</v>
      </c>
      <c r="E883" s="41"/>
    </row>
    <row r="884" hidden="1">
      <c r="A884" s="56" t="s">
        <v>3434</v>
      </c>
      <c r="B884" s="29">
        <v>500.0</v>
      </c>
      <c r="C884" s="26">
        <v>500.0</v>
      </c>
      <c r="D884" s="27">
        <v>0.0</v>
      </c>
      <c r="E884" s="41"/>
    </row>
    <row r="885" hidden="1">
      <c r="A885" s="31" t="s">
        <v>3436</v>
      </c>
      <c r="B885" s="29">
        <v>160.0</v>
      </c>
      <c r="C885" s="26"/>
      <c r="D885" s="27">
        <v>-160.0</v>
      </c>
      <c r="E885" s="40"/>
    </row>
    <row r="886" hidden="1">
      <c r="A886" s="31" t="s">
        <v>3438</v>
      </c>
      <c r="B886" s="29">
        <v>0.0</v>
      </c>
      <c r="C886" s="26"/>
      <c r="D886" s="27">
        <v>0.0</v>
      </c>
      <c r="E886" s="41"/>
    </row>
    <row r="887" hidden="1">
      <c r="A887" s="31" t="s">
        <v>3439</v>
      </c>
      <c r="B887" s="29">
        <v>2000.0</v>
      </c>
      <c r="C887" s="26">
        <v>2000.0</v>
      </c>
      <c r="D887" s="27">
        <v>0.0</v>
      </c>
      <c r="E887" s="28" t="s">
        <v>7736</v>
      </c>
    </row>
    <row r="888" hidden="1">
      <c r="A888" s="31" t="s">
        <v>3441</v>
      </c>
      <c r="B888" s="29">
        <v>1160.0</v>
      </c>
      <c r="C888" s="26">
        <v>1320.0</v>
      </c>
      <c r="D888" s="27">
        <v>160.0</v>
      </c>
      <c r="E888" s="40"/>
    </row>
    <row r="889" hidden="1">
      <c r="A889" s="57" t="s">
        <v>3442</v>
      </c>
      <c r="B889" s="29">
        <v>60131.0</v>
      </c>
      <c r="C889" s="29">
        <v>60131.0</v>
      </c>
      <c r="D889" s="27">
        <v>0.0</v>
      </c>
      <c r="E889" s="41"/>
    </row>
    <row r="890" hidden="1">
      <c r="A890" s="57" t="s">
        <v>3443</v>
      </c>
      <c r="B890" s="29">
        <v>34176.0</v>
      </c>
      <c r="C890" s="58">
        <v>34176.0</v>
      </c>
      <c r="D890" s="27">
        <v>0.0</v>
      </c>
      <c r="E890" s="41"/>
    </row>
    <row r="891" hidden="1">
      <c r="A891" s="57" t="s">
        <v>3444</v>
      </c>
      <c r="B891" s="29">
        <v>52023.0</v>
      </c>
      <c r="C891" s="58">
        <v>51694.0</v>
      </c>
      <c r="D891" s="27">
        <v>-329.0</v>
      </c>
      <c r="E891" s="41"/>
    </row>
    <row r="892" hidden="1">
      <c r="A892" s="57" t="s">
        <v>3445</v>
      </c>
      <c r="B892" s="29">
        <v>31023.0</v>
      </c>
      <c r="C892" s="58">
        <v>31023.0</v>
      </c>
      <c r="D892" s="27">
        <v>0.0</v>
      </c>
      <c r="E892" s="41"/>
    </row>
    <row r="893" hidden="1">
      <c r="A893" s="57" t="s">
        <v>3447</v>
      </c>
      <c r="B893" s="29">
        <v>249.0</v>
      </c>
      <c r="C893" s="58">
        <v>249.0</v>
      </c>
      <c r="D893" s="27">
        <v>0.0</v>
      </c>
      <c r="E893" s="41"/>
    </row>
    <row r="894" hidden="1">
      <c r="A894" s="57" t="s">
        <v>3448</v>
      </c>
      <c r="B894" s="29">
        <v>12059.0</v>
      </c>
      <c r="C894" s="58">
        <v>12059.0</v>
      </c>
      <c r="D894" s="27">
        <v>0.0</v>
      </c>
      <c r="E894" s="41"/>
    </row>
    <row r="895" hidden="1">
      <c r="A895" s="35" t="s">
        <v>3449</v>
      </c>
      <c r="B895" s="29">
        <v>213022.0</v>
      </c>
      <c r="C895" s="58">
        <v>212693.0</v>
      </c>
      <c r="D895" s="27">
        <v>-329.0</v>
      </c>
      <c r="E895" s="41"/>
    </row>
    <row r="896" hidden="1">
      <c r="A896" s="36" t="s">
        <v>3450</v>
      </c>
      <c r="B896" s="42">
        <v>0.0</v>
      </c>
      <c r="C896" s="64">
        <v>0.0</v>
      </c>
      <c r="D896" s="65">
        <v>0.0</v>
      </c>
      <c r="E896" s="45"/>
    </row>
    <row r="897" hidden="1"/>
    <row r="898" hidden="1"/>
    <row r="899" hidden="1">
      <c r="A899" s="5" t="s">
        <v>4460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5" t="s">
        <v>3423</v>
      </c>
      <c r="B901" s="6"/>
      <c r="C901" s="6"/>
      <c r="D901" s="6"/>
      <c r="E901" s="7"/>
    </row>
    <row r="902" hidden="1">
      <c r="A902" s="10"/>
      <c r="B902" s="11"/>
      <c r="C902" s="11"/>
      <c r="D902" s="11"/>
      <c r="E902" s="12"/>
    </row>
    <row r="903" hidden="1">
      <c r="A903" s="13">
        <v>45705.0</v>
      </c>
      <c r="B903" s="6"/>
      <c r="C903" s="53" t="s">
        <v>3424</v>
      </c>
      <c r="D903" s="15">
        <v>45711.0</v>
      </c>
      <c r="E903" s="7"/>
    </row>
    <row r="904" hidden="1">
      <c r="A904" s="10"/>
      <c r="B904" s="11"/>
      <c r="C904" s="16"/>
      <c r="D904" s="11"/>
      <c r="E904" s="12"/>
    </row>
    <row r="905" hidden="1">
      <c r="A905" s="54" t="s">
        <v>4468</v>
      </c>
      <c r="B905" s="7"/>
      <c r="C905" s="16"/>
      <c r="D905" s="55" t="s">
        <v>4469</v>
      </c>
      <c r="E905" s="7"/>
    </row>
    <row r="906" hidden="1">
      <c r="A906" s="10"/>
      <c r="B906" s="12"/>
      <c r="C906" s="16"/>
      <c r="D906" s="11"/>
      <c r="E906" s="12"/>
    </row>
    <row r="907" hidden="1">
      <c r="A907" s="19" t="s">
        <v>3425</v>
      </c>
      <c r="B907" s="6"/>
      <c r="C907" s="6"/>
      <c r="D907" s="6"/>
      <c r="E907" s="7"/>
    </row>
    <row r="908" hidden="1">
      <c r="A908" s="20" t="s">
        <v>3426</v>
      </c>
      <c r="B908" s="21" t="s">
        <v>3427</v>
      </c>
      <c r="C908" s="22" t="s">
        <v>3428</v>
      </c>
      <c r="D908" s="21" t="s">
        <v>3429</v>
      </c>
      <c r="E908" s="23" t="s">
        <v>13</v>
      </c>
    </row>
    <row r="909" hidden="1">
      <c r="A909" s="56" t="s">
        <v>3430</v>
      </c>
      <c r="B909" s="25">
        <v>20262.0</v>
      </c>
      <c r="C909" s="26">
        <v>20562.0</v>
      </c>
      <c r="D909" s="27">
        <v>300.0</v>
      </c>
      <c r="E909" s="28" t="s">
        <v>7737</v>
      </c>
    </row>
    <row r="910" hidden="1">
      <c r="A910" s="56" t="s">
        <v>3431</v>
      </c>
      <c r="B910" s="29">
        <v>5805.0</v>
      </c>
      <c r="C910" s="26">
        <v>5805.0</v>
      </c>
      <c r="D910" s="27">
        <v>0.0</v>
      </c>
      <c r="E910" s="40"/>
    </row>
    <row r="911" hidden="1">
      <c r="A911" s="56" t="s">
        <v>3432</v>
      </c>
      <c r="B911" s="25">
        <v>660.0</v>
      </c>
      <c r="C911" s="26">
        <v>660.0</v>
      </c>
      <c r="D911" s="27">
        <v>0.0</v>
      </c>
      <c r="E911" s="41"/>
    </row>
    <row r="912" hidden="1">
      <c r="A912" s="56" t="s">
        <v>3434</v>
      </c>
      <c r="B912" s="29">
        <v>500.0</v>
      </c>
      <c r="C912" s="26">
        <v>506.0</v>
      </c>
      <c r="D912" s="27">
        <v>6.0</v>
      </c>
      <c r="E912" s="41"/>
    </row>
    <row r="913" hidden="1">
      <c r="A913" s="31" t="s">
        <v>3436</v>
      </c>
      <c r="B913" s="29">
        <v>0.0</v>
      </c>
      <c r="C913" s="26"/>
      <c r="D913" s="27">
        <v>0.0</v>
      </c>
      <c r="E913" s="40"/>
    </row>
    <row r="914" hidden="1">
      <c r="A914" s="31" t="s">
        <v>3438</v>
      </c>
      <c r="B914" s="29">
        <v>0.0</v>
      </c>
      <c r="C914" s="26"/>
      <c r="D914" s="27">
        <v>0.0</v>
      </c>
      <c r="E914" s="41"/>
    </row>
    <row r="915" hidden="1">
      <c r="A915" s="31" t="s">
        <v>3439</v>
      </c>
      <c r="B915" s="29">
        <v>4310.0</v>
      </c>
      <c r="C915" s="26">
        <v>4310.0</v>
      </c>
      <c r="D915" s="27">
        <v>0.0</v>
      </c>
      <c r="E915" s="28" t="s">
        <v>7738</v>
      </c>
    </row>
    <row r="916" hidden="1">
      <c r="A916" s="31" t="s">
        <v>3441</v>
      </c>
      <c r="B916" s="29">
        <v>1560.0</v>
      </c>
      <c r="C916" s="26">
        <v>1560.0</v>
      </c>
      <c r="D916" s="27">
        <v>0.0</v>
      </c>
      <c r="E916" s="40"/>
    </row>
    <row r="917" hidden="1">
      <c r="A917" s="57" t="s">
        <v>3442</v>
      </c>
      <c r="B917" s="29">
        <v>46736.0</v>
      </c>
      <c r="C917" s="29">
        <v>46736.0</v>
      </c>
      <c r="D917" s="27">
        <v>0.0</v>
      </c>
      <c r="E917" s="41"/>
    </row>
    <row r="918" hidden="1">
      <c r="A918" s="57" t="s">
        <v>3443</v>
      </c>
      <c r="B918" s="29">
        <v>38080.0</v>
      </c>
      <c r="C918" s="58">
        <v>38080.0</v>
      </c>
      <c r="D918" s="27">
        <v>0.0</v>
      </c>
      <c r="E918" s="41"/>
    </row>
    <row r="919" hidden="1">
      <c r="A919" s="57" t="s">
        <v>3444</v>
      </c>
      <c r="B919" s="29">
        <v>42223.0</v>
      </c>
      <c r="C919" s="58">
        <v>42223.0</v>
      </c>
      <c r="D919" s="27">
        <v>0.0</v>
      </c>
      <c r="E919" s="41"/>
    </row>
    <row r="920" hidden="1">
      <c r="A920" s="57" t="s">
        <v>3445</v>
      </c>
      <c r="B920" s="29">
        <v>29913.0</v>
      </c>
      <c r="C920" s="58">
        <v>29913.0</v>
      </c>
      <c r="D920" s="27">
        <v>0.0</v>
      </c>
      <c r="E920" s="41"/>
    </row>
    <row r="921" hidden="1">
      <c r="A921" s="57" t="s">
        <v>3447</v>
      </c>
      <c r="B921" s="29">
        <v>509.0</v>
      </c>
      <c r="C921" s="58">
        <v>509.0</v>
      </c>
      <c r="D921" s="27">
        <v>0.0</v>
      </c>
      <c r="E921" s="41"/>
    </row>
    <row r="922" hidden="1">
      <c r="A922" s="57" t="s">
        <v>3448</v>
      </c>
      <c r="B922" s="29">
        <v>8893.0</v>
      </c>
      <c r="C922" s="58">
        <v>8893.0</v>
      </c>
      <c r="D922" s="27">
        <v>0.0</v>
      </c>
      <c r="E922" s="41"/>
    </row>
    <row r="923" hidden="1">
      <c r="A923" s="35" t="s">
        <v>3449</v>
      </c>
      <c r="B923" s="29">
        <v>190557.9</v>
      </c>
      <c r="C923" s="58">
        <v>190557.9</v>
      </c>
      <c r="D923" s="27">
        <v>0.0</v>
      </c>
      <c r="E923" s="41"/>
    </row>
    <row r="924" hidden="1">
      <c r="A924" s="36" t="s">
        <v>3450</v>
      </c>
      <c r="B924" s="42">
        <v>0.09999999999854481</v>
      </c>
      <c r="C924" s="64">
        <v>306.1000000000058</v>
      </c>
      <c r="D924" s="65">
        <v>306.0000000000073</v>
      </c>
      <c r="E924" s="45"/>
    </row>
    <row r="925" hidden="1"/>
    <row r="926" hidden="1"/>
    <row r="927" hidden="1">
      <c r="A927" s="5" t="s">
        <v>4460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5" t="s">
        <v>3423</v>
      </c>
      <c r="B929" s="6"/>
      <c r="C929" s="6"/>
      <c r="D929" s="6"/>
      <c r="E929" s="7"/>
    </row>
    <row r="930" hidden="1">
      <c r="A930" s="10"/>
      <c r="B930" s="11"/>
      <c r="C930" s="11"/>
      <c r="D930" s="11"/>
      <c r="E930" s="12"/>
    </row>
    <row r="931" hidden="1">
      <c r="A931" s="13">
        <v>45712.0</v>
      </c>
      <c r="B931" s="6"/>
      <c r="C931" s="53" t="s">
        <v>3424</v>
      </c>
      <c r="D931" s="15">
        <v>45716.0</v>
      </c>
      <c r="E931" s="7"/>
    </row>
    <row r="932" hidden="1">
      <c r="A932" s="10"/>
      <c r="B932" s="11"/>
      <c r="C932" s="16"/>
      <c r="D932" s="11"/>
      <c r="E932" s="12"/>
    </row>
    <row r="933" hidden="1">
      <c r="A933" s="54" t="s">
        <v>4468</v>
      </c>
      <c r="B933" s="7"/>
      <c r="C933" s="16"/>
      <c r="D933" s="55" t="s">
        <v>4475</v>
      </c>
      <c r="E933" s="7"/>
    </row>
    <row r="934" hidden="1">
      <c r="A934" s="10"/>
      <c r="B934" s="12"/>
      <c r="C934" s="16"/>
      <c r="D934" s="11"/>
      <c r="E934" s="12"/>
    </row>
    <row r="935" hidden="1">
      <c r="A935" s="19" t="s">
        <v>3425</v>
      </c>
      <c r="B935" s="6"/>
      <c r="C935" s="6"/>
      <c r="D935" s="6"/>
      <c r="E935" s="7"/>
    </row>
    <row r="936" hidden="1">
      <c r="A936" s="20" t="s">
        <v>3426</v>
      </c>
      <c r="B936" s="21" t="s">
        <v>3427</v>
      </c>
      <c r="C936" s="22" t="s">
        <v>3428</v>
      </c>
      <c r="D936" s="21" t="s">
        <v>3429</v>
      </c>
      <c r="E936" s="23" t="s">
        <v>13</v>
      </c>
    </row>
    <row r="937" hidden="1">
      <c r="A937" s="56" t="s">
        <v>3430</v>
      </c>
      <c r="B937" s="25">
        <v>5197.0</v>
      </c>
      <c r="C937" s="26">
        <v>5200.0</v>
      </c>
      <c r="D937" s="27">
        <v>3.0</v>
      </c>
      <c r="E937" s="28"/>
    </row>
    <row r="938" hidden="1">
      <c r="A938" s="56" t="s">
        <v>3431</v>
      </c>
      <c r="B938" s="29">
        <v>4908.0</v>
      </c>
      <c r="C938" s="26">
        <v>4908.0</v>
      </c>
      <c r="D938" s="27">
        <v>0.0</v>
      </c>
      <c r="E938" s="40"/>
    </row>
    <row r="939" hidden="1">
      <c r="A939" s="56" t="s">
        <v>3432</v>
      </c>
      <c r="B939" s="25">
        <v>360.0</v>
      </c>
      <c r="C939" s="26">
        <v>360.0</v>
      </c>
      <c r="D939" s="27">
        <v>0.0</v>
      </c>
      <c r="E939" s="41"/>
    </row>
    <row r="940" hidden="1">
      <c r="A940" s="56" t="s">
        <v>3434</v>
      </c>
      <c r="B940" s="29">
        <v>0.0</v>
      </c>
      <c r="C940" s="26"/>
      <c r="D940" s="27">
        <v>0.0</v>
      </c>
      <c r="E940" s="41"/>
    </row>
    <row r="941" hidden="1">
      <c r="A941" s="31" t="s">
        <v>3436</v>
      </c>
      <c r="B941" s="29">
        <v>0.0</v>
      </c>
      <c r="C941" s="26"/>
      <c r="D941" s="27">
        <v>0.0</v>
      </c>
      <c r="E941" s="40"/>
    </row>
    <row r="942" hidden="1">
      <c r="A942" s="31" t="s">
        <v>3438</v>
      </c>
      <c r="B942" s="29">
        <v>0.0</v>
      </c>
      <c r="C942" s="26"/>
      <c r="D942" s="27">
        <v>0.0</v>
      </c>
      <c r="E942" s="41"/>
    </row>
    <row r="943" hidden="1">
      <c r="A943" s="31" t="s">
        <v>3439</v>
      </c>
      <c r="B943" s="29">
        <v>6695.0</v>
      </c>
      <c r="C943" s="26">
        <v>6695.0</v>
      </c>
      <c r="D943" s="27">
        <v>0.0</v>
      </c>
      <c r="E943" s="28" t="s">
        <v>7739</v>
      </c>
    </row>
    <row r="944" hidden="1">
      <c r="A944" s="31" t="s">
        <v>3441</v>
      </c>
      <c r="B944" s="29">
        <v>1840.0</v>
      </c>
      <c r="C944" s="26">
        <v>1840.0</v>
      </c>
      <c r="D944" s="27">
        <v>0.0</v>
      </c>
      <c r="E944" s="40"/>
    </row>
    <row r="945" hidden="1">
      <c r="A945" s="57" t="s">
        <v>3442</v>
      </c>
      <c r="B945" s="29">
        <v>32757.0</v>
      </c>
      <c r="C945" s="29">
        <v>32757.0</v>
      </c>
      <c r="D945" s="27">
        <v>0.0</v>
      </c>
      <c r="E945" s="41"/>
    </row>
    <row r="946" hidden="1">
      <c r="A946" s="57" t="s">
        <v>3443</v>
      </c>
      <c r="B946" s="29">
        <v>17564.0</v>
      </c>
      <c r="C946" s="58">
        <v>17564.0</v>
      </c>
      <c r="D946" s="27">
        <v>0.0</v>
      </c>
      <c r="E946" s="41"/>
    </row>
    <row r="947" hidden="1">
      <c r="A947" s="57" t="s">
        <v>3444</v>
      </c>
      <c r="B947" s="29">
        <v>33033.0</v>
      </c>
      <c r="C947" s="58">
        <v>32669.0</v>
      </c>
      <c r="D947" s="27">
        <v>-364.0</v>
      </c>
      <c r="E947" s="41"/>
    </row>
    <row r="948" hidden="1">
      <c r="A948" s="57" t="s">
        <v>3445</v>
      </c>
      <c r="B948" s="29">
        <v>29705.2</v>
      </c>
      <c r="C948" s="58">
        <v>29705.2</v>
      </c>
      <c r="D948" s="27">
        <v>0.0</v>
      </c>
      <c r="E948" s="41"/>
    </row>
    <row r="949" hidden="1">
      <c r="A949" s="57" t="s">
        <v>3447</v>
      </c>
      <c r="B949" s="29">
        <v>2951.8</v>
      </c>
      <c r="C949" s="58">
        <v>2951.8</v>
      </c>
      <c r="D949" s="27">
        <v>0.0</v>
      </c>
      <c r="E949" s="41"/>
    </row>
    <row r="950" hidden="1">
      <c r="A950" s="57" t="s">
        <v>3448</v>
      </c>
      <c r="B950" s="29">
        <v>4608.0</v>
      </c>
      <c r="C950" s="58">
        <v>4608.0</v>
      </c>
      <c r="D950" s="27">
        <v>0.0</v>
      </c>
      <c r="E950" s="41"/>
    </row>
    <row r="951" hidden="1">
      <c r="A951" s="35" t="s">
        <v>3449</v>
      </c>
      <c r="B951" s="29">
        <v>135011.4</v>
      </c>
      <c r="C951" s="58">
        <v>134647.39999999997</v>
      </c>
      <c r="D951" s="27">
        <v>-364.0000000000291</v>
      </c>
      <c r="E951" s="41"/>
    </row>
    <row r="952" hidden="1">
      <c r="A952" s="36" t="s">
        <v>3450</v>
      </c>
      <c r="B952" s="42">
        <v>-0.3999999999869033</v>
      </c>
      <c r="C952" s="64">
        <v>2.6000000000349246</v>
      </c>
      <c r="D952" s="65">
        <v>3.000000000021828</v>
      </c>
      <c r="E952" s="45"/>
    </row>
    <row r="953" hidden="1"/>
    <row r="954" hidden="1"/>
    <row r="955" hidden="1">
      <c r="A955" s="5" t="s">
        <v>4460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5" t="s">
        <v>3423</v>
      </c>
      <c r="B957" s="6"/>
      <c r="C957" s="6"/>
      <c r="D957" s="6"/>
      <c r="E957" s="7"/>
    </row>
    <row r="958" hidden="1">
      <c r="A958" s="10"/>
      <c r="B958" s="11"/>
      <c r="C958" s="11"/>
      <c r="D958" s="11"/>
      <c r="E958" s="12"/>
    </row>
    <row r="959" hidden="1">
      <c r="A959" s="13">
        <v>45717.0</v>
      </c>
      <c r="B959" s="6"/>
      <c r="C959" s="53" t="s">
        <v>3424</v>
      </c>
      <c r="D959" s="15">
        <v>45718.0</v>
      </c>
      <c r="E959" s="7"/>
    </row>
    <row r="960" hidden="1">
      <c r="A960" s="10"/>
      <c r="B960" s="11"/>
      <c r="C960" s="16"/>
      <c r="D960" s="11"/>
      <c r="E960" s="12"/>
    </row>
    <row r="961" hidden="1">
      <c r="A961" s="54" t="s">
        <v>4477</v>
      </c>
      <c r="B961" s="7"/>
      <c r="C961" s="16"/>
      <c r="D961" s="55" t="s">
        <v>4469</v>
      </c>
      <c r="E961" s="7"/>
    </row>
    <row r="962" hidden="1">
      <c r="A962" s="10"/>
      <c r="B962" s="12"/>
      <c r="C962" s="16"/>
      <c r="D962" s="11"/>
      <c r="E962" s="12"/>
    </row>
    <row r="963" hidden="1">
      <c r="A963" s="19" t="s">
        <v>3425</v>
      </c>
      <c r="B963" s="6"/>
      <c r="C963" s="6"/>
      <c r="D963" s="6"/>
      <c r="E963" s="7"/>
    </row>
    <row r="964" hidden="1">
      <c r="A964" s="20" t="s">
        <v>3426</v>
      </c>
      <c r="B964" s="21" t="s">
        <v>3427</v>
      </c>
      <c r="C964" s="22" t="s">
        <v>3428</v>
      </c>
      <c r="D964" s="21" t="s">
        <v>3429</v>
      </c>
      <c r="E964" s="23" t="s">
        <v>13</v>
      </c>
    </row>
    <row r="965" hidden="1">
      <c r="A965" s="56" t="s">
        <v>3430</v>
      </c>
      <c r="B965" s="25">
        <v>11773.0</v>
      </c>
      <c r="C965" s="26">
        <v>11773.0</v>
      </c>
      <c r="D965" s="27">
        <v>0.0</v>
      </c>
      <c r="E965" s="28"/>
    </row>
    <row r="966" hidden="1">
      <c r="A966" s="56" t="s">
        <v>3431</v>
      </c>
      <c r="B966" s="29">
        <v>2677.0</v>
      </c>
      <c r="C966" s="26">
        <v>2677.0</v>
      </c>
      <c r="D966" s="27">
        <v>0.0</v>
      </c>
      <c r="E966" s="40"/>
    </row>
    <row r="967" hidden="1">
      <c r="A967" s="56" t="s">
        <v>3432</v>
      </c>
      <c r="B967" s="25">
        <v>360.0</v>
      </c>
      <c r="C967" s="26">
        <v>360.0</v>
      </c>
      <c r="D967" s="27">
        <v>0.0</v>
      </c>
      <c r="E967" s="41"/>
    </row>
    <row r="968" hidden="1">
      <c r="A968" s="56" t="s">
        <v>3434</v>
      </c>
      <c r="B968" s="29">
        <v>500.0</v>
      </c>
      <c r="C968" s="26">
        <v>500.0</v>
      </c>
      <c r="D968" s="27">
        <v>0.0</v>
      </c>
      <c r="E968" s="41"/>
    </row>
    <row r="969" hidden="1">
      <c r="A969" s="31" t="s">
        <v>3436</v>
      </c>
      <c r="B969" s="29">
        <v>100.0</v>
      </c>
      <c r="C969" s="26">
        <v>99.0</v>
      </c>
      <c r="D969" s="27">
        <v>-1.0</v>
      </c>
      <c r="E969" s="40"/>
    </row>
    <row r="970" hidden="1">
      <c r="A970" s="31" t="s">
        <v>3438</v>
      </c>
      <c r="B970" s="29">
        <v>0.0</v>
      </c>
      <c r="C970" s="26"/>
      <c r="D970" s="27">
        <v>0.0</v>
      </c>
      <c r="E970" s="41"/>
    </row>
    <row r="971" hidden="1">
      <c r="A971" s="31" t="s">
        <v>3439</v>
      </c>
      <c r="B971" s="29">
        <v>0.0</v>
      </c>
      <c r="C971" s="26"/>
      <c r="D971" s="27">
        <v>0.0</v>
      </c>
      <c r="E971" s="28"/>
    </row>
    <row r="972" hidden="1">
      <c r="A972" s="31" t="s">
        <v>3441</v>
      </c>
      <c r="B972" s="29">
        <v>880.0</v>
      </c>
      <c r="C972" s="26">
        <v>880.0</v>
      </c>
      <c r="D972" s="27">
        <v>0.0</v>
      </c>
      <c r="E972" s="40"/>
    </row>
    <row r="973" hidden="1">
      <c r="A973" s="57" t="s">
        <v>3442</v>
      </c>
      <c r="B973" s="29">
        <v>14914.0</v>
      </c>
      <c r="C973" s="29">
        <v>14914.0</v>
      </c>
      <c r="D973" s="27">
        <v>0.0</v>
      </c>
      <c r="E973" s="41"/>
    </row>
    <row r="974" hidden="1">
      <c r="A974" s="57" t="s">
        <v>3443</v>
      </c>
      <c r="B974" s="29">
        <v>8318.0</v>
      </c>
      <c r="C974" s="58">
        <v>8647.0</v>
      </c>
      <c r="D974" s="27">
        <v>329.0</v>
      </c>
      <c r="E974" s="41"/>
    </row>
    <row r="975" hidden="1">
      <c r="A975" s="57" t="s">
        <v>3444</v>
      </c>
      <c r="B975" s="29">
        <v>16011.0</v>
      </c>
      <c r="C975" s="58">
        <v>16011.0</v>
      </c>
      <c r="D975" s="27">
        <v>0.0</v>
      </c>
      <c r="E975" s="41"/>
    </row>
    <row r="976" hidden="1">
      <c r="A976" s="57" t="s">
        <v>3445</v>
      </c>
      <c r="B976" s="29">
        <v>15758.6</v>
      </c>
      <c r="C976" s="58">
        <v>15758.599999999999</v>
      </c>
      <c r="D976" s="27">
        <v>-1.8189894035458565E-12</v>
      </c>
      <c r="E976" s="41"/>
    </row>
    <row r="977" hidden="1">
      <c r="A977" s="57" t="s">
        <v>3447</v>
      </c>
      <c r="B977" s="29">
        <v>1426.0</v>
      </c>
      <c r="C977" s="58">
        <v>1426.0</v>
      </c>
      <c r="D977" s="27">
        <v>0.0</v>
      </c>
      <c r="E977" s="41"/>
    </row>
    <row r="978" hidden="1">
      <c r="A978" s="57" t="s">
        <v>3448</v>
      </c>
      <c r="B978" s="29">
        <v>7848.0</v>
      </c>
      <c r="C978" s="58">
        <v>7848.0</v>
      </c>
      <c r="D978" s="27">
        <v>0.0</v>
      </c>
      <c r="E978" s="41"/>
    </row>
    <row r="979" hidden="1">
      <c r="A979" s="35" t="s">
        <v>3449</v>
      </c>
      <c r="B979" s="29">
        <v>72717.1</v>
      </c>
      <c r="C979" s="58">
        <v>73046.09999999999</v>
      </c>
      <c r="D979" s="27">
        <v>328.99999999998545</v>
      </c>
      <c r="E979" s="41"/>
    </row>
    <row r="980" hidden="1">
      <c r="A980" s="36" t="s">
        <v>3450</v>
      </c>
      <c r="B980" s="42">
        <v>0.500000000003638</v>
      </c>
      <c r="C980" s="64">
        <v>-0.4999999999854481</v>
      </c>
      <c r="D980" s="65">
        <v>-0.9999999999890861</v>
      </c>
      <c r="E980" s="45"/>
    </row>
    <row r="981" hidden="1"/>
    <row r="982" hidden="1"/>
    <row r="983" hidden="1">
      <c r="A983" s="5" t="s">
        <v>4460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5" t="s">
        <v>3423</v>
      </c>
      <c r="B985" s="6"/>
      <c r="C985" s="6"/>
      <c r="D985" s="6"/>
      <c r="E985" s="7"/>
    </row>
    <row r="986" hidden="1">
      <c r="A986" s="10"/>
      <c r="B986" s="11"/>
      <c r="C986" s="11"/>
      <c r="D986" s="11"/>
      <c r="E986" s="12"/>
    </row>
    <row r="987" hidden="1">
      <c r="A987" s="13">
        <v>45719.0</v>
      </c>
      <c r="B987" s="6"/>
      <c r="C987" s="53" t="s">
        <v>3424</v>
      </c>
      <c r="D987" s="15">
        <v>45725.0</v>
      </c>
      <c r="E987" s="7"/>
    </row>
    <row r="988" hidden="1">
      <c r="A988" s="10"/>
      <c r="B988" s="11"/>
      <c r="C988" s="16"/>
      <c r="D988" s="11"/>
      <c r="E988" s="12"/>
    </row>
    <row r="989" hidden="1">
      <c r="A989" s="54" t="s">
        <v>4468</v>
      </c>
      <c r="B989" s="7"/>
      <c r="C989" s="16"/>
      <c r="D989" s="55" t="s">
        <v>4469</v>
      </c>
      <c r="E989" s="7"/>
    </row>
    <row r="990" hidden="1">
      <c r="A990" s="10"/>
      <c r="B990" s="12"/>
      <c r="C990" s="16"/>
      <c r="D990" s="11"/>
      <c r="E990" s="12"/>
    </row>
    <row r="991" hidden="1">
      <c r="A991" s="19" t="s">
        <v>3425</v>
      </c>
      <c r="B991" s="6"/>
      <c r="C991" s="6"/>
      <c r="D991" s="6"/>
      <c r="E991" s="7"/>
    </row>
    <row r="992" hidden="1">
      <c r="A992" s="20" t="s">
        <v>3426</v>
      </c>
      <c r="B992" s="21" t="s">
        <v>3427</v>
      </c>
      <c r="C992" s="22" t="s">
        <v>3428</v>
      </c>
      <c r="D992" s="21" t="s">
        <v>3429</v>
      </c>
      <c r="E992" s="23" t="s">
        <v>13</v>
      </c>
    </row>
    <row r="993" hidden="1">
      <c r="A993" s="56" t="s">
        <v>3430</v>
      </c>
      <c r="B993" s="25">
        <v>25386.0</v>
      </c>
      <c r="C993" s="26">
        <v>25386.0</v>
      </c>
      <c r="D993" s="27">
        <v>0.0</v>
      </c>
      <c r="E993" s="28"/>
    </row>
    <row r="994" hidden="1">
      <c r="A994" s="56" t="s">
        <v>3431</v>
      </c>
      <c r="B994" s="29">
        <v>4936.0</v>
      </c>
      <c r="C994" s="26">
        <v>4936.0</v>
      </c>
      <c r="D994" s="27">
        <v>0.0</v>
      </c>
      <c r="E994" s="40"/>
    </row>
    <row r="995" hidden="1">
      <c r="A995" s="56" t="s">
        <v>3432</v>
      </c>
      <c r="B995" s="25">
        <v>360.0</v>
      </c>
      <c r="C995" s="26">
        <v>360.0</v>
      </c>
      <c r="D995" s="27">
        <v>0.0</v>
      </c>
      <c r="E995" s="41"/>
    </row>
    <row r="996" hidden="1">
      <c r="A996" s="56" t="s">
        <v>3434</v>
      </c>
      <c r="B996" s="29">
        <v>1000.0</v>
      </c>
      <c r="C996" s="26">
        <v>1001.0</v>
      </c>
      <c r="D996" s="27">
        <v>1.0</v>
      </c>
      <c r="E996" s="41"/>
    </row>
    <row r="997" hidden="1">
      <c r="A997" s="31" t="s">
        <v>3436</v>
      </c>
      <c r="B997" s="29">
        <v>0.0</v>
      </c>
      <c r="C997" s="26"/>
      <c r="D997" s="27">
        <v>0.0</v>
      </c>
      <c r="E997" s="40"/>
    </row>
    <row r="998" hidden="1">
      <c r="A998" s="31" t="s">
        <v>3438</v>
      </c>
      <c r="B998" s="29">
        <v>0.0</v>
      </c>
      <c r="C998" s="26"/>
      <c r="D998" s="27">
        <v>0.0</v>
      </c>
      <c r="E998" s="41"/>
    </row>
    <row r="999" hidden="1">
      <c r="A999" s="31" t="s">
        <v>3439</v>
      </c>
      <c r="B999" s="29">
        <v>1000.0</v>
      </c>
      <c r="C999" s="26">
        <v>1000.0</v>
      </c>
      <c r="D999" s="27">
        <v>0.0</v>
      </c>
      <c r="E999" s="28" t="s">
        <v>7740</v>
      </c>
    </row>
    <row r="1000" hidden="1">
      <c r="A1000" s="31" t="s">
        <v>3441</v>
      </c>
      <c r="B1000" s="29">
        <v>1080.0</v>
      </c>
      <c r="C1000" s="26">
        <v>1080.0</v>
      </c>
      <c r="D1000" s="27">
        <v>0.0</v>
      </c>
      <c r="E1000" s="40"/>
    </row>
    <row r="1001" hidden="1">
      <c r="A1001" s="57" t="s">
        <v>3442</v>
      </c>
      <c r="B1001" s="29">
        <v>41089.0</v>
      </c>
      <c r="C1001" s="29">
        <v>41089.0</v>
      </c>
      <c r="D1001" s="27">
        <v>0.0</v>
      </c>
      <c r="E1001" s="41"/>
    </row>
    <row r="1002" hidden="1">
      <c r="A1002" s="57" t="s">
        <v>3443</v>
      </c>
      <c r="B1002" s="29">
        <v>27025.0</v>
      </c>
      <c r="C1002" s="58">
        <v>27025.0</v>
      </c>
      <c r="D1002" s="27">
        <v>0.0</v>
      </c>
      <c r="E1002" s="41"/>
    </row>
    <row r="1003" hidden="1">
      <c r="A1003" s="57" t="s">
        <v>3444</v>
      </c>
      <c r="B1003" s="29">
        <v>42818.0</v>
      </c>
      <c r="C1003" s="58">
        <v>42818.0</v>
      </c>
      <c r="D1003" s="27">
        <v>0.0</v>
      </c>
      <c r="E1003" s="41"/>
    </row>
    <row r="1004" hidden="1">
      <c r="A1004" s="57" t="s">
        <v>3445</v>
      </c>
      <c r="B1004" s="29">
        <v>31455.100000000002</v>
      </c>
      <c r="C1004" s="58">
        <v>31901.5</v>
      </c>
      <c r="D1004" s="27">
        <v>446.3999999999978</v>
      </c>
      <c r="E1004" s="41"/>
    </row>
    <row r="1005" hidden="1">
      <c r="A1005" s="57" t="s">
        <v>3447</v>
      </c>
      <c r="B1005" s="29">
        <v>952.0</v>
      </c>
      <c r="C1005" s="58">
        <v>952.0</v>
      </c>
      <c r="D1005" s="27">
        <v>0.0</v>
      </c>
      <c r="E1005" s="41"/>
    </row>
    <row r="1006" hidden="1">
      <c r="A1006" s="57" t="s">
        <v>3448</v>
      </c>
      <c r="B1006" s="29">
        <v>6964.0</v>
      </c>
      <c r="C1006" s="58">
        <v>6964.0</v>
      </c>
      <c r="D1006" s="27">
        <v>0.0</v>
      </c>
      <c r="E1006" s="41"/>
    </row>
    <row r="1007" hidden="1">
      <c r="A1007" s="35" t="s">
        <v>3449</v>
      </c>
      <c r="B1007" s="29">
        <v>177099.69999999998</v>
      </c>
      <c r="C1007" s="58">
        <v>177546.09999999998</v>
      </c>
      <c r="D1007" s="27">
        <v>446.3999999999942</v>
      </c>
      <c r="E1007" s="41"/>
    </row>
    <row r="1008" hidden="1">
      <c r="A1008" s="36" t="s">
        <v>3450</v>
      </c>
      <c r="B1008" s="42">
        <v>1.3999999999905413</v>
      </c>
      <c r="C1008" s="64">
        <v>2.400000000023283</v>
      </c>
      <c r="D1008" s="65">
        <v>1.0000000000327418</v>
      </c>
      <c r="E1008" s="45"/>
    </row>
    <row r="1009" hidden="1"/>
    <row r="1010" hidden="1"/>
    <row r="1011" hidden="1">
      <c r="A1011" s="5" t="s">
        <v>4460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5" t="s">
        <v>3423</v>
      </c>
      <c r="B1013" s="6"/>
      <c r="C1013" s="6"/>
      <c r="D1013" s="6"/>
      <c r="E1013" s="7"/>
    </row>
    <row r="1014" hidden="1">
      <c r="A1014" s="10"/>
      <c r="B1014" s="11"/>
      <c r="C1014" s="11"/>
      <c r="D1014" s="11"/>
      <c r="E1014" s="12"/>
    </row>
    <row r="1015" hidden="1">
      <c r="A1015" s="13">
        <v>45726.0</v>
      </c>
      <c r="B1015" s="6"/>
      <c r="C1015" s="53" t="s">
        <v>3424</v>
      </c>
      <c r="D1015" s="15">
        <v>45732.0</v>
      </c>
      <c r="E1015" s="7"/>
    </row>
    <row r="1016" hidden="1">
      <c r="A1016" s="10"/>
      <c r="B1016" s="11"/>
      <c r="C1016" s="16"/>
      <c r="D1016" s="11"/>
      <c r="E1016" s="12"/>
    </row>
    <row r="1017" hidden="1">
      <c r="A1017" s="54" t="s">
        <v>4468</v>
      </c>
      <c r="B1017" s="7"/>
      <c r="C1017" s="16"/>
      <c r="D1017" s="55" t="s">
        <v>4469</v>
      </c>
      <c r="E1017" s="7"/>
    </row>
    <row r="1018" hidden="1">
      <c r="A1018" s="10"/>
      <c r="B1018" s="12"/>
      <c r="C1018" s="16"/>
      <c r="D1018" s="11"/>
      <c r="E1018" s="12"/>
    </row>
    <row r="1019" hidden="1">
      <c r="A1019" s="19" t="s">
        <v>3425</v>
      </c>
      <c r="B1019" s="6"/>
      <c r="C1019" s="6"/>
      <c r="D1019" s="6"/>
      <c r="E1019" s="7"/>
    </row>
    <row r="1020" hidden="1">
      <c r="A1020" s="20" t="s">
        <v>3426</v>
      </c>
      <c r="B1020" s="21" t="s">
        <v>3427</v>
      </c>
      <c r="C1020" s="22" t="s">
        <v>3428</v>
      </c>
      <c r="D1020" s="21" t="s">
        <v>3429</v>
      </c>
      <c r="E1020" s="23" t="s">
        <v>13</v>
      </c>
    </row>
    <row r="1021" hidden="1">
      <c r="A1021" s="56" t="s">
        <v>3430</v>
      </c>
      <c r="B1021" s="25">
        <v>29461.0</v>
      </c>
      <c r="C1021" s="26">
        <v>29541.0</v>
      </c>
      <c r="D1021" s="27">
        <v>80.0</v>
      </c>
      <c r="E1021" s="28" t="s">
        <v>7741</v>
      </c>
    </row>
    <row r="1022" hidden="1">
      <c r="A1022" s="56" t="s">
        <v>3431</v>
      </c>
      <c r="B1022" s="29">
        <v>6863.0</v>
      </c>
      <c r="C1022" s="26">
        <v>6863.0</v>
      </c>
      <c r="D1022" s="27">
        <v>0.0</v>
      </c>
      <c r="E1022" s="40"/>
    </row>
    <row r="1023" hidden="1">
      <c r="A1023" s="56" t="s">
        <v>3432</v>
      </c>
      <c r="B1023" s="25">
        <v>660.0</v>
      </c>
      <c r="C1023" s="26">
        <v>660.0</v>
      </c>
      <c r="D1023" s="27">
        <v>0.0</v>
      </c>
      <c r="E1023" s="41"/>
    </row>
    <row r="1024" hidden="1">
      <c r="A1024" s="56" t="s">
        <v>3434</v>
      </c>
      <c r="B1024" s="29">
        <v>500.0</v>
      </c>
      <c r="C1024" s="26">
        <v>500.0</v>
      </c>
      <c r="D1024" s="27">
        <v>0.0</v>
      </c>
      <c r="E1024" s="41"/>
    </row>
    <row r="1025" hidden="1">
      <c r="A1025" s="31" t="s">
        <v>3436</v>
      </c>
      <c r="B1025" s="29">
        <v>0.0</v>
      </c>
      <c r="C1025" s="26"/>
      <c r="D1025" s="27">
        <v>0.0</v>
      </c>
      <c r="E1025" s="40"/>
    </row>
    <row r="1026" hidden="1">
      <c r="A1026" s="31" t="s">
        <v>3438</v>
      </c>
      <c r="B1026" s="29">
        <v>0.0</v>
      </c>
      <c r="C1026" s="26"/>
      <c r="D1026" s="27">
        <v>0.0</v>
      </c>
      <c r="E1026" s="41"/>
    </row>
    <row r="1027" hidden="1">
      <c r="A1027" s="31" t="s">
        <v>3439</v>
      </c>
      <c r="B1027" s="29">
        <v>0.0</v>
      </c>
      <c r="C1027" s="26"/>
      <c r="D1027" s="27">
        <v>0.0</v>
      </c>
      <c r="E1027" s="28"/>
    </row>
    <row r="1028" hidden="1">
      <c r="A1028" s="31" t="s">
        <v>3441</v>
      </c>
      <c r="B1028" s="29">
        <v>3480.0</v>
      </c>
      <c r="C1028" s="26">
        <v>3400.0</v>
      </c>
      <c r="D1028" s="27">
        <v>-80.0</v>
      </c>
      <c r="E1028" s="40"/>
    </row>
    <row r="1029" hidden="1">
      <c r="A1029" s="57" t="s">
        <v>3442</v>
      </c>
      <c r="B1029" s="29">
        <v>54207.0</v>
      </c>
      <c r="C1029" s="29">
        <v>54207.0</v>
      </c>
      <c r="D1029" s="27">
        <v>0.0</v>
      </c>
      <c r="E1029" s="41"/>
    </row>
    <row r="1030" hidden="1">
      <c r="A1030" s="57" t="s">
        <v>3443</v>
      </c>
      <c r="B1030" s="29">
        <v>37628.0</v>
      </c>
      <c r="C1030" s="58">
        <v>37628.0</v>
      </c>
      <c r="D1030" s="27">
        <v>0.0</v>
      </c>
      <c r="E1030" s="41"/>
    </row>
    <row r="1031" hidden="1">
      <c r="A1031" s="57" t="s">
        <v>3444</v>
      </c>
      <c r="B1031" s="29">
        <v>39596.0</v>
      </c>
      <c r="C1031" s="58">
        <v>39596.0</v>
      </c>
      <c r="D1031" s="27">
        <v>0.0</v>
      </c>
      <c r="E1031" s="41"/>
    </row>
    <row r="1032" hidden="1">
      <c r="A1032" s="57" t="s">
        <v>3445</v>
      </c>
      <c r="B1032" s="29">
        <v>43538.0</v>
      </c>
      <c r="C1032" s="58">
        <v>43538.0</v>
      </c>
      <c r="D1032" s="27">
        <v>0.0</v>
      </c>
      <c r="E1032" s="41"/>
    </row>
    <row r="1033" hidden="1">
      <c r="A1033" s="57" t="s">
        <v>3447</v>
      </c>
      <c r="B1033" s="29">
        <v>485.0</v>
      </c>
      <c r="C1033" s="58">
        <v>485.0</v>
      </c>
      <c r="D1033" s="27">
        <v>0.0</v>
      </c>
      <c r="E1033" s="41"/>
    </row>
    <row r="1034" hidden="1">
      <c r="A1034" s="57" t="s">
        <v>3448</v>
      </c>
      <c r="B1034" s="29">
        <v>12787.0</v>
      </c>
      <c r="C1034" s="58">
        <v>12787.0</v>
      </c>
      <c r="D1034" s="27">
        <v>0.0</v>
      </c>
      <c r="E1034" s="41"/>
    </row>
    <row r="1035" hidden="1">
      <c r="A1035" s="35" t="s">
        <v>3449</v>
      </c>
      <c r="B1035" s="29">
        <v>216417.8</v>
      </c>
      <c r="C1035" s="58">
        <v>216417.8</v>
      </c>
      <c r="D1035" s="27">
        <v>0.0</v>
      </c>
      <c r="E1035" s="41"/>
    </row>
    <row r="1036" hidden="1">
      <c r="A1036" s="36" t="s">
        <v>3450</v>
      </c>
      <c r="B1036" s="42">
        <v>0.2000000000007276</v>
      </c>
      <c r="C1036" s="64">
        <v>0.20000000001164153</v>
      </c>
      <c r="D1036" s="65">
        <v>1.0913936421275139E-11</v>
      </c>
      <c r="E1036" s="45"/>
    </row>
    <row r="1037" hidden="1"/>
    <row r="1038" hidden="1"/>
    <row r="1039" hidden="1">
      <c r="A1039" s="5" t="s">
        <v>4460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5" t="s">
        <v>3423</v>
      </c>
      <c r="B1041" s="6"/>
      <c r="C1041" s="6"/>
      <c r="D1041" s="6"/>
      <c r="E1041" s="7"/>
    </row>
    <row r="1042" hidden="1">
      <c r="A1042" s="10"/>
      <c r="B1042" s="11"/>
      <c r="C1042" s="11"/>
      <c r="D1042" s="11"/>
      <c r="E1042" s="12"/>
    </row>
    <row r="1043" hidden="1">
      <c r="A1043" s="13">
        <v>45733.0</v>
      </c>
      <c r="B1043" s="6"/>
      <c r="C1043" s="53" t="s">
        <v>3424</v>
      </c>
      <c r="D1043" s="15">
        <v>45739.0</v>
      </c>
      <c r="E1043" s="7"/>
    </row>
    <row r="1044" hidden="1">
      <c r="A1044" s="10"/>
      <c r="B1044" s="11"/>
      <c r="C1044" s="16"/>
      <c r="D1044" s="11"/>
      <c r="E1044" s="12"/>
    </row>
    <row r="1045" hidden="1">
      <c r="A1045" s="54" t="s">
        <v>4468</v>
      </c>
      <c r="B1045" s="7"/>
      <c r="C1045" s="16"/>
      <c r="D1045" s="55" t="s">
        <v>4469</v>
      </c>
      <c r="E1045" s="7"/>
    </row>
    <row r="1046" hidden="1">
      <c r="A1046" s="10"/>
      <c r="B1046" s="12"/>
      <c r="C1046" s="16"/>
      <c r="D1046" s="11"/>
      <c r="E1046" s="12"/>
    </row>
    <row r="1047" hidden="1">
      <c r="A1047" s="19" t="s">
        <v>3425</v>
      </c>
      <c r="B1047" s="6"/>
      <c r="C1047" s="6"/>
      <c r="D1047" s="6"/>
      <c r="E1047" s="7"/>
    </row>
    <row r="1048" hidden="1">
      <c r="A1048" s="20" t="s">
        <v>3426</v>
      </c>
      <c r="B1048" s="21" t="s">
        <v>3427</v>
      </c>
      <c r="C1048" s="22" t="s">
        <v>3428</v>
      </c>
      <c r="D1048" s="21" t="s">
        <v>3429</v>
      </c>
      <c r="E1048" s="23" t="s">
        <v>13</v>
      </c>
    </row>
    <row r="1049" hidden="1">
      <c r="A1049" s="56" t="s">
        <v>3430</v>
      </c>
      <c r="B1049" s="25">
        <v>27805.0</v>
      </c>
      <c r="C1049" s="26">
        <v>27805.0</v>
      </c>
      <c r="D1049" s="27">
        <v>0.0</v>
      </c>
      <c r="E1049" s="28"/>
    </row>
    <row r="1050" hidden="1">
      <c r="A1050" s="56" t="s">
        <v>3431</v>
      </c>
      <c r="B1050" s="29">
        <v>8311.0</v>
      </c>
      <c r="C1050" s="26">
        <v>8311.0</v>
      </c>
      <c r="D1050" s="27">
        <v>0.0</v>
      </c>
      <c r="E1050" s="40"/>
    </row>
    <row r="1051" hidden="1">
      <c r="A1051" s="56" t="s">
        <v>3432</v>
      </c>
      <c r="B1051" s="25">
        <v>0.0</v>
      </c>
      <c r="C1051" s="26"/>
      <c r="D1051" s="27">
        <v>0.0</v>
      </c>
      <c r="E1051" s="41"/>
    </row>
    <row r="1052" hidden="1">
      <c r="A1052" s="56" t="s">
        <v>3434</v>
      </c>
      <c r="B1052" s="29">
        <v>500.0</v>
      </c>
      <c r="C1052" s="26">
        <v>500.0</v>
      </c>
      <c r="D1052" s="27">
        <v>0.0</v>
      </c>
      <c r="E1052" s="41"/>
    </row>
    <row r="1053" hidden="1">
      <c r="A1053" s="31" t="s">
        <v>3436</v>
      </c>
      <c r="B1053" s="29">
        <v>40.0</v>
      </c>
      <c r="C1053" s="26"/>
      <c r="D1053" s="27">
        <v>-40.0</v>
      </c>
      <c r="E1053" s="40"/>
    </row>
    <row r="1054" hidden="1">
      <c r="A1054" s="31" t="s">
        <v>3438</v>
      </c>
      <c r="B1054" s="29">
        <v>0.0</v>
      </c>
      <c r="C1054" s="26"/>
      <c r="D1054" s="27">
        <v>0.0</v>
      </c>
      <c r="E1054" s="41"/>
    </row>
    <row r="1055" hidden="1">
      <c r="A1055" s="31" t="s">
        <v>3439</v>
      </c>
      <c r="B1055" s="29">
        <v>0.0</v>
      </c>
      <c r="C1055" s="26"/>
      <c r="D1055" s="27">
        <v>0.0</v>
      </c>
      <c r="E1055" s="28"/>
    </row>
    <row r="1056" hidden="1">
      <c r="A1056" s="31" t="s">
        <v>3441</v>
      </c>
      <c r="B1056" s="29">
        <v>2400.0</v>
      </c>
      <c r="C1056" s="26">
        <v>2440.0</v>
      </c>
      <c r="D1056" s="27">
        <v>40.0</v>
      </c>
      <c r="E1056" s="40"/>
    </row>
    <row r="1057" hidden="1">
      <c r="A1057" s="57" t="s">
        <v>3442</v>
      </c>
      <c r="B1057" s="29">
        <v>57670.0</v>
      </c>
      <c r="C1057" s="29">
        <v>57670.0</v>
      </c>
      <c r="D1057" s="27">
        <v>0.0</v>
      </c>
      <c r="E1057" s="41"/>
    </row>
    <row r="1058" hidden="1">
      <c r="A1058" s="57" t="s">
        <v>3443</v>
      </c>
      <c r="B1058" s="29">
        <v>36530.0</v>
      </c>
      <c r="C1058" s="58">
        <v>36530.0</v>
      </c>
      <c r="D1058" s="27">
        <v>0.0</v>
      </c>
      <c r="E1058" s="41"/>
    </row>
    <row r="1059" hidden="1">
      <c r="A1059" s="57" t="s">
        <v>3444</v>
      </c>
      <c r="B1059" s="29">
        <v>45912.0</v>
      </c>
      <c r="C1059" s="58">
        <v>45912.0</v>
      </c>
      <c r="D1059" s="27">
        <v>0.0</v>
      </c>
      <c r="E1059" s="41"/>
    </row>
    <row r="1060" hidden="1">
      <c r="A1060" s="57" t="s">
        <v>3445</v>
      </c>
      <c r="B1060" s="29">
        <v>36493.9</v>
      </c>
      <c r="C1060" s="58">
        <v>36493.899999999994</v>
      </c>
      <c r="D1060" s="27">
        <v>-7.275957614183426E-12</v>
      </c>
      <c r="E1060" s="41"/>
    </row>
    <row r="1061" hidden="1">
      <c r="A1061" s="57" t="s">
        <v>3447</v>
      </c>
      <c r="B1061" s="29">
        <v>0.0</v>
      </c>
      <c r="C1061" s="58">
        <v>0.0</v>
      </c>
      <c r="D1061" s="27">
        <v>0.0</v>
      </c>
      <c r="E1061" s="41"/>
    </row>
    <row r="1062" hidden="1">
      <c r="A1062" s="57" t="s">
        <v>3448</v>
      </c>
      <c r="B1062" s="29">
        <v>11264.0</v>
      </c>
      <c r="C1062" s="58">
        <v>11264.0</v>
      </c>
      <c r="D1062" s="27">
        <v>0.0</v>
      </c>
      <c r="E1062" s="41"/>
    </row>
    <row r="1063" hidden="1">
      <c r="A1063" s="35" t="s">
        <v>3449</v>
      </c>
      <c r="B1063" s="29">
        <v>215661.75</v>
      </c>
      <c r="C1063" s="58">
        <v>215661.75</v>
      </c>
      <c r="D1063" s="27">
        <v>0.0</v>
      </c>
      <c r="E1063" s="41"/>
    </row>
    <row r="1064" hidden="1">
      <c r="A1064" s="36" t="s">
        <v>3450</v>
      </c>
      <c r="B1064" s="42">
        <v>0.1499999999978172</v>
      </c>
      <c r="C1064" s="64">
        <v>0.14999999999417923</v>
      </c>
      <c r="D1064" s="65">
        <v>-3.637978807091713E-12</v>
      </c>
      <c r="E1064" s="45"/>
    </row>
    <row r="1065" hidden="1"/>
    <row r="1066" hidden="1"/>
    <row r="1067" hidden="1">
      <c r="A1067" s="5" t="s">
        <v>4460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5" t="s">
        <v>3423</v>
      </c>
      <c r="B1069" s="6"/>
      <c r="C1069" s="6"/>
      <c r="D1069" s="6"/>
      <c r="E1069" s="7"/>
    </row>
    <row r="1070" hidden="1">
      <c r="A1070" s="10"/>
      <c r="B1070" s="11"/>
      <c r="C1070" s="11"/>
      <c r="D1070" s="11"/>
      <c r="E1070" s="12"/>
    </row>
    <row r="1071" hidden="1">
      <c r="A1071" s="13">
        <v>45740.0</v>
      </c>
      <c r="B1071" s="6"/>
      <c r="C1071" s="53" t="s">
        <v>3424</v>
      </c>
      <c r="D1071" s="15">
        <v>45746.0</v>
      </c>
      <c r="E1071" s="7"/>
    </row>
    <row r="1072" hidden="1">
      <c r="A1072" s="10"/>
      <c r="B1072" s="11"/>
      <c r="C1072" s="16"/>
      <c r="D1072" s="11"/>
      <c r="E1072" s="12"/>
    </row>
    <row r="1073" hidden="1">
      <c r="A1073" s="54" t="s">
        <v>4468</v>
      </c>
      <c r="B1073" s="7"/>
      <c r="C1073" s="16"/>
      <c r="D1073" s="55" t="s">
        <v>4469</v>
      </c>
      <c r="E1073" s="7"/>
    </row>
    <row r="1074" hidden="1">
      <c r="A1074" s="10"/>
      <c r="B1074" s="12"/>
      <c r="C1074" s="16"/>
      <c r="D1074" s="11"/>
      <c r="E1074" s="12"/>
    </row>
    <row r="1075" hidden="1">
      <c r="A1075" s="19" t="s">
        <v>3425</v>
      </c>
      <c r="B1075" s="6"/>
      <c r="C1075" s="6"/>
      <c r="D1075" s="6"/>
      <c r="E1075" s="7"/>
    </row>
    <row r="1076" hidden="1">
      <c r="A1076" s="20" t="s">
        <v>3426</v>
      </c>
      <c r="B1076" s="21" t="s">
        <v>3427</v>
      </c>
      <c r="C1076" s="22" t="s">
        <v>3428</v>
      </c>
      <c r="D1076" s="21" t="s">
        <v>3429</v>
      </c>
      <c r="E1076" s="23" t="s">
        <v>13</v>
      </c>
    </row>
    <row r="1077" hidden="1">
      <c r="A1077" s="56" t="s">
        <v>3430</v>
      </c>
      <c r="B1077" s="25">
        <v>22852.0</v>
      </c>
      <c r="C1077" s="26">
        <v>22852.0</v>
      </c>
      <c r="D1077" s="27">
        <v>0.0</v>
      </c>
      <c r="E1077" s="28"/>
    </row>
    <row r="1078" hidden="1">
      <c r="A1078" s="56" t="s">
        <v>3431</v>
      </c>
      <c r="B1078" s="29">
        <v>6491.0</v>
      </c>
      <c r="C1078" s="26">
        <v>6491.0</v>
      </c>
      <c r="D1078" s="27">
        <v>0.0</v>
      </c>
      <c r="E1078" s="40"/>
    </row>
    <row r="1079" hidden="1">
      <c r="A1079" s="56" t="s">
        <v>3432</v>
      </c>
      <c r="B1079" s="25">
        <v>400.0</v>
      </c>
      <c r="C1079" s="26">
        <v>400.0</v>
      </c>
      <c r="D1079" s="27">
        <v>0.0</v>
      </c>
      <c r="E1079" s="41"/>
    </row>
    <row r="1080" hidden="1">
      <c r="A1080" s="56" t="s">
        <v>3434</v>
      </c>
      <c r="B1080" s="29">
        <v>500.0</v>
      </c>
      <c r="C1080" s="26">
        <v>500.0</v>
      </c>
      <c r="D1080" s="27">
        <v>0.0</v>
      </c>
      <c r="E1080" s="41"/>
    </row>
    <row r="1081" hidden="1">
      <c r="A1081" s="31" t="s">
        <v>3436</v>
      </c>
      <c r="B1081" s="29">
        <v>0.0</v>
      </c>
      <c r="C1081" s="26"/>
      <c r="D1081" s="27">
        <v>0.0</v>
      </c>
      <c r="E1081" s="40"/>
    </row>
    <row r="1082" hidden="1">
      <c r="A1082" s="31" t="s">
        <v>3438</v>
      </c>
      <c r="B1082" s="29">
        <v>0.0</v>
      </c>
      <c r="C1082" s="26"/>
      <c r="D1082" s="27">
        <v>0.0</v>
      </c>
      <c r="E1082" s="41"/>
    </row>
    <row r="1083" hidden="1">
      <c r="A1083" s="31" t="s">
        <v>3439</v>
      </c>
      <c r="B1083" s="29">
        <v>1477.0</v>
      </c>
      <c r="C1083" s="26">
        <v>1476.0</v>
      </c>
      <c r="D1083" s="27">
        <v>-1.0</v>
      </c>
      <c r="E1083" s="28"/>
    </row>
    <row r="1084" hidden="1">
      <c r="A1084" s="31" t="s">
        <v>3441</v>
      </c>
      <c r="B1084" s="29">
        <v>2800.0</v>
      </c>
      <c r="C1084" s="26">
        <v>2800.0</v>
      </c>
      <c r="D1084" s="27">
        <v>0.0</v>
      </c>
      <c r="E1084" s="40"/>
    </row>
    <row r="1085" hidden="1">
      <c r="A1085" s="57" t="s">
        <v>3442</v>
      </c>
      <c r="B1085" s="29">
        <v>55691.39000000001</v>
      </c>
      <c r="C1085" s="29">
        <v>55691.38999999999</v>
      </c>
      <c r="D1085" s="27">
        <v>-1.4551915228366852E-11</v>
      </c>
      <c r="E1085" s="41"/>
    </row>
    <row r="1086" hidden="1">
      <c r="A1086" s="57" t="s">
        <v>3443</v>
      </c>
      <c r="B1086" s="29">
        <v>29908.0</v>
      </c>
      <c r="C1086" s="58">
        <v>29908.0</v>
      </c>
      <c r="D1086" s="27">
        <v>0.0</v>
      </c>
      <c r="E1086" s="41"/>
    </row>
    <row r="1087" hidden="1">
      <c r="A1087" s="57" t="s">
        <v>3444</v>
      </c>
      <c r="B1087" s="29">
        <v>45243.0</v>
      </c>
      <c r="C1087" s="58">
        <v>44650.0</v>
      </c>
      <c r="D1087" s="27">
        <v>-593.0</v>
      </c>
      <c r="E1087" s="41"/>
    </row>
    <row r="1088" hidden="1">
      <c r="A1088" s="57" t="s">
        <v>3445</v>
      </c>
      <c r="B1088" s="29">
        <v>32300.25</v>
      </c>
      <c r="C1088" s="58">
        <v>32300.25</v>
      </c>
      <c r="D1088" s="27">
        <v>0.0</v>
      </c>
      <c r="E1088" s="41"/>
    </row>
    <row r="1089" hidden="1">
      <c r="A1089" s="57" t="s">
        <v>3447</v>
      </c>
      <c r="B1089" s="29">
        <v>588.0</v>
      </c>
      <c r="C1089" s="58">
        <v>588.0</v>
      </c>
      <c r="D1089" s="27">
        <v>0.0</v>
      </c>
      <c r="E1089" s="41"/>
    </row>
    <row r="1090" hidden="1">
      <c r="A1090" s="57" t="s">
        <v>3448</v>
      </c>
      <c r="B1090" s="29">
        <v>9557.0</v>
      </c>
      <c r="C1090" s="58">
        <v>9557.0</v>
      </c>
      <c r="D1090" s="27">
        <v>0.0</v>
      </c>
      <c r="E1090" s="41"/>
    </row>
    <row r="1091" hidden="1">
      <c r="A1091" s="35" t="s">
        <v>3449</v>
      </c>
      <c r="B1091" s="29">
        <v>198251.14</v>
      </c>
      <c r="C1091" s="58">
        <v>197658.13999999998</v>
      </c>
      <c r="D1091" s="27">
        <v>-593.0000000000291</v>
      </c>
      <c r="E1091" s="41"/>
    </row>
    <row r="1092" hidden="1">
      <c r="A1092" s="36" t="s">
        <v>3450</v>
      </c>
      <c r="B1092" s="42">
        <v>-0.500000000007276</v>
      </c>
      <c r="C1092" s="64">
        <v>-1.5</v>
      </c>
      <c r="D1092" s="65">
        <v>-0.999999999992724</v>
      </c>
      <c r="E1092" s="45"/>
    </row>
    <row r="1093" hidden="1"/>
    <row r="1094" hidden="1"/>
    <row r="1095" hidden="1">
      <c r="A1095" s="5" t="s">
        <v>4460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5" t="s">
        <v>3423</v>
      </c>
      <c r="B1097" s="6"/>
      <c r="C1097" s="6"/>
      <c r="D1097" s="6"/>
      <c r="E1097" s="7"/>
    </row>
    <row r="1098" hidden="1">
      <c r="A1098" s="10"/>
      <c r="B1098" s="11"/>
      <c r="C1098" s="11"/>
      <c r="D1098" s="11"/>
      <c r="E1098" s="12"/>
    </row>
    <row r="1099" hidden="1">
      <c r="A1099" s="13">
        <v>45747.0</v>
      </c>
      <c r="B1099" s="6"/>
      <c r="C1099" s="53" t="s">
        <v>3424</v>
      </c>
      <c r="D1099" s="15">
        <v>45747.0</v>
      </c>
      <c r="E1099" s="7"/>
    </row>
    <row r="1100" hidden="1">
      <c r="A1100" s="10"/>
      <c r="B1100" s="11"/>
      <c r="C1100" s="16"/>
      <c r="D1100" s="11"/>
      <c r="E1100" s="12"/>
    </row>
    <row r="1101" hidden="1">
      <c r="A1101" s="54" t="s">
        <v>4468</v>
      </c>
      <c r="B1101" s="7"/>
      <c r="C1101" s="16"/>
      <c r="D1101" s="55" t="s">
        <v>4468</v>
      </c>
      <c r="E1101" s="7"/>
    </row>
    <row r="1102" hidden="1">
      <c r="A1102" s="10"/>
      <c r="B1102" s="12"/>
      <c r="C1102" s="16"/>
      <c r="D1102" s="11"/>
      <c r="E1102" s="12"/>
    </row>
    <row r="1103" hidden="1">
      <c r="A1103" s="19" t="s">
        <v>3425</v>
      </c>
      <c r="B1103" s="6"/>
      <c r="C1103" s="6"/>
      <c r="D1103" s="6"/>
      <c r="E1103" s="7"/>
    </row>
    <row r="1104" hidden="1">
      <c r="A1104" s="20" t="s">
        <v>3426</v>
      </c>
      <c r="B1104" s="21" t="s">
        <v>3427</v>
      </c>
      <c r="C1104" s="22" t="s">
        <v>3428</v>
      </c>
      <c r="D1104" s="21" t="s">
        <v>3429</v>
      </c>
      <c r="E1104" s="23" t="s">
        <v>13</v>
      </c>
    </row>
    <row r="1105" hidden="1">
      <c r="A1105" s="56" t="s">
        <v>3430</v>
      </c>
      <c r="B1105" s="25">
        <v>635.0</v>
      </c>
      <c r="C1105" s="26">
        <v>635.0</v>
      </c>
      <c r="D1105" s="27">
        <v>0.0</v>
      </c>
      <c r="E1105" s="28"/>
    </row>
    <row r="1106" hidden="1">
      <c r="A1106" s="56" t="s">
        <v>3431</v>
      </c>
      <c r="B1106" s="29">
        <v>45.0</v>
      </c>
      <c r="C1106" s="26">
        <v>45.0</v>
      </c>
      <c r="D1106" s="27">
        <v>0.0</v>
      </c>
      <c r="E1106" s="40"/>
    </row>
    <row r="1107" hidden="1">
      <c r="A1107" s="56" t="s">
        <v>3432</v>
      </c>
      <c r="B1107" s="25">
        <v>0.0</v>
      </c>
      <c r="C1107" s="26"/>
      <c r="D1107" s="27">
        <v>0.0</v>
      </c>
      <c r="E1107" s="41"/>
    </row>
    <row r="1108" hidden="1">
      <c r="A1108" s="56" t="s">
        <v>3434</v>
      </c>
      <c r="B1108" s="29">
        <v>0.0</v>
      </c>
      <c r="C1108" s="26"/>
      <c r="D1108" s="27">
        <v>0.0</v>
      </c>
      <c r="E1108" s="41"/>
    </row>
    <row r="1109" hidden="1">
      <c r="A1109" s="31" t="s">
        <v>3436</v>
      </c>
      <c r="B1109" s="29">
        <v>0.0</v>
      </c>
      <c r="C1109" s="26"/>
      <c r="D1109" s="27">
        <v>0.0</v>
      </c>
      <c r="E1109" s="40"/>
    </row>
    <row r="1110" hidden="1">
      <c r="A1110" s="31" t="s">
        <v>3438</v>
      </c>
      <c r="B1110" s="29">
        <v>0.0</v>
      </c>
      <c r="C1110" s="26"/>
      <c r="D1110" s="27">
        <v>0.0</v>
      </c>
      <c r="E1110" s="41"/>
    </row>
    <row r="1111" hidden="1">
      <c r="A1111" s="31" t="s">
        <v>3439</v>
      </c>
      <c r="B1111" s="29">
        <v>1000.0</v>
      </c>
      <c r="C1111" s="26">
        <v>1000.0</v>
      </c>
      <c r="D1111" s="27">
        <v>0.0</v>
      </c>
      <c r="E1111" s="28" t="s">
        <v>7742</v>
      </c>
    </row>
    <row r="1112" hidden="1">
      <c r="A1112" s="31" t="s">
        <v>3441</v>
      </c>
      <c r="B1112" s="29">
        <v>200.0</v>
      </c>
      <c r="C1112" s="26">
        <v>200.0</v>
      </c>
      <c r="D1112" s="27">
        <v>0.0</v>
      </c>
      <c r="E1112" s="40"/>
    </row>
    <row r="1113" hidden="1">
      <c r="A1113" s="57" t="s">
        <v>3442</v>
      </c>
      <c r="B1113" s="29">
        <v>7168.0</v>
      </c>
      <c r="C1113" s="29">
        <v>7168.0</v>
      </c>
      <c r="D1113" s="27">
        <v>0.0</v>
      </c>
      <c r="E1113" s="41"/>
    </row>
    <row r="1114" hidden="1">
      <c r="A1114" s="57" t="s">
        <v>3443</v>
      </c>
      <c r="B1114" s="29">
        <v>5651.0</v>
      </c>
      <c r="C1114" s="58">
        <v>5651.0</v>
      </c>
      <c r="D1114" s="27">
        <v>0.0</v>
      </c>
      <c r="E1114" s="41"/>
    </row>
    <row r="1115" hidden="1">
      <c r="A1115" s="57" t="s">
        <v>3444</v>
      </c>
      <c r="B1115" s="29">
        <v>6111.0</v>
      </c>
      <c r="C1115" s="58">
        <v>6111.0</v>
      </c>
      <c r="D1115" s="27">
        <v>0.0</v>
      </c>
      <c r="E1115" s="41"/>
    </row>
    <row r="1116" hidden="1">
      <c r="A1116" s="57" t="s">
        <v>3445</v>
      </c>
      <c r="B1116" s="29">
        <v>4635.0</v>
      </c>
      <c r="C1116" s="58">
        <v>4635.0</v>
      </c>
      <c r="D1116" s="27">
        <v>0.0</v>
      </c>
      <c r="E1116" s="41"/>
    </row>
    <row r="1117" hidden="1">
      <c r="A1117" s="57" t="s">
        <v>3447</v>
      </c>
      <c r="B1117" s="29">
        <v>0.0</v>
      </c>
      <c r="C1117" s="58">
        <v>0.0</v>
      </c>
      <c r="D1117" s="27">
        <v>0.0</v>
      </c>
      <c r="E1117" s="41"/>
    </row>
    <row r="1118" hidden="1">
      <c r="A1118" s="57" t="s">
        <v>3448</v>
      </c>
      <c r="B1118" s="29">
        <v>1396.0</v>
      </c>
      <c r="C1118" s="58">
        <v>1396.0</v>
      </c>
      <c r="D1118" s="27">
        <v>0.0</v>
      </c>
      <c r="E1118" s="41"/>
    </row>
    <row r="1119" hidden="1">
      <c r="A1119" s="35" t="s">
        <v>3449</v>
      </c>
      <c r="B1119" s="29">
        <v>25445.0</v>
      </c>
      <c r="C1119" s="58">
        <v>25445.0</v>
      </c>
      <c r="D1119" s="27">
        <v>0.0</v>
      </c>
      <c r="E1119" s="41"/>
    </row>
    <row r="1120" hidden="1">
      <c r="A1120" s="36" t="s">
        <v>3450</v>
      </c>
      <c r="B1120" s="42">
        <v>0.0</v>
      </c>
      <c r="C1120" s="64">
        <v>0.0</v>
      </c>
      <c r="D1120" s="65">
        <v>0.0</v>
      </c>
      <c r="E1120" s="45"/>
    </row>
    <row r="1121" hidden="1"/>
    <row r="1122" hidden="1"/>
    <row r="1123" hidden="1">
      <c r="A1123" s="5" t="s">
        <v>4460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5" t="s">
        <v>3423</v>
      </c>
      <c r="B1125" s="6"/>
      <c r="C1125" s="6"/>
      <c r="D1125" s="6"/>
      <c r="E1125" s="7"/>
    </row>
    <row r="1126" hidden="1">
      <c r="A1126" s="10"/>
      <c r="B1126" s="11"/>
      <c r="C1126" s="11"/>
      <c r="D1126" s="11"/>
      <c r="E1126" s="12"/>
    </row>
    <row r="1127" hidden="1">
      <c r="A1127" s="13">
        <v>45748.0</v>
      </c>
      <c r="B1127" s="6"/>
      <c r="C1127" s="53" t="s">
        <v>3424</v>
      </c>
      <c r="D1127" s="15">
        <v>45753.0</v>
      </c>
      <c r="E1127" s="7"/>
    </row>
    <row r="1128" hidden="1">
      <c r="A1128" s="10"/>
      <c r="B1128" s="11"/>
      <c r="C1128" s="16"/>
      <c r="D1128" s="11"/>
      <c r="E1128" s="12"/>
    </row>
    <row r="1129" hidden="1">
      <c r="A1129" s="54" t="s">
        <v>4470</v>
      </c>
      <c r="B1129" s="7"/>
      <c r="C1129" s="16"/>
      <c r="D1129" s="55" t="s">
        <v>4469</v>
      </c>
      <c r="E1129" s="7"/>
    </row>
    <row r="1130" hidden="1">
      <c r="A1130" s="10"/>
      <c r="B1130" s="12"/>
      <c r="C1130" s="16"/>
      <c r="D1130" s="11"/>
      <c r="E1130" s="12"/>
    </row>
    <row r="1131" hidden="1">
      <c r="A1131" s="19" t="s">
        <v>3425</v>
      </c>
      <c r="B1131" s="6"/>
      <c r="C1131" s="6"/>
      <c r="D1131" s="6"/>
      <c r="E1131" s="7"/>
    </row>
    <row r="1132" hidden="1">
      <c r="A1132" s="20" t="s">
        <v>3426</v>
      </c>
      <c r="B1132" s="21" t="s">
        <v>3427</v>
      </c>
      <c r="C1132" s="22" t="s">
        <v>3428</v>
      </c>
      <c r="D1132" s="21" t="s">
        <v>3429</v>
      </c>
      <c r="E1132" s="23" t="s">
        <v>13</v>
      </c>
    </row>
    <row r="1133" hidden="1">
      <c r="A1133" s="56" t="s">
        <v>3430</v>
      </c>
      <c r="B1133" s="25">
        <v>21306.0</v>
      </c>
      <c r="C1133" s="26">
        <v>20840.0</v>
      </c>
      <c r="D1133" s="27">
        <v>-466.0</v>
      </c>
      <c r="E1133" s="28" t="s">
        <v>7743</v>
      </c>
    </row>
    <row r="1134" hidden="1">
      <c r="A1134" s="56" t="s">
        <v>3431</v>
      </c>
      <c r="B1134" s="29">
        <v>10317.0</v>
      </c>
      <c r="C1134" s="26">
        <v>10317.0</v>
      </c>
      <c r="D1134" s="27">
        <v>0.0</v>
      </c>
      <c r="E1134" s="40"/>
    </row>
    <row r="1135" hidden="1">
      <c r="A1135" s="56" t="s">
        <v>3432</v>
      </c>
      <c r="B1135" s="25">
        <v>0.0</v>
      </c>
      <c r="C1135" s="26"/>
      <c r="D1135" s="27">
        <v>0.0</v>
      </c>
      <c r="E1135" s="41"/>
    </row>
    <row r="1136" hidden="1">
      <c r="A1136" s="56" t="s">
        <v>3434</v>
      </c>
      <c r="B1136" s="29">
        <v>501.0</v>
      </c>
      <c r="C1136" s="26">
        <v>501.0</v>
      </c>
      <c r="D1136" s="27">
        <v>0.0</v>
      </c>
      <c r="E1136" s="41"/>
    </row>
    <row r="1137" hidden="1">
      <c r="A1137" s="31" t="s">
        <v>3436</v>
      </c>
      <c r="B1137" s="29">
        <v>160.0</v>
      </c>
      <c r="C1137" s="26"/>
      <c r="D1137" s="27">
        <v>-160.0</v>
      </c>
      <c r="E1137" s="40"/>
    </row>
    <row r="1138" hidden="1">
      <c r="A1138" s="31" t="s">
        <v>3438</v>
      </c>
      <c r="B1138" s="29">
        <v>0.0</v>
      </c>
      <c r="C1138" s="26"/>
      <c r="D1138" s="27">
        <v>0.0</v>
      </c>
      <c r="E1138" s="41"/>
    </row>
    <row r="1139" hidden="1">
      <c r="A1139" s="31" t="s">
        <v>3439</v>
      </c>
      <c r="B1139" s="29">
        <v>933.0</v>
      </c>
      <c r="C1139" s="26">
        <v>933.0</v>
      </c>
      <c r="D1139" s="27">
        <v>0.0</v>
      </c>
      <c r="E1139" s="28"/>
    </row>
    <row r="1140" hidden="1">
      <c r="A1140" s="31" t="s">
        <v>3441</v>
      </c>
      <c r="B1140" s="29">
        <v>2160.0</v>
      </c>
      <c r="C1140" s="26">
        <v>2320.0</v>
      </c>
      <c r="D1140" s="27">
        <v>160.0</v>
      </c>
      <c r="E1140" s="40"/>
    </row>
    <row r="1141" hidden="1">
      <c r="A1141" s="57" t="s">
        <v>3442</v>
      </c>
      <c r="B1141" s="29">
        <v>36481.0</v>
      </c>
      <c r="C1141" s="29">
        <v>36257.0</v>
      </c>
      <c r="D1141" s="27">
        <v>-224.0</v>
      </c>
      <c r="E1141" s="41"/>
    </row>
    <row r="1142" hidden="1">
      <c r="A1142" s="57" t="s">
        <v>3443</v>
      </c>
      <c r="B1142" s="29">
        <v>32342.0</v>
      </c>
      <c r="C1142" s="58">
        <v>32342.0</v>
      </c>
      <c r="D1142" s="27">
        <v>0.0</v>
      </c>
      <c r="E1142" s="41"/>
    </row>
    <row r="1143" hidden="1">
      <c r="A1143" s="57" t="s">
        <v>3444</v>
      </c>
      <c r="B1143" s="29">
        <v>40260.0</v>
      </c>
      <c r="C1143" s="58">
        <v>39808.0</v>
      </c>
      <c r="D1143" s="27">
        <v>-452.0</v>
      </c>
      <c r="E1143" s="41"/>
    </row>
    <row r="1144" hidden="1">
      <c r="A1144" s="57" t="s">
        <v>3445</v>
      </c>
      <c r="B1144" s="29">
        <v>34131.0</v>
      </c>
      <c r="C1144" s="58">
        <v>34131.0</v>
      </c>
      <c r="D1144" s="27">
        <v>0.0</v>
      </c>
      <c r="E1144" s="41"/>
    </row>
    <row r="1145" hidden="1">
      <c r="A1145" s="57" t="s">
        <v>3447</v>
      </c>
      <c r="B1145" s="29">
        <v>0.0</v>
      </c>
      <c r="C1145" s="58">
        <v>0.0</v>
      </c>
      <c r="D1145" s="27">
        <v>0.0</v>
      </c>
      <c r="E1145" s="41"/>
    </row>
    <row r="1146" hidden="1">
      <c r="A1146" s="57" t="s">
        <v>3448</v>
      </c>
      <c r="B1146" s="29">
        <v>9922.0</v>
      </c>
      <c r="C1146" s="58">
        <v>9922.0</v>
      </c>
      <c r="D1146" s="27">
        <v>0.0</v>
      </c>
      <c r="E1146" s="41"/>
    </row>
    <row r="1147" hidden="1">
      <c r="A1147" s="35" t="s">
        <v>3449</v>
      </c>
      <c r="B1147" s="29">
        <v>178591.0</v>
      </c>
      <c r="C1147" s="58">
        <v>177441.0</v>
      </c>
      <c r="D1147" s="27">
        <v>-1150.0</v>
      </c>
      <c r="E1147" s="41"/>
    </row>
    <row r="1148" hidden="1">
      <c r="A1148" s="36" t="s">
        <v>3450</v>
      </c>
      <c r="B1148" s="42">
        <v>0.0</v>
      </c>
      <c r="C1148" s="64">
        <v>8.0</v>
      </c>
      <c r="D1148" s="65">
        <v>8.0</v>
      </c>
      <c r="E1148" s="45"/>
    </row>
    <row r="1149" hidden="1"/>
    <row r="1150" hidden="1"/>
    <row r="1151" hidden="1">
      <c r="A1151" s="5" t="s">
        <v>4460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5" t="s">
        <v>3423</v>
      </c>
      <c r="B1153" s="6"/>
      <c r="C1153" s="6"/>
      <c r="D1153" s="6"/>
      <c r="E1153" s="7"/>
    </row>
    <row r="1154" hidden="1">
      <c r="A1154" s="10"/>
      <c r="B1154" s="11"/>
      <c r="C1154" s="11"/>
      <c r="D1154" s="11"/>
      <c r="E1154" s="12"/>
    </row>
    <row r="1155" hidden="1">
      <c r="A1155" s="13">
        <v>45754.0</v>
      </c>
      <c r="B1155" s="6"/>
      <c r="C1155" s="53" t="s">
        <v>3424</v>
      </c>
      <c r="D1155" s="15">
        <v>45760.0</v>
      </c>
      <c r="E1155" s="7"/>
    </row>
    <row r="1156" hidden="1">
      <c r="A1156" s="10"/>
      <c r="B1156" s="11"/>
      <c r="C1156" s="16"/>
      <c r="D1156" s="11"/>
      <c r="E1156" s="12"/>
    </row>
    <row r="1157" hidden="1">
      <c r="A1157" s="54" t="s">
        <v>4468</v>
      </c>
      <c r="B1157" s="7"/>
      <c r="C1157" s="16"/>
      <c r="D1157" s="55" t="s">
        <v>4469</v>
      </c>
      <c r="E1157" s="7"/>
    </row>
    <row r="1158" hidden="1">
      <c r="A1158" s="10"/>
      <c r="B1158" s="12"/>
      <c r="C1158" s="16"/>
      <c r="D1158" s="11"/>
      <c r="E1158" s="12"/>
    </row>
    <row r="1159" hidden="1">
      <c r="A1159" s="19" t="s">
        <v>3425</v>
      </c>
      <c r="B1159" s="6"/>
      <c r="C1159" s="6"/>
      <c r="D1159" s="6"/>
      <c r="E1159" s="7"/>
    </row>
    <row r="1160" hidden="1">
      <c r="A1160" s="20" t="s">
        <v>3426</v>
      </c>
      <c r="B1160" s="21" t="s">
        <v>3427</v>
      </c>
      <c r="C1160" s="22" t="s">
        <v>3428</v>
      </c>
      <c r="D1160" s="21" t="s">
        <v>3429</v>
      </c>
      <c r="E1160" s="23" t="s">
        <v>13</v>
      </c>
    </row>
    <row r="1161" hidden="1">
      <c r="A1161" s="56" t="s">
        <v>3430</v>
      </c>
      <c r="B1161" s="25">
        <v>21474.0</v>
      </c>
      <c r="C1161" s="26">
        <v>21475.0</v>
      </c>
      <c r="D1161" s="27">
        <v>1.0</v>
      </c>
      <c r="E1161" s="28"/>
    </row>
    <row r="1162" hidden="1">
      <c r="A1162" s="56" t="s">
        <v>3431</v>
      </c>
      <c r="B1162" s="29">
        <v>12328.0</v>
      </c>
      <c r="C1162" s="26">
        <v>12328.0</v>
      </c>
      <c r="D1162" s="27">
        <v>0.0</v>
      </c>
      <c r="E1162" s="40"/>
    </row>
    <row r="1163" hidden="1">
      <c r="A1163" s="56" t="s">
        <v>3432</v>
      </c>
      <c r="B1163" s="25">
        <v>720.0</v>
      </c>
      <c r="C1163" s="26">
        <v>720.0</v>
      </c>
      <c r="D1163" s="27">
        <v>0.0</v>
      </c>
      <c r="E1163" s="41"/>
    </row>
    <row r="1164" hidden="1">
      <c r="A1164" s="56" t="s">
        <v>3434</v>
      </c>
      <c r="B1164" s="29">
        <v>500.0</v>
      </c>
      <c r="C1164" s="26">
        <v>501.0</v>
      </c>
      <c r="D1164" s="27">
        <v>1.0</v>
      </c>
      <c r="E1164" s="41"/>
    </row>
    <row r="1165" hidden="1">
      <c r="A1165" s="31" t="s">
        <v>3436</v>
      </c>
      <c r="B1165" s="29">
        <v>0.0</v>
      </c>
      <c r="C1165" s="26"/>
      <c r="D1165" s="27">
        <v>0.0</v>
      </c>
      <c r="E1165" s="40"/>
    </row>
    <row r="1166" hidden="1">
      <c r="A1166" s="31" t="s">
        <v>3438</v>
      </c>
      <c r="B1166" s="29">
        <v>0.0</v>
      </c>
      <c r="C1166" s="26"/>
      <c r="D1166" s="27">
        <v>0.0</v>
      </c>
      <c r="E1166" s="41"/>
    </row>
    <row r="1167" hidden="1">
      <c r="A1167" s="31" t="s">
        <v>3439</v>
      </c>
      <c r="B1167" s="29">
        <v>1000.0</v>
      </c>
      <c r="C1167" s="26">
        <v>1000.0</v>
      </c>
      <c r="D1167" s="27">
        <v>0.0</v>
      </c>
      <c r="E1167" s="28" t="s">
        <v>7744</v>
      </c>
    </row>
    <row r="1168" hidden="1">
      <c r="A1168" s="31" t="s">
        <v>3441</v>
      </c>
      <c r="B1168" s="29">
        <v>2800.0</v>
      </c>
      <c r="C1168" s="26">
        <v>2800.0</v>
      </c>
      <c r="D1168" s="27">
        <v>0.0</v>
      </c>
      <c r="E1168" s="40"/>
    </row>
    <row r="1169" hidden="1">
      <c r="A1169" s="57" t="s">
        <v>3442</v>
      </c>
      <c r="B1169" s="29">
        <v>46321.0</v>
      </c>
      <c r="C1169" s="29">
        <v>46321.0</v>
      </c>
      <c r="D1169" s="27">
        <v>0.0</v>
      </c>
      <c r="E1169" s="41"/>
    </row>
    <row r="1170" hidden="1">
      <c r="A1170" s="57" t="s">
        <v>3443</v>
      </c>
      <c r="B1170" s="29">
        <v>31142.0</v>
      </c>
      <c r="C1170" s="58">
        <v>31142.0</v>
      </c>
      <c r="D1170" s="27">
        <v>0.0</v>
      </c>
      <c r="E1170" s="41"/>
    </row>
    <row r="1171" hidden="1">
      <c r="A1171" s="57" t="s">
        <v>3444</v>
      </c>
      <c r="B1171" s="29">
        <v>51905.0</v>
      </c>
      <c r="C1171" s="58">
        <v>51641.0</v>
      </c>
      <c r="D1171" s="27">
        <v>-264.0</v>
      </c>
      <c r="E1171" s="41"/>
    </row>
    <row r="1172" hidden="1">
      <c r="A1172" s="57" t="s">
        <v>3445</v>
      </c>
      <c r="B1172" s="29">
        <v>32084.0</v>
      </c>
      <c r="C1172" s="58">
        <v>32084.0</v>
      </c>
      <c r="D1172" s="27">
        <v>0.0</v>
      </c>
      <c r="E1172" s="41"/>
    </row>
    <row r="1173" hidden="1">
      <c r="A1173" s="57" t="s">
        <v>3447</v>
      </c>
      <c r="B1173" s="29">
        <v>374.0</v>
      </c>
      <c r="C1173" s="58">
        <v>374.0</v>
      </c>
      <c r="D1173" s="27">
        <v>0.0</v>
      </c>
      <c r="E1173" s="41"/>
    </row>
    <row r="1174" hidden="1">
      <c r="A1174" s="57" t="s">
        <v>3448</v>
      </c>
      <c r="B1174" s="29">
        <v>5562.0</v>
      </c>
      <c r="C1174" s="58">
        <v>5562.0</v>
      </c>
      <c r="D1174" s="27">
        <v>0.0</v>
      </c>
      <c r="E1174" s="41"/>
    </row>
    <row r="1175" hidden="1">
      <c r="A1175" s="35" t="s">
        <v>3449</v>
      </c>
      <c r="B1175" s="29">
        <v>200647.2</v>
      </c>
      <c r="C1175" s="58">
        <v>200383.2</v>
      </c>
      <c r="D1175" s="27">
        <v>-264.0</v>
      </c>
      <c r="E1175" s="41"/>
    </row>
    <row r="1176" hidden="1">
      <c r="A1176" s="36" t="s">
        <v>3450</v>
      </c>
      <c r="B1176" s="42">
        <v>0.7999999999992724</v>
      </c>
      <c r="C1176" s="64">
        <v>2.7999999999883585</v>
      </c>
      <c r="D1176" s="65">
        <v>1.999999999989086</v>
      </c>
      <c r="E1176" s="45"/>
    </row>
    <row r="1177" hidden="1"/>
    <row r="1178" hidden="1"/>
    <row r="1179" hidden="1">
      <c r="A1179" s="5" t="s">
        <v>4460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5" t="s">
        <v>3423</v>
      </c>
      <c r="B1181" s="6"/>
      <c r="C1181" s="6"/>
      <c r="D1181" s="6"/>
      <c r="E1181" s="7"/>
    </row>
    <row r="1182" hidden="1">
      <c r="A1182" s="10"/>
      <c r="B1182" s="11"/>
      <c r="C1182" s="11"/>
      <c r="D1182" s="11"/>
      <c r="E1182" s="12"/>
    </row>
    <row r="1183" hidden="1">
      <c r="A1183" s="13">
        <v>45761.0</v>
      </c>
      <c r="B1183" s="6"/>
      <c r="C1183" s="53" t="s">
        <v>3424</v>
      </c>
      <c r="D1183" s="15">
        <v>45767.0</v>
      </c>
      <c r="E1183" s="7"/>
    </row>
    <row r="1184" hidden="1">
      <c r="A1184" s="10"/>
      <c r="B1184" s="11"/>
      <c r="C1184" s="16"/>
      <c r="D1184" s="11"/>
      <c r="E1184" s="12"/>
    </row>
    <row r="1185" hidden="1">
      <c r="A1185" s="54" t="s">
        <v>4468</v>
      </c>
      <c r="B1185" s="7"/>
      <c r="C1185" s="16"/>
      <c r="D1185" s="55" t="s">
        <v>4469</v>
      </c>
      <c r="E1185" s="7"/>
    </row>
    <row r="1186" hidden="1">
      <c r="A1186" s="10"/>
      <c r="B1186" s="12"/>
      <c r="C1186" s="16"/>
      <c r="D1186" s="11"/>
      <c r="E1186" s="12"/>
    </row>
    <row r="1187" hidden="1">
      <c r="A1187" s="19" t="s">
        <v>3425</v>
      </c>
      <c r="B1187" s="6"/>
      <c r="C1187" s="6"/>
      <c r="D1187" s="6"/>
      <c r="E1187" s="7"/>
    </row>
    <row r="1188" hidden="1">
      <c r="A1188" s="20" t="s">
        <v>3426</v>
      </c>
      <c r="B1188" s="21" t="s">
        <v>3427</v>
      </c>
      <c r="C1188" s="22" t="s">
        <v>3428</v>
      </c>
      <c r="D1188" s="21" t="s">
        <v>3429</v>
      </c>
      <c r="E1188" s="23" t="s">
        <v>13</v>
      </c>
    </row>
    <row r="1189" hidden="1">
      <c r="A1189" s="56" t="s">
        <v>3430</v>
      </c>
      <c r="B1189" s="25">
        <v>21181.0</v>
      </c>
      <c r="C1189" s="26">
        <v>21181.0</v>
      </c>
      <c r="D1189" s="27">
        <v>0.0</v>
      </c>
      <c r="E1189" s="28"/>
    </row>
    <row r="1190" hidden="1">
      <c r="A1190" s="56" t="s">
        <v>3431</v>
      </c>
      <c r="B1190" s="29">
        <v>7719.0</v>
      </c>
      <c r="C1190" s="26">
        <v>7719.0</v>
      </c>
      <c r="D1190" s="27">
        <v>0.0</v>
      </c>
      <c r="E1190" s="40"/>
    </row>
    <row r="1191" hidden="1">
      <c r="A1191" s="56" t="s">
        <v>3432</v>
      </c>
      <c r="B1191" s="25">
        <v>360.0</v>
      </c>
      <c r="C1191" s="26">
        <v>360.0</v>
      </c>
      <c r="D1191" s="27">
        <v>0.0</v>
      </c>
      <c r="E1191" s="41"/>
    </row>
    <row r="1192" hidden="1">
      <c r="A1192" s="56" t="s">
        <v>3434</v>
      </c>
      <c r="B1192" s="29">
        <v>0.0</v>
      </c>
      <c r="C1192" s="26"/>
      <c r="D1192" s="27">
        <v>0.0</v>
      </c>
      <c r="E1192" s="41"/>
    </row>
    <row r="1193" hidden="1">
      <c r="A1193" s="31" t="s">
        <v>3436</v>
      </c>
      <c r="B1193" s="29">
        <v>0.0</v>
      </c>
      <c r="C1193" s="26"/>
      <c r="D1193" s="27">
        <v>0.0</v>
      </c>
      <c r="E1193" s="40"/>
    </row>
    <row r="1194" hidden="1">
      <c r="A1194" s="31" t="s">
        <v>3438</v>
      </c>
      <c r="B1194" s="29">
        <v>0.0</v>
      </c>
      <c r="C1194" s="26"/>
      <c r="D1194" s="27">
        <v>0.0</v>
      </c>
      <c r="E1194" s="41"/>
    </row>
    <row r="1195" hidden="1">
      <c r="A1195" s="31" t="s">
        <v>3439</v>
      </c>
      <c r="B1195" s="29">
        <v>2790.0</v>
      </c>
      <c r="C1195" s="26">
        <v>2790.0</v>
      </c>
      <c r="D1195" s="27">
        <v>0.0</v>
      </c>
      <c r="E1195" s="28" t="s">
        <v>7745</v>
      </c>
    </row>
    <row r="1196" hidden="1">
      <c r="A1196" s="31" t="s">
        <v>3441</v>
      </c>
      <c r="B1196" s="29">
        <v>1640.0</v>
      </c>
      <c r="C1196" s="26">
        <v>1640.0</v>
      </c>
      <c r="D1196" s="27">
        <v>0.0</v>
      </c>
      <c r="E1196" s="40"/>
    </row>
    <row r="1197" hidden="1">
      <c r="A1197" s="57" t="s">
        <v>3442</v>
      </c>
      <c r="B1197" s="29">
        <v>44716.0</v>
      </c>
      <c r="C1197" s="29">
        <v>44716.0</v>
      </c>
      <c r="D1197" s="27">
        <v>0.0</v>
      </c>
      <c r="E1197" s="41"/>
    </row>
    <row r="1198" hidden="1">
      <c r="A1198" s="57" t="s">
        <v>3443</v>
      </c>
      <c r="B1198" s="29">
        <v>32846.0</v>
      </c>
      <c r="C1198" s="58">
        <v>32846.0</v>
      </c>
      <c r="D1198" s="27">
        <v>0.0</v>
      </c>
      <c r="E1198" s="41"/>
    </row>
    <row r="1199" hidden="1">
      <c r="A1199" s="57" t="s">
        <v>3444</v>
      </c>
      <c r="B1199" s="29">
        <v>40051.0</v>
      </c>
      <c r="C1199" s="58">
        <v>38930.0</v>
      </c>
      <c r="D1199" s="27">
        <v>-1121.0</v>
      </c>
      <c r="E1199" s="41"/>
    </row>
    <row r="1200" hidden="1">
      <c r="A1200" s="57" t="s">
        <v>3445</v>
      </c>
      <c r="B1200" s="29">
        <v>28364.0</v>
      </c>
      <c r="C1200" s="58">
        <v>28731.0</v>
      </c>
      <c r="D1200" s="27">
        <v>367.0</v>
      </c>
      <c r="E1200" s="41"/>
    </row>
    <row r="1201" hidden="1">
      <c r="A1201" s="57" t="s">
        <v>3447</v>
      </c>
      <c r="B1201" s="29">
        <v>987.0</v>
      </c>
      <c r="C1201" s="58">
        <v>987.0</v>
      </c>
      <c r="D1201" s="27">
        <v>0.0</v>
      </c>
      <c r="E1201" s="41"/>
    </row>
    <row r="1202" hidden="1">
      <c r="A1202" s="57" t="s">
        <v>3448</v>
      </c>
      <c r="B1202" s="29">
        <v>11279.0</v>
      </c>
      <c r="C1202" s="58">
        <v>11279.0</v>
      </c>
      <c r="D1202" s="27">
        <v>0.0</v>
      </c>
      <c r="E1202" s="41"/>
    </row>
    <row r="1203" hidden="1">
      <c r="A1203" s="35" t="s">
        <v>3449</v>
      </c>
      <c r="B1203" s="29">
        <v>180653.0</v>
      </c>
      <c r="C1203" s="58">
        <v>179899.0</v>
      </c>
      <c r="D1203" s="27">
        <v>-754.0</v>
      </c>
      <c r="E1203" s="41"/>
    </row>
    <row r="1204" hidden="1">
      <c r="A1204" s="36" t="s">
        <v>3450</v>
      </c>
      <c r="B1204" s="42">
        <v>1.0</v>
      </c>
      <c r="C1204" s="64">
        <v>1.0</v>
      </c>
      <c r="D1204" s="65">
        <v>0.0</v>
      </c>
      <c r="E1204" s="45"/>
    </row>
    <row r="1205" hidden="1"/>
    <row r="1206" hidden="1"/>
    <row r="1207" hidden="1">
      <c r="A1207" s="5" t="s">
        <v>4460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5" t="s">
        <v>3423</v>
      </c>
      <c r="B1209" s="6"/>
      <c r="C1209" s="6"/>
      <c r="D1209" s="6"/>
      <c r="E1209" s="7"/>
    </row>
    <row r="1210" hidden="1">
      <c r="A1210" s="10"/>
      <c r="B1210" s="11"/>
      <c r="C1210" s="11"/>
      <c r="D1210" s="11"/>
      <c r="E1210" s="12"/>
    </row>
    <row r="1211" hidden="1">
      <c r="A1211" s="13">
        <v>45768.0</v>
      </c>
      <c r="B1211" s="6"/>
      <c r="C1211" s="53" t="s">
        <v>3424</v>
      </c>
      <c r="D1211" s="15">
        <v>45774.0</v>
      </c>
      <c r="E1211" s="7"/>
    </row>
    <row r="1212" hidden="1">
      <c r="A1212" s="10"/>
      <c r="B1212" s="11"/>
      <c r="C1212" s="16"/>
      <c r="D1212" s="11"/>
      <c r="E1212" s="12"/>
    </row>
    <row r="1213" hidden="1">
      <c r="A1213" s="54" t="s">
        <v>4468</v>
      </c>
      <c r="B1213" s="7"/>
      <c r="C1213" s="16"/>
      <c r="D1213" s="55" t="s">
        <v>4469</v>
      </c>
      <c r="E1213" s="7"/>
    </row>
    <row r="1214" hidden="1">
      <c r="A1214" s="10"/>
      <c r="B1214" s="12"/>
      <c r="C1214" s="16"/>
      <c r="D1214" s="11"/>
      <c r="E1214" s="12"/>
    </row>
    <row r="1215" hidden="1">
      <c r="A1215" s="19" t="s">
        <v>3425</v>
      </c>
      <c r="B1215" s="6"/>
      <c r="C1215" s="6"/>
      <c r="D1215" s="6"/>
      <c r="E1215" s="7"/>
    </row>
    <row r="1216" hidden="1">
      <c r="A1216" s="20" t="s">
        <v>3426</v>
      </c>
      <c r="B1216" s="21" t="s">
        <v>3427</v>
      </c>
      <c r="C1216" s="22" t="s">
        <v>3428</v>
      </c>
      <c r="D1216" s="21" t="s">
        <v>3429</v>
      </c>
      <c r="E1216" s="23" t="s">
        <v>13</v>
      </c>
    </row>
    <row r="1217" hidden="1">
      <c r="A1217" s="56" t="s">
        <v>3430</v>
      </c>
      <c r="B1217" s="25">
        <v>25868.0</v>
      </c>
      <c r="C1217" s="26">
        <v>25870.0</v>
      </c>
      <c r="D1217" s="27">
        <v>2.0</v>
      </c>
      <c r="E1217" s="28"/>
    </row>
    <row r="1218" hidden="1">
      <c r="A1218" s="56" t="s">
        <v>3431</v>
      </c>
      <c r="B1218" s="29">
        <v>9208.0</v>
      </c>
      <c r="C1218" s="26">
        <v>9208.0</v>
      </c>
      <c r="D1218" s="27">
        <v>0.0</v>
      </c>
      <c r="E1218" s="40"/>
    </row>
    <row r="1219" hidden="1">
      <c r="A1219" s="56" t="s">
        <v>3432</v>
      </c>
      <c r="B1219" s="25">
        <v>0.0</v>
      </c>
      <c r="C1219" s="26"/>
      <c r="D1219" s="27">
        <v>0.0</v>
      </c>
      <c r="E1219" s="41"/>
    </row>
    <row r="1220" hidden="1">
      <c r="A1220" s="56" t="s">
        <v>3434</v>
      </c>
      <c r="B1220" s="29">
        <v>501.0</v>
      </c>
      <c r="C1220" s="26">
        <v>501.0</v>
      </c>
      <c r="D1220" s="27">
        <v>0.0</v>
      </c>
      <c r="E1220" s="41"/>
    </row>
    <row r="1221" hidden="1">
      <c r="A1221" s="31" t="s">
        <v>3436</v>
      </c>
      <c r="B1221" s="29">
        <v>0.0</v>
      </c>
      <c r="C1221" s="26"/>
      <c r="D1221" s="27">
        <v>0.0</v>
      </c>
      <c r="E1221" s="40"/>
    </row>
    <row r="1222" hidden="1">
      <c r="A1222" s="31" t="s">
        <v>3438</v>
      </c>
      <c r="B1222" s="29">
        <v>0.0</v>
      </c>
      <c r="C1222" s="26"/>
      <c r="D1222" s="27">
        <v>0.0</v>
      </c>
      <c r="E1222" s="41"/>
    </row>
    <row r="1223" hidden="1">
      <c r="A1223" s="31" t="s">
        <v>3439</v>
      </c>
      <c r="B1223" s="29">
        <v>4050.0</v>
      </c>
      <c r="C1223" s="26">
        <v>4050.0</v>
      </c>
      <c r="D1223" s="27">
        <v>0.0</v>
      </c>
      <c r="E1223" s="28" t="s">
        <v>7746</v>
      </c>
    </row>
    <row r="1224" hidden="1">
      <c r="A1224" s="31" t="s">
        <v>3441</v>
      </c>
      <c r="B1224" s="29">
        <v>3040.0</v>
      </c>
      <c r="C1224" s="26">
        <v>3040.0</v>
      </c>
      <c r="D1224" s="27">
        <v>0.0</v>
      </c>
      <c r="E1224" s="40"/>
    </row>
    <row r="1225" hidden="1">
      <c r="A1225" s="57" t="s">
        <v>3442</v>
      </c>
      <c r="B1225" s="29">
        <v>49686.25</v>
      </c>
      <c r="C1225" s="29">
        <v>49686.25000000003</v>
      </c>
      <c r="D1225" s="27">
        <v>2.9103830456733704E-11</v>
      </c>
      <c r="E1225" s="41"/>
    </row>
    <row r="1226" hidden="1">
      <c r="A1226" s="57" t="s">
        <v>3443</v>
      </c>
      <c r="B1226" s="29">
        <v>28903.0</v>
      </c>
      <c r="C1226" s="58">
        <v>28903.0</v>
      </c>
      <c r="D1226" s="27">
        <v>0.0</v>
      </c>
      <c r="E1226" s="41"/>
    </row>
    <row r="1227" hidden="1">
      <c r="A1227" s="57" t="s">
        <v>3444</v>
      </c>
      <c r="B1227" s="29">
        <v>52338.0</v>
      </c>
      <c r="C1227" s="58">
        <v>52338.0</v>
      </c>
      <c r="D1227" s="27">
        <v>0.0</v>
      </c>
      <c r="E1227" s="41"/>
    </row>
    <row r="1228" hidden="1">
      <c r="A1228" s="57" t="s">
        <v>3445</v>
      </c>
      <c r="B1228" s="29">
        <v>45543.0</v>
      </c>
      <c r="C1228" s="58">
        <v>45543.0</v>
      </c>
      <c r="D1228" s="27">
        <v>0.0</v>
      </c>
      <c r="E1228" s="41"/>
    </row>
    <row r="1229" hidden="1">
      <c r="A1229" s="57" t="s">
        <v>3447</v>
      </c>
      <c r="B1229" s="29">
        <v>751.0</v>
      </c>
      <c r="C1229" s="58">
        <v>751.0</v>
      </c>
      <c r="D1229" s="27">
        <v>0.0</v>
      </c>
      <c r="E1229" s="41"/>
    </row>
    <row r="1230" hidden="1">
      <c r="A1230" s="57" t="s">
        <v>3448</v>
      </c>
      <c r="B1230" s="29">
        <v>11224.0</v>
      </c>
      <c r="C1230" s="58">
        <v>11224.0</v>
      </c>
      <c r="D1230" s="27">
        <v>0.0</v>
      </c>
      <c r="E1230" s="41"/>
    </row>
    <row r="1231" hidden="1">
      <c r="A1231" s="35" t="s">
        <v>3449</v>
      </c>
      <c r="B1231" s="29">
        <v>219888.25</v>
      </c>
      <c r="C1231" s="58">
        <v>219888.2499999999</v>
      </c>
      <c r="D1231" s="27">
        <v>-8.731149137020111E-11</v>
      </c>
      <c r="E1231" s="41"/>
    </row>
    <row r="1232" hidden="1">
      <c r="A1232" s="36" t="s">
        <v>3450</v>
      </c>
      <c r="B1232" s="42">
        <v>-2.9103830456733704E-11</v>
      </c>
      <c r="C1232" s="64">
        <v>2.0000000001164153</v>
      </c>
      <c r="D1232" s="65">
        <v>2.000000000145519</v>
      </c>
      <c r="E1232" s="45"/>
    </row>
    <row r="1233" hidden="1"/>
    <row r="1234" hidden="1"/>
    <row r="1235" hidden="1">
      <c r="A1235" s="5" t="s">
        <v>4460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5" t="s">
        <v>3423</v>
      </c>
      <c r="B1237" s="6"/>
      <c r="C1237" s="6"/>
      <c r="D1237" s="6"/>
      <c r="E1237" s="7"/>
    </row>
    <row r="1238" hidden="1">
      <c r="A1238" s="10"/>
      <c r="B1238" s="11"/>
      <c r="C1238" s="11"/>
      <c r="D1238" s="11"/>
      <c r="E1238" s="12"/>
    </row>
    <row r="1239" hidden="1">
      <c r="A1239" s="13">
        <v>45775.0</v>
      </c>
      <c r="B1239" s="6"/>
      <c r="C1239" s="53" t="s">
        <v>3424</v>
      </c>
      <c r="D1239" s="15">
        <v>45777.0</v>
      </c>
      <c r="E1239" s="7"/>
    </row>
    <row r="1240" hidden="1">
      <c r="A1240" s="10"/>
      <c r="B1240" s="11"/>
      <c r="C1240" s="16"/>
      <c r="D1240" s="11"/>
      <c r="E1240" s="12"/>
    </row>
    <row r="1241" hidden="1">
      <c r="A1241" s="54" t="s">
        <v>4468</v>
      </c>
      <c r="B1241" s="7"/>
      <c r="C1241" s="16"/>
      <c r="D1241" s="55" t="s">
        <v>4471</v>
      </c>
      <c r="E1241" s="7"/>
    </row>
    <row r="1242" hidden="1">
      <c r="A1242" s="10"/>
      <c r="B1242" s="12"/>
      <c r="C1242" s="16"/>
      <c r="D1242" s="11"/>
      <c r="E1242" s="12"/>
    </row>
    <row r="1243" hidden="1">
      <c r="A1243" s="19" t="s">
        <v>3425</v>
      </c>
      <c r="B1243" s="6"/>
      <c r="C1243" s="6"/>
      <c r="D1243" s="6"/>
      <c r="E1243" s="7"/>
    </row>
    <row r="1244" hidden="1">
      <c r="A1244" s="20" t="s">
        <v>3426</v>
      </c>
      <c r="B1244" s="21" t="s">
        <v>3427</v>
      </c>
      <c r="C1244" s="22" t="s">
        <v>3428</v>
      </c>
      <c r="D1244" s="21" t="s">
        <v>3429</v>
      </c>
      <c r="E1244" s="23" t="s">
        <v>13</v>
      </c>
    </row>
    <row r="1245" hidden="1">
      <c r="A1245" s="56" t="s">
        <v>3430</v>
      </c>
      <c r="B1245" s="25">
        <v>10493.0</v>
      </c>
      <c r="C1245" s="26">
        <v>10493.0</v>
      </c>
      <c r="D1245" s="27">
        <v>0.0</v>
      </c>
      <c r="E1245" s="28"/>
    </row>
    <row r="1246" hidden="1">
      <c r="A1246" s="56" t="s">
        <v>3431</v>
      </c>
      <c r="B1246" s="29">
        <v>2223.0</v>
      </c>
      <c r="C1246" s="26">
        <v>2223.0</v>
      </c>
      <c r="D1246" s="27">
        <v>0.0</v>
      </c>
      <c r="E1246" s="40"/>
    </row>
    <row r="1247" hidden="1">
      <c r="A1247" s="56" t="s">
        <v>3432</v>
      </c>
      <c r="B1247" s="25">
        <v>0.0</v>
      </c>
      <c r="C1247" s="26"/>
      <c r="D1247" s="27">
        <v>0.0</v>
      </c>
      <c r="E1247" s="41"/>
    </row>
    <row r="1248" hidden="1">
      <c r="A1248" s="56" t="s">
        <v>3434</v>
      </c>
      <c r="B1248" s="29">
        <v>500.0</v>
      </c>
      <c r="C1248" s="26">
        <v>500.0</v>
      </c>
      <c r="D1248" s="27">
        <v>0.0</v>
      </c>
      <c r="E1248" s="41"/>
    </row>
    <row r="1249" hidden="1">
      <c r="A1249" s="31" t="s">
        <v>3436</v>
      </c>
      <c r="B1249" s="29">
        <v>0.0</v>
      </c>
      <c r="C1249" s="26"/>
      <c r="D1249" s="27">
        <v>0.0</v>
      </c>
      <c r="E1249" s="40"/>
    </row>
    <row r="1250" hidden="1">
      <c r="A1250" s="31" t="s">
        <v>3438</v>
      </c>
      <c r="B1250" s="29">
        <v>0.0</v>
      </c>
      <c r="C1250" s="26"/>
      <c r="D1250" s="27">
        <v>0.0</v>
      </c>
      <c r="E1250" s="41"/>
    </row>
    <row r="1251" hidden="1">
      <c r="A1251" s="31" t="s">
        <v>3439</v>
      </c>
      <c r="B1251" s="29">
        <v>0.0</v>
      </c>
      <c r="C1251" s="26"/>
      <c r="D1251" s="27">
        <v>0.0</v>
      </c>
      <c r="E1251" s="28"/>
    </row>
    <row r="1252" hidden="1">
      <c r="A1252" s="31" t="s">
        <v>3441</v>
      </c>
      <c r="B1252" s="29">
        <v>560.0</v>
      </c>
      <c r="C1252" s="26">
        <v>560.0</v>
      </c>
      <c r="D1252" s="27">
        <v>0.0</v>
      </c>
      <c r="E1252" s="40"/>
    </row>
    <row r="1253" hidden="1">
      <c r="A1253" s="57" t="s">
        <v>3442</v>
      </c>
      <c r="B1253" s="29">
        <v>18195.0</v>
      </c>
      <c r="C1253" s="29">
        <v>18195.0</v>
      </c>
      <c r="D1253" s="27">
        <v>0.0</v>
      </c>
      <c r="E1253" s="41"/>
    </row>
    <row r="1254" hidden="1">
      <c r="A1254" s="57" t="s">
        <v>3443</v>
      </c>
      <c r="B1254" s="29">
        <v>20500.0</v>
      </c>
      <c r="C1254" s="58">
        <v>20171.0</v>
      </c>
      <c r="D1254" s="27">
        <v>-329.0</v>
      </c>
      <c r="E1254" s="41"/>
    </row>
    <row r="1255" hidden="1">
      <c r="A1255" s="57" t="s">
        <v>3444</v>
      </c>
      <c r="B1255" s="29">
        <v>13703.0</v>
      </c>
      <c r="C1255" s="58">
        <v>13429.0</v>
      </c>
      <c r="D1255" s="27">
        <v>-274.0</v>
      </c>
      <c r="E1255" s="41"/>
    </row>
    <row r="1256" hidden="1">
      <c r="A1256" s="57" t="s">
        <v>3445</v>
      </c>
      <c r="B1256" s="29">
        <v>13464.0</v>
      </c>
      <c r="C1256" s="58">
        <v>13464.0</v>
      </c>
      <c r="D1256" s="27">
        <v>0.0</v>
      </c>
      <c r="E1256" s="41"/>
    </row>
    <row r="1257" hidden="1">
      <c r="A1257" s="57" t="s">
        <v>3447</v>
      </c>
      <c r="B1257" s="29">
        <v>309.0</v>
      </c>
      <c r="C1257" s="58">
        <v>309.0</v>
      </c>
      <c r="D1257" s="27">
        <v>0.0</v>
      </c>
      <c r="E1257" s="41"/>
    </row>
    <row r="1258" hidden="1">
      <c r="A1258" s="57" t="s">
        <v>3448</v>
      </c>
      <c r="B1258" s="29">
        <v>3998.0</v>
      </c>
      <c r="C1258" s="58">
        <v>3998.0</v>
      </c>
      <c r="D1258" s="27">
        <v>0.0</v>
      </c>
      <c r="E1258" s="41"/>
    </row>
    <row r="1259" hidden="1">
      <c r="A1259" s="35" t="s">
        <v>3449</v>
      </c>
      <c r="B1259" s="29">
        <v>79947.6</v>
      </c>
      <c r="C1259" s="58">
        <v>79344.6</v>
      </c>
      <c r="D1259" s="27">
        <v>-603.0</v>
      </c>
      <c r="E1259" s="41"/>
    </row>
    <row r="1260" hidden="1">
      <c r="A1260" s="36" t="s">
        <v>3450</v>
      </c>
      <c r="B1260" s="42">
        <v>-0.5999999999985448</v>
      </c>
      <c r="C1260" s="64">
        <v>-0.6000000000058208</v>
      </c>
      <c r="D1260" s="65">
        <v>-7.275957614183426E-12</v>
      </c>
      <c r="E1260" s="45"/>
    </row>
    <row r="1261" hidden="1"/>
    <row r="1262" hidden="1"/>
    <row r="1263" hidden="1">
      <c r="A1263" s="5" t="s">
        <v>4460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5" t="s">
        <v>3423</v>
      </c>
      <c r="B1265" s="6"/>
      <c r="C1265" s="6"/>
      <c r="D1265" s="6"/>
      <c r="E1265" s="7"/>
    </row>
    <row r="1266" hidden="1">
      <c r="A1266" s="10"/>
      <c r="B1266" s="11"/>
      <c r="C1266" s="11"/>
      <c r="D1266" s="11"/>
      <c r="E1266" s="12"/>
    </row>
    <row r="1267" hidden="1">
      <c r="A1267" s="13">
        <v>45778.0</v>
      </c>
      <c r="B1267" s="6"/>
      <c r="C1267" s="53" t="s">
        <v>3424</v>
      </c>
      <c r="D1267" s="15">
        <v>45781.0</v>
      </c>
      <c r="E1267" s="7"/>
    </row>
    <row r="1268" hidden="1">
      <c r="A1268" s="10"/>
      <c r="B1268" s="11"/>
      <c r="C1268" s="16"/>
      <c r="D1268" s="11"/>
      <c r="E1268" s="12"/>
    </row>
    <row r="1269" hidden="1">
      <c r="A1269" s="54" t="s">
        <v>4483</v>
      </c>
      <c r="B1269" s="7"/>
      <c r="C1269" s="16"/>
      <c r="D1269" s="55" t="s">
        <v>4469</v>
      </c>
      <c r="E1269" s="7"/>
    </row>
    <row r="1270" hidden="1">
      <c r="A1270" s="10"/>
      <c r="B1270" s="12"/>
      <c r="C1270" s="16"/>
      <c r="D1270" s="11"/>
      <c r="E1270" s="12"/>
    </row>
    <row r="1271" hidden="1">
      <c r="A1271" s="19" t="s">
        <v>3425</v>
      </c>
      <c r="B1271" s="6"/>
      <c r="C1271" s="6"/>
      <c r="D1271" s="6"/>
      <c r="E1271" s="7"/>
    </row>
    <row r="1272" hidden="1">
      <c r="A1272" s="20" t="s">
        <v>3426</v>
      </c>
      <c r="B1272" s="21" t="s">
        <v>3427</v>
      </c>
      <c r="C1272" s="22" t="s">
        <v>3428</v>
      </c>
      <c r="D1272" s="21" t="s">
        <v>3429</v>
      </c>
      <c r="E1272" s="23" t="s">
        <v>13</v>
      </c>
    </row>
    <row r="1273" hidden="1">
      <c r="A1273" s="56" t="s">
        <v>3430</v>
      </c>
      <c r="B1273" s="25">
        <v>10369.0</v>
      </c>
      <c r="C1273" s="26">
        <v>10370.0</v>
      </c>
      <c r="D1273" s="27">
        <v>1.0</v>
      </c>
      <c r="E1273" s="28"/>
    </row>
    <row r="1274" hidden="1">
      <c r="A1274" s="56" t="s">
        <v>3431</v>
      </c>
      <c r="B1274" s="29">
        <v>8339.0</v>
      </c>
      <c r="C1274" s="26">
        <v>8339.0</v>
      </c>
      <c r="D1274" s="27">
        <v>0.0</v>
      </c>
      <c r="E1274" s="40"/>
    </row>
    <row r="1275" hidden="1">
      <c r="A1275" s="56" t="s">
        <v>3432</v>
      </c>
      <c r="B1275" s="25">
        <v>280.0</v>
      </c>
      <c r="C1275" s="26">
        <v>280.0</v>
      </c>
      <c r="D1275" s="27">
        <v>0.0</v>
      </c>
      <c r="E1275" s="41"/>
    </row>
    <row r="1276" hidden="1">
      <c r="A1276" s="56" t="s">
        <v>3434</v>
      </c>
      <c r="B1276" s="29">
        <v>500.0</v>
      </c>
      <c r="C1276" s="26">
        <v>500.0</v>
      </c>
      <c r="D1276" s="27">
        <v>0.0</v>
      </c>
      <c r="E1276" s="41"/>
    </row>
    <row r="1277" hidden="1">
      <c r="A1277" s="31" t="s">
        <v>3436</v>
      </c>
      <c r="B1277" s="29">
        <v>0.0</v>
      </c>
      <c r="C1277" s="26"/>
      <c r="D1277" s="27">
        <v>0.0</v>
      </c>
      <c r="E1277" s="40"/>
    </row>
    <row r="1278" hidden="1">
      <c r="A1278" s="31" t="s">
        <v>3438</v>
      </c>
      <c r="B1278" s="29">
        <v>0.0</v>
      </c>
      <c r="C1278" s="26"/>
      <c r="D1278" s="27">
        <v>0.0</v>
      </c>
      <c r="E1278" s="41"/>
    </row>
    <row r="1279" hidden="1">
      <c r="A1279" s="31" t="s">
        <v>3439</v>
      </c>
      <c r="B1279" s="29">
        <v>4747.0</v>
      </c>
      <c r="C1279" s="26">
        <v>4747.0</v>
      </c>
      <c r="D1279" s="27">
        <v>0.0</v>
      </c>
      <c r="E1279" s="28" t="s">
        <v>7747</v>
      </c>
    </row>
    <row r="1280" hidden="1">
      <c r="A1280" s="31" t="s">
        <v>3441</v>
      </c>
      <c r="B1280" s="29">
        <v>1960.0</v>
      </c>
      <c r="C1280" s="26">
        <v>1960.0</v>
      </c>
      <c r="D1280" s="27">
        <v>0.0</v>
      </c>
      <c r="E1280" s="40"/>
    </row>
    <row r="1281" hidden="1">
      <c r="A1281" s="57" t="s">
        <v>3442</v>
      </c>
      <c r="B1281" s="29">
        <v>28464.0</v>
      </c>
      <c r="C1281" s="29">
        <v>28464.0</v>
      </c>
      <c r="D1281" s="27">
        <v>0.0</v>
      </c>
      <c r="E1281" s="41"/>
    </row>
    <row r="1282" hidden="1">
      <c r="A1282" s="57" t="s">
        <v>3443</v>
      </c>
      <c r="B1282" s="29">
        <v>20801.0</v>
      </c>
      <c r="C1282" s="58">
        <v>20801.0</v>
      </c>
      <c r="D1282" s="27">
        <v>0.0</v>
      </c>
      <c r="E1282" s="41"/>
    </row>
    <row r="1283" hidden="1">
      <c r="A1283" s="57" t="s">
        <v>3444</v>
      </c>
      <c r="B1283" s="29">
        <v>32351.0</v>
      </c>
      <c r="C1283" s="58">
        <v>32351.0</v>
      </c>
      <c r="D1283" s="27">
        <v>0.0</v>
      </c>
      <c r="E1283" s="41"/>
    </row>
    <row r="1284" hidden="1">
      <c r="A1284" s="57" t="s">
        <v>3445</v>
      </c>
      <c r="B1284" s="29">
        <v>28381.0</v>
      </c>
      <c r="C1284" s="58">
        <v>28381.0</v>
      </c>
      <c r="D1284" s="27">
        <v>0.0</v>
      </c>
      <c r="E1284" s="41"/>
    </row>
    <row r="1285" hidden="1">
      <c r="A1285" s="57" t="s">
        <v>3447</v>
      </c>
      <c r="B1285" s="29">
        <v>0.0</v>
      </c>
      <c r="C1285" s="58">
        <v>0.0</v>
      </c>
      <c r="D1285" s="27">
        <v>0.0</v>
      </c>
      <c r="E1285" s="41"/>
    </row>
    <row r="1286" hidden="1">
      <c r="A1286" s="57" t="s">
        <v>3448</v>
      </c>
      <c r="B1286" s="29">
        <v>6492.0</v>
      </c>
      <c r="C1286" s="58">
        <v>6492.0</v>
      </c>
      <c r="D1286" s="27">
        <v>0.0</v>
      </c>
      <c r="E1286" s="41"/>
    </row>
    <row r="1287" hidden="1">
      <c r="A1287" s="35" t="s">
        <v>3449</v>
      </c>
      <c r="B1287" s="29">
        <v>136192.45</v>
      </c>
      <c r="C1287" s="58">
        <v>136302.45</v>
      </c>
      <c r="D1287" s="27">
        <v>110.0</v>
      </c>
      <c r="E1287" s="41"/>
    </row>
    <row r="1288" hidden="1">
      <c r="A1288" s="36" t="s">
        <v>3450</v>
      </c>
      <c r="B1288" s="42">
        <v>-0.4500000000007276</v>
      </c>
      <c r="C1288" s="64">
        <v>-109.45000000001164</v>
      </c>
      <c r="D1288" s="65">
        <v>-109.00000000001091</v>
      </c>
      <c r="E1288" s="45"/>
    </row>
    <row r="1289" hidden="1"/>
    <row r="1290" hidden="1"/>
    <row r="1291" hidden="1">
      <c r="A1291" s="5" t="s">
        <v>4460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5" t="s">
        <v>3423</v>
      </c>
      <c r="B1293" s="6"/>
      <c r="C1293" s="6"/>
      <c r="D1293" s="6"/>
      <c r="E1293" s="7"/>
    </row>
    <row r="1294" hidden="1">
      <c r="A1294" s="10"/>
      <c r="B1294" s="11"/>
      <c r="C1294" s="11"/>
      <c r="D1294" s="11"/>
      <c r="E1294" s="12"/>
    </row>
    <row r="1295" hidden="1">
      <c r="A1295" s="13">
        <v>45782.0</v>
      </c>
      <c r="B1295" s="6"/>
      <c r="C1295" s="53" t="s">
        <v>3424</v>
      </c>
      <c r="D1295" s="15">
        <v>45788.0</v>
      </c>
      <c r="E1295" s="7"/>
    </row>
    <row r="1296" hidden="1">
      <c r="A1296" s="10"/>
      <c r="B1296" s="11"/>
      <c r="C1296" s="16"/>
      <c r="D1296" s="11"/>
      <c r="E1296" s="12"/>
    </row>
    <row r="1297" hidden="1">
      <c r="A1297" s="54" t="s">
        <v>4468</v>
      </c>
      <c r="B1297" s="7"/>
      <c r="C1297" s="16"/>
      <c r="D1297" s="55" t="s">
        <v>4469</v>
      </c>
      <c r="E1297" s="7"/>
    </row>
    <row r="1298" hidden="1">
      <c r="A1298" s="10"/>
      <c r="B1298" s="12"/>
      <c r="C1298" s="16"/>
      <c r="D1298" s="11"/>
      <c r="E1298" s="12"/>
    </row>
    <row r="1299" hidden="1">
      <c r="A1299" s="19" t="s">
        <v>3425</v>
      </c>
      <c r="B1299" s="6"/>
      <c r="C1299" s="6"/>
      <c r="D1299" s="6"/>
      <c r="E1299" s="7"/>
    </row>
    <row r="1300" hidden="1">
      <c r="A1300" s="20" t="s">
        <v>3426</v>
      </c>
      <c r="B1300" s="21" t="s">
        <v>3427</v>
      </c>
      <c r="C1300" s="22" t="s">
        <v>3428</v>
      </c>
      <c r="D1300" s="21" t="s">
        <v>3429</v>
      </c>
      <c r="E1300" s="23" t="s">
        <v>13</v>
      </c>
    </row>
    <row r="1301" hidden="1">
      <c r="A1301" s="56" t="s">
        <v>3430</v>
      </c>
      <c r="B1301" s="25">
        <v>24342.0</v>
      </c>
      <c r="C1301" s="26">
        <v>24342.0</v>
      </c>
      <c r="D1301" s="27">
        <v>0.0</v>
      </c>
      <c r="E1301" s="28"/>
    </row>
    <row r="1302" hidden="1">
      <c r="A1302" s="56" t="s">
        <v>3431</v>
      </c>
      <c r="B1302" s="29">
        <v>8624.0</v>
      </c>
      <c r="C1302" s="26">
        <v>8624.0</v>
      </c>
      <c r="D1302" s="27">
        <v>0.0</v>
      </c>
      <c r="E1302" s="40"/>
    </row>
    <row r="1303" hidden="1">
      <c r="A1303" s="56" t="s">
        <v>3432</v>
      </c>
      <c r="B1303" s="25">
        <v>300.0</v>
      </c>
      <c r="C1303" s="26">
        <v>300.0</v>
      </c>
      <c r="D1303" s="27">
        <v>0.0</v>
      </c>
      <c r="E1303" s="41"/>
    </row>
    <row r="1304" hidden="1">
      <c r="A1304" s="56" t="s">
        <v>3434</v>
      </c>
      <c r="B1304" s="29">
        <v>500.0</v>
      </c>
      <c r="C1304" s="26">
        <v>501.0</v>
      </c>
      <c r="D1304" s="27">
        <v>1.0</v>
      </c>
      <c r="E1304" s="41"/>
    </row>
    <row r="1305" hidden="1">
      <c r="A1305" s="31" t="s">
        <v>3436</v>
      </c>
      <c r="B1305" s="29">
        <v>0.0</v>
      </c>
      <c r="C1305" s="26"/>
      <c r="D1305" s="27">
        <v>0.0</v>
      </c>
      <c r="E1305" s="40"/>
    </row>
    <row r="1306" hidden="1">
      <c r="A1306" s="31" t="s">
        <v>3438</v>
      </c>
      <c r="B1306" s="29">
        <v>0.0</v>
      </c>
      <c r="C1306" s="26"/>
      <c r="D1306" s="27">
        <v>0.0</v>
      </c>
      <c r="E1306" s="41"/>
    </row>
    <row r="1307" hidden="1">
      <c r="A1307" s="31" t="s">
        <v>3439</v>
      </c>
      <c r="B1307" s="29">
        <v>4412.0</v>
      </c>
      <c r="C1307" s="26">
        <v>4412.0</v>
      </c>
      <c r="D1307" s="27">
        <v>0.0</v>
      </c>
      <c r="E1307" s="28" t="s">
        <v>7748</v>
      </c>
    </row>
    <row r="1308" hidden="1">
      <c r="A1308" s="31" t="s">
        <v>3441</v>
      </c>
      <c r="B1308" s="29">
        <v>3280.0</v>
      </c>
      <c r="C1308" s="26">
        <v>3280.0</v>
      </c>
      <c r="D1308" s="27">
        <v>0.0</v>
      </c>
      <c r="E1308" s="40"/>
    </row>
    <row r="1309" hidden="1">
      <c r="A1309" s="57" t="s">
        <v>3442</v>
      </c>
      <c r="B1309" s="29">
        <v>52571.0</v>
      </c>
      <c r="C1309" s="29">
        <v>52571.0</v>
      </c>
      <c r="D1309" s="27">
        <v>0.0</v>
      </c>
      <c r="E1309" s="41"/>
    </row>
    <row r="1310" hidden="1">
      <c r="A1310" s="57" t="s">
        <v>3443</v>
      </c>
      <c r="B1310" s="29">
        <v>39050.0</v>
      </c>
      <c r="C1310" s="58">
        <v>39050.0</v>
      </c>
      <c r="D1310" s="27">
        <v>0.0</v>
      </c>
      <c r="E1310" s="41"/>
    </row>
    <row r="1311" hidden="1">
      <c r="A1311" s="57" t="s">
        <v>3444</v>
      </c>
      <c r="B1311" s="29">
        <v>47258.0</v>
      </c>
      <c r="C1311" s="58">
        <v>47258.0</v>
      </c>
      <c r="D1311" s="27">
        <v>0.0</v>
      </c>
      <c r="E1311" s="41"/>
    </row>
    <row r="1312" hidden="1">
      <c r="A1312" s="57" t="s">
        <v>3445</v>
      </c>
      <c r="B1312" s="29">
        <v>38846.0</v>
      </c>
      <c r="C1312" s="58">
        <v>38846.0</v>
      </c>
      <c r="D1312" s="27">
        <v>0.0</v>
      </c>
      <c r="E1312" s="41"/>
    </row>
    <row r="1313" hidden="1">
      <c r="A1313" s="57" t="s">
        <v>3447</v>
      </c>
      <c r="B1313" s="29">
        <v>677.0</v>
      </c>
      <c r="C1313" s="58">
        <v>677.0</v>
      </c>
      <c r="D1313" s="27">
        <v>0.0</v>
      </c>
      <c r="E1313" s="41"/>
    </row>
    <row r="1314" hidden="1">
      <c r="A1314" s="57" t="s">
        <v>3448</v>
      </c>
      <c r="B1314" s="29">
        <v>10487.0</v>
      </c>
      <c r="C1314" s="58">
        <v>10487.0</v>
      </c>
      <c r="D1314" s="27">
        <v>0.0</v>
      </c>
      <c r="E1314" s="41"/>
    </row>
    <row r="1315" hidden="1">
      <c r="A1315" s="35" t="s">
        <v>3449</v>
      </c>
      <c r="B1315" s="29">
        <v>220139.0</v>
      </c>
      <c r="C1315" s="58">
        <v>220139.0</v>
      </c>
      <c r="D1315" s="27">
        <v>0.0</v>
      </c>
      <c r="E1315" s="41"/>
    </row>
    <row r="1316" hidden="1">
      <c r="A1316" s="36" t="s">
        <v>3450</v>
      </c>
      <c r="B1316" s="42">
        <v>-279.0</v>
      </c>
      <c r="C1316" s="64">
        <v>-278.0</v>
      </c>
      <c r="D1316" s="65">
        <v>1.0</v>
      </c>
      <c r="E1316" s="45"/>
    </row>
    <row r="1317" hidden="1"/>
    <row r="1318" hidden="1"/>
    <row r="1319" hidden="1">
      <c r="A1319" s="5" t="s">
        <v>4460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5" t="s">
        <v>3423</v>
      </c>
      <c r="B1321" s="6"/>
      <c r="C1321" s="6"/>
      <c r="D1321" s="6"/>
      <c r="E1321" s="7"/>
    </row>
    <row r="1322" hidden="1">
      <c r="A1322" s="10"/>
      <c r="B1322" s="11"/>
      <c r="C1322" s="11"/>
      <c r="D1322" s="11"/>
      <c r="E1322" s="12"/>
    </row>
    <row r="1323" hidden="1">
      <c r="A1323" s="13">
        <v>45789.0</v>
      </c>
      <c r="B1323" s="6"/>
      <c r="C1323" s="53" t="s">
        <v>3424</v>
      </c>
      <c r="D1323" s="15">
        <v>45795.0</v>
      </c>
      <c r="E1323" s="7"/>
    </row>
    <row r="1324" hidden="1">
      <c r="A1324" s="10"/>
      <c r="B1324" s="11"/>
      <c r="C1324" s="16"/>
      <c r="D1324" s="11"/>
      <c r="E1324" s="12"/>
    </row>
    <row r="1325" hidden="1">
      <c r="A1325" s="54" t="s">
        <v>4468</v>
      </c>
      <c r="B1325" s="7"/>
      <c r="C1325" s="16"/>
      <c r="D1325" s="55" t="s">
        <v>4469</v>
      </c>
      <c r="E1325" s="7"/>
    </row>
    <row r="1326" hidden="1">
      <c r="A1326" s="10"/>
      <c r="B1326" s="12"/>
      <c r="C1326" s="16"/>
      <c r="D1326" s="11"/>
      <c r="E1326" s="12"/>
    </row>
    <row r="1327" hidden="1">
      <c r="A1327" s="19" t="s">
        <v>3425</v>
      </c>
      <c r="B1327" s="6"/>
      <c r="C1327" s="6"/>
      <c r="D1327" s="6"/>
      <c r="E1327" s="7"/>
    </row>
    <row r="1328" hidden="1">
      <c r="A1328" s="20" t="s">
        <v>3426</v>
      </c>
      <c r="B1328" s="21" t="s">
        <v>3427</v>
      </c>
      <c r="C1328" s="22" t="s">
        <v>3428</v>
      </c>
      <c r="D1328" s="21" t="s">
        <v>3429</v>
      </c>
      <c r="E1328" s="23" t="s">
        <v>13</v>
      </c>
    </row>
    <row r="1329" hidden="1">
      <c r="A1329" s="56" t="s">
        <v>3430</v>
      </c>
      <c r="B1329" s="25">
        <v>30161.0</v>
      </c>
      <c r="C1329" s="26">
        <v>30161.0</v>
      </c>
      <c r="D1329" s="27">
        <v>0.0</v>
      </c>
      <c r="E1329" s="28"/>
    </row>
    <row r="1330" hidden="1">
      <c r="A1330" s="56" t="s">
        <v>3431</v>
      </c>
      <c r="B1330" s="29">
        <v>6661.0</v>
      </c>
      <c r="C1330" s="26">
        <v>6661.0</v>
      </c>
      <c r="D1330" s="27">
        <v>0.0</v>
      </c>
      <c r="E1330" s="40"/>
    </row>
    <row r="1331" hidden="1">
      <c r="A1331" s="56" t="s">
        <v>3432</v>
      </c>
      <c r="B1331" s="25">
        <v>785.0</v>
      </c>
      <c r="C1331" s="26">
        <v>785.0</v>
      </c>
      <c r="D1331" s="27">
        <v>0.0</v>
      </c>
      <c r="E1331" s="41"/>
    </row>
    <row r="1332" hidden="1">
      <c r="A1332" s="56" t="s">
        <v>3434</v>
      </c>
      <c r="B1332" s="29">
        <v>1000.0</v>
      </c>
      <c r="C1332" s="26">
        <v>1002.0</v>
      </c>
      <c r="D1332" s="27">
        <v>2.0</v>
      </c>
      <c r="E1332" s="41"/>
    </row>
    <row r="1333" hidden="1">
      <c r="A1333" s="31" t="s">
        <v>3436</v>
      </c>
      <c r="B1333" s="29">
        <v>0.0</v>
      </c>
      <c r="C1333" s="26"/>
      <c r="D1333" s="27">
        <v>0.0</v>
      </c>
      <c r="E1333" s="40"/>
    </row>
    <row r="1334" hidden="1">
      <c r="A1334" s="31" t="s">
        <v>3438</v>
      </c>
      <c r="B1334" s="29">
        <v>0.0</v>
      </c>
      <c r="C1334" s="26"/>
      <c r="D1334" s="27">
        <v>0.0</v>
      </c>
      <c r="E1334" s="41"/>
    </row>
    <row r="1335" hidden="1">
      <c r="A1335" s="31" t="s">
        <v>3439</v>
      </c>
      <c r="B1335" s="29">
        <v>0.0</v>
      </c>
      <c r="C1335" s="26"/>
      <c r="D1335" s="27">
        <v>0.0</v>
      </c>
      <c r="E1335" s="28"/>
    </row>
    <row r="1336" hidden="1">
      <c r="A1336" s="31" t="s">
        <v>3441</v>
      </c>
      <c r="B1336" s="29">
        <v>1320.0</v>
      </c>
      <c r="C1336" s="26">
        <v>1320.0</v>
      </c>
      <c r="D1336" s="27">
        <v>0.0</v>
      </c>
      <c r="E1336" s="40"/>
    </row>
    <row r="1337" hidden="1">
      <c r="A1337" s="57" t="s">
        <v>3442</v>
      </c>
      <c r="B1337" s="29">
        <v>57768.0</v>
      </c>
      <c r="C1337" s="29">
        <v>57768.0</v>
      </c>
      <c r="D1337" s="27">
        <v>0.0</v>
      </c>
      <c r="E1337" s="41"/>
    </row>
    <row r="1338" hidden="1">
      <c r="A1338" s="57" t="s">
        <v>3443</v>
      </c>
      <c r="B1338" s="29">
        <v>39918.0</v>
      </c>
      <c r="C1338" s="58">
        <v>39918.0</v>
      </c>
      <c r="D1338" s="27">
        <v>0.0</v>
      </c>
      <c r="E1338" s="41"/>
    </row>
    <row r="1339" hidden="1">
      <c r="A1339" s="57" t="s">
        <v>3444</v>
      </c>
      <c r="B1339" s="29">
        <v>48389.0</v>
      </c>
      <c r="C1339" s="58">
        <v>48389.0</v>
      </c>
      <c r="D1339" s="27">
        <v>0.0</v>
      </c>
      <c r="E1339" s="41"/>
    </row>
    <row r="1340" hidden="1">
      <c r="A1340" s="57" t="s">
        <v>3445</v>
      </c>
      <c r="B1340" s="29">
        <v>41876.0</v>
      </c>
      <c r="C1340" s="58">
        <v>41876.0</v>
      </c>
      <c r="D1340" s="27">
        <v>0.0</v>
      </c>
      <c r="E1340" s="41"/>
    </row>
    <row r="1341" hidden="1">
      <c r="A1341" s="57" t="s">
        <v>3447</v>
      </c>
      <c r="B1341" s="29">
        <v>448.0</v>
      </c>
      <c r="C1341" s="58">
        <v>448.0</v>
      </c>
      <c r="D1341" s="27">
        <v>0.0</v>
      </c>
      <c r="E1341" s="41"/>
    </row>
    <row r="1342" hidden="1">
      <c r="A1342" s="57" t="s">
        <v>3448</v>
      </c>
      <c r="B1342" s="29">
        <v>9062.0</v>
      </c>
      <c r="C1342" s="58">
        <v>9062.0</v>
      </c>
      <c r="D1342" s="27">
        <v>0.0</v>
      </c>
      <c r="E1342" s="41"/>
    </row>
    <row r="1343" hidden="1">
      <c r="A1343" s="35" t="s">
        <v>3449</v>
      </c>
      <c r="B1343" s="29">
        <v>228325.5</v>
      </c>
      <c r="C1343" s="58">
        <v>228325.5</v>
      </c>
      <c r="D1343" s="27">
        <v>0.0</v>
      </c>
      <c r="E1343" s="41"/>
    </row>
    <row r="1344" hidden="1">
      <c r="A1344" s="36" t="s">
        <v>3450</v>
      </c>
      <c r="B1344" s="42">
        <v>0.5</v>
      </c>
      <c r="C1344" s="64">
        <v>2.5</v>
      </c>
      <c r="D1344" s="65">
        <v>2.0</v>
      </c>
      <c r="E1344" s="45"/>
    </row>
    <row r="1345" hidden="1"/>
    <row r="1346" hidden="1"/>
    <row r="1347" hidden="1">
      <c r="A1347" s="5" t="s">
        <v>4460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5" t="s">
        <v>3423</v>
      </c>
      <c r="B1349" s="6"/>
      <c r="C1349" s="6"/>
      <c r="D1349" s="6"/>
      <c r="E1349" s="7"/>
    </row>
    <row r="1350" hidden="1">
      <c r="A1350" s="10"/>
      <c r="B1350" s="11"/>
      <c r="C1350" s="11"/>
      <c r="D1350" s="11"/>
      <c r="E1350" s="12"/>
    </row>
    <row r="1351" hidden="1">
      <c r="A1351" s="13">
        <v>45796.0</v>
      </c>
      <c r="B1351" s="6"/>
      <c r="C1351" s="53" t="s">
        <v>3424</v>
      </c>
      <c r="D1351" s="15">
        <v>45802.0</v>
      </c>
      <c r="E1351" s="7"/>
    </row>
    <row r="1352" hidden="1">
      <c r="A1352" s="10"/>
      <c r="B1352" s="11"/>
      <c r="C1352" s="16"/>
      <c r="D1352" s="11"/>
      <c r="E1352" s="12"/>
    </row>
    <row r="1353" hidden="1">
      <c r="A1353" s="54" t="s">
        <v>4468</v>
      </c>
      <c r="B1353" s="7"/>
      <c r="C1353" s="16"/>
      <c r="D1353" s="55" t="s">
        <v>4469</v>
      </c>
      <c r="E1353" s="7"/>
    </row>
    <row r="1354" hidden="1">
      <c r="A1354" s="10"/>
      <c r="B1354" s="12"/>
      <c r="C1354" s="16"/>
      <c r="D1354" s="11"/>
      <c r="E1354" s="12"/>
    </row>
    <row r="1355" hidden="1">
      <c r="A1355" s="19" t="s">
        <v>3425</v>
      </c>
      <c r="B1355" s="6"/>
      <c r="C1355" s="6"/>
      <c r="D1355" s="6"/>
      <c r="E1355" s="7"/>
    </row>
    <row r="1356" hidden="1">
      <c r="A1356" s="20" t="s">
        <v>3426</v>
      </c>
      <c r="B1356" s="21" t="s">
        <v>3427</v>
      </c>
      <c r="C1356" s="22" t="s">
        <v>3428</v>
      </c>
      <c r="D1356" s="21" t="s">
        <v>3429</v>
      </c>
      <c r="E1356" s="23" t="s">
        <v>13</v>
      </c>
    </row>
    <row r="1357" hidden="1">
      <c r="A1357" s="56" t="s">
        <v>3430</v>
      </c>
      <c r="B1357" s="25">
        <v>29289.0</v>
      </c>
      <c r="C1357" s="26">
        <v>29290.0</v>
      </c>
      <c r="D1357" s="27">
        <v>1.0</v>
      </c>
      <c r="E1357" s="28"/>
    </row>
    <row r="1358" hidden="1">
      <c r="A1358" s="56" t="s">
        <v>3431</v>
      </c>
      <c r="B1358" s="29">
        <v>9656.0</v>
      </c>
      <c r="C1358" s="26">
        <v>9656.0</v>
      </c>
      <c r="D1358" s="27">
        <v>0.0</v>
      </c>
      <c r="E1358" s="40"/>
    </row>
    <row r="1359" hidden="1">
      <c r="A1359" s="56" t="s">
        <v>3432</v>
      </c>
      <c r="B1359" s="25">
        <v>0.0</v>
      </c>
      <c r="C1359" s="26"/>
      <c r="D1359" s="27">
        <v>0.0</v>
      </c>
      <c r="E1359" s="41"/>
    </row>
    <row r="1360" hidden="1">
      <c r="A1360" s="56" t="s">
        <v>3434</v>
      </c>
      <c r="B1360" s="29">
        <v>1007.0</v>
      </c>
      <c r="C1360" s="26">
        <v>1007.0</v>
      </c>
      <c r="D1360" s="27">
        <v>0.0</v>
      </c>
      <c r="E1360" s="41"/>
    </row>
    <row r="1361" hidden="1">
      <c r="A1361" s="31" t="s">
        <v>3436</v>
      </c>
      <c r="B1361" s="29">
        <v>0.0</v>
      </c>
      <c r="C1361" s="26"/>
      <c r="D1361" s="27">
        <v>0.0</v>
      </c>
      <c r="E1361" s="40"/>
    </row>
    <row r="1362" hidden="1">
      <c r="A1362" s="31" t="s">
        <v>3438</v>
      </c>
      <c r="B1362" s="29">
        <v>0.0</v>
      </c>
      <c r="C1362" s="26"/>
      <c r="D1362" s="27">
        <v>0.0</v>
      </c>
      <c r="E1362" s="41"/>
    </row>
    <row r="1363" hidden="1">
      <c r="A1363" s="31" t="s">
        <v>3439</v>
      </c>
      <c r="B1363" s="29">
        <v>5000.0</v>
      </c>
      <c r="C1363" s="26">
        <v>5000.0</v>
      </c>
      <c r="D1363" s="27">
        <v>0.0</v>
      </c>
      <c r="E1363" s="28" t="s">
        <v>7749</v>
      </c>
    </row>
    <row r="1364" hidden="1">
      <c r="A1364" s="31" t="s">
        <v>3441</v>
      </c>
      <c r="B1364" s="29">
        <v>1720.0</v>
      </c>
      <c r="C1364" s="26">
        <v>1720.0</v>
      </c>
      <c r="D1364" s="27">
        <v>0.0</v>
      </c>
      <c r="E1364" s="40"/>
    </row>
    <row r="1365" hidden="1">
      <c r="A1365" s="57" t="s">
        <v>3442</v>
      </c>
      <c r="B1365" s="29">
        <v>48210.0</v>
      </c>
      <c r="C1365" s="29">
        <v>48210.0</v>
      </c>
      <c r="D1365" s="27">
        <v>0.0</v>
      </c>
      <c r="E1365" s="41"/>
    </row>
    <row r="1366" hidden="1">
      <c r="A1366" s="57" t="s">
        <v>3443</v>
      </c>
      <c r="B1366" s="29">
        <v>36683.0</v>
      </c>
      <c r="C1366" s="58">
        <v>36683.0</v>
      </c>
      <c r="D1366" s="27">
        <v>0.0</v>
      </c>
      <c r="E1366" s="41"/>
    </row>
    <row r="1367" hidden="1">
      <c r="A1367" s="57" t="s">
        <v>3444</v>
      </c>
      <c r="B1367" s="29">
        <v>55963.0</v>
      </c>
      <c r="C1367" s="58">
        <v>55963.0</v>
      </c>
      <c r="D1367" s="27">
        <v>0.0</v>
      </c>
      <c r="E1367" s="41"/>
    </row>
    <row r="1368" hidden="1">
      <c r="A1368" s="57" t="s">
        <v>3445</v>
      </c>
      <c r="B1368" s="29">
        <v>39313.0</v>
      </c>
      <c r="C1368" s="58">
        <v>39313.0</v>
      </c>
      <c r="D1368" s="27">
        <v>0.0</v>
      </c>
      <c r="E1368" s="41"/>
    </row>
    <row r="1369" hidden="1">
      <c r="A1369" s="57" t="s">
        <v>3447</v>
      </c>
      <c r="B1369" s="29">
        <v>1484.0</v>
      </c>
      <c r="C1369" s="58">
        <v>1484.0</v>
      </c>
      <c r="D1369" s="27">
        <v>0.0</v>
      </c>
      <c r="E1369" s="41"/>
    </row>
    <row r="1370" hidden="1">
      <c r="A1370" s="57" t="s">
        <v>3448</v>
      </c>
      <c r="B1370" s="29">
        <v>10227.0</v>
      </c>
      <c r="C1370" s="58">
        <v>10227.0</v>
      </c>
      <c r="D1370" s="27">
        <v>0.0</v>
      </c>
      <c r="E1370" s="41"/>
    </row>
    <row r="1371" hidden="1">
      <c r="A1371" s="35" t="s">
        <v>3449</v>
      </c>
      <c r="B1371" s="29">
        <v>228324.5</v>
      </c>
      <c r="C1371" s="58">
        <v>228324.5</v>
      </c>
      <c r="D1371" s="27">
        <v>0.0</v>
      </c>
      <c r="E1371" s="41"/>
    </row>
    <row r="1372" hidden="1">
      <c r="A1372" s="36" t="s">
        <v>3450</v>
      </c>
      <c r="B1372" s="42">
        <v>0.5</v>
      </c>
      <c r="C1372" s="64">
        <v>1.5</v>
      </c>
      <c r="D1372" s="65">
        <v>1.0</v>
      </c>
      <c r="E1372" s="45"/>
    </row>
    <row r="1373" hidden="1"/>
    <row r="1374" hidden="1"/>
    <row r="1375" hidden="1">
      <c r="A1375" s="5" t="s">
        <v>4460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5" t="s">
        <v>3423</v>
      </c>
      <c r="B1377" s="6"/>
      <c r="C1377" s="6"/>
      <c r="D1377" s="6"/>
      <c r="E1377" s="7"/>
    </row>
    <row r="1378" hidden="1">
      <c r="A1378" s="10"/>
      <c r="B1378" s="11"/>
      <c r="C1378" s="11"/>
      <c r="D1378" s="11"/>
      <c r="E1378" s="12"/>
    </row>
    <row r="1379" hidden="1">
      <c r="A1379" s="13">
        <v>45803.0</v>
      </c>
      <c r="B1379" s="6"/>
      <c r="C1379" s="53" t="s">
        <v>3424</v>
      </c>
      <c r="D1379" s="15">
        <v>45808.0</v>
      </c>
      <c r="E1379" s="7"/>
    </row>
    <row r="1380" hidden="1">
      <c r="A1380" s="10"/>
      <c r="B1380" s="11"/>
      <c r="C1380" s="16"/>
      <c r="D1380" s="11"/>
      <c r="E1380" s="12"/>
    </row>
    <row r="1381" hidden="1">
      <c r="A1381" s="54" t="s">
        <v>4468</v>
      </c>
      <c r="B1381" s="7"/>
      <c r="C1381" s="16"/>
      <c r="D1381" s="55" t="s">
        <v>4477</v>
      </c>
      <c r="E1381" s="7"/>
    </row>
    <row r="1382" hidden="1">
      <c r="A1382" s="10"/>
      <c r="B1382" s="12"/>
      <c r="C1382" s="16"/>
      <c r="D1382" s="11"/>
      <c r="E1382" s="12"/>
    </row>
    <row r="1383" hidden="1">
      <c r="A1383" s="19" t="s">
        <v>3425</v>
      </c>
      <c r="B1383" s="6"/>
      <c r="C1383" s="6"/>
      <c r="D1383" s="6"/>
      <c r="E1383" s="7"/>
    </row>
    <row r="1384" hidden="1">
      <c r="A1384" s="20" t="s">
        <v>3426</v>
      </c>
      <c r="B1384" s="21" t="s">
        <v>3427</v>
      </c>
      <c r="C1384" s="22" t="s">
        <v>3428</v>
      </c>
      <c r="D1384" s="21" t="s">
        <v>3429</v>
      </c>
      <c r="E1384" s="23" t="s">
        <v>13</v>
      </c>
    </row>
    <row r="1385" hidden="1">
      <c r="A1385" s="56" t="s">
        <v>3430</v>
      </c>
      <c r="B1385" s="25">
        <v>22710.0</v>
      </c>
      <c r="C1385" s="26">
        <v>22710.0</v>
      </c>
      <c r="D1385" s="27">
        <v>0.0</v>
      </c>
      <c r="E1385" s="28"/>
    </row>
    <row r="1386" hidden="1">
      <c r="A1386" s="56" t="s">
        <v>3431</v>
      </c>
      <c r="B1386" s="29">
        <v>9123.0</v>
      </c>
      <c r="C1386" s="26">
        <v>8625.0</v>
      </c>
      <c r="D1386" s="27">
        <v>-498.0</v>
      </c>
      <c r="E1386" s="40"/>
    </row>
    <row r="1387" hidden="1">
      <c r="A1387" s="56" t="s">
        <v>3432</v>
      </c>
      <c r="B1387" s="25">
        <v>0.0</v>
      </c>
      <c r="C1387" s="26"/>
      <c r="D1387" s="27">
        <v>0.0</v>
      </c>
      <c r="E1387" s="41"/>
    </row>
    <row r="1388" hidden="1">
      <c r="A1388" s="56" t="s">
        <v>3434</v>
      </c>
      <c r="B1388" s="29">
        <v>500.0</v>
      </c>
      <c r="C1388" s="26">
        <v>500.0</v>
      </c>
      <c r="D1388" s="27">
        <v>0.0</v>
      </c>
      <c r="E1388" s="41"/>
    </row>
    <row r="1389" hidden="1">
      <c r="A1389" s="31" t="s">
        <v>3436</v>
      </c>
      <c r="B1389" s="29">
        <v>0.0</v>
      </c>
      <c r="C1389" s="26"/>
      <c r="D1389" s="27">
        <v>0.0</v>
      </c>
      <c r="E1389" s="40"/>
    </row>
    <row r="1390" hidden="1">
      <c r="A1390" s="31" t="s">
        <v>3438</v>
      </c>
      <c r="B1390" s="29">
        <v>0.0</v>
      </c>
      <c r="C1390" s="26"/>
      <c r="D1390" s="27">
        <v>0.0</v>
      </c>
      <c r="E1390" s="41"/>
    </row>
    <row r="1391" hidden="1">
      <c r="A1391" s="31" t="s">
        <v>3439</v>
      </c>
      <c r="B1391" s="29">
        <v>0.0</v>
      </c>
      <c r="C1391" s="26"/>
      <c r="D1391" s="27">
        <v>0.0</v>
      </c>
      <c r="E1391" s="28"/>
    </row>
    <row r="1392" hidden="1">
      <c r="A1392" s="31" t="s">
        <v>3441</v>
      </c>
      <c r="B1392" s="29">
        <v>2240.0</v>
      </c>
      <c r="C1392" s="26">
        <v>2240.0</v>
      </c>
      <c r="D1392" s="27">
        <v>0.0</v>
      </c>
      <c r="E1392" s="40"/>
    </row>
    <row r="1393" hidden="1">
      <c r="A1393" s="57" t="s">
        <v>3442</v>
      </c>
      <c r="B1393" s="29">
        <v>40625.0</v>
      </c>
      <c r="C1393" s="29">
        <v>40336.0</v>
      </c>
      <c r="D1393" s="27">
        <v>-289.0</v>
      </c>
      <c r="E1393" s="41"/>
    </row>
    <row r="1394" hidden="1">
      <c r="A1394" s="57" t="s">
        <v>3443</v>
      </c>
      <c r="B1394" s="29">
        <v>30685.0</v>
      </c>
      <c r="C1394" s="58">
        <v>30685.0</v>
      </c>
      <c r="D1394" s="27">
        <v>0.0</v>
      </c>
      <c r="E1394" s="41"/>
    </row>
    <row r="1395" hidden="1">
      <c r="A1395" s="57" t="s">
        <v>3444</v>
      </c>
      <c r="B1395" s="29">
        <v>45457.0</v>
      </c>
      <c r="C1395" s="58">
        <v>45457.0</v>
      </c>
      <c r="D1395" s="27">
        <v>0.0</v>
      </c>
      <c r="E1395" s="41"/>
    </row>
    <row r="1396" hidden="1">
      <c r="A1396" s="57" t="s">
        <v>3445</v>
      </c>
      <c r="B1396" s="29">
        <v>41193.0</v>
      </c>
      <c r="C1396" s="58">
        <v>41193.0</v>
      </c>
      <c r="D1396" s="27">
        <v>0.0</v>
      </c>
      <c r="E1396" s="41"/>
    </row>
    <row r="1397" hidden="1">
      <c r="A1397" s="57" t="s">
        <v>3447</v>
      </c>
      <c r="B1397" s="29">
        <v>946.0</v>
      </c>
      <c r="C1397" s="58">
        <v>946.0</v>
      </c>
      <c r="D1397" s="27">
        <v>0.0</v>
      </c>
      <c r="E1397" s="41"/>
    </row>
    <row r="1398" hidden="1">
      <c r="A1398" s="57" t="s">
        <v>3448</v>
      </c>
      <c r="B1398" s="29">
        <v>11425.0</v>
      </c>
      <c r="C1398" s="58">
        <v>11425.0</v>
      </c>
      <c r="D1398" s="27">
        <v>0.0</v>
      </c>
      <c r="E1398" s="41"/>
    </row>
    <row r="1399" hidden="1">
      <c r="A1399" s="35" t="s">
        <v>3449</v>
      </c>
      <c r="B1399" s="29">
        <v>193478.5</v>
      </c>
      <c r="C1399" s="58">
        <v>193189.5</v>
      </c>
      <c r="D1399" s="27">
        <v>-289.0</v>
      </c>
      <c r="E1399" s="41"/>
    </row>
    <row r="1400" hidden="1">
      <c r="A1400" s="36" t="s">
        <v>3450</v>
      </c>
      <c r="B1400" s="42">
        <v>0.5</v>
      </c>
      <c r="C1400" s="64">
        <v>-497.5</v>
      </c>
      <c r="D1400" s="65">
        <v>-498.0</v>
      </c>
      <c r="E1400" s="45"/>
    </row>
    <row r="1401" hidden="1"/>
    <row r="1402" hidden="1"/>
    <row r="1403" hidden="1">
      <c r="A1403" s="5" t="s">
        <v>4460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5" t="s">
        <v>3423</v>
      </c>
      <c r="B1405" s="6"/>
      <c r="C1405" s="6"/>
      <c r="D1405" s="6"/>
      <c r="E1405" s="7"/>
    </row>
    <row r="1406" hidden="1">
      <c r="A1406" s="10"/>
      <c r="B1406" s="11"/>
      <c r="C1406" s="11"/>
      <c r="D1406" s="11"/>
      <c r="E1406" s="12"/>
    </row>
    <row r="1407" hidden="1">
      <c r="A1407" s="13">
        <v>45809.0</v>
      </c>
      <c r="B1407" s="6"/>
      <c r="C1407" s="53" t="s">
        <v>3424</v>
      </c>
      <c r="D1407" s="15">
        <v>45809.0</v>
      </c>
      <c r="E1407" s="7"/>
    </row>
    <row r="1408" hidden="1">
      <c r="A1408" s="10"/>
      <c r="B1408" s="11"/>
      <c r="C1408" s="16"/>
      <c r="D1408" s="11"/>
      <c r="E1408" s="12"/>
    </row>
    <row r="1409" hidden="1">
      <c r="A1409" s="54" t="s">
        <v>4469</v>
      </c>
      <c r="B1409" s="7"/>
      <c r="C1409" s="16"/>
      <c r="D1409" s="55" t="s">
        <v>4469</v>
      </c>
      <c r="E1409" s="7"/>
    </row>
    <row r="1410" hidden="1">
      <c r="A1410" s="10"/>
      <c r="B1410" s="12"/>
      <c r="C1410" s="16"/>
      <c r="D1410" s="11"/>
      <c r="E1410" s="12"/>
    </row>
    <row r="1411" hidden="1">
      <c r="A1411" s="19" t="s">
        <v>3425</v>
      </c>
      <c r="B1411" s="6"/>
      <c r="C1411" s="6"/>
      <c r="D1411" s="6"/>
      <c r="E1411" s="7"/>
    </row>
    <row r="1412" hidden="1">
      <c r="A1412" s="20" t="s">
        <v>3426</v>
      </c>
      <c r="B1412" s="21" t="s">
        <v>3427</v>
      </c>
      <c r="C1412" s="22" t="s">
        <v>3428</v>
      </c>
      <c r="D1412" s="21" t="s">
        <v>3429</v>
      </c>
      <c r="E1412" s="23" t="s">
        <v>13</v>
      </c>
    </row>
    <row r="1413" hidden="1">
      <c r="A1413" s="56" t="s">
        <v>3430</v>
      </c>
      <c r="B1413" s="25">
        <v>6148.0</v>
      </c>
      <c r="C1413" s="26">
        <v>6150.0</v>
      </c>
      <c r="D1413" s="27">
        <v>2.0</v>
      </c>
      <c r="E1413" s="28"/>
    </row>
    <row r="1414" hidden="1">
      <c r="A1414" s="56" t="s">
        <v>3431</v>
      </c>
      <c r="B1414" s="29">
        <v>817.0</v>
      </c>
      <c r="C1414" s="26">
        <v>817.0</v>
      </c>
      <c r="D1414" s="27">
        <v>0.0</v>
      </c>
      <c r="E1414" s="40"/>
    </row>
    <row r="1415" hidden="1">
      <c r="A1415" s="56" t="s">
        <v>3432</v>
      </c>
      <c r="B1415" s="25">
        <v>0.0</v>
      </c>
      <c r="C1415" s="26"/>
      <c r="D1415" s="27">
        <v>0.0</v>
      </c>
      <c r="E1415" s="41"/>
    </row>
    <row r="1416" hidden="1">
      <c r="A1416" s="56" t="s">
        <v>3434</v>
      </c>
      <c r="B1416" s="29">
        <v>500.0</v>
      </c>
      <c r="C1416" s="26">
        <v>500.0</v>
      </c>
      <c r="D1416" s="27">
        <v>0.0</v>
      </c>
      <c r="E1416" s="41"/>
    </row>
    <row r="1417" hidden="1">
      <c r="A1417" s="31" t="s">
        <v>3436</v>
      </c>
      <c r="B1417" s="29">
        <v>0.0</v>
      </c>
      <c r="C1417" s="26"/>
      <c r="D1417" s="27">
        <v>0.0</v>
      </c>
      <c r="E1417" s="40"/>
    </row>
    <row r="1418" hidden="1">
      <c r="A1418" s="31" t="s">
        <v>3438</v>
      </c>
      <c r="B1418" s="29">
        <v>0.0</v>
      </c>
      <c r="C1418" s="26"/>
      <c r="D1418" s="27">
        <v>0.0</v>
      </c>
      <c r="E1418" s="41"/>
    </row>
    <row r="1419" hidden="1">
      <c r="A1419" s="31" t="s">
        <v>3439</v>
      </c>
      <c r="B1419" s="29">
        <v>0.0</v>
      </c>
      <c r="C1419" s="26"/>
      <c r="D1419" s="27">
        <v>0.0</v>
      </c>
      <c r="E1419" s="28"/>
    </row>
    <row r="1420" hidden="1">
      <c r="A1420" s="31" t="s">
        <v>3441</v>
      </c>
      <c r="B1420" s="29">
        <v>80.0</v>
      </c>
      <c r="C1420" s="26">
        <v>80.0</v>
      </c>
      <c r="D1420" s="27">
        <v>0.0</v>
      </c>
      <c r="E1420" s="40"/>
    </row>
    <row r="1421" hidden="1">
      <c r="A1421" s="57" t="s">
        <v>3442</v>
      </c>
      <c r="B1421" s="29">
        <v>8258.0</v>
      </c>
      <c r="C1421" s="29">
        <v>8258.0</v>
      </c>
      <c r="D1421" s="27">
        <v>0.0</v>
      </c>
      <c r="E1421" s="41"/>
    </row>
    <row r="1422" hidden="1">
      <c r="A1422" s="57" t="s">
        <v>3443</v>
      </c>
      <c r="B1422" s="29">
        <v>3215.0</v>
      </c>
      <c r="C1422" s="58">
        <v>3215.0</v>
      </c>
      <c r="D1422" s="27">
        <v>0.0</v>
      </c>
      <c r="E1422" s="41"/>
    </row>
    <row r="1423" hidden="1">
      <c r="A1423" s="57" t="s">
        <v>3444</v>
      </c>
      <c r="B1423" s="29">
        <v>4450.0</v>
      </c>
      <c r="C1423" s="58">
        <v>4450.0</v>
      </c>
      <c r="D1423" s="27">
        <v>0.0</v>
      </c>
      <c r="E1423" s="41"/>
    </row>
    <row r="1424" hidden="1">
      <c r="A1424" s="57" t="s">
        <v>3445</v>
      </c>
      <c r="B1424" s="29">
        <v>5797.0</v>
      </c>
      <c r="C1424" s="58">
        <v>5797.0</v>
      </c>
      <c r="D1424" s="27">
        <v>0.0</v>
      </c>
      <c r="E1424" s="41"/>
    </row>
    <row r="1425" hidden="1">
      <c r="A1425" s="57" t="s">
        <v>3447</v>
      </c>
      <c r="B1425" s="29">
        <v>0.0</v>
      </c>
      <c r="C1425" s="58">
        <v>0.0</v>
      </c>
      <c r="D1425" s="27">
        <v>0.0</v>
      </c>
      <c r="E1425" s="41"/>
    </row>
    <row r="1426" hidden="1">
      <c r="A1426" s="57" t="s">
        <v>3448</v>
      </c>
      <c r="B1426" s="29">
        <v>1760.0</v>
      </c>
      <c r="C1426" s="58">
        <v>1760.0</v>
      </c>
      <c r="D1426" s="27">
        <v>0.0</v>
      </c>
      <c r="E1426" s="41"/>
    </row>
    <row r="1427" hidden="1">
      <c r="A1427" s="35" t="s">
        <v>3449</v>
      </c>
      <c r="B1427" s="29">
        <v>29265.0</v>
      </c>
      <c r="C1427" s="58">
        <v>29265.0</v>
      </c>
      <c r="D1427" s="27">
        <v>0.0</v>
      </c>
      <c r="E1427" s="41"/>
    </row>
    <row r="1428" hidden="1">
      <c r="A1428" s="36" t="s">
        <v>3450</v>
      </c>
      <c r="B1428" s="42">
        <v>0.0</v>
      </c>
      <c r="C1428" s="64">
        <v>2.0</v>
      </c>
      <c r="D1428" s="65">
        <v>2.0</v>
      </c>
      <c r="E1428" s="45"/>
    </row>
    <row r="1429" hidden="1"/>
    <row r="1430" hidden="1"/>
    <row r="1431" hidden="1">
      <c r="A1431" s="5" t="s">
        <v>4460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5" t="s">
        <v>3423</v>
      </c>
      <c r="B1433" s="6"/>
      <c r="C1433" s="6"/>
      <c r="D1433" s="6"/>
      <c r="E1433" s="7"/>
    </row>
    <row r="1434" hidden="1">
      <c r="A1434" s="10"/>
      <c r="B1434" s="11"/>
      <c r="C1434" s="11"/>
      <c r="D1434" s="11"/>
      <c r="E1434" s="12"/>
    </row>
    <row r="1435" hidden="1">
      <c r="A1435" s="13">
        <v>45810.0</v>
      </c>
      <c r="B1435" s="6"/>
      <c r="C1435" s="53" t="s">
        <v>3424</v>
      </c>
      <c r="D1435" s="15">
        <v>45816.0</v>
      </c>
      <c r="E1435" s="7"/>
    </row>
    <row r="1436" hidden="1">
      <c r="A1436" s="10"/>
      <c r="B1436" s="11"/>
      <c r="C1436" s="16"/>
      <c r="D1436" s="11"/>
      <c r="E1436" s="12"/>
    </row>
    <row r="1437" hidden="1">
      <c r="A1437" s="54" t="s">
        <v>4468</v>
      </c>
      <c r="B1437" s="7"/>
      <c r="C1437" s="16"/>
      <c r="D1437" s="55" t="s">
        <v>4469</v>
      </c>
      <c r="E1437" s="7"/>
    </row>
    <row r="1438" hidden="1">
      <c r="A1438" s="10"/>
      <c r="B1438" s="12"/>
      <c r="C1438" s="16"/>
      <c r="D1438" s="11"/>
      <c r="E1438" s="12"/>
    </row>
    <row r="1439" hidden="1">
      <c r="A1439" s="19" t="s">
        <v>3425</v>
      </c>
      <c r="B1439" s="6"/>
      <c r="C1439" s="6"/>
      <c r="D1439" s="6"/>
      <c r="E1439" s="7"/>
    </row>
    <row r="1440" hidden="1">
      <c r="A1440" s="20" t="s">
        <v>3426</v>
      </c>
      <c r="B1440" s="21" t="s">
        <v>3427</v>
      </c>
      <c r="C1440" s="22" t="s">
        <v>3428</v>
      </c>
      <c r="D1440" s="21" t="s">
        <v>3429</v>
      </c>
      <c r="E1440" s="23" t="s">
        <v>13</v>
      </c>
    </row>
    <row r="1441" hidden="1">
      <c r="A1441" s="56" t="s">
        <v>3430</v>
      </c>
      <c r="B1441" s="25">
        <v>25809.0</v>
      </c>
      <c r="C1441" s="26">
        <v>25810.0</v>
      </c>
      <c r="D1441" s="27">
        <v>1.0</v>
      </c>
      <c r="E1441" s="28"/>
    </row>
    <row r="1442" hidden="1">
      <c r="A1442" s="56" t="s">
        <v>3431</v>
      </c>
      <c r="B1442" s="29">
        <v>9202.0</v>
      </c>
      <c r="C1442" s="26">
        <v>9202.0</v>
      </c>
      <c r="D1442" s="27">
        <v>0.0</v>
      </c>
      <c r="E1442" s="40"/>
    </row>
    <row r="1443" hidden="1">
      <c r="A1443" s="56" t="s">
        <v>3432</v>
      </c>
      <c r="B1443" s="25">
        <v>360.0</v>
      </c>
      <c r="C1443" s="26">
        <v>360.0</v>
      </c>
      <c r="D1443" s="27">
        <v>0.0</v>
      </c>
      <c r="E1443" s="41"/>
    </row>
    <row r="1444" hidden="1">
      <c r="A1444" s="56" t="s">
        <v>3434</v>
      </c>
      <c r="B1444" s="29">
        <v>1500.0</v>
      </c>
      <c r="C1444" s="26">
        <v>1501.0</v>
      </c>
      <c r="D1444" s="27">
        <v>1.0</v>
      </c>
      <c r="E1444" s="41"/>
    </row>
    <row r="1445" hidden="1">
      <c r="A1445" s="31" t="s">
        <v>3436</v>
      </c>
      <c r="B1445" s="29">
        <v>0.0</v>
      </c>
      <c r="C1445" s="26"/>
      <c r="D1445" s="27">
        <v>0.0</v>
      </c>
      <c r="E1445" s="40"/>
    </row>
    <row r="1446" hidden="1">
      <c r="A1446" s="31" t="s">
        <v>3438</v>
      </c>
      <c r="B1446" s="29">
        <v>0.0</v>
      </c>
      <c r="C1446" s="26"/>
      <c r="D1446" s="27">
        <v>0.0</v>
      </c>
      <c r="E1446" s="41"/>
    </row>
    <row r="1447" hidden="1">
      <c r="A1447" s="31" t="s">
        <v>3439</v>
      </c>
      <c r="B1447" s="29">
        <v>0.0</v>
      </c>
      <c r="C1447" s="26"/>
      <c r="D1447" s="27">
        <v>0.0</v>
      </c>
      <c r="E1447" s="28"/>
    </row>
    <row r="1448" hidden="1">
      <c r="A1448" s="31" t="s">
        <v>3441</v>
      </c>
      <c r="B1448" s="29">
        <v>240.0</v>
      </c>
      <c r="C1448" s="26">
        <v>240.0</v>
      </c>
      <c r="D1448" s="27">
        <v>0.0</v>
      </c>
      <c r="E1448" s="40"/>
    </row>
    <row r="1449" hidden="1">
      <c r="A1449" s="57" t="s">
        <v>3442</v>
      </c>
      <c r="B1449" s="29">
        <v>47089.0</v>
      </c>
      <c r="C1449" s="29">
        <v>47089.0</v>
      </c>
      <c r="D1449" s="27">
        <v>0.0</v>
      </c>
      <c r="E1449" s="41"/>
    </row>
    <row r="1450" hidden="1">
      <c r="A1450" s="57" t="s">
        <v>3443</v>
      </c>
      <c r="B1450" s="29">
        <v>45365.0</v>
      </c>
      <c r="C1450" s="58">
        <v>45365.0</v>
      </c>
      <c r="D1450" s="27">
        <v>0.0</v>
      </c>
      <c r="E1450" s="41"/>
    </row>
    <row r="1451" hidden="1">
      <c r="A1451" s="57" t="s">
        <v>3444</v>
      </c>
      <c r="B1451" s="29">
        <v>46391.0</v>
      </c>
      <c r="C1451" s="58">
        <v>46391.0</v>
      </c>
      <c r="D1451" s="27">
        <v>0.0</v>
      </c>
      <c r="E1451" s="41"/>
    </row>
    <row r="1452" hidden="1">
      <c r="A1452" s="57" t="s">
        <v>3445</v>
      </c>
      <c r="B1452" s="29">
        <v>38177.0</v>
      </c>
      <c r="C1452" s="58">
        <v>38177.0</v>
      </c>
      <c r="D1452" s="27">
        <v>0.0</v>
      </c>
      <c r="E1452" s="41"/>
    </row>
    <row r="1453" hidden="1">
      <c r="A1453" s="57" t="s">
        <v>3447</v>
      </c>
      <c r="B1453" s="29">
        <v>649.0</v>
      </c>
      <c r="C1453" s="58">
        <v>649.0</v>
      </c>
      <c r="D1453" s="27">
        <v>0.0</v>
      </c>
      <c r="E1453" s="41"/>
    </row>
    <row r="1454" hidden="1">
      <c r="A1454" s="57" t="s">
        <v>3448</v>
      </c>
      <c r="B1454" s="29">
        <v>10729.0</v>
      </c>
      <c r="C1454" s="58">
        <v>10729.0</v>
      </c>
      <c r="D1454" s="27">
        <v>0.0</v>
      </c>
      <c r="E1454" s="41"/>
    </row>
    <row r="1455" hidden="1">
      <c r="A1455" s="35" t="s">
        <v>3449</v>
      </c>
      <c r="B1455" s="29">
        <v>214782.0</v>
      </c>
      <c r="C1455" s="58">
        <v>214782.0</v>
      </c>
      <c r="D1455" s="27">
        <v>0.0</v>
      </c>
      <c r="E1455" s="41"/>
    </row>
    <row r="1456" hidden="1">
      <c r="A1456" s="36" t="s">
        <v>3450</v>
      </c>
      <c r="B1456" s="42">
        <v>0.0</v>
      </c>
      <c r="C1456" s="64">
        <v>2.0</v>
      </c>
      <c r="D1456" s="65">
        <v>2.0</v>
      </c>
      <c r="E1456" s="45"/>
    </row>
    <row r="1457" hidden="1"/>
    <row r="1458" hidden="1"/>
    <row r="1459" hidden="1">
      <c r="A1459" s="5" t="s">
        <v>4460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5" t="s">
        <v>3423</v>
      </c>
      <c r="B1461" s="6"/>
      <c r="C1461" s="6"/>
      <c r="D1461" s="6"/>
      <c r="E1461" s="7"/>
    </row>
    <row r="1462" hidden="1">
      <c r="A1462" s="10"/>
      <c r="B1462" s="11"/>
      <c r="C1462" s="11"/>
      <c r="D1462" s="11"/>
      <c r="E1462" s="12"/>
    </row>
    <row r="1463" hidden="1">
      <c r="A1463" s="13">
        <v>45817.0</v>
      </c>
      <c r="B1463" s="6"/>
      <c r="C1463" s="53" t="s">
        <v>3424</v>
      </c>
      <c r="D1463" s="15">
        <v>45823.0</v>
      </c>
      <c r="E1463" s="7"/>
    </row>
    <row r="1464" hidden="1">
      <c r="A1464" s="10"/>
      <c r="B1464" s="11"/>
      <c r="C1464" s="16"/>
      <c r="D1464" s="11"/>
      <c r="E1464" s="12"/>
    </row>
    <row r="1465" hidden="1">
      <c r="A1465" s="54" t="s">
        <v>4468</v>
      </c>
      <c r="B1465" s="7"/>
      <c r="C1465" s="16"/>
      <c r="D1465" s="55" t="s">
        <v>4469</v>
      </c>
      <c r="E1465" s="7"/>
    </row>
    <row r="1466" hidden="1">
      <c r="A1466" s="10"/>
      <c r="B1466" s="12"/>
      <c r="C1466" s="16"/>
      <c r="D1466" s="11"/>
      <c r="E1466" s="12"/>
    </row>
    <row r="1467" hidden="1">
      <c r="A1467" s="19" t="s">
        <v>3425</v>
      </c>
      <c r="B1467" s="6"/>
      <c r="C1467" s="6"/>
      <c r="D1467" s="6"/>
      <c r="E1467" s="7"/>
    </row>
    <row r="1468" hidden="1">
      <c r="A1468" s="20" t="s">
        <v>3426</v>
      </c>
      <c r="B1468" s="21" t="s">
        <v>3427</v>
      </c>
      <c r="C1468" s="22" t="s">
        <v>3428</v>
      </c>
      <c r="D1468" s="21" t="s">
        <v>3429</v>
      </c>
      <c r="E1468" s="23" t="s">
        <v>13</v>
      </c>
    </row>
    <row r="1469" hidden="1">
      <c r="A1469" s="56" t="s">
        <v>3430</v>
      </c>
      <c r="B1469" s="25">
        <v>30853.0</v>
      </c>
      <c r="C1469" s="26">
        <v>30853.0</v>
      </c>
      <c r="D1469" s="27">
        <v>0.0</v>
      </c>
      <c r="E1469" s="28"/>
    </row>
    <row r="1470" hidden="1">
      <c r="A1470" s="56" t="s">
        <v>3431</v>
      </c>
      <c r="B1470" s="29">
        <v>8763.0</v>
      </c>
      <c r="C1470" s="26">
        <v>8763.0</v>
      </c>
      <c r="D1470" s="27">
        <v>0.0</v>
      </c>
      <c r="E1470" s="40"/>
    </row>
    <row r="1471" hidden="1">
      <c r="A1471" s="56" t="s">
        <v>3432</v>
      </c>
      <c r="B1471" s="25">
        <v>440.0</v>
      </c>
      <c r="C1471" s="26">
        <v>440.0</v>
      </c>
      <c r="D1471" s="27">
        <v>0.0</v>
      </c>
      <c r="E1471" s="41"/>
    </row>
    <row r="1472" hidden="1">
      <c r="A1472" s="56" t="s">
        <v>3434</v>
      </c>
      <c r="B1472" s="29">
        <v>500.0</v>
      </c>
      <c r="C1472" s="26">
        <v>500.0</v>
      </c>
      <c r="D1472" s="27">
        <v>0.0</v>
      </c>
      <c r="E1472" s="41"/>
    </row>
    <row r="1473" hidden="1">
      <c r="A1473" s="31" t="s">
        <v>3436</v>
      </c>
      <c r="B1473" s="29">
        <v>440.0</v>
      </c>
      <c r="C1473" s="26"/>
      <c r="D1473" s="27">
        <v>-440.0</v>
      </c>
      <c r="E1473" s="40"/>
    </row>
    <row r="1474" hidden="1">
      <c r="A1474" s="31" t="s">
        <v>3438</v>
      </c>
      <c r="B1474" s="29">
        <v>0.0</v>
      </c>
      <c r="C1474" s="26"/>
      <c r="D1474" s="27">
        <v>0.0</v>
      </c>
      <c r="E1474" s="41"/>
    </row>
    <row r="1475" hidden="1">
      <c r="A1475" s="31" t="s">
        <v>3439</v>
      </c>
      <c r="B1475" s="29">
        <v>2520.0</v>
      </c>
      <c r="C1475" s="26">
        <v>2520.0</v>
      </c>
      <c r="D1475" s="27">
        <v>0.0</v>
      </c>
      <c r="E1475" s="28" t="s">
        <v>7750</v>
      </c>
    </row>
    <row r="1476" hidden="1">
      <c r="A1476" s="31" t="s">
        <v>3441</v>
      </c>
      <c r="B1476" s="29">
        <v>2360.0</v>
      </c>
      <c r="C1476" s="26">
        <v>2800.0</v>
      </c>
      <c r="D1476" s="27">
        <v>440.0</v>
      </c>
      <c r="E1476" s="40"/>
    </row>
    <row r="1477" hidden="1">
      <c r="A1477" s="57" t="s">
        <v>3442</v>
      </c>
      <c r="B1477" s="29">
        <v>38206.0</v>
      </c>
      <c r="C1477" s="29">
        <v>38206.0</v>
      </c>
      <c r="D1477" s="27">
        <v>0.0</v>
      </c>
      <c r="E1477" s="41"/>
    </row>
    <row r="1478" hidden="1">
      <c r="A1478" s="57" t="s">
        <v>3443</v>
      </c>
      <c r="B1478" s="29">
        <v>37131.0</v>
      </c>
      <c r="C1478" s="58">
        <v>37131.0</v>
      </c>
      <c r="D1478" s="27">
        <v>0.0</v>
      </c>
      <c r="E1478" s="41"/>
    </row>
    <row r="1479" hidden="1">
      <c r="A1479" s="57" t="s">
        <v>3444</v>
      </c>
      <c r="B1479" s="29">
        <v>49905.0</v>
      </c>
      <c r="C1479" s="58">
        <v>49905.0</v>
      </c>
      <c r="D1479" s="27">
        <v>0.0</v>
      </c>
      <c r="E1479" s="41"/>
    </row>
    <row r="1480" hidden="1">
      <c r="A1480" s="57" t="s">
        <v>3445</v>
      </c>
      <c r="B1480" s="29">
        <v>48027.0</v>
      </c>
      <c r="C1480" s="58">
        <v>48027.0</v>
      </c>
      <c r="D1480" s="27">
        <v>0.0</v>
      </c>
      <c r="E1480" s="41"/>
    </row>
    <row r="1481" hidden="1">
      <c r="A1481" s="57" t="s">
        <v>3447</v>
      </c>
      <c r="B1481" s="29">
        <v>300.0</v>
      </c>
      <c r="C1481" s="58">
        <v>300.0</v>
      </c>
      <c r="D1481" s="27">
        <v>0.0</v>
      </c>
      <c r="E1481" s="41"/>
    </row>
    <row r="1482" hidden="1">
      <c r="A1482" s="57" t="s">
        <v>3448</v>
      </c>
      <c r="B1482" s="29">
        <v>8261.0</v>
      </c>
      <c r="C1482" s="58">
        <v>8261.0</v>
      </c>
      <c r="D1482" s="27">
        <v>0.0</v>
      </c>
      <c r="E1482" s="41"/>
    </row>
    <row r="1483" hidden="1">
      <c r="A1483" s="35" t="s">
        <v>3449</v>
      </c>
      <c r="B1483" s="29">
        <v>219445.0</v>
      </c>
      <c r="C1483" s="58">
        <v>219445.0</v>
      </c>
      <c r="D1483" s="27">
        <v>0.0</v>
      </c>
      <c r="E1483" s="41"/>
    </row>
    <row r="1484" hidden="1">
      <c r="A1484" s="36" t="s">
        <v>3450</v>
      </c>
      <c r="B1484" s="42">
        <v>0.0</v>
      </c>
      <c r="C1484" s="64">
        <v>0.0</v>
      </c>
      <c r="D1484" s="65">
        <v>0.0</v>
      </c>
      <c r="E1484" s="45"/>
    </row>
    <row r="1485" hidden="1"/>
    <row r="1486" hidden="1"/>
    <row r="1487" hidden="1">
      <c r="A1487" s="5" t="s">
        <v>4460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5" t="s">
        <v>3423</v>
      </c>
      <c r="B1489" s="6"/>
      <c r="C1489" s="6"/>
      <c r="D1489" s="6"/>
      <c r="E1489" s="7"/>
    </row>
    <row r="1490" hidden="1">
      <c r="A1490" s="10"/>
      <c r="B1490" s="11"/>
      <c r="C1490" s="11"/>
      <c r="D1490" s="11"/>
      <c r="E1490" s="12"/>
    </row>
    <row r="1491" hidden="1">
      <c r="A1491" s="13">
        <v>45824.0</v>
      </c>
      <c r="B1491" s="6"/>
      <c r="C1491" s="53" t="s">
        <v>3424</v>
      </c>
      <c r="D1491" s="15">
        <v>45830.0</v>
      </c>
      <c r="E1491" s="7"/>
    </row>
    <row r="1492" hidden="1">
      <c r="A1492" s="10"/>
      <c r="B1492" s="11"/>
      <c r="C1492" s="16"/>
      <c r="D1492" s="11"/>
      <c r="E1492" s="12"/>
    </row>
    <row r="1493" hidden="1">
      <c r="A1493" s="54" t="s">
        <v>4468</v>
      </c>
      <c r="B1493" s="7"/>
      <c r="C1493" s="16"/>
      <c r="D1493" s="55" t="s">
        <v>4469</v>
      </c>
      <c r="E1493" s="7"/>
    </row>
    <row r="1494" hidden="1">
      <c r="A1494" s="10"/>
      <c r="B1494" s="12"/>
      <c r="C1494" s="16"/>
      <c r="D1494" s="11"/>
      <c r="E1494" s="12"/>
    </row>
    <row r="1495" hidden="1">
      <c r="A1495" s="19" t="s">
        <v>3425</v>
      </c>
      <c r="B1495" s="6"/>
      <c r="C1495" s="6"/>
      <c r="D1495" s="6"/>
      <c r="E1495" s="7"/>
    </row>
    <row r="1496" hidden="1">
      <c r="A1496" s="20" t="s">
        <v>3426</v>
      </c>
      <c r="B1496" s="21" t="s">
        <v>3427</v>
      </c>
      <c r="C1496" s="22" t="s">
        <v>3428</v>
      </c>
      <c r="D1496" s="21" t="s">
        <v>3429</v>
      </c>
      <c r="E1496" s="23" t="s">
        <v>13</v>
      </c>
    </row>
    <row r="1497" hidden="1">
      <c r="A1497" s="56" t="s">
        <v>3430</v>
      </c>
      <c r="B1497" s="25">
        <v>24008.0</v>
      </c>
      <c r="C1497" s="26">
        <v>24010.0</v>
      </c>
      <c r="D1497" s="27">
        <v>2.0</v>
      </c>
      <c r="E1497" s="28"/>
    </row>
    <row r="1498" hidden="1">
      <c r="A1498" s="56" t="s">
        <v>3431</v>
      </c>
      <c r="B1498" s="29">
        <v>7668.0</v>
      </c>
      <c r="C1498" s="26">
        <v>7668.0</v>
      </c>
      <c r="D1498" s="27">
        <v>0.0</v>
      </c>
      <c r="E1498" s="40"/>
    </row>
    <row r="1499" hidden="1">
      <c r="A1499" s="56" t="s">
        <v>3432</v>
      </c>
      <c r="B1499" s="25">
        <v>0.0</v>
      </c>
      <c r="C1499" s="26"/>
      <c r="D1499" s="27">
        <v>0.0</v>
      </c>
      <c r="E1499" s="41"/>
    </row>
    <row r="1500" hidden="1">
      <c r="A1500" s="56" t="s">
        <v>3434</v>
      </c>
      <c r="B1500" s="29">
        <v>500.0</v>
      </c>
      <c r="C1500" s="26">
        <v>500.0</v>
      </c>
      <c r="D1500" s="27">
        <v>0.0</v>
      </c>
      <c r="E1500" s="41"/>
    </row>
    <row r="1501" hidden="1">
      <c r="A1501" s="31" t="s">
        <v>3436</v>
      </c>
      <c r="B1501" s="29">
        <v>240.0</v>
      </c>
      <c r="C1501" s="26">
        <v>240.0</v>
      </c>
      <c r="D1501" s="27">
        <v>0.0</v>
      </c>
      <c r="E1501" s="40"/>
    </row>
    <row r="1502" hidden="1">
      <c r="A1502" s="31" t="s">
        <v>3438</v>
      </c>
      <c r="B1502" s="29">
        <v>0.0</v>
      </c>
      <c r="C1502" s="26"/>
      <c r="D1502" s="27">
        <v>0.0</v>
      </c>
      <c r="E1502" s="41"/>
    </row>
    <row r="1503" hidden="1">
      <c r="A1503" s="31" t="s">
        <v>3439</v>
      </c>
      <c r="B1503" s="29">
        <v>0.0</v>
      </c>
      <c r="C1503" s="26"/>
      <c r="D1503" s="27">
        <v>0.0</v>
      </c>
      <c r="E1503" s="28"/>
    </row>
    <row r="1504" hidden="1">
      <c r="A1504" s="31" t="s">
        <v>3441</v>
      </c>
      <c r="B1504" s="29">
        <v>2760.0</v>
      </c>
      <c r="C1504" s="26">
        <v>2760.0</v>
      </c>
      <c r="D1504" s="27">
        <v>0.0</v>
      </c>
      <c r="E1504" s="40"/>
    </row>
    <row r="1505" hidden="1">
      <c r="A1505" s="57" t="s">
        <v>3442</v>
      </c>
      <c r="B1505" s="29">
        <v>45194.0</v>
      </c>
      <c r="C1505" s="29">
        <v>45194.0</v>
      </c>
      <c r="D1505" s="27">
        <v>0.0</v>
      </c>
      <c r="E1505" s="41"/>
    </row>
    <row r="1506" hidden="1">
      <c r="A1506" s="57" t="s">
        <v>3443</v>
      </c>
      <c r="B1506" s="29">
        <v>36329.0</v>
      </c>
      <c r="C1506" s="58">
        <v>35965.0</v>
      </c>
      <c r="D1506" s="27">
        <v>-364.0</v>
      </c>
      <c r="E1506" s="41"/>
    </row>
    <row r="1507" hidden="1">
      <c r="A1507" s="57" t="s">
        <v>3444</v>
      </c>
      <c r="B1507" s="29">
        <v>52527.0</v>
      </c>
      <c r="C1507" s="58">
        <v>52081.0</v>
      </c>
      <c r="D1507" s="27">
        <v>-446.0</v>
      </c>
      <c r="E1507" s="41"/>
    </row>
    <row r="1508" hidden="1">
      <c r="A1508" s="57" t="s">
        <v>3445</v>
      </c>
      <c r="B1508" s="29">
        <v>51650.0</v>
      </c>
      <c r="C1508" s="58">
        <v>51650.0</v>
      </c>
      <c r="D1508" s="27">
        <v>0.0</v>
      </c>
      <c r="E1508" s="41"/>
    </row>
    <row r="1509" hidden="1">
      <c r="A1509" s="57" t="s">
        <v>3447</v>
      </c>
      <c r="B1509" s="29">
        <v>1261.0</v>
      </c>
      <c r="C1509" s="58">
        <v>1261.0</v>
      </c>
      <c r="D1509" s="27">
        <v>0.0</v>
      </c>
      <c r="E1509" s="41"/>
    </row>
    <row r="1510" hidden="1">
      <c r="A1510" s="57" t="s">
        <v>3448</v>
      </c>
      <c r="B1510" s="29">
        <v>9759.0</v>
      </c>
      <c r="C1510" s="58">
        <v>9759.0</v>
      </c>
      <c r="D1510" s="27">
        <v>0.0</v>
      </c>
      <c r="E1510" s="41"/>
    </row>
    <row r="1511" hidden="1">
      <c r="A1511" s="35" t="s">
        <v>3449</v>
      </c>
      <c r="B1511" s="29">
        <v>222071.5</v>
      </c>
      <c r="C1511" s="58">
        <v>221261.5</v>
      </c>
      <c r="D1511" s="27">
        <v>-810.0</v>
      </c>
      <c r="E1511" s="41"/>
    </row>
    <row r="1512" hidden="1">
      <c r="A1512" s="36" t="s">
        <v>3450</v>
      </c>
      <c r="B1512" s="42">
        <v>65.5</v>
      </c>
      <c r="C1512" s="64">
        <v>67.5</v>
      </c>
      <c r="D1512" s="65">
        <v>2.0</v>
      </c>
      <c r="E1512" s="45"/>
    </row>
    <row r="1513" hidden="1"/>
    <row r="1514" hidden="1"/>
    <row r="1515" hidden="1">
      <c r="A1515" s="5" t="s">
        <v>4460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5" t="s">
        <v>3423</v>
      </c>
      <c r="B1517" s="6"/>
      <c r="C1517" s="6"/>
      <c r="D1517" s="6"/>
      <c r="E1517" s="7"/>
    </row>
    <row r="1518" hidden="1">
      <c r="A1518" s="10"/>
      <c r="B1518" s="11"/>
      <c r="C1518" s="11"/>
      <c r="D1518" s="11"/>
      <c r="E1518" s="12"/>
    </row>
    <row r="1519" hidden="1">
      <c r="A1519" s="13">
        <v>45831.0</v>
      </c>
      <c r="B1519" s="6"/>
      <c r="C1519" s="53" t="s">
        <v>3424</v>
      </c>
      <c r="D1519" s="15">
        <v>45838.0</v>
      </c>
      <c r="E1519" s="7"/>
    </row>
    <row r="1520" hidden="1">
      <c r="A1520" s="10"/>
      <c r="B1520" s="11"/>
      <c r="C1520" s="16"/>
      <c r="D1520" s="11"/>
      <c r="E1520" s="12"/>
    </row>
    <row r="1521" hidden="1">
      <c r="A1521" s="54" t="s">
        <v>4468</v>
      </c>
      <c r="B1521" s="7"/>
      <c r="C1521" s="16"/>
      <c r="D1521" s="55" t="s">
        <v>4468</v>
      </c>
      <c r="E1521" s="7"/>
    </row>
    <row r="1522" hidden="1">
      <c r="A1522" s="10"/>
      <c r="B1522" s="12"/>
      <c r="C1522" s="16"/>
      <c r="D1522" s="11"/>
      <c r="E1522" s="12"/>
    </row>
    <row r="1523" hidden="1">
      <c r="A1523" s="19" t="s">
        <v>3425</v>
      </c>
      <c r="B1523" s="6"/>
      <c r="C1523" s="6"/>
      <c r="D1523" s="6"/>
      <c r="E1523" s="7"/>
    </row>
    <row r="1524" hidden="1">
      <c r="A1524" s="20" t="s">
        <v>3426</v>
      </c>
      <c r="B1524" s="21" t="s">
        <v>3427</v>
      </c>
      <c r="C1524" s="22" t="s">
        <v>3428</v>
      </c>
      <c r="D1524" s="21" t="s">
        <v>3429</v>
      </c>
      <c r="E1524" s="23" t="s">
        <v>13</v>
      </c>
    </row>
    <row r="1525" hidden="1">
      <c r="A1525" s="56" t="s">
        <v>3430</v>
      </c>
      <c r="B1525" s="25">
        <v>36174.0</v>
      </c>
      <c r="C1525" s="26">
        <v>36175.0</v>
      </c>
      <c r="D1525" s="27">
        <v>1.0</v>
      </c>
      <c r="E1525" s="28"/>
    </row>
    <row r="1526" hidden="1">
      <c r="A1526" s="56" t="s">
        <v>3431</v>
      </c>
      <c r="B1526" s="29">
        <v>7086.0</v>
      </c>
      <c r="C1526" s="26">
        <v>7086.0</v>
      </c>
      <c r="D1526" s="27">
        <v>0.0</v>
      </c>
      <c r="E1526" s="40"/>
    </row>
    <row r="1527" hidden="1">
      <c r="A1527" s="56" t="s">
        <v>3432</v>
      </c>
      <c r="B1527" s="25">
        <v>360.0</v>
      </c>
      <c r="C1527" s="26">
        <v>360.0</v>
      </c>
      <c r="D1527" s="27">
        <v>0.0</v>
      </c>
      <c r="E1527" s="41"/>
    </row>
    <row r="1528" hidden="1">
      <c r="A1528" s="56" t="s">
        <v>3434</v>
      </c>
      <c r="B1528" s="29">
        <v>0.0</v>
      </c>
      <c r="C1528" s="26"/>
      <c r="D1528" s="27">
        <v>0.0</v>
      </c>
      <c r="E1528" s="41"/>
    </row>
    <row r="1529" hidden="1">
      <c r="A1529" s="31" t="s">
        <v>3436</v>
      </c>
      <c r="B1529" s="29">
        <v>0.0</v>
      </c>
      <c r="C1529" s="26"/>
      <c r="D1529" s="27">
        <v>0.0</v>
      </c>
      <c r="E1529" s="40"/>
    </row>
    <row r="1530" hidden="1">
      <c r="A1530" s="31" t="s">
        <v>3438</v>
      </c>
      <c r="B1530" s="29">
        <v>0.0</v>
      </c>
      <c r="C1530" s="26"/>
      <c r="D1530" s="27">
        <v>0.0</v>
      </c>
      <c r="E1530" s="41"/>
    </row>
    <row r="1531" hidden="1">
      <c r="A1531" s="31" t="s">
        <v>3439</v>
      </c>
      <c r="B1531" s="29">
        <v>6427.0</v>
      </c>
      <c r="C1531" s="26">
        <v>6427.0</v>
      </c>
      <c r="D1531" s="27">
        <v>0.0</v>
      </c>
      <c r="E1531" s="28" t="s">
        <v>7751</v>
      </c>
    </row>
    <row r="1532" hidden="1">
      <c r="A1532" s="31" t="s">
        <v>3441</v>
      </c>
      <c r="B1532" s="29">
        <v>4720.0</v>
      </c>
      <c r="C1532" s="26">
        <v>4720.0</v>
      </c>
      <c r="D1532" s="27">
        <v>0.0</v>
      </c>
      <c r="E1532" s="40"/>
    </row>
    <row r="1533" hidden="1">
      <c r="A1533" s="57" t="s">
        <v>3442</v>
      </c>
      <c r="B1533" s="29">
        <v>44146.8</v>
      </c>
      <c r="C1533" s="29">
        <v>44146.80000000001</v>
      </c>
      <c r="D1533" s="27">
        <v>7.275957614183426E-12</v>
      </c>
      <c r="E1533" s="41"/>
    </row>
    <row r="1534" hidden="1">
      <c r="A1534" s="57" t="s">
        <v>3443</v>
      </c>
      <c r="B1534" s="29">
        <v>45112.0</v>
      </c>
      <c r="C1534" s="58">
        <v>45112.0</v>
      </c>
      <c r="D1534" s="27">
        <v>0.0</v>
      </c>
      <c r="E1534" s="41"/>
    </row>
    <row r="1535" hidden="1">
      <c r="A1535" s="57" t="s">
        <v>3444</v>
      </c>
      <c r="B1535" s="29">
        <v>65365.0</v>
      </c>
      <c r="C1535" s="58">
        <v>65365.0</v>
      </c>
      <c r="D1535" s="27">
        <v>0.0</v>
      </c>
      <c r="E1535" s="41"/>
    </row>
    <row r="1536" hidden="1">
      <c r="A1536" s="57" t="s">
        <v>3445</v>
      </c>
      <c r="B1536" s="29">
        <v>50345.0</v>
      </c>
      <c r="C1536" s="58">
        <v>50345.0</v>
      </c>
      <c r="D1536" s="27">
        <v>0.0</v>
      </c>
      <c r="E1536" s="41"/>
    </row>
    <row r="1537" hidden="1">
      <c r="A1537" s="57" t="s">
        <v>3447</v>
      </c>
      <c r="B1537" s="29">
        <v>573.0</v>
      </c>
      <c r="C1537" s="58">
        <v>573.0</v>
      </c>
      <c r="D1537" s="27">
        <v>0.0</v>
      </c>
      <c r="E1537" s="41"/>
    </row>
    <row r="1538" hidden="1">
      <c r="A1538" s="57" t="s">
        <v>3448</v>
      </c>
      <c r="B1538" s="29">
        <v>14781.0</v>
      </c>
      <c r="C1538" s="58">
        <v>14781.0</v>
      </c>
      <c r="D1538" s="27">
        <v>0.0</v>
      </c>
      <c r="E1538" s="41"/>
    </row>
    <row r="1539" hidden="1">
      <c r="A1539" s="35" t="s">
        <v>3449</v>
      </c>
      <c r="B1539" s="29">
        <v>260309.19999999998</v>
      </c>
      <c r="C1539" s="58">
        <v>260309.19999999998</v>
      </c>
      <c r="D1539" s="27">
        <v>0.0</v>
      </c>
      <c r="E1539" s="41"/>
    </row>
    <row r="1540" hidden="1">
      <c r="A1540" s="36" t="s">
        <v>3450</v>
      </c>
      <c r="B1540" s="42">
        <v>-0.39999999999417923</v>
      </c>
      <c r="C1540" s="64">
        <v>0.6000000000349246</v>
      </c>
      <c r="D1540" s="65">
        <v>1.0000000000291038</v>
      </c>
      <c r="E1540" s="45"/>
    </row>
    <row r="1541" hidden="1"/>
    <row r="1542" hidden="1"/>
    <row r="1543" hidden="1">
      <c r="A1543" s="5" t="s">
        <v>4460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5" t="s">
        <v>3423</v>
      </c>
      <c r="B1545" s="6"/>
      <c r="C1545" s="6"/>
      <c r="D1545" s="6"/>
      <c r="E1545" s="7"/>
    </row>
    <row r="1546" hidden="1">
      <c r="A1546" s="10"/>
      <c r="B1546" s="11"/>
      <c r="C1546" s="11"/>
      <c r="D1546" s="11"/>
      <c r="E1546" s="12"/>
    </row>
    <row r="1547" hidden="1">
      <c r="A1547" s="13">
        <v>45839.0</v>
      </c>
      <c r="B1547" s="6"/>
      <c r="C1547" s="53" t="s">
        <v>3424</v>
      </c>
      <c r="D1547" s="15">
        <v>45844.0</v>
      </c>
      <c r="E1547" s="7"/>
    </row>
    <row r="1548" hidden="1">
      <c r="A1548" s="10"/>
      <c r="B1548" s="11"/>
      <c r="C1548" s="16"/>
      <c r="D1548" s="11"/>
      <c r="E1548" s="12"/>
    </row>
    <row r="1549" hidden="1">
      <c r="A1549" s="54" t="s">
        <v>4470</v>
      </c>
      <c r="B1549" s="7"/>
      <c r="C1549" s="16"/>
      <c r="D1549" s="55" t="s">
        <v>4469</v>
      </c>
      <c r="E1549" s="7"/>
    </row>
    <row r="1550" hidden="1">
      <c r="A1550" s="10"/>
      <c r="B1550" s="12"/>
      <c r="C1550" s="16"/>
      <c r="D1550" s="11"/>
      <c r="E1550" s="12"/>
    </row>
    <row r="1551" hidden="1">
      <c r="A1551" s="19" t="s">
        <v>3425</v>
      </c>
      <c r="B1551" s="6"/>
      <c r="C1551" s="6"/>
      <c r="D1551" s="6"/>
      <c r="E1551" s="7"/>
    </row>
    <row r="1552" hidden="1">
      <c r="A1552" s="20" t="s">
        <v>3426</v>
      </c>
      <c r="B1552" s="21" t="s">
        <v>3427</v>
      </c>
      <c r="C1552" s="22" t="s">
        <v>3428</v>
      </c>
      <c r="D1552" s="21" t="s">
        <v>3429</v>
      </c>
      <c r="E1552" s="23" t="s">
        <v>13</v>
      </c>
    </row>
    <row r="1553" hidden="1">
      <c r="A1553" s="56" t="s">
        <v>3430</v>
      </c>
      <c r="B1553" s="25">
        <v>25644.0</v>
      </c>
      <c r="C1553" s="26">
        <v>25645.0</v>
      </c>
      <c r="D1553" s="27">
        <v>1.0</v>
      </c>
      <c r="E1553" s="28"/>
    </row>
    <row r="1554" hidden="1">
      <c r="A1554" s="56" t="s">
        <v>3431</v>
      </c>
      <c r="B1554" s="29">
        <v>6439.0</v>
      </c>
      <c r="C1554" s="26">
        <v>6439.0</v>
      </c>
      <c r="D1554" s="27">
        <v>0.0</v>
      </c>
      <c r="E1554" s="40"/>
    </row>
    <row r="1555" hidden="1">
      <c r="A1555" s="56" t="s">
        <v>3432</v>
      </c>
      <c r="B1555" s="25">
        <v>240.0</v>
      </c>
      <c r="C1555" s="26">
        <v>240.0</v>
      </c>
      <c r="D1555" s="27">
        <v>0.0</v>
      </c>
      <c r="E1555" s="41"/>
    </row>
    <row r="1556" hidden="1">
      <c r="A1556" s="56" t="s">
        <v>3434</v>
      </c>
      <c r="B1556" s="29">
        <v>504.0</v>
      </c>
      <c r="C1556" s="26">
        <v>504.0</v>
      </c>
      <c r="D1556" s="27">
        <v>0.0</v>
      </c>
      <c r="E1556" s="41"/>
    </row>
    <row r="1557" hidden="1">
      <c r="A1557" s="31" t="s">
        <v>3436</v>
      </c>
      <c r="B1557" s="29">
        <v>0.0</v>
      </c>
      <c r="C1557" s="26"/>
      <c r="D1557" s="27">
        <v>0.0</v>
      </c>
      <c r="E1557" s="40"/>
    </row>
    <row r="1558" hidden="1">
      <c r="A1558" s="31" t="s">
        <v>3438</v>
      </c>
      <c r="B1558" s="29">
        <v>0.0</v>
      </c>
      <c r="C1558" s="26"/>
      <c r="D1558" s="27">
        <v>0.0</v>
      </c>
      <c r="E1558" s="41"/>
    </row>
    <row r="1559" hidden="1">
      <c r="A1559" s="31" t="s">
        <v>3439</v>
      </c>
      <c r="B1559" s="29">
        <v>928.0</v>
      </c>
      <c r="C1559" s="26">
        <v>928.0</v>
      </c>
      <c r="D1559" s="27">
        <v>0.0</v>
      </c>
      <c r="E1559" s="28"/>
    </row>
    <row r="1560" hidden="1">
      <c r="A1560" s="31" t="s">
        <v>3441</v>
      </c>
      <c r="B1560" s="29">
        <v>2960.0</v>
      </c>
      <c r="C1560" s="26">
        <v>2920.0</v>
      </c>
      <c r="D1560" s="27">
        <v>-40.0</v>
      </c>
      <c r="E1560" s="40"/>
    </row>
    <row r="1561" hidden="1">
      <c r="A1561" s="57" t="s">
        <v>3442</v>
      </c>
      <c r="B1561" s="29">
        <v>43188.0</v>
      </c>
      <c r="C1561" s="29">
        <v>43188.0</v>
      </c>
      <c r="D1561" s="27">
        <v>0.0</v>
      </c>
      <c r="E1561" s="41"/>
    </row>
    <row r="1562" hidden="1">
      <c r="A1562" s="57" t="s">
        <v>3443</v>
      </c>
      <c r="B1562" s="29">
        <v>40145.0</v>
      </c>
      <c r="C1562" s="58">
        <v>40145.0</v>
      </c>
      <c r="D1562" s="27">
        <v>0.0</v>
      </c>
      <c r="E1562" s="41"/>
    </row>
    <row r="1563" hidden="1">
      <c r="A1563" s="57" t="s">
        <v>3444</v>
      </c>
      <c r="B1563" s="29">
        <v>35747.0</v>
      </c>
      <c r="C1563" s="58">
        <v>35747.0</v>
      </c>
      <c r="D1563" s="27">
        <v>0.0</v>
      </c>
      <c r="E1563" s="41"/>
    </row>
    <row r="1564" hidden="1">
      <c r="A1564" s="57" t="s">
        <v>3445</v>
      </c>
      <c r="B1564" s="29">
        <v>33611.0</v>
      </c>
      <c r="C1564" s="58">
        <v>33611.0</v>
      </c>
      <c r="D1564" s="27">
        <v>0.0</v>
      </c>
      <c r="E1564" s="41"/>
    </row>
    <row r="1565" hidden="1">
      <c r="A1565" s="57" t="s">
        <v>3447</v>
      </c>
      <c r="B1565" s="29">
        <v>872.0</v>
      </c>
      <c r="C1565" s="58">
        <v>872.0</v>
      </c>
      <c r="D1565" s="27">
        <v>0.0</v>
      </c>
      <c r="E1565" s="41"/>
    </row>
    <row r="1566" hidden="1">
      <c r="A1566" s="57" t="s">
        <v>3448</v>
      </c>
      <c r="B1566" s="29">
        <v>9798.0</v>
      </c>
      <c r="C1566" s="58">
        <v>9798.0</v>
      </c>
      <c r="D1566" s="27">
        <v>0.0</v>
      </c>
      <c r="E1566" s="41"/>
    </row>
    <row r="1567" hidden="1">
      <c r="A1567" s="35" t="s">
        <v>3449</v>
      </c>
      <c r="B1567" s="29">
        <v>190238.0</v>
      </c>
      <c r="C1567" s="58">
        <v>190238.0</v>
      </c>
      <c r="D1567" s="27">
        <v>0.0</v>
      </c>
      <c r="E1567" s="41"/>
    </row>
    <row r="1568" hidden="1">
      <c r="A1568" s="36" t="s">
        <v>3450</v>
      </c>
      <c r="B1568" s="42">
        <v>40.0</v>
      </c>
      <c r="C1568" s="64">
        <v>1.0</v>
      </c>
      <c r="D1568" s="65">
        <v>-39.0</v>
      </c>
      <c r="E1568" s="45"/>
    </row>
    <row r="1569" hidden="1"/>
    <row r="1570" hidden="1"/>
    <row r="1571" hidden="1">
      <c r="A1571" s="5" t="s">
        <v>4460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5" t="s">
        <v>3423</v>
      </c>
      <c r="B1573" s="6"/>
      <c r="C1573" s="6"/>
      <c r="D1573" s="6"/>
      <c r="E1573" s="7"/>
    </row>
    <row r="1574" hidden="1">
      <c r="A1574" s="10"/>
      <c r="B1574" s="11"/>
      <c r="C1574" s="11"/>
      <c r="D1574" s="11"/>
      <c r="E1574" s="12"/>
    </row>
    <row r="1575" hidden="1">
      <c r="A1575" s="13">
        <v>45845.0</v>
      </c>
      <c r="B1575" s="6"/>
      <c r="C1575" s="53" t="s">
        <v>3424</v>
      </c>
      <c r="D1575" s="15">
        <v>45851.0</v>
      </c>
      <c r="E1575" s="7"/>
    </row>
    <row r="1576" hidden="1">
      <c r="A1576" s="10"/>
      <c r="B1576" s="11"/>
      <c r="C1576" s="16"/>
      <c r="D1576" s="11"/>
      <c r="E1576" s="12"/>
    </row>
    <row r="1577" hidden="1">
      <c r="A1577" s="54" t="s">
        <v>4468</v>
      </c>
      <c r="B1577" s="7"/>
      <c r="C1577" s="16"/>
      <c r="D1577" s="55" t="s">
        <v>4469</v>
      </c>
      <c r="E1577" s="7"/>
    </row>
    <row r="1578" hidden="1">
      <c r="A1578" s="10"/>
      <c r="B1578" s="12"/>
      <c r="C1578" s="16"/>
      <c r="D1578" s="11"/>
      <c r="E1578" s="12"/>
    </row>
    <row r="1579" hidden="1">
      <c r="A1579" s="19" t="s">
        <v>3425</v>
      </c>
      <c r="B1579" s="6"/>
      <c r="C1579" s="6"/>
      <c r="D1579" s="6"/>
      <c r="E1579" s="7"/>
    </row>
    <row r="1580" hidden="1">
      <c r="A1580" s="20" t="s">
        <v>3426</v>
      </c>
      <c r="B1580" s="21" t="s">
        <v>3427</v>
      </c>
      <c r="C1580" s="22" t="s">
        <v>3428</v>
      </c>
      <c r="D1580" s="21" t="s">
        <v>3429</v>
      </c>
      <c r="E1580" s="23" t="s">
        <v>13</v>
      </c>
    </row>
    <row r="1581" hidden="1">
      <c r="A1581" s="56" t="s">
        <v>3430</v>
      </c>
      <c r="B1581" s="25">
        <v>29881.0</v>
      </c>
      <c r="C1581" s="26">
        <v>30463.0</v>
      </c>
      <c r="D1581" s="27">
        <v>582.0</v>
      </c>
      <c r="E1581" s="28" t="s">
        <v>7752</v>
      </c>
    </row>
    <row r="1582" hidden="1">
      <c r="A1582" s="56" t="s">
        <v>3431</v>
      </c>
      <c r="B1582" s="29">
        <v>10623.0</v>
      </c>
      <c r="C1582" s="26">
        <v>10623.0</v>
      </c>
      <c r="D1582" s="27">
        <v>0.0</v>
      </c>
      <c r="E1582" s="40"/>
    </row>
    <row r="1583" hidden="1">
      <c r="A1583" s="56" t="s">
        <v>3432</v>
      </c>
      <c r="B1583" s="25">
        <v>180.0</v>
      </c>
      <c r="C1583" s="26">
        <v>180.0</v>
      </c>
      <c r="D1583" s="27">
        <v>0.0</v>
      </c>
      <c r="E1583" s="41"/>
    </row>
    <row r="1584" hidden="1">
      <c r="A1584" s="56" t="s">
        <v>3434</v>
      </c>
      <c r="B1584" s="29">
        <v>500.0</v>
      </c>
      <c r="C1584" s="26">
        <v>500.0</v>
      </c>
      <c r="D1584" s="27">
        <v>0.0</v>
      </c>
      <c r="E1584" s="41"/>
    </row>
    <row r="1585" hidden="1">
      <c r="A1585" s="31" t="s">
        <v>3436</v>
      </c>
      <c r="B1585" s="29">
        <v>0.0</v>
      </c>
      <c r="C1585" s="26"/>
      <c r="D1585" s="27">
        <v>0.0</v>
      </c>
      <c r="E1585" s="40"/>
    </row>
    <row r="1586" hidden="1">
      <c r="A1586" s="31" t="s">
        <v>3438</v>
      </c>
      <c r="B1586" s="29">
        <v>0.0</v>
      </c>
      <c r="C1586" s="26"/>
      <c r="D1586" s="27">
        <v>0.0</v>
      </c>
      <c r="E1586" s="41"/>
    </row>
    <row r="1587" hidden="1">
      <c r="A1587" s="31" t="s">
        <v>3439</v>
      </c>
      <c r="B1587" s="29">
        <v>2380.0</v>
      </c>
      <c r="C1587" s="26">
        <v>2380.0</v>
      </c>
      <c r="D1587" s="27">
        <v>0.0</v>
      </c>
      <c r="E1587" s="28" t="s">
        <v>7753</v>
      </c>
    </row>
    <row r="1588" hidden="1">
      <c r="A1588" s="31" t="s">
        <v>3441</v>
      </c>
      <c r="B1588" s="29">
        <v>3840.0</v>
      </c>
      <c r="C1588" s="26">
        <v>3840.0</v>
      </c>
      <c r="D1588" s="27">
        <v>0.0</v>
      </c>
      <c r="E1588" s="40"/>
    </row>
    <row r="1589" hidden="1">
      <c r="A1589" s="57" t="s">
        <v>3442</v>
      </c>
      <c r="B1589" s="29">
        <v>62956.0</v>
      </c>
      <c r="C1589" s="29">
        <v>62956.0</v>
      </c>
      <c r="D1589" s="27">
        <v>0.0</v>
      </c>
      <c r="E1589" s="41"/>
    </row>
    <row r="1590" hidden="1">
      <c r="A1590" s="57" t="s">
        <v>3443</v>
      </c>
      <c r="B1590" s="29">
        <v>37422.0</v>
      </c>
      <c r="C1590" s="58">
        <v>37950.0</v>
      </c>
      <c r="D1590" s="27">
        <v>528.0</v>
      </c>
      <c r="E1590" s="41"/>
    </row>
    <row r="1591" hidden="1">
      <c r="A1591" s="57" t="s">
        <v>3444</v>
      </c>
      <c r="B1591" s="29">
        <v>40992.0</v>
      </c>
      <c r="C1591" s="58">
        <v>40992.0</v>
      </c>
      <c r="D1591" s="27">
        <v>0.0</v>
      </c>
      <c r="E1591" s="41"/>
    </row>
    <row r="1592" hidden="1">
      <c r="A1592" s="57" t="s">
        <v>3445</v>
      </c>
      <c r="B1592" s="29">
        <v>41581.0</v>
      </c>
      <c r="C1592" s="58">
        <v>41581.0</v>
      </c>
      <c r="D1592" s="27">
        <v>0.0</v>
      </c>
      <c r="E1592" s="41"/>
    </row>
    <row r="1593" hidden="1">
      <c r="A1593" s="57" t="s">
        <v>3447</v>
      </c>
      <c r="B1593" s="29">
        <v>772.0</v>
      </c>
      <c r="C1593" s="58">
        <v>772.0</v>
      </c>
      <c r="D1593" s="27">
        <v>0.0</v>
      </c>
      <c r="E1593" s="41"/>
    </row>
    <row r="1594" hidden="1">
      <c r="A1594" s="57" t="s">
        <v>3448</v>
      </c>
      <c r="B1594" s="29">
        <v>14429.0</v>
      </c>
      <c r="C1594" s="58">
        <v>14429.0</v>
      </c>
      <c r="D1594" s="27">
        <v>0.0</v>
      </c>
      <c r="E1594" s="41"/>
    </row>
    <row r="1595" hidden="1">
      <c r="A1595" s="35" t="s">
        <v>3449</v>
      </c>
      <c r="B1595" s="29">
        <v>231126.5</v>
      </c>
      <c r="C1595" s="58">
        <v>231654.5</v>
      </c>
      <c r="D1595" s="27">
        <v>528.0</v>
      </c>
      <c r="E1595" s="41"/>
    </row>
    <row r="1596" hidden="1">
      <c r="A1596" s="36" t="s">
        <v>3450</v>
      </c>
      <c r="B1596" s="42">
        <v>0.5</v>
      </c>
      <c r="C1596" s="64">
        <v>582.5</v>
      </c>
      <c r="D1596" s="65">
        <v>582.0</v>
      </c>
      <c r="E1596" s="45"/>
    </row>
    <row r="1597" hidden="1"/>
    <row r="1598" hidden="1"/>
    <row r="1599" hidden="1">
      <c r="A1599" s="5" t="s">
        <v>4460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5" t="s">
        <v>3423</v>
      </c>
      <c r="B1601" s="6"/>
      <c r="C1601" s="6"/>
      <c r="D1601" s="6"/>
      <c r="E1601" s="7"/>
    </row>
    <row r="1602" hidden="1">
      <c r="A1602" s="10"/>
      <c r="B1602" s="11"/>
      <c r="C1602" s="11"/>
      <c r="D1602" s="11"/>
      <c r="E1602" s="12"/>
    </row>
    <row r="1603" hidden="1">
      <c r="A1603" s="13">
        <v>45852.0</v>
      </c>
      <c r="B1603" s="6"/>
      <c r="C1603" s="53" t="s">
        <v>3424</v>
      </c>
      <c r="D1603" s="15">
        <v>45858.0</v>
      </c>
      <c r="E1603" s="7"/>
    </row>
    <row r="1604" hidden="1">
      <c r="A1604" s="10"/>
      <c r="B1604" s="11"/>
      <c r="C1604" s="16"/>
      <c r="D1604" s="11"/>
      <c r="E1604" s="12"/>
    </row>
    <row r="1605" hidden="1">
      <c r="A1605" s="54" t="s">
        <v>4468</v>
      </c>
      <c r="B1605" s="7"/>
      <c r="C1605" s="16"/>
      <c r="D1605" s="55" t="s">
        <v>4469</v>
      </c>
      <c r="E1605" s="7"/>
    </row>
    <row r="1606" hidden="1">
      <c r="A1606" s="10"/>
      <c r="B1606" s="12"/>
      <c r="C1606" s="16"/>
      <c r="D1606" s="11"/>
      <c r="E1606" s="12"/>
    </row>
    <row r="1607" hidden="1">
      <c r="A1607" s="19" t="s">
        <v>3425</v>
      </c>
      <c r="B1607" s="6"/>
      <c r="C1607" s="6"/>
      <c r="D1607" s="6"/>
      <c r="E1607" s="7"/>
    </row>
    <row r="1608" hidden="1">
      <c r="A1608" s="20" t="s">
        <v>3426</v>
      </c>
      <c r="B1608" s="21" t="s">
        <v>3427</v>
      </c>
      <c r="C1608" s="22" t="s">
        <v>3428</v>
      </c>
      <c r="D1608" s="21" t="s">
        <v>3429</v>
      </c>
      <c r="E1608" s="23" t="s">
        <v>13</v>
      </c>
    </row>
    <row r="1609" hidden="1">
      <c r="A1609" s="56" t="s">
        <v>3430</v>
      </c>
      <c r="B1609" s="25">
        <v>25104.0</v>
      </c>
      <c r="C1609" s="26">
        <v>25105.0</v>
      </c>
      <c r="D1609" s="27">
        <v>1.0</v>
      </c>
      <c r="E1609" s="28"/>
    </row>
    <row r="1610" hidden="1">
      <c r="A1610" s="56" t="s">
        <v>3431</v>
      </c>
      <c r="B1610" s="29">
        <v>10601.0</v>
      </c>
      <c r="C1610" s="26">
        <v>10601.0</v>
      </c>
      <c r="D1610" s="27">
        <v>0.0</v>
      </c>
      <c r="E1610" s="40"/>
    </row>
    <row r="1611" hidden="1">
      <c r="A1611" s="56" t="s">
        <v>3432</v>
      </c>
      <c r="B1611" s="25">
        <v>540.0</v>
      </c>
      <c r="C1611" s="26">
        <v>540.0</v>
      </c>
      <c r="D1611" s="27">
        <v>0.0</v>
      </c>
      <c r="E1611" s="41"/>
    </row>
    <row r="1612" hidden="1">
      <c r="A1612" s="56" t="s">
        <v>3434</v>
      </c>
      <c r="B1612" s="29">
        <v>500.0</v>
      </c>
      <c r="C1612" s="26">
        <v>500.0</v>
      </c>
      <c r="D1612" s="27">
        <v>0.0</v>
      </c>
      <c r="E1612" s="41"/>
    </row>
    <row r="1613" hidden="1">
      <c r="A1613" s="31" t="s">
        <v>3436</v>
      </c>
      <c r="B1613" s="29">
        <v>80.0</v>
      </c>
      <c r="C1613" s="26"/>
      <c r="D1613" s="27">
        <v>-80.0</v>
      </c>
      <c r="E1613" s="40"/>
    </row>
    <row r="1614" hidden="1">
      <c r="A1614" s="31" t="s">
        <v>3438</v>
      </c>
      <c r="B1614" s="29">
        <v>0.0</v>
      </c>
      <c r="C1614" s="26"/>
      <c r="D1614" s="27">
        <v>0.0</v>
      </c>
      <c r="E1614" s="41"/>
    </row>
    <row r="1615" hidden="1">
      <c r="A1615" s="31" t="s">
        <v>3439</v>
      </c>
      <c r="B1615" s="29">
        <v>1000.0</v>
      </c>
      <c r="C1615" s="26">
        <v>1000.0</v>
      </c>
      <c r="D1615" s="27">
        <v>0.0</v>
      </c>
      <c r="E1615" s="28" t="s">
        <v>7754</v>
      </c>
    </row>
    <row r="1616" hidden="1">
      <c r="A1616" s="31" t="s">
        <v>3441</v>
      </c>
      <c r="B1616" s="29">
        <v>2720.0</v>
      </c>
      <c r="C1616" s="26">
        <v>2800.0</v>
      </c>
      <c r="D1616" s="27">
        <v>80.0</v>
      </c>
      <c r="E1616" s="40"/>
    </row>
    <row r="1617" hidden="1">
      <c r="A1617" s="57" t="s">
        <v>3442</v>
      </c>
      <c r="B1617" s="29">
        <v>59318.0</v>
      </c>
      <c r="C1617" s="29">
        <v>59318.0</v>
      </c>
      <c r="D1617" s="27">
        <v>0.0</v>
      </c>
      <c r="E1617" s="41"/>
    </row>
    <row r="1618" hidden="1">
      <c r="A1618" s="57" t="s">
        <v>3443</v>
      </c>
      <c r="B1618" s="29">
        <v>39123.0</v>
      </c>
      <c r="C1618" s="58">
        <v>39123.0</v>
      </c>
      <c r="D1618" s="27">
        <v>0.0</v>
      </c>
      <c r="E1618" s="41"/>
    </row>
    <row r="1619" hidden="1">
      <c r="A1619" s="57" t="s">
        <v>3444</v>
      </c>
      <c r="B1619" s="29">
        <v>46650.0</v>
      </c>
      <c r="C1619" s="58">
        <v>46650.0</v>
      </c>
      <c r="D1619" s="27">
        <v>0.0</v>
      </c>
      <c r="E1619" s="41"/>
    </row>
    <row r="1620" hidden="1">
      <c r="A1620" s="57" t="s">
        <v>3445</v>
      </c>
      <c r="B1620" s="29">
        <v>50194.0</v>
      </c>
      <c r="C1620" s="58">
        <v>50523.0</v>
      </c>
      <c r="D1620" s="27">
        <v>329.0</v>
      </c>
      <c r="E1620" s="41"/>
    </row>
    <row r="1621" hidden="1">
      <c r="A1621" s="57" t="s">
        <v>3447</v>
      </c>
      <c r="B1621" s="29">
        <v>1610.0</v>
      </c>
      <c r="C1621" s="58">
        <v>1610.0</v>
      </c>
      <c r="D1621" s="27">
        <v>0.0</v>
      </c>
      <c r="E1621" s="41"/>
    </row>
    <row r="1622" hidden="1">
      <c r="A1622" s="57" t="s">
        <v>3448</v>
      </c>
      <c r="B1622" s="29">
        <v>9150.0</v>
      </c>
      <c r="C1622" s="58">
        <v>9150.0</v>
      </c>
      <c r="D1622" s="27">
        <v>0.0</v>
      </c>
      <c r="E1622" s="41"/>
    </row>
    <row r="1623" hidden="1">
      <c r="A1623" s="35" t="s">
        <v>3449</v>
      </c>
      <c r="B1623" s="29">
        <v>237440.0</v>
      </c>
      <c r="C1623" s="58">
        <v>237769.0</v>
      </c>
      <c r="D1623" s="27">
        <v>329.0</v>
      </c>
      <c r="E1623" s="41"/>
    </row>
    <row r="1624" hidden="1">
      <c r="A1624" s="36" t="s">
        <v>3450</v>
      </c>
      <c r="B1624" s="42">
        <v>0.0</v>
      </c>
      <c r="C1624" s="64">
        <v>1.0</v>
      </c>
      <c r="D1624" s="65">
        <v>1.0</v>
      </c>
      <c r="E1624" s="45"/>
    </row>
    <row r="1625" hidden="1"/>
    <row r="1626" hidden="1"/>
    <row r="1627" hidden="1">
      <c r="A1627" s="5" t="s">
        <v>4460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5" t="s">
        <v>3423</v>
      </c>
      <c r="B1629" s="6"/>
      <c r="C1629" s="6"/>
      <c r="D1629" s="6"/>
      <c r="E1629" s="7"/>
    </row>
    <row r="1630" hidden="1">
      <c r="A1630" s="10"/>
      <c r="B1630" s="11"/>
      <c r="C1630" s="11"/>
      <c r="D1630" s="11"/>
      <c r="E1630" s="12"/>
    </row>
    <row r="1631" hidden="1">
      <c r="A1631" s="13">
        <v>45866.0</v>
      </c>
      <c r="B1631" s="6"/>
      <c r="C1631" s="53" t="s">
        <v>3424</v>
      </c>
      <c r="D1631" s="15">
        <v>45869.0</v>
      </c>
      <c r="E1631" s="7"/>
    </row>
    <row r="1632" hidden="1">
      <c r="A1632" s="10"/>
      <c r="B1632" s="11"/>
      <c r="C1632" s="16"/>
      <c r="D1632" s="11"/>
      <c r="E1632" s="12"/>
    </row>
    <row r="1633" hidden="1">
      <c r="A1633" s="54" t="s">
        <v>4468</v>
      </c>
      <c r="B1633" s="7"/>
      <c r="C1633" s="16"/>
      <c r="D1633" s="55" t="s">
        <v>4483</v>
      </c>
      <c r="E1633" s="7"/>
    </row>
    <row r="1634" hidden="1">
      <c r="A1634" s="10"/>
      <c r="B1634" s="12"/>
      <c r="C1634" s="16"/>
      <c r="D1634" s="11"/>
      <c r="E1634" s="12"/>
    </row>
    <row r="1635" hidden="1">
      <c r="A1635" s="19" t="s">
        <v>3425</v>
      </c>
      <c r="B1635" s="6"/>
      <c r="C1635" s="6"/>
      <c r="D1635" s="6"/>
      <c r="E1635" s="7"/>
    </row>
    <row r="1636" hidden="1">
      <c r="A1636" s="20" t="s">
        <v>3426</v>
      </c>
      <c r="B1636" s="21" t="s">
        <v>3427</v>
      </c>
      <c r="C1636" s="22" t="s">
        <v>3428</v>
      </c>
      <c r="D1636" s="21" t="s">
        <v>3429</v>
      </c>
      <c r="E1636" s="23" t="s">
        <v>13</v>
      </c>
    </row>
    <row r="1637" hidden="1">
      <c r="A1637" s="56" t="s">
        <v>3430</v>
      </c>
      <c r="B1637" s="25">
        <v>15019.0</v>
      </c>
      <c r="C1637" s="26">
        <v>15025.0</v>
      </c>
      <c r="D1637" s="27">
        <v>6.0</v>
      </c>
      <c r="E1637" s="28"/>
    </row>
    <row r="1638" hidden="1">
      <c r="A1638" s="56" t="s">
        <v>3431</v>
      </c>
      <c r="B1638" s="29">
        <v>6320.0</v>
      </c>
      <c r="C1638" s="26">
        <v>6320.0</v>
      </c>
      <c r="D1638" s="27">
        <v>0.0</v>
      </c>
      <c r="E1638" s="40"/>
    </row>
    <row r="1639" hidden="1">
      <c r="A1639" s="56" t="s">
        <v>3432</v>
      </c>
      <c r="B1639" s="25">
        <v>0.0</v>
      </c>
      <c r="C1639" s="26"/>
      <c r="D1639" s="27">
        <v>0.0</v>
      </c>
      <c r="E1639" s="41"/>
    </row>
    <row r="1640" hidden="1">
      <c r="A1640" s="56" t="s">
        <v>3434</v>
      </c>
      <c r="B1640" s="29">
        <v>0.0</v>
      </c>
      <c r="C1640" s="26"/>
      <c r="D1640" s="27">
        <v>0.0</v>
      </c>
      <c r="E1640" s="41"/>
    </row>
    <row r="1641" hidden="1">
      <c r="A1641" s="31" t="s">
        <v>3436</v>
      </c>
      <c r="B1641" s="29">
        <v>0.0</v>
      </c>
      <c r="C1641" s="26"/>
      <c r="D1641" s="27">
        <v>0.0</v>
      </c>
      <c r="E1641" s="40"/>
    </row>
    <row r="1642" hidden="1">
      <c r="A1642" s="31" t="s">
        <v>3438</v>
      </c>
      <c r="B1642" s="29">
        <v>0.0</v>
      </c>
      <c r="C1642" s="26"/>
      <c r="D1642" s="27">
        <v>0.0</v>
      </c>
      <c r="E1642" s="41"/>
    </row>
    <row r="1643" hidden="1">
      <c r="A1643" s="31" t="s">
        <v>3439</v>
      </c>
      <c r="B1643" s="29">
        <v>2000.0</v>
      </c>
      <c r="C1643" s="26">
        <v>2000.0</v>
      </c>
      <c r="D1643" s="27">
        <v>0.0</v>
      </c>
      <c r="E1643" s="28" t="s">
        <v>7755</v>
      </c>
    </row>
    <row r="1644" hidden="1">
      <c r="A1644" s="31" t="s">
        <v>3441</v>
      </c>
      <c r="B1644" s="29">
        <v>1720.0</v>
      </c>
      <c r="C1644" s="26">
        <v>1720.0</v>
      </c>
      <c r="D1644" s="27">
        <v>0.0</v>
      </c>
      <c r="E1644" s="40"/>
    </row>
    <row r="1645" hidden="1">
      <c r="A1645" s="57" t="s">
        <v>3442</v>
      </c>
      <c r="B1645" s="29">
        <v>28329.0</v>
      </c>
      <c r="C1645" s="29">
        <v>28329.0</v>
      </c>
      <c r="D1645" s="27">
        <v>0.0</v>
      </c>
      <c r="E1645" s="41"/>
    </row>
    <row r="1646" hidden="1">
      <c r="A1646" s="57" t="s">
        <v>3443</v>
      </c>
      <c r="B1646" s="29">
        <v>19469.0</v>
      </c>
      <c r="C1646" s="58">
        <v>19469.0</v>
      </c>
      <c r="D1646" s="27">
        <v>0.0</v>
      </c>
      <c r="E1646" s="41"/>
    </row>
    <row r="1647" hidden="1">
      <c r="A1647" s="57" t="s">
        <v>3444</v>
      </c>
      <c r="B1647" s="29">
        <v>25131.0</v>
      </c>
      <c r="C1647" s="58">
        <v>25131.0</v>
      </c>
      <c r="D1647" s="27">
        <v>0.0</v>
      </c>
      <c r="E1647" s="41"/>
    </row>
    <row r="1648" hidden="1">
      <c r="A1648" s="57" t="s">
        <v>3445</v>
      </c>
      <c r="B1648" s="29">
        <v>16365.0</v>
      </c>
      <c r="C1648" s="58">
        <v>16365.0</v>
      </c>
      <c r="D1648" s="27">
        <v>0.0</v>
      </c>
      <c r="E1648" s="41"/>
    </row>
    <row r="1649" hidden="1">
      <c r="A1649" s="57" t="s">
        <v>3447</v>
      </c>
      <c r="B1649" s="29">
        <v>349.0</v>
      </c>
      <c r="C1649" s="58">
        <v>349.0</v>
      </c>
      <c r="D1649" s="27">
        <v>0.0</v>
      </c>
      <c r="E1649" s="41"/>
    </row>
    <row r="1650" hidden="1">
      <c r="A1650" s="57" t="s">
        <v>3448</v>
      </c>
      <c r="B1650" s="29">
        <v>7979.0</v>
      </c>
      <c r="C1650" s="58">
        <v>7979.0</v>
      </c>
      <c r="D1650" s="27">
        <v>0.0</v>
      </c>
      <c r="E1650" s="41"/>
    </row>
    <row r="1651" hidden="1">
      <c r="A1651" s="35" t="s">
        <v>3449</v>
      </c>
      <c r="B1651" s="29">
        <v>114701.0</v>
      </c>
      <c r="C1651" s="58">
        <v>115628.0</v>
      </c>
      <c r="D1651" s="27">
        <v>927.0</v>
      </c>
      <c r="E1651" s="41"/>
    </row>
    <row r="1652" hidden="1">
      <c r="A1652" s="36" t="s">
        <v>3450</v>
      </c>
      <c r="B1652" s="42">
        <v>1.0</v>
      </c>
      <c r="C1652" s="64">
        <v>-920.0</v>
      </c>
      <c r="D1652" s="65">
        <v>-921.0</v>
      </c>
      <c r="E1652" s="45"/>
    </row>
    <row r="1653" hidden="1"/>
    <row r="1654" hidden="1"/>
    <row r="1655" hidden="1">
      <c r="A1655" s="5" t="s">
        <v>4460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5" t="s">
        <v>3423</v>
      </c>
      <c r="B1657" s="6"/>
      <c r="C1657" s="6"/>
      <c r="D1657" s="6"/>
      <c r="E1657" s="7"/>
    </row>
    <row r="1658" hidden="1">
      <c r="A1658" s="10"/>
      <c r="B1658" s="11"/>
      <c r="C1658" s="11"/>
      <c r="D1658" s="11"/>
      <c r="E1658" s="12"/>
    </row>
    <row r="1659" hidden="1">
      <c r="A1659" s="13">
        <v>45870.0</v>
      </c>
      <c r="B1659" s="6"/>
      <c r="C1659" s="53" t="s">
        <v>3424</v>
      </c>
      <c r="D1659" s="15">
        <v>45872.0</v>
      </c>
      <c r="E1659" s="7"/>
    </row>
    <row r="1660" hidden="1">
      <c r="A1660" s="10"/>
      <c r="B1660" s="11"/>
      <c r="C1660" s="16"/>
      <c r="D1660" s="11"/>
      <c r="E1660" s="12"/>
    </row>
    <row r="1661" hidden="1">
      <c r="A1661" s="54" t="s">
        <v>4475</v>
      </c>
      <c r="B1661" s="7"/>
      <c r="C1661" s="16"/>
      <c r="D1661" s="55" t="s">
        <v>4469</v>
      </c>
      <c r="E1661" s="7"/>
    </row>
    <row r="1662" hidden="1">
      <c r="A1662" s="10"/>
      <c r="B1662" s="12"/>
      <c r="C1662" s="16"/>
      <c r="D1662" s="11"/>
      <c r="E1662" s="12"/>
    </row>
    <row r="1663" hidden="1">
      <c r="A1663" s="19" t="s">
        <v>3425</v>
      </c>
      <c r="B1663" s="6"/>
      <c r="C1663" s="6"/>
      <c r="D1663" s="6"/>
      <c r="E1663" s="7"/>
    </row>
    <row r="1664" hidden="1">
      <c r="A1664" s="20" t="s">
        <v>3426</v>
      </c>
      <c r="B1664" s="21" t="s">
        <v>3427</v>
      </c>
      <c r="C1664" s="22" t="s">
        <v>3428</v>
      </c>
      <c r="D1664" s="21" t="s">
        <v>3429</v>
      </c>
      <c r="E1664" s="23" t="s">
        <v>13</v>
      </c>
    </row>
    <row r="1665" hidden="1">
      <c r="A1665" s="56" t="s">
        <v>3430</v>
      </c>
      <c r="B1665" s="25">
        <v>12268.0</v>
      </c>
      <c r="C1665" s="26">
        <v>12268.0</v>
      </c>
      <c r="D1665" s="27">
        <v>0.0</v>
      </c>
      <c r="E1665" s="28"/>
    </row>
    <row r="1666" hidden="1">
      <c r="A1666" s="56" t="s">
        <v>3431</v>
      </c>
      <c r="B1666" s="29">
        <v>4162.0</v>
      </c>
      <c r="C1666" s="26">
        <v>4162.0</v>
      </c>
      <c r="D1666" s="27">
        <v>0.0</v>
      </c>
      <c r="E1666" s="40"/>
    </row>
    <row r="1667" hidden="1">
      <c r="A1667" s="56" t="s">
        <v>3432</v>
      </c>
      <c r="B1667" s="25">
        <v>360.0</v>
      </c>
      <c r="C1667" s="26">
        <v>360.0</v>
      </c>
      <c r="D1667" s="27">
        <v>0.0</v>
      </c>
      <c r="E1667" s="41"/>
    </row>
    <row r="1668" hidden="1">
      <c r="A1668" s="56" t="s">
        <v>3434</v>
      </c>
      <c r="B1668" s="29">
        <v>500.0</v>
      </c>
      <c r="C1668" s="26">
        <v>500.0</v>
      </c>
      <c r="D1668" s="27">
        <v>0.0</v>
      </c>
      <c r="E1668" s="41"/>
    </row>
    <row r="1669" hidden="1">
      <c r="A1669" s="31" t="s">
        <v>3436</v>
      </c>
      <c r="B1669" s="29">
        <v>0.0</v>
      </c>
      <c r="C1669" s="26"/>
      <c r="D1669" s="27">
        <v>0.0</v>
      </c>
      <c r="E1669" s="40"/>
    </row>
    <row r="1670" hidden="1">
      <c r="A1670" s="31" t="s">
        <v>3438</v>
      </c>
      <c r="B1670" s="29">
        <v>0.0</v>
      </c>
      <c r="C1670" s="26"/>
      <c r="D1670" s="27">
        <v>0.0</v>
      </c>
      <c r="E1670" s="41"/>
    </row>
    <row r="1671" hidden="1">
      <c r="A1671" s="31" t="s">
        <v>3439</v>
      </c>
      <c r="B1671" s="29">
        <v>0.0</v>
      </c>
      <c r="C1671" s="26"/>
      <c r="D1671" s="27">
        <v>0.0</v>
      </c>
      <c r="E1671" s="28"/>
    </row>
    <row r="1672" hidden="1">
      <c r="A1672" s="31" t="s">
        <v>3441</v>
      </c>
      <c r="B1672" s="29">
        <v>1280.0</v>
      </c>
      <c r="C1672" s="26">
        <v>1280.0</v>
      </c>
      <c r="D1672" s="27">
        <v>0.0</v>
      </c>
      <c r="E1672" s="40"/>
    </row>
    <row r="1673" hidden="1">
      <c r="A1673" s="57" t="s">
        <v>3442</v>
      </c>
      <c r="B1673" s="29">
        <v>18052.0</v>
      </c>
      <c r="C1673" s="29">
        <v>18052.0</v>
      </c>
      <c r="D1673" s="27">
        <v>0.0</v>
      </c>
      <c r="E1673" s="41"/>
    </row>
    <row r="1674" hidden="1">
      <c r="A1674" s="57" t="s">
        <v>3443</v>
      </c>
      <c r="B1674" s="29">
        <v>22427.0</v>
      </c>
      <c r="C1674" s="58">
        <v>22427.0</v>
      </c>
      <c r="D1674" s="27">
        <v>0.0</v>
      </c>
      <c r="E1674" s="41"/>
    </row>
    <row r="1675" hidden="1">
      <c r="A1675" s="57" t="s">
        <v>3444</v>
      </c>
      <c r="B1675" s="29">
        <v>25584.0</v>
      </c>
      <c r="C1675" s="58">
        <v>25584.0</v>
      </c>
      <c r="D1675" s="27">
        <v>0.0</v>
      </c>
      <c r="E1675" s="41"/>
    </row>
    <row r="1676" hidden="1">
      <c r="A1676" s="57" t="s">
        <v>3445</v>
      </c>
      <c r="B1676" s="29">
        <v>20808.0</v>
      </c>
      <c r="C1676" s="58">
        <v>20808.0</v>
      </c>
      <c r="D1676" s="27">
        <v>0.0</v>
      </c>
      <c r="E1676" s="41"/>
    </row>
    <row r="1677" hidden="1">
      <c r="A1677" s="57" t="s">
        <v>3447</v>
      </c>
      <c r="B1677" s="29">
        <v>942.0</v>
      </c>
      <c r="C1677" s="58">
        <v>942.0</v>
      </c>
      <c r="D1677" s="27">
        <v>0.0</v>
      </c>
      <c r="E1677" s="41"/>
    </row>
    <row r="1678" hidden="1">
      <c r="A1678" s="57" t="s">
        <v>3448</v>
      </c>
      <c r="B1678" s="29">
        <v>5287.0</v>
      </c>
      <c r="C1678" s="58">
        <v>5287.0</v>
      </c>
      <c r="D1678" s="27">
        <v>0.0</v>
      </c>
      <c r="E1678" s="41"/>
    </row>
    <row r="1679" hidden="1">
      <c r="A1679" s="35" t="s">
        <v>3449</v>
      </c>
      <c r="B1679" s="29">
        <v>106383.4</v>
      </c>
      <c r="C1679" s="58">
        <v>106383.4</v>
      </c>
      <c r="D1679" s="27">
        <v>0.0</v>
      </c>
      <c r="E1679" s="41"/>
    </row>
    <row r="1680" hidden="1">
      <c r="A1680" s="36" t="s">
        <v>3450</v>
      </c>
      <c r="B1680" s="42">
        <v>-0.39999999999417923</v>
      </c>
      <c r="C1680" s="64">
        <v>-0.39999999999417923</v>
      </c>
      <c r="D1680" s="65">
        <v>0.0</v>
      </c>
      <c r="E1680" s="45"/>
    </row>
    <row r="1681" hidden="1"/>
    <row r="1682" hidden="1"/>
    <row r="1683" hidden="1">
      <c r="A1683" s="5" t="s">
        <v>4460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5" t="s">
        <v>3423</v>
      </c>
      <c r="B1685" s="6"/>
      <c r="C1685" s="6"/>
      <c r="D1685" s="6"/>
      <c r="E1685" s="7"/>
    </row>
    <row r="1686" hidden="1">
      <c r="A1686" s="10"/>
      <c r="B1686" s="11"/>
      <c r="C1686" s="11"/>
      <c r="D1686" s="11"/>
      <c r="E1686" s="12"/>
    </row>
    <row r="1687" hidden="1">
      <c r="A1687" s="13">
        <v>45873.0</v>
      </c>
      <c r="B1687" s="6"/>
      <c r="C1687" s="53" t="s">
        <v>3424</v>
      </c>
      <c r="D1687" s="15">
        <v>45879.0</v>
      </c>
      <c r="E1687" s="7"/>
    </row>
    <row r="1688" hidden="1">
      <c r="A1688" s="10"/>
      <c r="B1688" s="11"/>
      <c r="C1688" s="16"/>
      <c r="D1688" s="11"/>
      <c r="E1688" s="12"/>
    </row>
    <row r="1689" hidden="1">
      <c r="A1689" s="54" t="s">
        <v>4468</v>
      </c>
      <c r="B1689" s="7"/>
      <c r="C1689" s="16"/>
      <c r="D1689" s="55" t="s">
        <v>4469</v>
      </c>
      <c r="E1689" s="7"/>
    </row>
    <row r="1690" hidden="1">
      <c r="A1690" s="10"/>
      <c r="B1690" s="12"/>
      <c r="C1690" s="16"/>
      <c r="D1690" s="11"/>
      <c r="E1690" s="12"/>
    </row>
    <row r="1691" hidden="1">
      <c r="A1691" s="19" t="s">
        <v>3425</v>
      </c>
      <c r="B1691" s="6"/>
      <c r="C1691" s="6"/>
      <c r="D1691" s="6"/>
      <c r="E1691" s="7"/>
    </row>
    <row r="1692" hidden="1">
      <c r="A1692" s="20" t="s">
        <v>3426</v>
      </c>
      <c r="B1692" s="21" t="s">
        <v>3427</v>
      </c>
      <c r="C1692" s="22" t="s">
        <v>3428</v>
      </c>
      <c r="D1692" s="21" t="s">
        <v>3429</v>
      </c>
      <c r="E1692" s="23" t="s">
        <v>13</v>
      </c>
    </row>
    <row r="1693" hidden="1">
      <c r="A1693" s="56" t="s">
        <v>3430</v>
      </c>
      <c r="B1693" s="25">
        <v>35364.0</v>
      </c>
      <c r="C1693" s="26">
        <v>35365.0</v>
      </c>
      <c r="D1693" s="27">
        <v>1.0</v>
      </c>
      <c r="E1693" s="28"/>
    </row>
    <row r="1694" hidden="1">
      <c r="A1694" s="56" t="s">
        <v>3431</v>
      </c>
      <c r="B1694" s="29">
        <v>5674.0</v>
      </c>
      <c r="C1694" s="26">
        <v>5674.0</v>
      </c>
      <c r="D1694" s="27">
        <v>0.0</v>
      </c>
      <c r="E1694" s="40"/>
    </row>
    <row r="1695" hidden="1">
      <c r="A1695" s="56" t="s">
        <v>3432</v>
      </c>
      <c r="B1695" s="25">
        <v>0.0</v>
      </c>
      <c r="C1695" s="26"/>
      <c r="D1695" s="27">
        <v>0.0</v>
      </c>
      <c r="E1695" s="41"/>
    </row>
    <row r="1696" hidden="1">
      <c r="A1696" s="56" t="s">
        <v>3434</v>
      </c>
      <c r="B1696" s="29">
        <v>997.0</v>
      </c>
      <c r="C1696" s="26">
        <v>997.0</v>
      </c>
      <c r="D1696" s="27">
        <v>0.0</v>
      </c>
      <c r="E1696" s="41"/>
    </row>
    <row r="1697" hidden="1">
      <c r="A1697" s="31" t="s">
        <v>3436</v>
      </c>
      <c r="B1697" s="29">
        <v>0.0</v>
      </c>
      <c r="C1697" s="26"/>
      <c r="D1697" s="27">
        <v>0.0</v>
      </c>
      <c r="E1697" s="40"/>
    </row>
    <row r="1698" hidden="1">
      <c r="A1698" s="31" t="s">
        <v>3438</v>
      </c>
      <c r="B1698" s="29">
        <v>0.0</v>
      </c>
      <c r="C1698" s="26"/>
      <c r="D1698" s="27">
        <v>0.0</v>
      </c>
      <c r="E1698" s="41"/>
    </row>
    <row r="1699" hidden="1">
      <c r="A1699" s="31" t="s">
        <v>3439</v>
      </c>
      <c r="B1699" s="29">
        <v>550.0</v>
      </c>
      <c r="C1699" s="26">
        <v>550.0</v>
      </c>
      <c r="D1699" s="27">
        <v>0.0</v>
      </c>
      <c r="E1699" s="28" t="s">
        <v>7756</v>
      </c>
    </row>
    <row r="1700" hidden="1">
      <c r="A1700" s="31" t="s">
        <v>3441</v>
      </c>
      <c r="B1700" s="29">
        <v>2400.0</v>
      </c>
      <c r="C1700" s="26">
        <v>2400.0</v>
      </c>
      <c r="D1700" s="27">
        <v>0.0</v>
      </c>
      <c r="E1700" s="40"/>
    </row>
    <row r="1701" hidden="1">
      <c r="A1701" s="57" t="s">
        <v>3442</v>
      </c>
      <c r="B1701" s="29">
        <v>44776.0</v>
      </c>
      <c r="C1701" s="29">
        <v>44776.0</v>
      </c>
      <c r="D1701" s="27">
        <v>0.0</v>
      </c>
      <c r="E1701" s="41"/>
    </row>
    <row r="1702" hidden="1">
      <c r="A1702" s="57" t="s">
        <v>3443</v>
      </c>
      <c r="B1702" s="29">
        <v>35955.0</v>
      </c>
      <c r="C1702" s="58">
        <v>35955.0</v>
      </c>
      <c r="D1702" s="27">
        <v>0.0</v>
      </c>
      <c r="E1702" s="41"/>
    </row>
    <row r="1703" hidden="1">
      <c r="A1703" s="57" t="s">
        <v>3444</v>
      </c>
      <c r="B1703" s="29">
        <v>57849.0</v>
      </c>
      <c r="C1703" s="58">
        <v>57520.0</v>
      </c>
      <c r="D1703" s="27">
        <v>-329.0</v>
      </c>
      <c r="E1703" s="41"/>
    </row>
    <row r="1704" hidden="1">
      <c r="A1704" s="57" t="s">
        <v>3445</v>
      </c>
      <c r="B1704" s="29">
        <v>36129.0</v>
      </c>
      <c r="C1704" s="58">
        <v>36129.0</v>
      </c>
      <c r="D1704" s="27">
        <v>0.0</v>
      </c>
      <c r="E1704" s="41"/>
    </row>
    <row r="1705" hidden="1">
      <c r="A1705" s="57" t="s">
        <v>3447</v>
      </c>
      <c r="B1705" s="29">
        <v>2416.0</v>
      </c>
      <c r="C1705" s="58">
        <v>2416.0</v>
      </c>
      <c r="D1705" s="27">
        <v>0.0</v>
      </c>
      <c r="E1705" s="41"/>
    </row>
    <row r="1706" hidden="1">
      <c r="A1706" s="57" t="s">
        <v>3448</v>
      </c>
      <c r="B1706" s="29">
        <v>15126.0</v>
      </c>
      <c r="C1706" s="58">
        <v>15126.0</v>
      </c>
      <c r="D1706" s="27">
        <v>0.0</v>
      </c>
      <c r="E1706" s="41"/>
    </row>
    <row r="1707" hidden="1">
      <c r="A1707" s="35" t="s">
        <v>3449</v>
      </c>
      <c r="B1707" s="29">
        <v>222109.5</v>
      </c>
      <c r="C1707" s="58">
        <v>221780.5</v>
      </c>
      <c r="D1707" s="27">
        <v>-329.0</v>
      </c>
      <c r="E1707" s="41"/>
    </row>
    <row r="1708" hidden="1">
      <c r="A1708" s="36" t="s">
        <v>3450</v>
      </c>
      <c r="B1708" s="42">
        <v>0.5</v>
      </c>
      <c r="C1708" s="64">
        <v>1.5</v>
      </c>
      <c r="D1708" s="65">
        <v>1.0</v>
      </c>
      <c r="E1708" s="45"/>
    </row>
    <row r="1709" hidden="1"/>
    <row r="1710" hidden="1"/>
    <row r="1711" hidden="1">
      <c r="A1711" s="5" t="s">
        <v>4460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5" t="s">
        <v>3423</v>
      </c>
      <c r="B1713" s="6"/>
      <c r="C1713" s="6"/>
      <c r="D1713" s="6"/>
      <c r="E1713" s="7"/>
    </row>
    <row r="1714" hidden="1">
      <c r="A1714" s="10"/>
      <c r="B1714" s="11"/>
      <c r="C1714" s="11"/>
      <c r="D1714" s="11"/>
      <c r="E1714" s="12"/>
    </row>
    <row r="1715" hidden="1">
      <c r="A1715" s="13">
        <v>45880.0</v>
      </c>
      <c r="B1715" s="6"/>
      <c r="C1715" s="53" t="s">
        <v>3424</v>
      </c>
      <c r="D1715" s="15">
        <v>45886.0</v>
      </c>
      <c r="E1715" s="7"/>
    </row>
    <row r="1716" hidden="1">
      <c r="A1716" s="10"/>
      <c r="B1716" s="11"/>
      <c r="C1716" s="16"/>
      <c r="D1716" s="11"/>
      <c r="E1716" s="12"/>
    </row>
    <row r="1717" hidden="1">
      <c r="A1717" s="54" t="s">
        <v>4468</v>
      </c>
      <c r="B1717" s="7"/>
      <c r="C1717" s="16"/>
      <c r="D1717" s="55" t="s">
        <v>4469</v>
      </c>
      <c r="E1717" s="7"/>
    </row>
    <row r="1718" hidden="1">
      <c r="A1718" s="10"/>
      <c r="B1718" s="12"/>
      <c r="C1718" s="16"/>
      <c r="D1718" s="11"/>
      <c r="E1718" s="12"/>
    </row>
    <row r="1719" hidden="1">
      <c r="A1719" s="19" t="s">
        <v>3425</v>
      </c>
      <c r="B1719" s="6"/>
      <c r="C1719" s="6"/>
      <c r="D1719" s="6"/>
      <c r="E1719" s="7"/>
    </row>
    <row r="1720" hidden="1">
      <c r="A1720" s="20" t="s">
        <v>3426</v>
      </c>
      <c r="B1720" s="21" t="s">
        <v>3427</v>
      </c>
      <c r="C1720" s="22" t="s">
        <v>3428</v>
      </c>
      <c r="D1720" s="21" t="s">
        <v>3429</v>
      </c>
      <c r="E1720" s="23" t="s">
        <v>13</v>
      </c>
    </row>
    <row r="1721" hidden="1">
      <c r="A1721" s="56" t="s">
        <v>3430</v>
      </c>
      <c r="B1721" s="25">
        <v>31890.0</v>
      </c>
      <c r="C1721" s="26">
        <v>31890.0</v>
      </c>
      <c r="D1721" s="27">
        <v>0.0</v>
      </c>
      <c r="E1721" s="28"/>
    </row>
    <row r="1722" hidden="1">
      <c r="A1722" s="56" t="s">
        <v>3431</v>
      </c>
      <c r="B1722" s="29">
        <v>13520.0</v>
      </c>
      <c r="C1722" s="26">
        <v>13520.0</v>
      </c>
      <c r="D1722" s="27">
        <v>0.0</v>
      </c>
      <c r="E1722" s="40"/>
    </row>
    <row r="1723" hidden="1">
      <c r="A1723" s="56" t="s">
        <v>3432</v>
      </c>
      <c r="B1723" s="25">
        <v>450.0</v>
      </c>
      <c r="C1723" s="26">
        <v>450.0</v>
      </c>
      <c r="D1723" s="27">
        <v>0.0</v>
      </c>
      <c r="E1723" s="41"/>
    </row>
    <row r="1724" hidden="1">
      <c r="A1724" s="56" t="s">
        <v>3434</v>
      </c>
      <c r="B1724" s="29">
        <v>1000.0</v>
      </c>
      <c r="C1724" s="26">
        <v>1000.0</v>
      </c>
      <c r="D1724" s="27">
        <v>0.0</v>
      </c>
      <c r="E1724" s="41"/>
    </row>
    <row r="1725" hidden="1">
      <c r="A1725" s="31" t="s">
        <v>3436</v>
      </c>
      <c r="B1725" s="29">
        <v>0.0</v>
      </c>
      <c r="C1725" s="26"/>
      <c r="D1725" s="27">
        <v>0.0</v>
      </c>
      <c r="E1725" s="40"/>
    </row>
    <row r="1726" hidden="1">
      <c r="A1726" s="31" t="s">
        <v>3438</v>
      </c>
      <c r="B1726" s="29">
        <v>0.0</v>
      </c>
      <c r="C1726" s="26"/>
      <c r="D1726" s="27">
        <v>0.0</v>
      </c>
      <c r="E1726" s="41"/>
    </row>
    <row r="1727" hidden="1">
      <c r="A1727" s="31" t="s">
        <v>3439</v>
      </c>
      <c r="B1727" s="29">
        <v>315.0</v>
      </c>
      <c r="C1727" s="26">
        <v>315.0</v>
      </c>
      <c r="D1727" s="27">
        <v>0.0</v>
      </c>
      <c r="E1727" s="28" t="s">
        <v>7757</v>
      </c>
    </row>
    <row r="1728" hidden="1">
      <c r="A1728" s="31" t="s">
        <v>3441</v>
      </c>
      <c r="B1728" s="29">
        <v>1200.0</v>
      </c>
      <c r="C1728" s="26">
        <v>1200.0</v>
      </c>
      <c r="D1728" s="27">
        <v>0.0</v>
      </c>
      <c r="E1728" s="40"/>
    </row>
    <row r="1729" hidden="1">
      <c r="A1729" s="57" t="s">
        <v>3442</v>
      </c>
      <c r="B1729" s="29">
        <v>48055.0</v>
      </c>
      <c r="C1729" s="29">
        <v>47726.0</v>
      </c>
      <c r="D1729" s="27">
        <v>-329.0</v>
      </c>
      <c r="E1729" s="41"/>
    </row>
    <row r="1730" hidden="1">
      <c r="A1730" s="57" t="s">
        <v>3443</v>
      </c>
      <c r="B1730" s="29">
        <v>45576.0</v>
      </c>
      <c r="C1730" s="58">
        <v>45576.0</v>
      </c>
      <c r="D1730" s="27">
        <v>0.0</v>
      </c>
      <c r="E1730" s="41"/>
    </row>
    <row r="1731" hidden="1">
      <c r="A1731" s="57" t="s">
        <v>3444</v>
      </c>
      <c r="B1731" s="29">
        <v>47938.0</v>
      </c>
      <c r="C1731" s="58">
        <v>47938.0</v>
      </c>
      <c r="D1731" s="27">
        <v>0.0</v>
      </c>
      <c r="E1731" s="41"/>
    </row>
    <row r="1732" hidden="1">
      <c r="A1732" s="57" t="s">
        <v>3445</v>
      </c>
      <c r="B1732" s="29">
        <v>47455.0</v>
      </c>
      <c r="C1732" s="58">
        <v>47455.0</v>
      </c>
      <c r="D1732" s="27">
        <v>0.0</v>
      </c>
      <c r="E1732" s="41"/>
    </row>
    <row r="1733" hidden="1">
      <c r="A1733" s="57" t="s">
        <v>3447</v>
      </c>
      <c r="B1733" s="29">
        <v>1875.0</v>
      </c>
      <c r="C1733" s="58">
        <v>2224.0</v>
      </c>
      <c r="D1733" s="27">
        <v>349.0</v>
      </c>
      <c r="E1733" s="41"/>
    </row>
    <row r="1734" hidden="1">
      <c r="A1734" s="57" t="s">
        <v>3448</v>
      </c>
      <c r="B1734" s="29">
        <v>15995.0</v>
      </c>
      <c r="C1734" s="58">
        <v>15995.0</v>
      </c>
      <c r="D1734" s="27">
        <v>0.0</v>
      </c>
      <c r="E1734" s="41"/>
    </row>
    <row r="1735" hidden="1">
      <c r="A1735" s="35" t="s">
        <v>3449</v>
      </c>
      <c r="B1735" s="29">
        <v>239274.2</v>
      </c>
      <c r="C1735" s="58">
        <v>238945.2</v>
      </c>
      <c r="D1735" s="27">
        <v>-329.0</v>
      </c>
      <c r="E1735" s="41"/>
    </row>
    <row r="1736" hidden="1">
      <c r="A1736" s="36" t="s">
        <v>3450</v>
      </c>
      <c r="B1736" s="42">
        <v>-0.19999999999708962</v>
      </c>
      <c r="C1736" s="64">
        <v>348.79999999998836</v>
      </c>
      <c r="D1736" s="65">
        <v>348.99999999998545</v>
      </c>
      <c r="E1736" s="45"/>
    </row>
    <row r="1737" hidden="1"/>
    <row r="1738" hidden="1"/>
    <row r="1739" hidden="1">
      <c r="A1739" s="5" t="s">
        <v>4460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5" t="s">
        <v>3423</v>
      </c>
      <c r="B1741" s="6"/>
      <c r="C1741" s="6"/>
      <c r="D1741" s="6"/>
      <c r="E1741" s="7"/>
    </row>
    <row r="1742" hidden="1">
      <c r="A1742" s="10"/>
      <c r="B1742" s="11"/>
      <c r="C1742" s="11"/>
      <c r="D1742" s="11"/>
      <c r="E1742" s="12"/>
    </row>
    <row r="1743" hidden="1">
      <c r="A1743" s="13">
        <v>45887.0</v>
      </c>
      <c r="B1743" s="6"/>
      <c r="C1743" s="53" t="s">
        <v>3424</v>
      </c>
      <c r="D1743" s="15">
        <v>45893.0</v>
      </c>
      <c r="E1743" s="7"/>
    </row>
    <row r="1744" hidden="1">
      <c r="A1744" s="10"/>
      <c r="B1744" s="11"/>
      <c r="C1744" s="16"/>
      <c r="D1744" s="11"/>
      <c r="E1744" s="12"/>
    </row>
    <row r="1745" hidden="1">
      <c r="A1745" s="54" t="s">
        <v>4468</v>
      </c>
      <c r="B1745" s="7"/>
      <c r="C1745" s="16"/>
      <c r="D1745" s="55" t="s">
        <v>4469</v>
      </c>
      <c r="E1745" s="7"/>
    </row>
    <row r="1746" hidden="1">
      <c r="A1746" s="10"/>
      <c r="B1746" s="12"/>
      <c r="C1746" s="16"/>
      <c r="D1746" s="11"/>
      <c r="E1746" s="12"/>
    </row>
    <row r="1747" hidden="1">
      <c r="A1747" s="19" t="s">
        <v>3425</v>
      </c>
      <c r="B1747" s="6"/>
      <c r="C1747" s="6"/>
      <c r="D1747" s="6"/>
      <c r="E1747" s="7"/>
    </row>
    <row r="1748" hidden="1">
      <c r="A1748" s="20" t="s">
        <v>3426</v>
      </c>
      <c r="B1748" s="21" t="s">
        <v>3427</v>
      </c>
      <c r="C1748" s="22" t="s">
        <v>3428</v>
      </c>
      <c r="D1748" s="21" t="s">
        <v>3429</v>
      </c>
      <c r="E1748" s="23" t="s">
        <v>13</v>
      </c>
    </row>
    <row r="1749" hidden="1">
      <c r="A1749" s="56" t="s">
        <v>3430</v>
      </c>
      <c r="B1749" s="25">
        <v>31133.0</v>
      </c>
      <c r="C1749" s="26">
        <v>31133.0</v>
      </c>
      <c r="D1749" s="27">
        <v>0.0</v>
      </c>
      <c r="E1749" s="28"/>
    </row>
    <row r="1750" hidden="1">
      <c r="A1750" s="56" t="s">
        <v>3431</v>
      </c>
      <c r="B1750" s="29">
        <v>10799.0</v>
      </c>
      <c r="C1750" s="26">
        <v>10799.0</v>
      </c>
      <c r="D1750" s="27">
        <v>0.0</v>
      </c>
      <c r="E1750" s="40"/>
    </row>
    <row r="1751" hidden="1">
      <c r="A1751" s="56" t="s">
        <v>3432</v>
      </c>
      <c r="B1751" s="25">
        <v>0.0</v>
      </c>
      <c r="C1751" s="26"/>
      <c r="D1751" s="27">
        <v>0.0</v>
      </c>
      <c r="E1751" s="41"/>
    </row>
    <row r="1752" hidden="1">
      <c r="A1752" s="56" t="s">
        <v>3434</v>
      </c>
      <c r="B1752" s="29">
        <v>0.0</v>
      </c>
      <c r="C1752" s="26"/>
      <c r="D1752" s="27">
        <v>0.0</v>
      </c>
      <c r="E1752" s="41"/>
    </row>
    <row r="1753" hidden="1">
      <c r="A1753" s="31" t="s">
        <v>3436</v>
      </c>
      <c r="B1753" s="29">
        <v>920.0</v>
      </c>
      <c r="C1753" s="26"/>
      <c r="D1753" s="27">
        <v>-920.0</v>
      </c>
      <c r="E1753" s="40"/>
    </row>
    <row r="1754" hidden="1">
      <c r="A1754" s="31" t="s">
        <v>3438</v>
      </c>
      <c r="B1754" s="29">
        <v>0.0</v>
      </c>
      <c r="C1754" s="26"/>
      <c r="D1754" s="27">
        <v>0.0</v>
      </c>
      <c r="E1754" s="41"/>
    </row>
    <row r="1755" hidden="1">
      <c r="A1755" s="31" t="s">
        <v>3439</v>
      </c>
      <c r="B1755" s="29">
        <v>0.0</v>
      </c>
      <c r="C1755" s="26"/>
      <c r="D1755" s="27">
        <v>0.0</v>
      </c>
      <c r="E1755" s="28"/>
    </row>
    <row r="1756" hidden="1">
      <c r="A1756" s="31" t="s">
        <v>3441</v>
      </c>
      <c r="B1756" s="29">
        <v>2520.0</v>
      </c>
      <c r="C1756" s="26">
        <v>3440.0</v>
      </c>
      <c r="D1756" s="27">
        <v>920.0</v>
      </c>
      <c r="E1756" s="40"/>
    </row>
    <row r="1757" hidden="1">
      <c r="A1757" s="57" t="s">
        <v>3442</v>
      </c>
      <c r="B1757" s="29">
        <v>56317.0</v>
      </c>
      <c r="C1757" s="29">
        <v>56317.0</v>
      </c>
      <c r="D1757" s="27">
        <v>0.0</v>
      </c>
      <c r="E1757" s="41"/>
    </row>
    <row r="1758" hidden="1">
      <c r="A1758" s="57" t="s">
        <v>3443</v>
      </c>
      <c r="B1758" s="29">
        <v>46984.0</v>
      </c>
      <c r="C1758" s="58">
        <v>46984.0</v>
      </c>
      <c r="D1758" s="27">
        <v>0.0</v>
      </c>
      <c r="E1758" s="41"/>
    </row>
    <row r="1759" hidden="1">
      <c r="A1759" s="57" t="s">
        <v>3444</v>
      </c>
      <c r="B1759" s="29">
        <v>62304.0</v>
      </c>
      <c r="C1759" s="58">
        <v>61890.0</v>
      </c>
      <c r="D1759" s="27">
        <v>-414.0</v>
      </c>
      <c r="E1759" s="41"/>
    </row>
    <row r="1760" hidden="1">
      <c r="A1760" s="57" t="s">
        <v>3445</v>
      </c>
      <c r="B1760" s="29">
        <v>37144.0</v>
      </c>
      <c r="C1760" s="58">
        <v>37144.0</v>
      </c>
      <c r="D1760" s="27">
        <v>0.0</v>
      </c>
      <c r="E1760" s="41"/>
    </row>
    <row r="1761" hidden="1">
      <c r="A1761" s="57" t="s">
        <v>3447</v>
      </c>
      <c r="B1761" s="29">
        <v>1255.0</v>
      </c>
      <c r="C1761" s="58">
        <v>1255.0</v>
      </c>
      <c r="D1761" s="27">
        <v>0.0</v>
      </c>
      <c r="E1761" s="41"/>
    </row>
    <row r="1762" hidden="1">
      <c r="A1762" s="57" t="s">
        <v>3448</v>
      </c>
      <c r="B1762" s="29">
        <v>13602.0</v>
      </c>
      <c r="C1762" s="58">
        <v>13602.0</v>
      </c>
      <c r="D1762" s="27">
        <v>0.0</v>
      </c>
      <c r="E1762" s="41"/>
    </row>
    <row r="1763" hidden="1">
      <c r="A1763" s="35" t="s">
        <v>3449</v>
      </c>
      <c r="B1763" s="29">
        <v>249376.0</v>
      </c>
      <c r="C1763" s="58">
        <v>248962.0</v>
      </c>
      <c r="D1763" s="27">
        <v>-414.0</v>
      </c>
      <c r="E1763" s="41"/>
    </row>
    <row r="1764" hidden="1">
      <c r="A1764" s="36" t="s">
        <v>3450</v>
      </c>
      <c r="B1764" s="42">
        <v>0.0</v>
      </c>
      <c r="C1764" s="64">
        <v>0.0</v>
      </c>
      <c r="D1764" s="65">
        <v>0.0</v>
      </c>
      <c r="E1764" s="45"/>
    </row>
    <row r="1765" hidden="1"/>
    <row r="1766" hidden="1"/>
    <row r="1767" hidden="1">
      <c r="A1767" s="5" t="s">
        <v>4460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5" t="s">
        <v>3423</v>
      </c>
      <c r="B1769" s="6"/>
      <c r="C1769" s="6"/>
      <c r="D1769" s="6"/>
      <c r="E1769" s="7"/>
    </row>
    <row r="1770" hidden="1">
      <c r="A1770" s="10"/>
      <c r="B1770" s="11"/>
      <c r="C1770" s="11"/>
      <c r="D1770" s="11"/>
      <c r="E1770" s="12"/>
    </row>
    <row r="1771" hidden="1">
      <c r="A1771" s="13">
        <v>45894.0</v>
      </c>
      <c r="B1771" s="6"/>
      <c r="C1771" s="53" t="s">
        <v>3424</v>
      </c>
      <c r="D1771" s="15">
        <v>45900.0</v>
      </c>
      <c r="E1771" s="7"/>
    </row>
    <row r="1772" hidden="1">
      <c r="A1772" s="10"/>
      <c r="B1772" s="11"/>
      <c r="C1772" s="16"/>
      <c r="D1772" s="11"/>
      <c r="E1772" s="12"/>
    </row>
    <row r="1773" hidden="1">
      <c r="A1773" s="54" t="s">
        <v>4468</v>
      </c>
      <c r="B1773" s="7"/>
      <c r="C1773" s="16"/>
      <c r="D1773" s="55" t="s">
        <v>4469</v>
      </c>
      <c r="E1773" s="7"/>
    </row>
    <row r="1774" hidden="1">
      <c r="A1774" s="10"/>
      <c r="B1774" s="12"/>
      <c r="C1774" s="16"/>
      <c r="D1774" s="11"/>
      <c r="E1774" s="12"/>
    </row>
    <row r="1775" hidden="1">
      <c r="A1775" s="19" t="s">
        <v>3425</v>
      </c>
      <c r="B1775" s="6"/>
      <c r="C1775" s="6"/>
      <c r="D1775" s="6"/>
      <c r="E1775" s="7"/>
    </row>
    <row r="1776" hidden="1">
      <c r="A1776" s="20" t="s">
        <v>3426</v>
      </c>
      <c r="B1776" s="21" t="s">
        <v>3427</v>
      </c>
      <c r="C1776" s="22" t="s">
        <v>3428</v>
      </c>
      <c r="D1776" s="21" t="s">
        <v>3429</v>
      </c>
      <c r="E1776" s="23" t="s">
        <v>13</v>
      </c>
    </row>
    <row r="1777" hidden="1">
      <c r="A1777" s="56" t="s">
        <v>3430</v>
      </c>
      <c r="B1777" s="25">
        <v>30982.0</v>
      </c>
      <c r="C1777" s="26">
        <v>30982.0</v>
      </c>
      <c r="D1777" s="27">
        <v>0.0</v>
      </c>
      <c r="E1777" s="28"/>
    </row>
    <row r="1778" hidden="1">
      <c r="A1778" s="56" t="s">
        <v>3431</v>
      </c>
      <c r="B1778" s="29">
        <v>6739.0</v>
      </c>
      <c r="C1778" s="26">
        <v>6739.0</v>
      </c>
      <c r="D1778" s="27">
        <v>0.0</v>
      </c>
      <c r="E1778" s="40"/>
    </row>
    <row r="1779" hidden="1">
      <c r="A1779" s="56" t="s">
        <v>3432</v>
      </c>
      <c r="B1779" s="25">
        <v>660.0</v>
      </c>
      <c r="C1779" s="26">
        <v>660.0</v>
      </c>
      <c r="D1779" s="27">
        <v>0.0</v>
      </c>
      <c r="E1779" s="41"/>
    </row>
    <row r="1780" hidden="1">
      <c r="A1780" s="56" t="s">
        <v>3434</v>
      </c>
      <c r="B1780" s="29">
        <v>500.0</v>
      </c>
      <c r="C1780" s="26">
        <v>500.0</v>
      </c>
      <c r="D1780" s="27">
        <v>0.0</v>
      </c>
      <c r="E1780" s="41"/>
    </row>
    <row r="1781" hidden="1">
      <c r="A1781" s="31" t="s">
        <v>3436</v>
      </c>
      <c r="B1781" s="29">
        <v>80.0</v>
      </c>
      <c r="C1781" s="26"/>
      <c r="D1781" s="27">
        <v>-80.0</v>
      </c>
      <c r="E1781" s="40"/>
    </row>
    <row r="1782" hidden="1">
      <c r="A1782" s="31" t="s">
        <v>3438</v>
      </c>
      <c r="B1782" s="29">
        <v>0.0</v>
      </c>
      <c r="C1782" s="26"/>
      <c r="D1782" s="27">
        <v>0.0</v>
      </c>
      <c r="E1782" s="41"/>
    </row>
    <row r="1783" hidden="1">
      <c r="A1783" s="31" t="s">
        <v>3439</v>
      </c>
      <c r="B1783" s="29">
        <v>1692.0</v>
      </c>
      <c r="C1783" s="26">
        <v>1692.0</v>
      </c>
      <c r="D1783" s="27">
        <v>0.0</v>
      </c>
      <c r="E1783" s="28"/>
    </row>
    <row r="1784" hidden="1">
      <c r="A1784" s="31" t="s">
        <v>3441</v>
      </c>
      <c r="B1784" s="29">
        <v>3120.0</v>
      </c>
      <c r="C1784" s="26">
        <v>3200.0</v>
      </c>
      <c r="D1784" s="27">
        <v>80.0</v>
      </c>
      <c r="E1784" s="40"/>
    </row>
    <row r="1785" hidden="1">
      <c r="A1785" s="57" t="s">
        <v>3442</v>
      </c>
      <c r="B1785" s="29">
        <v>49610.0</v>
      </c>
      <c r="C1785" s="29">
        <v>49610.0</v>
      </c>
      <c r="D1785" s="27">
        <v>0.0</v>
      </c>
      <c r="E1785" s="41"/>
    </row>
    <row r="1786" hidden="1">
      <c r="A1786" s="57" t="s">
        <v>3443</v>
      </c>
      <c r="B1786" s="29">
        <v>42728.0</v>
      </c>
      <c r="C1786" s="58">
        <v>42728.0</v>
      </c>
      <c r="D1786" s="27">
        <v>0.0</v>
      </c>
      <c r="E1786" s="41"/>
    </row>
    <row r="1787" hidden="1">
      <c r="A1787" s="57" t="s">
        <v>3444</v>
      </c>
      <c r="B1787" s="29">
        <v>51758.0</v>
      </c>
      <c r="C1787" s="58">
        <v>51758.0</v>
      </c>
      <c r="D1787" s="27">
        <v>0.0</v>
      </c>
      <c r="E1787" s="41"/>
    </row>
    <row r="1788" hidden="1">
      <c r="A1788" s="57" t="s">
        <v>3445</v>
      </c>
      <c r="B1788" s="29">
        <v>37603.0</v>
      </c>
      <c r="C1788" s="58">
        <v>37603.0</v>
      </c>
      <c r="D1788" s="27">
        <v>0.0</v>
      </c>
      <c r="E1788" s="41"/>
    </row>
    <row r="1789" hidden="1">
      <c r="A1789" s="57" t="s">
        <v>3447</v>
      </c>
      <c r="B1789" s="29">
        <v>1300.0</v>
      </c>
      <c r="C1789" s="58">
        <v>1300.0</v>
      </c>
      <c r="D1789" s="27">
        <v>0.0</v>
      </c>
      <c r="E1789" s="41"/>
    </row>
    <row r="1790" hidden="1">
      <c r="A1790" s="57" t="s">
        <v>3448</v>
      </c>
      <c r="B1790" s="29">
        <v>13542.0</v>
      </c>
      <c r="C1790" s="58">
        <v>13542.0</v>
      </c>
      <c r="D1790" s="27">
        <v>0.0</v>
      </c>
      <c r="E1790" s="41"/>
    </row>
    <row r="1791" hidden="1">
      <c r="A1791" s="35" t="s">
        <v>3449</v>
      </c>
      <c r="B1791" s="29">
        <v>226772.0</v>
      </c>
      <c r="C1791" s="58">
        <v>226772.0</v>
      </c>
      <c r="D1791" s="27">
        <v>0.0</v>
      </c>
      <c r="E1791" s="41"/>
    </row>
    <row r="1792" hidden="1">
      <c r="A1792" s="36" t="s">
        <v>3450</v>
      </c>
      <c r="B1792" s="42">
        <v>0.0</v>
      </c>
      <c r="C1792" s="64">
        <v>0.0</v>
      </c>
      <c r="D1792" s="65">
        <v>0.0</v>
      </c>
      <c r="E1792" s="45"/>
    </row>
    <row r="1793" hidden="1"/>
    <row r="1794" hidden="1"/>
    <row r="1795" hidden="1">
      <c r="A1795" s="5" t="s">
        <v>4460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5" t="s">
        <v>3423</v>
      </c>
      <c r="B1797" s="6"/>
      <c r="C1797" s="6"/>
      <c r="D1797" s="6"/>
      <c r="E1797" s="7"/>
    </row>
    <row r="1798" hidden="1">
      <c r="A1798" s="10"/>
      <c r="B1798" s="11"/>
      <c r="C1798" s="11"/>
      <c r="D1798" s="11"/>
      <c r="E1798" s="12"/>
    </row>
    <row r="1799" hidden="1">
      <c r="A1799" s="13">
        <v>45901.0</v>
      </c>
      <c r="B1799" s="6"/>
      <c r="C1799" s="53" t="s">
        <v>3424</v>
      </c>
      <c r="D1799" s="15">
        <v>45907.0</v>
      </c>
      <c r="E1799" s="7"/>
    </row>
    <row r="1800" hidden="1">
      <c r="A1800" s="10"/>
      <c r="B1800" s="11"/>
      <c r="C1800" s="16"/>
      <c r="D1800" s="11"/>
      <c r="E1800" s="12"/>
    </row>
    <row r="1801" hidden="1">
      <c r="A1801" s="54" t="s">
        <v>4468</v>
      </c>
      <c r="B1801" s="7"/>
      <c r="C1801" s="16"/>
      <c r="D1801" s="55" t="s">
        <v>4469</v>
      </c>
      <c r="E1801" s="7"/>
    </row>
    <row r="1802" hidden="1">
      <c r="A1802" s="10"/>
      <c r="B1802" s="12"/>
      <c r="C1802" s="16"/>
      <c r="D1802" s="11"/>
      <c r="E1802" s="12"/>
    </row>
    <row r="1803" hidden="1">
      <c r="A1803" s="19" t="s">
        <v>3425</v>
      </c>
      <c r="B1803" s="6"/>
      <c r="C1803" s="6"/>
      <c r="D1803" s="6"/>
      <c r="E1803" s="7"/>
    </row>
    <row r="1804" hidden="1">
      <c r="A1804" s="20" t="s">
        <v>3426</v>
      </c>
      <c r="B1804" s="21" t="s">
        <v>3427</v>
      </c>
      <c r="C1804" s="22" t="s">
        <v>3428</v>
      </c>
      <c r="D1804" s="21" t="s">
        <v>3429</v>
      </c>
      <c r="E1804" s="23" t="s">
        <v>13</v>
      </c>
    </row>
    <row r="1805" hidden="1">
      <c r="A1805" s="56" t="s">
        <v>3430</v>
      </c>
      <c r="B1805" s="25">
        <v>26631.0</v>
      </c>
      <c r="C1805" s="26">
        <v>26632.0</v>
      </c>
      <c r="D1805" s="27">
        <v>1.0</v>
      </c>
      <c r="E1805" s="28"/>
    </row>
    <row r="1806" hidden="1">
      <c r="A1806" s="56" t="s">
        <v>3431</v>
      </c>
      <c r="B1806" s="29">
        <v>9300.0</v>
      </c>
      <c r="C1806" s="26">
        <v>9300.0</v>
      </c>
      <c r="D1806" s="27">
        <v>0.0</v>
      </c>
      <c r="E1806" s="40"/>
    </row>
    <row r="1807" hidden="1">
      <c r="A1807" s="56" t="s">
        <v>3432</v>
      </c>
      <c r="B1807" s="25">
        <v>0.0</v>
      </c>
      <c r="C1807" s="26"/>
      <c r="D1807" s="27">
        <v>0.0</v>
      </c>
      <c r="E1807" s="41"/>
    </row>
    <row r="1808" hidden="1">
      <c r="A1808" s="56" t="s">
        <v>3434</v>
      </c>
      <c r="B1808" s="29">
        <v>0.0</v>
      </c>
      <c r="C1808" s="26"/>
      <c r="D1808" s="27">
        <v>0.0</v>
      </c>
      <c r="E1808" s="41"/>
    </row>
    <row r="1809" hidden="1">
      <c r="A1809" s="31" t="s">
        <v>3436</v>
      </c>
      <c r="B1809" s="29">
        <v>0.0</v>
      </c>
      <c r="C1809" s="26"/>
      <c r="D1809" s="27">
        <v>0.0</v>
      </c>
      <c r="E1809" s="40"/>
    </row>
    <row r="1810" hidden="1">
      <c r="A1810" s="31" t="s">
        <v>3438</v>
      </c>
      <c r="B1810" s="29">
        <v>0.0</v>
      </c>
      <c r="C1810" s="26"/>
      <c r="D1810" s="27">
        <v>0.0</v>
      </c>
      <c r="E1810" s="41"/>
    </row>
    <row r="1811" hidden="1">
      <c r="A1811" s="31" t="s">
        <v>3439</v>
      </c>
      <c r="B1811" s="29">
        <v>0.0</v>
      </c>
      <c r="C1811" s="26"/>
      <c r="D1811" s="27">
        <v>0.0</v>
      </c>
      <c r="E1811" s="28"/>
    </row>
    <row r="1812" hidden="1">
      <c r="A1812" s="31" t="s">
        <v>3441</v>
      </c>
      <c r="B1812" s="29">
        <v>3200.0</v>
      </c>
      <c r="C1812" s="26">
        <v>3200.0</v>
      </c>
      <c r="D1812" s="27">
        <v>0.0</v>
      </c>
      <c r="E1812" s="40"/>
    </row>
    <row r="1813" hidden="1">
      <c r="A1813" s="57" t="s">
        <v>3442</v>
      </c>
      <c r="B1813" s="29">
        <v>54891.0</v>
      </c>
      <c r="C1813" s="29">
        <v>54472.0</v>
      </c>
      <c r="D1813" s="27">
        <v>-419.0</v>
      </c>
      <c r="E1813" s="41"/>
    </row>
    <row r="1814" hidden="1">
      <c r="A1814" s="57" t="s">
        <v>3443</v>
      </c>
      <c r="B1814" s="29">
        <v>38252.0</v>
      </c>
      <c r="C1814" s="58">
        <v>38252.0</v>
      </c>
      <c r="D1814" s="27">
        <v>0.0</v>
      </c>
      <c r="E1814" s="41"/>
    </row>
    <row r="1815" hidden="1">
      <c r="A1815" s="57" t="s">
        <v>3444</v>
      </c>
      <c r="B1815" s="29">
        <v>60958.0</v>
      </c>
      <c r="C1815" s="58">
        <v>60958.0</v>
      </c>
      <c r="D1815" s="27">
        <v>0.0</v>
      </c>
      <c r="E1815" s="41"/>
    </row>
    <row r="1816" hidden="1">
      <c r="A1816" s="57" t="s">
        <v>3445</v>
      </c>
      <c r="B1816" s="29">
        <v>37264.0</v>
      </c>
      <c r="C1816" s="58">
        <v>37264.0</v>
      </c>
      <c r="D1816" s="27">
        <v>0.0</v>
      </c>
      <c r="E1816" s="41"/>
    </row>
    <row r="1817" hidden="1">
      <c r="A1817" s="57" t="s">
        <v>3447</v>
      </c>
      <c r="B1817" s="29">
        <v>3540.0</v>
      </c>
      <c r="C1817" s="58">
        <v>3540.0</v>
      </c>
      <c r="D1817" s="27">
        <v>0.0</v>
      </c>
      <c r="E1817" s="41"/>
    </row>
    <row r="1818" hidden="1">
      <c r="A1818" s="57" t="s">
        <v>3448</v>
      </c>
      <c r="B1818" s="29">
        <v>9817.0</v>
      </c>
      <c r="C1818" s="58">
        <v>9817.0</v>
      </c>
      <c r="D1818" s="27">
        <v>0.0</v>
      </c>
      <c r="E1818" s="41"/>
    </row>
    <row r="1819" hidden="1">
      <c r="A1819" s="35" t="s">
        <v>3449</v>
      </c>
      <c r="B1819" s="29">
        <v>234035.5</v>
      </c>
      <c r="C1819" s="58">
        <v>233616.5</v>
      </c>
      <c r="D1819" s="27">
        <v>-419.0</v>
      </c>
      <c r="E1819" s="41"/>
    </row>
    <row r="1820" hidden="1">
      <c r="A1820" s="36" t="s">
        <v>3450</v>
      </c>
      <c r="B1820" s="42">
        <v>0.5</v>
      </c>
      <c r="C1820" s="64">
        <v>1.5</v>
      </c>
      <c r="D1820" s="65">
        <v>1.0</v>
      </c>
      <c r="E1820" s="45"/>
    </row>
    <row r="1821" hidden="1"/>
    <row r="1822" hidden="1"/>
    <row r="1823" hidden="1">
      <c r="A1823" s="5" t="s">
        <v>4460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5" t="s">
        <v>3423</v>
      </c>
      <c r="B1825" s="6"/>
      <c r="C1825" s="6"/>
      <c r="D1825" s="6"/>
      <c r="E1825" s="7"/>
    </row>
    <row r="1826" hidden="1">
      <c r="A1826" s="10"/>
      <c r="B1826" s="11"/>
      <c r="C1826" s="11"/>
      <c r="D1826" s="11"/>
      <c r="E1826" s="12"/>
    </row>
    <row r="1827" hidden="1">
      <c r="A1827" s="13">
        <v>45908.0</v>
      </c>
      <c r="B1827" s="6"/>
      <c r="C1827" s="53" t="s">
        <v>3424</v>
      </c>
      <c r="D1827" s="15">
        <v>45914.0</v>
      </c>
      <c r="E1827" s="7"/>
    </row>
    <row r="1828" hidden="1">
      <c r="A1828" s="10"/>
      <c r="B1828" s="11"/>
      <c r="C1828" s="16"/>
      <c r="D1828" s="11"/>
      <c r="E1828" s="12"/>
    </row>
    <row r="1829" hidden="1">
      <c r="A1829" s="54" t="s">
        <v>4468</v>
      </c>
      <c r="B1829" s="7"/>
      <c r="C1829" s="16"/>
      <c r="D1829" s="55" t="s">
        <v>4469</v>
      </c>
      <c r="E1829" s="7"/>
    </row>
    <row r="1830" hidden="1">
      <c r="A1830" s="10"/>
      <c r="B1830" s="12"/>
      <c r="C1830" s="16"/>
      <c r="D1830" s="11"/>
      <c r="E1830" s="12"/>
    </row>
    <row r="1831" hidden="1">
      <c r="A1831" s="19" t="s">
        <v>3425</v>
      </c>
      <c r="B1831" s="6"/>
      <c r="C1831" s="6"/>
      <c r="D1831" s="6"/>
      <c r="E1831" s="7"/>
    </row>
    <row r="1832" hidden="1">
      <c r="A1832" s="20" t="s">
        <v>3426</v>
      </c>
      <c r="B1832" s="21" t="s">
        <v>3427</v>
      </c>
      <c r="C1832" s="22" t="s">
        <v>3428</v>
      </c>
      <c r="D1832" s="21" t="s">
        <v>3429</v>
      </c>
      <c r="E1832" s="23" t="s">
        <v>13</v>
      </c>
    </row>
    <row r="1833" hidden="1">
      <c r="A1833" s="56" t="s">
        <v>3430</v>
      </c>
      <c r="B1833" s="25">
        <v>32074.0</v>
      </c>
      <c r="C1833" s="26">
        <v>32075.0</v>
      </c>
      <c r="D1833" s="27">
        <v>1.0</v>
      </c>
      <c r="E1833" s="28"/>
    </row>
    <row r="1834" hidden="1">
      <c r="A1834" s="56" t="s">
        <v>3431</v>
      </c>
      <c r="B1834" s="29">
        <v>14552.0</v>
      </c>
      <c r="C1834" s="26">
        <v>14552.0</v>
      </c>
      <c r="D1834" s="27">
        <v>0.0</v>
      </c>
      <c r="E1834" s="40"/>
    </row>
    <row r="1835" hidden="1">
      <c r="A1835" s="56" t="s">
        <v>3432</v>
      </c>
      <c r="B1835" s="25">
        <v>180.0</v>
      </c>
      <c r="C1835" s="26">
        <v>180.0</v>
      </c>
      <c r="D1835" s="27">
        <v>0.0</v>
      </c>
      <c r="E1835" s="41"/>
    </row>
    <row r="1836" hidden="1">
      <c r="A1836" s="56" t="s">
        <v>3434</v>
      </c>
      <c r="B1836" s="29">
        <v>0.0</v>
      </c>
      <c r="C1836" s="26"/>
      <c r="D1836" s="27">
        <v>0.0</v>
      </c>
      <c r="E1836" s="41"/>
    </row>
    <row r="1837" hidden="1">
      <c r="A1837" s="31" t="s">
        <v>3436</v>
      </c>
      <c r="B1837" s="29">
        <v>0.0</v>
      </c>
      <c r="C1837" s="26"/>
      <c r="D1837" s="27">
        <v>0.0</v>
      </c>
      <c r="E1837" s="40"/>
    </row>
    <row r="1838" hidden="1">
      <c r="A1838" s="31" t="s">
        <v>3438</v>
      </c>
      <c r="B1838" s="29">
        <v>0.0</v>
      </c>
      <c r="C1838" s="26"/>
      <c r="D1838" s="27">
        <v>0.0</v>
      </c>
      <c r="E1838" s="41"/>
    </row>
    <row r="1839" hidden="1">
      <c r="A1839" s="31" t="s">
        <v>3439</v>
      </c>
      <c r="B1839" s="29">
        <v>0.0</v>
      </c>
      <c r="C1839" s="26"/>
      <c r="D1839" s="27">
        <v>0.0</v>
      </c>
      <c r="E1839" s="28"/>
    </row>
    <row r="1840" hidden="1">
      <c r="A1840" s="31" t="s">
        <v>3441</v>
      </c>
      <c r="B1840" s="29">
        <v>2720.0</v>
      </c>
      <c r="C1840" s="26">
        <v>2720.0</v>
      </c>
      <c r="D1840" s="27">
        <v>0.0</v>
      </c>
      <c r="E1840" s="40"/>
    </row>
    <row r="1841" hidden="1">
      <c r="A1841" s="57" t="s">
        <v>3442</v>
      </c>
      <c r="B1841" s="29">
        <v>56371.0</v>
      </c>
      <c r="C1841" s="29">
        <v>56371.0</v>
      </c>
      <c r="D1841" s="27">
        <v>0.0</v>
      </c>
      <c r="E1841" s="41"/>
    </row>
    <row r="1842" hidden="1">
      <c r="A1842" s="57" t="s">
        <v>3443</v>
      </c>
      <c r="B1842" s="29">
        <v>38067.0</v>
      </c>
      <c r="C1842" s="58">
        <v>38067.0</v>
      </c>
      <c r="D1842" s="27">
        <v>0.0</v>
      </c>
      <c r="E1842" s="41"/>
    </row>
    <row r="1843" hidden="1">
      <c r="A1843" s="57" t="s">
        <v>3444</v>
      </c>
      <c r="B1843" s="29">
        <v>69492.0</v>
      </c>
      <c r="C1843" s="58">
        <v>69113.0</v>
      </c>
      <c r="D1843" s="27">
        <v>-379.0</v>
      </c>
      <c r="E1843" s="41"/>
    </row>
    <row r="1844" hidden="1">
      <c r="A1844" s="57" t="s">
        <v>3445</v>
      </c>
      <c r="B1844" s="29">
        <v>38606.0</v>
      </c>
      <c r="C1844" s="58">
        <v>39015.0</v>
      </c>
      <c r="D1844" s="27">
        <v>409.0</v>
      </c>
      <c r="E1844" s="41"/>
    </row>
    <row r="1845" hidden="1">
      <c r="A1845" s="57" t="s">
        <v>3447</v>
      </c>
      <c r="B1845" s="29">
        <v>1723.0</v>
      </c>
      <c r="C1845" s="58">
        <v>1723.0</v>
      </c>
      <c r="D1845" s="27">
        <v>0.0</v>
      </c>
      <c r="E1845" s="41"/>
    </row>
    <row r="1846" hidden="1">
      <c r="A1846" s="57" t="s">
        <v>3448</v>
      </c>
      <c r="B1846" s="29">
        <v>9400.0</v>
      </c>
      <c r="C1846" s="58">
        <v>9400.0</v>
      </c>
      <c r="D1846" s="27">
        <v>0.0</v>
      </c>
      <c r="E1846" s="41"/>
    </row>
    <row r="1847" hidden="1">
      <c r="A1847" s="35" t="s">
        <v>3449</v>
      </c>
      <c r="B1847" s="29">
        <v>253784.5</v>
      </c>
      <c r="C1847" s="58">
        <v>251932.5</v>
      </c>
      <c r="D1847" s="27">
        <v>-1852.0</v>
      </c>
      <c r="E1847" s="41"/>
    </row>
    <row r="1848" hidden="1">
      <c r="A1848" s="36" t="s">
        <v>3450</v>
      </c>
      <c r="B1848" s="42">
        <v>0.5</v>
      </c>
      <c r="C1848" s="64">
        <v>1883.5</v>
      </c>
      <c r="D1848" s="65">
        <v>1883.0</v>
      </c>
      <c r="E1848" s="45"/>
    </row>
    <row r="1849" hidden="1"/>
    <row r="1850" hidden="1"/>
    <row r="1851" hidden="1">
      <c r="A1851" s="5" t="s">
        <v>4460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5" t="s">
        <v>3423</v>
      </c>
      <c r="B1853" s="6"/>
      <c r="C1853" s="6"/>
      <c r="D1853" s="6"/>
      <c r="E1853" s="7"/>
    </row>
    <row r="1854" hidden="1">
      <c r="A1854" s="10"/>
      <c r="B1854" s="11"/>
      <c r="C1854" s="11"/>
      <c r="D1854" s="11"/>
      <c r="E1854" s="12"/>
    </row>
    <row r="1855" hidden="1">
      <c r="A1855" s="13">
        <v>45922.0</v>
      </c>
      <c r="B1855" s="6"/>
      <c r="C1855" s="53" t="s">
        <v>3424</v>
      </c>
      <c r="D1855" s="15">
        <v>45928.0</v>
      </c>
      <c r="E1855" s="7"/>
    </row>
    <row r="1856" hidden="1">
      <c r="A1856" s="10"/>
      <c r="B1856" s="11"/>
      <c r="C1856" s="16"/>
      <c r="D1856" s="11"/>
      <c r="E1856" s="12"/>
    </row>
    <row r="1857" hidden="1">
      <c r="A1857" s="54" t="s">
        <v>4468</v>
      </c>
      <c r="B1857" s="7"/>
      <c r="C1857" s="16"/>
      <c r="D1857" s="55" t="s">
        <v>4469</v>
      </c>
      <c r="E1857" s="7"/>
    </row>
    <row r="1858" hidden="1">
      <c r="A1858" s="10"/>
      <c r="B1858" s="12"/>
      <c r="C1858" s="16"/>
      <c r="D1858" s="11"/>
      <c r="E1858" s="12"/>
    </row>
    <row r="1859" hidden="1">
      <c r="A1859" s="19" t="s">
        <v>3425</v>
      </c>
      <c r="B1859" s="6"/>
      <c r="C1859" s="6"/>
      <c r="D1859" s="6"/>
      <c r="E1859" s="7"/>
    </row>
    <row r="1860" hidden="1">
      <c r="A1860" s="20" t="s">
        <v>3426</v>
      </c>
      <c r="B1860" s="21" t="s">
        <v>3427</v>
      </c>
      <c r="C1860" s="22" t="s">
        <v>3428</v>
      </c>
      <c r="D1860" s="21" t="s">
        <v>3429</v>
      </c>
      <c r="E1860" s="23" t="s">
        <v>13</v>
      </c>
    </row>
    <row r="1861" hidden="1">
      <c r="A1861" s="56" t="s">
        <v>3430</v>
      </c>
      <c r="B1861" s="25">
        <v>32665.0</v>
      </c>
      <c r="C1861" s="26">
        <v>32665.0</v>
      </c>
      <c r="D1861" s="27">
        <v>0.0</v>
      </c>
      <c r="E1861" s="28"/>
    </row>
    <row r="1862" hidden="1">
      <c r="A1862" s="56" t="s">
        <v>3431</v>
      </c>
      <c r="B1862" s="29">
        <v>13946.0</v>
      </c>
      <c r="C1862" s="26">
        <v>13946.0</v>
      </c>
      <c r="D1862" s="27">
        <v>0.0</v>
      </c>
      <c r="E1862" s="40"/>
    </row>
    <row r="1863" hidden="1">
      <c r="A1863" s="56" t="s">
        <v>3432</v>
      </c>
      <c r="B1863" s="25">
        <v>820.0</v>
      </c>
      <c r="C1863" s="26">
        <v>820.0</v>
      </c>
      <c r="D1863" s="27">
        <v>0.0</v>
      </c>
      <c r="E1863" s="41"/>
    </row>
    <row r="1864" hidden="1">
      <c r="A1864" s="56" t="s">
        <v>3434</v>
      </c>
      <c r="B1864" s="29">
        <v>500.0</v>
      </c>
      <c r="C1864" s="26">
        <v>500.0</v>
      </c>
      <c r="D1864" s="27">
        <v>0.0</v>
      </c>
      <c r="E1864" s="41"/>
    </row>
    <row r="1865" hidden="1">
      <c r="A1865" s="31" t="s">
        <v>3436</v>
      </c>
      <c r="B1865" s="29">
        <v>800.0</v>
      </c>
      <c r="C1865" s="26"/>
      <c r="D1865" s="27">
        <v>-800.0</v>
      </c>
      <c r="E1865" s="40"/>
    </row>
    <row r="1866" hidden="1">
      <c r="A1866" s="31" t="s">
        <v>3438</v>
      </c>
      <c r="B1866" s="29">
        <v>0.0</v>
      </c>
      <c r="C1866" s="26"/>
      <c r="D1866" s="27">
        <v>0.0</v>
      </c>
      <c r="E1866" s="41"/>
    </row>
    <row r="1867" hidden="1">
      <c r="A1867" s="31" t="s">
        <v>3439</v>
      </c>
      <c r="B1867" s="29">
        <v>2753.0</v>
      </c>
      <c r="C1867" s="26">
        <v>2753.0</v>
      </c>
      <c r="D1867" s="27">
        <v>0.0</v>
      </c>
      <c r="E1867" s="28" t="s">
        <v>7758</v>
      </c>
    </row>
    <row r="1868" hidden="1">
      <c r="A1868" s="31" t="s">
        <v>3441</v>
      </c>
      <c r="B1868" s="29">
        <v>2640.0</v>
      </c>
      <c r="C1868" s="26">
        <v>3440.0</v>
      </c>
      <c r="D1868" s="27">
        <v>800.0</v>
      </c>
      <c r="E1868" s="40"/>
    </row>
    <row r="1869" hidden="1">
      <c r="A1869" s="57" t="s">
        <v>3442</v>
      </c>
      <c r="B1869" s="29">
        <v>50026.0</v>
      </c>
      <c r="C1869" s="29">
        <v>50026.0</v>
      </c>
      <c r="D1869" s="27">
        <v>0.0</v>
      </c>
      <c r="E1869" s="41"/>
    </row>
    <row r="1870" hidden="1">
      <c r="A1870" s="57" t="s">
        <v>3443</v>
      </c>
      <c r="B1870" s="29">
        <v>40449.0</v>
      </c>
      <c r="C1870" s="58">
        <v>40449.0</v>
      </c>
      <c r="D1870" s="27">
        <v>0.0</v>
      </c>
      <c r="E1870" s="41"/>
    </row>
    <row r="1871" hidden="1">
      <c r="A1871" s="57" t="s">
        <v>3444</v>
      </c>
      <c r="B1871" s="29">
        <v>73600.01000000001</v>
      </c>
      <c r="C1871" s="58">
        <v>73600.00999999997</v>
      </c>
      <c r="D1871" s="27">
        <v>-4.3655745685100555E-11</v>
      </c>
      <c r="E1871" s="41"/>
    </row>
    <row r="1872" hidden="1">
      <c r="A1872" s="57" t="s">
        <v>3445</v>
      </c>
      <c r="B1872" s="29">
        <v>37760.0</v>
      </c>
      <c r="C1872" s="58">
        <v>37760.0</v>
      </c>
      <c r="D1872" s="27">
        <v>0.0</v>
      </c>
      <c r="E1872" s="41"/>
    </row>
    <row r="1873" hidden="1">
      <c r="A1873" s="57" t="s">
        <v>3447</v>
      </c>
      <c r="B1873" s="29">
        <v>2863.0</v>
      </c>
      <c r="C1873" s="58">
        <v>2863.0</v>
      </c>
      <c r="D1873" s="27">
        <v>0.0</v>
      </c>
      <c r="E1873" s="41"/>
    </row>
    <row r="1874" hidden="1">
      <c r="A1874" s="57" t="s">
        <v>3448</v>
      </c>
      <c r="B1874" s="29">
        <v>15283.029999999999</v>
      </c>
      <c r="C1874" s="58">
        <v>15283.029999999999</v>
      </c>
      <c r="D1874" s="27">
        <v>0.0</v>
      </c>
      <c r="E1874" s="41"/>
    </row>
    <row r="1875" hidden="1">
      <c r="A1875" s="35" t="s">
        <v>3449</v>
      </c>
      <c r="B1875" s="29">
        <v>258822.23999999993</v>
      </c>
      <c r="C1875" s="58">
        <v>258822.24000000022</v>
      </c>
      <c r="D1875" s="27">
        <v>2.9103830456733704E-10</v>
      </c>
      <c r="E1875" s="41"/>
    </row>
    <row r="1876" hidden="1">
      <c r="A1876" s="36" t="s">
        <v>3450</v>
      </c>
      <c r="B1876" s="42">
        <v>-0.2299999999377178</v>
      </c>
      <c r="C1876" s="64">
        <v>-0.23000000027241185</v>
      </c>
      <c r="D1876" s="65">
        <v>-3.346940502524376E-10</v>
      </c>
      <c r="E1876" s="45"/>
    </row>
    <row r="1877" hidden="1"/>
    <row r="1878" hidden="1"/>
    <row r="1879" hidden="1">
      <c r="A1879" s="5" t="s">
        <v>4460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5" t="s">
        <v>3423</v>
      </c>
      <c r="B1881" s="6"/>
      <c r="C1881" s="6"/>
      <c r="D1881" s="6"/>
      <c r="E1881" s="7"/>
    </row>
    <row r="1882" hidden="1">
      <c r="A1882" s="10"/>
      <c r="B1882" s="11"/>
      <c r="C1882" s="11"/>
      <c r="D1882" s="11"/>
      <c r="E1882" s="12"/>
    </row>
    <row r="1883" hidden="1">
      <c r="A1883" s="13">
        <v>45929.0</v>
      </c>
      <c r="B1883" s="6"/>
      <c r="C1883" s="53" t="s">
        <v>3424</v>
      </c>
      <c r="D1883" s="15">
        <v>45930.0</v>
      </c>
      <c r="E1883" s="7"/>
    </row>
    <row r="1884" hidden="1">
      <c r="A1884" s="10"/>
      <c r="B1884" s="11"/>
      <c r="C1884" s="16"/>
      <c r="D1884" s="11"/>
      <c r="E1884" s="12"/>
    </row>
    <row r="1885" hidden="1">
      <c r="A1885" s="54" t="s">
        <v>4468</v>
      </c>
      <c r="B1885" s="7"/>
      <c r="C1885" s="16"/>
      <c r="D1885" s="55" t="s">
        <v>4470</v>
      </c>
      <c r="E1885" s="7"/>
    </row>
    <row r="1886" hidden="1">
      <c r="A1886" s="10"/>
      <c r="B1886" s="12"/>
      <c r="C1886" s="16"/>
      <c r="D1886" s="11"/>
      <c r="E1886" s="12"/>
    </row>
    <row r="1887" hidden="1">
      <c r="A1887" s="19" t="s">
        <v>3425</v>
      </c>
      <c r="B1887" s="6"/>
      <c r="C1887" s="6"/>
      <c r="D1887" s="6"/>
      <c r="E1887" s="7"/>
    </row>
    <row r="1888" hidden="1">
      <c r="A1888" s="20" t="s">
        <v>3426</v>
      </c>
      <c r="B1888" s="21" t="s">
        <v>3427</v>
      </c>
      <c r="C1888" s="22" t="s">
        <v>3428</v>
      </c>
      <c r="D1888" s="21" t="s">
        <v>3429</v>
      </c>
      <c r="E1888" s="23" t="s">
        <v>13</v>
      </c>
    </row>
    <row r="1889" hidden="1">
      <c r="A1889" s="56" t="s">
        <v>3430</v>
      </c>
      <c r="B1889" s="25">
        <v>5706.0</v>
      </c>
      <c r="C1889" s="26">
        <v>5706.0</v>
      </c>
      <c r="D1889" s="27">
        <v>0.0</v>
      </c>
      <c r="E1889" s="28"/>
    </row>
    <row r="1890" hidden="1">
      <c r="A1890" s="56" t="s">
        <v>3431</v>
      </c>
      <c r="B1890" s="29">
        <v>1396.0</v>
      </c>
      <c r="C1890" s="26">
        <v>1396.0</v>
      </c>
      <c r="D1890" s="27">
        <v>0.0</v>
      </c>
      <c r="E1890" s="40"/>
    </row>
    <row r="1891" hidden="1">
      <c r="A1891" s="56" t="s">
        <v>3432</v>
      </c>
      <c r="B1891" s="25">
        <v>0.0</v>
      </c>
      <c r="C1891" s="26"/>
      <c r="D1891" s="27">
        <v>0.0</v>
      </c>
      <c r="E1891" s="41"/>
    </row>
    <row r="1892" hidden="1">
      <c r="A1892" s="56" t="s">
        <v>3434</v>
      </c>
      <c r="B1892" s="29">
        <v>0.0</v>
      </c>
      <c r="C1892" s="26"/>
      <c r="D1892" s="27">
        <v>0.0</v>
      </c>
      <c r="E1892" s="41"/>
    </row>
    <row r="1893" hidden="1">
      <c r="A1893" s="31" t="s">
        <v>3436</v>
      </c>
      <c r="B1893" s="29">
        <v>0.0</v>
      </c>
      <c r="C1893" s="26"/>
      <c r="D1893" s="27">
        <v>0.0</v>
      </c>
      <c r="E1893" s="40"/>
    </row>
    <row r="1894" hidden="1">
      <c r="A1894" s="31" t="s">
        <v>3438</v>
      </c>
      <c r="B1894" s="29">
        <v>0.0</v>
      </c>
      <c r="C1894" s="26"/>
      <c r="D1894" s="27">
        <v>0.0</v>
      </c>
      <c r="E1894" s="41"/>
    </row>
    <row r="1895" hidden="1">
      <c r="A1895" s="31" t="s">
        <v>3439</v>
      </c>
      <c r="B1895" s="29">
        <v>0.0</v>
      </c>
      <c r="C1895" s="26"/>
      <c r="D1895" s="27">
        <v>0.0</v>
      </c>
      <c r="E1895" s="28"/>
    </row>
    <row r="1896" hidden="1">
      <c r="A1896" s="31" t="s">
        <v>3441</v>
      </c>
      <c r="B1896" s="29">
        <v>960.0</v>
      </c>
      <c r="C1896" s="26">
        <v>960.0</v>
      </c>
      <c r="D1896" s="27">
        <v>0.0</v>
      </c>
      <c r="E1896" s="40"/>
    </row>
    <row r="1897" hidden="1">
      <c r="A1897" s="57" t="s">
        <v>3442</v>
      </c>
      <c r="B1897" s="29">
        <v>14017.0</v>
      </c>
      <c r="C1897" s="29">
        <v>14017.0</v>
      </c>
      <c r="D1897" s="27">
        <v>0.0</v>
      </c>
      <c r="E1897" s="41"/>
    </row>
    <row r="1898" hidden="1">
      <c r="A1898" s="57" t="s">
        <v>3443</v>
      </c>
      <c r="B1898" s="29">
        <v>9071.0</v>
      </c>
      <c r="C1898" s="58">
        <v>9071.0</v>
      </c>
      <c r="D1898" s="27">
        <v>0.0</v>
      </c>
      <c r="E1898" s="41"/>
    </row>
    <row r="1899" hidden="1">
      <c r="A1899" s="57" t="s">
        <v>3444</v>
      </c>
      <c r="B1899" s="29">
        <v>15916.220000000001</v>
      </c>
      <c r="C1899" s="58">
        <v>15916.220000000001</v>
      </c>
      <c r="D1899" s="27">
        <v>0.0</v>
      </c>
      <c r="E1899" s="41"/>
    </row>
    <row r="1900" hidden="1">
      <c r="A1900" s="57" t="s">
        <v>3445</v>
      </c>
      <c r="B1900" s="29">
        <v>9932.0</v>
      </c>
      <c r="C1900" s="58">
        <v>9932.0</v>
      </c>
      <c r="D1900" s="27">
        <v>0.0</v>
      </c>
      <c r="E1900" s="41"/>
    </row>
    <row r="1901" hidden="1">
      <c r="A1901" s="57" t="s">
        <v>3447</v>
      </c>
      <c r="B1901" s="29">
        <v>575.0</v>
      </c>
      <c r="C1901" s="58">
        <v>575.0</v>
      </c>
      <c r="D1901" s="27">
        <v>0.0</v>
      </c>
      <c r="E1901" s="41"/>
    </row>
    <row r="1902" hidden="1">
      <c r="A1902" s="57" t="s">
        <v>3448</v>
      </c>
      <c r="B1902" s="29">
        <v>1730.0</v>
      </c>
      <c r="C1902" s="58">
        <v>1730.0</v>
      </c>
      <c r="D1902" s="27">
        <v>0.0</v>
      </c>
      <c r="E1902" s="41"/>
    </row>
    <row r="1903" hidden="1">
      <c r="A1903" s="35" t="s">
        <v>3449</v>
      </c>
      <c r="B1903" s="29">
        <v>57572.72</v>
      </c>
      <c r="C1903" s="58">
        <v>57572.719999999994</v>
      </c>
      <c r="D1903" s="27">
        <v>-7.275957614183426E-12</v>
      </c>
      <c r="E1903" s="41"/>
    </row>
    <row r="1904" hidden="1">
      <c r="A1904" s="36" t="s">
        <v>3450</v>
      </c>
      <c r="B1904" s="42">
        <v>0.5</v>
      </c>
      <c r="C1904" s="64">
        <v>0.500000000007276</v>
      </c>
      <c r="D1904" s="65">
        <v>7.275957614183426E-12</v>
      </c>
      <c r="E1904" s="45"/>
    </row>
    <row r="1905" hidden="1"/>
    <row r="1906" hidden="1"/>
    <row r="1907" hidden="1">
      <c r="A1907" s="5" t="s">
        <v>4460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5" t="s">
        <v>3423</v>
      </c>
      <c r="B1909" s="6"/>
      <c r="C1909" s="6"/>
      <c r="D1909" s="6"/>
      <c r="E1909" s="7"/>
    </row>
    <row r="1910" hidden="1">
      <c r="A1910" s="10"/>
      <c r="B1910" s="11"/>
      <c r="C1910" s="11"/>
      <c r="D1910" s="11"/>
      <c r="E1910" s="12"/>
    </row>
    <row r="1911" hidden="1">
      <c r="A1911" s="13">
        <v>45931.0</v>
      </c>
      <c r="B1911" s="6"/>
      <c r="C1911" s="53" t="s">
        <v>3424</v>
      </c>
      <c r="D1911" s="15">
        <v>45935.0</v>
      </c>
      <c r="E1911" s="7"/>
    </row>
    <row r="1912" hidden="1">
      <c r="A1912" s="10"/>
      <c r="B1912" s="11"/>
      <c r="C1912" s="16"/>
      <c r="D1912" s="11"/>
      <c r="E1912" s="12"/>
    </row>
    <row r="1913" hidden="1">
      <c r="A1913" s="54" t="s">
        <v>4471</v>
      </c>
      <c r="B1913" s="7"/>
      <c r="C1913" s="16"/>
      <c r="D1913" s="55" t="s">
        <v>4469</v>
      </c>
      <c r="E1913" s="7"/>
    </row>
    <row r="1914" hidden="1">
      <c r="A1914" s="10"/>
      <c r="B1914" s="12"/>
      <c r="C1914" s="16"/>
      <c r="D1914" s="11"/>
      <c r="E1914" s="12"/>
    </row>
    <row r="1915" hidden="1">
      <c r="A1915" s="19" t="s">
        <v>3425</v>
      </c>
      <c r="B1915" s="6"/>
      <c r="C1915" s="6"/>
      <c r="D1915" s="6"/>
      <c r="E1915" s="7"/>
    </row>
    <row r="1916" hidden="1">
      <c r="A1916" s="20" t="s">
        <v>3426</v>
      </c>
      <c r="B1916" s="21" t="s">
        <v>3427</v>
      </c>
      <c r="C1916" s="22" t="s">
        <v>3428</v>
      </c>
      <c r="D1916" s="21" t="s">
        <v>3429</v>
      </c>
      <c r="E1916" s="23" t="s">
        <v>13</v>
      </c>
    </row>
    <row r="1917" hidden="1">
      <c r="A1917" s="56" t="s">
        <v>3430</v>
      </c>
      <c r="B1917" s="25">
        <v>17202.0</v>
      </c>
      <c r="C1917" s="26">
        <v>17202.0</v>
      </c>
      <c r="D1917" s="27">
        <v>0.0</v>
      </c>
      <c r="E1917" s="28"/>
    </row>
    <row r="1918" hidden="1">
      <c r="A1918" s="56" t="s">
        <v>3431</v>
      </c>
      <c r="B1918" s="29">
        <v>12492.0</v>
      </c>
      <c r="C1918" s="26">
        <v>12492.0</v>
      </c>
      <c r="D1918" s="27">
        <v>0.0</v>
      </c>
      <c r="E1918" s="40"/>
    </row>
    <row r="1919" hidden="1">
      <c r="A1919" s="56" t="s">
        <v>3432</v>
      </c>
      <c r="B1919" s="25">
        <v>0.0</v>
      </c>
      <c r="C1919" s="26"/>
      <c r="D1919" s="27">
        <v>0.0</v>
      </c>
      <c r="E1919" s="41"/>
    </row>
    <row r="1920" hidden="1">
      <c r="A1920" s="56" t="s">
        <v>3434</v>
      </c>
      <c r="B1920" s="29">
        <v>0.0</v>
      </c>
      <c r="C1920" s="26"/>
      <c r="D1920" s="27">
        <v>0.0</v>
      </c>
      <c r="E1920" s="41"/>
    </row>
    <row r="1921" hidden="1">
      <c r="A1921" s="31" t="s">
        <v>3436</v>
      </c>
      <c r="B1921" s="29">
        <v>0.0</v>
      </c>
      <c r="C1921" s="26"/>
      <c r="D1921" s="27">
        <v>0.0</v>
      </c>
      <c r="E1921" s="40"/>
    </row>
    <row r="1922" hidden="1">
      <c r="A1922" s="31" t="s">
        <v>3438</v>
      </c>
      <c r="B1922" s="29">
        <v>0.0</v>
      </c>
      <c r="C1922" s="26"/>
      <c r="D1922" s="27">
        <v>0.0</v>
      </c>
      <c r="E1922" s="41"/>
    </row>
    <row r="1923" hidden="1">
      <c r="A1923" s="31" t="s">
        <v>3439</v>
      </c>
      <c r="B1923" s="29">
        <v>4081.0</v>
      </c>
      <c r="C1923" s="26">
        <v>4081.0</v>
      </c>
      <c r="D1923" s="27">
        <v>0.0</v>
      </c>
      <c r="E1923" s="28" t="s">
        <v>7759</v>
      </c>
    </row>
    <row r="1924" hidden="1">
      <c r="A1924" s="31" t="s">
        <v>3441</v>
      </c>
      <c r="B1924" s="29">
        <v>2760.0</v>
      </c>
      <c r="C1924" s="26">
        <v>2760.0</v>
      </c>
      <c r="D1924" s="27">
        <v>0.0</v>
      </c>
      <c r="E1924" s="40"/>
    </row>
    <row r="1925" hidden="1">
      <c r="A1925" s="57" t="s">
        <v>3442</v>
      </c>
      <c r="B1925" s="29">
        <v>44129.0</v>
      </c>
      <c r="C1925" s="29">
        <v>44129.0</v>
      </c>
      <c r="D1925" s="27">
        <v>0.0</v>
      </c>
      <c r="E1925" s="41"/>
    </row>
    <row r="1926" hidden="1">
      <c r="A1926" s="57" t="s">
        <v>3443</v>
      </c>
      <c r="B1926" s="29">
        <v>25570.0</v>
      </c>
      <c r="C1926" s="58">
        <v>25570.0</v>
      </c>
      <c r="D1926" s="27">
        <v>0.0</v>
      </c>
      <c r="E1926" s="41"/>
    </row>
    <row r="1927" hidden="1">
      <c r="A1927" s="57" t="s">
        <v>3444</v>
      </c>
      <c r="B1927" s="29">
        <v>43199.0</v>
      </c>
      <c r="C1927" s="58">
        <v>42756.0</v>
      </c>
      <c r="D1927" s="27">
        <v>-443.0</v>
      </c>
      <c r="E1927" s="41"/>
    </row>
    <row r="1928" hidden="1">
      <c r="A1928" s="57" t="s">
        <v>3445</v>
      </c>
      <c r="B1928" s="29">
        <v>32287.0</v>
      </c>
      <c r="C1928" s="58">
        <v>32287.0</v>
      </c>
      <c r="D1928" s="27">
        <v>0.0</v>
      </c>
      <c r="E1928" s="41"/>
    </row>
    <row r="1929" hidden="1">
      <c r="A1929" s="57" t="s">
        <v>3447</v>
      </c>
      <c r="B1929" s="29">
        <v>1445.0</v>
      </c>
      <c r="C1929" s="58">
        <v>1445.0</v>
      </c>
      <c r="D1929" s="27">
        <v>0.0</v>
      </c>
      <c r="E1929" s="41"/>
    </row>
    <row r="1930" hidden="1">
      <c r="A1930" s="57" t="s">
        <v>3448</v>
      </c>
      <c r="B1930" s="29">
        <v>9000.0</v>
      </c>
      <c r="C1930" s="58">
        <v>9000.0</v>
      </c>
      <c r="D1930" s="27">
        <v>0.0</v>
      </c>
      <c r="E1930" s="41"/>
    </row>
    <row r="1931" hidden="1">
      <c r="A1931" s="35" t="s">
        <v>3449</v>
      </c>
      <c r="B1931" s="29">
        <v>183164.0</v>
      </c>
      <c r="C1931" s="58">
        <v>182721.0</v>
      </c>
      <c r="D1931" s="27">
        <v>-443.0</v>
      </c>
      <c r="E1931" s="41"/>
    </row>
    <row r="1932" hidden="1">
      <c r="A1932" s="36" t="s">
        <v>3450</v>
      </c>
      <c r="B1932" s="42">
        <v>1.0</v>
      </c>
      <c r="C1932" s="64">
        <v>1.0</v>
      </c>
      <c r="D1932" s="65">
        <v>0.0</v>
      </c>
      <c r="E1932" s="45"/>
    </row>
    <row r="1933" hidden="1"/>
    <row r="1934" hidden="1"/>
    <row r="1935" hidden="1">
      <c r="A1935" s="5" t="s">
        <v>4460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5" t="s">
        <v>3423</v>
      </c>
      <c r="B1937" s="6"/>
      <c r="C1937" s="6"/>
      <c r="D1937" s="6"/>
      <c r="E1937" s="7"/>
    </row>
    <row r="1938" hidden="1">
      <c r="A1938" s="10"/>
      <c r="B1938" s="11"/>
      <c r="C1938" s="11"/>
      <c r="D1938" s="11"/>
      <c r="E1938" s="12"/>
    </row>
    <row r="1939" hidden="1">
      <c r="A1939" s="13">
        <v>45936.0</v>
      </c>
      <c r="B1939" s="6"/>
      <c r="C1939" s="53" t="s">
        <v>3424</v>
      </c>
      <c r="D1939" s="15">
        <v>45942.0</v>
      </c>
      <c r="E1939" s="7"/>
    </row>
    <row r="1940" hidden="1">
      <c r="A1940" s="10"/>
      <c r="B1940" s="11"/>
      <c r="C1940" s="16"/>
      <c r="D1940" s="11"/>
      <c r="E1940" s="12"/>
    </row>
    <row r="1941" hidden="1">
      <c r="A1941" s="54" t="s">
        <v>4468</v>
      </c>
      <c r="B1941" s="7"/>
      <c r="C1941" s="16"/>
      <c r="D1941" s="55" t="s">
        <v>4469</v>
      </c>
      <c r="E1941" s="7"/>
    </row>
    <row r="1942" hidden="1">
      <c r="A1942" s="10"/>
      <c r="B1942" s="12"/>
      <c r="C1942" s="16"/>
      <c r="D1942" s="11"/>
      <c r="E1942" s="12"/>
    </row>
    <row r="1943" hidden="1">
      <c r="A1943" s="19" t="s">
        <v>3425</v>
      </c>
      <c r="B1943" s="6"/>
      <c r="C1943" s="6"/>
      <c r="D1943" s="6"/>
      <c r="E1943" s="7"/>
    </row>
    <row r="1944" hidden="1">
      <c r="A1944" s="20" t="s">
        <v>3426</v>
      </c>
      <c r="B1944" s="21" t="s">
        <v>3427</v>
      </c>
      <c r="C1944" s="22" t="s">
        <v>3428</v>
      </c>
      <c r="D1944" s="21" t="s">
        <v>3429</v>
      </c>
      <c r="E1944" s="23" t="s">
        <v>13</v>
      </c>
    </row>
    <row r="1945" hidden="1">
      <c r="A1945" s="56" t="s">
        <v>3430</v>
      </c>
      <c r="B1945" s="25">
        <v>27008.0</v>
      </c>
      <c r="C1945" s="26">
        <v>27010.0</v>
      </c>
      <c r="D1945" s="27">
        <v>2.0</v>
      </c>
      <c r="E1945" s="28"/>
    </row>
    <row r="1946" hidden="1">
      <c r="A1946" s="56" t="s">
        <v>3431</v>
      </c>
      <c r="B1946" s="29">
        <v>14227.0</v>
      </c>
      <c r="C1946" s="26">
        <v>14227.0</v>
      </c>
      <c r="D1946" s="27">
        <v>0.0</v>
      </c>
      <c r="E1946" s="40"/>
    </row>
    <row r="1947" hidden="1">
      <c r="A1947" s="56" t="s">
        <v>3432</v>
      </c>
      <c r="B1947" s="25">
        <v>1050.0</v>
      </c>
      <c r="C1947" s="26">
        <v>1050.0</v>
      </c>
      <c r="D1947" s="27">
        <v>0.0</v>
      </c>
      <c r="E1947" s="41"/>
    </row>
    <row r="1948" hidden="1">
      <c r="A1948" s="56" t="s">
        <v>3434</v>
      </c>
      <c r="B1948" s="29">
        <v>500.0</v>
      </c>
      <c r="C1948" s="26">
        <v>500.0</v>
      </c>
      <c r="D1948" s="27">
        <v>0.0</v>
      </c>
      <c r="E1948" s="41"/>
    </row>
    <row r="1949" hidden="1">
      <c r="A1949" s="31" t="s">
        <v>3436</v>
      </c>
      <c r="B1949" s="29">
        <v>0.0</v>
      </c>
      <c r="C1949" s="26"/>
      <c r="D1949" s="27">
        <v>0.0</v>
      </c>
      <c r="E1949" s="40"/>
    </row>
    <row r="1950" hidden="1">
      <c r="A1950" s="31" t="s">
        <v>3438</v>
      </c>
      <c r="B1950" s="29">
        <v>0.0</v>
      </c>
      <c r="C1950" s="26"/>
      <c r="D1950" s="27">
        <v>0.0</v>
      </c>
      <c r="E1950" s="41"/>
    </row>
    <row r="1951" hidden="1">
      <c r="A1951" s="31" t="s">
        <v>3439</v>
      </c>
      <c r="B1951" s="29">
        <v>0.0</v>
      </c>
      <c r="C1951" s="26"/>
      <c r="D1951" s="27">
        <v>0.0</v>
      </c>
      <c r="E1951" s="28"/>
    </row>
    <row r="1952" hidden="1">
      <c r="A1952" s="31" t="s">
        <v>3441</v>
      </c>
      <c r="B1952" s="29">
        <v>3600.0</v>
      </c>
      <c r="C1952" s="26">
        <v>3600.0</v>
      </c>
      <c r="D1952" s="27">
        <v>0.0</v>
      </c>
      <c r="E1952" s="40"/>
    </row>
    <row r="1953" hidden="1">
      <c r="A1953" s="57" t="s">
        <v>3442</v>
      </c>
      <c r="B1953" s="29">
        <v>63072.0</v>
      </c>
      <c r="C1953" s="29">
        <v>62808.0</v>
      </c>
      <c r="D1953" s="27">
        <v>-264.0</v>
      </c>
      <c r="E1953" s="41"/>
    </row>
    <row r="1954" hidden="1">
      <c r="A1954" s="57" t="s">
        <v>3443</v>
      </c>
      <c r="B1954" s="29">
        <v>38116.0</v>
      </c>
      <c r="C1954" s="58">
        <v>38116.0</v>
      </c>
      <c r="D1954" s="27">
        <v>0.0</v>
      </c>
      <c r="E1954" s="41"/>
    </row>
    <row r="1955" hidden="1">
      <c r="A1955" s="57" t="s">
        <v>3444</v>
      </c>
      <c r="B1955" s="29">
        <v>67865.0</v>
      </c>
      <c r="C1955" s="58">
        <v>67601.0</v>
      </c>
      <c r="D1955" s="27">
        <v>-264.0</v>
      </c>
      <c r="E1955" s="41"/>
    </row>
    <row r="1956" hidden="1">
      <c r="A1956" s="57" t="s">
        <v>3445</v>
      </c>
      <c r="B1956" s="29">
        <v>50761.0</v>
      </c>
      <c r="C1956" s="58">
        <v>51195.0</v>
      </c>
      <c r="D1956" s="27">
        <v>434.0</v>
      </c>
      <c r="E1956" s="41"/>
    </row>
    <row r="1957" hidden="1">
      <c r="A1957" s="57" t="s">
        <v>3447</v>
      </c>
      <c r="B1957" s="29">
        <v>0.0</v>
      </c>
      <c r="C1957" s="58">
        <v>0.0</v>
      </c>
      <c r="D1957" s="27">
        <v>0.0</v>
      </c>
      <c r="E1957" s="41"/>
    </row>
    <row r="1958" hidden="1">
      <c r="A1958" s="57" t="s">
        <v>3448</v>
      </c>
      <c r="B1958" s="29">
        <v>10171.0</v>
      </c>
      <c r="C1958" s="58">
        <v>10171.0</v>
      </c>
      <c r="D1958" s="27">
        <v>0.0</v>
      </c>
      <c r="E1958" s="41"/>
    </row>
    <row r="1959" hidden="1">
      <c r="A1959" s="35" t="s">
        <v>3449</v>
      </c>
      <c r="B1959" s="29">
        <v>266197.8</v>
      </c>
      <c r="C1959" s="58">
        <v>266103.8</v>
      </c>
      <c r="D1959" s="27">
        <v>-94.0</v>
      </c>
      <c r="E1959" s="41"/>
    </row>
    <row r="1960" hidden="1">
      <c r="A1960" s="36" t="s">
        <v>3450</v>
      </c>
      <c r="B1960" s="42">
        <v>1.1999999999970896</v>
      </c>
      <c r="C1960" s="64">
        <v>3.2000000000116415</v>
      </c>
      <c r="D1960" s="65">
        <v>2.000000000014552</v>
      </c>
      <c r="E1960" s="45"/>
    </row>
    <row r="1961" hidden="1">
      <c r="A1961" s="39"/>
      <c r="B1961" s="59"/>
      <c r="C1961" s="66"/>
      <c r="D1961" s="60"/>
      <c r="E1961" s="67"/>
    </row>
    <row r="1962" hidden="1">
      <c r="A1962" s="39"/>
      <c r="B1962" s="59"/>
      <c r="C1962" s="66"/>
      <c r="D1962" s="60"/>
      <c r="E1962" s="67"/>
    </row>
    <row r="1963" hidden="1">
      <c r="A1963" s="5" t="s">
        <v>4460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5" t="s">
        <v>3423</v>
      </c>
      <c r="B1965" s="6"/>
      <c r="C1965" s="6"/>
      <c r="D1965" s="6"/>
      <c r="E1965" s="7"/>
    </row>
    <row r="1966" hidden="1">
      <c r="A1966" s="10"/>
      <c r="B1966" s="11"/>
      <c r="C1966" s="11"/>
      <c r="D1966" s="11"/>
      <c r="E1966" s="12"/>
    </row>
    <row r="1967" hidden="1">
      <c r="A1967" s="13">
        <v>45943.0</v>
      </c>
      <c r="B1967" s="6"/>
      <c r="C1967" s="53" t="s">
        <v>3424</v>
      </c>
      <c r="D1967" s="15">
        <v>45949.0</v>
      </c>
      <c r="E1967" s="7"/>
    </row>
    <row r="1968" hidden="1">
      <c r="A1968" s="10"/>
      <c r="B1968" s="11"/>
      <c r="C1968" s="16"/>
      <c r="D1968" s="11"/>
      <c r="E1968" s="12"/>
    </row>
    <row r="1969" hidden="1">
      <c r="A1969" s="54" t="s">
        <v>4468</v>
      </c>
      <c r="B1969" s="7"/>
      <c r="C1969" s="16"/>
      <c r="D1969" s="55" t="s">
        <v>4469</v>
      </c>
      <c r="E1969" s="7"/>
    </row>
    <row r="1970" hidden="1">
      <c r="A1970" s="10"/>
      <c r="B1970" s="12"/>
      <c r="C1970" s="16"/>
      <c r="D1970" s="11"/>
      <c r="E1970" s="12"/>
    </row>
    <row r="1971" hidden="1">
      <c r="A1971" s="19" t="s">
        <v>3425</v>
      </c>
      <c r="B1971" s="6"/>
      <c r="C1971" s="6"/>
      <c r="D1971" s="6"/>
      <c r="E1971" s="7"/>
    </row>
    <row r="1972" hidden="1">
      <c r="A1972" s="20" t="s">
        <v>3426</v>
      </c>
      <c r="B1972" s="21" t="s">
        <v>3427</v>
      </c>
      <c r="C1972" s="22" t="s">
        <v>3428</v>
      </c>
      <c r="D1972" s="21" t="s">
        <v>3429</v>
      </c>
      <c r="E1972" s="23" t="s">
        <v>13</v>
      </c>
    </row>
    <row r="1973" hidden="1">
      <c r="A1973" s="56" t="s">
        <v>3430</v>
      </c>
      <c r="B1973" s="25">
        <v>26904.0</v>
      </c>
      <c r="C1973" s="26">
        <v>26905.0</v>
      </c>
      <c r="D1973" s="27">
        <v>1.0</v>
      </c>
      <c r="E1973" s="28"/>
    </row>
    <row r="1974" hidden="1">
      <c r="A1974" s="56" t="s">
        <v>3431</v>
      </c>
      <c r="B1974" s="29">
        <v>10186.0</v>
      </c>
      <c r="C1974" s="26">
        <v>10186.0</v>
      </c>
      <c r="D1974" s="27">
        <v>0.0</v>
      </c>
      <c r="E1974" s="40"/>
    </row>
    <row r="1975" hidden="1">
      <c r="A1975" s="56" t="s">
        <v>3432</v>
      </c>
      <c r="B1975" s="25">
        <v>1160.0</v>
      </c>
      <c r="C1975" s="26">
        <v>1160.0</v>
      </c>
      <c r="D1975" s="27">
        <v>0.0</v>
      </c>
      <c r="E1975" s="41"/>
    </row>
    <row r="1976" hidden="1">
      <c r="A1976" s="56" t="s">
        <v>3434</v>
      </c>
      <c r="B1976" s="29">
        <v>500.0</v>
      </c>
      <c r="C1976" s="26">
        <v>500.0</v>
      </c>
      <c r="D1976" s="27">
        <v>0.0</v>
      </c>
      <c r="E1976" s="41"/>
    </row>
    <row r="1977" hidden="1">
      <c r="A1977" s="31" t="s">
        <v>3436</v>
      </c>
      <c r="B1977" s="29">
        <v>0.0</v>
      </c>
      <c r="C1977" s="26"/>
      <c r="D1977" s="27">
        <v>0.0</v>
      </c>
      <c r="E1977" s="40"/>
    </row>
    <row r="1978" hidden="1">
      <c r="A1978" s="31" t="s">
        <v>3438</v>
      </c>
      <c r="B1978" s="29">
        <v>0.0</v>
      </c>
      <c r="C1978" s="26"/>
      <c r="D1978" s="27">
        <v>0.0</v>
      </c>
      <c r="E1978" s="41"/>
    </row>
    <row r="1979" hidden="1">
      <c r="A1979" s="31" t="s">
        <v>3439</v>
      </c>
      <c r="B1979" s="29">
        <v>565.0</v>
      </c>
      <c r="C1979" s="26">
        <v>565.0</v>
      </c>
      <c r="D1979" s="27">
        <v>0.0</v>
      </c>
      <c r="E1979" s="28" t="s">
        <v>7760</v>
      </c>
    </row>
    <row r="1980" hidden="1">
      <c r="A1980" s="31" t="s">
        <v>3441</v>
      </c>
      <c r="B1980" s="29">
        <v>3640.0</v>
      </c>
      <c r="C1980" s="26">
        <v>3640.0</v>
      </c>
      <c r="D1980" s="27">
        <v>0.0</v>
      </c>
      <c r="E1980" s="40"/>
    </row>
    <row r="1981" hidden="1">
      <c r="A1981" s="57" t="s">
        <v>3442</v>
      </c>
      <c r="B1981" s="29">
        <v>73445.0</v>
      </c>
      <c r="C1981" s="29">
        <v>73445.0</v>
      </c>
      <c r="D1981" s="27">
        <v>0.0</v>
      </c>
      <c r="E1981" s="41"/>
    </row>
    <row r="1982" hidden="1">
      <c r="A1982" s="57" t="s">
        <v>3443</v>
      </c>
      <c r="B1982" s="29">
        <v>45662.0</v>
      </c>
      <c r="C1982" s="58">
        <v>45662.0</v>
      </c>
      <c r="D1982" s="27">
        <v>0.0</v>
      </c>
      <c r="E1982" s="41"/>
    </row>
    <row r="1983" hidden="1">
      <c r="A1983" s="57" t="s">
        <v>3444</v>
      </c>
      <c r="B1983" s="29">
        <v>66525.0</v>
      </c>
      <c r="C1983" s="58">
        <v>66525.0</v>
      </c>
      <c r="D1983" s="27">
        <v>0.0</v>
      </c>
      <c r="E1983" s="41"/>
    </row>
    <row r="1984" hidden="1">
      <c r="A1984" s="57" t="s">
        <v>3445</v>
      </c>
      <c r="B1984" s="29">
        <v>58408.0</v>
      </c>
      <c r="C1984" s="58">
        <v>58714.0</v>
      </c>
      <c r="D1984" s="27">
        <v>306.0</v>
      </c>
      <c r="E1984" s="41"/>
    </row>
    <row r="1985" hidden="1">
      <c r="A1985" s="57" t="s">
        <v>3447</v>
      </c>
      <c r="B1985" s="29">
        <v>741.0</v>
      </c>
      <c r="C1985" s="58">
        <v>741.0</v>
      </c>
      <c r="D1985" s="27">
        <v>0.0</v>
      </c>
      <c r="E1985" s="41"/>
    </row>
    <row r="1986" hidden="1">
      <c r="A1986" s="57" t="s">
        <v>3448</v>
      </c>
      <c r="B1986" s="29">
        <v>9765.0</v>
      </c>
      <c r="C1986" s="58">
        <v>9765.0</v>
      </c>
      <c r="D1986" s="27">
        <v>0.0</v>
      </c>
      <c r="E1986" s="41"/>
    </row>
    <row r="1987" hidden="1">
      <c r="A1987" s="35" t="s">
        <v>3449</v>
      </c>
      <c r="B1987" s="29">
        <v>287736.0</v>
      </c>
      <c r="C1987" s="58">
        <v>288042.0</v>
      </c>
      <c r="D1987" s="27">
        <v>306.0</v>
      </c>
      <c r="E1987" s="41"/>
    </row>
    <row r="1988" hidden="1">
      <c r="A1988" s="36" t="s">
        <v>3450</v>
      </c>
      <c r="B1988" s="42">
        <v>0.0</v>
      </c>
      <c r="C1988" s="64">
        <v>1.0</v>
      </c>
      <c r="D1988" s="65">
        <v>1.0</v>
      </c>
      <c r="E1988" s="45"/>
    </row>
    <row r="1989" hidden="1">
      <c r="A1989" s="39"/>
      <c r="B1989" s="59"/>
      <c r="C1989" s="66"/>
      <c r="D1989" s="60"/>
      <c r="E1989" s="67"/>
    </row>
    <row r="1990" hidden="1">
      <c r="A1990" s="39"/>
      <c r="B1990" s="59"/>
      <c r="C1990" s="66"/>
      <c r="D1990" s="60"/>
      <c r="E1990" s="67"/>
    </row>
    <row r="1991" hidden="1">
      <c r="A1991" s="5" t="s">
        <v>4460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5" t="s">
        <v>3423</v>
      </c>
      <c r="B1993" s="6"/>
      <c r="C1993" s="6"/>
      <c r="D1993" s="6"/>
      <c r="E1993" s="7"/>
    </row>
    <row r="1994" hidden="1">
      <c r="A1994" s="10"/>
      <c r="B1994" s="11"/>
      <c r="C1994" s="11"/>
      <c r="D1994" s="11"/>
      <c r="E1994" s="12"/>
    </row>
    <row r="1995" hidden="1">
      <c r="A1995" s="13">
        <v>45950.0</v>
      </c>
      <c r="B1995" s="6"/>
      <c r="C1995" s="53" t="s">
        <v>3424</v>
      </c>
      <c r="D1995" s="15">
        <v>45956.0</v>
      </c>
      <c r="E1995" s="7"/>
    </row>
    <row r="1996" hidden="1">
      <c r="A1996" s="10"/>
      <c r="B1996" s="11"/>
      <c r="C1996" s="16"/>
      <c r="D1996" s="11"/>
      <c r="E1996" s="12"/>
    </row>
    <row r="1997" hidden="1">
      <c r="A1997" s="54" t="s">
        <v>4468</v>
      </c>
      <c r="B1997" s="7"/>
      <c r="C1997" s="16"/>
      <c r="D1997" s="55" t="s">
        <v>4469</v>
      </c>
      <c r="E1997" s="7"/>
    </row>
    <row r="1998" hidden="1">
      <c r="A1998" s="10"/>
      <c r="B1998" s="12"/>
      <c r="C1998" s="16"/>
      <c r="D1998" s="11"/>
      <c r="E1998" s="12"/>
    </row>
    <row r="1999" hidden="1">
      <c r="A1999" s="19" t="s">
        <v>3425</v>
      </c>
      <c r="B1999" s="6"/>
      <c r="C1999" s="6"/>
      <c r="D1999" s="6"/>
      <c r="E1999" s="7"/>
    </row>
    <row r="2000" hidden="1">
      <c r="A2000" s="20" t="s">
        <v>3426</v>
      </c>
      <c r="B2000" s="21" t="s">
        <v>3427</v>
      </c>
      <c r="C2000" s="22" t="s">
        <v>3428</v>
      </c>
      <c r="D2000" s="21" t="s">
        <v>3429</v>
      </c>
      <c r="E2000" s="23" t="s">
        <v>13</v>
      </c>
    </row>
    <row r="2001" hidden="1">
      <c r="A2001" s="56" t="s">
        <v>3430</v>
      </c>
      <c r="B2001" s="25">
        <v>28308.0</v>
      </c>
      <c r="C2001" s="26">
        <v>28310.0</v>
      </c>
      <c r="D2001" s="27">
        <v>2.0</v>
      </c>
      <c r="E2001" s="28"/>
    </row>
    <row r="2002" hidden="1">
      <c r="A2002" s="56" t="s">
        <v>3431</v>
      </c>
      <c r="B2002" s="29">
        <v>9111.0</v>
      </c>
      <c r="C2002" s="26">
        <v>9111.0</v>
      </c>
      <c r="D2002" s="27">
        <v>0.0</v>
      </c>
      <c r="E2002" s="40"/>
    </row>
    <row r="2003" hidden="1">
      <c r="A2003" s="56" t="s">
        <v>3432</v>
      </c>
      <c r="B2003" s="25">
        <v>360.0</v>
      </c>
      <c r="C2003" s="26">
        <v>360.0</v>
      </c>
      <c r="D2003" s="27">
        <v>0.0</v>
      </c>
      <c r="E2003" s="41"/>
    </row>
    <row r="2004" hidden="1">
      <c r="A2004" s="56" t="s">
        <v>3434</v>
      </c>
      <c r="B2004" s="29">
        <v>999.0</v>
      </c>
      <c r="C2004" s="26">
        <v>999.0</v>
      </c>
      <c r="D2004" s="27">
        <v>0.0</v>
      </c>
      <c r="E2004" s="41"/>
    </row>
    <row r="2005" hidden="1">
      <c r="A2005" s="31" t="s">
        <v>3436</v>
      </c>
      <c r="B2005" s="29">
        <v>0.0</v>
      </c>
      <c r="C2005" s="26"/>
      <c r="D2005" s="27">
        <v>0.0</v>
      </c>
      <c r="E2005" s="40"/>
    </row>
    <row r="2006" hidden="1">
      <c r="A2006" s="31" t="s">
        <v>3438</v>
      </c>
      <c r="B2006" s="29">
        <v>0.0</v>
      </c>
      <c r="C2006" s="26"/>
      <c r="D2006" s="27">
        <v>0.0</v>
      </c>
      <c r="E2006" s="41"/>
    </row>
    <row r="2007" hidden="1">
      <c r="A2007" s="31" t="s">
        <v>3439</v>
      </c>
      <c r="B2007" s="29">
        <v>0.0</v>
      </c>
      <c r="C2007" s="26"/>
      <c r="D2007" s="27">
        <v>0.0</v>
      </c>
      <c r="E2007" s="28"/>
    </row>
    <row r="2008" hidden="1">
      <c r="A2008" s="31" t="s">
        <v>3441</v>
      </c>
      <c r="B2008" s="29">
        <v>2560.0</v>
      </c>
      <c r="C2008" s="26">
        <v>2560.0</v>
      </c>
      <c r="D2008" s="27">
        <v>0.0</v>
      </c>
      <c r="E2008" s="40"/>
    </row>
    <row r="2009" hidden="1">
      <c r="A2009" s="57" t="s">
        <v>3442</v>
      </c>
      <c r="B2009" s="29">
        <v>69320.0</v>
      </c>
      <c r="C2009" s="29">
        <v>69320.0</v>
      </c>
      <c r="D2009" s="27">
        <v>0.0</v>
      </c>
      <c r="E2009" s="41"/>
    </row>
    <row r="2010" hidden="1">
      <c r="A2010" s="57" t="s">
        <v>3443</v>
      </c>
      <c r="B2010" s="29">
        <v>36547.0</v>
      </c>
      <c r="C2010" s="58">
        <v>36547.0</v>
      </c>
      <c r="D2010" s="27">
        <v>0.0</v>
      </c>
      <c r="E2010" s="41"/>
    </row>
    <row r="2011" hidden="1">
      <c r="A2011" s="57" t="s">
        <v>3444</v>
      </c>
      <c r="B2011" s="29">
        <v>65544.0</v>
      </c>
      <c r="C2011" s="58">
        <v>65544.0</v>
      </c>
      <c r="D2011" s="27">
        <v>0.0</v>
      </c>
      <c r="E2011" s="41"/>
    </row>
    <row r="2012" hidden="1">
      <c r="A2012" s="57" t="s">
        <v>3445</v>
      </c>
      <c r="B2012" s="29">
        <v>44178.0</v>
      </c>
      <c r="C2012" s="58">
        <v>44178.0</v>
      </c>
      <c r="D2012" s="27">
        <v>0.0</v>
      </c>
      <c r="E2012" s="41"/>
    </row>
    <row r="2013" hidden="1">
      <c r="A2013" s="57" t="s">
        <v>3447</v>
      </c>
      <c r="B2013" s="29">
        <v>627.0</v>
      </c>
      <c r="C2013" s="58">
        <v>627.0</v>
      </c>
      <c r="D2013" s="27">
        <v>0.0</v>
      </c>
      <c r="E2013" s="41"/>
    </row>
    <row r="2014" hidden="1">
      <c r="A2014" s="57" t="s">
        <v>3448</v>
      </c>
      <c r="B2014" s="29">
        <v>11955.0</v>
      </c>
      <c r="C2014" s="58">
        <v>11955.0</v>
      </c>
      <c r="D2014" s="27">
        <v>0.0</v>
      </c>
      <c r="E2014" s="41"/>
    </row>
    <row r="2015" hidden="1">
      <c r="A2015" s="35" t="s">
        <v>3449</v>
      </c>
      <c r="B2015" s="29">
        <v>257552.5</v>
      </c>
      <c r="C2015" s="58">
        <v>257552.5</v>
      </c>
      <c r="D2015" s="27">
        <v>0.0</v>
      </c>
      <c r="E2015" s="41"/>
    </row>
    <row r="2016" hidden="1">
      <c r="A2016" s="36" t="s">
        <v>3450</v>
      </c>
      <c r="B2016" s="42">
        <v>1.5</v>
      </c>
      <c r="C2016" s="64">
        <v>3.5</v>
      </c>
      <c r="D2016" s="65">
        <v>2.0</v>
      </c>
      <c r="E2016" s="45"/>
    </row>
    <row r="2017" hidden="1">
      <c r="A2017" s="39"/>
      <c r="B2017" s="59"/>
      <c r="C2017" s="66"/>
      <c r="D2017" s="60"/>
      <c r="E2017" s="67"/>
    </row>
    <row r="2018" hidden="1">
      <c r="A2018" s="39"/>
      <c r="B2018" s="59"/>
      <c r="C2018" s="66"/>
      <c r="D2018" s="60"/>
      <c r="E2018" s="67"/>
    </row>
    <row r="2019" hidden="1">
      <c r="A2019" s="5" t="s">
        <v>4460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5" t="s">
        <v>3423</v>
      </c>
      <c r="B2021" s="6"/>
      <c r="C2021" s="6"/>
      <c r="D2021" s="6"/>
      <c r="E2021" s="7"/>
    </row>
    <row r="2022" hidden="1">
      <c r="A2022" s="10"/>
      <c r="B2022" s="11"/>
      <c r="C2022" s="11"/>
      <c r="D2022" s="11"/>
      <c r="E2022" s="12"/>
    </row>
    <row r="2023" hidden="1">
      <c r="A2023" s="13">
        <v>45957.0</v>
      </c>
      <c r="B2023" s="6"/>
      <c r="C2023" s="53" t="s">
        <v>3424</v>
      </c>
      <c r="D2023" s="15">
        <v>45961.0</v>
      </c>
      <c r="E2023" s="7"/>
    </row>
    <row r="2024" hidden="1">
      <c r="A2024" s="10"/>
      <c r="B2024" s="11"/>
      <c r="C2024" s="16"/>
      <c r="D2024" s="11"/>
      <c r="E2024" s="12"/>
    </row>
    <row r="2025" hidden="1">
      <c r="A2025" s="54" t="s">
        <v>4468</v>
      </c>
      <c r="B2025" s="7"/>
      <c r="C2025" s="16"/>
      <c r="D2025" s="55" t="s">
        <v>4475</v>
      </c>
      <c r="E2025" s="7"/>
    </row>
    <row r="2026" hidden="1">
      <c r="A2026" s="10"/>
      <c r="B2026" s="12"/>
      <c r="C2026" s="16"/>
      <c r="D2026" s="11"/>
      <c r="E2026" s="12"/>
    </row>
    <row r="2027" hidden="1">
      <c r="A2027" s="19" t="s">
        <v>3425</v>
      </c>
      <c r="B2027" s="6"/>
      <c r="C2027" s="6"/>
      <c r="D2027" s="6"/>
      <c r="E2027" s="7"/>
    </row>
    <row r="2028" hidden="1">
      <c r="A2028" s="20" t="s">
        <v>3426</v>
      </c>
      <c r="B2028" s="21" t="s">
        <v>3427</v>
      </c>
      <c r="C2028" s="22" t="s">
        <v>3428</v>
      </c>
      <c r="D2028" s="21" t="s">
        <v>3429</v>
      </c>
      <c r="E2028" s="23" t="s">
        <v>13</v>
      </c>
    </row>
    <row r="2029" hidden="1">
      <c r="A2029" s="56" t="s">
        <v>3430</v>
      </c>
      <c r="B2029" s="25">
        <v>30423.0</v>
      </c>
      <c r="C2029" s="26">
        <v>30425.0</v>
      </c>
      <c r="D2029" s="27">
        <v>2.0</v>
      </c>
      <c r="E2029" s="28"/>
    </row>
    <row r="2030" hidden="1">
      <c r="A2030" s="56" t="s">
        <v>3431</v>
      </c>
      <c r="B2030" s="29">
        <v>6775.0</v>
      </c>
      <c r="C2030" s="26">
        <v>6775.0</v>
      </c>
      <c r="D2030" s="27">
        <v>0.0</v>
      </c>
      <c r="E2030" s="40"/>
    </row>
    <row r="2031" hidden="1">
      <c r="A2031" s="56" t="s">
        <v>3432</v>
      </c>
      <c r="B2031" s="25">
        <v>0.0</v>
      </c>
      <c r="C2031" s="26"/>
      <c r="D2031" s="27">
        <v>0.0</v>
      </c>
      <c r="E2031" s="41"/>
    </row>
    <row r="2032" hidden="1">
      <c r="A2032" s="56" t="s">
        <v>3434</v>
      </c>
      <c r="B2032" s="29">
        <v>498.0</v>
      </c>
      <c r="C2032" s="26">
        <v>498.0</v>
      </c>
      <c r="D2032" s="27">
        <v>0.0</v>
      </c>
      <c r="E2032" s="41"/>
    </row>
    <row r="2033" hidden="1">
      <c r="A2033" s="31" t="s">
        <v>3436</v>
      </c>
      <c r="B2033" s="29">
        <v>0.0</v>
      </c>
      <c r="C2033" s="26"/>
      <c r="D2033" s="27">
        <v>0.0</v>
      </c>
      <c r="E2033" s="40"/>
    </row>
    <row r="2034" hidden="1">
      <c r="A2034" s="31" t="s">
        <v>3438</v>
      </c>
      <c r="B2034" s="29">
        <v>0.0</v>
      </c>
      <c r="C2034" s="26"/>
      <c r="D2034" s="27">
        <v>0.0</v>
      </c>
      <c r="E2034" s="41"/>
    </row>
    <row r="2035" hidden="1">
      <c r="A2035" s="31" t="s">
        <v>3439</v>
      </c>
      <c r="B2035" s="29">
        <v>0.0</v>
      </c>
      <c r="C2035" s="26"/>
      <c r="D2035" s="27">
        <v>0.0</v>
      </c>
      <c r="E2035" s="28"/>
    </row>
    <row r="2036" hidden="1">
      <c r="A2036" s="31" t="s">
        <v>3441</v>
      </c>
      <c r="B2036" s="29">
        <v>2880.0</v>
      </c>
      <c r="C2036" s="26">
        <v>2880.0</v>
      </c>
      <c r="D2036" s="27">
        <v>0.0</v>
      </c>
      <c r="E2036" s="40"/>
    </row>
    <row r="2037" hidden="1">
      <c r="A2037" s="57" t="s">
        <v>3442</v>
      </c>
      <c r="B2037" s="29">
        <v>47760.0</v>
      </c>
      <c r="C2037" s="29">
        <v>47760.0</v>
      </c>
      <c r="D2037" s="27">
        <v>0.0</v>
      </c>
      <c r="E2037" s="41"/>
    </row>
    <row r="2038" hidden="1">
      <c r="A2038" s="57" t="s">
        <v>3443</v>
      </c>
      <c r="B2038" s="29">
        <v>24593.0</v>
      </c>
      <c r="C2038" s="58">
        <v>24593.0</v>
      </c>
      <c r="D2038" s="27">
        <v>0.0</v>
      </c>
      <c r="E2038" s="41"/>
    </row>
    <row r="2039" hidden="1">
      <c r="A2039" s="57" t="s">
        <v>3444</v>
      </c>
      <c r="B2039" s="29">
        <v>51987.0</v>
      </c>
      <c r="C2039" s="58">
        <v>51987.0</v>
      </c>
      <c r="D2039" s="27">
        <v>0.0</v>
      </c>
      <c r="E2039" s="41"/>
    </row>
    <row r="2040" hidden="1">
      <c r="A2040" s="57" t="s">
        <v>3445</v>
      </c>
      <c r="B2040" s="29">
        <v>33336.0</v>
      </c>
      <c r="C2040" s="58">
        <v>33336.0</v>
      </c>
      <c r="D2040" s="27">
        <v>0.0</v>
      </c>
      <c r="E2040" s="41"/>
    </row>
    <row r="2041" hidden="1">
      <c r="A2041" s="57" t="s">
        <v>3447</v>
      </c>
      <c r="B2041" s="29">
        <v>1028.0</v>
      </c>
      <c r="C2041" s="58">
        <v>1028.0</v>
      </c>
      <c r="D2041" s="27">
        <v>0.0</v>
      </c>
      <c r="E2041" s="41"/>
    </row>
    <row r="2042" hidden="1">
      <c r="A2042" s="57" t="s">
        <v>3448</v>
      </c>
      <c r="B2042" s="29">
        <v>15212.0</v>
      </c>
      <c r="C2042" s="58">
        <v>15212.0</v>
      </c>
      <c r="D2042" s="27">
        <v>0.0</v>
      </c>
      <c r="E2042" s="41"/>
    </row>
    <row r="2043" hidden="1">
      <c r="A2043" s="35" t="s">
        <v>3449</v>
      </c>
      <c r="B2043" s="29">
        <v>199280.0</v>
      </c>
      <c r="C2043" s="58">
        <v>199280.0</v>
      </c>
      <c r="D2043" s="27">
        <v>0.0</v>
      </c>
      <c r="E2043" s="41"/>
    </row>
    <row r="2044" hidden="1">
      <c r="A2044" s="36" t="s">
        <v>3450</v>
      </c>
      <c r="B2044" s="42">
        <v>0.0</v>
      </c>
      <c r="C2044" s="64">
        <v>2.0</v>
      </c>
      <c r="D2044" s="65">
        <v>2.0</v>
      </c>
      <c r="E2044" s="45"/>
    </row>
    <row r="2045" hidden="1">
      <c r="A2045" s="39"/>
      <c r="B2045" s="59"/>
      <c r="C2045" s="66"/>
      <c r="D2045" s="60"/>
      <c r="E2045" s="67"/>
    </row>
    <row r="2046" hidden="1">
      <c r="A2046" s="39"/>
      <c r="B2046" s="59"/>
      <c r="C2046" s="66"/>
      <c r="D2046" s="60"/>
      <c r="E2046" s="67"/>
    </row>
    <row r="2047" hidden="1">
      <c r="A2047" s="5" t="s">
        <v>4460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5" t="s">
        <v>3423</v>
      </c>
      <c r="B2049" s="6"/>
      <c r="C2049" s="6"/>
      <c r="D2049" s="6"/>
      <c r="E2049" s="7"/>
    </row>
    <row r="2050" hidden="1">
      <c r="A2050" s="10"/>
      <c r="B2050" s="11"/>
      <c r="C2050" s="11"/>
      <c r="D2050" s="11"/>
      <c r="E2050" s="12"/>
    </row>
    <row r="2051" hidden="1">
      <c r="A2051" s="13">
        <v>45962.0</v>
      </c>
      <c r="B2051" s="6"/>
      <c r="C2051" s="53" t="s">
        <v>3424</v>
      </c>
      <c r="D2051" s="15">
        <v>45963.0</v>
      </c>
      <c r="E2051" s="7"/>
    </row>
    <row r="2052" hidden="1">
      <c r="A2052" s="10"/>
      <c r="B2052" s="11"/>
      <c r="C2052" s="16"/>
      <c r="D2052" s="11"/>
      <c r="E2052" s="12"/>
    </row>
    <row r="2053" hidden="1">
      <c r="A2053" s="54" t="s">
        <v>4477</v>
      </c>
      <c r="B2053" s="7"/>
      <c r="C2053" s="16"/>
      <c r="D2053" s="55" t="s">
        <v>4469</v>
      </c>
      <c r="E2053" s="7"/>
    </row>
    <row r="2054" hidden="1">
      <c r="A2054" s="10"/>
      <c r="B2054" s="12"/>
      <c r="C2054" s="16"/>
      <c r="D2054" s="11"/>
      <c r="E2054" s="12"/>
    </row>
    <row r="2055" hidden="1">
      <c r="A2055" s="19" t="s">
        <v>3425</v>
      </c>
      <c r="B2055" s="6"/>
      <c r="C2055" s="6"/>
      <c r="D2055" s="6"/>
      <c r="E2055" s="7"/>
    </row>
    <row r="2056" hidden="1">
      <c r="A2056" s="20" t="s">
        <v>3426</v>
      </c>
      <c r="B2056" s="21" t="s">
        <v>3427</v>
      </c>
      <c r="C2056" s="22" t="s">
        <v>3428</v>
      </c>
      <c r="D2056" s="21" t="s">
        <v>3429</v>
      </c>
      <c r="E2056" s="23" t="s">
        <v>13</v>
      </c>
    </row>
    <row r="2057" hidden="1">
      <c r="A2057" s="56" t="s">
        <v>3430</v>
      </c>
      <c r="B2057" s="25">
        <v>12103.0</v>
      </c>
      <c r="C2057" s="26">
        <v>12105.0</v>
      </c>
      <c r="D2057" s="27">
        <v>2.0</v>
      </c>
      <c r="E2057" s="28"/>
    </row>
    <row r="2058" hidden="1">
      <c r="A2058" s="56" t="s">
        <v>3431</v>
      </c>
      <c r="B2058" s="29">
        <v>3810.0</v>
      </c>
      <c r="C2058" s="26">
        <v>3810.0</v>
      </c>
      <c r="D2058" s="27">
        <v>0.0</v>
      </c>
      <c r="E2058" s="40"/>
    </row>
    <row r="2059" hidden="1">
      <c r="A2059" s="56" t="s">
        <v>3432</v>
      </c>
      <c r="B2059" s="25">
        <v>0.0</v>
      </c>
      <c r="C2059" s="26"/>
      <c r="D2059" s="27">
        <v>0.0</v>
      </c>
      <c r="E2059" s="41"/>
    </row>
    <row r="2060" hidden="1">
      <c r="A2060" s="56" t="s">
        <v>3434</v>
      </c>
      <c r="B2060" s="29">
        <v>0.0</v>
      </c>
      <c r="C2060" s="26"/>
      <c r="D2060" s="27">
        <v>0.0</v>
      </c>
      <c r="E2060" s="41"/>
    </row>
    <row r="2061" hidden="1">
      <c r="A2061" s="31" t="s">
        <v>3436</v>
      </c>
      <c r="B2061" s="29">
        <v>240.0</v>
      </c>
      <c r="C2061" s="26"/>
      <c r="D2061" s="27">
        <v>-240.0</v>
      </c>
      <c r="E2061" s="40"/>
    </row>
    <row r="2062" hidden="1">
      <c r="A2062" s="31" t="s">
        <v>3438</v>
      </c>
      <c r="B2062" s="29">
        <v>0.0</v>
      </c>
      <c r="C2062" s="26"/>
      <c r="D2062" s="27">
        <v>0.0</v>
      </c>
      <c r="E2062" s="41"/>
    </row>
    <row r="2063" hidden="1">
      <c r="A2063" s="31" t="s">
        <v>3439</v>
      </c>
      <c r="B2063" s="29">
        <v>0.0</v>
      </c>
      <c r="C2063" s="26"/>
      <c r="D2063" s="27">
        <v>0.0</v>
      </c>
      <c r="E2063" s="28"/>
    </row>
    <row r="2064" hidden="1">
      <c r="A2064" s="31" t="s">
        <v>3441</v>
      </c>
      <c r="B2064" s="29">
        <v>360.0</v>
      </c>
      <c r="C2064" s="26">
        <v>600.0</v>
      </c>
      <c r="D2064" s="27">
        <v>240.0</v>
      </c>
      <c r="E2064" s="40"/>
    </row>
    <row r="2065" hidden="1">
      <c r="A2065" s="57" t="s">
        <v>3442</v>
      </c>
      <c r="B2065" s="29">
        <v>22457.0</v>
      </c>
      <c r="C2065" s="29">
        <v>22457.0</v>
      </c>
      <c r="D2065" s="27">
        <v>0.0</v>
      </c>
      <c r="E2065" s="41"/>
    </row>
    <row r="2066" hidden="1">
      <c r="A2066" s="57" t="s">
        <v>3443</v>
      </c>
      <c r="B2066" s="29">
        <v>14743.0</v>
      </c>
      <c r="C2066" s="58">
        <v>14743.0</v>
      </c>
      <c r="D2066" s="27">
        <v>0.0</v>
      </c>
      <c r="E2066" s="41"/>
    </row>
    <row r="2067" hidden="1">
      <c r="A2067" s="57" t="s">
        <v>3444</v>
      </c>
      <c r="B2067" s="29">
        <v>15904.0</v>
      </c>
      <c r="C2067" s="58">
        <v>15904.0</v>
      </c>
      <c r="D2067" s="27">
        <v>0.0</v>
      </c>
      <c r="E2067" s="41"/>
    </row>
    <row r="2068" hidden="1">
      <c r="A2068" s="57" t="s">
        <v>3445</v>
      </c>
      <c r="B2068" s="29">
        <v>15682.0</v>
      </c>
      <c r="C2068" s="58">
        <v>15682.0</v>
      </c>
      <c r="D2068" s="27">
        <v>0.0</v>
      </c>
      <c r="E2068" s="41"/>
    </row>
    <row r="2069" hidden="1">
      <c r="A2069" s="57" t="s">
        <v>3447</v>
      </c>
      <c r="B2069" s="29">
        <v>0.0</v>
      </c>
      <c r="C2069" s="58">
        <v>0.0</v>
      </c>
      <c r="D2069" s="27">
        <v>0.0</v>
      </c>
      <c r="E2069" s="41"/>
    </row>
    <row r="2070" hidden="1">
      <c r="A2070" s="57" t="s">
        <v>3448</v>
      </c>
      <c r="B2070" s="29">
        <v>2431.0</v>
      </c>
      <c r="C2070" s="58">
        <v>2431.0</v>
      </c>
      <c r="D2070" s="27">
        <v>0.0</v>
      </c>
      <c r="E2070" s="41"/>
    </row>
    <row r="2071" hidden="1">
      <c r="A2071" s="35" t="s">
        <v>3449</v>
      </c>
      <c r="B2071" s="29">
        <v>85299.0</v>
      </c>
      <c r="C2071" s="58">
        <v>85299.0</v>
      </c>
      <c r="D2071" s="27">
        <v>0.0</v>
      </c>
      <c r="E2071" s="41"/>
    </row>
    <row r="2072" hidden="1">
      <c r="A2072" s="36" t="s">
        <v>3450</v>
      </c>
      <c r="B2072" s="42">
        <v>0.0</v>
      </c>
      <c r="C2072" s="64">
        <v>2.0</v>
      </c>
      <c r="D2072" s="65">
        <v>2.0</v>
      </c>
      <c r="E2072" s="45"/>
    </row>
    <row r="2073" hidden="1">
      <c r="A2073" s="39"/>
      <c r="B2073" s="59"/>
      <c r="C2073" s="66"/>
      <c r="D2073" s="60"/>
      <c r="E2073" s="67"/>
    </row>
    <row r="2074" hidden="1">
      <c r="A2074" s="39"/>
      <c r="B2074" s="59"/>
      <c r="C2074" s="66"/>
      <c r="D2074" s="60"/>
      <c r="E2074" s="67"/>
    </row>
    <row r="2075" hidden="1">
      <c r="A2075" s="5" t="s">
        <v>4460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5" t="s">
        <v>3423</v>
      </c>
      <c r="B2077" s="6"/>
      <c r="C2077" s="6"/>
      <c r="D2077" s="6"/>
      <c r="E2077" s="7"/>
    </row>
    <row r="2078" hidden="1">
      <c r="A2078" s="10"/>
      <c r="B2078" s="11"/>
      <c r="C2078" s="11"/>
      <c r="D2078" s="11"/>
      <c r="E2078" s="12"/>
    </row>
    <row r="2079" hidden="1">
      <c r="A2079" s="13">
        <v>45964.0</v>
      </c>
      <c r="B2079" s="6"/>
      <c r="C2079" s="53" t="s">
        <v>3424</v>
      </c>
      <c r="D2079" s="15">
        <v>45970.0</v>
      </c>
      <c r="E2079" s="7"/>
    </row>
    <row r="2080" hidden="1">
      <c r="A2080" s="10"/>
      <c r="B2080" s="11"/>
      <c r="C2080" s="16"/>
      <c r="D2080" s="11"/>
      <c r="E2080" s="12"/>
    </row>
    <row r="2081" hidden="1">
      <c r="A2081" s="54" t="s">
        <v>4468</v>
      </c>
      <c r="B2081" s="7"/>
      <c r="C2081" s="16"/>
      <c r="D2081" s="55" t="s">
        <v>4469</v>
      </c>
      <c r="E2081" s="7"/>
    </row>
    <row r="2082" hidden="1">
      <c r="A2082" s="10"/>
      <c r="B2082" s="12"/>
      <c r="C2082" s="16"/>
      <c r="D2082" s="11"/>
      <c r="E2082" s="12"/>
    </row>
    <row r="2083" hidden="1">
      <c r="A2083" s="19" t="s">
        <v>3425</v>
      </c>
      <c r="B2083" s="6"/>
      <c r="C2083" s="6"/>
      <c r="D2083" s="6"/>
      <c r="E2083" s="7"/>
    </row>
    <row r="2084" hidden="1">
      <c r="A2084" s="20" t="s">
        <v>3426</v>
      </c>
      <c r="B2084" s="21" t="s">
        <v>3427</v>
      </c>
      <c r="C2084" s="22" t="s">
        <v>3428</v>
      </c>
      <c r="D2084" s="21" t="s">
        <v>3429</v>
      </c>
      <c r="E2084" s="23" t="s">
        <v>13</v>
      </c>
    </row>
    <row r="2085" hidden="1">
      <c r="A2085" s="56" t="s">
        <v>3430</v>
      </c>
      <c r="B2085" s="25">
        <v>23796.0</v>
      </c>
      <c r="C2085" s="26">
        <v>23800.0</v>
      </c>
      <c r="D2085" s="27">
        <v>4.0</v>
      </c>
      <c r="E2085" s="28"/>
    </row>
    <row r="2086" hidden="1">
      <c r="A2086" s="56" t="s">
        <v>3431</v>
      </c>
      <c r="B2086" s="29">
        <v>10273.0</v>
      </c>
      <c r="C2086" s="26">
        <v>10273.0</v>
      </c>
      <c r="D2086" s="27">
        <v>0.0</v>
      </c>
      <c r="E2086" s="40"/>
    </row>
    <row r="2087" hidden="1">
      <c r="A2087" s="56" t="s">
        <v>3432</v>
      </c>
      <c r="B2087" s="25">
        <v>720.0</v>
      </c>
      <c r="C2087" s="26">
        <v>720.0</v>
      </c>
      <c r="D2087" s="27">
        <v>0.0</v>
      </c>
      <c r="E2087" s="41"/>
    </row>
    <row r="2088" hidden="1">
      <c r="A2088" s="56" t="s">
        <v>3434</v>
      </c>
      <c r="B2088" s="29">
        <v>1000.0</v>
      </c>
      <c r="C2088" s="26">
        <v>995.0</v>
      </c>
      <c r="D2088" s="27">
        <v>-5.0</v>
      </c>
      <c r="E2088" s="41"/>
    </row>
    <row r="2089" hidden="1">
      <c r="A2089" s="31" t="s">
        <v>3436</v>
      </c>
      <c r="B2089" s="29">
        <v>0.0</v>
      </c>
      <c r="C2089" s="26"/>
      <c r="D2089" s="27">
        <v>0.0</v>
      </c>
      <c r="E2089" s="40"/>
    </row>
    <row r="2090" hidden="1">
      <c r="A2090" s="31" t="s">
        <v>3438</v>
      </c>
      <c r="B2090" s="29">
        <v>0.0</v>
      </c>
      <c r="C2090" s="26"/>
      <c r="D2090" s="27">
        <v>0.0</v>
      </c>
      <c r="E2090" s="41"/>
    </row>
    <row r="2091" hidden="1">
      <c r="A2091" s="31" t="s">
        <v>3439</v>
      </c>
      <c r="B2091" s="29">
        <v>1455.0</v>
      </c>
      <c r="C2091" s="26">
        <v>1455.0</v>
      </c>
      <c r="D2091" s="27">
        <v>0.0</v>
      </c>
      <c r="E2091" s="28" t="s">
        <v>7761</v>
      </c>
    </row>
    <row r="2092" hidden="1">
      <c r="A2092" s="31" t="s">
        <v>3441</v>
      </c>
      <c r="B2092" s="29">
        <v>3040.0</v>
      </c>
      <c r="C2092" s="26">
        <v>3040.0</v>
      </c>
      <c r="D2092" s="27">
        <v>0.0</v>
      </c>
      <c r="E2092" s="40"/>
    </row>
    <row r="2093" hidden="1">
      <c r="A2093" s="57" t="s">
        <v>3442</v>
      </c>
      <c r="B2093" s="29">
        <v>62883.0</v>
      </c>
      <c r="C2093" s="29">
        <v>62883.0</v>
      </c>
      <c r="D2093" s="27">
        <v>0.0</v>
      </c>
      <c r="E2093" s="41"/>
    </row>
    <row r="2094" hidden="1">
      <c r="A2094" s="57" t="s">
        <v>3443</v>
      </c>
      <c r="B2094" s="29">
        <v>40402.0</v>
      </c>
      <c r="C2094" s="58">
        <v>40402.0</v>
      </c>
      <c r="D2094" s="27">
        <v>0.0</v>
      </c>
      <c r="E2094" s="41"/>
    </row>
    <row r="2095" hidden="1">
      <c r="A2095" s="57" t="s">
        <v>3444</v>
      </c>
      <c r="B2095" s="29">
        <v>62616.0</v>
      </c>
      <c r="C2095" s="58">
        <v>62616.0</v>
      </c>
      <c r="D2095" s="27">
        <v>0.0</v>
      </c>
      <c r="E2095" s="41"/>
    </row>
    <row r="2096" hidden="1">
      <c r="A2096" s="57" t="s">
        <v>3445</v>
      </c>
      <c r="B2096" s="29">
        <v>55940.0</v>
      </c>
      <c r="C2096" s="58">
        <v>55940.0</v>
      </c>
      <c r="D2096" s="27">
        <v>0.0</v>
      </c>
      <c r="E2096" s="41"/>
    </row>
    <row r="2097" hidden="1">
      <c r="A2097" s="57" t="s">
        <v>3447</v>
      </c>
      <c r="B2097" s="29">
        <v>927.0</v>
      </c>
      <c r="C2097" s="58">
        <v>927.0</v>
      </c>
      <c r="D2097" s="27">
        <v>0.0</v>
      </c>
      <c r="E2097" s="41"/>
    </row>
    <row r="2098" hidden="1">
      <c r="A2098" s="57" t="s">
        <v>3448</v>
      </c>
      <c r="B2098" s="29">
        <v>8073.0</v>
      </c>
      <c r="C2098" s="58">
        <v>8073.0</v>
      </c>
      <c r="D2098" s="27">
        <v>0.0</v>
      </c>
      <c r="E2098" s="41"/>
    </row>
    <row r="2099" hidden="1">
      <c r="A2099" s="35" t="s">
        <v>3449</v>
      </c>
      <c r="B2099" s="29">
        <v>263052.0</v>
      </c>
      <c r="C2099" s="58">
        <v>263052.0</v>
      </c>
      <c r="D2099" s="27">
        <v>0.0</v>
      </c>
      <c r="E2099" s="41"/>
    </row>
    <row r="2100" hidden="1">
      <c r="A2100" s="36" t="s">
        <v>3450</v>
      </c>
      <c r="B2100" s="42">
        <v>0.0</v>
      </c>
      <c r="C2100" s="64">
        <v>-1.0</v>
      </c>
      <c r="D2100" s="65">
        <v>-1.0</v>
      </c>
      <c r="E2100" s="45"/>
    </row>
    <row r="2101" hidden="1">
      <c r="A2101" s="39"/>
      <c r="B2101" s="59"/>
      <c r="C2101" s="66"/>
      <c r="D2101" s="60"/>
      <c r="E2101" s="67"/>
    </row>
    <row r="2102" hidden="1">
      <c r="A2102" s="39"/>
      <c r="B2102" s="59"/>
      <c r="C2102" s="66"/>
      <c r="D2102" s="60"/>
      <c r="E2102" s="67"/>
    </row>
    <row r="2103" hidden="1">
      <c r="A2103" s="5" t="s">
        <v>4460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5" t="s">
        <v>3423</v>
      </c>
      <c r="B2105" s="6"/>
      <c r="C2105" s="6"/>
      <c r="D2105" s="6"/>
      <c r="E2105" s="7"/>
    </row>
    <row r="2106" hidden="1">
      <c r="A2106" s="10"/>
      <c r="B2106" s="11"/>
      <c r="C2106" s="11"/>
      <c r="D2106" s="11"/>
      <c r="E2106" s="12"/>
    </row>
    <row r="2107" hidden="1">
      <c r="A2107" s="13">
        <v>45971.0</v>
      </c>
      <c r="B2107" s="6"/>
      <c r="C2107" s="53" t="s">
        <v>3424</v>
      </c>
      <c r="D2107" s="15">
        <v>45977.0</v>
      </c>
      <c r="E2107" s="7"/>
    </row>
    <row r="2108" hidden="1">
      <c r="A2108" s="10"/>
      <c r="B2108" s="11"/>
      <c r="C2108" s="16"/>
      <c r="D2108" s="11"/>
      <c r="E2108" s="12"/>
    </row>
    <row r="2109" hidden="1">
      <c r="A2109" s="54" t="s">
        <v>4468</v>
      </c>
      <c r="B2109" s="7"/>
      <c r="C2109" s="16"/>
      <c r="D2109" s="55" t="s">
        <v>4469</v>
      </c>
      <c r="E2109" s="7"/>
    </row>
    <row r="2110" hidden="1">
      <c r="A2110" s="10"/>
      <c r="B2110" s="12"/>
      <c r="C2110" s="16"/>
      <c r="D2110" s="11"/>
      <c r="E2110" s="12"/>
    </row>
    <row r="2111" hidden="1">
      <c r="A2111" s="19" t="s">
        <v>3425</v>
      </c>
      <c r="B2111" s="6"/>
      <c r="C2111" s="6"/>
      <c r="D2111" s="6"/>
      <c r="E2111" s="7"/>
    </row>
    <row r="2112" hidden="1">
      <c r="A2112" s="20" t="s">
        <v>3426</v>
      </c>
      <c r="B2112" s="21" t="s">
        <v>3427</v>
      </c>
      <c r="C2112" s="22" t="s">
        <v>3428</v>
      </c>
      <c r="D2112" s="21" t="s">
        <v>3429</v>
      </c>
      <c r="E2112" s="23" t="s">
        <v>13</v>
      </c>
    </row>
    <row r="2113" hidden="1">
      <c r="A2113" s="56" t="s">
        <v>3430</v>
      </c>
      <c r="B2113" s="25">
        <v>28145.0</v>
      </c>
      <c r="C2113" s="26">
        <v>28480.0</v>
      </c>
      <c r="D2113" s="27">
        <v>335.0</v>
      </c>
      <c r="E2113" s="28" t="s">
        <v>7762</v>
      </c>
    </row>
    <row r="2114" hidden="1">
      <c r="A2114" s="56" t="s">
        <v>3431</v>
      </c>
      <c r="B2114" s="29">
        <v>13323.0</v>
      </c>
      <c r="C2114" s="26">
        <v>13323.0</v>
      </c>
      <c r="D2114" s="27">
        <v>0.0</v>
      </c>
      <c r="E2114" s="40"/>
    </row>
    <row r="2115" hidden="1">
      <c r="A2115" s="56" t="s">
        <v>3432</v>
      </c>
      <c r="B2115" s="25">
        <v>0.0</v>
      </c>
      <c r="C2115" s="26"/>
      <c r="D2115" s="27">
        <v>0.0</v>
      </c>
      <c r="E2115" s="41"/>
    </row>
    <row r="2116" hidden="1">
      <c r="A2116" s="56" t="s">
        <v>3434</v>
      </c>
      <c r="B2116" s="29">
        <v>499.0</v>
      </c>
      <c r="C2116" s="26">
        <v>499.0</v>
      </c>
      <c r="D2116" s="27">
        <v>0.0</v>
      </c>
      <c r="E2116" s="41"/>
    </row>
    <row r="2117" hidden="1">
      <c r="A2117" s="31" t="s">
        <v>3436</v>
      </c>
      <c r="B2117" s="29">
        <v>0.0</v>
      </c>
      <c r="C2117" s="26"/>
      <c r="D2117" s="27">
        <v>0.0</v>
      </c>
      <c r="E2117" s="40"/>
    </row>
    <row r="2118" hidden="1">
      <c r="A2118" s="31" t="s">
        <v>3438</v>
      </c>
      <c r="B2118" s="29">
        <v>0.0</v>
      </c>
      <c r="C2118" s="26"/>
      <c r="D2118" s="27">
        <v>0.0</v>
      </c>
      <c r="E2118" s="41"/>
    </row>
    <row r="2119" hidden="1">
      <c r="A2119" s="31" t="s">
        <v>3439</v>
      </c>
      <c r="B2119" s="29">
        <v>1487.0</v>
      </c>
      <c r="C2119" s="26">
        <v>1487.0</v>
      </c>
      <c r="D2119" s="27">
        <v>0.0</v>
      </c>
      <c r="E2119" s="28" t="s">
        <v>7763</v>
      </c>
    </row>
    <row r="2120" hidden="1">
      <c r="A2120" s="31" t="s">
        <v>3441</v>
      </c>
      <c r="B2120" s="29">
        <v>3080.0</v>
      </c>
      <c r="C2120" s="26">
        <v>3080.0</v>
      </c>
      <c r="D2120" s="27">
        <v>0.0</v>
      </c>
      <c r="E2120" s="40"/>
    </row>
    <row r="2121" hidden="1">
      <c r="A2121" s="57" t="s">
        <v>3442</v>
      </c>
      <c r="B2121" s="29">
        <v>60305.0</v>
      </c>
      <c r="C2121" s="29">
        <v>60305.0</v>
      </c>
      <c r="D2121" s="27">
        <v>0.0</v>
      </c>
      <c r="E2121" s="41"/>
    </row>
    <row r="2122" hidden="1">
      <c r="A2122" s="57" t="s">
        <v>3443</v>
      </c>
      <c r="B2122" s="29">
        <v>36853.0</v>
      </c>
      <c r="C2122" s="58">
        <v>36853.0</v>
      </c>
      <c r="D2122" s="27">
        <v>0.0</v>
      </c>
      <c r="E2122" s="41"/>
    </row>
    <row r="2123" hidden="1">
      <c r="A2123" s="57" t="s">
        <v>3444</v>
      </c>
      <c r="B2123" s="29">
        <v>67144.0</v>
      </c>
      <c r="C2123" s="58">
        <v>67144.0</v>
      </c>
      <c r="D2123" s="27">
        <v>0.0</v>
      </c>
      <c r="E2123" s="41"/>
    </row>
    <row r="2124" hidden="1">
      <c r="A2124" s="57" t="s">
        <v>3445</v>
      </c>
      <c r="B2124" s="29">
        <v>44509.0</v>
      </c>
      <c r="C2124" s="58">
        <v>44509.0</v>
      </c>
      <c r="D2124" s="27">
        <v>0.0</v>
      </c>
      <c r="E2124" s="41"/>
    </row>
    <row r="2125" hidden="1">
      <c r="A2125" s="57" t="s">
        <v>3447</v>
      </c>
      <c r="B2125" s="29">
        <v>314.0</v>
      </c>
      <c r="C2125" s="58">
        <v>314.0</v>
      </c>
      <c r="D2125" s="27">
        <v>0.0</v>
      </c>
      <c r="E2125" s="41"/>
    </row>
    <row r="2126" hidden="1">
      <c r="A2126" s="57" t="s">
        <v>3448</v>
      </c>
      <c r="B2126" s="29">
        <v>14336.0</v>
      </c>
      <c r="C2126" s="58">
        <v>14336.0</v>
      </c>
      <c r="D2126" s="27">
        <v>0.0</v>
      </c>
      <c r="E2126" s="41"/>
    </row>
    <row r="2127" hidden="1">
      <c r="A2127" s="35" t="s">
        <v>3449</v>
      </c>
      <c r="B2127" s="29">
        <v>255659.0</v>
      </c>
      <c r="C2127" s="58">
        <v>255659.0</v>
      </c>
      <c r="D2127" s="27">
        <v>0.0</v>
      </c>
      <c r="E2127" s="41"/>
    </row>
    <row r="2128" hidden="1">
      <c r="A2128" s="36" t="s">
        <v>3450</v>
      </c>
      <c r="B2128" s="42">
        <v>0.0</v>
      </c>
      <c r="C2128" s="64">
        <v>335.0</v>
      </c>
      <c r="D2128" s="65">
        <v>335.0</v>
      </c>
      <c r="E2128" s="45"/>
    </row>
    <row r="2129" hidden="1">
      <c r="A2129" s="39"/>
      <c r="B2129" s="59"/>
      <c r="C2129" s="66"/>
      <c r="D2129" s="60"/>
      <c r="E2129" s="67"/>
    </row>
    <row r="2130" hidden="1">
      <c r="A2130" s="39"/>
      <c r="B2130" s="59"/>
      <c r="C2130" s="66"/>
      <c r="D2130" s="60"/>
      <c r="E2130" s="67"/>
    </row>
    <row r="2131" hidden="1">
      <c r="A2131" s="5" t="s">
        <v>4460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5" t="s">
        <v>3423</v>
      </c>
      <c r="B2133" s="6"/>
      <c r="C2133" s="6"/>
      <c r="D2133" s="6"/>
      <c r="E2133" s="7"/>
    </row>
    <row r="2134" hidden="1">
      <c r="A2134" s="10"/>
      <c r="B2134" s="11"/>
      <c r="C2134" s="11"/>
      <c r="D2134" s="11"/>
      <c r="E2134" s="12"/>
    </row>
    <row r="2135" hidden="1">
      <c r="A2135" s="13">
        <v>45978.0</v>
      </c>
      <c r="B2135" s="6"/>
      <c r="C2135" s="53" t="s">
        <v>3424</v>
      </c>
      <c r="D2135" s="15">
        <v>45984.0</v>
      </c>
      <c r="E2135" s="7"/>
    </row>
    <row r="2136" hidden="1">
      <c r="A2136" s="10"/>
      <c r="B2136" s="11"/>
      <c r="C2136" s="16"/>
      <c r="D2136" s="11"/>
      <c r="E2136" s="12"/>
    </row>
    <row r="2137" hidden="1">
      <c r="A2137" s="54" t="s">
        <v>4468</v>
      </c>
      <c r="B2137" s="7"/>
      <c r="C2137" s="16"/>
      <c r="D2137" s="55" t="s">
        <v>4469</v>
      </c>
      <c r="E2137" s="7"/>
    </row>
    <row r="2138" hidden="1">
      <c r="A2138" s="10"/>
      <c r="B2138" s="12"/>
      <c r="C2138" s="16"/>
      <c r="D2138" s="11"/>
      <c r="E2138" s="12"/>
    </row>
    <row r="2139" hidden="1">
      <c r="A2139" s="19" t="s">
        <v>3425</v>
      </c>
      <c r="B2139" s="6"/>
      <c r="C2139" s="6"/>
      <c r="D2139" s="6"/>
      <c r="E2139" s="7"/>
    </row>
    <row r="2140" hidden="1">
      <c r="A2140" s="20" t="s">
        <v>3426</v>
      </c>
      <c r="B2140" s="21" t="s">
        <v>3427</v>
      </c>
      <c r="C2140" s="22" t="s">
        <v>3428</v>
      </c>
      <c r="D2140" s="21" t="s">
        <v>3429</v>
      </c>
      <c r="E2140" s="23" t="s">
        <v>13</v>
      </c>
    </row>
    <row r="2141" hidden="1">
      <c r="A2141" s="56" t="s">
        <v>3430</v>
      </c>
      <c r="B2141" s="25">
        <v>34665.0</v>
      </c>
      <c r="C2141" s="26">
        <v>34665.0</v>
      </c>
      <c r="D2141" s="27">
        <v>0.0</v>
      </c>
      <c r="E2141" s="28"/>
    </row>
    <row r="2142" hidden="1">
      <c r="A2142" s="56" t="s">
        <v>3431</v>
      </c>
      <c r="B2142" s="29">
        <v>11395.0</v>
      </c>
      <c r="C2142" s="26">
        <v>11395.0</v>
      </c>
      <c r="D2142" s="27">
        <v>0.0</v>
      </c>
      <c r="E2142" s="40"/>
    </row>
    <row r="2143" hidden="1">
      <c r="A2143" s="56" t="s">
        <v>3432</v>
      </c>
      <c r="B2143" s="25">
        <v>360.0</v>
      </c>
      <c r="C2143" s="26">
        <v>360.0</v>
      </c>
      <c r="D2143" s="27">
        <v>0.0</v>
      </c>
      <c r="E2143" s="41"/>
    </row>
    <row r="2144" hidden="1">
      <c r="A2144" s="56" t="s">
        <v>3434</v>
      </c>
      <c r="B2144" s="29">
        <v>500.0</v>
      </c>
      <c r="C2144" s="26">
        <v>500.0</v>
      </c>
      <c r="D2144" s="27">
        <v>0.0</v>
      </c>
      <c r="E2144" s="41"/>
    </row>
    <row r="2145" hidden="1">
      <c r="A2145" s="31" t="s">
        <v>3436</v>
      </c>
      <c r="B2145" s="29">
        <v>480.0</v>
      </c>
      <c r="C2145" s="26">
        <v>480.0</v>
      </c>
      <c r="D2145" s="27">
        <v>0.0</v>
      </c>
      <c r="E2145" s="40"/>
    </row>
    <row r="2146" hidden="1">
      <c r="A2146" s="31" t="s">
        <v>3438</v>
      </c>
      <c r="B2146" s="29">
        <v>0.0</v>
      </c>
      <c r="C2146" s="26"/>
      <c r="D2146" s="27">
        <v>0.0</v>
      </c>
      <c r="E2146" s="41"/>
    </row>
    <row r="2147" hidden="1">
      <c r="A2147" s="31" t="s">
        <v>3439</v>
      </c>
      <c r="B2147" s="29">
        <v>0.0</v>
      </c>
      <c r="C2147" s="26"/>
      <c r="D2147" s="27">
        <v>0.0</v>
      </c>
      <c r="E2147" s="28"/>
    </row>
    <row r="2148" hidden="1">
      <c r="A2148" s="31" t="s">
        <v>3441</v>
      </c>
      <c r="B2148" s="29">
        <v>4680.0</v>
      </c>
      <c r="C2148" s="26">
        <v>4680.0</v>
      </c>
      <c r="D2148" s="27">
        <v>0.0</v>
      </c>
      <c r="E2148" s="40"/>
    </row>
    <row r="2149" hidden="1">
      <c r="A2149" s="57" t="s">
        <v>3442</v>
      </c>
      <c r="B2149" s="29">
        <v>83174.0</v>
      </c>
      <c r="C2149" s="29">
        <v>83174.0</v>
      </c>
      <c r="D2149" s="27">
        <v>0.0</v>
      </c>
      <c r="E2149" s="41"/>
    </row>
    <row r="2150" hidden="1">
      <c r="A2150" s="57" t="s">
        <v>3443</v>
      </c>
      <c r="B2150" s="29">
        <v>34967.0</v>
      </c>
      <c r="C2150" s="58">
        <v>34967.0</v>
      </c>
      <c r="D2150" s="27">
        <v>0.0</v>
      </c>
      <c r="E2150" s="41"/>
    </row>
    <row r="2151" hidden="1">
      <c r="A2151" s="57" t="s">
        <v>3444</v>
      </c>
      <c r="B2151" s="29">
        <v>79224.0</v>
      </c>
      <c r="C2151" s="58">
        <v>78775.0</v>
      </c>
      <c r="D2151" s="27">
        <v>-449.0</v>
      </c>
      <c r="E2151" s="41"/>
    </row>
    <row r="2152" hidden="1">
      <c r="A2152" s="57" t="s">
        <v>3445</v>
      </c>
      <c r="B2152" s="29">
        <v>46333.0</v>
      </c>
      <c r="C2152" s="58">
        <v>46333.0</v>
      </c>
      <c r="D2152" s="27">
        <v>0.0</v>
      </c>
      <c r="E2152" s="41"/>
    </row>
    <row r="2153" hidden="1">
      <c r="A2153" s="57" t="s">
        <v>3447</v>
      </c>
      <c r="B2153" s="29">
        <v>0.0</v>
      </c>
      <c r="C2153" s="58">
        <v>0.0</v>
      </c>
      <c r="D2153" s="27">
        <v>0.0</v>
      </c>
      <c r="E2153" s="41"/>
    </row>
    <row r="2154" hidden="1">
      <c r="A2154" s="57" t="s">
        <v>3448</v>
      </c>
      <c r="B2154" s="29">
        <v>10874.0</v>
      </c>
      <c r="C2154" s="58">
        <v>10874.0</v>
      </c>
      <c r="D2154" s="27">
        <v>0.0</v>
      </c>
      <c r="E2154" s="41"/>
    </row>
    <row r="2155" hidden="1">
      <c r="A2155" s="35" t="s">
        <v>3449</v>
      </c>
      <c r="B2155" s="29">
        <v>295777.6</v>
      </c>
      <c r="C2155" s="58">
        <v>295328.6</v>
      </c>
      <c r="D2155" s="27">
        <v>-449.0</v>
      </c>
      <c r="E2155" s="41"/>
    </row>
    <row r="2156" hidden="1">
      <c r="A2156" s="36" t="s">
        <v>3450</v>
      </c>
      <c r="B2156" s="42">
        <v>0.4000000000014552</v>
      </c>
      <c r="C2156" s="64">
        <v>0.40000000002328306</v>
      </c>
      <c r="D2156" s="65">
        <v>2.1827872842550278E-11</v>
      </c>
      <c r="E2156" s="45"/>
    </row>
    <row r="2157" hidden="1">
      <c r="A2157" s="39"/>
      <c r="B2157" s="59"/>
      <c r="C2157" s="66"/>
      <c r="D2157" s="60"/>
      <c r="E2157" s="67"/>
    </row>
    <row r="2158" hidden="1">
      <c r="A2158" s="39"/>
      <c r="B2158" s="59"/>
      <c r="C2158" s="66"/>
      <c r="D2158" s="60"/>
      <c r="E2158" s="67"/>
    </row>
    <row r="2159" hidden="1">
      <c r="A2159" s="5" t="s">
        <v>4460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5" t="s">
        <v>3423</v>
      </c>
      <c r="B2161" s="6"/>
      <c r="C2161" s="6"/>
      <c r="D2161" s="6"/>
      <c r="E2161" s="7"/>
    </row>
    <row r="2162" hidden="1">
      <c r="A2162" s="10"/>
      <c r="B2162" s="11"/>
      <c r="C2162" s="11"/>
      <c r="D2162" s="11"/>
      <c r="E2162" s="12"/>
    </row>
    <row r="2163" hidden="1">
      <c r="A2163" s="13">
        <v>45985.0</v>
      </c>
      <c r="B2163" s="6"/>
      <c r="C2163" s="53" t="s">
        <v>3424</v>
      </c>
      <c r="D2163" s="15">
        <v>45991.0</v>
      </c>
      <c r="E2163" s="7"/>
    </row>
    <row r="2164" hidden="1">
      <c r="A2164" s="10"/>
      <c r="B2164" s="11"/>
      <c r="C2164" s="16"/>
      <c r="D2164" s="11"/>
      <c r="E2164" s="12"/>
    </row>
    <row r="2165" hidden="1">
      <c r="A2165" s="54" t="s">
        <v>4468</v>
      </c>
      <c r="B2165" s="7"/>
      <c r="C2165" s="16"/>
      <c r="D2165" s="55" t="s">
        <v>4469</v>
      </c>
      <c r="E2165" s="7"/>
    </row>
    <row r="2166" hidden="1">
      <c r="A2166" s="10"/>
      <c r="B2166" s="12"/>
      <c r="C2166" s="16"/>
      <c r="D2166" s="11"/>
      <c r="E2166" s="12"/>
    </row>
    <row r="2167" hidden="1">
      <c r="A2167" s="19" t="s">
        <v>3425</v>
      </c>
      <c r="B2167" s="6"/>
      <c r="C2167" s="6"/>
      <c r="D2167" s="6"/>
      <c r="E2167" s="7"/>
    </row>
    <row r="2168" hidden="1">
      <c r="A2168" s="20" t="s">
        <v>3426</v>
      </c>
      <c r="B2168" s="21" t="s">
        <v>3427</v>
      </c>
      <c r="C2168" s="22" t="s">
        <v>3428</v>
      </c>
      <c r="D2168" s="21" t="s">
        <v>3429</v>
      </c>
      <c r="E2168" s="23" t="s">
        <v>13</v>
      </c>
    </row>
    <row r="2169" hidden="1">
      <c r="A2169" s="56" t="s">
        <v>3430</v>
      </c>
      <c r="B2169" s="25">
        <v>33885.0</v>
      </c>
      <c r="C2169" s="26">
        <v>33885.0</v>
      </c>
      <c r="D2169" s="27">
        <v>0.0</v>
      </c>
      <c r="E2169" s="28"/>
    </row>
    <row r="2170" hidden="1">
      <c r="A2170" s="56" t="s">
        <v>3431</v>
      </c>
      <c r="B2170" s="29">
        <v>9107.0</v>
      </c>
      <c r="C2170" s="26">
        <v>9107.0</v>
      </c>
      <c r="D2170" s="27">
        <v>0.0</v>
      </c>
      <c r="E2170" s="40"/>
    </row>
    <row r="2171" hidden="1">
      <c r="A2171" s="56" t="s">
        <v>3432</v>
      </c>
      <c r="B2171" s="25">
        <v>660.0</v>
      </c>
      <c r="C2171" s="26">
        <v>660.0</v>
      </c>
      <c r="D2171" s="27">
        <v>0.0</v>
      </c>
      <c r="E2171" s="41"/>
    </row>
    <row r="2172" hidden="1">
      <c r="A2172" s="56" t="s">
        <v>3434</v>
      </c>
      <c r="B2172" s="29">
        <v>500.0</v>
      </c>
      <c r="C2172" s="26">
        <v>499.0</v>
      </c>
      <c r="D2172" s="27">
        <v>-1.0</v>
      </c>
      <c r="E2172" s="41"/>
    </row>
    <row r="2173" hidden="1">
      <c r="A2173" s="31" t="s">
        <v>3436</v>
      </c>
      <c r="B2173" s="29">
        <v>0.0</v>
      </c>
      <c r="C2173" s="26"/>
      <c r="D2173" s="27">
        <v>0.0</v>
      </c>
      <c r="E2173" s="40"/>
    </row>
    <row r="2174" hidden="1">
      <c r="A2174" s="31" t="s">
        <v>3438</v>
      </c>
      <c r="B2174" s="29">
        <v>0.0</v>
      </c>
      <c r="C2174" s="26"/>
      <c r="D2174" s="27">
        <v>0.0</v>
      </c>
      <c r="E2174" s="41"/>
    </row>
    <row r="2175" hidden="1">
      <c r="A2175" s="31" t="s">
        <v>3439</v>
      </c>
      <c r="B2175" s="29">
        <v>1002.0</v>
      </c>
      <c r="C2175" s="26">
        <v>1002.0</v>
      </c>
      <c r="D2175" s="27">
        <v>0.0</v>
      </c>
      <c r="E2175" s="28" t="s">
        <v>7764</v>
      </c>
    </row>
    <row r="2176" hidden="1">
      <c r="A2176" s="31" t="s">
        <v>3441</v>
      </c>
      <c r="B2176" s="29">
        <v>4280.0</v>
      </c>
      <c r="C2176" s="26">
        <v>4280.0</v>
      </c>
      <c r="D2176" s="27">
        <v>0.0</v>
      </c>
      <c r="E2176" s="40"/>
    </row>
    <row r="2177" hidden="1">
      <c r="A2177" s="57" t="s">
        <v>3442</v>
      </c>
      <c r="B2177" s="29">
        <v>71565.0</v>
      </c>
      <c r="C2177" s="29">
        <v>71266.0</v>
      </c>
      <c r="D2177" s="27">
        <v>-299.0</v>
      </c>
      <c r="E2177" s="41"/>
    </row>
    <row r="2178" hidden="1">
      <c r="A2178" s="57" t="s">
        <v>3443</v>
      </c>
      <c r="B2178" s="29">
        <v>31780.0</v>
      </c>
      <c r="C2178" s="58">
        <v>31780.0</v>
      </c>
      <c r="D2178" s="27">
        <v>0.0</v>
      </c>
      <c r="E2178" s="41"/>
    </row>
    <row r="2179" hidden="1">
      <c r="A2179" s="57" t="s">
        <v>3444</v>
      </c>
      <c r="B2179" s="29">
        <v>80281.0</v>
      </c>
      <c r="C2179" s="58">
        <v>80281.0</v>
      </c>
      <c r="D2179" s="27">
        <v>0.0</v>
      </c>
      <c r="E2179" s="41"/>
    </row>
    <row r="2180" hidden="1">
      <c r="A2180" s="57" t="s">
        <v>3445</v>
      </c>
      <c r="B2180" s="29">
        <v>53067.0</v>
      </c>
      <c r="C2180" s="58">
        <v>53067.0</v>
      </c>
      <c r="D2180" s="27">
        <v>0.0</v>
      </c>
      <c r="E2180" s="41"/>
    </row>
    <row r="2181" hidden="1">
      <c r="A2181" s="57" t="s">
        <v>3447</v>
      </c>
      <c r="B2181" s="29">
        <v>463.0</v>
      </c>
      <c r="C2181" s="58">
        <v>463.0</v>
      </c>
      <c r="D2181" s="27">
        <v>0.0</v>
      </c>
      <c r="E2181" s="41"/>
    </row>
    <row r="2182" hidden="1">
      <c r="A2182" s="57" t="s">
        <v>3448</v>
      </c>
      <c r="B2182" s="29">
        <v>15510.0</v>
      </c>
      <c r="C2182" s="58">
        <v>15510.0</v>
      </c>
      <c r="D2182" s="27">
        <v>0.0</v>
      </c>
      <c r="E2182" s="41"/>
    </row>
    <row r="2183" hidden="1">
      <c r="A2183" s="35" t="s">
        <v>3449</v>
      </c>
      <c r="B2183" s="29">
        <v>286589.0</v>
      </c>
      <c r="C2183" s="58">
        <v>286290.0</v>
      </c>
      <c r="D2183" s="27">
        <v>-299.0</v>
      </c>
      <c r="E2183" s="41"/>
    </row>
    <row r="2184" hidden="1">
      <c r="A2184" s="36" t="s">
        <v>3450</v>
      </c>
      <c r="B2184" s="42">
        <v>1.0</v>
      </c>
      <c r="C2184" s="64">
        <v>0.0</v>
      </c>
      <c r="D2184" s="65">
        <v>-1.0</v>
      </c>
      <c r="E2184" s="45"/>
    </row>
    <row r="2185" hidden="1">
      <c r="A2185" s="39"/>
      <c r="B2185" s="59"/>
      <c r="C2185" s="66"/>
      <c r="D2185" s="60"/>
      <c r="E2185" s="67"/>
    </row>
    <row r="2186" hidden="1">
      <c r="A2186" s="39"/>
      <c r="B2186" s="59"/>
      <c r="C2186" s="66"/>
      <c r="D2186" s="60"/>
      <c r="E2186" s="67"/>
    </row>
    <row r="2187" hidden="1">
      <c r="A2187" s="5" t="s">
        <v>4460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5" t="s">
        <v>3423</v>
      </c>
      <c r="B2189" s="6"/>
      <c r="C2189" s="6"/>
      <c r="D2189" s="6"/>
      <c r="E2189" s="7"/>
    </row>
    <row r="2190" hidden="1">
      <c r="A2190" s="10"/>
      <c r="B2190" s="11"/>
      <c r="C2190" s="11"/>
      <c r="D2190" s="11"/>
      <c r="E2190" s="12"/>
    </row>
    <row r="2191" hidden="1">
      <c r="A2191" s="13">
        <v>45992.0</v>
      </c>
      <c r="B2191" s="6"/>
      <c r="C2191" s="53" t="s">
        <v>3424</v>
      </c>
      <c r="D2191" s="15">
        <v>45998.0</v>
      </c>
      <c r="E2191" s="7"/>
    </row>
    <row r="2192" hidden="1">
      <c r="A2192" s="10"/>
      <c r="B2192" s="11"/>
      <c r="C2192" s="16"/>
      <c r="D2192" s="11"/>
      <c r="E2192" s="12"/>
    </row>
    <row r="2193" hidden="1">
      <c r="A2193" s="54" t="s">
        <v>4468</v>
      </c>
      <c r="B2193" s="7"/>
      <c r="C2193" s="16"/>
      <c r="D2193" s="55" t="s">
        <v>4469</v>
      </c>
      <c r="E2193" s="7"/>
    </row>
    <row r="2194" hidden="1">
      <c r="A2194" s="10"/>
      <c r="B2194" s="12"/>
      <c r="C2194" s="16"/>
      <c r="D2194" s="11"/>
      <c r="E2194" s="12"/>
    </row>
    <row r="2195" hidden="1">
      <c r="A2195" s="19" t="s">
        <v>3425</v>
      </c>
      <c r="B2195" s="6"/>
      <c r="C2195" s="6"/>
      <c r="D2195" s="6"/>
      <c r="E2195" s="7"/>
    </row>
    <row r="2196" hidden="1">
      <c r="A2196" s="20" t="s">
        <v>3426</v>
      </c>
      <c r="B2196" s="21" t="s">
        <v>3427</v>
      </c>
      <c r="C2196" s="22" t="s">
        <v>3428</v>
      </c>
      <c r="D2196" s="21" t="s">
        <v>3429</v>
      </c>
      <c r="E2196" s="23" t="s">
        <v>13</v>
      </c>
    </row>
    <row r="2197" hidden="1">
      <c r="A2197" s="56" t="s">
        <v>3430</v>
      </c>
      <c r="B2197" s="25">
        <v>28772.0</v>
      </c>
      <c r="C2197" s="26">
        <v>28772.0</v>
      </c>
      <c r="D2197" s="27">
        <v>0.0</v>
      </c>
      <c r="E2197" s="28"/>
    </row>
    <row r="2198" hidden="1">
      <c r="A2198" s="56" t="s">
        <v>3431</v>
      </c>
      <c r="B2198" s="29">
        <v>9523.0</v>
      </c>
      <c r="C2198" s="26">
        <v>9523.0</v>
      </c>
      <c r="D2198" s="27">
        <v>0.0</v>
      </c>
      <c r="E2198" s="40"/>
    </row>
    <row r="2199" hidden="1">
      <c r="A2199" s="56" t="s">
        <v>3432</v>
      </c>
      <c r="B2199" s="25">
        <v>0.0</v>
      </c>
      <c r="C2199" s="26"/>
      <c r="D2199" s="27">
        <v>0.0</v>
      </c>
      <c r="E2199" s="41"/>
    </row>
    <row r="2200" hidden="1">
      <c r="A2200" s="56" t="s">
        <v>3434</v>
      </c>
      <c r="B2200" s="29">
        <v>0.0</v>
      </c>
      <c r="C2200" s="26"/>
      <c r="D2200" s="27">
        <v>0.0</v>
      </c>
      <c r="E2200" s="41"/>
    </row>
    <row r="2201" hidden="1">
      <c r="A2201" s="31" t="s">
        <v>3436</v>
      </c>
      <c r="B2201" s="29">
        <v>0.0</v>
      </c>
      <c r="C2201" s="26"/>
      <c r="D2201" s="27">
        <v>0.0</v>
      </c>
      <c r="E2201" s="40"/>
    </row>
    <row r="2202" hidden="1">
      <c r="A2202" s="31" t="s">
        <v>3438</v>
      </c>
      <c r="B2202" s="29">
        <v>0.0</v>
      </c>
      <c r="C2202" s="26"/>
      <c r="D2202" s="27">
        <v>0.0</v>
      </c>
      <c r="E2202" s="41"/>
    </row>
    <row r="2203" hidden="1">
      <c r="A2203" s="31" t="s">
        <v>3439</v>
      </c>
      <c r="B2203" s="29">
        <v>1746.0</v>
      </c>
      <c r="C2203" s="26">
        <v>1746.0</v>
      </c>
      <c r="D2203" s="27">
        <v>0.0</v>
      </c>
      <c r="E2203" s="28" t="s">
        <v>7765</v>
      </c>
    </row>
    <row r="2204" hidden="1">
      <c r="A2204" s="31" t="s">
        <v>3441</v>
      </c>
      <c r="B2204" s="29">
        <v>4640.0</v>
      </c>
      <c r="C2204" s="26">
        <v>4640.0</v>
      </c>
      <c r="D2204" s="27">
        <v>0.0</v>
      </c>
      <c r="E2204" s="40"/>
    </row>
    <row r="2205" hidden="1">
      <c r="A2205" s="57" t="s">
        <v>3442</v>
      </c>
      <c r="B2205" s="29">
        <v>86370.0</v>
      </c>
      <c r="C2205" s="29">
        <v>86370.0</v>
      </c>
      <c r="D2205" s="27">
        <v>0.0</v>
      </c>
      <c r="E2205" s="41"/>
    </row>
    <row r="2206" hidden="1">
      <c r="A2206" s="57" t="s">
        <v>3443</v>
      </c>
      <c r="B2206" s="29">
        <v>35284.0</v>
      </c>
      <c r="C2206" s="58">
        <v>35284.0</v>
      </c>
      <c r="D2206" s="27">
        <v>0.0</v>
      </c>
      <c r="E2206" s="41"/>
    </row>
    <row r="2207" hidden="1">
      <c r="A2207" s="57" t="s">
        <v>3444</v>
      </c>
      <c r="B2207" s="29">
        <v>68028.0</v>
      </c>
      <c r="C2207" s="58">
        <v>68028.0</v>
      </c>
      <c r="D2207" s="27">
        <v>0.0</v>
      </c>
      <c r="E2207" s="41"/>
    </row>
    <row r="2208" hidden="1">
      <c r="A2208" s="57" t="s">
        <v>3445</v>
      </c>
      <c r="B2208" s="29">
        <v>58258.0</v>
      </c>
      <c r="C2208" s="58">
        <v>58258.0</v>
      </c>
      <c r="D2208" s="27">
        <v>0.0</v>
      </c>
      <c r="E2208" s="41"/>
    </row>
    <row r="2209" hidden="1">
      <c r="A2209" s="57" t="s">
        <v>3447</v>
      </c>
      <c r="B2209" s="29">
        <v>1527.0</v>
      </c>
      <c r="C2209" s="58">
        <v>1527.0</v>
      </c>
      <c r="D2209" s="27">
        <v>0.0</v>
      </c>
      <c r="E2209" s="41"/>
    </row>
    <row r="2210" hidden="1">
      <c r="A2210" s="57" t="s">
        <v>3448</v>
      </c>
      <c r="B2210" s="29">
        <v>12408.0</v>
      </c>
      <c r="C2210" s="58">
        <v>12408.0</v>
      </c>
      <c r="D2210" s="27">
        <v>0.0</v>
      </c>
      <c r="E2210" s="41"/>
    </row>
    <row r="2211" hidden="1">
      <c r="A2211" s="35" t="s">
        <v>3449</v>
      </c>
      <c r="B2211" s="29">
        <v>294146.7</v>
      </c>
      <c r="C2211" s="58">
        <v>294146.7</v>
      </c>
      <c r="D2211" s="27">
        <v>0.0</v>
      </c>
      <c r="E2211" s="41"/>
    </row>
    <row r="2212" hidden="1">
      <c r="A2212" s="36" t="s">
        <v>3450</v>
      </c>
      <c r="B2212" s="42">
        <v>1.2999999999992724</v>
      </c>
      <c r="C2212" s="64">
        <v>1.2999999999883585</v>
      </c>
      <c r="D2212" s="65">
        <v>-1.0913936421275139E-11</v>
      </c>
      <c r="E2212" s="45"/>
    </row>
    <row r="2213" hidden="1">
      <c r="A2213" s="39"/>
      <c r="B2213" s="59"/>
      <c r="C2213" s="66"/>
      <c r="D2213" s="60"/>
      <c r="E2213" s="67"/>
    </row>
    <row r="2214" hidden="1">
      <c r="A2214" s="39"/>
      <c r="B2214" s="59"/>
      <c r="C2214" s="66"/>
      <c r="D2214" s="60"/>
      <c r="E2214" s="67"/>
    </row>
    <row r="2215" hidden="1">
      <c r="A2215" s="5" t="s">
        <v>4460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5" t="s">
        <v>3423</v>
      </c>
      <c r="B2217" s="6"/>
      <c r="C2217" s="6"/>
      <c r="D2217" s="6"/>
      <c r="E2217" s="7"/>
    </row>
    <row r="2218" hidden="1">
      <c r="A2218" s="10"/>
      <c r="B2218" s="11"/>
      <c r="C2218" s="11"/>
      <c r="D2218" s="11"/>
      <c r="E2218" s="12"/>
    </row>
    <row r="2219" hidden="1">
      <c r="A2219" s="13">
        <v>45992.0</v>
      </c>
      <c r="B2219" s="6"/>
      <c r="C2219" s="53" t="s">
        <v>3424</v>
      </c>
      <c r="D2219" s="15">
        <v>45998.0</v>
      </c>
      <c r="E2219" s="7"/>
    </row>
    <row r="2220" hidden="1">
      <c r="A2220" s="10"/>
      <c r="B2220" s="11"/>
      <c r="C2220" s="16"/>
      <c r="D2220" s="11"/>
      <c r="E2220" s="12"/>
    </row>
    <row r="2221" hidden="1">
      <c r="A2221" s="54" t="s">
        <v>4468</v>
      </c>
      <c r="B2221" s="7"/>
      <c r="C2221" s="16"/>
      <c r="D2221" s="55" t="s">
        <v>4469</v>
      </c>
      <c r="E2221" s="7"/>
    </row>
    <row r="2222" hidden="1">
      <c r="A2222" s="10"/>
      <c r="B2222" s="12"/>
      <c r="C2222" s="16"/>
      <c r="D2222" s="11"/>
      <c r="E2222" s="12"/>
    </row>
    <row r="2223" hidden="1">
      <c r="A2223" s="19" t="s">
        <v>3425</v>
      </c>
      <c r="B2223" s="6"/>
      <c r="C2223" s="6"/>
      <c r="D2223" s="6"/>
      <c r="E2223" s="7"/>
    </row>
    <row r="2224" hidden="1">
      <c r="A2224" s="20" t="s">
        <v>3426</v>
      </c>
      <c r="B2224" s="21" t="s">
        <v>3427</v>
      </c>
      <c r="C2224" s="22" t="s">
        <v>3428</v>
      </c>
      <c r="D2224" s="21" t="s">
        <v>3429</v>
      </c>
      <c r="E2224" s="23" t="s">
        <v>13</v>
      </c>
    </row>
    <row r="2225" hidden="1">
      <c r="A2225" s="56" t="s">
        <v>3430</v>
      </c>
      <c r="B2225" s="25">
        <v>28772.0</v>
      </c>
      <c r="C2225" s="26">
        <v>28772.0</v>
      </c>
      <c r="D2225" s="27">
        <v>0.0</v>
      </c>
      <c r="E2225" s="28"/>
    </row>
    <row r="2226" hidden="1">
      <c r="A2226" s="56" t="s">
        <v>3431</v>
      </c>
      <c r="B2226" s="29">
        <v>9523.0</v>
      </c>
      <c r="C2226" s="26">
        <v>9523.0</v>
      </c>
      <c r="D2226" s="27">
        <v>0.0</v>
      </c>
      <c r="E2226" s="40"/>
    </row>
    <row r="2227" hidden="1">
      <c r="A2227" s="56" t="s">
        <v>3432</v>
      </c>
      <c r="B2227" s="25">
        <v>0.0</v>
      </c>
      <c r="C2227" s="26"/>
      <c r="D2227" s="27">
        <v>0.0</v>
      </c>
      <c r="E2227" s="41"/>
    </row>
    <row r="2228" hidden="1">
      <c r="A2228" s="56" t="s">
        <v>3434</v>
      </c>
      <c r="B2228" s="29">
        <v>0.0</v>
      </c>
      <c r="C2228" s="26"/>
      <c r="D2228" s="27">
        <v>0.0</v>
      </c>
      <c r="E2228" s="41"/>
    </row>
    <row r="2229" hidden="1">
      <c r="A2229" s="31" t="s">
        <v>3436</v>
      </c>
      <c r="B2229" s="29">
        <v>0.0</v>
      </c>
      <c r="C2229" s="26"/>
      <c r="D2229" s="27">
        <v>0.0</v>
      </c>
      <c r="E2229" s="40"/>
    </row>
    <row r="2230" hidden="1">
      <c r="A2230" s="31" t="s">
        <v>3438</v>
      </c>
      <c r="B2230" s="29">
        <v>0.0</v>
      </c>
      <c r="C2230" s="26"/>
      <c r="D2230" s="27">
        <v>0.0</v>
      </c>
      <c r="E2230" s="41"/>
    </row>
    <row r="2231" hidden="1">
      <c r="A2231" s="31" t="s">
        <v>3439</v>
      </c>
      <c r="B2231" s="29">
        <v>1746.0</v>
      </c>
      <c r="C2231" s="26">
        <v>1746.0</v>
      </c>
      <c r="D2231" s="27">
        <v>0.0</v>
      </c>
      <c r="E2231" s="28" t="s">
        <v>7765</v>
      </c>
    </row>
    <row r="2232" hidden="1">
      <c r="A2232" s="31" t="s">
        <v>3441</v>
      </c>
      <c r="B2232" s="29">
        <v>4640.0</v>
      </c>
      <c r="C2232" s="26">
        <v>4640.0</v>
      </c>
      <c r="D2232" s="27">
        <v>0.0</v>
      </c>
      <c r="E2232" s="40"/>
    </row>
    <row r="2233" hidden="1">
      <c r="A2233" s="57" t="s">
        <v>3442</v>
      </c>
      <c r="B2233" s="29">
        <v>86370.0</v>
      </c>
      <c r="C2233" s="29">
        <v>86370.0</v>
      </c>
      <c r="D2233" s="27">
        <v>0.0</v>
      </c>
      <c r="E2233" s="41"/>
    </row>
    <row r="2234" hidden="1">
      <c r="A2234" s="57" t="s">
        <v>3443</v>
      </c>
      <c r="B2234" s="29">
        <v>35284.0</v>
      </c>
      <c r="C2234" s="58">
        <v>35284.0</v>
      </c>
      <c r="D2234" s="27">
        <v>0.0</v>
      </c>
      <c r="E2234" s="41"/>
    </row>
    <row r="2235" hidden="1">
      <c r="A2235" s="57" t="s">
        <v>3444</v>
      </c>
      <c r="B2235" s="29">
        <v>68028.0</v>
      </c>
      <c r="C2235" s="58">
        <v>68028.0</v>
      </c>
      <c r="D2235" s="27">
        <v>0.0</v>
      </c>
      <c r="E2235" s="41"/>
    </row>
    <row r="2236" hidden="1">
      <c r="A2236" s="57" t="s">
        <v>3445</v>
      </c>
      <c r="B2236" s="29">
        <v>58258.0</v>
      </c>
      <c r="C2236" s="58">
        <v>58258.0</v>
      </c>
      <c r="D2236" s="27">
        <v>0.0</v>
      </c>
      <c r="E2236" s="41"/>
    </row>
    <row r="2237" hidden="1">
      <c r="A2237" s="57" t="s">
        <v>3447</v>
      </c>
      <c r="B2237" s="29">
        <v>1527.0</v>
      </c>
      <c r="C2237" s="58">
        <v>1527.0</v>
      </c>
      <c r="D2237" s="27">
        <v>0.0</v>
      </c>
      <c r="E2237" s="41"/>
    </row>
    <row r="2238" hidden="1">
      <c r="A2238" s="57" t="s">
        <v>3448</v>
      </c>
      <c r="B2238" s="29">
        <v>12408.0</v>
      </c>
      <c r="C2238" s="58">
        <v>12408.0</v>
      </c>
      <c r="D2238" s="27">
        <v>0.0</v>
      </c>
      <c r="E2238" s="41"/>
    </row>
    <row r="2239" hidden="1">
      <c r="A2239" s="35" t="s">
        <v>3449</v>
      </c>
      <c r="B2239" s="29">
        <v>294146.7</v>
      </c>
      <c r="C2239" s="58">
        <v>294146.7</v>
      </c>
      <c r="D2239" s="27">
        <v>0.0</v>
      </c>
      <c r="E2239" s="41"/>
    </row>
    <row r="2240" hidden="1">
      <c r="A2240" s="36" t="s">
        <v>3450</v>
      </c>
      <c r="B2240" s="42">
        <v>1.2999999999992724</v>
      </c>
      <c r="C2240" s="64">
        <v>1.2999999999883585</v>
      </c>
      <c r="D2240" s="65">
        <v>-1.0913936421275139E-11</v>
      </c>
      <c r="E2240" s="45"/>
    </row>
    <row r="2241" hidden="1">
      <c r="A2241" s="39"/>
      <c r="B2241" s="59"/>
      <c r="C2241" s="66"/>
      <c r="D2241" s="60"/>
      <c r="E2241" s="67"/>
    </row>
    <row r="2242" hidden="1">
      <c r="A2242" s="39"/>
      <c r="B2242" s="59"/>
      <c r="C2242" s="66"/>
      <c r="D2242" s="60"/>
      <c r="E2242" s="67"/>
    </row>
    <row r="2243" hidden="1">
      <c r="A2243" s="5" t="s">
        <v>4460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5" t="s">
        <v>3423</v>
      </c>
      <c r="B2245" s="6"/>
      <c r="C2245" s="6"/>
      <c r="D2245" s="6"/>
      <c r="E2245" s="7"/>
    </row>
    <row r="2246" hidden="1">
      <c r="A2246" s="10"/>
      <c r="B2246" s="11"/>
      <c r="C2246" s="11"/>
      <c r="D2246" s="11"/>
      <c r="E2246" s="12"/>
    </row>
    <row r="2247" hidden="1">
      <c r="A2247" s="13">
        <v>45999.0</v>
      </c>
      <c r="B2247" s="6"/>
      <c r="C2247" s="53" t="s">
        <v>3424</v>
      </c>
      <c r="D2247" s="15">
        <v>46005.0</v>
      </c>
      <c r="E2247" s="7"/>
    </row>
    <row r="2248" hidden="1">
      <c r="A2248" s="10"/>
      <c r="B2248" s="11"/>
      <c r="C2248" s="16"/>
      <c r="D2248" s="11"/>
      <c r="E2248" s="12"/>
    </row>
    <row r="2249" hidden="1">
      <c r="A2249" s="54" t="s">
        <v>4468</v>
      </c>
      <c r="B2249" s="7"/>
      <c r="C2249" s="16"/>
      <c r="D2249" s="55" t="s">
        <v>4469</v>
      </c>
      <c r="E2249" s="7"/>
    </row>
    <row r="2250" hidden="1">
      <c r="A2250" s="10"/>
      <c r="B2250" s="12"/>
      <c r="C2250" s="16"/>
      <c r="D2250" s="11"/>
      <c r="E2250" s="12"/>
    </row>
    <row r="2251" hidden="1">
      <c r="A2251" s="19" t="s">
        <v>3425</v>
      </c>
      <c r="B2251" s="6"/>
      <c r="C2251" s="6"/>
      <c r="D2251" s="6"/>
      <c r="E2251" s="7"/>
    </row>
    <row r="2252" hidden="1">
      <c r="A2252" s="20" t="s">
        <v>3426</v>
      </c>
      <c r="B2252" s="21" t="s">
        <v>3427</v>
      </c>
      <c r="C2252" s="22" t="s">
        <v>3428</v>
      </c>
      <c r="D2252" s="21" t="s">
        <v>3429</v>
      </c>
      <c r="E2252" s="23" t="s">
        <v>13</v>
      </c>
    </row>
    <row r="2253" hidden="1">
      <c r="A2253" s="56" t="s">
        <v>3430</v>
      </c>
      <c r="B2253" s="25">
        <v>38591.0</v>
      </c>
      <c r="C2253" s="26">
        <v>38600.0</v>
      </c>
      <c r="D2253" s="27">
        <v>9.0</v>
      </c>
      <c r="E2253" s="28"/>
    </row>
    <row r="2254" hidden="1">
      <c r="A2254" s="56" t="s">
        <v>3431</v>
      </c>
      <c r="B2254" s="29">
        <v>14811.0</v>
      </c>
      <c r="C2254" s="26">
        <v>14811.0</v>
      </c>
      <c r="D2254" s="27">
        <v>0.0</v>
      </c>
      <c r="E2254" s="40"/>
    </row>
    <row r="2255" hidden="1">
      <c r="A2255" s="56" t="s">
        <v>3432</v>
      </c>
      <c r="B2255" s="25">
        <v>0.0</v>
      </c>
      <c r="C2255" s="26"/>
      <c r="D2255" s="27">
        <v>0.0</v>
      </c>
      <c r="E2255" s="41"/>
    </row>
    <row r="2256" hidden="1">
      <c r="A2256" s="56" t="s">
        <v>3434</v>
      </c>
      <c r="B2256" s="29">
        <v>500.0</v>
      </c>
      <c r="C2256" s="26">
        <v>500.0</v>
      </c>
      <c r="D2256" s="27">
        <v>0.0</v>
      </c>
      <c r="E2256" s="41"/>
    </row>
    <row r="2257" hidden="1">
      <c r="A2257" s="31" t="s">
        <v>3436</v>
      </c>
      <c r="B2257" s="29">
        <v>0.0</v>
      </c>
      <c r="C2257" s="26"/>
      <c r="D2257" s="27">
        <v>0.0</v>
      </c>
      <c r="E2257" s="40"/>
    </row>
    <row r="2258" hidden="1">
      <c r="A2258" s="31" t="s">
        <v>3438</v>
      </c>
      <c r="B2258" s="29">
        <v>0.0</v>
      </c>
      <c r="C2258" s="26"/>
      <c r="D2258" s="27">
        <v>0.0</v>
      </c>
      <c r="E2258" s="41"/>
    </row>
    <row r="2259" hidden="1">
      <c r="A2259" s="31" t="s">
        <v>3439</v>
      </c>
      <c r="B2259" s="29">
        <v>1773.0</v>
      </c>
      <c r="C2259" s="26">
        <v>1773.0</v>
      </c>
      <c r="D2259" s="27">
        <v>0.0</v>
      </c>
      <c r="E2259" s="28" t="s">
        <v>7766</v>
      </c>
    </row>
    <row r="2260" hidden="1">
      <c r="A2260" s="31" t="s">
        <v>3441</v>
      </c>
      <c r="B2260" s="29">
        <v>4800.0</v>
      </c>
      <c r="C2260" s="26">
        <v>4800.0</v>
      </c>
      <c r="D2260" s="27">
        <v>0.0</v>
      </c>
      <c r="E2260" s="40"/>
    </row>
    <row r="2261" hidden="1">
      <c r="A2261" s="57" t="s">
        <v>3442</v>
      </c>
      <c r="B2261" s="29">
        <v>95994.0</v>
      </c>
      <c r="C2261" s="29">
        <v>95994.0</v>
      </c>
      <c r="D2261" s="27">
        <v>0.0</v>
      </c>
      <c r="E2261" s="41"/>
    </row>
    <row r="2262" hidden="1">
      <c r="A2262" s="57" t="s">
        <v>3443</v>
      </c>
      <c r="B2262" s="29">
        <v>24624.0</v>
      </c>
      <c r="C2262" s="58">
        <v>24624.0</v>
      </c>
      <c r="D2262" s="27">
        <v>0.0</v>
      </c>
      <c r="E2262" s="41"/>
    </row>
    <row r="2263" hidden="1">
      <c r="A2263" s="57" t="s">
        <v>3444</v>
      </c>
      <c r="B2263" s="29">
        <v>77374.0</v>
      </c>
      <c r="C2263" s="58">
        <v>77374.0</v>
      </c>
      <c r="D2263" s="27">
        <v>0.0</v>
      </c>
      <c r="E2263" s="41"/>
    </row>
    <row r="2264" hidden="1">
      <c r="A2264" s="57" t="s">
        <v>3445</v>
      </c>
      <c r="B2264" s="29">
        <v>59603.0</v>
      </c>
      <c r="C2264" s="58">
        <v>59603.0</v>
      </c>
      <c r="D2264" s="27">
        <v>0.0</v>
      </c>
      <c r="E2264" s="41"/>
    </row>
    <row r="2265" hidden="1">
      <c r="A2265" s="57" t="s">
        <v>3447</v>
      </c>
      <c r="B2265" s="29">
        <v>0.0</v>
      </c>
      <c r="C2265" s="58">
        <v>0.0</v>
      </c>
      <c r="D2265" s="27">
        <v>0.0</v>
      </c>
      <c r="E2265" s="41"/>
    </row>
    <row r="2266" hidden="1">
      <c r="A2266" s="57" t="s">
        <v>3448</v>
      </c>
      <c r="B2266" s="29">
        <v>12283.0</v>
      </c>
      <c r="C2266" s="58">
        <v>12283.0</v>
      </c>
      <c r="D2266" s="27">
        <v>0.0</v>
      </c>
      <c r="E2266" s="41"/>
    </row>
    <row r="2267" hidden="1">
      <c r="A2267" s="35" t="s">
        <v>3449</v>
      </c>
      <c r="B2267" s="29">
        <v>318068.8</v>
      </c>
      <c r="C2267" s="58">
        <v>318068.8</v>
      </c>
      <c r="D2267" s="27">
        <v>0.0</v>
      </c>
      <c r="E2267" s="41"/>
    </row>
    <row r="2268" hidden="1">
      <c r="A2268" s="36" t="s">
        <v>3450</v>
      </c>
      <c r="B2268" s="42">
        <v>1.1999999999970896</v>
      </c>
      <c r="C2268" s="64">
        <v>10.200000000011642</v>
      </c>
      <c r="D2268" s="65">
        <v>9.000000000014552</v>
      </c>
      <c r="E2268" s="45"/>
    </row>
    <row r="2269" hidden="1">
      <c r="A2269" s="39"/>
      <c r="B2269" s="59"/>
      <c r="C2269" s="66"/>
      <c r="D2269" s="60"/>
      <c r="E2269" s="67"/>
    </row>
    <row r="2270" hidden="1">
      <c r="A2270" s="39"/>
      <c r="B2270" s="59"/>
      <c r="C2270" s="66"/>
      <c r="D2270" s="60"/>
      <c r="E2270" s="67"/>
    </row>
    <row r="2271" hidden="1">
      <c r="A2271" s="5" t="s">
        <v>4460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5" t="s">
        <v>3423</v>
      </c>
      <c r="B2273" s="6"/>
      <c r="C2273" s="6"/>
      <c r="D2273" s="6"/>
      <c r="E2273" s="7"/>
    </row>
    <row r="2274" hidden="1">
      <c r="A2274" s="10"/>
      <c r="B2274" s="11"/>
      <c r="C2274" s="11"/>
      <c r="D2274" s="11"/>
      <c r="E2274" s="12"/>
    </row>
    <row r="2275" hidden="1">
      <c r="A2275" s="13">
        <v>46006.0</v>
      </c>
      <c r="B2275" s="6"/>
      <c r="C2275" s="53" t="s">
        <v>3424</v>
      </c>
      <c r="D2275" s="15">
        <v>46012.0</v>
      </c>
      <c r="E2275" s="7"/>
    </row>
    <row r="2276" hidden="1">
      <c r="A2276" s="10"/>
      <c r="B2276" s="11"/>
      <c r="C2276" s="16"/>
      <c r="D2276" s="11"/>
      <c r="E2276" s="12"/>
    </row>
    <row r="2277" hidden="1">
      <c r="A2277" s="54" t="s">
        <v>4468</v>
      </c>
      <c r="B2277" s="7"/>
      <c r="C2277" s="16"/>
      <c r="D2277" s="55" t="s">
        <v>4469</v>
      </c>
      <c r="E2277" s="7"/>
    </row>
    <row r="2278" hidden="1">
      <c r="A2278" s="10"/>
      <c r="B2278" s="12"/>
      <c r="C2278" s="16"/>
      <c r="D2278" s="11"/>
      <c r="E2278" s="12"/>
    </row>
    <row r="2279" hidden="1">
      <c r="A2279" s="19" t="s">
        <v>3425</v>
      </c>
      <c r="B2279" s="6"/>
      <c r="C2279" s="6"/>
      <c r="D2279" s="6"/>
      <c r="E2279" s="7"/>
    </row>
    <row r="2280" hidden="1">
      <c r="A2280" s="20" t="s">
        <v>3426</v>
      </c>
      <c r="B2280" s="21" t="s">
        <v>3427</v>
      </c>
      <c r="C2280" s="22" t="s">
        <v>3428</v>
      </c>
      <c r="D2280" s="21" t="s">
        <v>3429</v>
      </c>
      <c r="E2280" s="23" t="s">
        <v>13</v>
      </c>
    </row>
    <row r="2281" hidden="1">
      <c r="A2281" s="56" t="s">
        <v>3430</v>
      </c>
      <c r="B2281" s="25">
        <v>31009.0</v>
      </c>
      <c r="C2281" s="26">
        <v>31010.0</v>
      </c>
      <c r="D2281" s="27">
        <v>1.0</v>
      </c>
      <c r="E2281" s="28"/>
    </row>
    <row r="2282" hidden="1">
      <c r="A2282" s="56" t="s">
        <v>3431</v>
      </c>
      <c r="B2282" s="29">
        <v>9934.0</v>
      </c>
      <c r="C2282" s="26">
        <v>9934.0</v>
      </c>
      <c r="D2282" s="27">
        <v>0.0</v>
      </c>
      <c r="E2282" s="40"/>
    </row>
    <row r="2283" hidden="1">
      <c r="A2283" s="56" t="s">
        <v>3432</v>
      </c>
      <c r="B2283" s="25">
        <v>400.0</v>
      </c>
      <c r="C2283" s="26">
        <v>400.0</v>
      </c>
      <c r="D2283" s="27">
        <v>0.0</v>
      </c>
      <c r="E2283" s="41"/>
    </row>
    <row r="2284" hidden="1">
      <c r="A2284" s="56" t="s">
        <v>3434</v>
      </c>
      <c r="B2284" s="29">
        <v>500.0</v>
      </c>
      <c r="C2284" s="26">
        <v>500.0</v>
      </c>
      <c r="D2284" s="27">
        <v>0.0</v>
      </c>
      <c r="E2284" s="41"/>
    </row>
    <row r="2285" hidden="1">
      <c r="A2285" s="31" t="s">
        <v>3436</v>
      </c>
      <c r="B2285" s="29">
        <v>0.0</v>
      </c>
      <c r="C2285" s="26"/>
      <c r="D2285" s="27">
        <v>0.0</v>
      </c>
      <c r="E2285" s="40"/>
    </row>
    <row r="2286" hidden="1">
      <c r="A2286" s="31" t="s">
        <v>3438</v>
      </c>
      <c r="B2286" s="29">
        <v>0.0</v>
      </c>
      <c r="C2286" s="26"/>
      <c r="D2286" s="27">
        <v>0.0</v>
      </c>
      <c r="E2286" s="41"/>
    </row>
    <row r="2287" hidden="1">
      <c r="A2287" s="31" t="s">
        <v>3439</v>
      </c>
      <c r="B2287" s="29">
        <v>7950.0</v>
      </c>
      <c r="C2287" s="26">
        <v>7950.0</v>
      </c>
      <c r="D2287" s="27">
        <v>0.0</v>
      </c>
      <c r="E2287" s="28" t="s">
        <v>7767</v>
      </c>
    </row>
    <row r="2288" hidden="1">
      <c r="A2288" s="31" t="s">
        <v>3441</v>
      </c>
      <c r="B2288" s="29">
        <v>5320.0</v>
      </c>
      <c r="C2288" s="26">
        <v>5320.0</v>
      </c>
      <c r="D2288" s="27">
        <v>0.0</v>
      </c>
      <c r="E2288" s="40"/>
    </row>
    <row r="2289" hidden="1">
      <c r="A2289" s="57" t="s">
        <v>3442</v>
      </c>
      <c r="B2289" s="29">
        <v>91422.0</v>
      </c>
      <c r="C2289" s="29">
        <v>91101.0</v>
      </c>
      <c r="D2289" s="27">
        <v>-321.0</v>
      </c>
      <c r="E2289" s="41"/>
    </row>
    <row r="2290" hidden="1">
      <c r="A2290" s="57" t="s">
        <v>3443</v>
      </c>
      <c r="B2290" s="29">
        <v>38946.0</v>
      </c>
      <c r="C2290" s="58">
        <v>38946.0</v>
      </c>
      <c r="D2290" s="27">
        <v>0.0</v>
      </c>
      <c r="E2290" s="41"/>
    </row>
    <row r="2291" hidden="1">
      <c r="A2291" s="57" t="s">
        <v>3444</v>
      </c>
      <c r="B2291" s="29">
        <v>82943.0</v>
      </c>
      <c r="C2291" s="58">
        <v>82943.0</v>
      </c>
      <c r="D2291" s="27">
        <v>0.0</v>
      </c>
      <c r="E2291" s="41"/>
    </row>
    <row r="2292" hidden="1">
      <c r="A2292" s="57" t="s">
        <v>3445</v>
      </c>
      <c r="B2292" s="29">
        <v>61412.5</v>
      </c>
      <c r="C2292" s="58">
        <v>61412.5</v>
      </c>
      <c r="D2292" s="27">
        <v>0.0</v>
      </c>
      <c r="E2292" s="41"/>
    </row>
    <row r="2293" hidden="1">
      <c r="A2293" s="57" t="s">
        <v>3447</v>
      </c>
      <c r="B2293" s="29">
        <v>300.0</v>
      </c>
      <c r="C2293" s="58">
        <v>300.0</v>
      </c>
      <c r="D2293" s="27">
        <v>0.0</v>
      </c>
      <c r="E2293" s="41"/>
    </row>
    <row r="2294" hidden="1">
      <c r="A2294" s="57" t="s">
        <v>3448</v>
      </c>
      <c r="B2294" s="29">
        <v>16979.0</v>
      </c>
      <c r="C2294" s="58">
        <v>16979.0</v>
      </c>
      <c r="D2294" s="27">
        <v>0.0</v>
      </c>
      <c r="E2294" s="41"/>
    </row>
    <row r="2295" hidden="1">
      <c r="A2295" s="35" t="s">
        <v>3449</v>
      </c>
      <c r="B2295" s="29">
        <v>330135.89999999997</v>
      </c>
      <c r="C2295" s="58">
        <v>329814.9</v>
      </c>
      <c r="D2295" s="27">
        <v>-320.9999999999418</v>
      </c>
      <c r="E2295" s="41"/>
    </row>
    <row r="2296" hidden="1">
      <c r="A2296" s="36" t="s">
        <v>3450</v>
      </c>
      <c r="B2296" s="42">
        <v>0.5999999999985448</v>
      </c>
      <c r="C2296" s="64">
        <v>1.599999999976717</v>
      </c>
      <c r="D2296" s="65">
        <v>0.9999999999781721</v>
      </c>
      <c r="E2296" s="45"/>
    </row>
    <row r="2297" hidden="1">
      <c r="A2297" s="39"/>
      <c r="B2297" s="59"/>
      <c r="C2297" s="66"/>
      <c r="D2297" s="60"/>
      <c r="E2297" s="67"/>
    </row>
    <row r="2298" hidden="1">
      <c r="A2298" s="39"/>
      <c r="B2298" s="59"/>
      <c r="C2298" s="66"/>
      <c r="D2298" s="60"/>
      <c r="E2298" s="67"/>
    </row>
    <row r="2299" hidden="1">
      <c r="A2299" s="5" t="s">
        <v>4460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5" t="s">
        <v>3423</v>
      </c>
      <c r="B2301" s="6"/>
      <c r="C2301" s="6"/>
      <c r="D2301" s="6"/>
      <c r="E2301" s="7"/>
    </row>
    <row r="2302" hidden="1">
      <c r="A2302" s="10"/>
      <c r="B2302" s="11"/>
      <c r="C2302" s="11"/>
      <c r="D2302" s="11"/>
      <c r="E2302" s="12"/>
    </row>
    <row r="2303" hidden="1">
      <c r="A2303" s="13">
        <v>46013.0</v>
      </c>
      <c r="B2303" s="6"/>
      <c r="C2303" s="53" t="s">
        <v>3424</v>
      </c>
      <c r="D2303" s="15">
        <v>46019.0</v>
      </c>
      <c r="E2303" s="7"/>
    </row>
    <row r="2304" hidden="1">
      <c r="A2304" s="10"/>
      <c r="B2304" s="11"/>
      <c r="C2304" s="16"/>
      <c r="D2304" s="11"/>
      <c r="E2304" s="12"/>
    </row>
    <row r="2305" hidden="1">
      <c r="A2305" s="54" t="s">
        <v>4468</v>
      </c>
      <c r="B2305" s="7"/>
      <c r="C2305" s="16"/>
      <c r="D2305" s="55" t="s">
        <v>4469</v>
      </c>
      <c r="E2305" s="7"/>
    </row>
    <row r="2306" hidden="1">
      <c r="A2306" s="10"/>
      <c r="B2306" s="12"/>
      <c r="C2306" s="16"/>
      <c r="D2306" s="11"/>
      <c r="E2306" s="12"/>
    </row>
    <row r="2307" hidden="1">
      <c r="A2307" s="19" t="s">
        <v>3425</v>
      </c>
      <c r="B2307" s="6"/>
      <c r="C2307" s="6"/>
      <c r="D2307" s="6"/>
      <c r="E2307" s="7"/>
    </row>
    <row r="2308" hidden="1">
      <c r="A2308" s="20" t="s">
        <v>3426</v>
      </c>
      <c r="B2308" s="21" t="s">
        <v>3427</v>
      </c>
      <c r="C2308" s="22" t="s">
        <v>3428</v>
      </c>
      <c r="D2308" s="21" t="s">
        <v>3429</v>
      </c>
      <c r="E2308" s="23" t="s">
        <v>13</v>
      </c>
    </row>
    <row r="2309" hidden="1">
      <c r="A2309" s="56" t="s">
        <v>3430</v>
      </c>
      <c r="B2309" s="25">
        <v>23688.0</v>
      </c>
      <c r="C2309" s="26">
        <v>23688.0</v>
      </c>
      <c r="D2309" s="27">
        <v>0.0</v>
      </c>
      <c r="E2309" s="28"/>
    </row>
    <row r="2310" hidden="1">
      <c r="A2310" s="56" t="s">
        <v>3431</v>
      </c>
      <c r="B2310" s="29">
        <v>5677.0</v>
      </c>
      <c r="C2310" s="26">
        <v>5677.0</v>
      </c>
      <c r="D2310" s="27">
        <v>0.0</v>
      </c>
      <c r="E2310" s="40"/>
    </row>
    <row r="2311" hidden="1">
      <c r="A2311" s="56" t="s">
        <v>3432</v>
      </c>
      <c r="B2311" s="25">
        <v>560.0</v>
      </c>
      <c r="C2311" s="26">
        <v>560.0</v>
      </c>
      <c r="D2311" s="27">
        <v>0.0</v>
      </c>
      <c r="E2311" s="41"/>
    </row>
    <row r="2312" hidden="1">
      <c r="A2312" s="56" t="s">
        <v>3434</v>
      </c>
      <c r="B2312" s="29">
        <v>0.0</v>
      </c>
      <c r="C2312" s="26"/>
      <c r="D2312" s="27">
        <v>0.0</v>
      </c>
      <c r="E2312" s="41"/>
    </row>
    <row r="2313" hidden="1">
      <c r="A2313" s="31" t="s">
        <v>3436</v>
      </c>
      <c r="B2313" s="29">
        <v>0.0</v>
      </c>
      <c r="C2313" s="26"/>
      <c r="D2313" s="27">
        <v>0.0</v>
      </c>
      <c r="E2313" s="40"/>
    </row>
    <row r="2314" hidden="1">
      <c r="A2314" s="31" t="s">
        <v>3438</v>
      </c>
      <c r="B2314" s="29">
        <v>0.0</v>
      </c>
      <c r="C2314" s="26"/>
      <c r="D2314" s="27">
        <v>0.0</v>
      </c>
      <c r="E2314" s="41"/>
    </row>
    <row r="2315" hidden="1">
      <c r="A2315" s="31" t="s">
        <v>3439</v>
      </c>
      <c r="B2315" s="29">
        <v>0.0</v>
      </c>
      <c r="C2315" s="26"/>
      <c r="D2315" s="27">
        <v>0.0</v>
      </c>
      <c r="E2315" s="28"/>
    </row>
    <row r="2316" hidden="1">
      <c r="A2316" s="31" t="s">
        <v>3441</v>
      </c>
      <c r="B2316" s="29">
        <v>3760.0</v>
      </c>
      <c r="C2316" s="26">
        <v>3760.0</v>
      </c>
      <c r="D2316" s="27">
        <v>0.0</v>
      </c>
      <c r="E2316" s="40"/>
    </row>
    <row r="2317" hidden="1">
      <c r="A2317" s="57" t="s">
        <v>3442</v>
      </c>
      <c r="B2317" s="29">
        <v>36226.0</v>
      </c>
      <c r="C2317" s="29">
        <v>36226.0</v>
      </c>
      <c r="D2317" s="27">
        <v>0.0</v>
      </c>
      <c r="E2317" s="41"/>
    </row>
    <row r="2318" hidden="1">
      <c r="A2318" s="57" t="s">
        <v>3443</v>
      </c>
      <c r="B2318" s="29">
        <v>25985.0</v>
      </c>
      <c r="C2318" s="58">
        <v>25721.0</v>
      </c>
      <c r="D2318" s="27">
        <v>-264.0</v>
      </c>
      <c r="E2318" s="41"/>
    </row>
    <row r="2319" hidden="1">
      <c r="A2319" s="57" t="s">
        <v>3444</v>
      </c>
      <c r="B2319" s="29">
        <v>56314.0</v>
      </c>
      <c r="C2319" s="58">
        <v>56314.0</v>
      </c>
      <c r="D2319" s="27">
        <v>0.0</v>
      </c>
      <c r="E2319" s="41"/>
    </row>
    <row r="2320" hidden="1">
      <c r="A2320" s="57" t="s">
        <v>3445</v>
      </c>
      <c r="B2320" s="29">
        <v>36195.0</v>
      </c>
      <c r="C2320" s="58">
        <v>36195.0</v>
      </c>
      <c r="D2320" s="27">
        <v>0.0</v>
      </c>
      <c r="E2320" s="41"/>
    </row>
    <row r="2321" hidden="1">
      <c r="A2321" s="57" t="s">
        <v>3447</v>
      </c>
      <c r="B2321" s="29">
        <v>967.0</v>
      </c>
      <c r="C2321" s="58">
        <v>967.0</v>
      </c>
      <c r="D2321" s="27">
        <v>0.0</v>
      </c>
      <c r="E2321" s="41"/>
    </row>
    <row r="2322" hidden="1">
      <c r="A2322" s="57" t="s">
        <v>3448</v>
      </c>
      <c r="B2322" s="29">
        <v>9889.0</v>
      </c>
      <c r="C2322" s="58">
        <v>9889.0</v>
      </c>
      <c r="D2322" s="27">
        <v>0.0</v>
      </c>
      <c r="E2322" s="41"/>
    </row>
    <row r="2323" hidden="1">
      <c r="A2323" s="35" t="s">
        <v>3449</v>
      </c>
      <c r="B2323" s="29">
        <v>189371.0</v>
      </c>
      <c r="C2323" s="58">
        <v>189107.0</v>
      </c>
      <c r="D2323" s="27">
        <v>-264.0</v>
      </c>
      <c r="E2323" s="41"/>
    </row>
    <row r="2324" hidden="1">
      <c r="A2324" s="36" t="s">
        <v>3450</v>
      </c>
      <c r="B2324" s="42">
        <v>1.0</v>
      </c>
      <c r="C2324" s="64">
        <v>1.0</v>
      </c>
      <c r="D2324" s="65">
        <v>0.0</v>
      </c>
      <c r="E2324" s="45"/>
    </row>
    <row r="2325" hidden="1">
      <c r="A2325" s="39"/>
      <c r="B2325" s="59"/>
      <c r="C2325" s="66"/>
      <c r="D2325" s="60"/>
      <c r="E2325" s="67"/>
    </row>
    <row r="2326" hidden="1">
      <c r="A2326" s="39"/>
      <c r="B2326" s="59"/>
      <c r="C2326" s="66"/>
      <c r="D2326" s="60"/>
      <c r="E2326" s="67"/>
    </row>
    <row r="2327" hidden="1">
      <c r="A2327" s="5" t="s">
        <v>4460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5" t="s">
        <v>3423</v>
      </c>
      <c r="B2329" s="6"/>
      <c r="C2329" s="6"/>
      <c r="D2329" s="6"/>
      <c r="E2329" s="7"/>
    </row>
    <row r="2330" hidden="1">
      <c r="A2330" s="10"/>
      <c r="B2330" s="11"/>
      <c r="C2330" s="11"/>
      <c r="D2330" s="11"/>
      <c r="E2330" s="12"/>
    </row>
    <row r="2331" hidden="1">
      <c r="A2331" s="13">
        <v>46020.0</v>
      </c>
      <c r="B2331" s="6"/>
      <c r="C2331" s="53" t="s">
        <v>3424</v>
      </c>
      <c r="D2331" s="15">
        <v>46022.0</v>
      </c>
      <c r="E2331" s="7"/>
    </row>
    <row r="2332" hidden="1">
      <c r="A2332" s="10"/>
      <c r="B2332" s="11"/>
      <c r="C2332" s="16"/>
      <c r="D2332" s="11"/>
      <c r="E2332" s="12"/>
    </row>
    <row r="2333" hidden="1">
      <c r="A2333" s="54" t="s">
        <v>4468</v>
      </c>
      <c r="B2333" s="7"/>
      <c r="C2333" s="16"/>
      <c r="D2333" s="55" t="s">
        <v>4471</v>
      </c>
      <c r="E2333" s="7"/>
    </row>
    <row r="2334" hidden="1">
      <c r="A2334" s="10"/>
      <c r="B2334" s="12"/>
      <c r="C2334" s="16"/>
      <c r="D2334" s="11"/>
      <c r="E2334" s="12"/>
    </row>
    <row r="2335" hidden="1">
      <c r="A2335" s="19" t="s">
        <v>3425</v>
      </c>
      <c r="B2335" s="6"/>
      <c r="C2335" s="6"/>
      <c r="D2335" s="6"/>
      <c r="E2335" s="7"/>
    </row>
    <row r="2336" hidden="1">
      <c r="A2336" s="20" t="s">
        <v>3426</v>
      </c>
      <c r="B2336" s="21" t="s">
        <v>3427</v>
      </c>
      <c r="C2336" s="22" t="s">
        <v>3428</v>
      </c>
      <c r="D2336" s="21" t="s">
        <v>3429</v>
      </c>
      <c r="E2336" s="23" t="s">
        <v>13</v>
      </c>
    </row>
    <row r="2337" hidden="1">
      <c r="A2337" s="56" t="s">
        <v>3430</v>
      </c>
      <c r="B2337" s="25">
        <v>13502.0</v>
      </c>
      <c r="C2337" s="26">
        <v>13502.0</v>
      </c>
      <c r="D2337" s="27">
        <v>0.0</v>
      </c>
      <c r="E2337" s="28"/>
    </row>
    <row r="2338" hidden="1">
      <c r="A2338" s="56" t="s">
        <v>3431</v>
      </c>
      <c r="B2338" s="29">
        <v>3518.0</v>
      </c>
      <c r="C2338" s="26">
        <v>3518.0</v>
      </c>
      <c r="D2338" s="27">
        <v>0.0</v>
      </c>
      <c r="E2338" s="40"/>
    </row>
    <row r="2339" hidden="1">
      <c r="A2339" s="56" t="s">
        <v>3432</v>
      </c>
      <c r="B2339" s="25">
        <v>0.0</v>
      </c>
      <c r="C2339" s="26"/>
      <c r="D2339" s="27">
        <v>0.0</v>
      </c>
      <c r="E2339" s="41"/>
    </row>
    <row r="2340" hidden="1">
      <c r="A2340" s="56" t="s">
        <v>3434</v>
      </c>
      <c r="B2340" s="29">
        <v>500.0</v>
      </c>
      <c r="C2340" s="26">
        <v>500.0</v>
      </c>
      <c r="D2340" s="27">
        <v>0.0</v>
      </c>
      <c r="E2340" s="41"/>
    </row>
    <row r="2341" hidden="1">
      <c r="A2341" s="31" t="s">
        <v>3436</v>
      </c>
      <c r="B2341" s="29">
        <v>0.0</v>
      </c>
      <c r="C2341" s="26"/>
      <c r="D2341" s="27">
        <v>0.0</v>
      </c>
      <c r="E2341" s="40"/>
    </row>
    <row r="2342" hidden="1">
      <c r="A2342" s="31" t="s">
        <v>3438</v>
      </c>
      <c r="B2342" s="29">
        <v>0.0</v>
      </c>
      <c r="C2342" s="26"/>
      <c r="D2342" s="27">
        <v>0.0</v>
      </c>
      <c r="E2342" s="41"/>
    </row>
    <row r="2343" hidden="1">
      <c r="A2343" s="31" t="s">
        <v>3439</v>
      </c>
      <c r="B2343" s="29">
        <v>0.0</v>
      </c>
      <c r="C2343" s="26"/>
      <c r="D2343" s="27">
        <v>0.0</v>
      </c>
      <c r="E2343" s="28"/>
    </row>
    <row r="2344" hidden="1">
      <c r="A2344" s="31" t="s">
        <v>3441</v>
      </c>
      <c r="B2344" s="29">
        <v>1480.0</v>
      </c>
      <c r="C2344" s="26">
        <v>1480.0</v>
      </c>
      <c r="D2344" s="27">
        <v>0.0</v>
      </c>
      <c r="E2344" s="40"/>
    </row>
    <row r="2345" hidden="1">
      <c r="A2345" s="57" t="s">
        <v>3442</v>
      </c>
      <c r="B2345" s="29">
        <v>31197.0</v>
      </c>
      <c r="C2345" s="29">
        <v>31197.0</v>
      </c>
      <c r="D2345" s="27">
        <v>0.0</v>
      </c>
      <c r="E2345" s="41"/>
    </row>
    <row r="2346" hidden="1">
      <c r="A2346" s="57" t="s">
        <v>3443</v>
      </c>
      <c r="B2346" s="29">
        <v>12349.0</v>
      </c>
      <c r="C2346" s="58">
        <v>12349.0</v>
      </c>
      <c r="D2346" s="27">
        <v>0.0</v>
      </c>
      <c r="E2346" s="41"/>
    </row>
    <row r="2347" hidden="1">
      <c r="A2347" s="57" t="s">
        <v>3444</v>
      </c>
      <c r="B2347" s="29">
        <v>32438.0</v>
      </c>
      <c r="C2347" s="58">
        <v>31302.0</v>
      </c>
      <c r="D2347" s="27">
        <v>-1136.0</v>
      </c>
      <c r="E2347" s="41"/>
    </row>
    <row r="2348" hidden="1">
      <c r="A2348" s="57" t="s">
        <v>3445</v>
      </c>
      <c r="B2348" s="29">
        <v>15898.0</v>
      </c>
      <c r="C2348" s="58">
        <v>15898.0</v>
      </c>
      <c r="D2348" s="27">
        <v>0.0</v>
      </c>
      <c r="E2348" s="41"/>
    </row>
    <row r="2349" hidden="1">
      <c r="A2349" s="57" t="s">
        <v>3447</v>
      </c>
      <c r="B2349" s="29">
        <v>0.0</v>
      </c>
      <c r="C2349" s="58">
        <v>0.0</v>
      </c>
      <c r="D2349" s="27">
        <v>0.0</v>
      </c>
      <c r="E2349" s="41"/>
    </row>
    <row r="2350" hidden="1">
      <c r="A2350" s="57" t="s">
        <v>3448</v>
      </c>
      <c r="B2350" s="29">
        <v>5822.0</v>
      </c>
      <c r="C2350" s="58">
        <v>5822.0</v>
      </c>
      <c r="D2350" s="27">
        <v>0.0</v>
      </c>
      <c r="E2350" s="41"/>
    </row>
    <row r="2351" hidden="1">
      <c r="A2351" s="35" t="s">
        <v>3449</v>
      </c>
      <c r="B2351" s="29">
        <v>110881.0</v>
      </c>
      <c r="C2351" s="58">
        <v>109745.0</v>
      </c>
      <c r="D2351" s="27">
        <v>-1136.0</v>
      </c>
      <c r="E2351" s="41"/>
    </row>
    <row r="2352" hidden="1">
      <c r="A2352" s="36" t="s">
        <v>3450</v>
      </c>
      <c r="B2352" s="42">
        <v>1.0</v>
      </c>
      <c r="C2352" s="64">
        <v>1.0</v>
      </c>
      <c r="D2352" s="65">
        <v>0.0</v>
      </c>
      <c r="E2352" s="45"/>
    </row>
    <row r="2353" hidden="1">
      <c r="A2353" s="39"/>
      <c r="B2353" s="59"/>
      <c r="C2353" s="66"/>
      <c r="D2353" s="60"/>
      <c r="E2353" s="67"/>
    </row>
    <row r="2354" hidden="1">
      <c r="A2354" s="39"/>
      <c r="B2354" s="59"/>
      <c r="C2354" s="66"/>
      <c r="D2354" s="60"/>
      <c r="E2354" s="67"/>
    </row>
    <row r="2355" hidden="1">
      <c r="A2355" s="5" t="s">
        <v>4460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5" t="s">
        <v>3423</v>
      </c>
      <c r="B2357" s="6"/>
      <c r="C2357" s="6"/>
      <c r="D2357" s="6"/>
      <c r="E2357" s="7"/>
    </row>
    <row r="2358" hidden="1">
      <c r="A2358" s="10"/>
      <c r="B2358" s="11"/>
      <c r="C2358" s="11"/>
      <c r="D2358" s="11"/>
      <c r="E2358" s="12"/>
    </row>
    <row r="2359" hidden="1">
      <c r="A2359" s="13">
        <v>46023.0</v>
      </c>
      <c r="B2359" s="6"/>
      <c r="C2359" s="53" t="s">
        <v>3424</v>
      </c>
      <c r="D2359" s="15">
        <v>46026.0</v>
      </c>
      <c r="E2359" s="7"/>
    </row>
    <row r="2360" hidden="1">
      <c r="A2360" s="10"/>
      <c r="B2360" s="11"/>
      <c r="C2360" s="16"/>
      <c r="D2360" s="11"/>
      <c r="E2360" s="12"/>
    </row>
    <row r="2361" hidden="1">
      <c r="A2361" s="54" t="s">
        <v>4483</v>
      </c>
      <c r="B2361" s="7"/>
      <c r="C2361" s="16"/>
      <c r="D2361" s="55" t="s">
        <v>4469</v>
      </c>
      <c r="E2361" s="7"/>
    </row>
    <row r="2362" hidden="1">
      <c r="A2362" s="10"/>
      <c r="B2362" s="12"/>
      <c r="C2362" s="16"/>
      <c r="D2362" s="11"/>
      <c r="E2362" s="12"/>
    </row>
    <row r="2363" hidden="1">
      <c r="A2363" s="19" t="s">
        <v>3425</v>
      </c>
      <c r="B2363" s="6"/>
      <c r="C2363" s="6"/>
      <c r="D2363" s="6"/>
      <c r="E2363" s="7"/>
    </row>
    <row r="2364" hidden="1">
      <c r="A2364" s="20" t="s">
        <v>3426</v>
      </c>
      <c r="B2364" s="21" t="s">
        <v>3427</v>
      </c>
      <c r="C2364" s="22" t="s">
        <v>3428</v>
      </c>
      <c r="D2364" s="21" t="s">
        <v>3429</v>
      </c>
      <c r="E2364" s="23" t="s">
        <v>13</v>
      </c>
    </row>
    <row r="2365" hidden="1">
      <c r="A2365" s="56" t="s">
        <v>3430</v>
      </c>
      <c r="B2365" s="25">
        <v>26066.0</v>
      </c>
      <c r="C2365" s="26">
        <v>26070.0</v>
      </c>
      <c r="D2365" s="27">
        <v>4.0</v>
      </c>
      <c r="E2365" s="28"/>
    </row>
    <row r="2366" hidden="1">
      <c r="A2366" s="56" t="s">
        <v>3431</v>
      </c>
      <c r="B2366" s="29">
        <v>7714.0</v>
      </c>
      <c r="C2366" s="26">
        <v>7714.0</v>
      </c>
      <c r="D2366" s="27">
        <v>0.0</v>
      </c>
      <c r="E2366" s="40"/>
    </row>
    <row r="2367" hidden="1">
      <c r="A2367" s="56" t="s">
        <v>3432</v>
      </c>
      <c r="B2367" s="25">
        <v>0.0</v>
      </c>
      <c r="C2367" s="26"/>
      <c r="D2367" s="27">
        <v>0.0</v>
      </c>
      <c r="E2367" s="41"/>
    </row>
    <row r="2368" hidden="1">
      <c r="A2368" s="56" t="s">
        <v>3434</v>
      </c>
      <c r="B2368" s="29">
        <v>0.0</v>
      </c>
      <c r="C2368" s="26"/>
      <c r="D2368" s="27">
        <v>0.0</v>
      </c>
      <c r="E2368" s="41"/>
    </row>
    <row r="2369" hidden="1">
      <c r="A2369" s="31" t="s">
        <v>3436</v>
      </c>
      <c r="B2369" s="29">
        <v>0.0</v>
      </c>
      <c r="C2369" s="26"/>
      <c r="D2369" s="27">
        <v>0.0</v>
      </c>
      <c r="E2369" s="40"/>
    </row>
    <row r="2370" hidden="1">
      <c r="A2370" s="31" t="s">
        <v>3438</v>
      </c>
      <c r="B2370" s="29">
        <v>0.0</v>
      </c>
      <c r="C2370" s="26"/>
      <c r="D2370" s="27">
        <v>0.0</v>
      </c>
      <c r="E2370" s="41"/>
    </row>
    <row r="2371" hidden="1">
      <c r="A2371" s="31" t="s">
        <v>3439</v>
      </c>
      <c r="B2371" s="29">
        <v>0.0</v>
      </c>
      <c r="C2371" s="26"/>
      <c r="D2371" s="27">
        <v>0.0</v>
      </c>
      <c r="E2371" s="28"/>
    </row>
    <row r="2372" hidden="1">
      <c r="A2372" s="31" t="s">
        <v>3441</v>
      </c>
      <c r="B2372" s="29">
        <v>2400.0</v>
      </c>
      <c r="C2372" s="26">
        <v>2400.0</v>
      </c>
      <c r="D2372" s="27">
        <v>0.0</v>
      </c>
      <c r="E2372" s="40"/>
    </row>
    <row r="2373" hidden="1">
      <c r="A2373" s="57" t="s">
        <v>3442</v>
      </c>
      <c r="B2373" s="29">
        <v>60929.0</v>
      </c>
      <c r="C2373" s="29">
        <v>60929.0</v>
      </c>
      <c r="D2373" s="27">
        <v>0.0</v>
      </c>
      <c r="E2373" s="41"/>
    </row>
    <row r="2374" hidden="1">
      <c r="A2374" s="57" t="s">
        <v>3443</v>
      </c>
      <c r="B2374" s="29">
        <v>27095.0</v>
      </c>
      <c r="C2374" s="58">
        <v>27095.0</v>
      </c>
      <c r="D2374" s="27">
        <v>0.0</v>
      </c>
      <c r="E2374" s="41"/>
    </row>
    <row r="2375" hidden="1">
      <c r="A2375" s="57" t="s">
        <v>3444</v>
      </c>
      <c r="B2375" s="29">
        <v>50459.0</v>
      </c>
      <c r="C2375" s="58">
        <v>50459.0</v>
      </c>
      <c r="D2375" s="27">
        <v>0.0</v>
      </c>
      <c r="E2375" s="41"/>
    </row>
    <row r="2376" hidden="1">
      <c r="A2376" s="57" t="s">
        <v>3445</v>
      </c>
      <c r="B2376" s="29">
        <v>29644.0</v>
      </c>
      <c r="C2376" s="58">
        <v>29644.0</v>
      </c>
      <c r="D2376" s="27">
        <v>0.0</v>
      </c>
      <c r="E2376" s="41"/>
    </row>
    <row r="2377" hidden="1">
      <c r="A2377" s="57" t="s">
        <v>3447</v>
      </c>
      <c r="B2377" s="29">
        <v>747.0</v>
      </c>
      <c r="C2377" s="58">
        <v>747.0</v>
      </c>
      <c r="D2377" s="27">
        <v>0.0</v>
      </c>
      <c r="E2377" s="41"/>
    </row>
    <row r="2378" hidden="1">
      <c r="A2378" s="57" t="s">
        <v>3448</v>
      </c>
      <c r="B2378" s="29">
        <v>11153.0</v>
      </c>
      <c r="C2378" s="58">
        <v>11153.0</v>
      </c>
      <c r="D2378" s="27">
        <v>0.0</v>
      </c>
      <c r="E2378" s="41"/>
    </row>
    <row r="2379" hidden="1">
      <c r="A2379" s="35" t="s">
        <v>3449</v>
      </c>
      <c r="B2379" s="29">
        <v>205054.0</v>
      </c>
      <c r="C2379" s="58">
        <v>205054.0</v>
      </c>
      <c r="D2379" s="27">
        <v>0.0</v>
      </c>
      <c r="E2379" s="41"/>
    </row>
    <row r="2380" hidden="1">
      <c r="A2380" s="36" t="s">
        <v>3450</v>
      </c>
      <c r="B2380" s="42">
        <v>0.0</v>
      </c>
      <c r="C2380" s="64">
        <v>4.0</v>
      </c>
      <c r="D2380" s="65">
        <v>4.0</v>
      </c>
      <c r="E2380" s="45"/>
    </row>
    <row r="2381" hidden="1">
      <c r="A2381" s="39"/>
      <c r="B2381" s="59"/>
      <c r="C2381" s="66"/>
      <c r="D2381" s="60"/>
      <c r="E2381" s="67"/>
    </row>
    <row r="2382" hidden="1">
      <c r="A2382" s="39"/>
      <c r="B2382" s="59"/>
      <c r="C2382" s="66"/>
      <c r="D2382" s="60"/>
      <c r="E2382" s="67"/>
    </row>
    <row r="2383" hidden="1">
      <c r="A2383" s="5" t="s">
        <v>4460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5" t="s">
        <v>3423</v>
      </c>
      <c r="B2385" s="6"/>
      <c r="C2385" s="6"/>
      <c r="D2385" s="6"/>
      <c r="E2385" s="7"/>
    </row>
    <row r="2386" hidden="1">
      <c r="A2386" s="10"/>
      <c r="B2386" s="11"/>
      <c r="C2386" s="11"/>
      <c r="D2386" s="11"/>
      <c r="E2386" s="12"/>
    </row>
    <row r="2387" hidden="1">
      <c r="A2387" s="13">
        <v>46027.0</v>
      </c>
      <c r="B2387" s="6"/>
      <c r="C2387" s="53" t="s">
        <v>3424</v>
      </c>
      <c r="D2387" s="15">
        <v>46033.0</v>
      </c>
      <c r="E2387" s="7"/>
    </row>
    <row r="2388" hidden="1">
      <c r="A2388" s="10"/>
      <c r="B2388" s="11"/>
      <c r="C2388" s="16"/>
      <c r="D2388" s="11"/>
      <c r="E2388" s="12"/>
    </row>
    <row r="2389" hidden="1">
      <c r="A2389" s="54" t="s">
        <v>4468</v>
      </c>
      <c r="B2389" s="7"/>
      <c r="C2389" s="16"/>
      <c r="D2389" s="55" t="s">
        <v>4469</v>
      </c>
      <c r="E2389" s="7"/>
    </row>
    <row r="2390" hidden="1">
      <c r="A2390" s="10"/>
      <c r="B2390" s="12"/>
      <c r="C2390" s="16"/>
      <c r="D2390" s="11"/>
      <c r="E2390" s="12"/>
    </row>
    <row r="2391" hidden="1">
      <c r="A2391" s="19" t="s">
        <v>3425</v>
      </c>
      <c r="B2391" s="6"/>
      <c r="C2391" s="6"/>
      <c r="D2391" s="6"/>
      <c r="E2391" s="7"/>
    </row>
    <row r="2392" hidden="1">
      <c r="A2392" s="20" t="s">
        <v>3426</v>
      </c>
      <c r="B2392" s="21" t="s">
        <v>3427</v>
      </c>
      <c r="C2392" s="22" t="s">
        <v>3428</v>
      </c>
      <c r="D2392" s="21" t="s">
        <v>3429</v>
      </c>
      <c r="E2392" s="23" t="s">
        <v>13</v>
      </c>
    </row>
    <row r="2393" hidden="1">
      <c r="A2393" s="56" t="s">
        <v>3430</v>
      </c>
      <c r="B2393" s="25">
        <v>34921.0</v>
      </c>
      <c r="C2393" s="26">
        <v>34921.0</v>
      </c>
      <c r="D2393" s="27">
        <v>0.0</v>
      </c>
      <c r="E2393" s="28"/>
    </row>
    <row r="2394" hidden="1">
      <c r="A2394" s="56" t="s">
        <v>3431</v>
      </c>
      <c r="B2394" s="29">
        <v>14855.0</v>
      </c>
      <c r="C2394" s="26">
        <v>14855.0</v>
      </c>
      <c r="D2394" s="27">
        <v>0.0</v>
      </c>
      <c r="E2394" s="40"/>
    </row>
    <row r="2395" hidden="1">
      <c r="A2395" s="56" t="s">
        <v>3432</v>
      </c>
      <c r="B2395" s="25">
        <v>680.0</v>
      </c>
      <c r="C2395" s="26">
        <v>680.0</v>
      </c>
      <c r="D2395" s="27">
        <v>0.0</v>
      </c>
      <c r="E2395" s="41"/>
    </row>
    <row r="2396" hidden="1">
      <c r="A2396" s="56" t="s">
        <v>3434</v>
      </c>
      <c r="B2396" s="29">
        <v>300.0</v>
      </c>
      <c r="C2396" s="26">
        <v>300.0</v>
      </c>
      <c r="D2396" s="27">
        <v>0.0</v>
      </c>
      <c r="E2396" s="41"/>
    </row>
    <row r="2397" hidden="1">
      <c r="A2397" s="31" t="s">
        <v>3436</v>
      </c>
      <c r="B2397" s="29">
        <v>0.0</v>
      </c>
      <c r="C2397" s="26"/>
      <c r="D2397" s="27">
        <v>0.0</v>
      </c>
      <c r="E2397" s="40"/>
    </row>
    <row r="2398" hidden="1">
      <c r="A2398" s="31" t="s">
        <v>3438</v>
      </c>
      <c r="B2398" s="29">
        <v>0.0</v>
      </c>
      <c r="C2398" s="26"/>
      <c r="D2398" s="27">
        <v>0.0</v>
      </c>
      <c r="E2398" s="41"/>
    </row>
    <row r="2399" hidden="1">
      <c r="A2399" s="31" t="s">
        <v>3439</v>
      </c>
      <c r="B2399" s="29">
        <v>0.0</v>
      </c>
      <c r="C2399" s="26"/>
      <c r="D2399" s="27">
        <v>0.0</v>
      </c>
      <c r="E2399" s="28"/>
    </row>
    <row r="2400" hidden="1">
      <c r="A2400" s="31" t="s">
        <v>3441</v>
      </c>
      <c r="B2400" s="29">
        <v>5040.0</v>
      </c>
      <c r="C2400" s="26">
        <v>5040.0</v>
      </c>
      <c r="D2400" s="27">
        <v>0.0</v>
      </c>
      <c r="E2400" s="40"/>
    </row>
    <row r="2401" hidden="1">
      <c r="A2401" s="57" t="s">
        <v>3442</v>
      </c>
      <c r="B2401" s="29">
        <v>71256.0</v>
      </c>
      <c r="C2401" s="29">
        <v>71256.0</v>
      </c>
      <c r="D2401" s="27">
        <v>0.0</v>
      </c>
      <c r="E2401" s="41"/>
    </row>
    <row r="2402" hidden="1">
      <c r="A2402" s="57" t="s">
        <v>3443</v>
      </c>
      <c r="B2402" s="29">
        <v>30355.0</v>
      </c>
      <c r="C2402" s="58">
        <v>30355.0</v>
      </c>
      <c r="D2402" s="27">
        <v>0.0</v>
      </c>
      <c r="E2402" s="41"/>
    </row>
    <row r="2403" hidden="1">
      <c r="A2403" s="57" t="s">
        <v>3444</v>
      </c>
      <c r="B2403" s="29">
        <v>66730.0</v>
      </c>
      <c r="C2403" s="58">
        <v>66730.0</v>
      </c>
      <c r="D2403" s="27">
        <v>0.0</v>
      </c>
      <c r="E2403" s="41"/>
    </row>
    <row r="2404" hidden="1">
      <c r="A2404" s="57" t="s">
        <v>3445</v>
      </c>
      <c r="B2404" s="29">
        <v>65982.0</v>
      </c>
      <c r="C2404" s="58">
        <v>65982.0</v>
      </c>
      <c r="D2404" s="27">
        <v>0.0</v>
      </c>
      <c r="E2404" s="41"/>
    </row>
    <row r="2405" hidden="1">
      <c r="A2405" s="57" t="s">
        <v>3447</v>
      </c>
      <c r="B2405" s="29">
        <v>758.0</v>
      </c>
      <c r="C2405" s="58">
        <v>758.0</v>
      </c>
      <c r="D2405" s="27">
        <v>0.0</v>
      </c>
      <c r="E2405" s="41"/>
    </row>
    <row r="2406" hidden="1">
      <c r="A2406" s="57" t="s">
        <v>3448</v>
      </c>
      <c r="B2406" s="29">
        <v>9567.0</v>
      </c>
      <c r="C2406" s="58">
        <v>9567.0</v>
      </c>
      <c r="D2406" s="27">
        <v>0.0</v>
      </c>
      <c r="E2406" s="41"/>
    </row>
    <row r="2407" hidden="1">
      <c r="A2407" s="35" t="s">
        <v>3449</v>
      </c>
      <c r="B2407" s="29">
        <v>290877.2</v>
      </c>
      <c r="C2407" s="58">
        <v>290877.2</v>
      </c>
      <c r="D2407" s="27">
        <v>0.0</v>
      </c>
      <c r="E2407" s="41"/>
    </row>
    <row r="2408" hidden="1">
      <c r="A2408" s="36" t="s">
        <v>3450</v>
      </c>
      <c r="B2408" s="42">
        <v>-0.19999999999708962</v>
      </c>
      <c r="C2408" s="64">
        <v>-0.20000000001164153</v>
      </c>
      <c r="D2408" s="65">
        <v>-1.4551915228366852E-11</v>
      </c>
      <c r="E2408" s="45"/>
    </row>
    <row r="2409" hidden="1">
      <c r="A2409" s="39"/>
      <c r="B2409" s="59"/>
      <c r="C2409" s="66"/>
      <c r="D2409" s="60"/>
      <c r="E2409" s="67"/>
    </row>
    <row r="2410" hidden="1">
      <c r="A2410" s="39"/>
      <c r="B2410" s="59"/>
      <c r="C2410" s="66"/>
      <c r="D2410" s="60"/>
      <c r="E2410" s="67"/>
    </row>
    <row r="2411" hidden="1">
      <c r="A2411" s="5" t="s">
        <v>4460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5" t="s">
        <v>3423</v>
      </c>
      <c r="B2413" s="6"/>
      <c r="C2413" s="6"/>
      <c r="D2413" s="6"/>
      <c r="E2413" s="7"/>
    </row>
    <row r="2414" hidden="1">
      <c r="A2414" s="10"/>
      <c r="B2414" s="11"/>
      <c r="C2414" s="11"/>
      <c r="D2414" s="11"/>
      <c r="E2414" s="12"/>
    </row>
    <row r="2415" hidden="1">
      <c r="A2415" s="13">
        <v>46034.0</v>
      </c>
      <c r="B2415" s="6"/>
      <c r="C2415" s="53" t="s">
        <v>3424</v>
      </c>
      <c r="D2415" s="15">
        <v>46040.0</v>
      </c>
      <c r="E2415" s="7"/>
    </row>
    <row r="2416" hidden="1">
      <c r="A2416" s="10"/>
      <c r="B2416" s="11"/>
      <c r="C2416" s="16"/>
      <c r="D2416" s="11"/>
      <c r="E2416" s="12"/>
    </row>
    <row r="2417" hidden="1">
      <c r="A2417" s="54" t="s">
        <v>4468</v>
      </c>
      <c r="B2417" s="7"/>
      <c r="C2417" s="16"/>
      <c r="D2417" s="55" t="s">
        <v>4469</v>
      </c>
      <c r="E2417" s="7"/>
    </row>
    <row r="2418" hidden="1">
      <c r="A2418" s="10"/>
      <c r="B2418" s="12"/>
      <c r="C2418" s="16"/>
      <c r="D2418" s="11"/>
      <c r="E2418" s="12"/>
    </row>
    <row r="2419" hidden="1">
      <c r="A2419" s="19" t="s">
        <v>3425</v>
      </c>
      <c r="B2419" s="6"/>
      <c r="C2419" s="6"/>
      <c r="D2419" s="6"/>
      <c r="E2419" s="7"/>
    </row>
    <row r="2420" hidden="1">
      <c r="A2420" s="20" t="s">
        <v>3426</v>
      </c>
      <c r="B2420" s="21" t="s">
        <v>3427</v>
      </c>
      <c r="C2420" s="22" t="s">
        <v>3428</v>
      </c>
      <c r="D2420" s="21" t="s">
        <v>3429</v>
      </c>
      <c r="E2420" s="23" t="s">
        <v>13</v>
      </c>
    </row>
    <row r="2421" hidden="1">
      <c r="A2421" s="56" t="s">
        <v>3430</v>
      </c>
      <c r="B2421" s="25">
        <v>34605.0</v>
      </c>
      <c r="C2421" s="26">
        <v>34605.0</v>
      </c>
      <c r="D2421" s="27">
        <v>0.0</v>
      </c>
      <c r="E2421" s="28"/>
    </row>
    <row r="2422" hidden="1">
      <c r="A2422" s="56" t="s">
        <v>3431</v>
      </c>
      <c r="B2422" s="29">
        <v>12809.0</v>
      </c>
      <c r="C2422" s="26">
        <v>12809.0</v>
      </c>
      <c r="D2422" s="27">
        <v>0.0</v>
      </c>
      <c r="E2422" s="40"/>
    </row>
    <row r="2423" hidden="1">
      <c r="A2423" s="56" t="s">
        <v>3432</v>
      </c>
      <c r="B2423" s="25">
        <v>400.0</v>
      </c>
      <c r="C2423" s="26">
        <v>400.0</v>
      </c>
      <c r="D2423" s="27">
        <v>0.0</v>
      </c>
      <c r="E2423" s="41"/>
    </row>
    <row r="2424" hidden="1">
      <c r="A2424" s="56" t="s">
        <v>3434</v>
      </c>
      <c r="B2424" s="29">
        <v>1502.0</v>
      </c>
      <c r="C2424" s="26">
        <v>1502.0</v>
      </c>
      <c r="D2424" s="27">
        <v>0.0</v>
      </c>
      <c r="E2424" s="41"/>
    </row>
    <row r="2425" hidden="1">
      <c r="A2425" s="31" t="s">
        <v>3436</v>
      </c>
      <c r="B2425" s="29">
        <v>0.0</v>
      </c>
      <c r="C2425" s="26"/>
      <c r="D2425" s="27">
        <v>0.0</v>
      </c>
      <c r="E2425" s="40"/>
    </row>
    <row r="2426" hidden="1">
      <c r="A2426" s="31" t="s">
        <v>3438</v>
      </c>
      <c r="B2426" s="29">
        <v>0.0</v>
      </c>
      <c r="C2426" s="26"/>
      <c r="D2426" s="27">
        <v>0.0</v>
      </c>
      <c r="E2426" s="41"/>
    </row>
    <row r="2427" hidden="1">
      <c r="A2427" s="31" t="s">
        <v>3439</v>
      </c>
      <c r="B2427" s="29">
        <v>0.0</v>
      </c>
      <c r="C2427" s="26"/>
      <c r="D2427" s="27">
        <v>0.0</v>
      </c>
      <c r="E2427" s="28"/>
    </row>
    <row r="2428" hidden="1">
      <c r="A2428" s="31" t="s">
        <v>3441</v>
      </c>
      <c r="B2428" s="29">
        <v>3800.0</v>
      </c>
      <c r="C2428" s="26">
        <v>3800.0</v>
      </c>
      <c r="D2428" s="27">
        <v>0.0</v>
      </c>
      <c r="E2428" s="40"/>
    </row>
    <row r="2429" hidden="1">
      <c r="A2429" s="57" t="s">
        <v>3442</v>
      </c>
      <c r="B2429" s="29">
        <v>115212.28999999998</v>
      </c>
      <c r="C2429" s="29">
        <v>114883.2900000001</v>
      </c>
      <c r="D2429" s="27">
        <v>-328.9999999998836</v>
      </c>
      <c r="E2429" s="41"/>
    </row>
    <row r="2430" hidden="1">
      <c r="A2430" s="57" t="s">
        <v>3443</v>
      </c>
      <c r="B2430" s="29">
        <v>29007.0</v>
      </c>
      <c r="C2430" s="58">
        <v>29007.0</v>
      </c>
      <c r="D2430" s="27">
        <v>0.0</v>
      </c>
      <c r="E2430" s="41"/>
    </row>
    <row r="2431" hidden="1">
      <c r="A2431" s="57" t="s">
        <v>3444</v>
      </c>
      <c r="B2431" s="29">
        <v>74779.0</v>
      </c>
      <c r="C2431" s="58">
        <v>74779.0</v>
      </c>
      <c r="D2431" s="27">
        <v>0.0</v>
      </c>
      <c r="E2431" s="41"/>
    </row>
    <row r="2432" hidden="1">
      <c r="A2432" s="57" t="s">
        <v>3445</v>
      </c>
      <c r="B2432" s="29">
        <v>52705.0</v>
      </c>
      <c r="C2432" s="58">
        <v>52705.0</v>
      </c>
      <c r="D2432" s="27">
        <v>0.0</v>
      </c>
      <c r="E2432" s="41"/>
    </row>
    <row r="2433" hidden="1">
      <c r="A2433" s="57" t="s">
        <v>3447</v>
      </c>
      <c r="B2433" s="29">
        <v>0.0</v>
      </c>
      <c r="C2433" s="58">
        <v>0.0</v>
      </c>
      <c r="D2433" s="27">
        <v>0.0</v>
      </c>
      <c r="E2433" s="41"/>
    </row>
    <row r="2434" hidden="1">
      <c r="A2434" s="57" t="s">
        <v>3448</v>
      </c>
      <c r="B2434" s="29">
        <v>14169.0</v>
      </c>
      <c r="C2434" s="58">
        <v>14169.0</v>
      </c>
      <c r="D2434" s="27">
        <v>0.0</v>
      </c>
      <c r="E2434" s="41"/>
    </row>
    <row r="2435" hidden="1">
      <c r="A2435" s="35" t="s">
        <v>3449</v>
      </c>
      <c r="B2435" s="29">
        <v>324818.79000000004</v>
      </c>
      <c r="C2435" s="58">
        <v>324489.7899999998</v>
      </c>
      <c r="D2435" s="27">
        <v>-329.00000000023283</v>
      </c>
      <c r="E2435" s="41"/>
    </row>
    <row r="2436" hidden="1">
      <c r="A2436" s="36" t="s">
        <v>3450</v>
      </c>
      <c r="B2436" s="42">
        <v>0.49999999997089617</v>
      </c>
      <c r="C2436" s="64">
        <v>0.5000000002910383</v>
      </c>
      <c r="D2436" s="65">
        <v>3.2014213502407074E-10</v>
      </c>
      <c r="E2436" s="45"/>
    </row>
    <row r="2437" hidden="1">
      <c r="A2437" s="39"/>
      <c r="B2437" s="59"/>
      <c r="C2437" s="66"/>
      <c r="D2437" s="60"/>
      <c r="E2437" s="67"/>
    </row>
    <row r="2438" hidden="1">
      <c r="A2438" s="39"/>
      <c r="B2438" s="59"/>
      <c r="C2438" s="66"/>
      <c r="D2438" s="60"/>
      <c r="E2438" s="67"/>
    </row>
    <row r="2439" hidden="1">
      <c r="A2439" s="5" t="s">
        <v>4460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5" t="s">
        <v>3423</v>
      </c>
      <c r="B2441" s="6"/>
      <c r="C2441" s="6"/>
      <c r="D2441" s="6"/>
      <c r="E2441" s="7"/>
    </row>
    <row r="2442" hidden="1">
      <c r="A2442" s="10"/>
      <c r="B2442" s="11"/>
      <c r="C2442" s="11"/>
      <c r="D2442" s="11"/>
      <c r="E2442" s="12"/>
    </row>
    <row r="2443" hidden="1">
      <c r="A2443" s="13">
        <v>46041.0</v>
      </c>
      <c r="B2443" s="6"/>
      <c r="C2443" s="53" t="s">
        <v>3424</v>
      </c>
      <c r="D2443" s="15">
        <v>46047.0</v>
      </c>
      <c r="E2443" s="7"/>
    </row>
    <row r="2444" hidden="1">
      <c r="A2444" s="10"/>
      <c r="B2444" s="11"/>
      <c r="C2444" s="16"/>
      <c r="D2444" s="11"/>
      <c r="E2444" s="12"/>
    </row>
    <row r="2445" hidden="1">
      <c r="A2445" s="54" t="s">
        <v>4468</v>
      </c>
      <c r="B2445" s="7"/>
      <c r="C2445" s="16"/>
      <c r="D2445" s="55" t="s">
        <v>4469</v>
      </c>
      <c r="E2445" s="7"/>
    </row>
    <row r="2446" hidden="1">
      <c r="A2446" s="10"/>
      <c r="B2446" s="12"/>
      <c r="C2446" s="16"/>
      <c r="D2446" s="11"/>
      <c r="E2446" s="12"/>
    </row>
    <row r="2447" hidden="1">
      <c r="A2447" s="19" t="s">
        <v>3425</v>
      </c>
      <c r="B2447" s="6"/>
      <c r="C2447" s="6"/>
      <c r="D2447" s="6"/>
      <c r="E2447" s="7"/>
    </row>
    <row r="2448" hidden="1">
      <c r="A2448" s="20" t="s">
        <v>3426</v>
      </c>
      <c r="B2448" s="21" t="s">
        <v>3427</v>
      </c>
      <c r="C2448" s="22" t="s">
        <v>3428</v>
      </c>
      <c r="D2448" s="21" t="s">
        <v>3429</v>
      </c>
      <c r="E2448" s="23" t="s">
        <v>13</v>
      </c>
    </row>
    <row r="2449" hidden="1">
      <c r="A2449" s="56" t="s">
        <v>3430</v>
      </c>
      <c r="B2449" s="25">
        <v>26483.0</v>
      </c>
      <c r="C2449" s="26">
        <v>26485.0</v>
      </c>
      <c r="D2449" s="27">
        <v>2.0</v>
      </c>
      <c r="E2449" s="28"/>
    </row>
    <row r="2450" hidden="1">
      <c r="A2450" s="56" t="s">
        <v>3431</v>
      </c>
      <c r="B2450" s="29">
        <v>14014.0</v>
      </c>
      <c r="C2450" s="26">
        <v>14014.0</v>
      </c>
      <c r="D2450" s="27">
        <v>0.0</v>
      </c>
      <c r="E2450" s="40"/>
    </row>
    <row r="2451" hidden="1">
      <c r="A2451" s="56" t="s">
        <v>3432</v>
      </c>
      <c r="B2451" s="25">
        <v>880.0</v>
      </c>
      <c r="C2451" s="26">
        <v>880.0</v>
      </c>
      <c r="D2451" s="27">
        <v>0.0</v>
      </c>
      <c r="E2451" s="41"/>
    </row>
    <row r="2452" hidden="1">
      <c r="A2452" s="56" t="s">
        <v>3434</v>
      </c>
      <c r="B2452" s="29">
        <v>1000.0</v>
      </c>
      <c r="C2452" s="26">
        <v>1000.0</v>
      </c>
      <c r="D2452" s="27">
        <v>0.0</v>
      </c>
      <c r="E2452" s="41"/>
    </row>
    <row r="2453" hidden="1">
      <c r="A2453" s="31" t="s">
        <v>3436</v>
      </c>
      <c r="B2453" s="29">
        <v>520.0</v>
      </c>
      <c r="C2453" s="26"/>
      <c r="D2453" s="27">
        <v>-520.0</v>
      </c>
      <c r="E2453" s="40"/>
    </row>
    <row r="2454" hidden="1">
      <c r="A2454" s="31" t="s">
        <v>3438</v>
      </c>
      <c r="B2454" s="29">
        <v>0.0</v>
      </c>
      <c r="C2454" s="26"/>
      <c r="D2454" s="27">
        <v>0.0</v>
      </c>
      <c r="E2454" s="41"/>
    </row>
    <row r="2455" hidden="1">
      <c r="A2455" s="31" t="s">
        <v>3439</v>
      </c>
      <c r="B2455" s="29">
        <v>1699.0</v>
      </c>
      <c r="C2455" s="26">
        <v>1699.0</v>
      </c>
      <c r="D2455" s="27">
        <v>0.0</v>
      </c>
      <c r="E2455" s="28" t="s">
        <v>7768</v>
      </c>
    </row>
    <row r="2456" hidden="1">
      <c r="A2456" s="31" t="s">
        <v>3441</v>
      </c>
      <c r="B2456" s="29">
        <v>3480.0</v>
      </c>
      <c r="C2456" s="26">
        <v>4000.0</v>
      </c>
      <c r="D2456" s="27">
        <v>520.0</v>
      </c>
      <c r="E2456" s="40"/>
    </row>
    <row r="2457" hidden="1">
      <c r="A2457" s="57" t="s">
        <v>3442</v>
      </c>
      <c r="B2457" s="29">
        <v>126326.74999999997</v>
      </c>
      <c r="C2457" s="29">
        <v>126326.75000000029</v>
      </c>
      <c r="D2457" s="27">
        <v>3.2014213502407074E-10</v>
      </c>
      <c r="E2457" s="41"/>
    </row>
    <row r="2458" hidden="1">
      <c r="A2458" s="57" t="s">
        <v>3443</v>
      </c>
      <c r="B2458" s="29">
        <v>29070.0</v>
      </c>
      <c r="C2458" s="58">
        <v>29070.0</v>
      </c>
      <c r="D2458" s="27">
        <v>0.0</v>
      </c>
      <c r="E2458" s="41"/>
    </row>
    <row r="2459" hidden="1">
      <c r="A2459" s="57" t="s">
        <v>3444</v>
      </c>
      <c r="B2459" s="29">
        <v>78719.0</v>
      </c>
      <c r="C2459" s="58">
        <v>78719.0</v>
      </c>
      <c r="D2459" s="27">
        <v>0.0</v>
      </c>
      <c r="E2459" s="41"/>
    </row>
    <row r="2460" hidden="1">
      <c r="A2460" s="57" t="s">
        <v>3445</v>
      </c>
      <c r="B2460" s="29">
        <v>55009.5</v>
      </c>
      <c r="C2460" s="58">
        <v>55009.5</v>
      </c>
      <c r="D2460" s="27">
        <v>0.0</v>
      </c>
      <c r="E2460" s="41"/>
    </row>
    <row r="2461" hidden="1">
      <c r="A2461" s="57" t="s">
        <v>3447</v>
      </c>
      <c r="B2461" s="29">
        <v>0.0</v>
      </c>
      <c r="C2461" s="58">
        <v>0.0</v>
      </c>
      <c r="D2461" s="27">
        <v>0.0</v>
      </c>
      <c r="E2461" s="41"/>
    </row>
    <row r="2462" hidden="1">
      <c r="A2462" s="57" t="s">
        <v>3448</v>
      </c>
      <c r="B2462" s="29">
        <v>10243.0</v>
      </c>
      <c r="C2462" s="58">
        <v>8992.0</v>
      </c>
      <c r="D2462" s="27">
        <v>-1251.0</v>
      </c>
      <c r="E2462" s="41"/>
    </row>
    <row r="2463" hidden="1">
      <c r="A2463" s="35" t="s">
        <v>3449</v>
      </c>
      <c r="B2463" s="29">
        <v>337201.25</v>
      </c>
      <c r="C2463" s="58">
        <v>335950.24999999953</v>
      </c>
      <c r="D2463" s="27">
        <v>-1251.0000000004657</v>
      </c>
      <c r="E2463" s="41"/>
    </row>
    <row r="2464" hidden="1">
      <c r="A2464" s="36" t="s">
        <v>3450</v>
      </c>
      <c r="B2464" s="42">
        <v>0.0</v>
      </c>
      <c r="C2464" s="64">
        <v>1253.0000000007567</v>
      </c>
      <c r="D2464" s="65">
        <v>1253.0000000007567</v>
      </c>
      <c r="E2464" s="45"/>
    </row>
    <row r="2465" hidden="1">
      <c r="A2465" s="39"/>
      <c r="B2465" s="59"/>
      <c r="C2465" s="66"/>
      <c r="D2465" s="60"/>
      <c r="E2465" s="67"/>
    </row>
    <row r="2466" hidden="1">
      <c r="A2466" s="39"/>
      <c r="B2466" s="59"/>
      <c r="C2466" s="66"/>
      <c r="D2466" s="60"/>
      <c r="E2466" s="67"/>
    </row>
    <row r="2467" hidden="1">
      <c r="A2467" s="5" t="s">
        <v>4460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5" t="s">
        <v>3423</v>
      </c>
      <c r="B2469" s="6"/>
      <c r="C2469" s="6"/>
      <c r="D2469" s="6"/>
      <c r="E2469" s="7"/>
    </row>
    <row r="2470" hidden="1">
      <c r="A2470" s="10"/>
      <c r="B2470" s="11"/>
      <c r="C2470" s="11"/>
      <c r="D2470" s="11"/>
      <c r="E2470" s="12"/>
    </row>
    <row r="2471" hidden="1">
      <c r="A2471" s="13">
        <v>46041.0</v>
      </c>
      <c r="B2471" s="6"/>
      <c r="C2471" s="53" t="s">
        <v>3424</v>
      </c>
      <c r="D2471" s="15">
        <v>46047.0</v>
      </c>
      <c r="E2471" s="7"/>
    </row>
    <row r="2472" hidden="1">
      <c r="A2472" s="10"/>
      <c r="B2472" s="11"/>
      <c r="C2472" s="16"/>
      <c r="D2472" s="11"/>
      <c r="E2472" s="12"/>
    </row>
    <row r="2473" hidden="1">
      <c r="A2473" s="54" t="s">
        <v>4468</v>
      </c>
      <c r="B2473" s="7"/>
      <c r="C2473" s="16"/>
      <c r="D2473" s="55" t="s">
        <v>4469</v>
      </c>
      <c r="E2473" s="7"/>
    </row>
    <row r="2474" hidden="1">
      <c r="A2474" s="10"/>
      <c r="B2474" s="12"/>
      <c r="C2474" s="16"/>
      <c r="D2474" s="11"/>
      <c r="E2474" s="12"/>
    </row>
    <row r="2475" hidden="1">
      <c r="A2475" s="19" t="s">
        <v>3425</v>
      </c>
      <c r="B2475" s="6"/>
      <c r="C2475" s="6"/>
      <c r="D2475" s="6"/>
      <c r="E2475" s="7"/>
    </row>
    <row r="2476" hidden="1">
      <c r="A2476" s="20" t="s">
        <v>3426</v>
      </c>
      <c r="B2476" s="21" t="s">
        <v>3427</v>
      </c>
      <c r="C2476" s="22" t="s">
        <v>3428</v>
      </c>
      <c r="D2476" s="21" t="s">
        <v>3429</v>
      </c>
      <c r="E2476" s="23" t="s">
        <v>13</v>
      </c>
    </row>
    <row r="2477" hidden="1">
      <c r="A2477" s="56" t="s">
        <v>3430</v>
      </c>
      <c r="B2477" s="25">
        <v>26483.0</v>
      </c>
      <c r="C2477" s="26">
        <v>26485.0</v>
      </c>
      <c r="D2477" s="27">
        <v>2.0</v>
      </c>
      <c r="E2477" s="28"/>
    </row>
    <row r="2478" hidden="1">
      <c r="A2478" s="56" t="s">
        <v>3431</v>
      </c>
      <c r="B2478" s="29">
        <v>14014.0</v>
      </c>
      <c r="C2478" s="26">
        <v>14014.0</v>
      </c>
      <c r="D2478" s="27">
        <v>0.0</v>
      </c>
      <c r="E2478" s="40"/>
    </row>
    <row r="2479" hidden="1">
      <c r="A2479" s="56" t="s">
        <v>3432</v>
      </c>
      <c r="B2479" s="25">
        <v>880.0</v>
      </c>
      <c r="C2479" s="26">
        <v>880.0</v>
      </c>
      <c r="D2479" s="27">
        <v>0.0</v>
      </c>
      <c r="E2479" s="41"/>
    </row>
    <row r="2480" hidden="1">
      <c r="A2480" s="56" t="s">
        <v>3434</v>
      </c>
      <c r="B2480" s="29">
        <v>1000.0</v>
      </c>
      <c r="C2480" s="26">
        <v>1000.0</v>
      </c>
      <c r="D2480" s="27">
        <v>0.0</v>
      </c>
      <c r="E2480" s="41"/>
    </row>
    <row r="2481" hidden="1">
      <c r="A2481" s="31" t="s">
        <v>3436</v>
      </c>
      <c r="B2481" s="29">
        <v>520.0</v>
      </c>
      <c r="C2481" s="26"/>
      <c r="D2481" s="27">
        <v>-520.0</v>
      </c>
      <c r="E2481" s="40"/>
    </row>
    <row r="2482" hidden="1">
      <c r="A2482" s="31" t="s">
        <v>3438</v>
      </c>
      <c r="B2482" s="29">
        <v>0.0</v>
      </c>
      <c r="C2482" s="26"/>
      <c r="D2482" s="27">
        <v>0.0</v>
      </c>
      <c r="E2482" s="41"/>
    </row>
    <row r="2483" hidden="1">
      <c r="A2483" s="31" t="s">
        <v>3439</v>
      </c>
      <c r="B2483" s="29">
        <v>1699.0</v>
      </c>
      <c r="C2483" s="26">
        <v>1699.0</v>
      </c>
      <c r="D2483" s="27">
        <v>0.0</v>
      </c>
      <c r="E2483" s="28" t="s">
        <v>7768</v>
      </c>
    </row>
    <row r="2484" hidden="1">
      <c r="A2484" s="31" t="s">
        <v>3441</v>
      </c>
      <c r="B2484" s="29">
        <v>3480.0</v>
      </c>
      <c r="C2484" s="26">
        <v>4000.0</v>
      </c>
      <c r="D2484" s="27">
        <v>520.0</v>
      </c>
      <c r="E2484" s="40"/>
    </row>
    <row r="2485" hidden="1">
      <c r="A2485" s="57" t="s">
        <v>3442</v>
      </c>
      <c r="B2485" s="29">
        <v>126326.74999999997</v>
      </c>
      <c r="C2485" s="29">
        <v>126326.75000000029</v>
      </c>
      <c r="D2485" s="27">
        <v>3.2014213502407074E-10</v>
      </c>
      <c r="E2485" s="41"/>
    </row>
    <row r="2486" hidden="1">
      <c r="A2486" s="57" t="s">
        <v>3443</v>
      </c>
      <c r="B2486" s="29">
        <v>29070.0</v>
      </c>
      <c r="C2486" s="58">
        <v>29070.0</v>
      </c>
      <c r="D2486" s="27">
        <v>0.0</v>
      </c>
      <c r="E2486" s="41"/>
    </row>
    <row r="2487" hidden="1">
      <c r="A2487" s="57" t="s">
        <v>3444</v>
      </c>
      <c r="B2487" s="29">
        <v>78719.0</v>
      </c>
      <c r="C2487" s="58">
        <v>78719.0</v>
      </c>
      <c r="D2487" s="27">
        <v>0.0</v>
      </c>
      <c r="E2487" s="41"/>
    </row>
    <row r="2488" hidden="1">
      <c r="A2488" s="57" t="s">
        <v>3445</v>
      </c>
      <c r="B2488" s="29">
        <v>55009.5</v>
      </c>
      <c r="C2488" s="58">
        <v>55009.5</v>
      </c>
      <c r="D2488" s="27">
        <v>0.0</v>
      </c>
      <c r="E2488" s="41"/>
    </row>
    <row r="2489" hidden="1">
      <c r="A2489" s="57" t="s">
        <v>3447</v>
      </c>
      <c r="B2489" s="29">
        <v>0.0</v>
      </c>
      <c r="C2489" s="58">
        <v>0.0</v>
      </c>
      <c r="D2489" s="27">
        <v>0.0</v>
      </c>
      <c r="E2489" s="41"/>
    </row>
    <row r="2490" hidden="1">
      <c r="A2490" s="57" t="s">
        <v>3448</v>
      </c>
      <c r="B2490" s="29">
        <v>10243.0</v>
      </c>
      <c r="C2490" s="58">
        <v>8992.0</v>
      </c>
      <c r="D2490" s="27">
        <v>-1251.0</v>
      </c>
      <c r="E2490" s="41"/>
    </row>
    <row r="2491" hidden="1">
      <c r="A2491" s="35" t="s">
        <v>3449</v>
      </c>
      <c r="B2491" s="29">
        <v>337201.25</v>
      </c>
      <c r="C2491" s="58">
        <v>335950.24999999953</v>
      </c>
      <c r="D2491" s="27">
        <v>-1251.0000000004657</v>
      </c>
      <c r="E2491" s="41"/>
    </row>
    <row r="2492" hidden="1">
      <c r="A2492" s="36" t="s">
        <v>3450</v>
      </c>
      <c r="B2492" s="42">
        <v>0.0</v>
      </c>
      <c r="C2492" s="64">
        <v>1253.0000000007567</v>
      </c>
      <c r="D2492" s="65">
        <v>1253.0000000007567</v>
      </c>
      <c r="E2492" s="45"/>
    </row>
    <row r="2493" hidden="1">
      <c r="A2493" s="39"/>
      <c r="B2493" s="59"/>
      <c r="C2493" s="66"/>
      <c r="D2493" s="60"/>
      <c r="E2493" s="67"/>
    </row>
    <row r="2494" hidden="1">
      <c r="A2494" s="39"/>
      <c r="B2494" s="59"/>
      <c r="C2494" s="66"/>
      <c r="D2494" s="60"/>
      <c r="E2494" s="67"/>
    </row>
    <row r="2495" hidden="1">
      <c r="A2495" s="5" t="s">
        <v>4460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5" t="s">
        <v>3423</v>
      </c>
      <c r="B2497" s="6"/>
      <c r="C2497" s="6"/>
      <c r="D2497" s="6"/>
      <c r="E2497" s="7"/>
    </row>
    <row r="2498" hidden="1">
      <c r="A2498" s="10"/>
      <c r="B2498" s="11"/>
      <c r="C2498" s="11"/>
      <c r="D2498" s="11"/>
      <c r="E2498" s="12"/>
    </row>
    <row r="2499" hidden="1">
      <c r="A2499" s="13">
        <v>46048.0</v>
      </c>
      <c r="B2499" s="6"/>
      <c r="C2499" s="53" t="s">
        <v>3424</v>
      </c>
      <c r="D2499" s="15">
        <v>46053.0</v>
      </c>
      <c r="E2499" s="7"/>
    </row>
    <row r="2500" hidden="1">
      <c r="A2500" s="10"/>
      <c r="B2500" s="11"/>
      <c r="C2500" s="16"/>
      <c r="D2500" s="11"/>
      <c r="E2500" s="12"/>
    </row>
    <row r="2501" hidden="1">
      <c r="A2501" s="54" t="s">
        <v>4468</v>
      </c>
      <c r="B2501" s="7"/>
      <c r="C2501" s="16"/>
      <c r="D2501" s="55" t="s">
        <v>4477</v>
      </c>
      <c r="E2501" s="7"/>
    </row>
    <row r="2502" hidden="1">
      <c r="A2502" s="10"/>
      <c r="B2502" s="12"/>
      <c r="C2502" s="16"/>
      <c r="D2502" s="11"/>
      <c r="E2502" s="12"/>
    </row>
    <row r="2503" hidden="1">
      <c r="A2503" s="19" t="s">
        <v>3425</v>
      </c>
      <c r="B2503" s="6"/>
      <c r="C2503" s="6"/>
      <c r="D2503" s="6"/>
      <c r="E2503" s="7"/>
    </row>
    <row r="2504" hidden="1">
      <c r="A2504" s="20" t="s">
        <v>3426</v>
      </c>
      <c r="B2504" s="21" t="s">
        <v>3427</v>
      </c>
      <c r="C2504" s="22" t="s">
        <v>3428</v>
      </c>
      <c r="D2504" s="21" t="s">
        <v>3429</v>
      </c>
      <c r="E2504" s="23" t="s">
        <v>13</v>
      </c>
    </row>
    <row r="2505" hidden="1">
      <c r="A2505" s="56" t="s">
        <v>3430</v>
      </c>
      <c r="B2505" s="25">
        <v>15668.0</v>
      </c>
      <c r="C2505" s="26">
        <v>15668.0</v>
      </c>
      <c r="D2505" s="27">
        <v>0.0</v>
      </c>
      <c r="E2505" s="28"/>
    </row>
    <row r="2506" hidden="1">
      <c r="A2506" s="56" t="s">
        <v>3431</v>
      </c>
      <c r="B2506" s="29">
        <v>10943.0</v>
      </c>
      <c r="C2506" s="26">
        <v>10943.0</v>
      </c>
      <c r="D2506" s="27">
        <v>0.0</v>
      </c>
      <c r="E2506" s="40"/>
    </row>
    <row r="2507" hidden="1">
      <c r="A2507" s="56" t="s">
        <v>3432</v>
      </c>
      <c r="B2507" s="25">
        <v>0.0</v>
      </c>
      <c r="C2507" s="26"/>
      <c r="D2507" s="27">
        <v>0.0</v>
      </c>
      <c r="E2507" s="41"/>
    </row>
    <row r="2508" hidden="1">
      <c r="A2508" s="56" t="s">
        <v>3434</v>
      </c>
      <c r="B2508" s="29">
        <v>0.0</v>
      </c>
      <c r="C2508" s="26"/>
      <c r="D2508" s="27">
        <v>0.0</v>
      </c>
      <c r="E2508" s="41"/>
    </row>
    <row r="2509" hidden="1">
      <c r="A2509" s="31" t="s">
        <v>3436</v>
      </c>
      <c r="B2509" s="29">
        <v>0.0</v>
      </c>
      <c r="C2509" s="26"/>
      <c r="D2509" s="27">
        <v>0.0</v>
      </c>
      <c r="E2509" s="40"/>
    </row>
    <row r="2510" hidden="1">
      <c r="A2510" s="31" t="s">
        <v>3438</v>
      </c>
      <c r="B2510" s="29">
        <v>0.0</v>
      </c>
      <c r="C2510" s="26"/>
      <c r="D2510" s="27">
        <v>0.0</v>
      </c>
      <c r="E2510" s="41"/>
    </row>
    <row r="2511" hidden="1">
      <c r="A2511" s="31" t="s">
        <v>3439</v>
      </c>
      <c r="B2511" s="29">
        <v>5601.0</v>
      </c>
      <c r="C2511" s="26">
        <v>5601.0</v>
      </c>
      <c r="D2511" s="27">
        <v>0.0</v>
      </c>
      <c r="E2511" s="28" t="s">
        <v>7769</v>
      </c>
    </row>
    <row r="2512" hidden="1">
      <c r="A2512" s="31" t="s">
        <v>3441</v>
      </c>
      <c r="B2512" s="29">
        <v>4200.0</v>
      </c>
      <c r="C2512" s="26">
        <v>4200.0</v>
      </c>
      <c r="D2512" s="27">
        <v>0.0</v>
      </c>
      <c r="E2512" s="40"/>
    </row>
    <row r="2513" hidden="1">
      <c r="A2513" s="57" t="s">
        <v>3442</v>
      </c>
      <c r="B2513" s="29">
        <v>104216.24</v>
      </c>
      <c r="C2513" s="29">
        <v>104216.24000000014</v>
      </c>
      <c r="D2513" s="27">
        <v>1.3096723705530167E-10</v>
      </c>
      <c r="E2513" s="41"/>
    </row>
    <row r="2514" hidden="1">
      <c r="A2514" s="57" t="s">
        <v>3443</v>
      </c>
      <c r="B2514" s="29">
        <v>34965.0</v>
      </c>
      <c r="C2514" s="58">
        <v>34965.0</v>
      </c>
      <c r="D2514" s="27">
        <v>0.0</v>
      </c>
      <c r="E2514" s="41"/>
    </row>
    <row r="2515" hidden="1">
      <c r="A2515" s="57" t="s">
        <v>3444</v>
      </c>
      <c r="B2515" s="29">
        <v>58048.0</v>
      </c>
      <c r="C2515" s="58">
        <v>58048.0</v>
      </c>
      <c r="D2515" s="27">
        <v>0.0</v>
      </c>
      <c r="E2515" s="41"/>
    </row>
    <row r="2516" hidden="1">
      <c r="A2516" s="57" t="s">
        <v>3445</v>
      </c>
      <c r="B2516" s="29">
        <v>47618.1</v>
      </c>
      <c r="C2516" s="58">
        <v>47618.1</v>
      </c>
      <c r="D2516" s="27">
        <v>0.0</v>
      </c>
      <c r="E2516" s="41"/>
    </row>
    <row r="2517" hidden="1">
      <c r="A2517" s="57" t="s">
        <v>3447</v>
      </c>
      <c r="B2517" s="29">
        <v>0.0</v>
      </c>
      <c r="C2517" s="58">
        <v>0.0</v>
      </c>
      <c r="D2517" s="27">
        <v>0.0</v>
      </c>
      <c r="E2517" s="41"/>
    </row>
    <row r="2518" hidden="1">
      <c r="A2518" s="57" t="s">
        <v>3448</v>
      </c>
      <c r="B2518" s="29">
        <v>7843.0</v>
      </c>
      <c r="C2518" s="58">
        <v>7843.0</v>
      </c>
      <c r="D2518" s="27">
        <v>0.0</v>
      </c>
      <c r="E2518" s="41"/>
    </row>
    <row r="2519" hidden="1">
      <c r="A2519" s="35" t="s">
        <v>3449</v>
      </c>
      <c r="B2519" s="29">
        <v>281259.3400000001</v>
      </c>
      <c r="C2519" s="58">
        <v>281259.33999999927</v>
      </c>
      <c r="D2519" s="27">
        <v>-8.149072527885437E-10</v>
      </c>
      <c r="E2519" s="41"/>
    </row>
    <row r="2520" hidden="1">
      <c r="A2520" s="36" t="s">
        <v>3450</v>
      </c>
      <c r="B2520" s="42">
        <v>-4.729372449219227E-11</v>
      </c>
      <c r="C2520" s="64">
        <v>8.731149137020111E-10</v>
      </c>
      <c r="D2520" s="65">
        <v>9.204086381942034E-10</v>
      </c>
      <c r="E2520" s="45"/>
    </row>
    <row r="2521" hidden="1">
      <c r="A2521" s="39"/>
      <c r="B2521" s="59"/>
      <c r="C2521" s="66"/>
      <c r="D2521" s="60"/>
      <c r="E2521" s="67"/>
    </row>
    <row r="2522" hidden="1">
      <c r="A2522" s="39"/>
      <c r="B2522" s="59"/>
      <c r="C2522" s="66"/>
      <c r="D2522" s="60"/>
      <c r="E2522" s="67"/>
    </row>
    <row r="2523" hidden="1">
      <c r="A2523" s="5" t="s">
        <v>4460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5" t="s">
        <v>3423</v>
      </c>
      <c r="B2525" s="6"/>
      <c r="C2525" s="6"/>
      <c r="D2525" s="6"/>
      <c r="E2525" s="7"/>
    </row>
    <row r="2526" hidden="1">
      <c r="A2526" s="10"/>
      <c r="B2526" s="11"/>
      <c r="C2526" s="11"/>
      <c r="D2526" s="11"/>
      <c r="E2526" s="12"/>
    </row>
    <row r="2527" hidden="1">
      <c r="A2527" s="13">
        <v>46054.0</v>
      </c>
      <c r="B2527" s="6"/>
      <c r="C2527" s="53" t="s">
        <v>3424</v>
      </c>
      <c r="D2527" s="15">
        <v>46054.0</v>
      </c>
      <c r="E2527" s="7"/>
    </row>
    <row r="2528" hidden="1">
      <c r="A2528" s="10"/>
      <c r="B2528" s="11"/>
      <c r="C2528" s="16"/>
      <c r="D2528" s="11"/>
      <c r="E2528" s="12"/>
    </row>
    <row r="2529" hidden="1">
      <c r="A2529" s="54" t="s">
        <v>4469</v>
      </c>
      <c r="B2529" s="7"/>
      <c r="C2529" s="16"/>
      <c r="D2529" s="55" t="s">
        <v>4469</v>
      </c>
      <c r="E2529" s="7"/>
    </row>
    <row r="2530" hidden="1">
      <c r="A2530" s="10"/>
      <c r="B2530" s="12"/>
      <c r="C2530" s="16"/>
      <c r="D2530" s="11"/>
      <c r="E2530" s="12"/>
    </row>
    <row r="2531" hidden="1">
      <c r="A2531" s="19" t="s">
        <v>3425</v>
      </c>
      <c r="B2531" s="6"/>
      <c r="C2531" s="6"/>
      <c r="D2531" s="6"/>
      <c r="E2531" s="7"/>
    </row>
    <row r="2532" hidden="1">
      <c r="A2532" s="20" t="s">
        <v>3426</v>
      </c>
      <c r="B2532" s="21" t="s">
        <v>3427</v>
      </c>
      <c r="C2532" s="22" t="s">
        <v>3428</v>
      </c>
      <c r="D2532" s="21" t="s">
        <v>3429</v>
      </c>
      <c r="E2532" s="23" t="s">
        <v>13</v>
      </c>
    </row>
    <row r="2533" hidden="1">
      <c r="A2533" s="56" t="s">
        <v>3430</v>
      </c>
      <c r="B2533" s="25">
        <v>3295.0</v>
      </c>
      <c r="C2533" s="26">
        <v>3295.0</v>
      </c>
      <c r="D2533" s="27">
        <v>0.0</v>
      </c>
      <c r="E2533" s="28"/>
    </row>
    <row r="2534" hidden="1">
      <c r="A2534" s="56" t="s">
        <v>3431</v>
      </c>
      <c r="B2534" s="29">
        <v>3379.0</v>
      </c>
      <c r="C2534" s="26">
        <v>3379.0</v>
      </c>
      <c r="D2534" s="27">
        <v>0.0</v>
      </c>
      <c r="E2534" s="40"/>
    </row>
    <row r="2535" hidden="1">
      <c r="A2535" s="56" t="s">
        <v>3432</v>
      </c>
      <c r="B2535" s="25">
        <v>0.0</v>
      </c>
      <c r="C2535" s="26"/>
      <c r="D2535" s="27">
        <v>0.0</v>
      </c>
      <c r="E2535" s="41"/>
    </row>
    <row r="2536" hidden="1">
      <c r="A2536" s="56" t="s">
        <v>3434</v>
      </c>
      <c r="B2536" s="29">
        <v>500.0</v>
      </c>
      <c r="C2536" s="26">
        <v>500.0</v>
      </c>
      <c r="D2536" s="27">
        <v>0.0</v>
      </c>
      <c r="E2536" s="41"/>
    </row>
    <row r="2537" hidden="1">
      <c r="A2537" s="31" t="s">
        <v>3436</v>
      </c>
      <c r="B2537" s="29">
        <v>0.0</v>
      </c>
      <c r="C2537" s="26"/>
      <c r="D2537" s="27">
        <v>0.0</v>
      </c>
      <c r="E2537" s="40"/>
    </row>
    <row r="2538" hidden="1">
      <c r="A2538" s="31" t="s">
        <v>3438</v>
      </c>
      <c r="B2538" s="29">
        <v>0.0</v>
      </c>
      <c r="C2538" s="26"/>
      <c r="D2538" s="27">
        <v>0.0</v>
      </c>
      <c r="E2538" s="41"/>
    </row>
    <row r="2539" hidden="1">
      <c r="A2539" s="31" t="s">
        <v>3439</v>
      </c>
      <c r="B2539" s="29">
        <v>0.0</v>
      </c>
      <c r="C2539" s="26"/>
      <c r="D2539" s="27">
        <v>0.0</v>
      </c>
      <c r="E2539" s="28"/>
    </row>
    <row r="2540" hidden="1">
      <c r="A2540" s="31" t="s">
        <v>3441</v>
      </c>
      <c r="B2540" s="29">
        <v>160.0</v>
      </c>
      <c r="C2540" s="26">
        <v>160.0</v>
      </c>
      <c r="D2540" s="27">
        <v>0.0</v>
      </c>
      <c r="E2540" s="40"/>
    </row>
    <row r="2541" hidden="1">
      <c r="A2541" s="57" t="s">
        <v>3442</v>
      </c>
      <c r="B2541" s="29">
        <v>21120.889999999996</v>
      </c>
      <c r="C2541" s="29">
        <v>21120.889999999996</v>
      </c>
      <c r="D2541" s="27">
        <v>0.0</v>
      </c>
      <c r="E2541" s="41"/>
    </row>
    <row r="2542" hidden="1">
      <c r="A2542" s="57" t="s">
        <v>3443</v>
      </c>
      <c r="B2542" s="29">
        <v>4762.0</v>
      </c>
      <c r="C2542" s="58">
        <v>4762.0</v>
      </c>
      <c r="D2542" s="27">
        <v>0.0</v>
      </c>
      <c r="E2542" s="41"/>
    </row>
    <row r="2543" hidden="1">
      <c r="A2543" s="57" t="s">
        <v>3444</v>
      </c>
      <c r="B2543" s="29">
        <v>9220.0</v>
      </c>
      <c r="C2543" s="58">
        <v>9220.0</v>
      </c>
      <c r="D2543" s="27">
        <v>0.0</v>
      </c>
      <c r="E2543" s="41"/>
    </row>
    <row r="2544" hidden="1">
      <c r="A2544" s="57" t="s">
        <v>3445</v>
      </c>
      <c r="B2544" s="29">
        <v>6856.0</v>
      </c>
      <c r="C2544" s="58">
        <v>6856.0</v>
      </c>
      <c r="D2544" s="27">
        <v>0.0</v>
      </c>
      <c r="E2544" s="41"/>
    </row>
    <row r="2545" hidden="1">
      <c r="A2545" s="57" t="s">
        <v>3447</v>
      </c>
      <c r="B2545" s="29">
        <v>0.0</v>
      </c>
      <c r="C2545" s="58">
        <v>0.0</v>
      </c>
      <c r="D2545" s="27">
        <v>0.0</v>
      </c>
      <c r="E2545" s="41"/>
    </row>
    <row r="2546" hidden="1">
      <c r="A2546" s="57" t="s">
        <v>3448</v>
      </c>
      <c r="B2546" s="29">
        <v>1558.0</v>
      </c>
      <c r="C2546" s="58">
        <v>1558.0</v>
      </c>
      <c r="D2546" s="27">
        <v>0.0</v>
      </c>
      <c r="E2546" s="41"/>
    </row>
    <row r="2547" hidden="1">
      <c r="A2547" s="35" t="s">
        <v>3449</v>
      </c>
      <c r="B2547" s="29">
        <v>49292.89000000001</v>
      </c>
      <c r="C2547" s="58">
        <v>49292.89000000001</v>
      </c>
      <c r="D2547" s="27">
        <v>0.0</v>
      </c>
      <c r="E2547" s="41"/>
    </row>
    <row r="2548" hidden="1">
      <c r="A2548" s="36" t="s">
        <v>3450</v>
      </c>
      <c r="B2548" s="42">
        <v>-7.275957614183426E-12</v>
      </c>
      <c r="C2548" s="64">
        <v>-7.275957614183426E-12</v>
      </c>
      <c r="D2548" s="65">
        <v>0.0</v>
      </c>
      <c r="E2548" s="45"/>
    </row>
    <row r="2549" hidden="1">
      <c r="A2549" s="39"/>
      <c r="B2549" s="59"/>
      <c r="C2549" s="66"/>
      <c r="D2549" s="60"/>
      <c r="E2549" s="67"/>
    </row>
    <row r="2550" hidden="1">
      <c r="A2550" s="39"/>
      <c r="B2550" s="59"/>
      <c r="C2550" s="66"/>
      <c r="D2550" s="60"/>
      <c r="E2550" s="67"/>
    </row>
    <row r="2551" hidden="1">
      <c r="A2551" s="5" t="s">
        <v>4460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5" t="s">
        <v>3423</v>
      </c>
      <c r="B2553" s="6"/>
      <c r="C2553" s="6"/>
      <c r="D2553" s="6"/>
      <c r="E2553" s="7"/>
    </row>
    <row r="2554" hidden="1">
      <c r="A2554" s="10"/>
      <c r="B2554" s="11"/>
      <c r="C2554" s="11"/>
      <c r="D2554" s="11"/>
      <c r="E2554" s="12"/>
    </row>
    <row r="2555" hidden="1">
      <c r="A2555" s="13">
        <v>46055.0</v>
      </c>
      <c r="B2555" s="6"/>
      <c r="C2555" s="53" t="s">
        <v>3424</v>
      </c>
      <c r="D2555" s="15">
        <v>46061.0</v>
      </c>
      <c r="E2555" s="7"/>
    </row>
    <row r="2556" hidden="1">
      <c r="A2556" s="10"/>
      <c r="B2556" s="11"/>
      <c r="C2556" s="16"/>
      <c r="D2556" s="11"/>
      <c r="E2556" s="12"/>
    </row>
    <row r="2557" hidden="1">
      <c r="A2557" s="54" t="s">
        <v>4468</v>
      </c>
      <c r="B2557" s="7"/>
      <c r="C2557" s="16"/>
      <c r="D2557" s="55" t="s">
        <v>4469</v>
      </c>
      <c r="E2557" s="7"/>
    </row>
    <row r="2558" hidden="1">
      <c r="A2558" s="10"/>
      <c r="B2558" s="12"/>
      <c r="C2558" s="16"/>
      <c r="D2558" s="11"/>
      <c r="E2558" s="12"/>
    </row>
    <row r="2559" hidden="1">
      <c r="A2559" s="19" t="s">
        <v>3425</v>
      </c>
      <c r="B2559" s="6"/>
      <c r="C2559" s="6"/>
      <c r="D2559" s="6"/>
      <c r="E2559" s="7"/>
    </row>
    <row r="2560" hidden="1">
      <c r="A2560" s="20" t="s">
        <v>3426</v>
      </c>
      <c r="B2560" s="21" t="s">
        <v>3427</v>
      </c>
      <c r="C2560" s="22" t="s">
        <v>3428</v>
      </c>
      <c r="D2560" s="21" t="s">
        <v>3429</v>
      </c>
      <c r="E2560" s="23" t="s">
        <v>13</v>
      </c>
    </row>
    <row r="2561" hidden="1">
      <c r="A2561" s="56" t="s">
        <v>3430</v>
      </c>
      <c r="B2561" s="25">
        <v>25902.0</v>
      </c>
      <c r="C2561" s="26">
        <v>25902.0</v>
      </c>
      <c r="D2561" s="27">
        <v>0.0</v>
      </c>
      <c r="E2561" s="28"/>
    </row>
    <row r="2562" hidden="1">
      <c r="A2562" s="56" t="s">
        <v>3431</v>
      </c>
      <c r="B2562" s="29">
        <v>11064.0</v>
      </c>
      <c r="C2562" s="26">
        <v>11064.0</v>
      </c>
      <c r="D2562" s="27">
        <v>0.0</v>
      </c>
      <c r="E2562" s="40"/>
    </row>
    <row r="2563" hidden="1">
      <c r="A2563" s="56" t="s">
        <v>3432</v>
      </c>
      <c r="B2563" s="25">
        <v>0.0</v>
      </c>
      <c r="C2563" s="26"/>
      <c r="D2563" s="27">
        <v>0.0</v>
      </c>
      <c r="E2563" s="41"/>
    </row>
    <row r="2564" hidden="1">
      <c r="A2564" s="56" t="s">
        <v>3434</v>
      </c>
      <c r="B2564" s="29">
        <v>501.0</v>
      </c>
      <c r="C2564" s="26">
        <v>501.0</v>
      </c>
      <c r="D2564" s="27">
        <v>0.0</v>
      </c>
      <c r="E2564" s="41"/>
    </row>
    <row r="2565" hidden="1">
      <c r="A2565" s="31" t="s">
        <v>3436</v>
      </c>
      <c r="B2565" s="29">
        <v>0.0</v>
      </c>
      <c r="C2565" s="26"/>
      <c r="D2565" s="27">
        <v>0.0</v>
      </c>
      <c r="E2565" s="40"/>
    </row>
    <row r="2566" hidden="1">
      <c r="A2566" s="31" t="s">
        <v>3438</v>
      </c>
      <c r="B2566" s="29">
        <v>0.0</v>
      </c>
      <c r="C2566" s="26"/>
      <c r="D2566" s="27">
        <v>0.0</v>
      </c>
      <c r="E2566" s="41"/>
    </row>
    <row r="2567" hidden="1">
      <c r="A2567" s="31" t="s">
        <v>3439</v>
      </c>
      <c r="B2567" s="29">
        <v>2763.0</v>
      </c>
      <c r="C2567" s="26">
        <v>2763.0</v>
      </c>
      <c r="D2567" s="27">
        <v>0.0</v>
      </c>
      <c r="E2567" s="28" t="s">
        <v>7770</v>
      </c>
    </row>
    <row r="2568" hidden="1">
      <c r="A2568" s="31" t="s">
        <v>3441</v>
      </c>
      <c r="B2568" s="29">
        <v>4280.0</v>
      </c>
      <c r="C2568" s="26">
        <v>4200.0</v>
      </c>
      <c r="D2568" s="27">
        <v>-80.0</v>
      </c>
      <c r="E2568" s="40"/>
    </row>
    <row r="2569" hidden="1">
      <c r="A2569" s="57" t="s">
        <v>3442</v>
      </c>
      <c r="B2569" s="29">
        <v>89584.16</v>
      </c>
      <c r="C2569" s="29">
        <v>89584.1600000001</v>
      </c>
      <c r="D2569" s="27">
        <v>1.0186340659856796E-10</v>
      </c>
      <c r="E2569" s="41"/>
    </row>
    <row r="2570" hidden="1">
      <c r="A2570" s="57" t="s">
        <v>3443</v>
      </c>
      <c r="B2570" s="29">
        <v>44442.0</v>
      </c>
      <c r="C2570" s="58">
        <v>44442.0</v>
      </c>
      <c r="D2570" s="27">
        <v>0.0</v>
      </c>
      <c r="E2570" s="41"/>
    </row>
    <row r="2571" hidden="1">
      <c r="A2571" s="57" t="s">
        <v>3444</v>
      </c>
      <c r="B2571" s="29">
        <v>66130.0</v>
      </c>
      <c r="C2571" s="58">
        <v>66130.0</v>
      </c>
      <c r="D2571" s="27">
        <v>0.0</v>
      </c>
      <c r="E2571" s="41"/>
    </row>
    <row r="2572" hidden="1">
      <c r="A2572" s="57" t="s">
        <v>3445</v>
      </c>
      <c r="B2572" s="29">
        <v>49294.0</v>
      </c>
      <c r="C2572" s="58">
        <v>49294.0</v>
      </c>
      <c r="D2572" s="27">
        <v>0.0</v>
      </c>
      <c r="E2572" s="41"/>
    </row>
    <row r="2573" hidden="1">
      <c r="A2573" s="57" t="s">
        <v>3447</v>
      </c>
      <c r="B2573" s="29">
        <v>0.0</v>
      </c>
      <c r="C2573" s="58">
        <v>0.0</v>
      </c>
      <c r="D2573" s="27">
        <v>0.0</v>
      </c>
      <c r="E2573" s="41"/>
    </row>
    <row r="2574" hidden="1">
      <c r="A2574" s="57" t="s">
        <v>3448</v>
      </c>
      <c r="B2574" s="29">
        <v>8050.0</v>
      </c>
      <c r="C2574" s="58">
        <v>8050.0</v>
      </c>
      <c r="D2574" s="27">
        <v>0.0</v>
      </c>
      <c r="E2574" s="41"/>
    </row>
    <row r="2575" hidden="1">
      <c r="A2575" s="35" t="s">
        <v>3449</v>
      </c>
      <c r="B2575" s="29">
        <v>293959.56</v>
      </c>
      <c r="C2575" s="58">
        <v>293959.5599999995</v>
      </c>
      <c r="D2575" s="27">
        <v>-5.238689482212067E-10</v>
      </c>
      <c r="E2575" s="41"/>
    </row>
    <row r="2576" hidden="1">
      <c r="A2576" s="36" t="s">
        <v>3450</v>
      </c>
      <c r="B2576" s="42">
        <v>0.6000000000203727</v>
      </c>
      <c r="C2576" s="64">
        <v>-79.399999999383</v>
      </c>
      <c r="D2576" s="65">
        <v>-79.99999999940337</v>
      </c>
      <c r="E2576" s="45"/>
    </row>
    <row r="2577" hidden="1">
      <c r="A2577" s="39"/>
      <c r="B2577" s="59"/>
      <c r="C2577" s="66"/>
      <c r="D2577" s="60"/>
      <c r="E2577" s="67"/>
    </row>
    <row r="2578" hidden="1">
      <c r="A2578" s="39"/>
      <c r="B2578" s="59"/>
      <c r="C2578" s="66"/>
      <c r="D2578" s="60"/>
      <c r="E2578" s="67"/>
    </row>
    <row r="2579" hidden="1">
      <c r="A2579" s="5" t="s">
        <v>4460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5" t="s">
        <v>3423</v>
      </c>
      <c r="B2581" s="6"/>
      <c r="C2581" s="6"/>
      <c r="D2581" s="6"/>
      <c r="E2581" s="7"/>
    </row>
    <row r="2582" hidden="1">
      <c r="A2582" s="10"/>
      <c r="B2582" s="11"/>
      <c r="C2582" s="11"/>
      <c r="D2582" s="11"/>
      <c r="E2582" s="12"/>
    </row>
    <row r="2583" hidden="1">
      <c r="A2583" s="13">
        <v>46062.0</v>
      </c>
      <c r="B2583" s="6"/>
      <c r="C2583" s="53" t="s">
        <v>3424</v>
      </c>
      <c r="D2583" s="15">
        <v>46068.0</v>
      </c>
      <c r="E2583" s="7"/>
    </row>
    <row r="2584" hidden="1">
      <c r="A2584" s="10"/>
      <c r="B2584" s="11"/>
      <c r="C2584" s="16"/>
      <c r="D2584" s="11"/>
      <c r="E2584" s="12"/>
    </row>
    <row r="2585" hidden="1">
      <c r="A2585" s="54" t="s">
        <v>4468</v>
      </c>
      <c r="B2585" s="7"/>
      <c r="C2585" s="16"/>
      <c r="D2585" s="55" t="s">
        <v>4469</v>
      </c>
      <c r="E2585" s="7"/>
    </row>
    <row r="2586" hidden="1">
      <c r="A2586" s="10"/>
      <c r="B2586" s="12"/>
      <c r="C2586" s="16"/>
      <c r="D2586" s="11"/>
      <c r="E2586" s="12"/>
    </row>
    <row r="2587" hidden="1">
      <c r="A2587" s="19" t="s">
        <v>3425</v>
      </c>
      <c r="B2587" s="6"/>
      <c r="C2587" s="6"/>
      <c r="D2587" s="6"/>
      <c r="E2587" s="7"/>
    </row>
    <row r="2588" hidden="1">
      <c r="A2588" s="20" t="s">
        <v>3426</v>
      </c>
      <c r="B2588" s="21" t="s">
        <v>3427</v>
      </c>
      <c r="C2588" s="22" t="s">
        <v>3428</v>
      </c>
      <c r="D2588" s="21" t="s">
        <v>3429</v>
      </c>
      <c r="E2588" s="23" t="s">
        <v>13</v>
      </c>
    </row>
    <row r="2589" hidden="1">
      <c r="A2589" s="56" t="s">
        <v>3430</v>
      </c>
      <c r="B2589" s="25">
        <v>30982.0</v>
      </c>
      <c r="C2589" s="26">
        <v>30982.0</v>
      </c>
      <c r="D2589" s="27">
        <v>0.0</v>
      </c>
      <c r="E2589" s="28"/>
    </row>
    <row r="2590" hidden="1">
      <c r="A2590" s="56" t="s">
        <v>3431</v>
      </c>
      <c r="B2590" s="29">
        <v>11551.0</v>
      </c>
      <c r="C2590" s="26">
        <v>11551.0</v>
      </c>
      <c r="D2590" s="27">
        <v>0.0</v>
      </c>
      <c r="E2590" s="40"/>
    </row>
    <row r="2591" hidden="1">
      <c r="A2591" s="56" t="s">
        <v>3432</v>
      </c>
      <c r="B2591" s="25">
        <v>560.0</v>
      </c>
      <c r="C2591" s="26">
        <v>560.0</v>
      </c>
      <c r="D2591" s="27">
        <v>0.0</v>
      </c>
      <c r="E2591" s="41"/>
    </row>
    <row r="2592" hidden="1">
      <c r="A2592" s="56" t="s">
        <v>3434</v>
      </c>
      <c r="B2592" s="29">
        <v>500.0</v>
      </c>
      <c r="C2592" s="26">
        <v>500.0</v>
      </c>
      <c r="D2592" s="27">
        <v>0.0</v>
      </c>
      <c r="E2592" s="41"/>
    </row>
    <row r="2593" hidden="1">
      <c r="A2593" s="31" t="s">
        <v>3436</v>
      </c>
      <c r="B2593" s="29">
        <v>0.0</v>
      </c>
      <c r="C2593" s="26"/>
      <c r="D2593" s="27">
        <v>0.0</v>
      </c>
      <c r="E2593" s="40"/>
    </row>
    <row r="2594" hidden="1">
      <c r="A2594" s="31" t="s">
        <v>3438</v>
      </c>
      <c r="B2594" s="29">
        <v>0.0</v>
      </c>
      <c r="C2594" s="26">
        <v>244.0</v>
      </c>
      <c r="D2594" s="27">
        <v>244.0</v>
      </c>
      <c r="E2594" s="40" t="s">
        <v>4651</v>
      </c>
    </row>
    <row r="2595" hidden="1">
      <c r="A2595" s="31" t="s">
        <v>3439</v>
      </c>
      <c r="B2595" s="29">
        <v>4570.0</v>
      </c>
      <c r="C2595" s="26">
        <v>4326.0</v>
      </c>
      <c r="D2595" s="27">
        <v>-244.0</v>
      </c>
      <c r="E2595" s="28" t="s">
        <v>7771</v>
      </c>
    </row>
    <row r="2596" hidden="1">
      <c r="A2596" s="31" t="s">
        <v>3441</v>
      </c>
      <c r="B2596" s="29">
        <v>5000.0</v>
      </c>
      <c r="C2596" s="26">
        <v>5000.0</v>
      </c>
      <c r="D2596" s="27">
        <v>0.0</v>
      </c>
      <c r="E2596" s="40"/>
    </row>
    <row r="2597" hidden="1">
      <c r="A2597" s="57" t="s">
        <v>3442</v>
      </c>
      <c r="B2597" s="29">
        <v>90872.0</v>
      </c>
      <c r="C2597" s="29">
        <v>90872.0</v>
      </c>
      <c r="D2597" s="27">
        <v>0.0</v>
      </c>
      <c r="E2597" s="41"/>
    </row>
    <row r="2598" hidden="1">
      <c r="A2598" s="57" t="s">
        <v>3443</v>
      </c>
      <c r="B2598" s="29">
        <v>39919.0</v>
      </c>
      <c r="C2598" s="58">
        <v>39919.0</v>
      </c>
      <c r="D2598" s="27">
        <v>0.0</v>
      </c>
      <c r="E2598" s="41"/>
    </row>
    <row r="2599" hidden="1">
      <c r="A2599" s="57" t="s">
        <v>3444</v>
      </c>
      <c r="B2599" s="29">
        <v>69884.0</v>
      </c>
      <c r="C2599" s="58">
        <v>69884.0</v>
      </c>
      <c r="D2599" s="27">
        <v>0.0</v>
      </c>
      <c r="E2599" s="41"/>
    </row>
    <row r="2600" hidden="1">
      <c r="A2600" s="57" t="s">
        <v>3445</v>
      </c>
      <c r="B2600" s="29">
        <v>61441.0</v>
      </c>
      <c r="C2600" s="58">
        <v>61441.0</v>
      </c>
      <c r="D2600" s="27">
        <v>0.0</v>
      </c>
      <c r="E2600" s="41"/>
    </row>
    <row r="2601" hidden="1">
      <c r="A2601" s="57" t="s">
        <v>3447</v>
      </c>
      <c r="B2601" s="29">
        <v>0.0</v>
      </c>
      <c r="C2601" s="58">
        <v>0.0</v>
      </c>
      <c r="D2601" s="27">
        <v>0.0</v>
      </c>
      <c r="E2601" s="41"/>
    </row>
    <row r="2602" hidden="1">
      <c r="A2602" s="57" t="s">
        <v>3448</v>
      </c>
      <c r="B2602" s="29">
        <v>16175.0</v>
      </c>
      <c r="C2602" s="58">
        <v>16175.0</v>
      </c>
      <c r="D2602" s="27">
        <v>0.0</v>
      </c>
      <c r="E2602" s="41"/>
    </row>
    <row r="2603" hidden="1">
      <c r="A2603" s="35" t="s">
        <v>3449</v>
      </c>
      <c r="B2603" s="29">
        <v>315278.5</v>
      </c>
      <c r="C2603" s="58">
        <v>315278.5</v>
      </c>
      <c r="D2603" s="27">
        <v>0.0</v>
      </c>
      <c r="E2603" s="41"/>
    </row>
    <row r="2604" hidden="1">
      <c r="A2604" s="36" t="s">
        <v>3450</v>
      </c>
      <c r="B2604" s="42">
        <v>0.5</v>
      </c>
      <c r="C2604" s="64">
        <v>0.5</v>
      </c>
      <c r="D2604" s="65">
        <v>0.0</v>
      </c>
      <c r="E2604" s="45"/>
    </row>
    <row r="2605" hidden="1">
      <c r="A2605" s="39"/>
      <c r="B2605" s="59"/>
      <c r="C2605" s="66"/>
      <c r="D2605" s="60"/>
      <c r="E2605" s="67"/>
    </row>
    <row r="2606" hidden="1">
      <c r="A2606" s="39"/>
      <c r="B2606" s="59"/>
      <c r="C2606" s="66"/>
      <c r="D2606" s="60"/>
      <c r="E2606" s="67"/>
    </row>
    <row r="2607" hidden="1">
      <c r="A2607" s="5" t="s">
        <v>4460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5" t="s">
        <v>3423</v>
      </c>
      <c r="B2609" s="6"/>
      <c r="C2609" s="6"/>
      <c r="D2609" s="6"/>
      <c r="E2609" s="7"/>
    </row>
    <row r="2610" hidden="1">
      <c r="A2610" s="10"/>
      <c r="B2610" s="11"/>
      <c r="C2610" s="11"/>
      <c r="D2610" s="11"/>
      <c r="E2610" s="12"/>
    </row>
    <row r="2611" hidden="1">
      <c r="A2611" s="13">
        <v>46069.0</v>
      </c>
      <c r="B2611" s="6"/>
      <c r="C2611" s="53" t="s">
        <v>3424</v>
      </c>
      <c r="D2611" s="15">
        <v>46075.0</v>
      </c>
      <c r="E2611" s="7"/>
    </row>
    <row r="2612" hidden="1">
      <c r="A2612" s="10"/>
      <c r="B2612" s="11"/>
      <c r="C2612" s="16"/>
      <c r="D2612" s="11"/>
      <c r="E2612" s="12"/>
    </row>
    <row r="2613" hidden="1">
      <c r="A2613" s="54" t="s">
        <v>4468</v>
      </c>
      <c r="B2613" s="7"/>
      <c r="C2613" s="16"/>
      <c r="D2613" s="55" t="s">
        <v>4469</v>
      </c>
      <c r="E2613" s="7"/>
    </row>
    <row r="2614" hidden="1">
      <c r="A2614" s="10"/>
      <c r="B2614" s="12"/>
      <c r="C2614" s="16"/>
      <c r="D2614" s="11"/>
      <c r="E2614" s="12"/>
    </row>
    <row r="2615" hidden="1">
      <c r="A2615" s="19" t="s">
        <v>3425</v>
      </c>
      <c r="B2615" s="6"/>
      <c r="C2615" s="6"/>
      <c r="D2615" s="6"/>
      <c r="E2615" s="7"/>
    </row>
    <row r="2616" hidden="1">
      <c r="A2616" s="20" t="s">
        <v>3426</v>
      </c>
      <c r="B2616" s="21" t="s">
        <v>3427</v>
      </c>
      <c r="C2616" s="22" t="s">
        <v>3428</v>
      </c>
      <c r="D2616" s="21" t="s">
        <v>3429</v>
      </c>
      <c r="E2616" s="23" t="s">
        <v>13</v>
      </c>
    </row>
    <row r="2617" hidden="1">
      <c r="A2617" s="56" t="s">
        <v>3430</v>
      </c>
      <c r="B2617" s="25">
        <v>31220.0</v>
      </c>
      <c r="C2617" s="26">
        <v>31220.0</v>
      </c>
      <c r="D2617" s="27">
        <v>0.0</v>
      </c>
      <c r="E2617" s="28"/>
    </row>
    <row r="2618" hidden="1">
      <c r="A2618" s="56" t="s">
        <v>3431</v>
      </c>
      <c r="B2618" s="29">
        <v>13198.0</v>
      </c>
      <c r="C2618" s="26">
        <v>13198.0</v>
      </c>
      <c r="D2618" s="27">
        <v>0.0</v>
      </c>
      <c r="E2618" s="40"/>
    </row>
    <row r="2619" hidden="1">
      <c r="A2619" s="56" t="s">
        <v>3432</v>
      </c>
      <c r="B2619" s="25">
        <v>200.0</v>
      </c>
      <c r="C2619" s="26">
        <v>200.0</v>
      </c>
      <c r="D2619" s="27">
        <v>0.0</v>
      </c>
      <c r="E2619" s="41"/>
    </row>
    <row r="2620" hidden="1">
      <c r="A2620" s="56" t="s">
        <v>3434</v>
      </c>
      <c r="B2620" s="29">
        <v>500.0</v>
      </c>
      <c r="C2620" s="26">
        <v>1000.0</v>
      </c>
      <c r="D2620" s="27">
        <v>500.0</v>
      </c>
      <c r="E2620" s="41"/>
    </row>
    <row r="2621" hidden="1">
      <c r="A2621" s="31" t="s">
        <v>3436</v>
      </c>
      <c r="B2621" s="29">
        <v>320.0</v>
      </c>
      <c r="C2621" s="26"/>
      <c r="D2621" s="27">
        <v>-320.0</v>
      </c>
      <c r="E2621" s="40"/>
    </row>
    <row r="2622" hidden="1">
      <c r="A2622" s="31" t="s">
        <v>3438</v>
      </c>
      <c r="B2622" s="29">
        <v>0.0</v>
      </c>
      <c r="C2622" s="26"/>
      <c r="D2622" s="27">
        <v>0.0</v>
      </c>
      <c r="E2622" s="40"/>
    </row>
    <row r="2623" hidden="1">
      <c r="A2623" s="31" t="s">
        <v>3439</v>
      </c>
      <c r="B2623" s="29">
        <v>998.0</v>
      </c>
      <c r="C2623" s="26">
        <v>454.0</v>
      </c>
      <c r="D2623" s="27">
        <v>-544.0</v>
      </c>
      <c r="E2623" s="28" t="s">
        <v>7772</v>
      </c>
    </row>
    <row r="2624" hidden="1">
      <c r="A2624" s="31" t="s">
        <v>3441</v>
      </c>
      <c r="B2624" s="29">
        <v>5080.0</v>
      </c>
      <c r="C2624" s="26">
        <v>5080.0</v>
      </c>
      <c r="D2624" s="27">
        <v>0.0</v>
      </c>
      <c r="E2624" s="40"/>
    </row>
    <row r="2625" hidden="1">
      <c r="A2625" s="57" t="s">
        <v>3442</v>
      </c>
      <c r="B2625" s="29">
        <v>79728.0</v>
      </c>
      <c r="C2625" s="29">
        <v>79728.0</v>
      </c>
      <c r="D2625" s="27">
        <v>0.0</v>
      </c>
      <c r="E2625" s="41"/>
    </row>
    <row r="2626" hidden="1">
      <c r="A2626" s="57" t="s">
        <v>3443</v>
      </c>
      <c r="B2626" s="29">
        <v>37090.0</v>
      </c>
      <c r="C2626" s="58">
        <v>37090.0</v>
      </c>
      <c r="D2626" s="27">
        <v>0.0</v>
      </c>
      <c r="E2626" s="41"/>
    </row>
    <row r="2627" hidden="1">
      <c r="A2627" s="57" t="s">
        <v>3444</v>
      </c>
      <c r="B2627" s="29">
        <v>59763.0</v>
      </c>
      <c r="C2627" s="58">
        <v>59763.0</v>
      </c>
      <c r="D2627" s="27">
        <v>0.0</v>
      </c>
      <c r="E2627" s="41"/>
    </row>
    <row r="2628" hidden="1">
      <c r="A2628" s="57" t="s">
        <v>3445</v>
      </c>
      <c r="B2628" s="29">
        <v>60831.0</v>
      </c>
      <c r="C2628" s="58">
        <v>60831.0</v>
      </c>
      <c r="D2628" s="27">
        <v>0.0</v>
      </c>
      <c r="E2628" s="41"/>
    </row>
    <row r="2629" hidden="1">
      <c r="A2629" s="57" t="s">
        <v>3447</v>
      </c>
      <c r="B2629" s="29">
        <v>0.0</v>
      </c>
      <c r="C2629" s="58">
        <v>0.0</v>
      </c>
      <c r="D2629" s="27">
        <v>0.0</v>
      </c>
      <c r="E2629" s="41"/>
    </row>
    <row r="2630" hidden="1">
      <c r="A2630" s="57" t="s">
        <v>3448</v>
      </c>
      <c r="B2630" s="29">
        <v>12747.0</v>
      </c>
      <c r="C2630" s="58">
        <v>12747.0</v>
      </c>
      <c r="D2630" s="27">
        <v>0.0</v>
      </c>
      <c r="E2630" s="41"/>
    </row>
    <row r="2631" hidden="1">
      <c r="A2631" s="35" t="s">
        <v>3449</v>
      </c>
      <c r="B2631" s="29">
        <v>288927.0</v>
      </c>
      <c r="C2631" s="58">
        <v>288927.0</v>
      </c>
      <c r="D2631" s="27">
        <v>0.0</v>
      </c>
      <c r="E2631" s="41"/>
    </row>
    <row r="2632" hidden="1">
      <c r="A2632" s="36" t="s">
        <v>3450</v>
      </c>
      <c r="B2632" s="42">
        <v>1.0</v>
      </c>
      <c r="C2632" s="64">
        <v>-363.0</v>
      </c>
      <c r="D2632" s="65">
        <v>-364.0</v>
      </c>
      <c r="E2632" s="46" t="s">
        <v>7773</v>
      </c>
    </row>
    <row r="2633" hidden="1">
      <c r="A2633" s="39"/>
      <c r="B2633" s="59"/>
      <c r="C2633" s="66"/>
      <c r="D2633" s="60"/>
      <c r="E2633" s="68"/>
    </row>
    <row r="2634" hidden="1">
      <c r="A2634" s="39"/>
      <c r="B2634" s="59"/>
      <c r="C2634" s="66"/>
      <c r="D2634" s="60"/>
      <c r="E2634" s="68"/>
    </row>
    <row r="2635" hidden="1">
      <c r="A2635" s="5" t="s">
        <v>4460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5" t="s">
        <v>3423</v>
      </c>
      <c r="B2637" s="6"/>
      <c r="C2637" s="6"/>
      <c r="D2637" s="6"/>
      <c r="E2637" s="7"/>
    </row>
    <row r="2638" hidden="1">
      <c r="A2638" s="10"/>
      <c r="B2638" s="11"/>
      <c r="C2638" s="11"/>
      <c r="D2638" s="11"/>
      <c r="E2638" s="12"/>
    </row>
    <row r="2639" hidden="1">
      <c r="A2639" s="13">
        <v>46069.0</v>
      </c>
      <c r="B2639" s="6"/>
      <c r="C2639" s="53" t="s">
        <v>3424</v>
      </c>
      <c r="D2639" s="15">
        <v>46075.0</v>
      </c>
      <c r="E2639" s="7"/>
    </row>
    <row r="2640" hidden="1">
      <c r="A2640" s="10"/>
      <c r="B2640" s="11"/>
      <c r="C2640" s="16"/>
      <c r="D2640" s="11"/>
      <c r="E2640" s="12"/>
    </row>
    <row r="2641" hidden="1">
      <c r="A2641" s="54" t="s">
        <v>4468</v>
      </c>
      <c r="B2641" s="7"/>
      <c r="C2641" s="16"/>
      <c r="D2641" s="55" t="s">
        <v>4469</v>
      </c>
      <c r="E2641" s="7"/>
    </row>
    <row r="2642" hidden="1">
      <c r="A2642" s="10"/>
      <c r="B2642" s="12"/>
      <c r="C2642" s="16"/>
      <c r="D2642" s="11"/>
      <c r="E2642" s="12"/>
    </row>
    <row r="2643" hidden="1">
      <c r="A2643" s="19" t="s">
        <v>3425</v>
      </c>
      <c r="B2643" s="6"/>
      <c r="C2643" s="6"/>
      <c r="D2643" s="6"/>
      <c r="E2643" s="7"/>
    </row>
    <row r="2644" hidden="1">
      <c r="A2644" s="20" t="s">
        <v>3426</v>
      </c>
      <c r="B2644" s="21" t="s">
        <v>3427</v>
      </c>
      <c r="C2644" s="22" t="s">
        <v>3428</v>
      </c>
      <c r="D2644" s="21" t="s">
        <v>3429</v>
      </c>
      <c r="E2644" s="23" t="s">
        <v>13</v>
      </c>
    </row>
    <row r="2645" hidden="1">
      <c r="A2645" s="56" t="s">
        <v>3430</v>
      </c>
      <c r="B2645" s="25">
        <v>31220.0</v>
      </c>
      <c r="C2645" s="26">
        <v>31220.0</v>
      </c>
      <c r="D2645" s="27">
        <v>0.0</v>
      </c>
      <c r="E2645" s="28"/>
    </row>
    <row r="2646" hidden="1">
      <c r="A2646" s="56" t="s">
        <v>3431</v>
      </c>
      <c r="B2646" s="29">
        <v>13198.0</v>
      </c>
      <c r="C2646" s="26">
        <v>13198.0</v>
      </c>
      <c r="D2646" s="27">
        <v>0.0</v>
      </c>
      <c r="E2646" s="40"/>
    </row>
    <row r="2647" hidden="1">
      <c r="A2647" s="56" t="s">
        <v>3432</v>
      </c>
      <c r="B2647" s="25">
        <v>200.0</v>
      </c>
      <c r="C2647" s="26">
        <v>200.0</v>
      </c>
      <c r="D2647" s="27">
        <v>0.0</v>
      </c>
      <c r="E2647" s="41"/>
    </row>
    <row r="2648" hidden="1">
      <c r="A2648" s="56" t="s">
        <v>3434</v>
      </c>
      <c r="B2648" s="29">
        <v>500.0</v>
      </c>
      <c r="C2648" s="26">
        <v>1000.0</v>
      </c>
      <c r="D2648" s="27">
        <v>500.0</v>
      </c>
      <c r="E2648" s="41"/>
    </row>
    <row r="2649" hidden="1">
      <c r="A2649" s="31" t="s">
        <v>3436</v>
      </c>
      <c r="B2649" s="29">
        <v>320.0</v>
      </c>
      <c r="C2649" s="26"/>
      <c r="D2649" s="27">
        <v>-320.0</v>
      </c>
      <c r="E2649" s="40"/>
    </row>
    <row r="2650" hidden="1">
      <c r="A2650" s="31" t="s">
        <v>3438</v>
      </c>
      <c r="B2650" s="29">
        <v>0.0</v>
      </c>
      <c r="C2650" s="26"/>
      <c r="D2650" s="27">
        <v>0.0</v>
      </c>
      <c r="E2650" s="40"/>
    </row>
    <row r="2651" hidden="1">
      <c r="A2651" s="31" t="s">
        <v>3439</v>
      </c>
      <c r="B2651" s="29">
        <v>998.0</v>
      </c>
      <c r="C2651" s="26">
        <v>454.0</v>
      </c>
      <c r="D2651" s="27">
        <v>-544.0</v>
      </c>
      <c r="E2651" s="28" t="s">
        <v>7772</v>
      </c>
    </row>
    <row r="2652" hidden="1">
      <c r="A2652" s="31" t="s">
        <v>3441</v>
      </c>
      <c r="B2652" s="29">
        <v>5080.0</v>
      </c>
      <c r="C2652" s="26">
        <v>5080.0</v>
      </c>
      <c r="D2652" s="27">
        <v>0.0</v>
      </c>
      <c r="E2652" s="40"/>
    </row>
    <row r="2653" hidden="1">
      <c r="A2653" s="57" t="s">
        <v>3442</v>
      </c>
      <c r="B2653" s="29">
        <v>79728.0</v>
      </c>
      <c r="C2653" s="29">
        <v>79728.0</v>
      </c>
      <c r="D2653" s="27">
        <v>0.0</v>
      </c>
      <c r="E2653" s="41"/>
    </row>
    <row r="2654" hidden="1">
      <c r="A2654" s="57" t="s">
        <v>3443</v>
      </c>
      <c r="B2654" s="29">
        <v>37090.0</v>
      </c>
      <c r="C2654" s="58">
        <v>37090.0</v>
      </c>
      <c r="D2654" s="27">
        <v>0.0</v>
      </c>
      <c r="E2654" s="41"/>
    </row>
    <row r="2655" hidden="1">
      <c r="A2655" s="57" t="s">
        <v>3444</v>
      </c>
      <c r="B2655" s="29">
        <v>59763.0</v>
      </c>
      <c r="C2655" s="58">
        <v>59763.0</v>
      </c>
      <c r="D2655" s="27">
        <v>0.0</v>
      </c>
      <c r="E2655" s="41"/>
    </row>
    <row r="2656" hidden="1">
      <c r="A2656" s="57" t="s">
        <v>3445</v>
      </c>
      <c r="B2656" s="29">
        <v>60831.0</v>
      </c>
      <c r="C2656" s="58">
        <v>60831.0</v>
      </c>
      <c r="D2656" s="27">
        <v>0.0</v>
      </c>
      <c r="E2656" s="41"/>
    </row>
    <row r="2657" hidden="1">
      <c r="A2657" s="57" t="s">
        <v>3447</v>
      </c>
      <c r="B2657" s="29">
        <v>0.0</v>
      </c>
      <c r="C2657" s="58">
        <v>0.0</v>
      </c>
      <c r="D2657" s="27">
        <v>0.0</v>
      </c>
      <c r="E2657" s="41"/>
    </row>
    <row r="2658" hidden="1">
      <c r="A2658" s="57" t="s">
        <v>3448</v>
      </c>
      <c r="B2658" s="29">
        <v>12747.0</v>
      </c>
      <c r="C2658" s="58">
        <v>12747.0</v>
      </c>
      <c r="D2658" s="27">
        <v>0.0</v>
      </c>
      <c r="E2658" s="41"/>
    </row>
    <row r="2659" hidden="1">
      <c r="A2659" s="35" t="s">
        <v>3449</v>
      </c>
      <c r="B2659" s="29">
        <v>288927.0</v>
      </c>
      <c r="C2659" s="58">
        <v>288927.0</v>
      </c>
      <c r="D2659" s="27">
        <v>0.0</v>
      </c>
      <c r="E2659" s="41"/>
    </row>
    <row r="2660" hidden="1">
      <c r="A2660" s="36" t="s">
        <v>3450</v>
      </c>
      <c r="B2660" s="42">
        <v>1.0</v>
      </c>
      <c r="C2660" s="64">
        <v>-363.0</v>
      </c>
      <c r="D2660" s="65">
        <v>-364.0</v>
      </c>
      <c r="E2660" s="46" t="s">
        <v>7773</v>
      </c>
    </row>
    <row r="2661" hidden="1">
      <c r="A2661" s="39"/>
      <c r="B2661" s="59"/>
      <c r="C2661" s="66"/>
      <c r="D2661" s="60"/>
      <c r="E2661" s="68"/>
    </row>
    <row r="2662" hidden="1">
      <c r="A2662" s="39"/>
      <c r="B2662" s="59"/>
      <c r="C2662" s="66"/>
      <c r="D2662" s="60"/>
      <c r="E2662" s="68"/>
    </row>
    <row r="2663" hidden="1">
      <c r="A2663" s="5" t="s">
        <v>4460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5" t="s">
        <v>3423</v>
      </c>
      <c r="B2665" s="6"/>
      <c r="C2665" s="6"/>
      <c r="D2665" s="6"/>
      <c r="E2665" s="7"/>
    </row>
    <row r="2666" hidden="1">
      <c r="A2666" s="10"/>
      <c r="B2666" s="11"/>
      <c r="C2666" s="11"/>
      <c r="D2666" s="11"/>
      <c r="E2666" s="12"/>
    </row>
    <row r="2667" hidden="1">
      <c r="A2667" s="13">
        <v>46076.0</v>
      </c>
      <c r="B2667" s="6"/>
      <c r="C2667" s="53" t="s">
        <v>3424</v>
      </c>
      <c r="D2667" s="15">
        <v>46081.0</v>
      </c>
      <c r="E2667" s="7"/>
    </row>
    <row r="2668" hidden="1">
      <c r="A2668" s="10"/>
      <c r="B2668" s="11"/>
      <c r="C2668" s="16"/>
      <c r="D2668" s="11"/>
      <c r="E2668" s="12"/>
    </row>
    <row r="2669" hidden="1">
      <c r="A2669" s="54" t="s">
        <v>4468</v>
      </c>
      <c r="B2669" s="7"/>
      <c r="C2669" s="16"/>
      <c r="D2669" s="55" t="s">
        <v>4477</v>
      </c>
      <c r="E2669" s="7"/>
    </row>
    <row r="2670" hidden="1">
      <c r="A2670" s="10"/>
      <c r="B2670" s="12"/>
      <c r="C2670" s="16"/>
      <c r="D2670" s="11"/>
      <c r="E2670" s="12"/>
    </row>
    <row r="2671" hidden="1">
      <c r="A2671" s="19" t="s">
        <v>3425</v>
      </c>
      <c r="B2671" s="6"/>
      <c r="C2671" s="6"/>
      <c r="D2671" s="6"/>
      <c r="E2671" s="7"/>
    </row>
    <row r="2672" hidden="1">
      <c r="A2672" s="20" t="s">
        <v>3426</v>
      </c>
      <c r="B2672" s="21" t="s">
        <v>3427</v>
      </c>
      <c r="C2672" s="22" t="s">
        <v>3428</v>
      </c>
      <c r="D2672" s="21" t="s">
        <v>3429</v>
      </c>
      <c r="E2672" s="23" t="s">
        <v>13</v>
      </c>
    </row>
    <row r="2673" hidden="1">
      <c r="A2673" s="56" t="s">
        <v>3430</v>
      </c>
      <c r="B2673" s="25">
        <v>23368.0</v>
      </c>
      <c r="C2673" s="26">
        <v>23368.0</v>
      </c>
      <c r="D2673" s="27">
        <v>0.0</v>
      </c>
      <c r="E2673" s="28"/>
    </row>
    <row r="2674" hidden="1">
      <c r="A2674" s="56" t="s">
        <v>3431</v>
      </c>
      <c r="B2674" s="29">
        <v>8374.0</v>
      </c>
      <c r="C2674" s="26">
        <v>8374.0</v>
      </c>
      <c r="D2674" s="27">
        <v>0.0</v>
      </c>
      <c r="E2674" s="40"/>
    </row>
    <row r="2675" hidden="1">
      <c r="A2675" s="56" t="s">
        <v>3432</v>
      </c>
      <c r="B2675" s="25">
        <v>0.0</v>
      </c>
      <c r="C2675" s="26"/>
      <c r="D2675" s="27">
        <v>0.0</v>
      </c>
      <c r="E2675" s="41"/>
    </row>
    <row r="2676" hidden="1">
      <c r="A2676" s="56" t="s">
        <v>3434</v>
      </c>
      <c r="B2676" s="29">
        <v>0.0</v>
      </c>
      <c r="C2676" s="26"/>
      <c r="D2676" s="27">
        <v>0.0</v>
      </c>
      <c r="E2676" s="41"/>
    </row>
    <row r="2677" hidden="1">
      <c r="A2677" s="31" t="s">
        <v>3436</v>
      </c>
      <c r="B2677" s="29">
        <v>0.0</v>
      </c>
      <c r="C2677" s="26"/>
      <c r="D2677" s="27">
        <v>0.0</v>
      </c>
      <c r="E2677" s="40"/>
    </row>
    <row r="2678" hidden="1">
      <c r="A2678" s="31" t="s">
        <v>3438</v>
      </c>
      <c r="B2678" s="29">
        <v>0.0</v>
      </c>
      <c r="C2678" s="26"/>
      <c r="D2678" s="27">
        <v>0.0</v>
      </c>
      <c r="E2678" s="40"/>
    </row>
    <row r="2679" hidden="1">
      <c r="A2679" s="31" t="s">
        <v>3439</v>
      </c>
      <c r="B2679" s="29">
        <v>215.0</v>
      </c>
      <c r="C2679" s="26">
        <v>514.0</v>
      </c>
      <c r="D2679" s="27">
        <v>299.0</v>
      </c>
      <c r="E2679" s="28" t="s">
        <v>7774</v>
      </c>
    </row>
    <row r="2680" hidden="1">
      <c r="A2680" s="31" t="s">
        <v>3441</v>
      </c>
      <c r="B2680" s="29">
        <v>4320.0</v>
      </c>
      <c r="C2680" s="26">
        <v>4440.0</v>
      </c>
      <c r="D2680" s="27">
        <v>120.0</v>
      </c>
      <c r="E2680" s="40"/>
    </row>
    <row r="2681" hidden="1">
      <c r="A2681" s="57" t="s">
        <v>3442</v>
      </c>
      <c r="B2681" s="29">
        <v>54493.0</v>
      </c>
      <c r="C2681" s="29">
        <v>59773.0</v>
      </c>
      <c r="D2681" s="27">
        <v>5280.0</v>
      </c>
      <c r="E2681" s="41"/>
    </row>
    <row r="2682" hidden="1">
      <c r="A2682" s="57" t="s">
        <v>3443</v>
      </c>
      <c r="B2682" s="29">
        <v>30167.0</v>
      </c>
      <c r="C2682" s="58">
        <v>30167.0</v>
      </c>
      <c r="D2682" s="27">
        <v>0.0</v>
      </c>
      <c r="E2682" s="41"/>
    </row>
    <row r="2683" hidden="1">
      <c r="A2683" s="57" t="s">
        <v>3444</v>
      </c>
      <c r="B2683" s="29">
        <v>51455.0</v>
      </c>
      <c r="C2683" s="58">
        <v>51455.0</v>
      </c>
      <c r="D2683" s="27">
        <v>0.0</v>
      </c>
      <c r="E2683" s="41"/>
    </row>
    <row r="2684" hidden="1">
      <c r="A2684" s="57" t="s">
        <v>3445</v>
      </c>
      <c r="B2684" s="29">
        <v>49765.9</v>
      </c>
      <c r="C2684" s="58">
        <v>49765.9</v>
      </c>
      <c r="D2684" s="27">
        <v>0.0</v>
      </c>
      <c r="E2684" s="41"/>
    </row>
    <row r="2685" hidden="1">
      <c r="A2685" s="57" t="s">
        <v>3447</v>
      </c>
      <c r="B2685" s="29">
        <v>249.0</v>
      </c>
      <c r="C2685" s="58">
        <v>249.0</v>
      </c>
      <c r="D2685" s="27">
        <v>0.0</v>
      </c>
      <c r="E2685" s="41"/>
    </row>
    <row r="2686" hidden="1">
      <c r="A2686" s="57" t="s">
        <v>3448</v>
      </c>
      <c r="B2686" s="29">
        <v>9190.0</v>
      </c>
      <c r="C2686" s="58">
        <v>9190.0</v>
      </c>
      <c r="D2686" s="27">
        <v>0.0</v>
      </c>
      <c r="E2686" s="41"/>
    </row>
    <row r="2687" hidden="1">
      <c r="A2687" s="35" t="s">
        <v>3449</v>
      </c>
      <c r="B2687" s="29">
        <v>222406.4</v>
      </c>
      <c r="C2687" s="58">
        <v>227686.4</v>
      </c>
      <c r="D2687" s="27">
        <v>5280.0</v>
      </c>
      <c r="E2687" s="41"/>
    </row>
    <row r="2688" hidden="1">
      <c r="A2688" s="36" t="s">
        <v>3450</v>
      </c>
      <c r="B2688" s="42">
        <v>0.5</v>
      </c>
      <c r="C2688" s="64">
        <v>419.5</v>
      </c>
      <c r="D2688" s="65">
        <v>419.0</v>
      </c>
      <c r="E2688" s="46" t="s">
        <v>7775</v>
      </c>
    </row>
    <row r="2689" hidden="1">
      <c r="A2689" s="39"/>
      <c r="B2689" s="59"/>
      <c r="C2689" s="66"/>
      <c r="D2689" s="60"/>
      <c r="E2689" s="68"/>
    </row>
    <row r="2690" hidden="1">
      <c r="A2690" s="39"/>
      <c r="B2690" s="59"/>
      <c r="C2690" s="66"/>
      <c r="D2690" s="60"/>
      <c r="E2690" s="68"/>
    </row>
    <row r="2691" hidden="1">
      <c r="A2691" s="5" t="s">
        <v>4460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5" t="s">
        <v>3423</v>
      </c>
      <c r="B2693" s="6"/>
      <c r="C2693" s="6"/>
      <c r="D2693" s="6"/>
      <c r="E2693" s="7"/>
    </row>
    <row r="2694" hidden="1">
      <c r="A2694" s="10"/>
      <c r="B2694" s="11"/>
      <c r="C2694" s="11"/>
      <c r="D2694" s="11"/>
      <c r="E2694" s="12"/>
    </row>
    <row r="2695" hidden="1">
      <c r="A2695" s="13">
        <v>46082.0</v>
      </c>
      <c r="B2695" s="6"/>
      <c r="C2695" s="53" t="s">
        <v>3424</v>
      </c>
      <c r="D2695" s="15">
        <v>46082.0</v>
      </c>
      <c r="E2695" s="7"/>
    </row>
    <row r="2696" hidden="1">
      <c r="A2696" s="10"/>
      <c r="B2696" s="11"/>
      <c r="C2696" s="16"/>
      <c r="D2696" s="11"/>
      <c r="E2696" s="12"/>
    </row>
    <row r="2697" hidden="1">
      <c r="A2697" s="54" t="s">
        <v>4469</v>
      </c>
      <c r="B2697" s="7"/>
      <c r="C2697" s="16"/>
      <c r="D2697" s="55" t="s">
        <v>4469</v>
      </c>
      <c r="E2697" s="7"/>
    </row>
    <row r="2698" hidden="1">
      <c r="A2698" s="10"/>
      <c r="B2698" s="12"/>
      <c r="C2698" s="16"/>
      <c r="D2698" s="11"/>
      <c r="E2698" s="12"/>
    </row>
    <row r="2699" hidden="1">
      <c r="A2699" s="19" t="s">
        <v>3425</v>
      </c>
      <c r="B2699" s="6"/>
      <c r="C2699" s="6"/>
      <c r="D2699" s="6"/>
      <c r="E2699" s="7"/>
    </row>
    <row r="2700" hidden="1">
      <c r="A2700" s="20" t="s">
        <v>3426</v>
      </c>
      <c r="B2700" s="21" t="s">
        <v>3427</v>
      </c>
      <c r="C2700" s="22" t="s">
        <v>3428</v>
      </c>
      <c r="D2700" s="21" t="s">
        <v>3429</v>
      </c>
      <c r="E2700" s="23" t="s">
        <v>13</v>
      </c>
    </row>
    <row r="2701" hidden="1">
      <c r="A2701" s="56" t="s">
        <v>3430</v>
      </c>
      <c r="B2701" s="25">
        <v>6329.0</v>
      </c>
      <c r="C2701" s="26">
        <v>6330.0</v>
      </c>
      <c r="D2701" s="27">
        <v>1.0</v>
      </c>
      <c r="E2701" s="28"/>
    </row>
    <row r="2702" hidden="1">
      <c r="A2702" s="56" t="s">
        <v>3431</v>
      </c>
      <c r="B2702" s="29">
        <v>1741.0</v>
      </c>
      <c r="C2702" s="26">
        <v>1741.0</v>
      </c>
      <c r="D2702" s="27">
        <v>0.0</v>
      </c>
      <c r="E2702" s="40"/>
    </row>
    <row r="2703" hidden="1">
      <c r="A2703" s="56" t="s">
        <v>3432</v>
      </c>
      <c r="B2703" s="25">
        <v>0.0</v>
      </c>
      <c r="C2703" s="26"/>
      <c r="D2703" s="27">
        <v>0.0</v>
      </c>
      <c r="E2703" s="41"/>
    </row>
    <row r="2704" hidden="1">
      <c r="A2704" s="56" t="s">
        <v>3434</v>
      </c>
      <c r="B2704" s="29">
        <v>0.0</v>
      </c>
      <c r="C2704" s="26"/>
      <c r="D2704" s="27">
        <v>0.0</v>
      </c>
      <c r="E2704" s="41"/>
    </row>
    <row r="2705" hidden="1">
      <c r="A2705" s="31" t="s">
        <v>3436</v>
      </c>
      <c r="B2705" s="29">
        <v>0.0</v>
      </c>
      <c r="C2705" s="26"/>
      <c r="D2705" s="27">
        <v>0.0</v>
      </c>
      <c r="E2705" s="40"/>
    </row>
    <row r="2706" hidden="1">
      <c r="A2706" s="31" t="s">
        <v>3438</v>
      </c>
      <c r="B2706" s="29">
        <v>0.0</v>
      </c>
      <c r="C2706" s="26"/>
      <c r="D2706" s="27">
        <v>0.0</v>
      </c>
      <c r="E2706" s="40"/>
    </row>
    <row r="2707" hidden="1">
      <c r="A2707" s="31" t="s">
        <v>3439</v>
      </c>
      <c r="B2707" s="29">
        <v>0.0</v>
      </c>
      <c r="C2707" s="26"/>
      <c r="D2707" s="27">
        <v>0.0</v>
      </c>
      <c r="E2707" s="28"/>
    </row>
    <row r="2708" hidden="1">
      <c r="A2708" s="31" t="s">
        <v>3441</v>
      </c>
      <c r="B2708" s="29">
        <v>1000.0</v>
      </c>
      <c r="C2708" s="26">
        <v>1000.0</v>
      </c>
      <c r="D2708" s="27">
        <v>0.0</v>
      </c>
      <c r="E2708" s="40"/>
    </row>
    <row r="2709" hidden="1">
      <c r="A2709" s="57" t="s">
        <v>3442</v>
      </c>
      <c r="B2709" s="29">
        <v>12379.0</v>
      </c>
      <c r="C2709" s="29">
        <v>11945.0</v>
      </c>
      <c r="D2709" s="27">
        <v>-434.0</v>
      </c>
      <c r="E2709" s="41"/>
    </row>
    <row r="2710" hidden="1">
      <c r="A2710" s="57" t="s">
        <v>3443</v>
      </c>
      <c r="B2710" s="29">
        <v>3201.0</v>
      </c>
      <c r="C2710" s="58">
        <v>3201.0</v>
      </c>
      <c r="D2710" s="27">
        <v>0.0</v>
      </c>
      <c r="E2710" s="41"/>
    </row>
    <row r="2711" hidden="1">
      <c r="A2711" s="57" t="s">
        <v>3444</v>
      </c>
      <c r="B2711" s="29">
        <v>9346.0</v>
      </c>
      <c r="C2711" s="58">
        <v>9346.0</v>
      </c>
      <c r="D2711" s="27">
        <v>0.0</v>
      </c>
      <c r="E2711" s="41"/>
    </row>
    <row r="2712" hidden="1">
      <c r="A2712" s="57" t="s">
        <v>3445</v>
      </c>
      <c r="B2712" s="29">
        <v>10151.0</v>
      </c>
      <c r="C2712" s="58">
        <v>10151.0</v>
      </c>
      <c r="D2712" s="27">
        <v>0.0</v>
      </c>
      <c r="E2712" s="41"/>
    </row>
    <row r="2713" hidden="1">
      <c r="A2713" s="57" t="s">
        <v>3447</v>
      </c>
      <c r="B2713" s="29">
        <v>0.0</v>
      </c>
      <c r="C2713" s="58">
        <v>0.0</v>
      </c>
      <c r="D2713" s="27">
        <v>0.0</v>
      </c>
      <c r="E2713" s="41"/>
    </row>
    <row r="2714" hidden="1">
      <c r="A2714" s="57" t="s">
        <v>3448</v>
      </c>
      <c r="B2714" s="29">
        <v>1591.0</v>
      </c>
      <c r="C2714" s="58">
        <v>1591.0</v>
      </c>
      <c r="D2714" s="27">
        <v>0.0</v>
      </c>
      <c r="E2714" s="41"/>
    </row>
    <row r="2715" hidden="1">
      <c r="A2715" s="35" t="s">
        <v>3449</v>
      </c>
      <c r="B2715" s="29">
        <v>44147.0</v>
      </c>
      <c r="C2715" s="58">
        <v>43713.0</v>
      </c>
      <c r="D2715" s="27">
        <v>-434.0</v>
      </c>
      <c r="E2715" s="41"/>
    </row>
    <row r="2716" hidden="1">
      <c r="A2716" s="36" t="s">
        <v>3450</v>
      </c>
      <c r="B2716" s="42">
        <v>0.0</v>
      </c>
      <c r="C2716" s="64">
        <v>1.0</v>
      </c>
      <c r="D2716" s="65">
        <v>1.0</v>
      </c>
      <c r="E2716" s="46"/>
    </row>
    <row r="2717" hidden="1">
      <c r="A2717" s="39"/>
      <c r="B2717" s="59"/>
      <c r="C2717" s="66"/>
      <c r="D2717" s="60"/>
      <c r="E2717" s="68"/>
    </row>
    <row r="2718" hidden="1">
      <c r="A2718" s="39"/>
      <c r="B2718" s="59"/>
      <c r="C2718" s="66"/>
      <c r="D2718" s="60"/>
      <c r="E2718" s="68"/>
    </row>
    <row r="2719" hidden="1">
      <c r="A2719" s="5" t="s">
        <v>4460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5" t="s">
        <v>3423</v>
      </c>
      <c r="B2721" s="6"/>
      <c r="C2721" s="6"/>
      <c r="D2721" s="6"/>
      <c r="E2721" s="7"/>
    </row>
    <row r="2722" hidden="1">
      <c r="A2722" s="10"/>
      <c r="B2722" s="11"/>
      <c r="C2722" s="11"/>
      <c r="D2722" s="11"/>
      <c r="E2722" s="12"/>
    </row>
    <row r="2723" hidden="1">
      <c r="A2723" s="13">
        <v>46083.0</v>
      </c>
      <c r="B2723" s="6"/>
      <c r="C2723" s="53" t="s">
        <v>3424</v>
      </c>
      <c r="D2723" s="15">
        <v>46089.0</v>
      </c>
      <c r="E2723" s="7"/>
    </row>
    <row r="2724" hidden="1">
      <c r="A2724" s="10"/>
      <c r="B2724" s="11"/>
      <c r="C2724" s="16"/>
      <c r="D2724" s="11"/>
      <c r="E2724" s="12"/>
    </row>
    <row r="2725" hidden="1">
      <c r="A2725" s="54" t="s">
        <v>4468</v>
      </c>
      <c r="B2725" s="7"/>
      <c r="C2725" s="16"/>
      <c r="D2725" s="55" t="s">
        <v>4469</v>
      </c>
      <c r="E2725" s="7"/>
    </row>
    <row r="2726" hidden="1">
      <c r="A2726" s="10"/>
      <c r="B2726" s="12"/>
      <c r="C2726" s="16"/>
      <c r="D2726" s="11"/>
      <c r="E2726" s="12"/>
    </row>
    <row r="2727" hidden="1">
      <c r="A2727" s="19" t="s">
        <v>3425</v>
      </c>
      <c r="B2727" s="6"/>
      <c r="C2727" s="6"/>
      <c r="D2727" s="6"/>
      <c r="E2727" s="7"/>
    </row>
    <row r="2728" hidden="1">
      <c r="A2728" s="20" t="s">
        <v>3426</v>
      </c>
      <c r="B2728" s="21" t="s">
        <v>3427</v>
      </c>
      <c r="C2728" s="22" t="s">
        <v>3428</v>
      </c>
      <c r="D2728" s="21" t="s">
        <v>3429</v>
      </c>
      <c r="E2728" s="23" t="s">
        <v>13</v>
      </c>
    </row>
    <row r="2729" hidden="1">
      <c r="A2729" s="56" t="s">
        <v>3430</v>
      </c>
      <c r="B2729" s="25">
        <v>19082.0</v>
      </c>
      <c r="C2729" s="26">
        <v>19082.0</v>
      </c>
      <c r="D2729" s="27">
        <v>0.0</v>
      </c>
      <c r="E2729" s="28"/>
    </row>
    <row r="2730" hidden="1">
      <c r="A2730" s="56" t="s">
        <v>3431</v>
      </c>
      <c r="B2730" s="29">
        <v>12547.0</v>
      </c>
      <c r="C2730" s="26">
        <v>12547.0</v>
      </c>
      <c r="D2730" s="27">
        <v>0.0</v>
      </c>
      <c r="E2730" s="40"/>
    </row>
    <row r="2731" hidden="1">
      <c r="A2731" s="56" t="s">
        <v>3432</v>
      </c>
      <c r="B2731" s="25">
        <v>0.0</v>
      </c>
      <c r="C2731" s="26"/>
      <c r="D2731" s="27">
        <v>0.0</v>
      </c>
      <c r="E2731" s="41"/>
    </row>
    <row r="2732" hidden="1">
      <c r="A2732" s="56" t="s">
        <v>3434</v>
      </c>
      <c r="B2732" s="29">
        <v>0.0</v>
      </c>
      <c r="C2732" s="26"/>
      <c r="D2732" s="27">
        <v>0.0</v>
      </c>
      <c r="E2732" s="41"/>
    </row>
    <row r="2733" hidden="1">
      <c r="A2733" s="31" t="s">
        <v>3436</v>
      </c>
      <c r="B2733" s="29">
        <v>0.0</v>
      </c>
      <c r="C2733" s="26"/>
      <c r="D2733" s="27">
        <v>0.0</v>
      </c>
      <c r="E2733" s="40"/>
    </row>
    <row r="2734" hidden="1">
      <c r="A2734" s="31" t="s">
        <v>3438</v>
      </c>
      <c r="B2734" s="29">
        <v>0.0</v>
      </c>
      <c r="C2734" s="26"/>
      <c r="D2734" s="27">
        <v>0.0</v>
      </c>
      <c r="E2734" s="40"/>
    </row>
    <row r="2735" hidden="1">
      <c r="A2735" s="31" t="s">
        <v>3439</v>
      </c>
      <c r="B2735" s="29">
        <v>193.0</v>
      </c>
      <c r="C2735" s="26">
        <v>193.0</v>
      </c>
      <c r="D2735" s="27">
        <v>0.0</v>
      </c>
      <c r="E2735" s="28" t="s">
        <v>7776</v>
      </c>
    </row>
    <row r="2736" hidden="1">
      <c r="A2736" s="31" t="s">
        <v>3441</v>
      </c>
      <c r="B2736" s="29">
        <v>4760.0</v>
      </c>
      <c r="C2736" s="26">
        <v>4760.0</v>
      </c>
      <c r="D2736" s="27">
        <v>0.0</v>
      </c>
      <c r="E2736" s="40"/>
    </row>
    <row r="2737" hidden="1">
      <c r="A2737" s="57" t="s">
        <v>3442</v>
      </c>
      <c r="B2737" s="29">
        <v>66298.0</v>
      </c>
      <c r="C2737" s="29">
        <v>66298.0</v>
      </c>
      <c r="D2737" s="27">
        <v>0.0</v>
      </c>
      <c r="E2737" s="41"/>
    </row>
    <row r="2738" hidden="1">
      <c r="A2738" s="57" t="s">
        <v>3443</v>
      </c>
      <c r="B2738" s="29">
        <v>26926.0</v>
      </c>
      <c r="C2738" s="58">
        <v>26926.0</v>
      </c>
      <c r="D2738" s="27">
        <v>0.0</v>
      </c>
      <c r="E2738" s="41"/>
    </row>
    <row r="2739" hidden="1">
      <c r="A2739" s="57" t="s">
        <v>3444</v>
      </c>
      <c r="B2739" s="29">
        <v>54591.0</v>
      </c>
      <c r="C2739" s="58">
        <v>54591.0</v>
      </c>
      <c r="D2739" s="27">
        <v>0.0</v>
      </c>
      <c r="E2739" s="41"/>
    </row>
    <row r="2740" hidden="1">
      <c r="A2740" s="57" t="s">
        <v>3445</v>
      </c>
      <c r="B2740" s="29">
        <v>50394.0</v>
      </c>
      <c r="C2740" s="58">
        <v>50703.0</v>
      </c>
      <c r="D2740" s="27">
        <v>309.0</v>
      </c>
      <c r="E2740" s="41"/>
    </row>
    <row r="2741" hidden="1">
      <c r="A2741" s="57" t="s">
        <v>3447</v>
      </c>
      <c r="B2741" s="29">
        <v>856.0</v>
      </c>
      <c r="C2741" s="58">
        <v>856.0</v>
      </c>
      <c r="D2741" s="27">
        <v>0.0</v>
      </c>
      <c r="E2741" s="41"/>
    </row>
    <row r="2742" hidden="1">
      <c r="A2742" s="57" t="s">
        <v>3448</v>
      </c>
      <c r="B2742" s="29">
        <v>6970.0</v>
      </c>
      <c r="C2742" s="58">
        <v>6970.0</v>
      </c>
      <c r="D2742" s="27">
        <v>0.0</v>
      </c>
      <c r="E2742" s="41"/>
    </row>
    <row r="2743" hidden="1">
      <c r="A2743" s="35" t="s">
        <v>3449</v>
      </c>
      <c r="B2743" s="29">
        <v>235647.0</v>
      </c>
      <c r="C2743" s="58">
        <v>236454.0</v>
      </c>
      <c r="D2743" s="27">
        <v>807.0</v>
      </c>
      <c r="E2743" s="41"/>
    </row>
    <row r="2744" hidden="1">
      <c r="A2744" s="36" t="s">
        <v>3450</v>
      </c>
      <c r="B2744" s="42">
        <v>0.0</v>
      </c>
      <c r="C2744" s="64">
        <v>-498.0</v>
      </c>
      <c r="D2744" s="65">
        <v>-498.0</v>
      </c>
      <c r="E2744" s="46"/>
    </row>
    <row r="2745" hidden="1">
      <c r="A2745" s="39"/>
      <c r="B2745" s="59"/>
      <c r="C2745" s="66"/>
      <c r="D2745" s="60"/>
      <c r="E2745" s="68"/>
    </row>
    <row r="2746" hidden="1">
      <c r="A2746" s="39"/>
      <c r="B2746" s="59"/>
      <c r="C2746" s="66"/>
      <c r="D2746" s="60"/>
      <c r="E2746" s="68"/>
    </row>
    <row r="2747" hidden="1">
      <c r="A2747" s="5" t="s">
        <v>4460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5" t="s">
        <v>3423</v>
      </c>
      <c r="B2749" s="6"/>
      <c r="C2749" s="6"/>
      <c r="D2749" s="6"/>
      <c r="E2749" s="7"/>
    </row>
    <row r="2750" hidden="1">
      <c r="A2750" s="10"/>
      <c r="B2750" s="11"/>
      <c r="C2750" s="11"/>
      <c r="D2750" s="11"/>
      <c r="E2750" s="12"/>
    </row>
    <row r="2751" hidden="1">
      <c r="A2751" s="13">
        <v>46090.0</v>
      </c>
      <c r="B2751" s="6"/>
      <c r="C2751" s="53" t="s">
        <v>3424</v>
      </c>
      <c r="D2751" s="15">
        <v>46096.0</v>
      </c>
      <c r="E2751" s="7"/>
    </row>
    <row r="2752" hidden="1">
      <c r="A2752" s="10"/>
      <c r="B2752" s="11"/>
      <c r="C2752" s="16"/>
      <c r="D2752" s="11"/>
      <c r="E2752" s="12"/>
    </row>
    <row r="2753" hidden="1">
      <c r="A2753" s="54" t="s">
        <v>4468</v>
      </c>
      <c r="B2753" s="7"/>
      <c r="C2753" s="16"/>
      <c r="D2753" s="55" t="s">
        <v>4469</v>
      </c>
      <c r="E2753" s="7"/>
    </row>
    <row r="2754" hidden="1">
      <c r="A2754" s="10"/>
      <c r="B2754" s="12"/>
      <c r="C2754" s="16"/>
      <c r="D2754" s="11"/>
      <c r="E2754" s="12"/>
    </row>
    <row r="2755" hidden="1">
      <c r="A2755" s="19" t="s">
        <v>3425</v>
      </c>
      <c r="B2755" s="6"/>
      <c r="C2755" s="6"/>
      <c r="D2755" s="6"/>
      <c r="E2755" s="7"/>
    </row>
    <row r="2756" hidden="1">
      <c r="A2756" s="20" t="s">
        <v>3426</v>
      </c>
      <c r="B2756" s="21" t="s">
        <v>3427</v>
      </c>
      <c r="C2756" s="22" t="s">
        <v>3428</v>
      </c>
      <c r="D2756" s="21" t="s">
        <v>3429</v>
      </c>
      <c r="E2756" s="23" t="s">
        <v>13</v>
      </c>
    </row>
    <row r="2757" hidden="1">
      <c r="A2757" s="56" t="s">
        <v>3430</v>
      </c>
      <c r="B2757" s="25">
        <v>27081.0</v>
      </c>
      <c r="C2757" s="26">
        <v>27081.0</v>
      </c>
      <c r="D2757" s="27">
        <v>0.0</v>
      </c>
      <c r="E2757" s="28"/>
    </row>
    <row r="2758" hidden="1">
      <c r="A2758" s="56" t="s">
        <v>3431</v>
      </c>
      <c r="B2758" s="29">
        <v>15649.0</v>
      </c>
      <c r="C2758" s="26">
        <v>15649.0</v>
      </c>
      <c r="D2758" s="27">
        <v>0.0</v>
      </c>
      <c r="E2758" s="40"/>
    </row>
    <row r="2759" hidden="1">
      <c r="A2759" s="56" t="s">
        <v>3432</v>
      </c>
      <c r="B2759" s="25">
        <v>0.0</v>
      </c>
      <c r="C2759" s="26"/>
      <c r="D2759" s="27">
        <v>0.0</v>
      </c>
      <c r="E2759" s="41"/>
    </row>
    <row r="2760" hidden="1">
      <c r="A2760" s="56" t="s">
        <v>3434</v>
      </c>
      <c r="B2760" s="29">
        <v>0.0</v>
      </c>
      <c r="C2760" s="26"/>
      <c r="D2760" s="27">
        <v>0.0</v>
      </c>
      <c r="E2760" s="41"/>
    </row>
    <row r="2761" hidden="1">
      <c r="A2761" s="31" t="s">
        <v>3436</v>
      </c>
      <c r="B2761" s="29">
        <v>40.0</v>
      </c>
      <c r="C2761" s="26"/>
      <c r="D2761" s="27">
        <v>-40.0</v>
      </c>
      <c r="E2761" s="40"/>
    </row>
    <row r="2762" hidden="1">
      <c r="A2762" s="31" t="s">
        <v>3438</v>
      </c>
      <c r="B2762" s="29">
        <v>0.0</v>
      </c>
      <c r="C2762" s="26"/>
      <c r="D2762" s="27">
        <v>0.0</v>
      </c>
      <c r="E2762" s="40"/>
    </row>
    <row r="2763" hidden="1">
      <c r="A2763" s="31" t="s">
        <v>3439</v>
      </c>
      <c r="B2763" s="29">
        <v>0.0</v>
      </c>
      <c r="C2763" s="26"/>
      <c r="D2763" s="27">
        <v>0.0</v>
      </c>
      <c r="E2763" s="28"/>
    </row>
    <row r="2764" hidden="1">
      <c r="A2764" s="31" t="s">
        <v>3441</v>
      </c>
      <c r="B2764" s="29">
        <v>4960.0</v>
      </c>
      <c r="C2764" s="26">
        <v>5000.0</v>
      </c>
      <c r="D2764" s="27">
        <v>40.0</v>
      </c>
      <c r="E2764" s="40"/>
    </row>
    <row r="2765" hidden="1">
      <c r="A2765" s="57" t="s">
        <v>3442</v>
      </c>
      <c r="B2765" s="29">
        <v>78678.0</v>
      </c>
      <c r="C2765" s="29">
        <v>78678.0</v>
      </c>
      <c r="D2765" s="27">
        <v>0.0</v>
      </c>
      <c r="E2765" s="41"/>
    </row>
    <row r="2766" hidden="1">
      <c r="A2766" s="57" t="s">
        <v>3443</v>
      </c>
      <c r="B2766" s="29">
        <v>33045.0</v>
      </c>
      <c r="C2766" s="58">
        <v>33045.0</v>
      </c>
      <c r="D2766" s="27">
        <v>0.0</v>
      </c>
      <c r="E2766" s="41"/>
    </row>
    <row r="2767" hidden="1">
      <c r="A2767" s="57" t="s">
        <v>3444</v>
      </c>
      <c r="B2767" s="29">
        <v>72232.0</v>
      </c>
      <c r="C2767" s="58">
        <v>72232.0</v>
      </c>
      <c r="D2767" s="27">
        <v>0.0</v>
      </c>
      <c r="E2767" s="41"/>
    </row>
    <row r="2768" hidden="1">
      <c r="A2768" s="57" t="s">
        <v>3445</v>
      </c>
      <c r="B2768" s="29">
        <v>57576.0</v>
      </c>
      <c r="C2768" s="58">
        <v>57876.0</v>
      </c>
      <c r="D2768" s="27">
        <v>300.0</v>
      </c>
      <c r="E2768" s="41"/>
    </row>
    <row r="2769" hidden="1">
      <c r="A2769" s="57" t="s">
        <v>3447</v>
      </c>
      <c r="B2769" s="29">
        <v>927.0</v>
      </c>
      <c r="C2769" s="58">
        <v>927.0</v>
      </c>
      <c r="D2769" s="27">
        <v>0.0</v>
      </c>
      <c r="E2769" s="41"/>
    </row>
    <row r="2770" hidden="1">
      <c r="A2770" s="57" t="s">
        <v>3448</v>
      </c>
      <c r="B2770" s="29">
        <v>9504.0</v>
      </c>
      <c r="C2770" s="58">
        <v>9504.0</v>
      </c>
      <c r="D2770" s="27">
        <v>0.0</v>
      </c>
      <c r="E2770" s="41"/>
    </row>
    <row r="2771" hidden="1">
      <c r="A2771" s="35" t="s">
        <v>3449</v>
      </c>
      <c r="B2771" s="29">
        <v>290186.6</v>
      </c>
      <c r="C2771" s="58">
        <v>290486.6</v>
      </c>
      <c r="D2771" s="27">
        <v>300.0</v>
      </c>
      <c r="E2771" s="41"/>
    </row>
    <row r="2772" hidden="1">
      <c r="A2772" s="36" t="s">
        <v>3450</v>
      </c>
      <c r="B2772" s="42">
        <v>0.9000000000014552</v>
      </c>
      <c r="C2772" s="64">
        <v>1.400000000023283</v>
      </c>
      <c r="D2772" s="65">
        <v>0.5000000000218279</v>
      </c>
      <c r="E2772" s="46"/>
    </row>
    <row r="2773" hidden="1">
      <c r="A2773" s="39"/>
      <c r="B2773" s="59"/>
      <c r="C2773" s="66"/>
      <c r="D2773" s="60"/>
      <c r="E2773" s="68"/>
    </row>
    <row r="2774" hidden="1">
      <c r="A2774" s="39"/>
      <c r="B2774" s="59"/>
      <c r="C2774" s="66"/>
      <c r="D2774" s="60"/>
      <c r="E2774" s="68"/>
    </row>
    <row r="2775" hidden="1">
      <c r="A2775" s="5" t="s">
        <v>4460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5" t="s">
        <v>3423</v>
      </c>
      <c r="B2777" s="6"/>
      <c r="C2777" s="6"/>
      <c r="D2777" s="6"/>
      <c r="E2777" s="7"/>
    </row>
    <row r="2778" hidden="1">
      <c r="A2778" s="10"/>
      <c r="B2778" s="11"/>
      <c r="C2778" s="11"/>
      <c r="D2778" s="11"/>
      <c r="E2778" s="12"/>
    </row>
    <row r="2779" hidden="1">
      <c r="A2779" s="13">
        <v>46097.0</v>
      </c>
      <c r="B2779" s="6"/>
      <c r="C2779" s="53" t="s">
        <v>3424</v>
      </c>
      <c r="D2779" s="15">
        <v>46103.0</v>
      </c>
      <c r="E2779" s="7"/>
    </row>
    <row r="2780" hidden="1">
      <c r="A2780" s="10"/>
      <c r="B2780" s="11"/>
      <c r="C2780" s="16"/>
      <c r="D2780" s="11"/>
      <c r="E2780" s="12"/>
    </row>
    <row r="2781" hidden="1">
      <c r="A2781" s="54" t="s">
        <v>4468</v>
      </c>
      <c r="B2781" s="7"/>
      <c r="C2781" s="16"/>
      <c r="D2781" s="55" t="s">
        <v>4469</v>
      </c>
      <c r="E2781" s="7"/>
    </row>
    <row r="2782" hidden="1">
      <c r="A2782" s="10"/>
      <c r="B2782" s="12"/>
      <c r="C2782" s="16"/>
      <c r="D2782" s="11"/>
      <c r="E2782" s="12"/>
    </row>
    <row r="2783" hidden="1">
      <c r="A2783" s="19" t="s">
        <v>3425</v>
      </c>
      <c r="B2783" s="6"/>
      <c r="C2783" s="6"/>
      <c r="D2783" s="6"/>
      <c r="E2783" s="7"/>
    </row>
    <row r="2784" hidden="1">
      <c r="A2784" s="20" t="s">
        <v>3426</v>
      </c>
      <c r="B2784" s="21" t="s">
        <v>3427</v>
      </c>
      <c r="C2784" s="22" t="s">
        <v>3428</v>
      </c>
      <c r="D2784" s="21" t="s">
        <v>3429</v>
      </c>
      <c r="E2784" s="23" t="s">
        <v>13</v>
      </c>
    </row>
    <row r="2785" hidden="1">
      <c r="A2785" s="56" t="s">
        <v>3430</v>
      </c>
      <c r="B2785" s="25">
        <v>20738.0</v>
      </c>
      <c r="C2785" s="26">
        <v>20738.0</v>
      </c>
      <c r="D2785" s="27">
        <v>0.0</v>
      </c>
      <c r="E2785" s="28"/>
    </row>
    <row r="2786" hidden="1">
      <c r="A2786" s="56" t="s">
        <v>3431</v>
      </c>
      <c r="B2786" s="29">
        <v>14274.0</v>
      </c>
      <c r="C2786" s="26">
        <v>14274.0</v>
      </c>
      <c r="D2786" s="27">
        <v>0.0</v>
      </c>
      <c r="E2786" s="40"/>
    </row>
    <row r="2787" hidden="1">
      <c r="A2787" s="56" t="s">
        <v>3432</v>
      </c>
      <c r="B2787" s="25">
        <v>800.0</v>
      </c>
      <c r="C2787" s="26">
        <v>800.0</v>
      </c>
      <c r="D2787" s="27">
        <v>0.0</v>
      </c>
      <c r="E2787" s="41"/>
    </row>
    <row r="2788" hidden="1">
      <c r="A2788" s="56" t="s">
        <v>3434</v>
      </c>
      <c r="B2788" s="29">
        <v>500.0</v>
      </c>
      <c r="C2788" s="26">
        <v>500.0</v>
      </c>
      <c r="D2788" s="27">
        <v>0.0</v>
      </c>
      <c r="E2788" s="41"/>
    </row>
    <row r="2789" hidden="1">
      <c r="A2789" s="31" t="s">
        <v>3436</v>
      </c>
      <c r="B2789" s="29">
        <v>0.0</v>
      </c>
      <c r="C2789" s="26"/>
      <c r="D2789" s="27">
        <v>0.0</v>
      </c>
      <c r="E2789" s="40"/>
    </row>
    <row r="2790" hidden="1">
      <c r="A2790" s="31" t="s">
        <v>3438</v>
      </c>
      <c r="B2790" s="29">
        <v>0.0</v>
      </c>
      <c r="C2790" s="26"/>
      <c r="D2790" s="27">
        <v>0.0</v>
      </c>
      <c r="E2790" s="40"/>
    </row>
    <row r="2791" hidden="1">
      <c r="A2791" s="31" t="s">
        <v>3439</v>
      </c>
      <c r="B2791" s="29">
        <v>6099.0</v>
      </c>
      <c r="C2791" s="26">
        <v>6099.0</v>
      </c>
      <c r="D2791" s="27">
        <v>0.0</v>
      </c>
      <c r="E2791" s="28" t="s">
        <v>7777</v>
      </c>
    </row>
    <row r="2792" hidden="1">
      <c r="A2792" s="31" t="s">
        <v>3441</v>
      </c>
      <c r="B2792" s="29">
        <v>4240.0</v>
      </c>
      <c r="C2792" s="26">
        <v>4240.0</v>
      </c>
      <c r="D2792" s="27">
        <v>0.0</v>
      </c>
      <c r="E2792" s="40"/>
    </row>
    <row r="2793" hidden="1">
      <c r="A2793" s="57" t="s">
        <v>3442</v>
      </c>
      <c r="B2793" s="29">
        <v>79222.0</v>
      </c>
      <c r="C2793" s="29">
        <v>79222.0</v>
      </c>
      <c r="D2793" s="27">
        <v>0.0</v>
      </c>
      <c r="E2793" s="41"/>
    </row>
    <row r="2794" hidden="1">
      <c r="A2794" s="57" t="s">
        <v>3443</v>
      </c>
      <c r="B2794" s="29">
        <v>35221.0</v>
      </c>
      <c r="C2794" s="58">
        <v>34563.0</v>
      </c>
      <c r="D2794" s="27">
        <v>-658.0</v>
      </c>
      <c r="E2794" s="41"/>
    </row>
    <row r="2795" hidden="1">
      <c r="A2795" s="57" t="s">
        <v>3444</v>
      </c>
      <c r="B2795" s="29">
        <v>58417.0</v>
      </c>
      <c r="C2795" s="58">
        <v>58417.0</v>
      </c>
      <c r="D2795" s="27">
        <v>0.0</v>
      </c>
      <c r="E2795" s="41"/>
    </row>
    <row r="2796" hidden="1">
      <c r="A2796" s="57" t="s">
        <v>3445</v>
      </c>
      <c r="B2796" s="29">
        <v>56040.0</v>
      </c>
      <c r="C2796" s="58">
        <v>56040.0</v>
      </c>
      <c r="D2796" s="27">
        <v>0.0</v>
      </c>
      <c r="E2796" s="41"/>
    </row>
    <row r="2797" hidden="1">
      <c r="A2797" s="57" t="s">
        <v>3447</v>
      </c>
      <c r="B2797" s="29">
        <v>3705.0</v>
      </c>
      <c r="C2797" s="58">
        <v>3705.0</v>
      </c>
      <c r="D2797" s="27">
        <v>0.0</v>
      </c>
      <c r="E2797" s="41"/>
    </row>
    <row r="2798" hidden="1">
      <c r="A2798" s="57" t="s">
        <v>3448</v>
      </c>
      <c r="B2798" s="29">
        <v>6796.0</v>
      </c>
      <c r="C2798" s="58">
        <v>6796.0</v>
      </c>
      <c r="D2798" s="27">
        <v>0.0</v>
      </c>
      <c r="E2798" s="41"/>
    </row>
    <row r="2799" hidden="1">
      <c r="A2799" s="35" t="s">
        <v>3449</v>
      </c>
      <c r="B2799" s="29">
        <v>279255.0</v>
      </c>
      <c r="C2799" s="58">
        <v>278597.0</v>
      </c>
      <c r="D2799" s="27">
        <v>-658.0</v>
      </c>
      <c r="E2799" s="41"/>
    </row>
    <row r="2800" hidden="1">
      <c r="A2800" s="36" t="s">
        <v>3450</v>
      </c>
      <c r="B2800" s="42">
        <v>1.0</v>
      </c>
      <c r="C2800" s="64">
        <v>1.0</v>
      </c>
      <c r="D2800" s="65">
        <v>0.0</v>
      </c>
      <c r="E2800" s="46"/>
    </row>
    <row r="2801" hidden="1">
      <c r="A2801" s="39"/>
      <c r="B2801" s="59"/>
      <c r="C2801" s="66"/>
      <c r="D2801" s="60"/>
      <c r="E2801" s="68"/>
    </row>
    <row r="2802" hidden="1">
      <c r="A2802" s="39"/>
      <c r="B2802" s="59"/>
      <c r="C2802" s="66"/>
      <c r="D2802" s="60"/>
      <c r="E2802" s="68"/>
    </row>
    <row r="2803" hidden="1">
      <c r="A2803" s="5" t="s">
        <v>4460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5" t="s">
        <v>3423</v>
      </c>
      <c r="B2805" s="6"/>
      <c r="C2805" s="6"/>
      <c r="D2805" s="6"/>
      <c r="E2805" s="7"/>
    </row>
    <row r="2806" hidden="1">
      <c r="A2806" s="10"/>
      <c r="B2806" s="11"/>
      <c r="C2806" s="11"/>
      <c r="D2806" s="11"/>
      <c r="E2806" s="12"/>
    </row>
    <row r="2807" hidden="1">
      <c r="A2807" s="13">
        <v>46104.0</v>
      </c>
      <c r="B2807" s="6"/>
      <c r="C2807" s="53" t="s">
        <v>3424</v>
      </c>
      <c r="D2807" s="15">
        <v>46110.0</v>
      </c>
      <c r="E2807" s="7"/>
    </row>
    <row r="2808" hidden="1">
      <c r="A2808" s="10"/>
      <c r="B2808" s="11"/>
      <c r="C2808" s="16"/>
      <c r="D2808" s="11"/>
      <c r="E2808" s="12"/>
    </row>
    <row r="2809" hidden="1">
      <c r="A2809" s="54" t="s">
        <v>4468</v>
      </c>
      <c r="B2809" s="7"/>
      <c r="C2809" s="16"/>
      <c r="D2809" s="55" t="s">
        <v>4469</v>
      </c>
      <c r="E2809" s="7"/>
    </row>
    <row r="2810" hidden="1">
      <c r="A2810" s="10"/>
      <c r="B2810" s="12"/>
      <c r="C2810" s="16"/>
      <c r="D2810" s="11"/>
      <c r="E2810" s="12"/>
    </row>
    <row r="2811" hidden="1">
      <c r="A2811" s="19" t="s">
        <v>3425</v>
      </c>
      <c r="B2811" s="6"/>
      <c r="C2811" s="6"/>
      <c r="D2811" s="6"/>
      <c r="E2811" s="7"/>
    </row>
    <row r="2812" hidden="1">
      <c r="A2812" s="20" t="s">
        <v>3426</v>
      </c>
      <c r="B2812" s="21" t="s">
        <v>3427</v>
      </c>
      <c r="C2812" s="22" t="s">
        <v>3428</v>
      </c>
      <c r="D2812" s="21" t="s">
        <v>3429</v>
      </c>
      <c r="E2812" s="23" t="s">
        <v>13</v>
      </c>
    </row>
    <row r="2813" hidden="1">
      <c r="A2813" s="56" t="s">
        <v>3430</v>
      </c>
      <c r="B2813" s="25">
        <v>33440.0</v>
      </c>
      <c r="C2813" s="26">
        <v>33440.0</v>
      </c>
      <c r="D2813" s="27">
        <v>0.0</v>
      </c>
      <c r="E2813" s="28"/>
    </row>
    <row r="2814" hidden="1">
      <c r="A2814" s="56" t="s">
        <v>3431</v>
      </c>
      <c r="B2814" s="29">
        <v>13159.0</v>
      </c>
      <c r="C2814" s="26">
        <v>13159.0</v>
      </c>
      <c r="D2814" s="27">
        <v>0.0</v>
      </c>
      <c r="E2814" s="40"/>
    </row>
    <row r="2815" hidden="1">
      <c r="A2815" s="56" t="s">
        <v>3432</v>
      </c>
      <c r="B2815" s="25">
        <v>680.0</v>
      </c>
      <c r="C2815" s="26">
        <v>680.0</v>
      </c>
      <c r="D2815" s="27">
        <v>0.0</v>
      </c>
      <c r="E2815" s="41"/>
    </row>
    <row r="2816" hidden="1">
      <c r="A2816" s="56" t="s">
        <v>3434</v>
      </c>
      <c r="B2816" s="29">
        <v>500.0</v>
      </c>
      <c r="C2816" s="26">
        <v>500.0</v>
      </c>
      <c r="D2816" s="27">
        <v>0.0</v>
      </c>
      <c r="E2816" s="41"/>
    </row>
    <row r="2817" hidden="1">
      <c r="A2817" s="31" t="s">
        <v>3436</v>
      </c>
      <c r="B2817" s="29">
        <v>0.0</v>
      </c>
      <c r="C2817" s="26"/>
      <c r="D2817" s="27">
        <v>0.0</v>
      </c>
      <c r="E2817" s="40"/>
    </row>
    <row r="2818" hidden="1">
      <c r="A2818" s="31" t="s">
        <v>3438</v>
      </c>
      <c r="B2818" s="29">
        <v>0.0</v>
      </c>
      <c r="C2818" s="26"/>
      <c r="D2818" s="27">
        <v>0.0</v>
      </c>
      <c r="E2818" s="40"/>
    </row>
    <row r="2819" hidden="1">
      <c r="A2819" s="31" t="s">
        <v>3439</v>
      </c>
      <c r="B2819" s="29">
        <v>160.0</v>
      </c>
      <c r="C2819" s="26">
        <v>160.0</v>
      </c>
      <c r="D2819" s="27">
        <v>0.0</v>
      </c>
      <c r="E2819" s="28" t="s">
        <v>4467</v>
      </c>
    </row>
    <row r="2820" hidden="1">
      <c r="A2820" s="31" t="s">
        <v>3441</v>
      </c>
      <c r="B2820" s="29">
        <v>4715.0</v>
      </c>
      <c r="C2820" s="26">
        <v>4715.0</v>
      </c>
      <c r="D2820" s="27">
        <v>0.0</v>
      </c>
      <c r="E2820" s="40"/>
    </row>
    <row r="2821" hidden="1">
      <c r="A2821" s="57" t="s">
        <v>3442</v>
      </c>
      <c r="B2821" s="29">
        <v>60665.0</v>
      </c>
      <c r="C2821" s="29">
        <v>60665.0</v>
      </c>
      <c r="D2821" s="27">
        <v>0.0</v>
      </c>
      <c r="E2821" s="41"/>
    </row>
    <row r="2822" hidden="1">
      <c r="A2822" s="57" t="s">
        <v>3443</v>
      </c>
      <c r="B2822" s="29">
        <v>44927.0</v>
      </c>
      <c r="C2822" s="58">
        <v>44927.0</v>
      </c>
      <c r="D2822" s="27">
        <v>0.0</v>
      </c>
      <c r="E2822" s="41"/>
    </row>
    <row r="2823" hidden="1">
      <c r="A2823" s="57" t="s">
        <v>3444</v>
      </c>
      <c r="B2823" s="29">
        <v>61180.22</v>
      </c>
      <c r="C2823" s="58">
        <v>62410.630000000005</v>
      </c>
      <c r="D2823" s="27">
        <v>1230.4100000000035</v>
      </c>
      <c r="E2823" s="41"/>
    </row>
    <row r="2824" hidden="1">
      <c r="A2824" s="57" t="s">
        <v>3445</v>
      </c>
      <c r="B2824" s="29">
        <v>52360.0</v>
      </c>
      <c r="C2824" s="58">
        <v>52360.0</v>
      </c>
      <c r="D2824" s="27">
        <v>0.0</v>
      </c>
      <c r="E2824" s="41"/>
    </row>
    <row r="2825" hidden="1">
      <c r="A2825" s="57" t="s">
        <v>3447</v>
      </c>
      <c r="B2825" s="29">
        <v>0.0</v>
      </c>
      <c r="C2825" s="58">
        <v>0.0</v>
      </c>
      <c r="D2825" s="27">
        <v>0.0</v>
      </c>
      <c r="E2825" s="41"/>
    </row>
    <row r="2826" hidden="1">
      <c r="A2826" s="57" t="s">
        <v>3448</v>
      </c>
      <c r="B2826" s="29">
        <v>10711.61</v>
      </c>
      <c r="C2826" s="58">
        <v>10711.609999999999</v>
      </c>
      <c r="D2826" s="27">
        <v>-1.8189894035458565E-12</v>
      </c>
      <c r="E2826" s="41"/>
    </row>
    <row r="2827" hidden="1">
      <c r="A2827" s="35" t="s">
        <v>3449</v>
      </c>
      <c r="B2827" s="29">
        <v>271786.8300000001</v>
      </c>
      <c r="C2827" s="58">
        <v>273017.2400000001</v>
      </c>
      <c r="D2827" s="27">
        <v>1230.4100000000326</v>
      </c>
      <c r="E2827" s="41"/>
    </row>
    <row r="2828" hidden="1">
      <c r="A2828" s="36" t="s">
        <v>3450</v>
      </c>
      <c r="B2828" s="42">
        <v>-0.6100000000369619</v>
      </c>
      <c r="C2828" s="64">
        <v>-0.6100000001024455</v>
      </c>
      <c r="D2828" s="65">
        <v>-6.548361852765083E-11</v>
      </c>
      <c r="E2828" s="46"/>
    </row>
    <row r="2829" hidden="1">
      <c r="A2829" s="39"/>
      <c r="B2829" s="59"/>
      <c r="C2829" s="66"/>
      <c r="D2829" s="60"/>
      <c r="E2829" s="68"/>
    </row>
    <row r="2830" hidden="1">
      <c r="A2830" s="39"/>
      <c r="B2830" s="59"/>
      <c r="C2830" s="66"/>
      <c r="D2830" s="60"/>
      <c r="E2830" s="68"/>
    </row>
    <row r="2831" hidden="1">
      <c r="A2831" s="5" t="s">
        <v>4460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5" t="s">
        <v>3423</v>
      </c>
      <c r="B2833" s="6"/>
      <c r="C2833" s="6"/>
      <c r="D2833" s="6"/>
      <c r="E2833" s="7"/>
    </row>
    <row r="2834" hidden="1">
      <c r="A2834" s="10"/>
      <c r="B2834" s="11"/>
      <c r="C2834" s="11"/>
      <c r="D2834" s="11"/>
      <c r="E2834" s="12"/>
    </row>
    <row r="2835" hidden="1">
      <c r="A2835" s="13">
        <v>46111.0</v>
      </c>
      <c r="B2835" s="6"/>
      <c r="C2835" s="53" t="s">
        <v>3424</v>
      </c>
      <c r="D2835" s="15">
        <v>46112.0</v>
      </c>
      <c r="E2835" s="7"/>
    </row>
    <row r="2836" hidden="1">
      <c r="A2836" s="10"/>
      <c r="B2836" s="11"/>
      <c r="C2836" s="16"/>
      <c r="D2836" s="11"/>
      <c r="E2836" s="12"/>
    </row>
    <row r="2837" hidden="1">
      <c r="A2837" s="54" t="s">
        <v>4468</v>
      </c>
      <c r="B2837" s="7"/>
      <c r="C2837" s="16"/>
      <c r="D2837" s="55" t="s">
        <v>4470</v>
      </c>
      <c r="E2837" s="7"/>
    </row>
    <row r="2838" hidden="1">
      <c r="A2838" s="10"/>
      <c r="B2838" s="12"/>
      <c r="C2838" s="16"/>
      <c r="D2838" s="11"/>
      <c r="E2838" s="12"/>
    </row>
    <row r="2839" hidden="1">
      <c r="A2839" s="19" t="s">
        <v>3425</v>
      </c>
      <c r="B2839" s="6"/>
      <c r="C2839" s="6"/>
      <c r="D2839" s="6"/>
      <c r="E2839" s="7"/>
    </row>
    <row r="2840" hidden="1">
      <c r="A2840" s="20" t="s">
        <v>3426</v>
      </c>
      <c r="B2840" s="21" t="s">
        <v>3427</v>
      </c>
      <c r="C2840" s="22" t="s">
        <v>3428</v>
      </c>
      <c r="D2840" s="21" t="s">
        <v>3429</v>
      </c>
      <c r="E2840" s="23" t="s">
        <v>13</v>
      </c>
    </row>
    <row r="2841" hidden="1">
      <c r="A2841" s="56" t="s">
        <v>3430</v>
      </c>
      <c r="B2841" s="25">
        <v>3771.0</v>
      </c>
      <c r="C2841" s="26">
        <v>3771.0</v>
      </c>
      <c r="D2841" s="27">
        <v>0.0</v>
      </c>
      <c r="E2841" s="28"/>
    </row>
    <row r="2842" hidden="1">
      <c r="A2842" s="56" t="s">
        <v>3431</v>
      </c>
      <c r="B2842" s="29">
        <v>4212.0</v>
      </c>
      <c r="C2842" s="26">
        <v>4212.0</v>
      </c>
      <c r="D2842" s="27">
        <v>0.0</v>
      </c>
      <c r="E2842" s="40"/>
    </row>
    <row r="2843" hidden="1">
      <c r="A2843" s="56" t="s">
        <v>3432</v>
      </c>
      <c r="B2843" s="25">
        <v>0.0</v>
      </c>
      <c r="C2843" s="26"/>
      <c r="D2843" s="27">
        <v>0.0</v>
      </c>
      <c r="E2843" s="41"/>
    </row>
    <row r="2844" hidden="1">
      <c r="A2844" s="56" t="s">
        <v>3434</v>
      </c>
      <c r="B2844" s="29">
        <v>0.0</v>
      </c>
      <c r="C2844" s="26"/>
      <c r="D2844" s="27">
        <v>0.0</v>
      </c>
      <c r="E2844" s="41"/>
    </row>
    <row r="2845" hidden="1">
      <c r="A2845" s="31" t="s">
        <v>3436</v>
      </c>
      <c r="B2845" s="29">
        <v>0.0</v>
      </c>
      <c r="C2845" s="26"/>
      <c r="D2845" s="27">
        <v>0.0</v>
      </c>
      <c r="E2845" s="40"/>
    </row>
    <row r="2846" hidden="1">
      <c r="A2846" s="31" t="s">
        <v>3438</v>
      </c>
      <c r="B2846" s="29">
        <v>0.0</v>
      </c>
      <c r="C2846" s="26"/>
      <c r="D2846" s="27">
        <v>0.0</v>
      </c>
      <c r="E2846" s="40"/>
    </row>
    <row r="2847" hidden="1">
      <c r="A2847" s="31" t="s">
        <v>3439</v>
      </c>
      <c r="B2847" s="29">
        <v>3420.0</v>
      </c>
      <c r="C2847" s="26">
        <v>3420.0</v>
      </c>
      <c r="D2847" s="27">
        <v>0.0</v>
      </c>
      <c r="E2847" s="28" t="s">
        <v>7778</v>
      </c>
    </row>
    <row r="2848" hidden="1">
      <c r="A2848" s="31" t="s">
        <v>3441</v>
      </c>
      <c r="B2848" s="29">
        <v>1170.0</v>
      </c>
      <c r="C2848" s="26">
        <v>1170.0</v>
      </c>
      <c r="D2848" s="27">
        <v>0.0</v>
      </c>
      <c r="E2848" s="40"/>
    </row>
    <row r="2849" hidden="1">
      <c r="A2849" s="57" t="s">
        <v>3442</v>
      </c>
      <c r="B2849" s="29">
        <v>16157.0</v>
      </c>
      <c r="C2849" s="29">
        <v>16157.0</v>
      </c>
      <c r="D2849" s="27">
        <v>0.0</v>
      </c>
      <c r="E2849" s="41"/>
    </row>
    <row r="2850" hidden="1">
      <c r="A2850" s="57" t="s">
        <v>3443</v>
      </c>
      <c r="B2850" s="29">
        <v>12287.0</v>
      </c>
      <c r="C2850" s="58">
        <v>12287.0</v>
      </c>
      <c r="D2850" s="27">
        <v>0.0</v>
      </c>
      <c r="E2850" s="41"/>
    </row>
    <row r="2851" hidden="1">
      <c r="A2851" s="57" t="s">
        <v>3444</v>
      </c>
      <c r="B2851" s="29">
        <v>16448.42</v>
      </c>
      <c r="C2851" s="58">
        <v>16448.42</v>
      </c>
      <c r="D2851" s="27">
        <v>0.0</v>
      </c>
      <c r="E2851" s="41"/>
    </row>
    <row r="2852" hidden="1">
      <c r="A2852" s="57" t="s">
        <v>3445</v>
      </c>
      <c r="B2852" s="29">
        <v>15498.0</v>
      </c>
      <c r="C2852" s="58">
        <v>15498.0</v>
      </c>
      <c r="D2852" s="27">
        <v>0.0</v>
      </c>
      <c r="E2852" s="41"/>
    </row>
    <row r="2853" hidden="1">
      <c r="A2853" s="57" t="s">
        <v>3447</v>
      </c>
      <c r="B2853" s="29">
        <v>0.0</v>
      </c>
      <c r="C2853" s="58">
        <v>0.0</v>
      </c>
      <c r="D2853" s="27">
        <v>0.0</v>
      </c>
      <c r="E2853" s="41"/>
    </row>
    <row r="2854" hidden="1">
      <c r="A2854" s="57" t="s">
        <v>3448</v>
      </c>
      <c r="B2854" s="29">
        <v>3053.6000000000004</v>
      </c>
      <c r="C2854" s="58">
        <v>3053.6000000000004</v>
      </c>
      <c r="D2854" s="27">
        <v>0.0</v>
      </c>
      <c r="E2854" s="41"/>
    </row>
    <row r="2855" hidden="1">
      <c r="A2855" s="35" t="s">
        <v>3449</v>
      </c>
      <c r="B2855" s="29">
        <v>72963.52</v>
      </c>
      <c r="C2855" s="58">
        <v>72963.52000000002</v>
      </c>
      <c r="D2855" s="27">
        <v>1.4551915228366852E-11</v>
      </c>
      <c r="E2855" s="41"/>
    </row>
    <row r="2856" hidden="1">
      <c r="A2856" s="36" t="s">
        <v>3450</v>
      </c>
      <c r="B2856" s="42">
        <v>-0.10000000000582077</v>
      </c>
      <c r="C2856" s="64">
        <v>-0.10000000002037268</v>
      </c>
      <c r="D2856" s="65">
        <v>-1.4551915228366852E-11</v>
      </c>
      <c r="E2856" s="46"/>
    </row>
    <row r="2857" hidden="1">
      <c r="A2857" s="39"/>
      <c r="B2857" s="59"/>
      <c r="C2857" s="66"/>
      <c r="D2857" s="60"/>
      <c r="E2857" s="68"/>
    </row>
    <row r="2858" hidden="1">
      <c r="A2858" s="39"/>
      <c r="B2858" s="59"/>
      <c r="C2858" s="66"/>
      <c r="D2858" s="60"/>
      <c r="E2858" s="68"/>
    </row>
    <row r="2859" hidden="1">
      <c r="A2859" s="5" t="s">
        <v>4460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5" t="s">
        <v>3423</v>
      </c>
      <c r="B2861" s="6"/>
      <c r="C2861" s="6"/>
      <c r="D2861" s="6"/>
      <c r="E2861" s="7"/>
    </row>
    <row r="2862" hidden="1">
      <c r="A2862" s="10"/>
      <c r="B2862" s="11"/>
      <c r="C2862" s="11"/>
      <c r="D2862" s="11"/>
      <c r="E2862" s="12"/>
    </row>
    <row r="2863" hidden="1">
      <c r="A2863" s="13">
        <v>46113.0</v>
      </c>
      <c r="B2863" s="6"/>
      <c r="C2863" s="53" t="s">
        <v>3424</v>
      </c>
      <c r="D2863" s="15">
        <v>46117.0</v>
      </c>
      <c r="E2863" s="7"/>
    </row>
    <row r="2864" hidden="1">
      <c r="A2864" s="10"/>
      <c r="B2864" s="11"/>
      <c r="C2864" s="16"/>
      <c r="D2864" s="11"/>
      <c r="E2864" s="12"/>
    </row>
    <row r="2865" hidden="1">
      <c r="A2865" s="54" t="s">
        <v>4471</v>
      </c>
      <c r="B2865" s="7"/>
      <c r="C2865" s="16"/>
      <c r="D2865" s="55" t="s">
        <v>4469</v>
      </c>
      <c r="E2865" s="7"/>
    </row>
    <row r="2866" hidden="1">
      <c r="A2866" s="10"/>
      <c r="B2866" s="12"/>
      <c r="C2866" s="16"/>
      <c r="D2866" s="11"/>
      <c r="E2866" s="12"/>
    </row>
    <row r="2867" hidden="1">
      <c r="A2867" s="19" t="s">
        <v>3425</v>
      </c>
      <c r="B2867" s="6"/>
      <c r="C2867" s="6"/>
      <c r="D2867" s="6"/>
      <c r="E2867" s="7"/>
    </row>
    <row r="2868" hidden="1">
      <c r="A2868" s="20" t="s">
        <v>3426</v>
      </c>
      <c r="B2868" s="21" t="s">
        <v>3427</v>
      </c>
      <c r="C2868" s="22" t="s">
        <v>3428</v>
      </c>
      <c r="D2868" s="21" t="s">
        <v>3429</v>
      </c>
      <c r="E2868" s="23" t="s">
        <v>13</v>
      </c>
    </row>
    <row r="2869" hidden="1">
      <c r="A2869" s="56" t="s">
        <v>3430</v>
      </c>
      <c r="B2869" s="25">
        <v>20073.0</v>
      </c>
      <c r="C2869" s="26">
        <v>20073.0</v>
      </c>
      <c r="D2869" s="27">
        <v>0.0</v>
      </c>
      <c r="E2869" s="28"/>
    </row>
    <row r="2870" hidden="1">
      <c r="A2870" s="56" t="s">
        <v>3431</v>
      </c>
      <c r="B2870" s="29">
        <v>11032.0</v>
      </c>
      <c r="C2870" s="26">
        <v>11032.0</v>
      </c>
      <c r="D2870" s="27">
        <v>0.0</v>
      </c>
      <c r="E2870" s="40"/>
    </row>
    <row r="2871" hidden="1">
      <c r="A2871" s="56" t="s">
        <v>3432</v>
      </c>
      <c r="B2871" s="25">
        <v>0.0</v>
      </c>
      <c r="C2871" s="26"/>
      <c r="D2871" s="27">
        <v>0.0</v>
      </c>
      <c r="E2871" s="41"/>
    </row>
    <row r="2872" hidden="1">
      <c r="A2872" s="56" t="s">
        <v>3434</v>
      </c>
      <c r="B2872" s="29">
        <v>500.0</v>
      </c>
      <c r="C2872" s="26">
        <v>500.0</v>
      </c>
      <c r="D2872" s="27">
        <v>0.0</v>
      </c>
      <c r="E2872" s="41"/>
    </row>
    <row r="2873" hidden="1">
      <c r="A2873" s="31" t="s">
        <v>3436</v>
      </c>
      <c r="B2873" s="29">
        <v>0.0</v>
      </c>
      <c r="C2873" s="26"/>
      <c r="D2873" s="27">
        <v>0.0</v>
      </c>
      <c r="E2873" s="40"/>
    </row>
    <row r="2874" hidden="1">
      <c r="A2874" s="31" t="s">
        <v>3438</v>
      </c>
      <c r="B2874" s="29">
        <v>0.0</v>
      </c>
      <c r="C2874" s="26"/>
      <c r="D2874" s="27">
        <v>0.0</v>
      </c>
      <c r="E2874" s="40"/>
    </row>
    <row r="2875" hidden="1">
      <c r="A2875" s="31" t="s">
        <v>3439</v>
      </c>
      <c r="B2875" s="29">
        <v>2412.0</v>
      </c>
      <c r="C2875" s="26">
        <v>2277.0</v>
      </c>
      <c r="D2875" s="27">
        <v>-135.0</v>
      </c>
      <c r="E2875" s="28" t="s">
        <v>7779</v>
      </c>
    </row>
    <row r="2876" hidden="1">
      <c r="A2876" s="31" t="s">
        <v>3441</v>
      </c>
      <c r="B2876" s="29">
        <v>4005.0</v>
      </c>
      <c r="C2876" s="26">
        <v>4140.0</v>
      </c>
      <c r="D2876" s="27">
        <v>135.0</v>
      </c>
      <c r="E2876" s="40"/>
    </row>
    <row r="2877" hidden="1">
      <c r="A2877" s="57" t="s">
        <v>3442</v>
      </c>
      <c r="B2877" s="29">
        <v>54082.0</v>
      </c>
      <c r="C2877" s="29">
        <v>54082.0</v>
      </c>
      <c r="D2877" s="27">
        <v>0.0</v>
      </c>
      <c r="E2877" s="41"/>
    </row>
    <row r="2878" hidden="1">
      <c r="A2878" s="57" t="s">
        <v>3443</v>
      </c>
      <c r="B2878" s="29">
        <v>34418.0</v>
      </c>
      <c r="C2878" s="58">
        <v>34418.0</v>
      </c>
      <c r="D2878" s="27">
        <v>0.0</v>
      </c>
      <c r="E2878" s="41"/>
    </row>
    <row r="2879" hidden="1">
      <c r="A2879" s="57" t="s">
        <v>3444</v>
      </c>
      <c r="B2879" s="29">
        <v>47924.0</v>
      </c>
      <c r="C2879" s="58">
        <v>47924.0</v>
      </c>
      <c r="D2879" s="27">
        <v>0.0</v>
      </c>
      <c r="E2879" s="41"/>
    </row>
    <row r="2880" hidden="1">
      <c r="A2880" s="57" t="s">
        <v>3445</v>
      </c>
      <c r="B2880" s="29">
        <v>40670.0</v>
      </c>
      <c r="C2880" s="58">
        <v>40670.0</v>
      </c>
      <c r="D2880" s="27">
        <v>0.0</v>
      </c>
      <c r="E2880" s="41"/>
    </row>
    <row r="2881" hidden="1">
      <c r="A2881" s="57" t="s">
        <v>3447</v>
      </c>
      <c r="B2881" s="29">
        <v>0.0</v>
      </c>
      <c r="C2881" s="58">
        <v>0.0</v>
      </c>
      <c r="D2881" s="27">
        <v>0.0</v>
      </c>
      <c r="E2881" s="41"/>
    </row>
    <row r="2882" hidden="1">
      <c r="A2882" s="57" t="s">
        <v>3448</v>
      </c>
      <c r="B2882" s="29">
        <v>9383.0</v>
      </c>
      <c r="C2882" s="58">
        <v>9383.0</v>
      </c>
      <c r="D2882" s="27">
        <v>0.0</v>
      </c>
      <c r="E2882" s="41"/>
    </row>
    <row r="2883" hidden="1">
      <c r="A2883" s="35" t="s">
        <v>3449</v>
      </c>
      <c r="B2883" s="29">
        <v>215116.1</v>
      </c>
      <c r="C2883" s="58">
        <v>215116.1</v>
      </c>
      <c r="D2883" s="27">
        <v>0.0</v>
      </c>
      <c r="E2883" s="41"/>
    </row>
    <row r="2884" hidden="1">
      <c r="A2884" s="36" t="s">
        <v>3450</v>
      </c>
      <c r="B2884" s="42">
        <v>-0.09999999999854481</v>
      </c>
      <c r="C2884" s="64">
        <v>-0.10000000000582077</v>
      </c>
      <c r="D2884" s="65">
        <v>-7.275957614183426E-12</v>
      </c>
      <c r="E2884" s="46"/>
    </row>
    <row r="2885" hidden="1">
      <c r="A2885" s="39"/>
      <c r="B2885" s="59"/>
      <c r="C2885" s="66"/>
      <c r="D2885" s="60"/>
      <c r="E2885" s="68"/>
    </row>
    <row r="2886" hidden="1">
      <c r="A2886" s="39"/>
      <c r="B2886" s="59"/>
      <c r="C2886" s="66"/>
      <c r="D2886" s="60"/>
      <c r="E2886" s="68"/>
    </row>
    <row r="2887" hidden="1">
      <c r="A2887" s="5" t="s">
        <v>4460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5" t="s">
        <v>3423</v>
      </c>
      <c r="B2889" s="6"/>
      <c r="C2889" s="6"/>
      <c r="D2889" s="6"/>
      <c r="E2889" s="7"/>
    </row>
    <row r="2890" hidden="1">
      <c r="A2890" s="10"/>
      <c r="B2890" s="11"/>
      <c r="C2890" s="11"/>
      <c r="D2890" s="11"/>
      <c r="E2890" s="12"/>
    </row>
    <row r="2891" hidden="1">
      <c r="A2891" s="13">
        <v>46118.0</v>
      </c>
      <c r="B2891" s="6"/>
      <c r="C2891" s="53" t="s">
        <v>3424</v>
      </c>
      <c r="D2891" s="15">
        <v>46124.0</v>
      </c>
      <c r="E2891" s="7"/>
    </row>
    <row r="2892" hidden="1">
      <c r="A2892" s="10"/>
      <c r="B2892" s="11"/>
      <c r="C2892" s="16"/>
      <c r="D2892" s="11"/>
      <c r="E2892" s="12"/>
    </row>
    <row r="2893" hidden="1">
      <c r="A2893" s="54" t="s">
        <v>4468</v>
      </c>
      <c r="B2893" s="7"/>
      <c r="C2893" s="16"/>
      <c r="D2893" s="55" t="s">
        <v>4469</v>
      </c>
      <c r="E2893" s="7"/>
    </row>
    <row r="2894" hidden="1">
      <c r="A2894" s="10"/>
      <c r="B2894" s="12"/>
      <c r="C2894" s="16"/>
      <c r="D2894" s="11"/>
      <c r="E2894" s="12"/>
    </row>
    <row r="2895" hidden="1">
      <c r="A2895" s="19" t="s">
        <v>3425</v>
      </c>
      <c r="B2895" s="6"/>
      <c r="C2895" s="6"/>
      <c r="D2895" s="6"/>
      <c r="E2895" s="7"/>
    </row>
    <row r="2896" hidden="1">
      <c r="A2896" s="20" t="s">
        <v>3426</v>
      </c>
      <c r="B2896" s="21" t="s">
        <v>3427</v>
      </c>
      <c r="C2896" s="22" t="s">
        <v>3428</v>
      </c>
      <c r="D2896" s="21" t="s">
        <v>3429</v>
      </c>
      <c r="E2896" s="23" t="s">
        <v>13</v>
      </c>
    </row>
    <row r="2897" hidden="1">
      <c r="A2897" s="56" t="s">
        <v>3430</v>
      </c>
      <c r="B2897" s="25">
        <v>22864.0</v>
      </c>
      <c r="C2897" s="26">
        <v>22864.0</v>
      </c>
      <c r="D2897" s="27">
        <v>0.0</v>
      </c>
      <c r="E2897" s="28"/>
    </row>
    <row r="2898" hidden="1">
      <c r="A2898" s="56" t="s">
        <v>3431</v>
      </c>
      <c r="B2898" s="29">
        <v>17563.0</v>
      </c>
      <c r="C2898" s="26">
        <v>17563.0</v>
      </c>
      <c r="D2898" s="27">
        <v>0.0</v>
      </c>
      <c r="E2898" s="40"/>
    </row>
    <row r="2899" hidden="1">
      <c r="A2899" s="56" t="s">
        <v>3432</v>
      </c>
      <c r="B2899" s="25">
        <v>0.0</v>
      </c>
      <c r="C2899" s="26"/>
      <c r="D2899" s="27">
        <v>0.0</v>
      </c>
      <c r="E2899" s="41"/>
    </row>
    <row r="2900" hidden="1">
      <c r="A2900" s="56" t="s">
        <v>3434</v>
      </c>
      <c r="B2900" s="29">
        <v>500.0</v>
      </c>
      <c r="C2900" s="26">
        <v>500.0</v>
      </c>
      <c r="D2900" s="27">
        <v>0.0</v>
      </c>
      <c r="E2900" s="41"/>
    </row>
    <row r="2901" hidden="1">
      <c r="A2901" s="31" t="s">
        <v>3436</v>
      </c>
      <c r="B2901" s="29">
        <v>135.0</v>
      </c>
      <c r="C2901" s="26"/>
      <c r="D2901" s="27">
        <v>-135.0</v>
      </c>
      <c r="E2901" s="40"/>
    </row>
    <row r="2902" hidden="1">
      <c r="A2902" s="31" t="s">
        <v>3438</v>
      </c>
      <c r="B2902" s="29">
        <v>0.0</v>
      </c>
      <c r="C2902" s="26"/>
      <c r="D2902" s="27">
        <v>0.0</v>
      </c>
      <c r="E2902" s="40"/>
    </row>
    <row r="2903" hidden="1">
      <c r="A2903" s="31" t="s">
        <v>3439</v>
      </c>
      <c r="B2903" s="29">
        <v>9527.0</v>
      </c>
      <c r="C2903" s="26">
        <v>9537.0</v>
      </c>
      <c r="D2903" s="27">
        <v>10.0</v>
      </c>
      <c r="E2903" s="28" t="s">
        <v>7780</v>
      </c>
    </row>
    <row r="2904" hidden="1">
      <c r="A2904" s="31" t="s">
        <v>3441</v>
      </c>
      <c r="B2904" s="29">
        <v>3285.0</v>
      </c>
      <c r="C2904" s="26">
        <v>3415.0</v>
      </c>
      <c r="D2904" s="27">
        <v>130.0</v>
      </c>
      <c r="E2904" s="40"/>
    </row>
    <row r="2905" hidden="1">
      <c r="A2905" s="57" t="s">
        <v>3442</v>
      </c>
      <c r="B2905" s="29">
        <v>71855.0</v>
      </c>
      <c r="C2905" s="29">
        <v>71855.0</v>
      </c>
      <c r="D2905" s="27">
        <v>0.0</v>
      </c>
      <c r="E2905" s="41"/>
    </row>
    <row r="2906" hidden="1">
      <c r="A2906" s="57" t="s">
        <v>3443</v>
      </c>
      <c r="B2906" s="29">
        <v>43480.0</v>
      </c>
      <c r="C2906" s="58">
        <v>43480.0</v>
      </c>
      <c r="D2906" s="27">
        <v>0.0</v>
      </c>
      <c r="E2906" s="41"/>
    </row>
    <row r="2907" hidden="1">
      <c r="A2907" s="57" t="s">
        <v>3444</v>
      </c>
      <c r="B2907" s="29">
        <v>62440.0</v>
      </c>
      <c r="C2907" s="58">
        <v>62440.0</v>
      </c>
      <c r="D2907" s="27">
        <v>0.0</v>
      </c>
      <c r="E2907" s="41"/>
    </row>
    <row r="2908" hidden="1">
      <c r="A2908" s="57" t="s">
        <v>3445</v>
      </c>
      <c r="B2908" s="29">
        <v>53579.0</v>
      </c>
      <c r="C2908" s="58">
        <v>53828.0</v>
      </c>
      <c r="D2908" s="27">
        <v>249.0</v>
      </c>
      <c r="E2908" s="41"/>
    </row>
    <row r="2909" hidden="1">
      <c r="A2909" s="57" t="s">
        <v>3447</v>
      </c>
      <c r="B2909" s="29">
        <v>4023.0</v>
      </c>
      <c r="C2909" s="58">
        <v>4023.0</v>
      </c>
      <c r="D2909" s="27">
        <v>0.0</v>
      </c>
      <c r="E2909" s="41"/>
    </row>
    <row r="2910" hidden="1">
      <c r="A2910" s="57" t="s">
        <v>3448</v>
      </c>
      <c r="B2910" s="29">
        <v>12472.0</v>
      </c>
      <c r="C2910" s="58">
        <v>12472.0</v>
      </c>
      <c r="D2910" s="27">
        <v>0.0</v>
      </c>
      <c r="E2910" s="41"/>
    </row>
    <row r="2911" hidden="1">
      <c r="A2911" s="35" t="s">
        <v>3449</v>
      </c>
      <c r="B2911" s="29">
        <v>289250.2</v>
      </c>
      <c r="C2911" s="58">
        <v>289499.2</v>
      </c>
      <c r="D2911" s="27">
        <v>249.0</v>
      </c>
      <c r="E2911" s="41"/>
    </row>
    <row r="2912" hidden="1">
      <c r="A2912" s="36" t="s">
        <v>3450</v>
      </c>
      <c r="B2912" s="42">
        <v>0.8000000000029104</v>
      </c>
      <c r="C2912" s="64">
        <v>5.7999999999883585</v>
      </c>
      <c r="D2912" s="65">
        <v>4.999999999985448</v>
      </c>
      <c r="E2912" s="46"/>
    </row>
    <row r="2913" hidden="1">
      <c r="A2913" s="39"/>
      <c r="B2913" s="59"/>
      <c r="C2913" s="66"/>
      <c r="D2913" s="60"/>
      <c r="E2913" s="68"/>
    </row>
    <row r="2914" hidden="1">
      <c r="A2914" s="39"/>
      <c r="B2914" s="59"/>
      <c r="C2914" s="66"/>
      <c r="D2914" s="60"/>
      <c r="E2914" s="68"/>
    </row>
    <row r="2915" hidden="1">
      <c r="A2915" s="5" t="s">
        <v>4460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5" t="s">
        <v>3423</v>
      </c>
      <c r="B2917" s="6"/>
      <c r="C2917" s="6"/>
      <c r="D2917" s="6"/>
      <c r="E2917" s="7"/>
    </row>
    <row r="2918" hidden="1">
      <c r="A2918" s="10"/>
      <c r="B2918" s="11"/>
      <c r="C2918" s="11"/>
      <c r="D2918" s="11"/>
      <c r="E2918" s="12"/>
    </row>
    <row r="2919" hidden="1">
      <c r="A2919" s="13">
        <v>46125.0</v>
      </c>
      <c r="B2919" s="6"/>
      <c r="C2919" s="53" t="s">
        <v>3424</v>
      </c>
      <c r="D2919" s="15">
        <v>46131.0</v>
      </c>
      <c r="E2919" s="7"/>
    </row>
    <row r="2920" hidden="1">
      <c r="A2920" s="10"/>
      <c r="B2920" s="11"/>
      <c r="C2920" s="16"/>
      <c r="D2920" s="11"/>
      <c r="E2920" s="12"/>
    </row>
    <row r="2921" hidden="1">
      <c r="A2921" s="54" t="s">
        <v>4468</v>
      </c>
      <c r="B2921" s="7"/>
      <c r="C2921" s="16"/>
      <c r="D2921" s="55" t="s">
        <v>4469</v>
      </c>
      <c r="E2921" s="7"/>
    </row>
    <row r="2922" hidden="1">
      <c r="A2922" s="10"/>
      <c r="B2922" s="12"/>
      <c r="C2922" s="16"/>
      <c r="D2922" s="11"/>
      <c r="E2922" s="12"/>
    </row>
    <row r="2923" hidden="1">
      <c r="A2923" s="19" t="s">
        <v>3425</v>
      </c>
      <c r="B2923" s="6"/>
      <c r="C2923" s="6"/>
      <c r="D2923" s="6"/>
      <c r="E2923" s="7"/>
    </row>
    <row r="2924" hidden="1">
      <c r="A2924" s="20" t="s">
        <v>3426</v>
      </c>
      <c r="B2924" s="21" t="s">
        <v>3427</v>
      </c>
      <c r="C2924" s="22" t="s">
        <v>3428</v>
      </c>
      <c r="D2924" s="21" t="s">
        <v>3429</v>
      </c>
      <c r="E2924" s="23" t="s">
        <v>13</v>
      </c>
    </row>
    <row r="2925" hidden="1">
      <c r="A2925" s="56" t="s">
        <v>3430</v>
      </c>
      <c r="B2925" s="25">
        <v>16035.0</v>
      </c>
      <c r="C2925" s="26">
        <v>15900.0</v>
      </c>
      <c r="D2925" s="27">
        <v>-135.0</v>
      </c>
      <c r="E2925" s="28"/>
    </row>
    <row r="2926" hidden="1">
      <c r="A2926" s="56" t="s">
        <v>3431</v>
      </c>
      <c r="B2926" s="29">
        <v>16198.0</v>
      </c>
      <c r="C2926" s="26">
        <v>16198.0</v>
      </c>
      <c r="D2926" s="27">
        <v>0.0</v>
      </c>
      <c r="E2926" s="40"/>
    </row>
    <row r="2927" hidden="1">
      <c r="A2927" s="56" t="s">
        <v>3432</v>
      </c>
      <c r="B2927" s="25">
        <v>0.0</v>
      </c>
      <c r="C2927" s="26"/>
      <c r="D2927" s="27">
        <v>0.0</v>
      </c>
      <c r="E2927" s="41"/>
    </row>
    <row r="2928" hidden="1">
      <c r="A2928" s="56" t="s">
        <v>3434</v>
      </c>
      <c r="B2928" s="29">
        <v>1000.0</v>
      </c>
      <c r="C2928" s="26">
        <v>1000.0</v>
      </c>
      <c r="D2928" s="27">
        <v>0.0</v>
      </c>
      <c r="E2928" s="41"/>
    </row>
    <row r="2929" hidden="1">
      <c r="A2929" s="31" t="s">
        <v>3436</v>
      </c>
      <c r="B2929" s="29">
        <v>90.0</v>
      </c>
      <c r="C2929" s="26"/>
      <c r="D2929" s="27">
        <v>-90.0</v>
      </c>
      <c r="E2929" s="40"/>
    </row>
    <row r="2930" hidden="1">
      <c r="A2930" s="31" t="s">
        <v>3438</v>
      </c>
      <c r="B2930" s="29">
        <v>0.0</v>
      </c>
      <c r="C2930" s="26">
        <v>150.0</v>
      </c>
      <c r="D2930" s="27">
        <v>150.0</v>
      </c>
      <c r="E2930" s="40" t="s">
        <v>4724</v>
      </c>
    </row>
    <row r="2931" hidden="1">
      <c r="A2931" s="31" t="s">
        <v>3439</v>
      </c>
      <c r="B2931" s="29">
        <v>12944.0</v>
      </c>
      <c r="C2931" s="26">
        <v>12865.0</v>
      </c>
      <c r="D2931" s="27">
        <v>-79.0</v>
      </c>
      <c r="E2931" s="28" t="s">
        <v>7781</v>
      </c>
    </row>
    <row r="2932" hidden="1">
      <c r="A2932" s="31" t="s">
        <v>3441</v>
      </c>
      <c r="B2932" s="29">
        <v>3960.0</v>
      </c>
      <c r="C2932" s="26">
        <v>4145.0</v>
      </c>
      <c r="D2932" s="27">
        <v>185.0</v>
      </c>
      <c r="E2932" s="40"/>
    </row>
    <row r="2933" hidden="1">
      <c r="A2933" s="57" t="s">
        <v>3442</v>
      </c>
      <c r="B2933" s="29">
        <v>63242.0</v>
      </c>
      <c r="C2933" s="29">
        <v>63242.0</v>
      </c>
      <c r="D2933" s="27">
        <v>0.0</v>
      </c>
      <c r="E2933" s="41"/>
    </row>
    <row r="2934" hidden="1">
      <c r="A2934" s="57" t="s">
        <v>3443</v>
      </c>
      <c r="B2934" s="29">
        <v>40810.0</v>
      </c>
      <c r="C2934" s="58">
        <v>40810.0</v>
      </c>
      <c r="D2934" s="27">
        <v>0.0</v>
      </c>
      <c r="E2934" s="41"/>
    </row>
    <row r="2935" hidden="1">
      <c r="A2935" s="57" t="s">
        <v>3444</v>
      </c>
      <c r="B2935" s="29">
        <v>53230.0</v>
      </c>
      <c r="C2935" s="58">
        <v>53230.0</v>
      </c>
      <c r="D2935" s="27">
        <v>0.0</v>
      </c>
      <c r="E2935" s="41"/>
    </row>
    <row r="2936" hidden="1">
      <c r="A2936" s="57" t="s">
        <v>3445</v>
      </c>
      <c r="B2936" s="29">
        <v>60750.0</v>
      </c>
      <c r="C2936" s="58">
        <v>60750.0</v>
      </c>
      <c r="D2936" s="27">
        <v>0.0</v>
      </c>
      <c r="E2936" s="41"/>
    </row>
    <row r="2937" hidden="1">
      <c r="A2937" s="57" t="s">
        <v>3447</v>
      </c>
      <c r="B2937" s="29">
        <v>1001.0</v>
      </c>
      <c r="C2937" s="58">
        <v>1001.0</v>
      </c>
      <c r="D2937" s="27">
        <v>0.0</v>
      </c>
      <c r="E2937" s="41"/>
    </row>
    <row r="2938" hidden="1">
      <c r="A2938" s="57" t="s">
        <v>3448</v>
      </c>
      <c r="B2938" s="29">
        <v>13817.0</v>
      </c>
      <c r="C2938" s="58">
        <v>13817.0</v>
      </c>
      <c r="D2938" s="27">
        <v>0.0</v>
      </c>
      <c r="E2938" s="41"/>
    </row>
    <row r="2939" hidden="1">
      <c r="A2939" s="35" t="s">
        <v>3449</v>
      </c>
      <c r="B2939" s="29">
        <v>269260.2</v>
      </c>
      <c r="C2939" s="58">
        <v>269260.2</v>
      </c>
      <c r="D2939" s="27">
        <v>0.0</v>
      </c>
      <c r="E2939" s="41"/>
    </row>
    <row r="2940" hidden="1">
      <c r="A2940" s="36" t="s">
        <v>3450</v>
      </c>
      <c r="B2940" s="42">
        <v>-0.19999999999708962</v>
      </c>
      <c r="C2940" s="64">
        <v>30.79999999998836</v>
      </c>
      <c r="D2940" s="65">
        <v>30.999999999985448</v>
      </c>
      <c r="E2940" s="46"/>
    </row>
    <row r="2941" hidden="1">
      <c r="A2941" s="39"/>
      <c r="B2941" s="59"/>
      <c r="C2941" s="66"/>
      <c r="D2941" s="60"/>
      <c r="E2941" s="68"/>
    </row>
    <row r="2942" hidden="1">
      <c r="A2942" s="39"/>
      <c r="B2942" s="59"/>
      <c r="C2942" s="66"/>
      <c r="D2942" s="60"/>
      <c r="E2942" s="68"/>
    </row>
    <row r="2943" hidden="1">
      <c r="A2943" s="5" t="s">
        <v>4460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5" t="s">
        <v>3423</v>
      </c>
      <c r="B2945" s="6"/>
      <c r="C2945" s="6"/>
      <c r="D2945" s="6"/>
      <c r="E2945" s="7"/>
    </row>
    <row r="2946" hidden="1">
      <c r="A2946" s="10"/>
      <c r="B2946" s="11"/>
      <c r="C2946" s="11"/>
      <c r="D2946" s="11"/>
      <c r="E2946" s="12"/>
    </row>
    <row r="2947" hidden="1">
      <c r="A2947" s="13">
        <v>46132.0</v>
      </c>
      <c r="B2947" s="6"/>
      <c r="C2947" s="53" t="s">
        <v>3424</v>
      </c>
      <c r="D2947" s="15">
        <v>46138.0</v>
      </c>
      <c r="E2947" s="7"/>
    </row>
    <row r="2948" hidden="1">
      <c r="A2948" s="10"/>
      <c r="B2948" s="11"/>
      <c r="C2948" s="16"/>
      <c r="D2948" s="11"/>
      <c r="E2948" s="12"/>
    </row>
    <row r="2949" hidden="1">
      <c r="A2949" s="54" t="s">
        <v>4468</v>
      </c>
      <c r="B2949" s="7"/>
      <c r="C2949" s="16"/>
      <c r="D2949" s="55" t="s">
        <v>4469</v>
      </c>
      <c r="E2949" s="7"/>
    </row>
    <row r="2950" hidden="1">
      <c r="A2950" s="10"/>
      <c r="B2950" s="12"/>
      <c r="C2950" s="16"/>
      <c r="D2950" s="11"/>
      <c r="E2950" s="12"/>
    </row>
    <row r="2951" hidden="1">
      <c r="A2951" s="19" t="s">
        <v>3425</v>
      </c>
      <c r="B2951" s="6"/>
      <c r="C2951" s="6"/>
      <c r="D2951" s="6"/>
      <c r="E2951" s="7"/>
    </row>
    <row r="2952" hidden="1">
      <c r="A2952" s="20" t="s">
        <v>3426</v>
      </c>
      <c r="B2952" s="21" t="s">
        <v>3427</v>
      </c>
      <c r="C2952" s="22" t="s">
        <v>3428</v>
      </c>
      <c r="D2952" s="21" t="s">
        <v>3429</v>
      </c>
      <c r="E2952" s="23" t="s">
        <v>13</v>
      </c>
    </row>
    <row r="2953" hidden="1">
      <c r="A2953" s="56" t="s">
        <v>3430</v>
      </c>
      <c r="B2953" s="25">
        <v>36734.0</v>
      </c>
      <c r="C2953" s="26">
        <v>36735.0</v>
      </c>
      <c r="D2953" s="27">
        <v>1.0</v>
      </c>
      <c r="E2953" s="28"/>
    </row>
    <row r="2954" hidden="1">
      <c r="A2954" s="56" t="s">
        <v>3431</v>
      </c>
      <c r="B2954" s="29">
        <v>14956.5</v>
      </c>
      <c r="C2954" s="26">
        <v>14956.5</v>
      </c>
      <c r="D2954" s="27">
        <v>0.0</v>
      </c>
      <c r="E2954" s="40"/>
    </row>
    <row r="2955" hidden="1">
      <c r="A2955" s="56" t="s">
        <v>3432</v>
      </c>
      <c r="B2955" s="25">
        <v>870.0</v>
      </c>
      <c r="C2955" s="26">
        <v>870.0</v>
      </c>
      <c r="D2955" s="27">
        <v>0.0</v>
      </c>
      <c r="E2955" s="41"/>
    </row>
    <row r="2956" hidden="1">
      <c r="A2956" s="56" t="s">
        <v>3434</v>
      </c>
      <c r="B2956" s="29">
        <v>1500.0</v>
      </c>
      <c r="C2956" s="26">
        <v>1500.0</v>
      </c>
      <c r="D2956" s="27">
        <v>0.0</v>
      </c>
      <c r="E2956" s="41"/>
    </row>
    <row r="2957" hidden="1">
      <c r="A2957" s="31" t="s">
        <v>3436</v>
      </c>
      <c r="B2957" s="29">
        <v>0.0</v>
      </c>
      <c r="C2957" s="26"/>
      <c r="D2957" s="27">
        <v>0.0</v>
      </c>
      <c r="E2957" s="40"/>
    </row>
    <row r="2958" hidden="1">
      <c r="A2958" s="31" t="s">
        <v>3438</v>
      </c>
      <c r="B2958" s="29">
        <v>0.0</v>
      </c>
      <c r="C2958" s="26">
        <v>105.0</v>
      </c>
      <c r="D2958" s="27">
        <v>105.0</v>
      </c>
      <c r="E2958" s="40" t="s">
        <v>4724</v>
      </c>
    </row>
    <row r="2959" hidden="1">
      <c r="A2959" s="31" t="s">
        <v>3439</v>
      </c>
      <c r="B2959" s="29">
        <v>3920.0</v>
      </c>
      <c r="C2959" s="26">
        <v>3815.0</v>
      </c>
      <c r="D2959" s="27">
        <v>-105.0</v>
      </c>
      <c r="E2959" s="28" t="s">
        <v>7782</v>
      </c>
    </row>
    <row r="2960" hidden="1">
      <c r="A2960" s="31" t="s">
        <v>3441</v>
      </c>
      <c r="B2960" s="29">
        <v>4275.0</v>
      </c>
      <c r="C2960" s="26">
        <v>4275.0</v>
      </c>
      <c r="D2960" s="27">
        <v>0.0</v>
      </c>
      <c r="E2960" s="40"/>
    </row>
    <row r="2961" hidden="1">
      <c r="A2961" s="57" t="s">
        <v>3442</v>
      </c>
      <c r="B2961" s="29">
        <v>67374.6</v>
      </c>
      <c r="C2961" s="29">
        <v>67374.6</v>
      </c>
      <c r="D2961" s="27">
        <v>0.0</v>
      </c>
      <c r="E2961" s="41"/>
    </row>
    <row r="2962" hidden="1">
      <c r="A2962" s="57" t="s">
        <v>3443</v>
      </c>
      <c r="B2962" s="29">
        <v>48685.0</v>
      </c>
      <c r="C2962" s="58">
        <v>48685.0</v>
      </c>
      <c r="D2962" s="27">
        <v>0.0</v>
      </c>
      <c r="E2962" s="41"/>
    </row>
    <row r="2963" hidden="1">
      <c r="A2963" s="57" t="s">
        <v>3444</v>
      </c>
      <c r="B2963" s="29">
        <v>54364.0</v>
      </c>
      <c r="C2963" s="58">
        <v>54364.0</v>
      </c>
      <c r="D2963" s="27">
        <v>0.0</v>
      </c>
      <c r="E2963" s="41"/>
    </row>
    <row r="2964" hidden="1">
      <c r="A2964" s="57" t="s">
        <v>3445</v>
      </c>
      <c r="B2964" s="29">
        <v>50962.0</v>
      </c>
      <c r="C2964" s="58">
        <v>50962.0</v>
      </c>
      <c r="D2964" s="27">
        <v>0.0</v>
      </c>
      <c r="E2964" s="41"/>
    </row>
    <row r="2965" hidden="1">
      <c r="A2965" s="57" t="s">
        <v>3447</v>
      </c>
      <c r="B2965" s="29">
        <v>1355.0</v>
      </c>
      <c r="C2965" s="58">
        <v>1355.0</v>
      </c>
      <c r="D2965" s="27">
        <v>0.0</v>
      </c>
      <c r="E2965" s="41"/>
    </row>
    <row r="2966" hidden="1">
      <c r="A2966" s="57" t="s">
        <v>3448</v>
      </c>
      <c r="B2966" s="29">
        <v>12575.0</v>
      </c>
      <c r="C2966" s="58">
        <v>12575.0</v>
      </c>
      <c r="D2966" s="27">
        <v>0.0</v>
      </c>
      <c r="E2966" s="41"/>
    </row>
    <row r="2967" hidden="1">
      <c r="A2967" s="35" t="s">
        <v>3449</v>
      </c>
      <c r="B2967" s="29">
        <v>284996.0</v>
      </c>
      <c r="C2967" s="58">
        <v>284996.0</v>
      </c>
      <c r="D2967" s="27">
        <v>0.0</v>
      </c>
      <c r="E2967" s="41"/>
    </row>
    <row r="2968" hidden="1">
      <c r="A2968" s="36" t="s">
        <v>3450</v>
      </c>
      <c r="B2968" s="42">
        <v>0.10000000000582077</v>
      </c>
      <c r="C2968" s="64">
        <v>1.099999999976717</v>
      </c>
      <c r="D2968" s="65">
        <v>0.9999999999708962</v>
      </c>
      <c r="E2968" s="46"/>
    </row>
    <row r="2969" hidden="1">
      <c r="A2969" s="39"/>
      <c r="B2969" s="59"/>
      <c r="C2969" s="66"/>
      <c r="D2969" s="60"/>
      <c r="E2969" s="68"/>
    </row>
    <row r="2970" hidden="1">
      <c r="A2970" s="39"/>
      <c r="B2970" s="59"/>
      <c r="C2970" s="66"/>
      <c r="D2970" s="60"/>
      <c r="E2970" s="68"/>
    </row>
    <row r="2971">
      <c r="A2971" s="5" t="s">
        <v>4460</v>
      </c>
      <c r="B2971" s="6"/>
      <c r="C2971" s="6"/>
      <c r="D2971" s="6"/>
      <c r="E2971" s="7"/>
    </row>
    <row r="2972">
      <c r="A2972" s="10"/>
      <c r="B2972" s="11"/>
      <c r="C2972" s="11"/>
      <c r="D2972" s="11"/>
      <c r="E2972" s="12"/>
    </row>
    <row r="2973">
      <c r="A2973" s="5" t="s">
        <v>3423</v>
      </c>
      <c r="B2973" s="6"/>
      <c r="C2973" s="6"/>
      <c r="D2973" s="6"/>
      <c r="E2973" s="7"/>
    </row>
    <row r="2974">
      <c r="A2974" s="10"/>
      <c r="B2974" s="11"/>
      <c r="C2974" s="11"/>
      <c r="D2974" s="11"/>
      <c r="E2974" s="12"/>
    </row>
    <row r="2975">
      <c r="A2975" s="13">
        <v>46139.0</v>
      </c>
      <c r="B2975" s="6"/>
      <c r="C2975" s="53" t="s">
        <v>3424</v>
      </c>
      <c r="D2975" s="15">
        <v>46142.0</v>
      </c>
      <c r="E2975" s="7"/>
    </row>
    <row r="2976">
      <c r="A2976" s="10"/>
      <c r="B2976" s="11"/>
      <c r="C2976" s="16"/>
      <c r="D2976" s="11"/>
      <c r="E2976" s="12"/>
    </row>
    <row r="2977">
      <c r="A2977" s="54" t="s">
        <v>4468</v>
      </c>
      <c r="B2977" s="7"/>
      <c r="C2977" s="16"/>
      <c r="D2977" s="55" t="s">
        <v>4483</v>
      </c>
      <c r="E2977" s="7"/>
    </row>
    <row r="2978">
      <c r="A2978" s="10"/>
      <c r="B2978" s="12"/>
      <c r="C2978" s="16"/>
      <c r="D2978" s="11"/>
      <c r="E2978" s="12"/>
    </row>
    <row r="2979">
      <c r="A2979" s="19" t="s">
        <v>3425</v>
      </c>
      <c r="B2979" s="6"/>
      <c r="C2979" s="6"/>
      <c r="D2979" s="6"/>
      <c r="E2979" s="7"/>
    </row>
    <row r="2980">
      <c r="A2980" s="20" t="s">
        <v>3426</v>
      </c>
      <c r="B2980" s="21" t="s">
        <v>3427</v>
      </c>
      <c r="C2980" s="22" t="s">
        <v>3428</v>
      </c>
      <c r="D2980" s="21" t="s">
        <v>3429</v>
      </c>
      <c r="E2980" s="23" t="s">
        <v>13</v>
      </c>
    </row>
    <row r="2981">
      <c r="A2981" s="56" t="s">
        <v>3430</v>
      </c>
      <c r="B2981" s="25">
        <v>11117.0</v>
      </c>
      <c r="C2981" s="26">
        <v>11117.0</v>
      </c>
      <c r="D2981" s="27">
        <v>0.0</v>
      </c>
      <c r="E2981" s="28"/>
    </row>
    <row r="2982">
      <c r="A2982" s="56" t="s">
        <v>3431</v>
      </c>
      <c r="B2982" s="29">
        <v>8163.0</v>
      </c>
      <c r="C2982" s="26">
        <v>8163.0</v>
      </c>
      <c r="D2982" s="27">
        <v>0.0</v>
      </c>
      <c r="E2982" s="40"/>
    </row>
    <row r="2983">
      <c r="A2983" s="56" t="s">
        <v>3432</v>
      </c>
      <c r="B2983" s="25">
        <v>240.0</v>
      </c>
      <c r="C2983" s="26">
        <v>240.0</v>
      </c>
      <c r="D2983" s="27">
        <v>0.0</v>
      </c>
      <c r="E2983" s="41"/>
    </row>
    <row r="2984">
      <c r="A2984" s="56" t="s">
        <v>3434</v>
      </c>
      <c r="B2984" s="29">
        <v>0.0</v>
      </c>
      <c r="C2984" s="26"/>
      <c r="D2984" s="27">
        <v>0.0</v>
      </c>
      <c r="E2984" s="41"/>
    </row>
    <row r="2985">
      <c r="A2985" s="31" t="s">
        <v>3436</v>
      </c>
      <c r="B2985" s="29">
        <v>0.0</v>
      </c>
      <c r="C2985" s="26"/>
      <c r="D2985" s="27">
        <v>0.0</v>
      </c>
      <c r="E2985" s="40"/>
    </row>
    <row r="2986">
      <c r="A2986" s="31" t="s">
        <v>3438</v>
      </c>
      <c r="B2986" s="29">
        <v>0.0</v>
      </c>
      <c r="C2986" s="26">
        <v>131.0</v>
      </c>
      <c r="D2986" s="27">
        <v>131.0</v>
      </c>
      <c r="E2986" s="40" t="s">
        <v>4651</v>
      </c>
    </row>
    <row r="2987">
      <c r="A2987" s="31" t="s">
        <v>3439</v>
      </c>
      <c r="B2987" s="29">
        <v>2131.0</v>
      </c>
      <c r="C2987" s="26">
        <v>2000.0</v>
      </c>
      <c r="D2987" s="27">
        <v>-131.0</v>
      </c>
      <c r="E2987" s="28" t="s">
        <v>7783</v>
      </c>
    </row>
    <row r="2988">
      <c r="A2988" s="31" t="s">
        <v>3441</v>
      </c>
      <c r="B2988" s="29">
        <v>2025.0</v>
      </c>
      <c r="C2988" s="26">
        <v>2025.0</v>
      </c>
      <c r="D2988" s="27">
        <v>0.0</v>
      </c>
      <c r="E2988" s="40"/>
    </row>
    <row r="2989">
      <c r="A2989" s="57" t="s">
        <v>3442</v>
      </c>
      <c r="B2989" s="29">
        <v>34925.399999999994</v>
      </c>
      <c r="C2989" s="29">
        <v>34925.399999999994</v>
      </c>
      <c r="D2989" s="27">
        <v>0.0</v>
      </c>
      <c r="E2989" s="41"/>
    </row>
    <row r="2990">
      <c r="A2990" s="57" t="s">
        <v>3443</v>
      </c>
      <c r="B2990" s="29">
        <v>19659.0</v>
      </c>
      <c r="C2990" s="58">
        <v>19659.0</v>
      </c>
      <c r="D2990" s="27">
        <v>0.0</v>
      </c>
      <c r="E2990" s="41"/>
    </row>
    <row r="2991">
      <c r="A2991" s="57" t="s">
        <v>3444</v>
      </c>
      <c r="B2991" s="29">
        <v>33179.0</v>
      </c>
      <c r="C2991" s="58">
        <v>33179.0</v>
      </c>
      <c r="D2991" s="27">
        <v>0.0</v>
      </c>
      <c r="E2991" s="41"/>
    </row>
    <row r="2992">
      <c r="A2992" s="57" t="s">
        <v>3445</v>
      </c>
      <c r="B2992" s="29">
        <v>23968.0</v>
      </c>
      <c r="C2992" s="58">
        <v>23968.0</v>
      </c>
      <c r="D2992" s="27">
        <v>0.0</v>
      </c>
      <c r="E2992" s="41"/>
    </row>
    <row r="2993">
      <c r="A2993" s="57" t="s">
        <v>3447</v>
      </c>
      <c r="B2993" s="29">
        <v>458.0</v>
      </c>
      <c r="C2993" s="58">
        <v>458.0</v>
      </c>
      <c r="D2993" s="27">
        <v>0.0</v>
      </c>
      <c r="E2993" s="41"/>
    </row>
    <row r="2994">
      <c r="A2994" s="57" t="s">
        <v>3448</v>
      </c>
      <c r="B2994" s="29">
        <v>4776.0</v>
      </c>
      <c r="C2994" s="58">
        <v>4776.0</v>
      </c>
      <c r="D2994" s="27">
        <v>0.0</v>
      </c>
      <c r="E2994" s="41"/>
    </row>
    <row r="2995">
      <c r="A2995" s="35" t="s">
        <v>3449</v>
      </c>
      <c r="B2995" s="29">
        <v>135865.40000000002</v>
      </c>
      <c r="C2995" s="58">
        <v>135865.40000000002</v>
      </c>
      <c r="D2995" s="27">
        <v>0.0</v>
      </c>
      <c r="E2995" s="41"/>
    </row>
    <row r="2996">
      <c r="A2996" s="36" t="s">
        <v>3450</v>
      </c>
      <c r="B2996" s="42">
        <v>0.0</v>
      </c>
      <c r="C2996" s="64">
        <v>-2.9103830456733704E-11</v>
      </c>
      <c r="D2996" s="65">
        <v>-2.9103830456733704E-11</v>
      </c>
      <c r="E2996" s="46"/>
    </row>
    <row r="2997">
      <c r="A2997" s="39"/>
      <c r="B2997" s="59"/>
      <c r="C2997" s="66"/>
      <c r="D2997" s="60"/>
      <c r="E2997" s="68"/>
    </row>
    <row r="2998">
      <c r="A2998" s="39"/>
      <c r="B2998" s="59"/>
      <c r="C2998" s="66"/>
      <c r="D2998" s="60"/>
      <c r="E2998" s="68"/>
    </row>
    <row r="2999">
      <c r="A2999" s="5" t="s">
        <v>4460</v>
      </c>
      <c r="B2999" s="6"/>
      <c r="C2999" s="6"/>
      <c r="D2999" s="6"/>
      <c r="E2999" s="7"/>
    </row>
    <row r="3000">
      <c r="A3000" s="10"/>
      <c r="B3000" s="11"/>
      <c r="C3000" s="11"/>
      <c r="D3000" s="11"/>
      <c r="E3000" s="12"/>
    </row>
    <row r="3001">
      <c r="A3001" s="5" t="s">
        <v>3423</v>
      </c>
      <c r="B3001" s="6"/>
      <c r="C3001" s="6"/>
      <c r="D3001" s="6"/>
      <c r="E3001" s="7"/>
    </row>
    <row r="3002">
      <c r="A3002" s="10"/>
      <c r="B3002" s="11"/>
      <c r="C3002" s="11"/>
      <c r="D3002" s="11"/>
      <c r="E3002" s="12"/>
    </row>
    <row r="3003">
      <c r="A3003" s="13">
        <v>46143.0</v>
      </c>
      <c r="B3003" s="6"/>
      <c r="C3003" s="53" t="s">
        <v>3424</v>
      </c>
      <c r="D3003" s="15">
        <v>46145.0</v>
      </c>
      <c r="E3003" s="7"/>
    </row>
    <row r="3004">
      <c r="A3004" s="10"/>
      <c r="B3004" s="11"/>
      <c r="C3004" s="16"/>
      <c r="D3004" s="11"/>
      <c r="E3004" s="12"/>
    </row>
    <row r="3005">
      <c r="A3005" s="54" t="s">
        <v>4475</v>
      </c>
      <c r="B3005" s="7"/>
      <c r="C3005" s="16"/>
      <c r="D3005" s="55" t="s">
        <v>4469</v>
      </c>
      <c r="E3005" s="7"/>
    </row>
    <row r="3006">
      <c r="A3006" s="10"/>
      <c r="B3006" s="12"/>
      <c r="C3006" s="16"/>
      <c r="D3006" s="11"/>
      <c r="E3006" s="12"/>
    </row>
    <row r="3007">
      <c r="A3007" s="19" t="s">
        <v>3425</v>
      </c>
      <c r="B3007" s="6"/>
      <c r="C3007" s="6"/>
      <c r="D3007" s="6"/>
      <c r="E3007" s="7"/>
    </row>
    <row r="3008">
      <c r="A3008" s="20" t="s">
        <v>3426</v>
      </c>
      <c r="B3008" s="21" t="s">
        <v>3427</v>
      </c>
      <c r="C3008" s="22" t="s">
        <v>3428</v>
      </c>
      <c r="D3008" s="21" t="s">
        <v>3429</v>
      </c>
      <c r="E3008" s="23" t="s">
        <v>13</v>
      </c>
    </row>
    <row r="3009">
      <c r="A3009" s="56" t="s">
        <v>3430</v>
      </c>
      <c r="B3009" s="25">
        <v>15988.0</v>
      </c>
      <c r="C3009" s="26">
        <v>15986.0</v>
      </c>
      <c r="D3009" s="27">
        <v>-2.0</v>
      </c>
      <c r="E3009" s="28"/>
    </row>
    <row r="3010">
      <c r="A3010" s="56" t="s">
        <v>3431</v>
      </c>
      <c r="B3010" s="29">
        <v>7809.0</v>
      </c>
      <c r="C3010" s="26">
        <v>7809.0</v>
      </c>
      <c r="D3010" s="27">
        <v>0.0</v>
      </c>
      <c r="E3010" s="40"/>
    </row>
    <row r="3011">
      <c r="A3011" s="56" t="s">
        <v>3432</v>
      </c>
      <c r="B3011" s="25">
        <v>0.0</v>
      </c>
      <c r="C3011" s="26"/>
      <c r="D3011" s="27">
        <v>0.0</v>
      </c>
      <c r="E3011" s="41"/>
    </row>
    <row r="3012">
      <c r="A3012" s="56" t="s">
        <v>3434</v>
      </c>
      <c r="B3012" s="29">
        <v>1000.0</v>
      </c>
      <c r="C3012" s="26">
        <v>1000.0</v>
      </c>
      <c r="D3012" s="27">
        <v>0.0</v>
      </c>
      <c r="E3012" s="41"/>
    </row>
    <row r="3013">
      <c r="A3013" s="31" t="s">
        <v>3436</v>
      </c>
      <c r="B3013" s="29">
        <v>0.0</v>
      </c>
      <c r="C3013" s="26"/>
      <c r="D3013" s="27">
        <v>0.0</v>
      </c>
      <c r="E3013" s="40"/>
    </row>
    <row r="3014">
      <c r="A3014" s="31" t="s">
        <v>3438</v>
      </c>
      <c r="B3014" s="29">
        <v>0.0</v>
      </c>
      <c r="C3014" s="26"/>
      <c r="D3014" s="27">
        <v>0.0</v>
      </c>
      <c r="E3014" s="40"/>
    </row>
    <row r="3015">
      <c r="A3015" s="31" t="s">
        <v>3439</v>
      </c>
      <c r="B3015" s="29">
        <v>2639.0</v>
      </c>
      <c r="C3015" s="26">
        <v>2639.0</v>
      </c>
      <c r="D3015" s="27">
        <v>0.0</v>
      </c>
      <c r="E3015" s="28" t="s">
        <v>7784</v>
      </c>
    </row>
    <row r="3016">
      <c r="A3016" s="31" t="s">
        <v>3441</v>
      </c>
      <c r="B3016" s="29">
        <v>1710.0</v>
      </c>
      <c r="C3016" s="26">
        <v>1710.0</v>
      </c>
      <c r="D3016" s="27">
        <v>0.0</v>
      </c>
      <c r="E3016" s="40"/>
    </row>
    <row r="3017">
      <c r="A3017" s="57" t="s">
        <v>3442</v>
      </c>
      <c r="B3017" s="29">
        <v>34020.0</v>
      </c>
      <c r="C3017" s="29">
        <v>34020.0</v>
      </c>
      <c r="D3017" s="27">
        <v>0.0</v>
      </c>
      <c r="E3017" s="41"/>
    </row>
    <row r="3018">
      <c r="A3018" s="57" t="s">
        <v>3443</v>
      </c>
      <c r="B3018" s="29">
        <v>18819.0</v>
      </c>
      <c r="C3018" s="58">
        <v>18819.0</v>
      </c>
      <c r="D3018" s="27">
        <v>0.0</v>
      </c>
      <c r="E3018" s="41"/>
    </row>
    <row r="3019">
      <c r="A3019" s="57" t="s">
        <v>3444</v>
      </c>
      <c r="B3019" s="29">
        <v>26654.0</v>
      </c>
      <c r="C3019" s="58">
        <v>26654.0</v>
      </c>
      <c r="D3019" s="27">
        <v>0.0</v>
      </c>
      <c r="E3019" s="41"/>
    </row>
    <row r="3020">
      <c r="A3020" s="57" t="s">
        <v>3445</v>
      </c>
      <c r="B3020" s="29">
        <v>26600.0</v>
      </c>
      <c r="C3020" s="58">
        <v>26600.0</v>
      </c>
      <c r="D3020" s="27">
        <v>0.0</v>
      </c>
      <c r="E3020" s="41"/>
    </row>
    <row r="3021">
      <c r="A3021" s="57" t="s">
        <v>3447</v>
      </c>
      <c r="B3021" s="29">
        <v>0.0</v>
      </c>
      <c r="C3021" s="58">
        <v>0.0</v>
      </c>
      <c r="D3021" s="27">
        <v>0.0</v>
      </c>
      <c r="E3021" s="41"/>
    </row>
    <row r="3022">
      <c r="A3022" s="57" t="s">
        <v>3448</v>
      </c>
      <c r="B3022" s="29">
        <v>9342.0</v>
      </c>
      <c r="C3022" s="58">
        <v>9342.0</v>
      </c>
      <c r="D3022" s="27">
        <v>0.0</v>
      </c>
      <c r="E3022" s="41"/>
    </row>
    <row r="3023">
      <c r="A3023" s="35" t="s">
        <v>3449</v>
      </c>
      <c r="B3023" s="29">
        <v>135238.6</v>
      </c>
      <c r="C3023" s="58">
        <v>135238.6</v>
      </c>
      <c r="D3023" s="27">
        <v>0.0</v>
      </c>
      <c r="E3023" s="41"/>
    </row>
    <row r="3024">
      <c r="A3024" s="36" t="s">
        <v>3450</v>
      </c>
      <c r="B3024" s="42">
        <v>0.39999999999417923</v>
      </c>
      <c r="C3024" s="64">
        <v>-1.6000000000058208</v>
      </c>
      <c r="D3024" s="65">
        <v>-2.0</v>
      </c>
      <c r="E3024" s="46"/>
    </row>
    <row r="3025">
      <c r="A3025" s="39"/>
      <c r="B3025" s="59"/>
      <c r="C3025" s="66"/>
      <c r="D3025" s="60"/>
      <c r="E3025" s="68"/>
    </row>
    <row r="3026">
      <c r="A3026" s="39"/>
      <c r="B3026" s="59"/>
      <c r="C3026" s="66"/>
      <c r="D3026" s="60"/>
      <c r="E3026" s="68"/>
    </row>
    <row r="3027">
      <c r="A3027" s="5" t="s">
        <v>4460</v>
      </c>
      <c r="B3027" s="6"/>
      <c r="C3027" s="6"/>
      <c r="D3027" s="6"/>
      <c r="E3027" s="7"/>
    </row>
    <row r="3028">
      <c r="A3028" s="10"/>
      <c r="B3028" s="11"/>
      <c r="C3028" s="11"/>
      <c r="D3028" s="11"/>
      <c r="E3028" s="12"/>
    </row>
    <row r="3029">
      <c r="A3029" s="5" t="s">
        <v>3423</v>
      </c>
      <c r="B3029" s="6"/>
      <c r="C3029" s="6"/>
      <c r="D3029" s="6"/>
      <c r="E3029" s="7"/>
    </row>
    <row r="3030">
      <c r="A3030" s="10"/>
      <c r="B3030" s="11"/>
      <c r="C3030" s="11"/>
      <c r="D3030" s="11"/>
      <c r="E3030" s="12"/>
    </row>
    <row r="3031">
      <c r="A3031" s="13">
        <v>46146.0</v>
      </c>
      <c r="B3031" s="6"/>
      <c r="C3031" s="53" t="s">
        <v>3424</v>
      </c>
      <c r="D3031" s="15">
        <v>46152.0</v>
      </c>
      <c r="E3031" s="7"/>
    </row>
    <row r="3032">
      <c r="A3032" s="10"/>
      <c r="B3032" s="11"/>
      <c r="C3032" s="16"/>
      <c r="D3032" s="11"/>
      <c r="E3032" s="12"/>
    </row>
    <row r="3033">
      <c r="A3033" s="54" t="s">
        <v>4468</v>
      </c>
      <c r="B3033" s="7"/>
      <c r="C3033" s="16"/>
      <c r="D3033" s="55" t="s">
        <v>4469</v>
      </c>
      <c r="E3033" s="7"/>
    </row>
    <row r="3034">
      <c r="A3034" s="10"/>
      <c r="B3034" s="12"/>
      <c r="C3034" s="16"/>
      <c r="D3034" s="11"/>
      <c r="E3034" s="12"/>
    </row>
    <row r="3035">
      <c r="A3035" s="19" t="s">
        <v>3425</v>
      </c>
      <c r="B3035" s="6"/>
      <c r="C3035" s="6"/>
      <c r="D3035" s="6"/>
      <c r="E3035" s="7"/>
    </row>
    <row r="3036">
      <c r="A3036" s="20" t="s">
        <v>3426</v>
      </c>
      <c r="B3036" s="21" t="s">
        <v>3427</v>
      </c>
      <c r="C3036" s="22" t="s">
        <v>3428</v>
      </c>
      <c r="D3036" s="21" t="s">
        <v>3429</v>
      </c>
      <c r="E3036" s="23" t="s">
        <v>13</v>
      </c>
    </row>
    <row r="3037">
      <c r="A3037" s="56" t="s">
        <v>3430</v>
      </c>
      <c r="B3037" s="25">
        <v>36823.0</v>
      </c>
      <c r="C3037" s="26">
        <v>36823.0</v>
      </c>
      <c r="D3037" s="27">
        <v>0.0</v>
      </c>
      <c r="E3037" s="28"/>
    </row>
    <row r="3038">
      <c r="A3038" s="56" t="s">
        <v>3431</v>
      </c>
      <c r="B3038" s="29">
        <v>25915.5</v>
      </c>
      <c r="C3038" s="26">
        <v>25915.0</v>
      </c>
      <c r="D3038" s="27">
        <v>-0.5</v>
      </c>
      <c r="E3038" s="40"/>
    </row>
    <row r="3039">
      <c r="A3039" s="56" t="s">
        <v>3432</v>
      </c>
      <c r="B3039" s="25">
        <v>600.0</v>
      </c>
      <c r="C3039" s="26">
        <v>600.0</v>
      </c>
      <c r="D3039" s="27">
        <v>0.0</v>
      </c>
      <c r="E3039" s="41"/>
    </row>
    <row r="3040">
      <c r="A3040" s="56" t="s">
        <v>3434</v>
      </c>
      <c r="B3040" s="29">
        <v>1000.0</v>
      </c>
      <c r="C3040" s="26">
        <v>1000.0</v>
      </c>
      <c r="D3040" s="27">
        <v>0.0</v>
      </c>
      <c r="E3040" s="41"/>
    </row>
    <row r="3041">
      <c r="A3041" s="31" t="s">
        <v>3436</v>
      </c>
      <c r="B3041" s="29">
        <v>0.0</v>
      </c>
      <c r="C3041" s="26"/>
      <c r="D3041" s="27">
        <v>0.0</v>
      </c>
      <c r="E3041" s="40"/>
    </row>
    <row r="3042">
      <c r="A3042" s="31" t="s">
        <v>3438</v>
      </c>
      <c r="B3042" s="29">
        <v>0.0</v>
      </c>
      <c r="C3042" s="26"/>
      <c r="D3042" s="27">
        <v>0.0</v>
      </c>
      <c r="E3042" s="40"/>
    </row>
    <row r="3043">
      <c r="A3043" s="31" t="s">
        <v>3439</v>
      </c>
      <c r="B3043" s="29">
        <v>4791.0</v>
      </c>
      <c r="C3043" s="26">
        <v>4656.0</v>
      </c>
      <c r="D3043" s="27">
        <v>-135.0</v>
      </c>
      <c r="E3043" s="28" t="s">
        <v>4461</v>
      </c>
    </row>
    <row r="3044">
      <c r="A3044" s="31" t="s">
        <v>3441</v>
      </c>
      <c r="B3044" s="29">
        <v>4275.0</v>
      </c>
      <c r="C3044" s="26">
        <v>4410.0</v>
      </c>
      <c r="D3044" s="27">
        <v>135.0</v>
      </c>
      <c r="E3044" s="40"/>
    </row>
    <row r="3045">
      <c r="A3045" s="57" t="s">
        <v>3442</v>
      </c>
      <c r="B3045" s="29">
        <v>78543.0</v>
      </c>
      <c r="C3045" s="29">
        <v>78543.0</v>
      </c>
      <c r="D3045" s="27">
        <v>0.0</v>
      </c>
      <c r="E3045" s="41"/>
    </row>
    <row r="3046">
      <c r="A3046" s="57" t="s">
        <v>3443</v>
      </c>
      <c r="B3046" s="29">
        <v>31700.0</v>
      </c>
      <c r="C3046" s="58">
        <v>31700.0</v>
      </c>
      <c r="D3046" s="27">
        <v>0.0</v>
      </c>
      <c r="E3046" s="41"/>
    </row>
    <row r="3047">
      <c r="A3047" s="57" t="s">
        <v>3444</v>
      </c>
      <c r="B3047" s="29">
        <v>70513.0</v>
      </c>
      <c r="C3047" s="58">
        <v>70513.0</v>
      </c>
      <c r="D3047" s="27">
        <v>0.0</v>
      </c>
      <c r="E3047" s="41"/>
    </row>
    <row r="3048">
      <c r="A3048" s="57" t="s">
        <v>3445</v>
      </c>
      <c r="B3048" s="29">
        <v>56385.0</v>
      </c>
      <c r="C3048" s="58">
        <v>56385.0</v>
      </c>
      <c r="D3048" s="27">
        <v>0.0</v>
      </c>
      <c r="E3048" s="41"/>
    </row>
    <row r="3049">
      <c r="A3049" s="57" t="s">
        <v>3447</v>
      </c>
      <c r="B3049" s="29">
        <v>1350.0</v>
      </c>
      <c r="C3049" s="58">
        <v>1350.0</v>
      </c>
      <c r="D3049" s="27">
        <v>0.0</v>
      </c>
      <c r="E3049" s="41"/>
    </row>
    <row r="3050">
      <c r="A3050" s="57" t="s">
        <v>3448</v>
      </c>
      <c r="B3050" s="29">
        <v>15586.0</v>
      </c>
      <c r="C3050" s="58">
        <v>15586.0</v>
      </c>
      <c r="D3050" s="27">
        <v>0.0</v>
      </c>
      <c r="E3050" s="41"/>
    </row>
    <row r="3051">
      <c r="A3051" s="35" t="s">
        <v>3449</v>
      </c>
      <c r="B3051" s="29">
        <v>311895.1</v>
      </c>
      <c r="C3051" s="58">
        <v>311895.10000000003</v>
      </c>
      <c r="D3051" s="27">
        <v>5.820766091346741E-11</v>
      </c>
      <c r="E3051" s="41"/>
    </row>
    <row r="3052">
      <c r="A3052" s="36" t="s">
        <v>3450</v>
      </c>
      <c r="B3052" s="42">
        <v>0.4000000000014552</v>
      </c>
      <c r="C3052" s="64">
        <v>-0.1000000000349246</v>
      </c>
      <c r="D3052" s="65">
        <v>-0.5000000000363798</v>
      </c>
      <c r="E3052" s="46"/>
    </row>
    <row r="3053">
      <c r="A3053" s="39"/>
      <c r="B3053" s="59"/>
      <c r="C3053" s="66"/>
      <c r="D3053" s="60"/>
      <c r="E3053" s="68"/>
    </row>
    <row r="3054">
      <c r="A3054" s="39"/>
      <c r="B3054" s="59"/>
      <c r="C3054" s="66"/>
      <c r="D3054" s="60"/>
      <c r="E3054" s="68"/>
    </row>
    <row r="3055">
      <c r="A3055" s="39"/>
      <c r="B3055" s="59"/>
      <c r="C3055" s="66"/>
      <c r="D3055" s="60"/>
      <c r="E3055" s="68"/>
    </row>
    <row r="3056">
      <c r="A3056" s="39"/>
      <c r="B3056" s="59"/>
      <c r="C3056" s="66"/>
      <c r="D3056" s="60"/>
      <c r="E3056" s="68"/>
    </row>
    <row r="3057">
      <c r="A3057" s="39"/>
      <c r="B3057" s="59"/>
      <c r="C3057" s="66"/>
      <c r="D3057" s="60"/>
      <c r="E3057" s="68"/>
    </row>
    <row r="3058">
      <c r="A3058" s="39"/>
      <c r="B3058" s="59"/>
      <c r="C3058" s="66"/>
      <c r="D3058" s="60"/>
      <c r="E3058" s="68"/>
    </row>
    <row r="3059">
      <c r="A3059" s="39"/>
      <c r="B3059" s="59"/>
      <c r="C3059" s="66"/>
      <c r="D3059" s="60"/>
      <c r="E3059" s="68"/>
    </row>
    <row r="3060">
      <c r="A3060" s="39"/>
      <c r="B3060" s="59"/>
      <c r="C3060" s="66"/>
      <c r="D3060" s="60"/>
      <c r="E3060" s="68"/>
    </row>
    <row r="3061">
      <c r="A3061" s="39"/>
      <c r="B3061" s="59"/>
      <c r="C3061" s="66"/>
      <c r="D3061" s="60"/>
      <c r="E3061" s="68"/>
    </row>
    <row r="3062">
      <c r="A3062" s="39"/>
      <c r="B3062" s="59"/>
      <c r="C3062" s="66"/>
      <c r="D3062" s="60"/>
      <c r="E3062" s="68"/>
    </row>
    <row r="3063">
      <c r="A3063" s="39"/>
      <c r="B3063" s="59"/>
      <c r="C3063" s="66"/>
      <c r="D3063" s="60"/>
      <c r="E3063" s="68"/>
    </row>
    <row r="3064">
      <c r="A3064" s="39"/>
      <c r="B3064" s="59"/>
      <c r="C3064" s="66"/>
      <c r="D3064" s="60"/>
      <c r="E3064" s="68"/>
    </row>
    <row r="3065">
      <c r="A3065" s="39"/>
      <c r="B3065" s="59"/>
      <c r="C3065" s="66"/>
      <c r="D3065" s="60"/>
      <c r="E3065" s="68"/>
    </row>
    <row r="3066">
      <c r="A3066" s="39"/>
      <c r="B3066" s="59"/>
      <c r="C3066" s="66"/>
      <c r="D3066" s="60"/>
      <c r="E3066" s="68"/>
    </row>
  </sheetData>
  <mergeCells count="872">
    <mergeCell ref="A2251:E2251"/>
    <mergeCell ref="A2271:E2272"/>
    <mergeCell ref="A2273:E2274"/>
    <mergeCell ref="A2275:B2276"/>
    <mergeCell ref="C2275:C2278"/>
    <mergeCell ref="D2275:E2276"/>
    <mergeCell ref="A2277:B2278"/>
    <mergeCell ref="D2277:E2278"/>
    <mergeCell ref="A2279:E2279"/>
    <mergeCell ref="A2299:E2300"/>
    <mergeCell ref="A2301:E2302"/>
    <mergeCell ref="A2303:B2304"/>
    <mergeCell ref="C2303:C2306"/>
    <mergeCell ref="A2305:B2306"/>
    <mergeCell ref="D2135:E2136"/>
    <mergeCell ref="D2137:E2138"/>
    <mergeCell ref="A2139:E2139"/>
    <mergeCell ref="A2159:E2160"/>
    <mergeCell ref="A2161:E2162"/>
    <mergeCell ref="C2163:C2166"/>
    <mergeCell ref="D2163:E2164"/>
    <mergeCell ref="D2191:E2192"/>
    <mergeCell ref="D2193:E2194"/>
    <mergeCell ref="D2165:E2166"/>
    <mergeCell ref="A2167:E2167"/>
    <mergeCell ref="A2187:E2188"/>
    <mergeCell ref="A2189:E2190"/>
    <mergeCell ref="A2191:B2192"/>
    <mergeCell ref="C2191:C2194"/>
    <mergeCell ref="A2193:B2194"/>
    <mergeCell ref="A2195:E2195"/>
    <mergeCell ref="A2215:E2216"/>
    <mergeCell ref="A2217:E2218"/>
    <mergeCell ref="A2219:B2220"/>
    <mergeCell ref="C2219:C2222"/>
    <mergeCell ref="D2219:E2220"/>
    <mergeCell ref="A2221:B2222"/>
    <mergeCell ref="D2247:E2248"/>
    <mergeCell ref="D2249:E2250"/>
    <mergeCell ref="D2221:E2222"/>
    <mergeCell ref="A2223:E2223"/>
    <mergeCell ref="A2243:E2244"/>
    <mergeCell ref="A2245:E2246"/>
    <mergeCell ref="A2247:B2248"/>
    <mergeCell ref="C2247:C2250"/>
    <mergeCell ref="A2249:B2250"/>
    <mergeCell ref="A2331:B2332"/>
    <mergeCell ref="A2333:B2334"/>
    <mergeCell ref="A2419:E2419"/>
    <mergeCell ref="A2439:E2440"/>
    <mergeCell ref="A2441:E2442"/>
    <mergeCell ref="A2443:B2444"/>
    <mergeCell ref="C2443:C2446"/>
    <mergeCell ref="D2443:E2444"/>
    <mergeCell ref="A2445:B2446"/>
    <mergeCell ref="D2445:E2446"/>
    <mergeCell ref="A2447:E2447"/>
    <mergeCell ref="A2467:E2468"/>
    <mergeCell ref="A2469:E2470"/>
    <mergeCell ref="A2471:B2472"/>
    <mergeCell ref="C2471:C2474"/>
    <mergeCell ref="A2473:B2474"/>
    <mergeCell ref="D2303:E2304"/>
    <mergeCell ref="D2305:E2306"/>
    <mergeCell ref="A2307:E2307"/>
    <mergeCell ref="A2327:E2328"/>
    <mergeCell ref="A2329:E2330"/>
    <mergeCell ref="C2331:C2334"/>
    <mergeCell ref="D2331:E2332"/>
    <mergeCell ref="D2359:E2360"/>
    <mergeCell ref="D2361:E2362"/>
    <mergeCell ref="D2333:E2334"/>
    <mergeCell ref="A2335:E2335"/>
    <mergeCell ref="A2355:E2356"/>
    <mergeCell ref="A2357:E2358"/>
    <mergeCell ref="A2359:B2360"/>
    <mergeCell ref="C2359:C2362"/>
    <mergeCell ref="A2361:B2362"/>
    <mergeCell ref="A2363:E2363"/>
    <mergeCell ref="A2383:E2384"/>
    <mergeCell ref="A2385:E2386"/>
    <mergeCell ref="A2387:B2388"/>
    <mergeCell ref="C2387:C2390"/>
    <mergeCell ref="D2387:E2388"/>
    <mergeCell ref="A2389:B2390"/>
    <mergeCell ref="D2415:E2416"/>
    <mergeCell ref="D2417:E2418"/>
    <mergeCell ref="D2389:E2390"/>
    <mergeCell ref="A2391:E2391"/>
    <mergeCell ref="A2411:E2412"/>
    <mergeCell ref="A2413:E2414"/>
    <mergeCell ref="A2415:B2416"/>
    <mergeCell ref="C2415:C2418"/>
    <mergeCell ref="A2417:B2418"/>
    <mergeCell ref="A2499:B2500"/>
    <mergeCell ref="A2501:B2502"/>
    <mergeCell ref="A2587:E2587"/>
    <mergeCell ref="A2607:E2608"/>
    <mergeCell ref="A2609:E2610"/>
    <mergeCell ref="A2611:B2612"/>
    <mergeCell ref="C2611:C2614"/>
    <mergeCell ref="D2611:E2612"/>
    <mergeCell ref="A2613:B2614"/>
    <mergeCell ref="D2613:E2614"/>
    <mergeCell ref="A2615:E2615"/>
    <mergeCell ref="A2635:E2636"/>
    <mergeCell ref="A2637:E2638"/>
    <mergeCell ref="A2639:B2640"/>
    <mergeCell ref="C2639:C2642"/>
    <mergeCell ref="A2641:B2642"/>
    <mergeCell ref="D2471:E2472"/>
    <mergeCell ref="D2473:E2474"/>
    <mergeCell ref="A2475:E2475"/>
    <mergeCell ref="A2495:E2496"/>
    <mergeCell ref="A2497:E2498"/>
    <mergeCell ref="C2499:C2502"/>
    <mergeCell ref="D2499:E2500"/>
    <mergeCell ref="D2527:E2528"/>
    <mergeCell ref="D2529:E2530"/>
    <mergeCell ref="D2501:E2502"/>
    <mergeCell ref="A2503:E2503"/>
    <mergeCell ref="A2523:E2524"/>
    <mergeCell ref="A2525:E2526"/>
    <mergeCell ref="A2527:B2528"/>
    <mergeCell ref="C2527:C2530"/>
    <mergeCell ref="A2529:B2530"/>
    <mergeCell ref="A2531:E2531"/>
    <mergeCell ref="A2551:E2552"/>
    <mergeCell ref="A2553:E2554"/>
    <mergeCell ref="A2555:B2556"/>
    <mergeCell ref="C2555:C2558"/>
    <mergeCell ref="D2555:E2556"/>
    <mergeCell ref="A2557:B2558"/>
    <mergeCell ref="D2583:E2584"/>
    <mergeCell ref="D2585:E2586"/>
    <mergeCell ref="D2557:E2558"/>
    <mergeCell ref="A2559:E2559"/>
    <mergeCell ref="A2579:E2580"/>
    <mergeCell ref="A2581:E2582"/>
    <mergeCell ref="A2583:B2584"/>
    <mergeCell ref="C2583:C2586"/>
    <mergeCell ref="A2585:B2586"/>
    <mergeCell ref="A2667:B2668"/>
    <mergeCell ref="A2669:B2670"/>
    <mergeCell ref="A2755:E2755"/>
    <mergeCell ref="A2775:E2776"/>
    <mergeCell ref="A2777:E2778"/>
    <mergeCell ref="A2779:B2780"/>
    <mergeCell ref="C2779:C2782"/>
    <mergeCell ref="D2779:E2780"/>
    <mergeCell ref="A2781:B2782"/>
    <mergeCell ref="D2781:E2782"/>
    <mergeCell ref="A2783:E2783"/>
    <mergeCell ref="A2803:E2804"/>
    <mergeCell ref="A2805:E2806"/>
    <mergeCell ref="A2807:B2808"/>
    <mergeCell ref="C2807:C2810"/>
    <mergeCell ref="A2809:B2810"/>
    <mergeCell ref="D2639:E2640"/>
    <mergeCell ref="D2641:E2642"/>
    <mergeCell ref="A2643:E2643"/>
    <mergeCell ref="A2663:E2664"/>
    <mergeCell ref="A2665:E2666"/>
    <mergeCell ref="C2667:C2670"/>
    <mergeCell ref="D2667:E2668"/>
    <mergeCell ref="D2695:E2696"/>
    <mergeCell ref="D2697:E2698"/>
    <mergeCell ref="D2669:E2670"/>
    <mergeCell ref="A2671:E2671"/>
    <mergeCell ref="A2691:E2692"/>
    <mergeCell ref="A2693:E2694"/>
    <mergeCell ref="A2695:B2696"/>
    <mergeCell ref="C2695:C2698"/>
    <mergeCell ref="A2697:B2698"/>
    <mergeCell ref="A2699:E2699"/>
    <mergeCell ref="A2719:E2720"/>
    <mergeCell ref="A2721:E2722"/>
    <mergeCell ref="A2723:B2724"/>
    <mergeCell ref="C2723:C2726"/>
    <mergeCell ref="D2723:E2724"/>
    <mergeCell ref="A2725:B2726"/>
    <mergeCell ref="D2751:E2752"/>
    <mergeCell ref="D2753:E2754"/>
    <mergeCell ref="D2725:E2726"/>
    <mergeCell ref="A2727:E2727"/>
    <mergeCell ref="A2747:E2748"/>
    <mergeCell ref="A2749:E2750"/>
    <mergeCell ref="A2751:B2752"/>
    <mergeCell ref="C2751:C2754"/>
    <mergeCell ref="A2753:B2754"/>
    <mergeCell ref="A2835:B2836"/>
    <mergeCell ref="A2837:B2838"/>
    <mergeCell ref="A2923:E2923"/>
    <mergeCell ref="A2943:E2944"/>
    <mergeCell ref="A2945:E2946"/>
    <mergeCell ref="A2947:B2948"/>
    <mergeCell ref="C2947:C2950"/>
    <mergeCell ref="D2947:E2948"/>
    <mergeCell ref="A2949:B2950"/>
    <mergeCell ref="D2949:E2950"/>
    <mergeCell ref="A2951:E2951"/>
    <mergeCell ref="A2971:E2972"/>
    <mergeCell ref="A2973:E2974"/>
    <mergeCell ref="A2975:B2976"/>
    <mergeCell ref="C2975:C2978"/>
    <mergeCell ref="A2977:B2978"/>
    <mergeCell ref="D2807:E2808"/>
    <mergeCell ref="D2809:E2810"/>
    <mergeCell ref="A2811:E2811"/>
    <mergeCell ref="A2831:E2832"/>
    <mergeCell ref="A2833:E2834"/>
    <mergeCell ref="C2835:C2838"/>
    <mergeCell ref="D2835:E2836"/>
    <mergeCell ref="D2863:E2864"/>
    <mergeCell ref="D2865:E2866"/>
    <mergeCell ref="D2837:E2838"/>
    <mergeCell ref="A2839:E2839"/>
    <mergeCell ref="A2859:E2860"/>
    <mergeCell ref="A2861:E2862"/>
    <mergeCell ref="A2863:B2864"/>
    <mergeCell ref="C2863:C2866"/>
    <mergeCell ref="A2865:B2866"/>
    <mergeCell ref="A2867:E2867"/>
    <mergeCell ref="A2887:E2888"/>
    <mergeCell ref="A2889:E2890"/>
    <mergeCell ref="A2891:B2892"/>
    <mergeCell ref="C2891:C2894"/>
    <mergeCell ref="D2891:E2892"/>
    <mergeCell ref="A2893:B2894"/>
    <mergeCell ref="D2919:E2920"/>
    <mergeCell ref="D2921:E2922"/>
    <mergeCell ref="D2893:E2894"/>
    <mergeCell ref="A2895:E2895"/>
    <mergeCell ref="A2915:E2916"/>
    <mergeCell ref="A2917:E2918"/>
    <mergeCell ref="A2919:B2920"/>
    <mergeCell ref="C2919:C2922"/>
    <mergeCell ref="A2921:B2922"/>
    <mergeCell ref="A3003:B3004"/>
    <mergeCell ref="A3005:B3006"/>
    <mergeCell ref="A739:E739"/>
    <mergeCell ref="A759:E760"/>
    <mergeCell ref="A761:E762"/>
    <mergeCell ref="A763:B764"/>
    <mergeCell ref="C763:C766"/>
    <mergeCell ref="D763:E764"/>
    <mergeCell ref="A765:B766"/>
    <mergeCell ref="D765:E766"/>
    <mergeCell ref="A767:E767"/>
    <mergeCell ref="A787:E788"/>
    <mergeCell ref="A789:E790"/>
    <mergeCell ref="A791:B792"/>
    <mergeCell ref="C791:C794"/>
    <mergeCell ref="A793:B794"/>
    <mergeCell ref="D623:E624"/>
    <mergeCell ref="D625:E626"/>
    <mergeCell ref="A627:E627"/>
    <mergeCell ref="A647:E648"/>
    <mergeCell ref="A649:E650"/>
    <mergeCell ref="C651:C654"/>
    <mergeCell ref="D651:E652"/>
    <mergeCell ref="D679:E680"/>
    <mergeCell ref="D681:E682"/>
    <mergeCell ref="D653:E654"/>
    <mergeCell ref="A655:E655"/>
    <mergeCell ref="A675:E676"/>
    <mergeCell ref="A677:E678"/>
    <mergeCell ref="A679:B680"/>
    <mergeCell ref="C679:C682"/>
    <mergeCell ref="A681:B682"/>
    <mergeCell ref="A683:E683"/>
    <mergeCell ref="A703:E704"/>
    <mergeCell ref="A705:E706"/>
    <mergeCell ref="A707:B708"/>
    <mergeCell ref="C707:C710"/>
    <mergeCell ref="D707:E708"/>
    <mergeCell ref="A709:B710"/>
    <mergeCell ref="D735:E736"/>
    <mergeCell ref="D737:E738"/>
    <mergeCell ref="D709:E710"/>
    <mergeCell ref="A711:E711"/>
    <mergeCell ref="A731:E732"/>
    <mergeCell ref="A733:E734"/>
    <mergeCell ref="A735:B736"/>
    <mergeCell ref="C735:C738"/>
    <mergeCell ref="A737:B738"/>
    <mergeCell ref="A819:B820"/>
    <mergeCell ref="A821:B822"/>
    <mergeCell ref="A907:E907"/>
    <mergeCell ref="A927:E928"/>
    <mergeCell ref="A929:E930"/>
    <mergeCell ref="A931:B932"/>
    <mergeCell ref="C931:C934"/>
    <mergeCell ref="D931:E932"/>
    <mergeCell ref="A933:B934"/>
    <mergeCell ref="D933:E934"/>
    <mergeCell ref="A935:E935"/>
    <mergeCell ref="A955:E956"/>
    <mergeCell ref="A957:E958"/>
    <mergeCell ref="A959:B960"/>
    <mergeCell ref="C959:C962"/>
    <mergeCell ref="A961:B962"/>
    <mergeCell ref="D791:E792"/>
    <mergeCell ref="D793:E794"/>
    <mergeCell ref="A795:E795"/>
    <mergeCell ref="A815:E816"/>
    <mergeCell ref="A817:E818"/>
    <mergeCell ref="C819:C822"/>
    <mergeCell ref="D819:E820"/>
    <mergeCell ref="D847:E848"/>
    <mergeCell ref="D849:E850"/>
    <mergeCell ref="D821:E822"/>
    <mergeCell ref="A823:E823"/>
    <mergeCell ref="A843:E844"/>
    <mergeCell ref="A845:E846"/>
    <mergeCell ref="A847:B848"/>
    <mergeCell ref="C847:C850"/>
    <mergeCell ref="A849:B850"/>
    <mergeCell ref="A851:E851"/>
    <mergeCell ref="A871:E872"/>
    <mergeCell ref="A873:E874"/>
    <mergeCell ref="A875:B876"/>
    <mergeCell ref="C875:C878"/>
    <mergeCell ref="D875:E876"/>
    <mergeCell ref="A877:B878"/>
    <mergeCell ref="D903:E904"/>
    <mergeCell ref="D905:E906"/>
    <mergeCell ref="D877:E878"/>
    <mergeCell ref="A879:E879"/>
    <mergeCell ref="A899:E900"/>
    <mergeCell ref="A901:E902"/>
    <mergeCell ref="A903:B904"/>
    <mergeCell ref="C903:C906"/>
    <mergeCell ref="A905:B906"/>
    <mergeCell ref="A987:B988"/>
    <mergeCell ref="A989:B990"/>
    <mergeCell ref="A1075:E1075"/>
    <mergeCell ref="A1095:E1096"/>
    <mergeCell ref="A1097:E1098"/>
    <mergeCell ref="A1099:B1100"/>
    <mergeCell ref="C1099:C1102"/>
    <mergeCell ref="D1099:E1100"/>
    <mergeCell ref="A1101:B1102"/>
    <mergeCell ref="D1101:E1102"/>
    <mergeCell ref="A1103:E1103"/>
    <mergeCell ref="A1123:E1124"/>
    <mergeCell ref="A1125:E1126"/>
    <mergeCell ref="A1127:B1128"/>
    <mergeCell ref="C1127:C1130"/>
    <mergeCell ref="A1129:B1130"/>
    <mergeCell ref="D959:E960"/>
    <mergeCell ref="D961:E962"/>
    <mergeCell ref="A963:E963"/>
    <mergeCell ref="A983:E984"/>
    <mergeCell ref="A985:E986"/>
    <mergeCell ref="C987:C990"/>
    <mergeCell ref="D987:E988"/>
    <mergeCell ref="D1015:E1016"/>
    <mergeCell ref="D1017:E1018"/>
    <mergeCell ref="D989:E990"/>
    <mergeCell ref="A991:E991"/>
    <mergeCell ref="A1011:E1012"/>
    <mergeCell ref="A1013:E1014"/>
    <mergeCell ref="A1015:B1016"/>
    <mergeCell ref="C1015:C1018"/>
    <mergeCell ref="A1017:B1018"/>
    <mergeCell ref="A1019:E1019"/>
    <mergeCell ref="A1039:E1040"/>
    <mergeCell ref="A1041:E1042"/>
    <mergeCell ref="A1043:B1044"/>
    <mergeCell ref="C1043:C1046"/>
    <mergeCell ref="D1043:E1044"/>
    <mergeCell ref="A1045:B1046"/>
    <mergeCell ref="D1071:E1072"/>
    <mergeCell ref="D1073:E1074"/>
    <mergeCell ref="D1045:E1046"/>
    <mergeCell ref="A1047:E1047"/>
    <mergeCell ref="A1067:E1068"/>
    <mergeCell ref="A1069:E1070"/>
    <mergeCell ref="A1071:B1072"/>
    <mergeCell ref="C1071:C1074"/>
    <mergeCell ref="A1073:B1074"/>
    <mergeCell ref="A1155:B1156"/>
    <mergeCell ref="A1157:B1158"/>
    <mergeCell ref="D2975:E2976"/>
    <mergeCell ref="D2977:E2978"/>
    <mergeCell ref="A2979:E2979"/>
    <mergeCell ref="A2999:E3000"/>
    <mergeCell ref="A3001:E3002"/>
    <mergeCell ref="C3003:C3006"/>
    <mergeCell ref="D3003:E3004"/>
    <mergeCell ref="D3031:E3032"/>
    <mergeCell ref="D3033:E3034"/>
    <mergeCell ref="D3005:E3006"/>
    <mergeCell ref="A3007:E3007"/>
    <mergeCell ref="A3027:E3028"/>
    <mergeCell ref="A3029:E3030"/>
    <mergeCell ref="A3031:B3032"/>
    <mergeCell ref="C3031:C3034"/>
    <mergeCell ref="A3033:B3034"/>
    <mergeCell ref="A3035:E3035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3:E403"/>
    <mergeCell ref="A423:E424"/>
    <mergeCell ref="A425:E426"/>
    <mergeCell ref="A427:B428"/>
    <mergeCell ref="C427:C430"/>
    <mergeCell ref="D427:E428"/>
    <mergeCell ref="A429:B430"/>
    <mergeCell ref="D429:E430"/>
    <mergeCell ref="A431:E431"/>
    <mergeCell ref="A451:E452"/>
    <mergeCell ref="A453:E454"/>
    <mergeCell ref="A455:B456"/>
    <mergeCell ref="C455:C458"/>
    <mergeCell ref="A457:B458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7:E368"/>
    <mergeCell ref="A369:E370"/>
    <mergeCell ref="A371:B372"/>
    <mergeCell ref="C371:C374"/>
    <mergeCell ref="D371:E372"/>
    <mergeCell ref="A373:B374"/>
    <mergeCell ref="D399:E400"/>
    <mergeCell ref="D401:E402"/>
    <mergeCell ref="D373:E374"/>
    <mergeCell ref="A375:E375"/>
    <mergeCell ref="A395:E396"/>
    <mergeCell ref="A397:E398"/>
    <mergeCell ref="A399:B400"/>
    <mergeCell ref="C399:C402"/>
    <mergeCell ref="A401:B402"/>
    <mergeCell ref="A483:B484"/>
    <mergeCell ref="A485:B486"/>
    <mergeCell ref="A571:E571"/>
    <mergeCell ref="A591:E592"/>
    <mergeCell ref="A593:E594"/>
    <mergeCell ref="A595:B596"/>
    <mergeCell ref="C595:C598"/>
    <mergeCell ref="D595:E596"/>
    <mergeCell ref="A597:B598"/>
    <mergeCell ref="D597:E598"/>
    <mergeCell ref="A599:E599"/>
    <mergeCell ref="A619:E620"/>
    <mergeCell ref="A621:E622"/>
    <mergeCell ref="A623:B624"/>
    <mergeCell ref="C623:C626"/>
    <mergeCell ref="A625:B626"/>
    <mergeCell ref="D455:E456"/>
    <mergeCell ref="D457:E458"/>
    <mergeCell ref="A459:E459"/>
    <mergeCell ref="A479:E480"/>
    <mergeCell ref="A481:E482"/>
    <mergeCell ref="C483:C486"/>
    <mergeCell ref="D483:E484"/>
    <mergeCell ref="D511:E512"/>
    <mergeCell ref="D513:E514"/>
    <mergeCell ref="D485:E486"/>
    <mergeCell ref="A487:E487"/>
    <mergeCell ref="A507:E508"/>
    <mergeCell ref="A509:E510"/>
    <mergeCell ref="A511:B512"/>
    <mergeCell ref="C511:C514"/>
    <mergeCell ref="A513:B514"/>
    <mergeCell ref="A515:E515"/>
    <mergeCell ref="A535:E536"/>
    <mergeCell ref="A537:E538"/>
    <mergeCell ref="A539:B540"/>
    <mergeCell ref="C539:C542"/>
    <mergeCell ref="D539:E540"/>
    <mergeCell ref="A541:B542"/>
    <mergeCell ref="D567:E568"/>
    <mergeCell ref="D569:E570"/>
    <mergeCell ref="D541:E542"/>
    <mergeCell ref="A543:E543"/>
    <mergeCell ref="A563:E564"/>
    <mergeCell ref="A565:E566"/>
    <mergeCell ref="A567:B568"/>
    <mergeCell ref="C567:C570"/>
    <mergeCell ref="A569:B570"/>
    <mergeCell ref="A651:B652"/>
    <mergeCell ref="A653:B654"/>
    <mergeCell ref="A1243:E1243"/>
    <mergeCell ref="A1263:E1264"/>
    <mergeCell ref="A1265:E1266"/>
    <mergeCell ref="A1267:B1268"/>
    <mergeCell ref="C1267:C1270"/>
    <mergeCell ref="D1267:E1268"/>
    <mergeCell ref="A1269:B1270"/>
    <mergeCell ref="D1269:E1270"/>
    <mergeCell ref="A1271:E1271"/>
    <mergeCell ref="A1291:E1292"/>
    <mergeCell ref="A1293:E1294"/>
    <mergeCell ref="A1295:B1296"/>
    <mergeCell ref="C1295:C1298"/>
    <mergeCell ref="A1297:B1298"/>
    <mergeCell ref="D1127:E1128"/>
    <mergeCell ref="D1129:E1130"/>
    <mergeCell ref="A1131:E1131"/>
    <mergeCell ref="A1151:E1152"/>
    <mergeCell ref="A1153:E1154"/>
    <mergeCell ref="C1155:C1158"/>
    <mergeCell ref="D1155:E1156"/>
    <mergeCell ref="D1183:E1184"/>
    <mergeCell ref="D1185:E1186"/>
    <mergeCell ref="D1157:E1158"/>
    <mergeCell ref="A1159:E1159"/>
    <mergeCell ref="A1179:E1180"/>
    <mergeCell ref="A1181:E1182"/>
    <mergeCell ref="A1183:B1184"/>
    <mergeCell ref="C1183:C1186"/>
    <mergeCell ref="A1185:B1186"/>
    <mergeCell ref="A1187:E1187"/>
    <mergeCell ref="A1207:E1208"/>
    <mergeCell ref="A1209:E1210"/>
    <mergeCell ref="A1211:B1212"/>
    <mergeCell ref="C1211:C1214"/>
    <mergeCell ref="D1211:E1212"/>
    <mergeCell ref="A1213:B1214"/>
    <mergeCell ref="D1239:E1240"/>
    <mergeCell ref="D1241:E1242"/>
    <mergeCell ref="D1213:E1214"/>
    <mergeCell ref="A1215:E1215"/>
    <mergeCell ref="A1235:E1236"/>
    <mergeCell ref="A1237:E1238"/>
    <mergeCell ref="A1239:B1240"/>
    <mergeCell ref="C1239:C1242"/>
    <mergeCell ref="A1241:B1242"/>
    <mergeCell ref="A1323:B1324"/>
    <mergeCell ref="A1325:B1326"/>
    <mergeCell ref="A1411:E1411"/>
    <mergeCell ref="A1431:E1432"/>
    <mergeCell ref="A1433:E1434"/>
    <mergeCell ref="A1435:B1436"/>
    <mergeCell ref="C1435:C1438"/>
    <mergeCell ref="D1435:E1436"/>
    <mergeCell ref="A1437:B1438"/>
    <mergeCell ref="D1437:E1438"/>
    <mergeCell ref="A1439:E1439"/>
    <mergeCell ref="A1459:E1460"/>
    <mergeCell ref="A1461:E1462"/>
    <mergeCell ref="A1463:B1464"/>
    <mergeCell ref="C1463:C1466"/>
    <mergeCell ref="A1465:B1466"/>
    <mergeCell ref="D1295:E1296"/>
    <mergeCell ref="D1297:E1298"/>
    <mergeCell ref="A1299:E1299"/>
    <mergeCell ref="A1319:E1320"/>
    <mergeCell ref="A1321:E1322"/>
    <mergeCell ref="C1323:C1326"/>
    <mergeCell ref="D1323:E1324"/>
    <mergeCell ref="D1351:E1352"/>
    <mergeCell ref="D1353:E1354"/>
    <mergeCell ref="D1325:E1326"/>
    <mergeCell ref="A1327:E1327"/>
    <mergeCell ref="A1347:E1348"/>
    <mergeCell ref="A1349:E1350"/>
    <mergeCell ref="A1351:B1352"/>
    <mergeCell ref="C1351:C1354"/>
    <mergeCell ref="A1353:B1354"/>
    <mergeCell ref="A1355:E1355"/>
    <mergeCell ref="A1375:E1376"/>
    <mergeCell ref="A1377:E1378"/>
    <mergeCell ref="A1379:B1380"/>
    <mergeCell ref="C1379:C1382"/>
    <mergeCell ref="D1379:E1380"/>
    <mergeCell ref="A1381:B1382"/>
    <mergeCell ref="D1407:E1408"/>
    <mergeCell ref="D1409:E1410"/>
    <mergeCell ref="D1381:E1382"/>
    <mergeCell ref="A1383:E1383"/>
    <mergeCell ref="A1403:E1404"/>
    <mergeCell ref="A1405:E1406"/>
    <mergeCell ref="A1407:B1408"/>
    <mergeCell ref="C1407:C1410"/>
    <mergeCell ref="A1409:B1410"/>
    <mergeCell ref="A1491:B1492"/>
    <mergeCell ref="A1493:B1494"/>
    <mergeCell ref="A1579:E1579"/>
    <mergeCell ref="A1599:E1600"/>
    <mergeCell ref="A1601:E1602"/>
    <mergeCell ref="A1603:B1604"/>
    <mergeCell ref="C1603:C1606"/>
    <mergeCell ref="D1603:E1604"/>
    <mergeCell ref="A1605:B1606"/>
    <mergeCell ref="D1605:E1606"/>
    <mergeCell ref="A1607:E1607"/>
    <mergeCell ref="A1627:E1628"/>
    <mergeCell ref="A1629:E1630"/>
    <mergeCell ref="A1631:B1632"/>
    <mergeCell ref="C1631:C1634"/>
    <mergeCell ref="A1633:B1634"/>
    <mergeCell ref="D1463:E1464"/>
    <mergeCell ref="D1465:E1466"/>
    <mergeCell ref="A1467:E1467"/>
    <mergeCell ref="A1487:E1488"/>
    <mergeCell ref="A1489:E1490"/>
    <mergeCell ref="C1491:C1494"/>
    <mergeCell ref="D1491:E1492"/>
    <mergeCell ref="D1519:E1520"/>
    <mergeCell ref="D1521:E1522"/>
    <mergeCell ref="D1493:E1494"/>
    <mergeCell ref="A1495:E1495"/>
    <mergeCell ref="A1515:E1516"/>
    <mergeCell ref="A1517:E1518"/>
    <mergeCell ref="A1519:B1520"/>
    <mergeCell ref="C1519:C1522"/>
    <mergeCell ref="A1521:B1522"/>
    <mergeCell ref="A1523:E1523"/>
    <mergeCell ref="A1543:E1544"/>
    <mergeCell ref="A1545:E1546"/>
    <mergeCell ref="A1547:B1548"/>
    <mergeCell ref="C1547:C1550"/>
    <mergeCell ref="D1547:E1548"/>
    <mergeCell ref="A1549:B1550"/>
    <mergeCell ref="D1575:E1576"/>
    <mergeCell ref="D1577:E1578"/>
    <mergeCell ref="D1549:E1550"/>
    <mergeCell ref="A1551:E1551"/>
    <mergeCell ref="A1571:E1572"/>
    <mergeCell ref="A1573:E1574"/>
    <mergeCell ref="A1575:B1576"/>
    <mergeCell ref="C1575:C1578"/>
    <mergeCell ref="A1577:B1578"/>
    <mergeCell ref="A1659:B1660"/>
    <mergeCell ref="A1661:B1662"/>
    <mergeCell ref="A1747:E1747"/>
    <mergeCell ref="A1767:E1768"/>
    <mergeCell ref="A1769:E1770"/>
    <mergeCell ref="A1771:B1772"/>
    <mergeCell ref="C1771:C1774"/>
    <mergeCell ref="D1771:E1772"/>
    <mergeCell ref="A1773:B1774"/>
    <mergeCell ref="D1773:E1774"/>
    <mergeCell ref="A1775:E1775"/>
    <mergeCell ref="A1795:E1796"/>
    <mergeCell ref="A1797:E1798"/>
    <mergeCell ref="A1799:B1800"/>
    <mergeCell ref="C1799:C1802"/>
    <mergeCell ref="A1801:B1802"/>
    <mergeCell ref="D1631:E1632"/>
    <mergeCell ref="D1633:E1634"/>
    <mergeCell ref="A1635:E1635"/>
    <mergeCell ref="A1655:E1656"/>
    <mergeCell ref="A1657:E1658"/>
    <mergeCell ref="C1659:C1662"/>
    <mergeCell ref="D1659:E1660"/>
    <mergeCell ref="D1687:E1688"/>
    <mergeCell ref="D1689:E1690"/>
    <mergeCell ref="D1661:E1662"/>
    <mergeCell ref="A1663:E1663"/>
    <mergeCell ref="A1683:E1684"/>
    <mergeCell ref="A1685:E1686"/>
    <mergeCell ref="A1687:B1688"/>
    <mergeCell ref="C1687:C1690"/>
    <mergeCell ref="A1689:B1690"/>
    <mergeCell ref="A1691:E1691"/>
    <mergeCell ref="A1711:E1712"/>
    <mergeCell ref="A1713:E1714"/>
    <mergeCell ref="A1715:B1716"/>
    <mergeCell ref="C1715:C1718"/>
    <mergeCell ref="D1715:E1716"/>
    <mergeCell ref="A1717:B1718"/>
    <mergeCell ref="D1743:E1744"/>
    <mergeCell ref="D1745:E1746"/>
    <mergeCell ref="D1717:E1718"/>
    <mergeCell ref="A1719:E1719"/>
    <mergeCell ref="A1739:E1740"/>
    <mergeCell ref="A1741:E1742"/>
    <mergeCell ref="A1743:B1744"/>
    <mergeCell ref="C1743:C1746"/>
    <mergeCell ref="A1745:B1746"/>
    <mergeCell ref="A1827:B1828"/>
    <mergeCell ref="A1829:B1830"/>
    <mergeCell ref="A1915:E1915"/>
    <mergeCell ref="A1935:E1936"/>
    <mergeCell ref="A1937:E1938"/>
    <mergeCell ref="A1939:B1940"/>
    <mergeCell ref="C1939:C1942"/>
    <mergeCell ref="D1939:E1940"/>
    <mergeCell ref="A1941:B1942"/>
    <mergeCell ref="D1941:E1942"/>
    <mergeCell ref="A1943:E1943"/>
    <mergeCell ref="A1963:E1964"/>
    <mergeCell ref="A1965:E1966"/>
    <mergeCell ref="A1967:B1968"/>
    <mergeCell ref="C1967:C1970"/>
    <mergeCell ref="A1969:B1970"/>
    <mergeCell ref="D1799:E1800"/>
    <mergeCell ref="D1801:E1802"/>
    <mergeCell ref="A1803:E1803"/>
    <mergeCell ref="A1823:E1824"/>
    <mergeCell ref="A1825:E1826"/>
    <mergeCell ref="C1827:C1830"/>
    <mergeCell ref="D1827:E1828"/>
    <mergeCell ref="D1855:E1856"/>
    <mergeCell ref="D1857:E1858"/>
    <mergeCell ref="D1829:E1830"/>
    <mergeCell ref="A1831:E1831"/>
    <mergeCell ref="A1851:E1852"/>
    <mergeCell ref="A1853:E1854"/>
    <mergeCell ref="A1855:B1856"/>
    <mergeCell ref="C1855:C1858"/>
    <mergeCell ref="A1857:B1858"/>
    <mergeCell ref="A1859:E1859"/>
    <mergeCell ref="A1879:E1880"/>
    <mergeCell ref="A1881:E1882"/>
    <mergeCell ref="A1883:B1884"/>
    <mergeCell ref="C1883:C1886"/>
    <mergeCell ref="D1883:E1884"/>
    <mergeCell ref="A1885:B1886"/>
    <mergeCell ref="D1911:E1912"/>
    <mergeCell ref="D1913:E1914"/>
    <mergeCell ref="D1885:E1886"/>
    <mergeCell ref="A1887:E1887"/>
    <mergeCell ref="A1907:E1908"/>
    <mergeCell ref="A1909:E1910"/>
    <mergeCell ref="A1911:B1912"/>
    <mergeCell ref="C1911:C1914"/>
    <mergeCell ref="A1913:B1914"/>
    <mergeCell ref="A1995:B1996"/>
    <mergeCell ref="A1997:B1998"/>
    <mergeCell ref="A2083:E2083"/>
    <mergeCell ref="A2103:E2104"/>
    <mergeCell ref="A2105:E2106"/>
    <mergeCell ref="A2107:B2108"/>
    <mergeCell ref="C2107:C2110"/>
    <mergeCell ref="D2107:E2108"/>
    <mergeCell ref="A2109:B2110"/>
    <mergeCell ref="D2109:E2110"/>
    <mergeCell ref="A2111:E2111"/>
    <mergeCell ref="A2131:E2132"/>
    <mergeCell ref="A2133:E2134"/>
    <mergeCell ref="A2135:B2136"/>
    <mergeCell ref="C2135:C2138"/>
    <mergeCell ref="A2137:B2138"/>
    <mergeCell ref="D1967:E1968"/>
    <mergeCell ref="D1969:E1970"/>
    <mergeCell ref="A1971:E1971"/>
    <mergeCell ref="A1991:E1992"/>
    <mergeCell ref="A1993:E1994"/>
    <mergeCell ref="C1995:C1998"/>
    <mergeCell ref="D1995:E1996"/>
    <mergeCell ref="D2023:E2024"/>
    <mergeCell ref="D2025:E2026"/>
    <mergeCell ref="D1997:E1998"/>
    <mergeCell ref="A1999:E1999"/>
    <mergeCell ref="A2019:E2020"/>
    <mergeCell ref="A2021:E2022"/>
    <mergeCell ref="A2023:B2024"/>
    <mergeCell ref="C2023:C2026"/>
    <mergeCell ref="A2025:B2026"/>
    <mergeCell ref="A2027:E2027"/>
    <mergeCell ref="A2047:E2048"/>
    <mergeCell ref="A2049:E2050"/>
    <mergeCell ref="A2051:B2052"/>
    <mergeCell ref="C2051:C2054"/>
    <mergeCell ref="D2051:E2052"/>
    <mergeCell ref="A2053:B2054"/>
    <mergeCell ref="D2079:E2080"/>
    <mergeCell ref="D2081:E2082"/>
    <mergeCell ref="D2053:E2054"/>
    <mergeCell ref="A2055:E2055"/>
    <mergeCell ref="A2075:E2076"/>
    <mergeCell ref="A2077:E2078"/>
    <mergeCell ref="A2079:B2080"/>
    <mergeCell ref="C2079:C2082"/>
    <mergeCell ref="A2081:B2082"/>
    <mergeCell ref="A2163:B2164"/>
    <mergeCell ref="A2165:B2166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7:D392 B392:C392 D405:D420 B420:C420 D433:D448 B448:C448 D461:D476 B476:C476 D489:D504 B504:C504 D517:D532 B532:C532 D545:D560 B560:C560 D573:D588 B588:C588 D601:D616 B616:C616 D629:D644 B644:C644 D657:D672 B672:C672 D685:D700 B700:C700 D713:D728 B728:C728 D741:D756 B756:C756 D769:D784 B784:C784 D797:D812 B812:C812 D825:D840 B840:C840 D853:D868 B868:C868 D881:D896 B896:C896 D909:D924 B924:C924 D937:D952 B952:C952 D965:D980 B980:C980 D993:D1008 B1008:C1008 D1021:D1036 B1036:C1036 D1049:D1064 B1064:C1064 D1077:D1092 B1092:C1092 D1105:D1120 B1120:C1120 D1133:D1148 B1148:C1148 D1161:D1176 B1176:C1176 D1189:D1204 B1204:C1204 D1217:D1232 B1232:C1232 D1245:D1260 B1260:C1260 D1273:D1288 B1288:C1288 D1301:D1316 B1316:C1316 D1329:D1344 B1344:C1344 D1357:D1372 B1372:C1372 D1385:D1400 B1400:C1400 D1413:D1428 B1428:C1428 D1441:D1456 B1456:C1456 D1469:D1484 B1484:C1484 D1497:D1512 B1512:C1512 D1525:D1540 B1540:C1540 D1553:D1568 B1568:C1568 D1581:D1596 B1596:C1596 D1609:D1624 B1624:C1624 D1637:D1652 B1652:C1652 D1665:D1680 B1680:C1680 D1693:D1708 B1708:C1708 D1721:D1736 B1736:C1736 D1749:D1764 B1764:C1764 D1777:D1792 B1792:C1792 D1805:D1820 B1820:C1820 D1833:D1848 B1848:C1848 D1861:D1876 B1876:C1876 D1889:D1904 B1904:C1904 D1917:D1932 B1932:C1932 D1945:D1962 B1960:C1962 C1967:D1970 B1972:D1990 C1995:D1998 B2000:D2018 C2023:D2026 B2028:D2046 C2051:D2054 B2056:D2074 C2079:D2082 B2084:D2102 C2107:D2110 B2112:D2130 C2135:D2138 B2140:D2158 C2163:D2166 B2168:D2186 C2191:D2194 B2196:D2214 C2219:D2222 B2224:D2242 C2247:D2250 B2252:D2270 C2275:D2278 B2280:D2298 C2303:D2306 B2308:D2326 C2331:D2334 B2336:D2354 C2359:D2362 B2364:D2382 C2387:D2390 B2392:D2410 C2415:D2418 B2420:D2438 C2443:D2446 B2448:D2466 C2471:D2474 B2476:D2494 C2499:D2502 B2504:D2522 C2527:D2530 B2532:D2550 C2555:D2558 B2560:D2578 C2583:D2586 B2588:D2606 C2611:D2614 B2616:D2634 C2639:D2642 B2644:D2662 C2667:D2670 B2672:D2690 C2695:D2698 B2700:D2718 C2723:D2726 B2728:D2746 C2751:D2754 B2756:D2774 C2779:D2782 B2784:D2802 C2807:D2810 B2812:D2830 C2835:D2838 B2840:D2858 C2863:D2866 B2868:D2886 C2891:D2894 B2896:D2914 C2919:D2922 B2924:D2942 C2947:D2950 B2952:D2970 C2975:D2978 B2980:D2998 C3003:D3006 B3008:D3026 C3031:D3032 C3033:D3034 B3036:D3066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3:B374 A401:B402 A429:B430 A457:B458 A485:B486 A513:B514 A541:B542 A569:B570 A597:B598 A625:B626 A653:B654 A681:B682 A709:B710 A737:B738 A765:B766 A793:B794 A821:B822 A849:B850 A877:B878 A905:B906 A933:B934 A961:B962 A989:B990 A1017:B1018 A1045:B1046 A1073:B1074 A1101:B1102 A1129:B1130 A1157:B1158 A1185:B1186 A1213:B1214 A1241:B1242 A1269:B1270 A1297:B1298 A1325:B1326 A1353:B1354 A1381:B1382 A1409:B1410 A1437:B1438 A1465:B1466 A1493:B1494 A1521:B1522 A1549:B1550 A1577:B1578 A1605:B1606 A1633:B1634 A1661:B1662 A1689:B1690 A1717:B1718 A1745:B1746 A1773:B1774 A1801:B1802 A1829:B1830 A1857:B1858 A1885:B1886 A1913:B1914 A1941:B1942 A1969:B1970 A1997:B1998 A2025:B2026 A2053:B2054 A2081:B2082 A2109:B2110 A2137:B2138 A2165:B2166 A2193:B2194 A2221:B2222 A2249:B2250 A2277:B2278 A2305:B2306 A2333:B2334 A2361:B2362 A2389:B2390 A2417:B2418 A2445:B2446 A2473:B2474 A2501:B2502 A2529:B2530 A2557:B2558 A2585:B2586 A2613:B2614 A2641:B2642 A2669:B2670 A2697:B2698 A2725:B2726 A2753:B2754 A2781:B2782 A2809:B2810 A2837:B2838 A2865:B2866 A2893:B2894 A2921:B2922 A2949:B2950 A2977:B2978 A3005:B3006 A3033:B3034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3:E374 D401:E402 D429:E430 D457:E458 D485:E486 D513:E514 D541:E542 D569:E570 D597:E598 D625:E626 D653:E654 D681:E682 D709:E710 D737:E738 D765:E766 D793:E794 D821:E822 D849:E850 D877:E878 D905:E906 D933:E934 D961:E962 D989:E990 D1017:E1018 D1045:E1046 D1073:E1074 D1101:E1102 D1129:E1130 D1157:E1158 D1185:E1186 D1213:E1214 D1241:E1242 D1269:E1270 D1297:E1298 D1325:E1326 D1353:E1354 D1381:E1382 D1409:E1410 D1437:E1438 D1465:E1466 D1493:E1494 D1521:E1522 D1549:E1550 D1577:E1578 D1605:E1606 D1633:E1634 D1661:E1662 D1689:E1690 D1717:E1718 D1745:E1746 D1773:E1774 D1801:E1802 D1829:E1830 D1857:E1858 D1885:E1886 D1913:E1914 D1941:E1942 D1969:E1970 D1997:E1998 D2025:E2026 D2053:E2054 D2081:E2082 D2109:E2110 D2137:E2138 D2165:E2166 D2193:E2194 D2221:E2222 D2249:E2250 D2277:E2278 D2305:E2306 D2333:E2334 D2361:E2362 D2389:E2390 D2417:E2418 D2445:E2446 D2473:E2474 D2501:E2502 D2529:E2530 D2557:E2558 D2585:E2586 D2613:E2614 D2641:E2642 D2669:E2670 D2697:E2698 D2725:E2726 D2753:E2754 D2781:E2782 D2809:E2810 D2837:E2838 D2865:E2866 D2893:E2894 D2921:E2922 D2949:E2950 D2977:E2978 D3005:E3006 D3033:E3034">
    <cfRule type="cellIs" dxfId="1" priority="3" operator="notEqual">
      <formula>"Neděle"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4462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3423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3424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3425</v>
      </c>
      <c r="B9" s="6"/>
      <c r="C9" s="6"/>
      <c r="D9" s="6"/>
      <c r="E9" s="7"/>
    </row>
    <row r="10" hidden="1">
      <c r="A10" s="20" t="s">
        <v>3426</v>
      </c>
      <c r="B10" s="21" t="s">
        <v>3427</v>
      </c>
      <c r="C10" s="22" t="s">
        <v>3428</v>
      </c>
      <c r="D10" s="21" t="s">
        <v>3429</v>
      </c>
      <c r="E10" s="23" t="s">
        <v>13</v>
      </c>
    </row>
    <row r="11" hidden="1">
      <c r="A11" s="24" t="s">
        <v>3430</v>
      </c>
      <c r="B11" s="25">
        <v>2680.0</v>
      </c>
      <c r="C11" s="26">
        <f>80+100+2500</f>
        <v>2680</v>
      </c>
      <c r="D11" s="27">
        <f t="shared" ref="D11:D26" si="1">C11-B11</f>
        <v>0</v>
      </c>
      <c r="E11" s="41"/>
    </row>
    <row r="12" hidden="1">
      <c r="A12" s="24" t="s">
        <v>3431</v>
      </c>
      <c r="B12" s="29">
        <v>4173.0</v>
      </c>
      <c r="C12" s="26">
        <v>4173.0</v>
      </c>
      <c r="D12" s="27">
        <f t="shared" si="1"/>
        <v>0</v>
      </c>
      <c r="E12" s="41"/>
    </row>
    <row r="13" hidden="1">
      <c r="A13" s="24" t="s">
        <v>3432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3434</v>
      </c>
      <c r="B14" s="29">
        <v>500.0</v>
      </c>
      <c r="C14" s="26">
        <v>500.0</v>
      </c>
      <c r="D14" s="27">
        <f t="shared" si="1"/>
        <v>0</v>
      </c>
      <c r="E14" s="41"/>
    </row>
    <row r="15" hidden="1">
      <c r="A15" s="30" t="s">
        <v>3436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3438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3439</v>
      </c>
      <c r="B17" s="29">
        <v>0.0</v>
      </c>
      <c r="C17" s="26"/>
      <c r="D17" s="27">
        <f t="shared" si="1"/>
        <v>0</v>
      </c>
      <c r="E17" s="41"/>
    </row>
    <row r="18" hidden="1">
      <c r="A18" s="31" t="s">
        <v>3441</v>
      </c>
      <c r="B18" s="29">
        <v>240.0</v>
      </c>
      <c r="C18" s="26">
        <v>240.0</v>
      </c>
      <c r="D18" s="27">
        <f t="shared" si="1"/>
        <v>0</v>
      </c>
      <c r="E18" s="41"/>
    </row>
    <row r="19" hidden="1">
      <c r="A19" s="32" t="s">
        <v>3442</v>
      </c>
      <c r="B19" s="29">
        <v>20935.0</v>
      </c>
      <c r="C19" s="33">
        <f t="array" ref="C19">SUMIFS(INDIRECT(A1 &amp; " Restia!C:C"), INDIRECT(A1 &amp; " Restia!A:A"), A19, INDIRECT(A1 &amp; " Restia!B:B"), "&lt;&gt;canceled")</f>
        <v>107510</v>
      </c>
      <c r="D19" s="27">
        <f t="shared" si="1"/>
        <v>86575</v>
      </c>
      <c r="E19" s="41"/>
    </row>
    <row r="20" hidden="1">
      <c r="A20" s="32" t="s">
        <v>3443</v>
      </c>
      <c r="B20" s="29">
        <v>4909.0</v>
      </c>
      <c r="C20" s="9">
        <f t="array" ref="C20">SUMIFS( INDIRECT(A1 &amp; " Restia!C:C"), INDIRECT(A1 &amp; " Restia!A:A"), A20, INDIRECT(A1 &amp; " Restia!B:B"), "&lt;&gt;canceled" )</f>
        <v>51801</v>
      </c>
      <c r="D20" s="27">
        <f t="shared" si="1"/>
        <v>46892</v>
      </c>
      <c r="E20" s="41"/>
    </row>
    <row r="21" hidden="1">
      <c r="A21" s="32" t="s">
        <v>3444</v>
      </c>
      <c r="B21" s="29">
        <v>10859.0</v>
      </c>
      <c r="C21" s="9">
        <f t="array" ref="C21">SUMIFS( INDIRECT(A1 &amp; " Restia!C:C"), INDIRECT(A1 &amp; " Restia!A:A"), "damejidlo", INDIRECT(A1 &amp; " Restia!G:G"), "online", INDIRECT(A1 &amp; " Restia!B:B"), "&lt;&gt;canceled" )</f>
        <v>77483</v>
      </c>
      <c r="D21" s="27">
        <f t="shared" si="1"/>
        <v>66624</v>
      </c>
      <c r="E21" s="41"/>
    </row>
    <row r="22" hidden="1">
      <c r="A22" s="32" t="s">
        <v>3445</v>
      </c>
      <c r="B22" s="29">
        <v>8818.0</v>
      </c>
      <c r="C22" s="9">
        <f t="array" ref="C22">SUMIFS( INDIRECT(A1 &amp; " Restia!C:C"), INDIRECT(A1 &amp; " Restia!A:A"), "generic", INDIRECT(A1 &amp; " Restia!G:G"), "online", INDIRECT(A1 &amp; " Restia!B:B"), "&lt;&gt;canceled" )</f>
        <v>63951</v>
      </c>
      <c r="D22" s="27">
        <f t="shared" si="1"/>
        <v>55133</v>
      </c>
      <c r="E22" s="41"/>
    </row>
    <row r="23" hidden="1">
      <c r="A23" s="32" t="s">
        <v>3447</v>
      </c>
      <c r="B23" s="29">
        <v>588.0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4682</v>
      </c>
      <c r="D23" s="27">
        <f t="shared" si="1"/>
        <v>4094</v>
      </c>
      <c r="E23" s="41"/>
    </row>
    <row r="24" hidden="1">
      <c r="A24" s="32" t="s">
        <v>3448</v>
      </c>
      <c r="B24" s="29">
        <v>881.0</v>
      </c>
      <c r="C24" s="9">
        <f t="array" ref="C24">SUMIFS( INDIRECT(A1 &amp; " Restia!C:C"), INDIRECT(A1 &amp; " Restia!A:A"), "damejidlo", INDIRECT(A1 &amp; " Restia!G:G"), "cash", INDIRECT(A1 &amp; " Restia!B:B"), "&lt;&gt;canceled")</f>
        <v>9224</v>
      </c>
      <c r="D24" s="27">
        <f t="shared" si="1"/>
        <v>8343</v>
      </c>
      <c r="E24" s="41"/>
    </row>
    <row r="25" hidden="1">
      <c r="A25" s="35" t="s">
        <v>3449</v>
      </c>
      <c r="B25" s="29">
        <v>53701.0</v>
      </c>
      <c r="C25" s="9">
        <f t="array" ref="C25">SUM(INDIRECT(A1 &amp; " Restia!C:C")) - SUMIFS(INDIRECT(A1 &amp; " Restia!C:C"), INDIRECT(A1 &amp; " Restia!B:B"), "canceled")</f>
        <v>369749</v>
      </c>
      <c r="D25" s="27">
        <f t="shared" si="1"/>
        <v>316048</v>
      </c>
      <c r="E25" s="41"/>
    </row>
    <row r="26" hidden="1">
      <c r="A26" s="36" t="s">
        <v>3450</v>
      </c>
      <c r="B26" s="42">
        <v>1.0</v>
      </c>
      <c r="C26" s="43">
        <f>sum(C11:C23)-C25</f>
        <v>-56729</v>
      </c>
      <c r="D26" s="44">
        <f t="shared" si="1"/>
        <v>-56730</v>
      </c>
      <c r="E26" s="45"/>
    </row>
    <row r="27" hidden="1"/>
    <row r="28" hidden="1"/>
    <row r="29" hidden="1">
      <c r="A29" s="5" t="s">
        <v>4462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3423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3424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3425</v>
      </c>
      <c r="B37" s="6"/>
      <c r="C37" s="6"/>
      <c r="D37" s="6"/>
      <c r="E37" s="7"/>
    </row>
    <row r="38" hidden="1">
      <c r="A38" s="20" t="s">
        <v>3426</v>
      </c>
      <c r="B38" s="21" t="s">
        <v>3427</v>
      </c>
      <c r="C38" s="22" t="s">
        <v>3428</v>
      </c>
      <c r="D38" s="21" t="s">
        <v>3429</v>
      </c>
      <c r="E38" s="23" t="s">
        <v>13</v>
      </c>
    </row>
    <row r="39" hidden="1">
      <c r="A39" s="24" t="s">
        <v>3430</v>
      </c>
      <c r="B39" s="25">
        <v>35100.0</v>
      </c>
      <c r="C39" s="26">
        <f>(2000*6)+(1000*6)+(500*22)+(200*30)+(100*1)</f>
        <v>35100</v>
      </c>
      <c r="D39" s="27">
        <f t="shared" ref="D39:D54" si="2">C39-B39</f>
        <v>0</v>
      </c>
      <c r="E39" s="41"/>
    </row>
    <row r="40" hidden="1">
      <c r="A40" s="24" t="s">
        <v>3431</v>
      </c>
      <c r="B40" s="29">
        <v>25021.0</v>
      </c>
      <c r="C40" s="26">
        <f>3286+6107+4135+2135+4189+2457+2712</f>
        <v>25021</v>
      </c>
      <c r="D40" s="27">
        <f t="shared" si="2"/>
        <v>0</v>
      </c>
      <c r="E40" s="41"/>
    </row>
    <row r="41" hidden="1">
      <c r="A41" s="24" t="s">
        <v>3432</v>
      </c>
      <c r="B41" s="29">
        <v>180.0</v>
      </c>
      <c r="C41" s="26">
        <v>180.0</v>
      </c>
      <c r="D41" s="27">
        <f t="shared" si="2"/>
        <v>0</v>
      </c>
      <c r="E41" s="41"/>
    </row>
    <row r="42" hidden="1">
      <c r="A42" s="24" t="s">
        <v>3434</v>
      </c>
      <c r="B42" s="29">
        <v>500.0</v>
      </c>
      <c r="C42" s="26">
        <v>500.0</v>
      </c>
      <c r="D42" s="27">
        <f t="shared" si="2"/>
        <v>0</v>
      </c>
      <c r="E42" s="41"/>
    </row>
    <row r="43" hidden="1">
      <c r="A43" s="30" t="s">
        <v>3436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3438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3439</v>
      </c>
      <c r="B45" s="29">
        <v>1060.0</v>
      </c>
      <c r="C45" s="26">
        <f>60+1000</f>
        <v>1060</v>
      </c>
      <c r="D45" s="27">
        <f t="shared" si="2"/>
        <v>0</v>
      </c>
      <c r="E45" s="40" t="s">
        <v>7785</v>
      </c>
    </row>
    <row r="46" hidden="1">
      <c r="A46" s="31" t="s">
        <v>3441</v>
      </c>
      <c r="B46" s="29">
        <v>2200.0</v>
      </c>
      <c r="C46" s="26">
        <f>440+600+120+160+280+400+280</f>
        <v>2280</v>
      </c>
      <c r="D46" s="27">
        <f t="shared" si="2"/>
        <v>80</v>
      </c>
      <c r="E46" s="41"/>
    </row>
    <row r="47" hidden="1">
      <c r="A47" s="32" t="s">
        <v>3442</v>
      </c>
      <c r="B47" s="29">
        <v>107917.0</v>
      </c>
      <c r="C47" s="33">
        <f t="array" ref="C47">SUMIFS(INDIRECT(A29 &amp; " Restia!C:C"), INDIRECT(A29 &amp; " Restia!A:A"), A47, INDIRECT(A29 &amp; " Restia!B:B"), "&lt;&gt;canceled")</f>
        <v>107510</v>
      </c>
      <c r="D47" s="27">
        <f t="shared" si="2"/>
        <v>-407</v>
      </c>
      <c r="E47" s="41"/>
    </row>
    <row r="48" hidden="1">
      <c r="A48" s="32" t="s">
        <v>3443</v>
      </c>
      <c r="B48" s="29">
        <v>27703.0</v>
      </c>
      <c r="C48" s="9">
        <f t="array" ref="C48">SUMIFS( INDIRECT(A29 &amp; " Restia!C:C"), INDIRECT(A29 &amp; " Restia!A:A"), A48, INDIRECT(A29 &amp; " Restia!B:B"), "&lt;&gt;canceled" )</f>
        <v>51801</v>
      </c>
      <c r="D48" s="27">
        <f t="shared" si="2"/>
        <v>24098</v>
      </c>
      <c r="E48" s="41"/>
    </row>
    <row r="49" hidden="1">
      <c r="A49" s="32" t="s">
        <v>3444</v>
      </c>
      <c r="B49" s="29">
        <v>74706.0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77483</v>
      </c>
      <c r="D49" s="27">
        <f t="shared" si="2"/>
        <v>2777</v>
      </c>
      <c r="E49" s="41"/>
    </row>
    <row r="50" hidden="1">
      <c r="A50" s="32" t="s">
        <v>3445</v>
      </c>
      <c r="B50" s="29">
        <v>53877.0</v>
      </c>
      <c r="C50" s="9">
        <f t="array" ref="C50">SUMIFS( INDIRECT(A29 &amp; " Restia!C:C"), INDIRECT(A29 &amp; " Restia!A:A"), "generic", INDIRECT(A29 &amp; " Restia!G:G"), "online", INDIRECT(A29 &amp; " Restia!B:B"), "&lt;&gt;canceled" )</f>
        <v>63951</v>
      </c>
      <c r="D50" s="27">
        <f t="shared" si="2"/>
        <v>10074</v>
      </c>
      <c r="E50" s="41"/>
    </row>
    <row r="51" hidden="1">
      <c r="A51" s="32" t="s">
        <v>3447</v>
      </c>
      <c r="B51" s="29">
        <v>2246.0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4682</v>
      </c>
      <c r="D51" s="27">
        <f t="shared" si="2"/>
        <v>2436</v>
      </c>
      <c r="E51" s="41"/>
    </row>
    <row r="52" hidden="1">
      <c r="A52" s="32" t="s">
        <v>3448</v>
      </c>
      <c r="B52" s="29">
        <v>12244.0</v>
      </c>
      <c r="C52" s="9">
        <f t="array" ref="C52">SUMIFS( INDIRECT(A29 &amp; " Restia!C:C"), INDIRECT(A29 &amp; " Restia!A:A"), "damejidlo", INDIRECT(A29 &amp; " Restia!G:G"), "cash", INDIRECT(A29 &amp; " Restia!B:B"), "&lt;&gt;canceled")</f>
        <v>9224</v>
      </c>
      <c r="D52" s="27">
        <f t="shared" si="2"/>
        <v>-3020</v>
      </c>
      <c r="E52" s="41"/>
    </row>
    <row r="53" hidden="1">
      <c r="A53" s="35" t="s">
        <v>3449</v>
      </c>
      <c r="B53" s="29">
        <v>330405.0</v>
      </c>
      <c r="C53" s="9">
        <f t="array" ref="C53">SUM(INDIRECT(A29 &amp; " Restia!C:C")) - SUMIFS(INDIRECT(A29 &amp; " Restia!C:C"), INDIRECT(A29 &amp; " Restia!B:B"), "canceled")</f>
        <v>369749</v>
      </c>
      <c r="D53" s="27">
        <f t="shared" si="2"/>
        <v>39344</v>
      </c>
      <c r="E53" s="41"/>
    </row>
    <row r="54" hidden="1">
      <c r="A54" s="36" t="s">
        <v>3450</v>
      </c>
      <c r="B54" s="42">
        <v>105.0</v>
      </c>
      <c r="C54" s="43">
        <f>sum(C39:C51)-C53</f>
        <v>-181</v>
      </c>
      <c r="D54" s="44">
        <f t="shared" si="2"/>
        <v>-286</v>
      </c>
      <c r="E54" s="45"/>
    </row>
    <row r="55" hidden="1"/>
    <row r="56" hidden="1"/>
    <row r="57" hidden="1">
      <c r="A57" s="5" t="s">
        <v>4462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3423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3424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3425</v>
      </c>
      <c r="B65" s="6"/>
      <c r="C65" s="6"/>
      <c r="D65" s="6"/>
      <c r="E65" s="7"/>
    </row>
    <row r="66" hidden="1">
      <c r="A66" s="20" t="s">
        <v>3426</v>
      </c>
      <c r="B66" s="21" t="s">
        <v>3427</v>
      </c>
      <c r="C66" s="22" t="s">
        <v>3428</v>
      </c>
      <c r="D66" s="21" t="s">
        <v>3429</v>
      </c>
      <c r="E66" s="23" t="s">
        <v>13</v>
      </c>
    </row>
    <row r="67" hidden="1">
      <c r="A67" s="24" t="s">
        <v>3430</v>
      </c>
      <c r="B67" s="25">
        <v>39351.0</v>
      </c>
      <c r="C67" s="26">
        <f>(2000*7)+(1000*12)+(500*14)+(200*29)+(100*5)+(20*2)+(10*1)+(5*1)+(2*1)</f>
        <v>39357</v>
      </c>
      <c r="D67" s="27">
        <f t="shared" ref="D67:D82" si="3">C67-B67</f>
        <v>6</v>
      </c>
      <c r="E67" s="41"/>
    </row>
    <row r="68" hidden="1">
      <c r="A68" s="24" t="s">
        <v>3431</v>
      </c>
      <c r="B68" s="29">
        <v>22822.0</v>
      </c>
      <c r="C68" s="26">
        <f>3274+3702+4102+5319+1366+2992+2067</f>
        <v>22822</v>
      </c>
      <c r="D68" s="27">
        <f t="shared" si="3"/>
        <v>0</v>
      </c>
      <c r="E68" s="41"/>
    </row>
    <row r="69" hidden="1">
      <c r="A69" s="24" t="s">
        <v>3432</v>
      </c>
      <c r="B69" s="29">
        <v>220.0</v>
      </c>
      <c r="C69" s="26">
        <f>110+110</f>
        <v>220</v>
      </c>
      <c r="D69" s="27">
        <f t="shared" si="3"/>
        <v>0</v>
      </c>
      <c r="E69" s="41"/>
    </row>
    <row r="70" hidden="1">
      <c r="A70" s="24" t="s">
        <v>3434</v>
      </c>
      <c r="B70" s="29">
        <v>1499.0</v>
      </c>
      <c r="C70" s="26">
        <f>505+499+500</f>
        <v>1504</v>
      </c>
      <c r="D70" s="27">
        <f t="shared" si="3"/>
        <v>5</v>
      </c>
      <c r="E70" s="41"/>
    </row>
    <row r="71" hidden="1">
      <c r="A71" s="30" t="s">
        <v>3436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3438</v>
      </c>
      <c r="B72" s="29">
        <v>0.0</v>
      </c>
      <c r="C72" s="26"/>
      <c r="D72" s="27">
        <f t="shared" si="3"/>
        <v>0</v>
      </c>
      <c r="E72" s="41"/>
    </row>
    <row r="73" hidden="1">
      <c r="A73" s="30" t="s">
        <v>3439</v>
      </c>
      <c r="B73" s="29">
        <v>40.0</v>
      </c>
      <c r="C73" s="26"/>
      <c r="D73" s="27">
        <f t="shared" si="3"/>
        <v>-40</v>
      </c>
      <c r="E73" s="40"/>
    </row>
    <row r="74" hidden="1">
      <c r="A74" s="31" t="s">
        <v>3441</v>
      </c>
      <c r="B74" s="29">
        <v>2760.0</v>
      </c>
      <c r="C74" s="26">
        <f>720+400+480+120+400+40+120+320+240</f>
        <v>2840</v>
      </c>
      <c r="D74" s="27">
        <f t="shared" si="3"/>
        <v>80</v>
      </c>
      <c r="E74" s="41"/>
    </row>
    <row r="75" hidden="1">
      <c r="A75" s="32" t="s">
        <v>3442</v>
      </c>
      <c r="B75" s="29">
        <v>133891.0</v>
      </c>
      <c r="C75" s="33">
        <f t="array" ref="C75">SUMIFS(INDIRECT(A57 &amp; " Restia!C:C"), INDIRECT(A57 &amp; " Restia!A:A"), A75, INDIRECT(A57 &amp; " Restia!B:B"), "&lt;&gt;canceled")</f>
        <v>107510</v>
      </c>
      <c r="D75" s="27">
        <f t="shared" si="3"/>
        <v>-26381</v>
      </c>
      <c r="E75" s="41"/>
    </row>
    <row r="76" hidden="1">
      <c r="A76" s="32" t="s">
        <v>3443</v>
      </c>
      <c r="B76" s="29">
        <v>34219.0</v>
      </c>
      <c r="C76" s="9">
        <f t="array" ref="C76">SUMIFS( INDIRECT(A57 &amp; " Restia!C:C"), INDIRECT(A57 &amp; " Restia!A:A"), A76, INDIRECT(A57 &amp; " Restia!B:B"), "&lt;&gt;canceled" )</f>
        <v>51801</v>
      </c>
      <c r="D76" s="27">
        <f t="shared" si="3"/>
        <v>17582</v>
      </c>
      <c r="E76" s="41"/>
    </row>
    <row r="77" hidden="1">
      <c r="A77" s="32" t="s">
        <v>3444</v>
      </c>
      <c r="B77" s="29">
        <v>80839.0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77483</v>
      </c>
      <c r="D77" s="27">
        <f t="shared" si="3"/>
        <v>-3356</v>
      </c>
      <c r="E77" s="41"/>
    </row>
    <row r="78" hidden="1">
      <c r="A78" s="32" t="s">
        <v>3445</v>
      </c>
      <c r="B78" s="29">
        <v>60519.0</v>
      </c>
      <c r="C78" s="9">
        <f t="array" ref="C78">SUMIFS( INDIRECT(A57 &amp; " Restia!C:C"), INDIRECT(A57 &amp; " Restia!A:A"), "generic", INDIRECT(A57 &amp; " Restia!G:G"), "online", INDIRECT(A57 &amp; " Restia!B:B"), "&lt;&gt;canceled" )</f>
        <v>63951</v>
      </c>
      <c r="D78" s="27">
        <f t="shared" si="3"/>
        <v>3432</v>
      </c>
      <c r="E78" s="41"/>
    </row>
    <row r="79" hidden="1">
      <c r="A79" s="32" t="s">
        <v>3447</v>
      </c>
      <c r="B79" s="29">
        <v>2317.0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4682</v>
      </c>
      <c r="D79" s="27">
        <f t="shared" si="3"/>
        <v>2365</v>
      </c>
      <c r="E79" s="41"/>
    </row>
    <row r="80" hidden="1">
      <c r="A80" s="32" t="s">
        <v>3448</v>
      </c>
      <c r="B80" s="29">
        <v>15643.0</v>
      </c>
      <c r="C80" s="9">
        <f t="array" ref="C80">SUMIFS( INDIRECT(A57 &amp; " Restia!C:C"), INDIRECT(A57 &amp; " Restia!A:A"), "damejidlo", INDIRECT(A57 &amp; " Restia!G:G"), "cash", INDIRECT(A57 &amp; " Restia!B:B"), "&lt;&gt;canceled")</f>
        <v>9224</v>
      </c>
      <c r="D80" s="27">
        <f t="shared" si="3"/>
        <v>-6419</v>
      </c>
      <c r="E80" s="41"/>
    </row>
    <row r="81" hidden="1">
      <c r="A81" s="35" t="s">
        <v>3449</v>
      </c>
      <c r="B81" s="29">
        <v>378386.5</v>
      </c>
      <c r="C81" s="9">
        <f t="array" ref="C81">SUM(INDIRECT(A57 &amp; " Restia!C:C")) - SUMIFS(INDIRECT(A57 &amp; " Restia!C:C"), INDIRECT(A57 &amp; " Restia!B:B"), "canceled")</f>
        <v>369749</v>
      </c>
      <c r="D81" s="27">
        <f t="shared" si="3"/>
        <v>-8637.5</v>
      </c>
      <c r="E81" s="41"/>
    </row>
    <row r="82" hidden="1">
      <c r="A82" s="36" t="s">
        <v>3450</v>
      </c>
      <c r="B82" s="42">
        <v>90.5</v>
      </c>
      <c r="C82" s="43">
        <f>sum(C67:C79)-C81</f>
        <v>2421</v>
      </c>
      <c r="D82" s="44">
        <f t="shared" si="3"/>
        <v>2330.5</v>
      </c>
      <c r="E82" s="45"/>
    </row>
    <row r="83" hidden="1"/>
    <row r="84" hidden="1"/>
    <row r="85" hidden="1">
      <c r="A85" s="5" t="s">
        <v>4462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3423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3424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3425</v>
      </c>
      <c r="B93" s="6"/>
      <c r="C93" s="6"/>
      <c r="D93" s="6"/>
      <c r="E93" s="7"/>
    </row>
    <row r="94" hidden="1">
      <c r="A94" s="20" t="s">
        <v>3426</v>
      </c>
      <c r="B94" s="21" t="s">
        <v>3427</v>
      </c>
      <c r="C94" s="22" t="s">
        <v>3428</v>
      </c>
      <c r="D94" s="21" t="s">
        <v>3429</v>
      </c>
      <c r="E94" s="23" t="s">
        <v>13</v>
      </c>
    </row>
    <row r="95" hidden="1">
      <c r="A95" s="24" t="s">
        <v>3430</v>
      </c>
      <c r="B95" s="25">
        <v>36835.0</v>
      </c>
      <c r="C95" s="26">
        <f>(2000*0)+(1000*11)+(500*18)+(200*32)+(100*4)+(50*1)+(20*0)+(10*0)+(5*0)+(2*0)+(1*0)</f>
        <v>26850</v>
      </c>
      <c r="D95" s="27">
        <f t="shared" ref="D95:D110" si="4">C95-B95</f>
        <v>-9985</v>
      </c>
      <c r="E95" s="41"/>
    </row>
    <row r="96" hidden="1">
      <c r="A96" s="24" t="s">
        <v>3431</v>
      </c>
      <c r="B96" s="29">
        <v>24312.0</v>
      </c>
      <c r="C96" s="26">
        <f>3461+3875+2711+3186+3780+3925+3374</f>
        <v>24312</v>
      </c>
      <c r="D96" s="27">
        <f t="shared" si="4"/>
        <v>0</v>
      </c>
      <c r="E96" s="41"/>
    </row>
    <row r="97" hidden="1">
      <c r="A97" s="24" t="s">
        <v>3432</v>
      </c>
      <c r="B97" s="29">
        <v>220.0</v>
      </c>
      <c r="C97" s="26">
        <f>110+110</f>
        <v>220</v>
      </c>
      <c r="D97" s="27">
        <f t="shared" si="4"/>
        <v>0</v>
      </c>
      <c r="E97" s="41"/>
    </row>
    <row r="98" hidden="1">
      <c r="A98" s="24" t="s">
        <v>3434</v>
      </c>
      <c r="B98" s="29">
        <v>499.0</v>
      </c>
      <c r="C98" s="26">
        <v>499.0</v>
      </c>
      <c r="D98" s="27">
        <f t="shared" si="4"/>
        <v>0</v>
      </c>
      <c r="E98" s="41"/>
    </row>
    <row r="99" hidden="1">
      <c r="A99" s="30" t="s">
        <v>3436</v>
      </c>
      <c r="B99" s="29">
        <v>135.0</v>
      </c>
      <c r="C99" s="26">
        <v>135.0</v>
      </c>
      <c r="D99" s="27">
        <f t="shared" si="4"/>
        <v>0</v>
      </c>
      <c r="E99" s="41"/>
    </row>
    <row r="100" hidden="1">
      <c r="A100" s="30" t="s">
        <v>3438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3439</v>
      </c>
      <c r="B101" s="29">
        <v>10080.0</v>
      </c>
      <c r="C101" s="26">
        <v>10000.0</v>
      </c>
      <c r="D101" s="27">
        <f t="shared" si="4"/>
        <v>-80</v>
      </c>
      <c r="E101" s="40" t="s">
        <v>7786</v>
      </c>
    </row>
    <row r="102" hidden="1">
      <c r="A102" s="31" t="s">
        <v>3441</v>
      </c>
      <c r="B102" s="29">
        <v>3720.0</v>
      </c>
      <c r="C102" s="26">
        <f>440+520+400+520+600+440+280+320+280</f>
        <v>3800</v>
      </c>
      <c r="D102" s="27">
        <f t="shared" si="4"/>
        <v>80</v>
      </c>
      <c r="E102" s="41"/>
    </row>
    <row r="103" hidden="1">
      <c r="A103" s="32" t="s">
        <v>3442</v>
      </c>
      <c r="B103" s="29">
        <v>106105.0</v>
      </c>
      <c r="C103" s="33">
        <f t="array" ref="C103">SUMIFS(INDIRECT(A85 &amp; " Restia!C:C"), INDIRECT(A85 &amp; " Restia!A:A"), A103, INDIRECT(A85 &amp; " Restia!B:B"), "&lt;&gt;canceled")</f>
        <v>107510</v>
      </c>
      <c r="D103" s="27">
        <f t="shared" si="4"/>
        <v>1405</v>
      </c>
      <c r="E103" s="41"/>
    </row>
    <row r="104" hidden="1">
      <c r="A104" s="32" t="s">
        <v>3443</v>
      </c>
      <c r="B104" s="29">
        <v>29482.0</v>
      </c>
      <c r="C104" s="9">
        <f t="array" ref="C104">SUMIFS( INDIRECT(A85 &amp; " Restia!C:C"), INDIRECT(A85 &amp; " Restia!A:A"), A104, INDIRECT(A85 &amp; " Restia!B:B"), "&lt;&gt;canceled" )</f>
        <v>51801</v>
      </c>
      <c r="D104" s="27">
        <f t="shared" si="4"/>
        <v>22319</v>
      </c>
      <c r="E104" s="41"/>
    </row>
    <row r="105" hidden="1">
      <c r="A105" s="32" t="s">
        <v>3444</v>
      </c>
      <c r="B105" s="29">
        <v>76656.0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77483</v>
      </c>
      <c r="D105" s="27">
        <f t="shared" si="4"/>
        <v>827</v>
      </c>
      <c r="E105" s="41"/>
    </row>
    <row r="106" hidden="1">
      <c r="A106" s="32" t="s">
        <v>3445</v>
      </c>
      <c r="B106" s="29">
        <v>66900.5</v>
      </c>
      <c r="C106" s="9">
        <f t="array" ref="C106">SUMIFS( INDIRECT(A85 &amp; " Restia!C:C"), INDIRECT(A85 &amp; " Restia!A:A"), "generic", INDIRECT(A85 &amp; " Restia!G:G"), "online", INDIRECT(A85 &amp; " Restia!B:B"), "&lt;&gt;canceled" )</f>
        <v>63951</v>
      </c>
      <c r="D106" s="27">
        <f t="shared" si="4"/>
        <v>-2949.5</v>
      </c>
      <c r="E106" s="41"/>
    </row>
    <row r="107" hidden="1">
      <c r="A107" s="32" t="s">
        <v>3447</v>
      </c>
      <c r="B107" s="29">
        <v>1205.0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4682</v>
      </c>
      <c r="D107" s="27">
        <f t="shared" si="4"/>
        <v>3477</v>
      </c>
      <c r="E107" s="41"/>
    </row>
    <row r="108" hidden="1">
      <c r="A108" s="32" t="s">
        <v>3448</v>
      </c>
      <c r="B108" s="29">
        <v>13259.0</v>
      </c>
      <c r="C108" s="9">
        <f t="array" ref="C108">SUMIFS( INDIRECT(A85 &amp; " Restia!C:C"), INDIRECT(A85 &amp; " Restia!A:A"), "damejidlo", INDIRECT(A85 &amp; " Restia!G:G"), "cash", INDIRECT(A85 &amp; " Restia!B:B"), "&lt;&gt;canceled")</f>
        <v>9224</v>
      </c>
      <c r="D108" s="27">
        <f t="shared" si="4"/>
        <v>-4035</v>
      </c>
      <c r="E108" s="41"/>
    </row>
    <row r="109" hidden="1">
      <c r="A109" s="35" t="s">
        <v>3449</v>
      </c>
      <c r="B109" s="29">
        <v>346070.0</v>
      </c>
      <c r="C109" s="9">
        <f t="array" ref="C109">SUM(INDIRECT(A85 &amp; " Restia!C:C")) - SUMIFS(INDIRECT(A85 &amp; " Restia!C:C"), INDIRECT(A85 &amp; " Restia!B:B"), "canceled")</f>
        <v>369749</v>
      </c>
      <c r="D109" s="27">
        <f t="shared" si="4"/>
        <v>23679</v>
      </c>
      <c r="E109" s="41"/>
    </row>
    <row r="110" hidden="1">
      <c r="A110" s="36" t="s">
        <v>3450</v>
      </c>
      <c r="B110" s="42">
        <v>10079.5</v>
      </c>
      <c r="C110" s="43">
        <f>sum(C95:C107)-C109</f>
        <v>1494</v>
      </c>
      <c r="D110" s="44">
        <f t="shared" si="4"/>
        <v>-8585.5</v>
      </c>
      <c r="E110" s="45"/>
    </row>
    <row r="111" hidden="1"/>
    <row r="112" hidden="1"/>
    <row r="113" hidden="1">
      <c r="A113" s="5" t="s">
        <v>4462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3423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3424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3425</v>
      </c>
      <c r="B121" s="6"/>
      <c r="C121" s="6"/>
      <c r="D121" s="6"/>
      <c r="E121" s="7"/>
    </row>
    <row r="122" hidden="1">
      <c r="A122" s="20" t="s">
        <v>3426</v>
      </c>
      <c r="B122" s="21" t="s">
        <v>3427</v>
      </c>
      <c r="C122" s="22" t="s">
        <v>3428</v>
      </c>
      <c r="D122" s="21" t="s">
        <v>3429</v>
      </c>
      <c r="E122" s="23" t="s">
        <v>13</v>
      </c>
    </row>
    <row r="123" hidden="1">
      <c r="A123" s="24" t="s">
        <v>3430</v>
      </c>
      <c r="B123" s="25">
        <v>39751.0</v>
      </c>
      <c r="C123" s="26">
        <f>(2000*4)+(1000*13)+(500*23)+(200*30)+(100*12)+(50*1)+(20*0)+(10*0)+(5*0)+(2*0)+(1*0)</f>
        <v>39750</v>
      </c>
      <c r="D123" s="27">
        <f t="shared" ref="D123:D138" si="5">C123-B123</f>
        <v>-1</v>
      </c>
      <c r="E123" s="41"/>
    </row>
    <row r="124" hidden="1">
      <c r="A124" s="24" t="s">
        <v>3431</v>
      </c>
      <c r="B124" s="29">
        <v>24789.0</v>
      </c>
      <c r="C124" s="26">
        <f>4391+4449+2419+4002+4889+1717+2922</f>
        <v>24789</v>
      </c>
      <c r="D124" s="27">
        <f t="shared" si="5"/>
        <v>0</v>
      </c>
      <c r="E124" s="41"/>
    </row>
    <row r="125" hidden="1">
      <c r="A125" s="24" t="s">
        <v>3432</v>
      </c>
      <c r="B125" s="29">
        <v>200.0</v>
      </c>
      <c r="C125" s="26">
        <v>200.0</v>
      </c>
      <c r="D125" s="27">
        <f t="shared" si="5"/>
        <v>0</v>
      </c>
      <c r="E125" s="41"/>
    </row>
    <row r="126" hidden="1">
      <c r="A126" s="24" t="s">
        <v>3434</v>
      </c>
      <c r="B126" s="29">
        <v>999.0</v>
      </c>
      <c r="C126" s="26">
        <f>499+500</f>
        <v>999</v>
      </c>
      <c r="D126" s="27">
        <f t="shared" si="5"/>
        <v>0</v>
      </c>
      <c r="E126" s="41"/>
    </row>
    <row r="127" hidden="1">
      <c r="A127" s="30" t="s">
        <v>3436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3438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3439</v>
      </c>
      <c r="B129" s="29">
        <v>0.0</v>
      </c>
      <c r="C129" s="26"/>
      <c r="D129" s="27">
        <f t="shared" si="5"/>
        <v>0</v>
      </c>
      <c r="E129" s="40" t="s">
        <v>7786</v>
      </c>
    </row>
    <row r="130" hidden="1">
      <c r="A130" s="31" t="s">
        <v>3441</v>
      </c>
      <c r="B130" s="29">
        <v>3360.0</v>
      </c>
      <c r="C130" s="26">
        <f>320+200+520+760+120+400+320+240+400+120</f>
        <v>3400</v>
      </c>
      <c r="D130" s="27">
        <f t="shared" si="5"/>
        <v>40</v>
      </c>
      <c r="E130" s="41"/>
    </row>
    <row r="131" hidden="1">
      <c r="A131" s="32" t="s">
        <v>3442</v>
      </c>
      <c r="B131" s="29">
        <v>96295.0</v>
      </c>
      <c r="C131" s="33">
        <f t="array" ref="C131">SUMIFS(INDIRECT(A113 &amp; " Restia!C:C"), INDIRECT(A113 &amp; " Restia!A:A"), A131, INDIRECT(A113 &amp; " Restia!B:B"), "&lt;&gt;canceled")</f>
        <v>107510</v>
      </c>
      <c r="D131" s="27">
        <f t="shared" si="5"/>
        <v>11215</v>
      </c>
      <c r="E131" s="41"/>
    </row>
    <row r="132" hidden="1">
      <c r="A132" s="32" t="s">
        <v>3443</v>
      </c>
      <c r="B132" s="29">
        <v>36336.0</v>
      </c>
      <c r="C132" s="9">
        <f t="array" ref="C132">SUMIFS( INDIRECT(A113 &amp; " Restia!C:C"), INDIRECT(A113 &amp; " Restia!A:A"), A132, INDIRECT(A113 &amp; " Restia!B:B"), "&lt;&gt;canceled" )</f>
        <v>51801</v>
      </c>
      <c r="D132" s="27">
        <f t="shared" si="5"/>
        <v>15465</v>
      </c>
      <c r="E132" s="41"/>
    </row>
    <row r="133" hidden="1">
      <c r="A133" s="32" t="s">
        <v>3444</v>
      </c>
      <c r="B133" s="29">
        <v>67291.0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77483</v>
      </c>
      <c r="D133" s="27">
        <f t="shared" si="5"/>
        <v>10192</v>
      </c>
      <c r="E133" s="41"/>
    </row>
    <row r="134" hidden="1">
      <c r="A134" s="32" t="s">
        <v>3445</v>
      </c>
      <c r="B134" s="29">
        <v>57856.0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63951</v>
      </c>
      <c r="D134" s="27">
        <f t="shared" si="5"/>
        <v>6095</v>
      </c>
      <c r="E134" s="41"/>
    </row>
    <row r="135" hidden="1">
      <c r="A135" s="32" t="s">
        <v>3447</v>
      </c>
      <c r="B135" s="29">
        <v>996.0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4682</v>
      </c>
      <c r="D135" s="27">
        <f t="shared" si="5"/>
        <v>3686</v>
      </c>
      <c r="E135" s="41"/>
    </row>
    <row r="136" hidden="1">
      <c r="A136" s="32" t="s">
        <v>3448</v>
      </c>
      <c r="B136" s="29">
        <v>12594.0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9224</v>
      </c>
      <c r="D136" s="27">
        <f t="shared" si="5"/>
        <v>-3370</v>
      </c>
      <c r="E136" s="41"/>
    </row>
    <row r="137" hidden="1">
      <c r="A137" s="35" t="s">
        <v>3449</v>
      </c>
      <c r="B137" s="29">
        <v>327822.9</v>
      </c>
      <c r="C137" s="9">
        <f t="array" ref="C137">SUM(INDIRECT(A113 &amp; " Restia!C:C")) - SUMIFS(INDIRECT(A113 &amp; " Restia!C:C"), INDIRECT(A113 &amp; " Restia!B:B"), "canceled")</f>
        <v>369749</v>
      </c>
      <c r="D137" s="27">
        <f t="shared" si="5"/>
        <v>41926.1</v>
      </c>
      <c r="E137" s="41"/>
    </row>
    <row r="138" hidden="1">
      <c r="A138" s="36" t="s">
        <v>3450</v>
      </c>
      <c r="B138" s="42">
        <v>50.099999999998545</v>
      </c>
      <c r="C138" s="43">
        <f>sum(C123:C135)-C137</f>
        <v>4816</v>
      </c>
      <c r="D138" s="44">
        <f t="shared" si="5"/>
        <v>4765.9</v>
      </c>
      <c r="E138" s="45"/>
    </row>
    <row r="139" hidden="1"/>
    <row r="140" hidden="1"/>
    <row r="141" hidden="1">
      <c r="A141" s="5" t="s">
        <v>4462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3423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3424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3425</v>
      </c>
      <c r="B149" s="6"/>
      <c r="C149" s="6"/>
      <c r="D149" s="6"/>
      <c r="E149" s="7"/>
    </row>
    <row r="150" hidden="1">
      <c r="A150" s="20" t="s">
        <v>3426</v>
      </c>
      <c r="B150" s="21" t="s">
        <v>3427</v>
      </c>
      <c r="C150" s="22" t="s">
        <v>3428</v>
      </c>
      <c r="D150" s="21" t="s">
        <v>3429</v>
      </c>
      <c r="E150" s="23" t="s">
        <v>13</v>
      </c>
    </row>
    <row r="151" hidden="1">
      <c r="A151" s="24" t="s">
        <v>3430</v>
      </c>
      <c r="B151" s="25">
        <v>2904.0</v>
      </c>
      <c r="C151" s="26">
        <f>(2000*0)+(1000*2)+(500*1)+(200*2)+(100*0)+(50*0)+(20*0)+(10*0)+(5*1)+(2*0)+(1*0)</f>
        <v>2905</v>
      </c>
      <c r="D151" s="27">
        <f t="shared" ref="D151:D166" si="6">C151-B151</f>
        <v>1</v>
      </c>
      <c r="E151" s="41"/>
    </row>
    <row r="152" hidden="1">
      <c r="A152" s="24" t="s">
        <v>3431</v>
      </c>
      <c r="B152" s="29">
        <v>687.0</v>
      </c>
      <c r="C152" s="26">
        <v>687.0</v>
      </c>
      <c r="D152" s="27">
        <f t="shared" si="6"/>
        <v>0</v>
      </c>
      <c r="E152" s="41"/>
    </row>
    <row r="153" hidden="1">
      <c r="A153" s="24" t="s">
        <v>3432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3434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3436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3438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3439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3441</v>
      </c>
      <c r="B158" s="29">
        <v>0.0</v>
      </c>
      <c r="C158" s="26"/>
      <c r="D158" s="27">
        <f t="shared" si="6"/>
        <v>0</v>
      </c>
      <c r="E158" s="41"/>
    </row>
    <row r="159" hidden="1">
      <c r="A159" s="32" t="s">
        <v>3442</v>
      </c>
      <c r="B159" s="29">
        <v>7002.0</v>
      </c>
      <c r="C159" s="33">
        <f t="array" ref="C159">SUMIFS(INDIRECT(A141 &amp; " Restia!C:C"), INDIRECT(A141 &amp; " Restia!A:A"), A159, INDIRECT(A141 &amp; " Restia!B:B"), "&lt;&gt;canceled")</f>
        <v>107510</v>
      </c>
      <c r="D159" s="27">
        <f t="shared" si="6"/>
        <v>100508</v>
      </c>
      <c r="E159" s="41"/>
    </row>
    <row r="160" hidden="1">
      <c r="A160" s="32" t="s">
        <v>3443</v>
      </c>
      <c r="B160" s="29">
        <v>2947.0</v>
      </c>
      <c r="C160" s="9">
        <f t="array" ref="C160">SUMIFS( INDIRECT(A141 &amp; " Restia!C:C"), INDIRECT(A141 &amp; " Restia!A:A"), A160, INDIRECT(A141 &amp; " Restia!B:B"), "&lt;&gt;canceled" )</f>
        <v>51801</v>
      </c>
      <c r="D160" s="27">
        <f t="shared" si="6"/>
        <v>48854</v>
      </c>
      <c r="E160" s="41"/>
    </row>
    <row r="161" hidden="1">
      <c r="A161" s="32" t="s">
        <v>3444</v>
      </c>
      <c r="B161" s="29">
        <v>11761.0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77483</v>
      </c>
      <c r="D161" s="27">
        <f t="shared" si="6"/>
        <v>65722</v>
      </c>
      <c r="E161" s="41"/>
    </row>
    <row r="162" hidden="1">
      <c r="A162" s="32" t="s">
        <v>3445</v>
      </c>
      <c r="B162" s="29">
        <v>7462.0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63951</v>
      </c>
      <c r="D162" s="27">
        <f t="shared" si="6"/>
        <v>56489</v>
      </c>
      <c r="E162" s="41"/>
    </row>
    <row r="163" hidden="1">
      <c r="A163" s="32" t="s">
        <v>3447</v>
      </c>
      <c r="B163" s="29">
        <v>250.0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4682</v>
      </c>
      <c r="D163" s="27">
        <f t="shared" si="6"/>
        <v>4432</v>
      </c>
      <c r="E163" s="41"/>
    </row>
    <row r="164" hidden="1">
      <c r="A164" s="32" t="s">
        <v>3448</v>
      </c>
      <c r="B164" s="29">
        <v>1416.0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9224</v>
      </c>
      <c r="D164" s="27">
        <f t="shared" si="6"/>
        <v>7808</v>
      </c>
      <c r="E164" s="41"/>
    </row>
    <row r="165" hidden="1">
      <c r="A165" s="35" t="s">
        <v>3449</v>
      </c>
      <c r="B165" s="29">
        <v>33013.0</v>
      </c>
      <c r="C165" s="9">
        <f t="array" ref="C165">SUM(INDIRECT(A141 &amp; " Restia!C:C")) - SUMIFS(INDIRECT(A141 &amp; " Restia!C:C"), INDIRECT(A141 &amp; " Restia!B:B"), "canceled")</f>
        <v>369749</v>
      </c>
      <c r="D165" s="27">
        <f t="shared" si="6"/>
        <v>336736</v>
      </c>
      <c r="E165" s="41"/>
    </row>
    <row r="166" hidden="1">
      <c r="A166" s="36" t="s">
        <v>3450</v>
      </c>
      <c r="B166" s="42">
        <v>0.0</v>
      </c>
      <c r="C166" s="43">
        <f>sum(C151:C163)-C165</f>
        <v>-60730</v>
      </c>
      <c r="D166" s="44">
        <f t="shared" si="6"/>
        <v>-60730</v>
      </c>
      <c r="E166" s="45"/>
    </row>
    <row r="167" hidden="1"/>
    <row r="168" hidden="1"/>
    <row r="169" hidden="1">
      <c r="A169" s="5" t="s">
        <v>4462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3423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3424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3425</v>
      </c>
      <c r="B177" s="6"/>
      <c r="C177" s="6"/>
      <c r="D177" s="6"/>
      <c r="E177" s="7"/>
    </row>
    <row r="178" hidden="1">
      <c r="A178" s="20" t="s">
        <v>3426</v>
      </c>
      <c r="B178" s="21" t="s">
        <v>3427</v>
      </c>
      <c r="C178" s="22" t="s">
        <v>3428</v>
      </c>
      <c r="D178" s="21" t="s">
        <v>3429</v>
      </c>
      <c r="E178" s="23" t="s">
        <v>13</v>
      </c>
    </row>
    <row r="179" hidden="1">
      <c r="A179" s="24" t="s">
        <v>3430</v>
      </c>
      <c r="B179" s="25">
        <v>31412.0</v>
      </c>
      <c r="C179" s="26">
        <v>31415.0</v>
      </c>
      <c r="D179" s="27">
        <f t="shared" ref="D179:D194" si="7">C179-B179</f>
        <v>3</v>
      </c>
      <c r="E179" s="41"/>
    </row>
    <row r="180" hidden="1">
      <c r="A180" s="24" t="s">
        <v>3431</v>
      </c>
      <c r="B180" s="29">
        <v>20502.0</v>
      </c>
      <c r="C180" s="26">
        <f>3204+2819+4706+4439+2899+2435</f>
        <v>20502</v>
      </c>
      <c r="D180" s="27">
        <f t="shared" si="7"/>
        <v>0</v>
      </c>
      <c r="E180" s="41"/>
    </row>
    <row r="181" hidden="1">
      <c r="A181" s="24" t="s">
        <v>3432</v>
      </c>
      <c r="B181" s="29">
        <v>145.0</v>
      </c>
      <c r="C181" s="26">
        <v>145.0</v>
      </c>
      <c r="D181" s="27">
        <f t="shared" si="7"/>
        <v>0</v>
      </c>
      <c r="E181" s="41"/>
    </row>
    <row r="182" hidden="1">
      <c r="A182" s="24" t="s">
        <v>3434</v>
      </c>
      <c r="B182" s="29">
        <v>499.0</v>
      </c>
      <c r="C182" s="26">
        <v>499.0</v>
      </c>
      <c r="D182" s="27">
        <f t="shared" si="7"/>
        <v>0</v>
      </c>
      <c r="E182" s="41"/>
    </row>
    <row r="183" hidden="1">
      <c r="A183" s="30" t="s">
        <v>3436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3438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3439</v>
      </c>
      <c r="B185" s="29">
        <v>490.0</v>
      </c>
      <c r="C185" s="26">
        <v>450.0</v>
      </c>
      <c r="D185" s="27">
        <f t="shared" si="7"/>
        <v>-40</v>
      </c>
      <c r="E185" s="40" t="s">
        <v>7787</v>
      </c>
    </row>
    <row r="186" hidden="1">
      <c r="A186" s="31" t="s">
        <v>3441</v>
      </c>
      <c r="B186" s="29">
        <v>3800.0</v>
      </c>
      <c r="C186" s="26">
        <f>360+200+720+520+360+680+440+200+360</f>
        <v>3840</v>
      </c>
      <c r="D186" s="27">
        <f t="shared" si="7"/>
        <v>40</v>
      </c>
      <c r="E186" s="41"/>
    </row>
    <row r="187" hidden="1">
      <c r="A187" s="32" t="s">
        <v>3442</v>
      </c>
      <c r="B187" s="29">
        <v>73471.0</v>
      </c>
      <c r="C187" s="33">
        <f t="array" ref="C187">SUMIFS(INDIRECT(A169 &amp; " Restia!C:C"), INDIRECT(A169 &amp; " Restia!A:A"), A187, INDIRECT(A169 &amp; " Restia!B:B"), "&lt;&gt;canceled")</f>
        <v>107510</v>
      </c>
      <c r="D187" s="27">
        <f t="shared" si="7"/>
        <v>34039</v>
      </c>
      <c r="E187" s="41"/>
    </row>
    <row r="188" hidden="1">
      <c r="A188" s="32" t="s">
        <v>3443</v>
      </c>
      <c r="B188" s="29">
        <v>27749.0</v>
      </c>
      <c r="C188" s="9">
        <f t="array" ref="C188">SUMIFS( INDIRECT(A169 &amp; " Restia!C:C"), INDIRECT(A169 &amp; " Restia!A:A"), A188, INDIRECT(A169 &amp; " Restia!B:B"), "&lt;&gt;canceled" )</f>
        <v>51801</v>
      </c>
      <c r="D188" s="27">
        <f t="shared" si="7"/>
        <v>24052</v>
      </c>
      <c r="E188" s="41"/>
    </row>
    <row r="189" hidden="1">
      <c r="A189" s="32" t="s">
        <v>3444</v>
      </c>
      <c r="B189" s="29">
        <v>69218.0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77483</v>
      </c>
      <c r="D189" s="27">
        <f t="shared" si="7"/>
        <v>8265</v>
      </c>
      <c r="E189" s="41"/>
    </row>
    <row r="190" hidden="1">
      <c r="A190" s="32" t="s">
        <v>3445</v>
      </c>
      <c r="B190" s="29">
        <v>43687.5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63951</v>
      </c>
      <c r="D190" s="27">
        <f t="shared" si="7"/>
        <v>20263.5</v>
      </c>
      <c r="E190" s="41"/>
    </row>
    <row r="191" hidden="1">
      <c r="A191" s="32" t="s">
        <v>3447</v>
      </c>
      <c r="B191" s="29">
        <v>318.0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4682</v>
      </c>
      <c r="D191" s="27">
        <f t="shared" si="7"/>
        <v>4364</v>
      </c>
      <c r="E191" s="41"/>
    </row>
    <row r="192" hidden="1">
      <c r="A192" s="32" t="s">
        <v>3448</v>
      </c>
      <c r="B192" s="29">
        <v>12275.0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9224</v>
      </c>
      <c r="D192" s="27">
        <f t="shared" si="7"/>
        <v>-3051</v>
      </c>
      <c r="E192" s="41"/>
    </row>
    <row r="193" hidden="1">
      <c r="A193" s="35" t="s">
        <v>3449</v>
      </c>
      <c r="B193" s="29">
        <v>271249.0</v>
      </c>
      <c r="C193" s="9">
        <f t="array" ref="C193">SUM(INDIRECT(A169 &amp; " Restia!C:C")) - SUMIFS(INDIRECT(A169 &amp; " Restia!C:C"), INDIRECT(A169 &amp; " Restia!B:B"), "canceled")</f>
        <v>369749</v>
      </c>
      <c r="D193" s="27">
        <f t="shared" si="7"/>
        <v>98500</v>
      </c>
      <c r="E193" s="41"/>
    </row>
    <row r="194" hidden="1">
      <c r="A194" s="36" t="s">
        <v>3450</v>
      </c>
      <c r="B194" s="42">
        <v>42.5</v>
      </c>
      <c r="C194" s="43">
        <f>sum(C179:C191)-C193</f>
        <v>-7471</v>
      </c>
      <c r="D194" s="44">
        <f t="shared" si="7"/>
        <v>-7513.5</v>
      </c>
      <c r="E194" s="45"/>
    </row>
    <row r="195" hidden="1"/>
    <row r="196" hidden="1"/>
    <row r="197" hidden="1">
      <c r="A197" s="5" t="s">
        <v>4462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3423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3424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3425</v>
      </c>
      <c r="B205" s="6"/>
      <c r="C205" s="6"/>
      <c r="D205" s="6"/>
      <c r="E205" s="7"/>
    </row>
    <row r="206" hidden="1">
      <c r="A206" s="20" t="s">
        <v>3426</v>
      </c>
      <c r="B206" s="21" t="s">
        <v>3427</v>
      </c>
      <c r="C206" s="22" t="s">
        <v>3428</v>
      </c>
      <c r="D206" s="21" t="s">
        <v>3429</v>
      </c>
      <c r="E206" s="23" t="s">
        <v>13</v>
      </c>
    </row>
    <row r="207" hidden="1">
      <c r="A207" s="24" t="s">
        <v>3430</v>
      </c>
      <c r="B207" s="25">
        <v>25889.0</v>
      </c>
      <c r="C207" s="26">
        <f>2400+4500+19000</f>
        <v>25900</v>
      </c>
      <c r="D207" s="27">
        <f t="shared" ref="D207:D222" si="8">C207-B207</f>
        <v>11</v>
      </c>
      <c r="E207" s="41"/>
    </row>
    <row r="208" hidden="1">
      <c r="A208" s="24" t="s">
        <v>3431</v>
      </c>
      <c r="B208" s="29">
        <v>16264.0</v>
      </c>
      <c r="C208" s="26">
        <f>1709+3825+2030+3712+1436+1778+1774</f>
        <v>16264</v>
      </c>
      <c r="D208" s="27">
        <f t="shared" si="8"/>
        <v>0</v>
      </c>
      <c r="E208" s="41"/>
    </row>
    <row r="209" hidden="1">
      <c r="A209" s="24" t="s">
        <v>3432</v>
      </c>
      <c r="B209" s="29">
        <v>300.0</v>
      </c>
      <c r="C209" s="26">
        <f>300</f>
        <v>300</v>
      </c>
      <c r="D209" s="27">
        <f t="shared" si="8"/>
        <v>0</v>
      </c>
      <c r="E209" s="41"/>
    </row>
    <row r="210" hidden="1">
      <c r="A210" s="24" t="s">
        <v>3434</v>
      </c>
      <c r="B210" s="29">
        <v>500.0</v>
      </c>
      <c r="C210" s="26">
        <v>500.0</v>
      </c>
      <c r="D210" s="27">
        <f t="shared" si="8"/>
        <v>0</v>
      </c>
      <c r="E210" s="41"/>
    </row>
    <row r="211" hidden="1">
      <c r="A211" s="30" t="s">
        <v>3436</v>
      </c>
      <c r="B211" s="29">
        <v>40.0</v>
      </c>
      <c r="C211" s="26"/>
      <c r="D211" s="27">
        <f t="shared" si="8"/>
        <v>-40</v>
      </c>
      <c r="E211" s="41"/>
    </row>
    <row r="212" hidden="1">
      <c r="A212" s="30" t="s">
        <v>3438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3439</v>
      </c>
      <c r="B213" s="29">
        <v>500.0</v>
      </c>
      <c r="C213" s="26">
        <v>500.0</v>
      </c>
      <c r="D213" s="27">
        <f t="shared" si="8"/>
        <v>0</v>
      </c>
      <c r="E213" s="40"/>
    </row>
    <row r="214" hidden="1">
      <c r="A214" s="31" t="s">
        <v>3441</v>
      </c>
      <c r="B214" s="29">
        <v>3560.0</v>
      </c>
      <c r="C214" s="26">
        <f>320+480+320+560+320+480+240+560+320</f>
        <v>3600</v>
      </c>
      <c r="D214" s="27">
        <f t="shared" si="8"/>
        <v>40</v>
      </c>
      <c r="E214" s="41"/>
    </row>
    <row r="215" hidden="1">
      <c r="A215" s="32" t="s">
        <v>3442</v>
      </c>
      <c r="B215" s="29">
        <v>116806.0</v>
      </c>
      <c r="C215" s="33">
        <f t="array" ref="C215">SUMIFS(INDIRECT(A197 &amp; " Restia!C:C"), INDIRECT(A197 &amp; " Restia!A:A"), A215, INDIRECT(A197 &amp; " Restia!B:B"), "&lt;&gt;canceled")</f>
        <v>107510</v>
      </c>
      <c r="D215" s="27">
        <f t="shared" si="8"/>
        <v>-9296</v>
      </c>
      <c r="E215" s="41"/>
    </row>
    <row r="216" hidden="1">
      <c r="A216" s="32" t="s">
        <v>3443</v>
      </c>
      <c r="B216" s="29">
        <v>26699.0</v>
      </c>
      <c r="C216" s="9">
        <f t="array" ref="C216">SUMIFS( INDIRECT(A197 &amp; " Restia!C:C"), INDIRECT(A197 &amp; " Restia!A:A"), A216, INDIRECT(A197 &amp; " Restia!B:B"), "&lt;&gt;canceled" )</f>
        <v>51801</v>
      </c>
      <c r="D216" s="27">
        <f t="shared" si="8"/>
        <v>25102</v>
      </c>
      <c r="E216" s="41"/>
    </row>
    <row r="217" hidden="1">
      <c r="A217" s="32" t="s">
        <v>3444</v>
      </c>
      <c r="B217" s="29">
        <v>82725.0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77483</v>
      </c>
      <c r="D217" s="27">
        <f t="shared" si="8"/>
        <v>-5242</v>
      </c>
      <c r="E217" s="41"/>
    </row>
    <row r="218" hidden="1">
      <c r="A218" s="32" t="s">
        <v>3445</v>
      </c>
      <c r="B218" s="29">
        <v>68787.5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63951</v>
      </c>
      <c r="D218" s="27">
        <f t="shared" si="8"/>
        <v>-4836.5</v>
      </c>
      <c r="E218" s="41"/>
    </row>
    <row r="219" hidden="1">
      <c r="A219" s="32" t="s">
        <v>3447</v>
      </c>
      <c r="B219" s="29">
        <v>3130.0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4682</v>
      </c>
      <c r="D219" s="27">
        <f t="shared" si="8"/>
        <v>1552</v>
      </c>
      <c r="E219" s="41"/>
    </row>
    <row r="220" hidden="1">
      <c r="A220" s="32" t="s">
        <v>3448</v>
      </c>
      <c r="B220" s="29">
        <v>11356.0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9224</v>
      </c>
      <c r="D220" s="27">
        <f t="shared" si="8"/>
        <v>-2132</v>
      </c>
      <c r="E220" s="41"/>
    </row>
    <row r="221" hidden="1">
      <c r="A221" s="35" t="s">
        <v>3449</v>
      </c>
      <c r="B221" s="29">
        <v>345171.4</v>
      </c>
      <c r="C221" s="9">
        <f t="array" ref="C221">SUM(INDIRECT(A197 &amp; " Restia!C:C")) - SUMIFS(INDIRECT(A197 &amp; " Restia!C:C"), INDIRECT(A197 &amp; " Restia!B:B"), "canceled")</f>
        <v>369749</v>
      </c>
      <c r="D221" s="27">
        <f t="shared" si="8"/>
        <v>24577.6</v>
      </c>
      <c r="E221" s="41"/>
    </row>
    <row r="222" hidden="1">
      <c r="A222" s="36" t="s">
        <v>3450</v>
      </c>
      <c r="B222" s="42">
        <v>29.10000000000582</v>
      </c>
      <c r="C222" s="43">
        <f>sum(C207:C219)-C221</f>
        <v>-17258</v>
      </c>
      <c r="D222" s="44">
        <f t="shared" si="8"/>
        <v>-17287.1</v>
      </c>
      <c r="E222" s="45"/>
    </row>
    <row r="223" hidden="1"/>
    <row r="224" hidden="1"/>
    <row r="225" hidden="1">
      <c r="A225" s="5" t="s">
        <v>4462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3423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3424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3425</v>
      </c>
      <c r="B233" s="6"/>
      <c r="C233" s="6"/>
      <c r="D233" s="6"/>
      <c r="E233" s="7"/>
    </row>
    <row r="234" hidden="1">
      <c r="A234" s="20" t="s">
        <v>3426</v>
      </c>
      <c r="B234" s="21" t="s">
        <v>3427</v>
      </c>
      <c r="C234" s="22" t="s">
        <v>3428</v>
      </c>
      <c r="D234" s="21" t="s">
        <v>3429</v>
      </c>
      <c r="E234" s="23" t="s">
        <v>13</v>
      </c>
    </row>
    <row r="235" hidden="1">
      <c r="A235" s="24" t="s">
        <v>3430</v>
      </c>
      <c r="B235" s="25">
        <v>33547.0</v>
      </c>
      <c r="C235" s="26">
        <f>50+4000+3500+26000</f>
        <v>33550</v>
      </c>
      <c r="D235" s="27">
        <f t="shared" ref="D235:D250" si="9">C235-B235</f>
        <v>3</v>
      </c>
      <c r="E235" s="41"/>
    </row>
    <row r="236" hidden="1">
      <c r="A236" s="24" t="s">
        <v>3431</v>
      </c>
      <c r="B236" s="29">
        <v>22611.0</v>
      </c>
      <c r="C236" s="26">
        <f>3544+4637+4290+2720+1445+5975</f>
        <v>22611</v>
      </c>
      <c r="D236" s="27">
        <f t="shared" si="9"/>
        <v>0</v>
      </c>
      <c r="E236" s="41"/>
    </row>
    <row r="237" hidden="1">
      <c r="A237" s="24" t="s">
        <v>3432</v>
      </c>
      <c r="B237" s="29">
        <v>216.0</v>
      </c>
      <c r="C237" s="26">
        <v>116.0</v>
      </c>
      <c r="D237" s="27">
        <f t="shared" si="9"/>
        <v>-100</v>
      </c>
      <c r="E237" s="41"/>
    </row>
    <row r="238" hidden="1">
      <c r="A238" s="24" t="s">
        <v>3434</v>
      </c>
      <c r="B238" s="29">
        <v>499.0</v>
      </c>
      <c r="C238" s="26">
        <v>499.0</v>
      </c>
      <c r="D238" s="27">
        <f t="shared" si="9"/>
        <v>0</v>
      </c>
      <c r="E238" s="41"/>
    </row>
    <row r="239" hidden="1">
      <c r="A239" s="30" t="s">
        <v>3436</v>
      </c>
      <c r="B239" s="29">
        <v>500.0</v>
      </c>
      <c r="C239" s="26">
        <v>500.0</v>
      </c>
      <c r="D239" s="27">
        <f t="shared" si="9"/>
        <v>0</v>
      </c>
      <c r="E239" s="41"/>
    </row>
    <row r="240" hidden="1">
      <c r="A240" s="30" t="s">
        <v>3438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3439</v>
      </c>
      <c r="B241" s="29">
        <v>500.0</v>
      </c>
      <c r="C241" s="26">
        <v>500.0</v>
      </c>
      <c r="D241" s="27">
        <f t="shared" si="9"/>
        <v>0</v>
      </c>
      <c r="E241" s="40"/>
    </row>
    <row r="242" hidden="1">
      <c r="A242" s="31" t="s">
        <v>3441</v>
      </c>
      <c r="B242" s="29">
        <v>3080.0</v>
      </c>
      <c r="C242" s="26">
        <f>360+520+640+560+160+560+160+120</f>
        <v>3080</v>
      </c>
      <c r="D242" s="27">
        <f t="shared" si="9"/>
        <v>0</v>
      </c>
      <c r="E242" s="41"/>
    </row>
    <row r="243" hidden="1">
      <c r="A243" s="32" t="s">
        <v>3442</v>
      </c>
      <c r="B243" s="29">
        <v>103351.0</v>
      </c>
      <c r="C243" s="33">
        <f t="array" ref="C243">SUMIFS(INDIRECT(A225 &amp; " Restia!C:C"), INDIRECT(A225 &amp; " Restia!A:A"), A243, INDIRECT(A225 &amp; " Restia!B:B"), "&lt;&gt;canceled")</f>
        <v>107510</v>
      </c>
      <c r="D243" s="27">
        <f t="shared" si="9"/>
        <v>4159</v>
      </c>
      <c r="E243" s="41"/>
    </row>
    <row r="244" hidden="1">
      <c r="A244" s="32" t="s">
        <v>3443</v>
      </c>
      <c r="B244" s="29">
        <v>32191.0</v>
      </c>
      <c r="C244" s="9">
        <f t="array" ref="C244">SUMIFS( INDIRECT(A225 &amp; " Restia!C:C"), INDIRECT(A225 &amp; " Restia!A:A"), A244, INDIRECT(A225 &amp; " Restia!B:B"), "&lt;&gt;canceled" )</f>
        <v>51801</v>
      </c>
      <c r="D244" s="27">
        <f t="shared" si="9"/>
        <v>19610</v>
      </c>
      <c r="E244" s="41"/>
    </row>
    <row r="245" hidden="1">
      <c r="A245" s="32" t="s">
        <v>3444</v>
      </c>
      <c r="B245" s="29">
        <v>82425.0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77483</v>
      </c>
      <c r="D245" s="27">
        <f t="shared" si="9"/>
        <v>-4942</v>
      </c>
      <c r="E245" s="41"/>
    </row>
    <row r="246" hidden="1">
      <c r="A246" s="32" t="s">
        <v>3445</v>
      </c>
      <c r="B246" s="29">
        <v>61804.0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63951</v>
      </c>
      <c r="D246" s="27">
        <f t="shared" si="9"/>
        <v>2147</v>
      </c>
      <c r="E246" s="41"/>
    </row>
    <row r="247" hidden="1">
      <c r="A247" s="32" t="s">
        <v>3447</v>
      </c>
      <c r="B247" s="29">
        <v>3414.0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4682</v>
      </c>
      <c r="D247" s="27">
        <f t="shared" si="9"/>
        <v>1268</v>
      </c>
      <c r="E247" s="41"/>
    </row>
    <row r="248" hidden="1">
      <c r="A248" s="32" t="s">
        <v>3448</v>
      </c>
      <c r="B248" s="29">
        <v>19748.0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9224</v>
      </c>
      <c r="D248" s="27">
        <f t="shared" si="9"/>
        <v>-10524</v>
      </c>
      <c r="E248" s="41"/>
    </row>
    <row r="249" hidden="1">
      <c r="A249" s="35" t="s">
        <v>3449</v>
      </c>
      <c r="B249" s="29">
        <v>344048.0</v>
      </c>
      <c r="C249" s="9">
        <f t="array" ref="C249">SUM(INDIRECT(A225 &amp; " Restia!C:C")) - SUMIFS(INDIRECT(A225 &amp; " Restia!C:C"), INDIRECT(A225 &amp; " Restia!B:B"), "canceled")</f>
        <v>369749</v>
      </c>
      <c r="D249" s="27">
        <f t="shared" si="9"/>
        <v>25701</v>
      </c>
      <c r="E249" s="41"/>
    </row>
    <row r="250" hidden="1">
      <c r="A250" s="36" t="s">
        <v>3450</v>
      </c>
      <c r="B250" s="42">
        <v>90.0</v>
      </c>
      <c r="C250" s="43">
        <f>sum(C235:C247)-C249</f>
        <v>-3466</v>
      </c>
      <c r="D250" s="44">
        <f t="shared" si="9"/>
        <v>-3556</v>
      </c>
      <c r="E250" s="45"/>
    </row>
    <row r="251" hidden="1"/>
    <row r="252" hidden="1"/>
    <row r="253" hidden="1">
      <c r="A253" s="5" t="s">
        <v>4462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3423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3424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3425</v>
      </c>
      <c r="B261" s="6"/>
      <c r="C261" s="6"/>
      <c r="D261" s="6"/>
      <c r="E261" s="7"/>
    </row>
    <row r="262" hidden="1">
      <c r="A262" s="20" t="s">
        <v>3426</v>
      </c>
      <c r="B262" s="21" t="s">
        <v>3427</v>
      </c>
      <c r="C262" s="22" t="s">
        <v>3428</v>
      </c>
      <c r="D262" s="21" t="s">
        <v>3429</v>
      </c>
      <c r="E262" s="23" t="s">
        <v>13</v>
      </c>
    </row>
    <row r="263" hidden="1">
      <c r="A263" s="24" t="s">
        <v>3430</v>
      </c>
      <c r="B263" s="25">
        <v>45077.0</v>
      </c>
      <c r="C263" s="26">
        <f>80+300+12200+12500+20000</f>
        <v>45080</v>
      </c>
      <c r="D263" s="27">
        <f t="shared" ref="D263:D278" si="10">C263-B263</f>
        <v>3</v>
      </c>
      <c r="E263" s="41"/>
    </row>
    <row r="264" hidden="1">
      <c r="A264" s="24" t="s">
        <v>3431</v>
      </c>
      <c r="B264" s="29">
        <v>20190.0</v>
      </c>
      <c r="C264" s="26">
        <v>20190.0</v>
      </c>
      <c r="D264" s="27">
        <f t="shared" si="10"/>
        <v>0</v>
      </c>
      <c r="E264" s="41"/>
    </row>
    <row r="265" hidden="1">
      <c r="A265" s="24" t="s">
        <v>3432</v>
      </c>
      <c r="B265" s="29">
        <v>110.0</v>
      </c>
      <c r="C265" s="26">
        <v>110.0</v>
      </c>
      <c r="D265" s="27">
        <f t="shared" si="10"/>
        <v>0</v>
      </c>
      <c r="E265" s="41"/>
    </row>
    <row r="266" hidden="1">
      <c r="A266" s="24" t="s">
        <v>3434</v>
      </c>
      <c r="B266" s="29">
        <v>499.0</v>
      </c>
      <c r="C266" s="26">
        <v>499.0</v>
      </c>
      <c r="D266" s="27">
        <f t="shared" si="10"/>
        <v>0</v>
      </c>
      <c r="E266" s="41"/>
    </row>
    <row r="267" hidden="1">
      <c r="A267" s="30" t="s">
        <v>3436</v>
      </c>
      <c r="B267" s="29">
        <v>40.0</v>
      </c>
      <c r="C267" s="26"/>
      <c r="D267" s="27">
        <f t="shared" si="10"/>
        <v>-40</v>
      </c>
      <c r="E267" s="41"/>
    </row>
    <row r="268" hidden="1">
      <c r="A268" s="30" t="s">
        <v>3438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3439</v>
      </c>
      <c r="B269" s="29">
        <v>120.0</v>
      </c>
      <c r="C269" s="26"/>
      <c r="D269" s="27">
        <f t="shared" si="10"/>
        <v>-120</v>
      </c>
      <c r="E269" s="40"/>
    </row>
    <row r="270" hidden="1">
      <c r="A270" s="31" t="s">
        <v>3441</v>
      </c>
      <c r="B270" s="29">
        <v>3800.0</v>
      </c>
      <c r="C270" s="26">
        <f>800+400+440+80+280+480+480+920</f>
        <v>3880</v>
      </c>
      <c r="D270" s="27">
        <f t="shared" si="10"/>
        <v>80</v>
      </c>
      <c r="E270" s="41"/>
    </row>
    <row r="271" hidden="1">
      <c r="A271" s="32" t="s">
        <v>3442</v>
      </c>
      <c r="B271" s="29">
        <v>109019.0</v>
      </c>
      <c r="C271" s="33">
        <v>109019.0</v>
      </c>
      <c r="D271" s="27">
        <f t="shared" si="10"/>
        <v>0</v>
      </c>
      <c r="E271" s="41"/>
    </row>
    <row r="272" hidden="1">
      <c r="A272" s="32" t="s">
        <v>3443</v>
      </c>
      <c r="B272" s="29">
        <v>32041.0</v>
      </c>
      <c r="C272" s="9">
        <v>32041.0</v>
      </c>
      <c r="D272" s="27">
        <f t="shared" si="10"/>
        <v>0</v>
      </c>
      <c r="E272" s="41"/>
    </row>
    <row r="273" hidden="1">
      <c r="A273" s="32" t="s">
        <v>3444</v>
      </c>
      <c r="B273" s="29">
        <v>71820.0</v>
      </c>
      <c r="C273" s="9">
        <v>70651.0</v>
      </c>
      <c r="D273" s="27">
        <f t="shared" si="10"/>
        <v>-1169</v>
      </c>
      <c r="E273" s="41"/>
    </row>
    <row r="274" hidden="1">
      <c r="A274" s="32" t="s">
        <v>3445</v>
      </c>
      <c r="B274" s="29">
        <v>52999.0</v>
      </c>
      <c r="C274" s="9">
        <v>52999.0</v>
      </c>
      <c r="D274" s="27">
        <f t="shared" si="10"/>
        <v>0</v>
      </c>
      <c r="E274" s="41"/>
    </row>
    <row r="275" hidden="1">
      <c r="A275" s="32" t="s">
        <v>3447</v>
      </c>
      <c r="B275" s="29">
        <v>3011.0</v>
      </c>
      <c r="C275" s="9">
        <v>3011.0</v>
      </c>
      <c r="D275" s="27">
        <f t="shared" si="10"/>
        <v>0</v>
      </c>
      <c r="E275" s="41"/>
    </row>
    <row r="276" hidden="1">
      <c r="A276" s="32" t="s">
        <v>3448</v>
      </c>
      <c r="B276" s="29">
        <v>18817.0</v>
      </c>
      <c r="C276" s="9">
        <v>18553.0</v>
      </c>
      <c r="D276" s="27">
        <f t="shared" si="10"/>
        <v>-264</v>
      </c>
      <c r="E276" s="41"/>
    </row>
    <row r="277" hidden="1">
      <c r="A277" s="35" t="s">
        <v>3449</v>
      </c>
      <c r="B277" s="29">
        <v>338673.5</v>
      </c>
      <c r="C277" s="9">
        <v>337240.5</v>
      </c>
      <c r="D277" s="27">
        <f t="shared" si="10"/>
        <v>-1433</v>
      </c>
      <c r="E277" s="41"/>
    </row>
    <row r="278" hidden="1">
      <c r="A278" s="36" t="s">
        <v>3450</v>
      </c>
      <c r="B278" s="42">
        <v>52.5</v>
      </c>
      <c r="C278" s="43">
        <f>sum(C263:C275)-C277</f>
        <v>239.5</v>
      </c>
      <c r="D278" s="44">
        <f t="shared" si="10"/>
        <v>187</v>
      </c>
      <c r="E278" s="45"/>
    </row>
    <row r="279" hidden="1"/>
    <row r="280" hidden="1"/>
    <row r="281" hidden="1">
      <c r="A281" s="5" t="s">
        <v>4462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3423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3" t="s">
        <v>3424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4" t="s">
        <v>4468</v>
      </c>
      <c r="B287" s="7"/>
      <c r="C287" s="16"/>
      <c r="D287" s="55" t="s">
        <v>4483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3425</v>
      </c>
      <c r="B289" s="6"/>
      <c r="C289" s="6"/>
      <c r="D289" s="6"/>
      <c r="E289" s="7"/>
    </row>
    <row r="290" hidden="1">
      <c r="A290" s="20" t="s">
        <v>3426</v>
      </c>
      <c r="B290" s="21" t="s">
        <v>3427</v>
      </c>
      <c r="C290" s="22" t="s">
        <v>3428</v>
      </c>
      <c r="D290" s="21" t="s">
        <v>3429</v>
      </c>
      <c r="E290" s="23" t="s">
        <v>13</v>
      </c>
    </row>
    <row r="291" hidden="1">
      <c r="A291" s="56" t="s">
        <v>3430</v>
      </c>
      <c r="B291" s="25">
        <v>20984.0</v>
      </c>
      <c r="C291" s="26">
        <v>21000.0</v>
      </c>
      <c r="D291" s="27">
        <v>16.0</v>
      </c>
      <c r="E291" s="41"/>
    </row>
    <row r="292" hidden="1">
      <c r="A292" s="56" t="s">
        <v>3431</v>
      </c>
      <c r="B292" s="29">
        <v>14162.0</v>
      </c>
      <c r="C292" s="26">
        <v>14162.0</v>
      </c>
      <c r="D292" s="27">
        <v>0.0</v>
      </c>
      <c r="E292" s="41"/>
    </row>
    <row r="293" hidden="1">
      <c r="A293" s="56" t="s">
        <v>3432</v>
      </c>
      <c r="B293" s="29">
        <v>0.0</v>
      </c>
      <c r="C293" s="26"/>
      <c r="D293" s="27">
        <v>0.0</v>
      </c>
      <c r="E293" s="41"/>
    </row>
    <row r="294" hidden="1">
      <c r="A294" s="56" t="s">
        <v>3434</v>
      </c>
      <c r="B294" s="29">
        <v>998.0</v>
      </c>
      <c r="C294" s="26">
        <v>998.0</v>
      </c>
      <c r="D294" s="27">
        <v>0.0</v>
      </c>
      <c r="E294" s="41"/>
    </row>
    <row r="295" hidden="1">
      <c r="A295" s="31" t="s">
        <v>3436</v>
      </c>
      <c r="B295" s="29">
        <v>0.0</v>
      </c>
      <c r="C295" s="26"/>
      <c r="D295" s="27">
        <v>0.0</v>
      </c>
      <c r="E295" s="41"/>
    </row>
    <row r="296" hidden="1">
      <c r="A296" s="31" t="s">
        <v>3438</v>
      </c>
      <c r="B296" s="29">
        <v>0.0</v>
      </c>
      <c r="C296" s="26"/>
      <c r="D296" s="27">
        <v>0.0</v>
      </c>
      <c r="E296" s="41"/>
    </row>
    <row r="297" hidden="1">
      <c r="A297" s="31" t="s">
        <v>3439</v>
      </c>
      <c r="B297" s="29">
        <v>80.0</v>
      </c>
      <c r="C297" s="26"/>
      <c r="D297" s="27">
        <v>-80.0</v>
      </c>
      <c r="E297" s="40"/>
    </row>
    <row r="298" hidden="1">
      <c r="A298" s="31" t="s">
        <v>3441</v>
      </c>
      <c r="B298" s="29">
        <v>2080.0</v>
      </c>
      <c r="C298" s="26">
        <v>2160.0</v>
      </c>
      <c r="D298" s="27">
        <v>80.0</v>
      </c>
      <c r="E298" s="41"/>
    </row>
    <row r="299" hidden="1">
      <c r="A299" s="57" t="s">
        <v>3442</v>
      </c>
      <c r="B299" s="29">
        <v>55181.0</v>
      </c>
      <c r="C299" s="29">
        <v>55181.0</v>
      </c>
      <c r="D299" s="27">
        <v>0.0</v>
      </c>
      <c r="E299" s="41"/>
    </row>
    <row r="300" hidden="1">
      <c r="A300" s="57" t="s">
        <v>3443</v>
      </c>
      <c r="B300" s="29">
        <v>14854.0</v>
      </c>
      <c r="C300" s="58">
        <v>14854.0</v>
      </c>
      <c r="D300" s="27">
        <v>0.0</v>
      </c>
      <c r="E300" s="41"/>
    </row>
    <row r="301" hidden="1">
      <c r="A301" s="57" t="s">
        <v>3444</v>
      </c>
      <c r="B301" s="29">
        <v>32034.0</v>
      </c>
      <c r="C301" s="58">
        <v>32034.0</v>
      </c>
      <c r="D301" s="27">
        <v>0.0</v>
      </c>
      <c r="E301" s="41"/>
    </row>
    <row r="302" hidden="1">
      <c r="A302" s="57" t="s">
        <v>3445</v>
      </c>
      <c r="B302" s="29">
        <v>36657.5</v>
      </c>
      <c r="C302" s="58">
        <v>36657.5</v>
      </c>
      <c r="D302" s="27">
        <v>0.0</v>
      </c>
      <c r="E302" s="41"/>
    </row>
    <row r="303" hidden="1">
      <c r="A303" s="57" t="s">
        <v>3447</v>
      </c>
      <c r="B303" s="29">
        <v>1298.0</v>
      </c>
      <c r="C303" s="58">
        <v>1298.0</v>
      </c>
      <c r="D303" s="27">
        <v>0.0</v>
      </c>
      <c r="E303" s="41"/>
    </row>
    <row r="304" hidden="1">
      <c r="A304" s="57" t="s">
        <v>3448</v>
      </c>
      <c r="B304" s="29">
        <v>6336.0</v>
      </c>
      <c r="C304" s="58">
        <v>6336.0</v>
      </c>
      <c r="D304" s="27">
        <v>0.0</v>
      </c>
      <c r="E304" s="41"/>
    </row>
    <row r="305" hidden="1">
      <c r="A305" s="35" t="s">
        <v>3449</v>
      </c>
      <c r="B305" s="29">
        <v>178323.0</v>
      </c>
      <c r="C305" s="58">
        <v>178323.0</v>
      </c>
      <c r="D305" s="27">
        <v>0.0</v>
      </c>
      <c r="E305" s="41"/>
    </row>
    <row r="306" hidden="1">
      <c r="A306" s="36" t="s">
        <v>3450</v>
      </c>
      <c r="B306" s="42">
        <v>5.5</v>
      </c>
      <c r="C306" s="64">
        <v>21.5</v>
      </c>
      <c r="D306" s="65">
        <v>16.0</v>
      </c>
      <c r="E306" s="45"/>
    </row>
    <row r="307" hidden="1"/>
    <row r="308" hidden="1"/>
    <row r="309" hidden="1">
      <c r="A309" s="5" t="s">
        <v>4462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3423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3" t="s">
        <v>3424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4" t="s">
        <v>4475</v>
      </c>
      <c r="B315" s="7"/>
      <c r="C315" s="16"/>
      <c r="D315" s="55" t="s">
        <v>4469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3425</v>
      </c>
      <c r="B317" s="6"/>
      <c r="C317" s="6"/>
      <c r="D317" s="6"/>
      <c r="E317" s="7"/>
    </row>
    <row r="318" hidden="1">
      <c r="A318" s="20" t="s">
        <v>3426</v>
      </c>
      <c r="B318" s="21" t="s">
        <v>3427</v>
      </c>
      <c r="C318" s="22" t="s">
        <v>3428</v>
      </c>
      <c r="D318" s="21" t="s">
        <v>3429</v>
      </c>
      <c r="E318" s="23" t="s">
        <v>13</v>
      </c>
    </row>
    <row r="319" hidden="1">
      <c r="A319" s="56" t="s">
        <v>3430</v>
      </c>
      <c r="B319" s="25">
        <v>23290.0</v>
      </c>
      <c r="C319" s="26">
        <v>23300.0</v>
      </c>
      <c r="D319" s="27">
        <v>10.0</v>
      </c>
      <c r="E319" s="41"/>
    </row>
    <row r="320" hidden="1">
      <c r="A320" s="56" t="s">
        <v>3431</v>
      </c>
      <c r="B320" s="29">
        <v>11739.0</v>
      </c>
      <c r="C320" s="26">
        <v>11739.0</v>
      </c>
      <c r="D320" s="27">
        <v>0.0</v>
      </c>
      <c r="E320" s="41"/>
    </row>
    <row r="321" hidden="1">
      <c r="A321" s="56" t="s">
        <v>3432</v>
      </c>
      <c r="B321" s="29">
        <v>0.0</v>
      </c>
      <c r="C321" s="26"/>
      <c r="D321" s="27">
        <v>0.0</v>
      </c>
      <c r="E321" s="41"/>
    </row>
    <row r="322" hidden="1">
      <c r="A322" s="56" t="s">
        <v>3434</v>
      </c>
      <c r="B322" s="29">
        <v>1000.0</v>
      </c>
      <c r="C322" s="26">
        <v>1000.0</v>
      </c>
      <c r="D322" s="27">
        <v>0.0</v>
      </c>
      <c r="E322" s="41"/>
    </row>
    <row r="323" hidden="1">
      <c r="A323" s="31" t="s">
        <v>3436</v>
      </c>
      <c r="B323" s="29">
        <v>0.0</v>
      </c>
      <c r="C323" s="26"/>
      <c r="D323" s="27">
        <v>0.0</v>
      </c>
      <c r="E323" s="41"/>
    </row>
    <row r="324" hidden="1">
      <c r="A324" s="31" t="s">
        <v>3438</v>
      </c>
      <c r="B324" s="29">
        <v>0.0</v>
      </c>
      <c r="C324" s="26"/>
      <c r="D324" s="27">
        <v>0.0</v>
      </c>
      <c r="E324" s="41"/>
    </row>
    <row r="325" hidden="1">
      <c r="A325" s="31" t="s">
        <v>3439</v>
      </c>
      <c r="B325" s="29">
        <v>0.0</v>
      </c>
      <c r="C325" s="26"/>
      <c r="D325" s="27">
        <v>0.0</v>
      </c>
      <c r="E325" s="40"/>
    </row>
    <row r="326" hidden="1">
      <c r="A326" s="31" t="s">
        <v>3441</v>
      </c>
      <c r="B326" s="29">
        <v>1320.0</v>
      </c>
      <c r="C326" s="26">
        <v>1240.0</v>
      </c>
      <c r="D326" s="27">
        <v>-80.0</v>
      </c>
      <c r="E326" s="41"/>
    </row>
    <row r="327" hidden="1">
      <c r="A327" s="57" t="s">
        <v>3442</v>
      </c>
      <c r="B327" s="29">
        <v>43049.0</v>
      </c>
      <c r="C327" s="29">
        <v>43049.0</v>
      </c>
      <c r="D327" s="27">
        <v>0.0</v>
      </c>
      <c r="E327" s="41"/>
    </row>
    <row r="328" hidden="1">
      <c r="A328" s="57" t="s">
        <v>3443</v>
      </c>
      <c r="B328" s="29">
        <v>16603.0</v>
      </c>
      <c r="C328" s="58">
        <v>16603.0</v>
      </c>
      <c r="D328" s="27">
        <v>0.0</v>
      </c>
      <c r="E328" s="41"/>
    </row>
    <row r="329" hidden="1">
      <c r="A329" s="57" t="s">
        <v>3444</v>
      </c>
      <c r="B329" s="29">
        <v>33368.0</v>
      </c>
      <c r="C329" s="58">
        <v>33368.0</v>
      </c>
      <c r="D329" s="27">
        <v>0.0</v>
      </c>
      <c r="E329" s="41"/>
    </row>
    <row r="330" hidden="1">
      <c r="A330" s="57" t="s">
        <v>3445</v>
      </c>
      <c r="B330" s="29">
        <v>35547.0</v>
      </c>
      <c r="C330" s="58">
        <v>35547.0</v>
      </c>
      <c r="D330" s="27">
        <v>0.0</v>
      </c>
      <c r="E330" s="41"/>
    </row>
    <row r="331" hidden="1">
      <c r="A331" s="57" t="s">
        <v>3447</v>
      </c>
      <c r="B331" s="29">
        <v>917.0</v>
      </c>
      <c r="C331" s="58">
        <v>917.0</v>
      </c>
      <c r="D331" s="27">
        <v>0.0</v>
      </c>
      <c r="E331" s="41"/>
    </row>
    <row r="332" hidden="1">
      <c r="A332" s="57" t="s">
        <v>3448</v>
      </c>
      <c r="B332" s="29">
        <v>9209.0</v>
      </c>
      <c r="C332" s="58">
        <v>9209.0</v>
      </c>
      <c r="D332" s="27">
        <v>0.0</v>
      </c>
      <c r="E332" s="41"/>
    </row>
    <row r="333" hidden="1">
      <c r="A333" s="35" t="s">
        <v>3449</v>
      </c>
      <c r="B333" s="29">
        <v>166809.5</v>
      </c>
      <c r="C333" s="58">
        <v>166809.5</v>
      </c>
      <c r="D333" s="27">
        <v>0.0</v>
      </c>
      <c r="E333" s="41"/>
    </row>
    <row r="334" hidden="1">
      <c r="A334" s="36" t="s">
        <v>3450</v>
      </c>
      <c r="B334" s="42">
        <v>23.5</v>
      </c>
      <c r="C334" s="64">
        <v>-46.5</v>
      </c>
      <c r="D334" s="65">
        <v>-70.0</v>
      </c>
      <c r="E334" s="45"/>
    </row>
    <row r="335" hidden="1"/>
    <row r="336" hidden="1"/>
    <row r="337" hidden="1">
      <c r="A337" s="5" t="s">
        <v>4462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3423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3" t="s">
        <v>3424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4" t="s">
        <v>4468</v>
      </c>
      <c r="B343" s="7"/>
      <c r="C343" s="16"/>
      <c r="D343" s="55" t="s">
        <v>4469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3425</v>
      </c>
      <c r="B345" s="6"/>
      <c r="C345" s="6"/>
      <c r="D345" s="6"/>
      <c r="E345" s="7"/>
    </row>
    <row r="346" hidden="1">
      <c r="A346" s="20" t="s">
        <v>3426</v>
      </c>
      <c r="B346" s="21" t="s">
        <v>3427</v>
      </c>
      <c r="C346" s="22" t="s">
        <v>3428</v>
      </c>
      <c r="D346" s="21" t="s">
        <v>3429</v>
      </c>
      <c r="E346" s="23" t="s">
        <v>13</v>
      </c>
    </row>
    <row r="347" hidden="1">
      <c r="A347" s="56" t="s">
        <v>3430</v>
      </c>
      <c r="B347" s="25">
        <v>29390.0</v>
      </c>
      <c r="C347" s="26">
        <v>31415.0</v>
      </c>
      <c r="D347" s="27">
        <v>2025.0</v>
      </c>
      <c r="E347" s="41"/>
    </row>
    <row r="348" hidden="1">
      <c r="A348" s="56" t="s">
        <v>3431</v>
      </c>
      <c r="B348" s="29">
        <v>19810.0</v>
      </c>
      <c r="C348" s="26">
        <v>19810.0</v>
      </c>
      <c r="D348" s="27">
        <v>0.0</v>
      </c>
      <c r="E348" s="41"/>
    </row>
    <row r="349" hidden="1">
      <c r="A349" s="56" t="s">
        <v>3432</v>
      </c>
      <c r="B349" s="29">
        <v>0.0</v>
      </c>
      <c r="C349" s="26"/>
      <c r="D349" s="27">
        <v>0.0</v>
      </c>
      <c r="E349" s="41"/>
    </row>
    <row r="350" hidden="1">
      <c r="A350" s="56" t="s">
        <v>3434</v>
      </c>
      <c r="B350" s="29">
        <v>500.0</v>
      </c>
      <c r="C350" s="26">
        <v>500.0</v>
      </c>
      <c r="D350" s="27">
        <v>0.0</v>
      </c>
      <c r="E350" s="41"/>
    </row>
    <row r="351" hidden="1">
      <c r="A351" s="31" t="s">
        <v>3436</v>
      </c>
      <c r="B351" s="29">
        <v>0.0</v>
      </c>
      <c r="C351" s="26"/>
      <c r="D351" s="27">
        <v>0.0</v>
      </c>
      <c r="E351" s="41"/>
    </row>
    <row r="352" hidden="1">
      <c r="A352" s="31" t="s">
        <v>3438</v>
      </c>
      <c r="B352" s="29">
        <v>0.0</v>
      </c>
      <c r="C352" s="26"/>
      <c r="D352" s="27">
        <v>0.0</v>
      </c>
      <c r="E352" s="41"/>
    </row>
    <row r="353" hidden="1">
      <c r="A353" s="31" t="s">
        <v>3439</v>
      </c>
      <c r="B353" s="29">
        <v>2080.0</v>
      </c>
      <c r="C353" s="26">
        <v>2000.0</v>
      </c>
      <c r="D353" s="27">
        <v>-80.0</v>
      </c>
      <c r="E353" s="40" t="s">
        <v>7788</v>
      </c>
    </row>
    <row r="354" hidden="1">
      <c r="A354" s="31" t="s">
        <v>3441</v>
      </c>
      <c r="B354" s="29">
        <v>3160.0</v>
      </c>
      <c r="C354" s="26">
        <v>3240.0</v>
      </c>
      <c r="D354" s="27">
        <v>80.0</v>
      </c>
      <c r="E354" s="41"/>
    </row>
    <row r="355" hidden="1">
      <c r="A355" s="57" t="s">
        <v>3442</v>
      </c>
      <c r="B355" s="29">
        <v>79548.0</v>
      </c>
      <c r="C355" s="29">
        <v>79548.0</v>
      </c>
      <c r="D355" s="27">
        <v>0.0</v>
      </c>
      <c r="E355" s="41"/>
    </row>
    <row r="356" hidden="1">
      <c r="A356" s="57" t="s">
        <v>3443</v>
      </c>
      <c r="B356" s="29">
        <v>43310.0</v>
      </c>
      <c r="C356" s="58">
        <v>43310.0</v>
      </c>
      <c r="D356" s="27">
        <v>0.0</v>
      </c>
      <c r="E356" s="41"/>
    </row>
    <row r="357" hidden="1">
      <c r="A357" s="57" t="s">
        <v>3444</v>
      </c>
      <c r="B357" s="29">
        <v>74218.0</v>
      </c>
      <c r="C357" s="58">
        <v>73849.0</v>
      </c>
      <c r="D357" s="27">
        <v>-369.0</v>
      </c>
      <c r="E357" s="41"/>
    </row>
    <row r="358" hidden="1">
      <c r="A358" s="57" t="s">
        <v>3445</v>
      </c>
      <c r="B358" s="29">
        <v>47167.0</v>
      </c>
      <c r="C358" s="58">
        <v>47167.0</v>
      </c>
      <c r="D358" s="27">
        <v>0.0</v>
      </c>
      <c r="E358" s="41"/>
    </row>
    <row r="359" hidden="1">
      <c r="A359" s="57" t="s">
        <v>3447</v>
      </c>
      <c r="B359" s="29">
        <v>0.0</v>
      </c>
      <c r="C359" s="58">
        <v>0.0</v>
      </c>
      <c r="D359" s="27">
        <v>0.0</v>
      </c>
      <c r="E359" s="41"/>
    </row>
    <row r="360" hidden="1">
      <c r="A360" s="57" t="s">
        <v>3448</v>
      </c>
      <c r="B360" s="29">
        <v>15147.0</v>
      </c>
      <c r="C360" s="58">
        <v>14720.0</v>
      </c>
      <c r="D360" s="27">
        <v>-427.0</v>
      </c>
      <c r="E360" s="41"/>
    </row>
    <row r="361" hidden="1">
      <c r="A361" s="35" t="s">
        <v>3449</v>
      </c>
      <c r="B361" s="29">
        <v>301188.5</v>
      </c>
      <c r="C361" s="58">
        <v>300392.5</v>
      </c>
      <c r="D361" s="27">
        <v>-796.0</v>
      </c>
      <c r="E361" s="41"/>
    </row>
    <row r="362" hidden="1">
      <c r="A362" s="36" t="s">
        <v>3450</v>
      </c>
      <c r="B362" s="42">
        <v>-2005.5</v>
      </c>
      <c r="C362" s="64">
        <v>446.5</v>
      </c>
      <c r="D362" s="65">
        <v>2452.0</v>
      </c>
      <c r="E362" s="45"/>
    </row>
    <row r="363" hidden="1"/>
    <row r="364" hidden="1"/>
    <row r="365" hidden="1">
      <c r="A365" s="5" t="s">
        <v>4462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3423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45607.0</v>
      </c>
      <c r="B369" s="6"/>
      <c r="C369" s="53" t="s">
        <v>3424</v>
      </c>
      <c r="D369" s="15">
        <v>45613.0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4" t="s">
        <v>4468</v>
      </c>
      <c r="B371" s="7"/>
      <c r="C371" s="16"/>
      <c r="D371" s="55" t="s">
        <v>4469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3425</v>
      </c>
      <c r="B373" s="6"/>
      <c r="C373" s="6"/>
      <c r="D373" s="6"/>
      <c r="E373" s="7"/>
    </row>
    <row r="374" hidden="1">
      <c r="A374" s="20" t="s">
        <v>3426</v>
      </c>
      <c r="B374" s="21" t="s">
        <v>3427</v>
      </c>
      <c r="C374" s="22" t="s">
        <v>3428</v>
      </c>
      <c r="D374" s="21" t="s">
        <v>3429</v>
      </c>
      <c r="E374" s="23" t="s">
        <v>13</v>
      </c>
    </row>
    <row r="375" hidden="1">
      <c r="A375" s="56" t="s">
        <v>3430</v>
      </c>
      <c r="B375" s="25">
        <v>34630.0</v>
      </c>
      <c r="C375" s="26">
        <v>34630.0</v>
      </c>
      <c r="D375" s="27">
        <v>0.0</v>
      </c>
      <c r="E375" s="41"/>
    </row>
    <row r="376" hidden="1">
      <c r="A376" s="56" t="s">
        <v>3431</v>
      </c>
      <c r="B376" s="29">
        <v>22910.0</v>
      </c>
      <c r="C376" s="26">
        <v>22931.0</v>
      </c>
      <c r="D376" s="27">
        <v>21.0</v>
      </c>
      <c r="E376" s="41"/>
    </row>
    <row r="377" hidden="1">
      <c r="A377" s="56" t="s">
        <v>3432</v>
      </c>
      <c r="B377" s="29">
        <v>630.0</v>
      </c>
      <c r="C377" s="26">
        <v>630.0</v>
      </c>
      <c r="D377" s="27">
        <v>0.0</v>
      </c>
      <c r="E377" s="41"/>
    </row>
    <row r="378" hidden="1">
      <c r="A378" s="56" t="s">
        <v>3434</v>
      </c>
      <c r="B378" s="29">
        <v>0.0</v>
      </c>
      <c r="C378" s="26"/>
      <c r="D378" s="27">
        <v>0.0</v>
      </c>
      <c r="E378" s="41"/>
    </row>
    <row r="379" hidden="1">
      <c r="A379" s="31" t="s">
        <v>3436</v>
      </c>
      <c r="B379" s="29">
        <v>500.0</v>
      </c>
      <c r="C379" s="26">
        <v>500.0</v>
      </c>
      <c r="D379" s="27">
        <v>0.0</v>
      </c>
      <c r="E379" s="41"/>
    </row>
    <row r="380" hidden="1">
      <c r="A380" s="31" t="s">
        <v>3438</v>
      </c>
      <c r="B380" s="29">
        <v>0.0</v>
      </c>
      <c r="C380" s="26"/>
      <c r="D380" s="27">
        <v>0.0</v>
      </c>
      <c r="E380" s="41"/>
    </row>
    <row r="381" hidden="1">
      <c r="A381" s="31" t="s">
        <v>3439</v>
      </c>
      <c r="B381" s="29">
        <v>1458.0</v>
      </c>
      <c r="C381" s="26">
        <v>1417.0</v>
      </c>
      <c r="D381" s="27">
        <v>-41.0</v>
      </c>
      <c r="E381" s="40"/>
    </row>
    <row r="382" hidden="1">
      <c r="A382" s="31" t="s">
        <v>3441</v>
      </c>
      <c r="B382" s="29">
        <v>3400.0</v>
      </c>
      <c r="C382" s="26">
        <v>3440.0</v>
      </c>
      <c r="D382" s="27">
        <v>40.0</v>
      </c>
      <c r="E382" s="41"/>
    </row>
    <row r="383" hidden="1">
      <c r="A383" s="57" t="s">
        <v>3442</v>
      </c>
      <c r="B383" s="29">
        <v>104919.0</v>
      </c>
      <c r="C383" s="29">
        <v>104919.0</v>
      </c>
      <c r="D383" s="27">
        <v>0.0</v>
      </c>
      <c r="E383" s="41"/>
    </row>
    <row r="384" hidden="1">
      <c r="A384" s="57" t="s">
        <v>3443</v>
      </c>
      <c r="B384" s="29">
        <v>33016.0</v>
      </c>
      <c r="C384" s="58">
        <v>33016.0</v>
      </c>
      <c r="D384" s="27">
        <v>0.0</v>
      </c>
      <c r="E384" s="41"/>
    </row>
    <row r="385" hidden="1">
      <c r="A385" s="57" t="s">
        <v>3444</v>
      </c>
      <c r="B385" s="29">
        <v>75646.0</v>
      </c>
      <c r="C385" s="58">
        <v>75646.0</v>
      </c>
      <c r="D385" s="27">
        <v>0.0</v>
      </c>
      <c r="E385" s="41"/>
    </row>
    <row r="386" hidden="1">
      <c r="A386" s="57" t="s">
        <v>3445</v>
      </c>
      <c r="B386" s="29">
        <v>62100.5</v>
      </c>
      <c r="C386" s="58">
        <v>62100.5</v>
      </c>
      <c r="D386" s="27">
        <v>0.0</v>
      </c>
      <c r="E386" s="41"/>
    </row>
    <row r="387" hidden="1">
      <c r="A387" s="57" t="s">
        <v>3447</v>
      </c>
      <c r="B387" s="29">
        <v>2591.0</v>
      </c>
      <c r="C387" s="58">
        <v>2591.0</v>
      </c>
      <c r="D387" s="27">
        <v>0.0</v>
      </c>
      <c r="E387" s="41"/>
    </row>
    <row r="388" hidden="1">
      <c r="A388" s="57" t="s">
        <v>3448</v>
      </c>
      <c r="B388" s="29">
        <v>13201.0</v>
      </c>
      <c r="C388" s="58">
        <v>13201.0</v>
      </c>
      <c r="D388" s="27">
        <v>0.0</v>
      </c>
      <c r="E388" s="41"/>
    </row>
    <row r="389" hidden="1">
      <c r="A389" s="35" t="s">
        <v>3449</v>
      </c>
      <c r="B389" s="29">
        <v>341783.0</v>
      </c>
      <c r="C389" s="58">
        <v>341783.0</v>
      </c>
      <c r="D389" s="27">
        <v>0.0</v>
      </c>
      <c r="E389" s="41"/>
    </row>
    <row r="390" hidden="1">
      <c r="A390" s="36" t="s">
        <v>3450</v>
      </c>
      <c r="B390" s="42">
        <v>17.5</v>
      </c>
      <c r="C390" s="64">
        <v>37.5</v>
      </c>
      <c r="D390" s="65">
        <v>20.0</v>
      </c>
      <c r="E390" s="45"/>
    </row>
    <row r="391" hidden="1"/>
    <row r="392" hidden="1"/>
    <row r="393" hidden="1">
      <c r="A393" s="5" t="s">
        <v>4462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3423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45614.0</v>
      </c>
      <c r="B397" s="6"/>
      <c r="C397" s="53" t="s">
        <v>3424</v>
      </c>
      <c r="D397" s="15">
        <v>45620.0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4" t="s">
        <v>4468</v>
      </c>
      <c r="B399" s="7"/>
      <c r="C399" s="16"/>
      <c r="D399" s="55" t="s">
        <v>4469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3425</v>
      </c>
      <c r="B401" s="6"/>
      <c r="C401" s="6"/>
      <c r="D401" s="6"/>
      <c r="E401" s="7"/>
    </row>
    <row r="402" hidden="1">
      <c r="A402" s="20" t="s">
        <v>3426</v>
      </c>
      <c r="B402" s="21" t="s">
        <v>3427</v>
      </c>
      <c r="C402" s="22" t="s">
        <v>3428</v>
      </c>
      <c r="D402" s="21" t="s">
        <v>3429</v>
      </c>
      <c r="E402" s="23" t="s">
        <v>13</v>
      </c>
    </row>
    <row r="403" hidden="1">
      <c r="A403" s="56" t="s">
        <v>3430</v>
      </c>
      <c r="B403" s="25">
        <v>36238.0</v>
      </c>
      <c r="C403" s="26">
        <v>36240.0</v>
      </c>
      <c r="D403" s="27">
        <v>2.0</v>
      </c>
      <c r="E403" s="41"/>
    </row>
    <row r="404" hidden="1">
      <c r="A404" s="56" t="s">
        <v>3431</v>
      </c>
      <c r="B404" s="29">
        <v>21688.0</v>
      </c>
      <c r="C404" s="26">
        <v>21688.0</v>
      </c>
      <c r="D404" s="27">
        <v>0.0</v>
      </c>
      <c r="E404" s="41"/>
    </row>
    <row r="405" hidden="1">
      <c r="A405" s="56" t="s">
        <v>3432</v>
      </c>
      <c r="B405" s="29">
        <v>530.0</v>
      </c>
      <c r="C405" s="26">
        <v>530.0</v>
      </c>
      <c r="D405" s="27">
        <v>0.0</v>
      </c>
      <c r="E405" s="41"/>
    </row>
    <row r="406" hidden="1">
      <c r="A406" s="56" t="s">
        <v>3434</v>
      </c>
      <c r="B406" s="29">
        <v>1500.0</v>
      </c>
      <c r="C406" s="26">
        <v>1500.0</v>
      </c>
      <c r="D406" s="27">
        <v>0.0</v>
      </c>
      <c r="E406" s="41"/>
    </row>
    <row r="407" hidden="1">
      <c r="A407" s="31" t="s">
        <v>3436</v>
      </c>
      <c r="B407" s="29">
        <v>200.0</v>
      </c>
      <c r="C407" s="26"/>
      <c r="D407" s="27">
        <v>-200.0</v>
      </c>
      <c r="E407" s="41"/>
    </row>
    <row r="408" hidden="1">
      <c r="A408" s="31" t="s">
        <v>3438</v>
      </c>
      <c r="B408" s="29">
        <v>0.0</v>
      </c>
      <c r="C408" s="26"/>
      <c r="D408" s="27">
        <v>0.0</v>
      </c>
      <c r="E408" s="41"/>
    </row>
    <row r="409" hidden="1">
      <c r="A409" s="31" t="s">
        <v>3439</v>
      </c>
      <c r="B409" s="29">
        <v>480.0</v>
      </c>
      <c r="C409" s="26"/>
      <c r="D409" s="27">
        <v>-480.0</v>
      </c>
      <c r="E409" s="40"/>
    </row>
    <row r="410" hidden="1">
      <c r="A410" s="31" t="s">
        <v>3441</v>
      </c>
      <c r="B410" s="29">
        <v>2240.0</v>
      </c>
      <c r="C410" s="26">
        <v>2920.0</v>
      </c>
      <c r="D410" s="27">
        <v>680.0</v>
      </c>
      <c r="E410" s="41"/>
    </row>
    <row r="411" hidden="1">
      <c r="A411" s="57" t="s">
        <v>3442</v>
      </c>
      <c r="B411" s="29">
        <v>112078.0</v>
      </c>
      <c r="C411" s="29">
        <v>112078.0</v>
      </c>
      <c r="D411" s="27">
        <v>0.0</v>
      </c>
      <c r="E411" s="41"/>
    </row>
    <row r="412" hidden="1">
      <c r="A412" s="57" t="s">
        <v>3443</v>
      </c>
      <c r="B412" s="29">
        <v>32312.0</v>
      </c>
      <c r="C412" s="58">
        <v>32312.0</v>
      </c>
      <c r="D412" s="27">
        <v>0.0</v>
      </c>
      <c r="E412" s="41"/>
    </row>
    <row r="413" hidden="1">
      <c r="A413" s="57" t="s">
        <v>3444</v>
      </c>
      <c r="B413" s="29">
        <v>77846.0</v>
      </c>
      <c r="C413" s="58">
        <v>77582.0</v>
      </c>
      <c r="D413" s="27">
        <v>-264.0</v>
      </c>
      <c r="E413" s="41"/>
    </row>
    <row r="414" hidden="1">
      <c r="A414" s="57" t="s">
        <v>3445</v>
      </c>
      <c r="B414" s="29">
        <v>64193.5</v>
      </c>
      <c r="C414" s="58">
        <v>64492.5</v>
      </c>
      <c r="D414" s="27">
        <v>299.0</v>
      </c>
      <c r="E414" s="41"/>
    </row>
    <row r="415" hidden="1">
      <c r="A415" s="57" t="s">
        <v>3447</v>
      </c>
      <c r="B415" s="29">
        <v>3889.0</v>
      </c>
      <c r="C415" s="58">
        <v>3889.0</v>
      </c>
      <c r="D415" s="27">
        <v>0.0</v>
      </c>
      <c r="E415" s="41"/>
    </row>
    <row r="416" hidden="1">
      <c r="A416" s="57" t="s">
        <v>3448</v>
      </c>
      <c r="B416" s="29">
        <v>15129.0</v>
      </c>
      <c r="C416" s="58">
        <v>15129.0</v>
      </c>
      <c r="D416" s="27">
        <v>0.0</v>
      </c>
      <c r="E416" s="41"/>
    </row>
    <row r="417" hidden="1">
      <c r="A417" s="35" t="s">
        <v>3449</v>
      </c>
      <c r="B417" s="29">
        <v>353165.2</v>
      </c>
      <c r="C417" s="58">
        <v>353200.2</v>
      </c>
      <c r="D417" s="27">
        <v>35.0</v>
      </c>
      <c r="E417" s="41"/>
    </row>
    <row r="418" hidden="1">
      <c r="A418" s="36" t="s">
        <v>3450</v>
      </c>
      <c r="B418" s="42">
        <v>29.30000000000291</v>
      </c>
      <c r="C418" s="64">
        <v>31.29999999998836</v>
      </c>
      <c r="D418" s="65">
        <v>1.999999999985448</v>
      </c>
      <c r="E418" s="45"/>
    </row>
    <row r="419" hidden="1"/>
    <row r="420" hidden="1"/>
    <row r="421" hidden="1">
      <c r="A421" s="5" t="s">
        <v>4462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3423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45621.0</v>
      </c>
      <c r="B425" s="6"/>
      <c r="C425" s="53" t="s">
        <v>3424</v>
      </c>
      <c r="D425" s="15">
        <v>45626.0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4" t="s">
        <v>4468</v>
      </c>
      <c r="B427" s="7"/>
      <c r="C427" s="16"/>
      <c r="D427" s="55" t="s">
        <v>4477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3425</v>
      </c>
      <c r="B429" s="6"/>
      <c r="C429" s="6"/>
      <c r="D429" s="6"/>
      <c r="E429" s="7"/>
    </row>
    <row r="430" hidden="1">
      <c r="A430" s="20" t="s">
        <v>3426</v>
      </c>
      <c r="B430" s="21" t="s">
        <v>3427</v>
      </c>
      <c r="C430" s="22" t="s">
        <v>3428</v>
      </c>
      <c r="D430" s="21" t="s">
        <v>3429</v>
      </c>
      <c r="E430" s="23" t="s">
        <v>13</v>
      </c>
    </row>
    <row r="431" hidden="1">
      <c r="A431" s="56" t="s">
        <v>3430</v>
      </c>
      <c r="B431" s="25">
        <v>30032.0</v>
      </c>
      <c r="C431" s="26">
        <v>17632.0</v>
      </c>
      <c r="D431" s="27">
        <v>-12400.0</v>
      </c>
      <c r="E431" s="41"/>
    </row>
    <row r="432" hidden="1">
      <c r="A432" s="56" t="s">
        <v>3431</v>
      </c>
      <c r="B432" s="29">
        <v>19233.5</v>
      </c>
      <c r="C432" s="26">
        <v>19233.0</v>
      </c>
      <c r="D432" s="27">
        <v>-0.5</v>
      </c>
      <c r="E432" s="41"/>
    </row>
    <row r="433" hidden="1">
      <c r="A433" s="56" t="s">
        <v>3432</v>
      </c>
      <c r="B433" s="29">
        <v>200.0</v>
      </c>
      <c r="C433" s="26">
        <v>200.0</v>
      </c>
      <c r="D433" s="27">
        <v>0.0</v>
      </c>
      <c r="E433" s="41"/>
    </row>
    <row r="434" hidden="1">
      <c r="A434" s="56" t="s">
        <v>3434</v>
      </c>
      <c r="B434" s="29">
        <v>1000.0</v>
      </c>
      <c r="C434" s="26">
        <v>1000.0</v>
      </c>
      <c r="D434" s="27">
        <v>0.0</v>
      </c>
      <c r="E434" s="41"/>
    </row>
    <row r="435" hidden="1">
      <c r="A435" s="31" t="s">
        <v>3436</v>
      </c>
      <c r="B435" s="29">
        <v>0.0</v>
      </c>
      <c r="C435" s="26"/>
      <c r="D435" s="27">
        <v>0.0</v>
      </c>
      <c r="E435" s="41"/>
    </row>
    <row r="436" hidden="1">
      <c r="A436" s="31" t="s">
        <v>3438</v>
      </c>
      <c r="B436" s="29">
        <v>0.0</v>
      </c>
      <c r="C436" s="26"/>
      <c r="D436" s="27">
        <v>0.0</v>
      </c>
      <c r="E436" s="41"/>
    </row>
    <row r="437" hidden="1">
      <c r="A437" s="31" t="s">
        <v>3439</v>
      </c>
      <c r="B437" s="29">
        <v>400.0</v>
      </c>
      <c r="C437" s="26"/>
      <c r="D437" s="27">
        <v>-400.0</v>
      </c>
      <c r="E437" s="40"/>
    </row>
    <row r="438" hidden="1">
      <c r="A438" s="31" t="s">
        <v>3441</v>
      </c>
      <c r="B438" s="29">
        <v>1080.0</v>
      </c>
      <c r="C438" s="26">
        <v>1480.0</v>
      </c>
      <c r="D438" s="27">
        <v>400.0</v>
      </c>
      <c r="E438" s="41"/>
    </row>
    <row r="439" hidden="1">
      <c r="A439" s="57" t="s">
        <v>3442</v>
      </c>
      <c r="B439" s="29">
        <v>88504.0</v>
      </c>
      <c r="C439" s="29">
        <v>88504.0</v>
      </c>
      <c r="D439" s="27">
        <v>0.0</v>
      </c>
      <c r="E439" s="41"/>
    </row>
    <row r="440" hidden="1">
      <c r="A440" s="57" t="s">
        <v>3443</v>
      </c>
      <c r="B440" s="29">
        <v>34100.0</v>
      </c>
      <c r="C440" s="58">
        <v>34100.0</v>
      </c>
      <c r="D440" s="27">
        <v>0.0</v>
      </c>
      <c r="E440" s="41"/>
    </row>
    <row r="441" hidden="1">
      <c r="A441" s="57" t="s">
        <v>3444</v>
      </c>
      <c r="B441" s="29">
        <v>59785.0</v>
      </c>
      <c r="C441" s="58">
        <v>59571.0</v>
      </c>
      <c r="D441" s="27">
        <v>-214.0</v>
      </c>
      <c r="E441" s="41"/>
    </row>
    <row r="442" hidden="1">
      <c r="A442" s="57" t="s">
        <v>3445</v>
      </c>
      <c r="B442" s="29">
        <v>54313.0</v>
      </c>
      <c r="C442" s="58">
        <v>54313.0</v>
      </c>
      <c r="D442" s="27">
        <v>0.0</v>
      </c>
      <c r="E442" s="41"/>
    </row>
    <row r="443" hidden="1">
      <c r="A443" s="57" t="s">
        <v>3447</v>
      </c>
      <c r="B443" s="29">
        <v>3925.0</v>
      </c>
      <c r="C443" s="58">
        <v>3925.0</v>
      </c>
      <c r="D443" s="27">
        <v>0.0</v>
      </c>
      <c r="E443" s="41"/>
    </row>
    <row r="444" hidden="1">
      <c r="A444" s="57" t="s">
        <v>3448</v>
      </c>
      <c r="B444" s="29">
        <v>14193.0</v>
      </c>
      <c r="C444" s="58">
        <v>13701.0</v>
      </c>
      <c r="D444" s="27">
        <v>-492.0</v>
      </c>
      <c r="E444" s="41"/>
    </row>
    <row r="445" hidden="1">
      <c r="A445" s="35" t="s">
        <v>3449</v>
      </c>
      <c r="B445" s="29">
        <v>292555.5</v>
      </c>
      <c r="C445" s="58">
        <v>291849.5</v>
      </c>
      <c r="D445" s="27">
        <v>-706.0</v>
      </c>
      <c r="E445" s="41"/>
    </row>
    <row r="446" hidden="1">
      <c r="A446" s="36" t="s">
        <v>3450</v>
      </c>
      <c r="B446" s="42">
        <v>17.0</v>
      </c>
      <c r="C446" s="64">
        <v>-11891.5</v>
      </c>
      <c r="D446" s="65">
        <v>-11908.5</v>
      </c>
      <c r="E446" s="45"/>
    </row>
    <row r="447" hidden="1"/>
    <row r="448" hidden="1"/>
    <row r="449" hidden="1">
      <c r="A449" s="5" t="s">
        <v>4462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3423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45627.0</v>
      </c>
      <c r="B453" s="6"/>
      <c r="C453" s="53" t="s">
        <v>3424</v>
      </c>
      <c r="D453" s="15">
        <v>45627.0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4" t="s">
        <v>4469</v>
      </c>
      <c r="B455" s="7"/>
      <c r="C455" s="16"/>
      <c r="D455" s="55" t="s">
        <v>4469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3425</v>
      </c>
      <c r="B457" s="6"/>
      <c r="C457" s="6"/>
      <c r="D457" s="6"/>
      <c r="E457" s="7"/>
    </row>
    <row r="458" hidden="1">
      <c r="A458" s="20" t="s">
        <v>3426</v>
      </c>
      <c r="B458" s="21" t="s">
        <v>3427</v>
      </c>
      <c r="C458" s="22" t="s">
        <v>3428</v>
      </c>
      <c r="D458" s="21" t="s">
        <v>3429</v>
      </c>
      <c r="E458" s="23" t="s">
        <v>13</v>
      </c>
    </row>
    <row r="459" hidden="1">
      <c r="A459" s="56" t="s">
        <v>3430</v>
      </c>
      <c r="B459" s="25">
        <v>4820.0</v>
      </c>
      <c r="C459" s="26">
        <v>4820.0</v>
      </c>
      <c r="D459" s="27">
        <v>0.0</v>
      </c>
      <c r="E459" s="41"/>
    </row>
    <row r="460" hidden="1">
      <c r="A460" s="56" t="s">
        <v>3431</v>
      </c>
      <c r="B460" s="29">
        <v>2689.0</v>
      </c>
      <c r="C460" s="26">
        <v>2689.0</v>
      </c>
      <c r="D460" s="27">
        <v>0.0</v>
      </c>
      <c r="E460" s="41"/>
    </row>
    <row r="461" hidden="1">
      <c r="A461" s="56" t="s">
        <v>3432</v>
      </c>
      <c r="B461" s="29">
        <v>0.0</v>
      </c>
      <c r="C461" s="26"/>
      <c r="D461" s="27">
        <v>0.0</v>
      </c>
      <c r="E461" s="41"/>
    </row>
    <row r="462" hidden="1">
      <c r="A462" s="56" t="s">
        <v>3434</v>
      </c>
      <c r="B462" s="29">
        <v>0.0</v>
      </c>
      <c r="C462" s="26"/>
      <c r="D462" s="27">
        <v>0.0</v>
      </c>
      <c r="E462" s="41"/>
    </row>
    <row r="463" hidden="1">
      <c r="A463" s="31" t="s">
        <v>3436</v>
      </c>
      <c r="B463" s="29">
        <v>0.0</v>
      </c>
      <c r="C463" s="26"/>
      <c r="D463" s="27">
        <v>0.0</v>
      </c>
      <c r="E463" s="41"/>
    </row>
    <row r="464" hidden="1">
      <c r="A464" s="31" t="s">
        <v>3438</v>
      </c>
      <c r="B464" s="29">
        <v>0.0</v>
      </c>
      <c r="C464" s="26"/>
      <c r="D464" s="27">
        <v>0.0</v>
      </c>
      <c r="E464" s="41"/>
    </row>
    <row r="465" hidden="1">
      <c r="A465" s="31" t="s">
        <v>3439</v>
      </c>
      <c r="B465" s="29">
        <v>12400.0</v>
      </c>
      <c r="C465" s="26">
        <v>12400.0</v>
      </c>
      <c r="D465" s="27">
        <v>0.0</v>
      </c>
      <c r="E465" s="40" t="s">
        <v>7789</v>
      </c>
    </row>
    <row r="466" hidden="1">
      <c r="A466" s="31" t="s">
        <v>3441</v>
      </c>
      <c r="B466" s="29">
        <v>200.0</v>
      </c>
      <c r="C466" s="26">
        <v>200.0</v>
      </c>
      <c r="D466" s="27">
        <v>0.0</v>
      </c>
      <c r="E466" s="41"/>
    </row>
    <row r="467" hidden="1">
      <c r="A467" s="57" t="s">
        <v>3442</v>
      </c>
      <c r="B467" s="29">
        <v>13673.0</v>
      </c>
      <c r="C467" s="29">
        <v>13673.0</v>
      </c>
      <c r="D467" s="27">
        <v>0.0</v>
      </c>
      <c r="E467" s="41"/>
    </row>
    <row r="468" hidden="1">
      <c r="A468" s="57" t="s">
        <v>3443</v>
      </c>
      <c r="B468" s="29">
        <v>6267.0</v>
      </c>
      <c r="C468" s="58">
        <v>6267.0</v>
      </c>
      <c r="D468" s="27">
        <v>0.0</v>
      </c>
      <c r="E468" s="41"/>
    </row>
    <row r="469" hidden="1">
      <c r="A469" s="57" t="s">
        <v>3444</v>
      </c>
      <c r="B469" s="29">
        <v>15011.0</v>
      </c>
      <c r="C469" s="58">
        <v>15011.0</v>
      </c>
      <c r="D469" s="27">
        <v>0.0</v>
      </c>
      <c r="E469" s="41"/>
    </row>
    <row r="470" hidden="1">
      <c r="A470" s="57" t="s">
        <v>3445</v>
      </c>
      <c r="B470" s="29">
        <v>6878.0</v>
      </c>
      <c r="C470" s="58">
        <v>6878.0</v>
      </c>
      <c r="D470" s="27">
        <v>0.0</v>
      </c>
      <c r="E470" s="41"/>
    </row>
    <row r="471" hidden="1">
      <c r="A471" s="57" t="s">
        <v>3447</v>
      </c>
      <c r="B471" s="29">
        <v>0.0</v>
      </c>
      <c r="C471" s="58">
        <v>0.0</v>
      </c>
      <c r="D471" s="27">
        <v>0.0</v>
      </c>
      <c r="E471" s="41"/>
    </row>
    <row r="472" hidden="1">
      <c r="A472" s="57" t="s">
        <v>3448</v>
      </c>
      <c r="B472" s="29">
        <v>3104.0</v>
      </c>
      <c r="C472" s="58">
        <v>3104.0</v>
      </c>
      <c r="D472" s="27">
        <v>0.0</v>
      </c>
      <c r="E472" s="41"/>
    </row>
    <row r="473" hidden="1">
      <c r="A473" s="35" t="s">
        <v>3449</v>
      </c>
      <c r="B473" s="29">
        <v>49533.0</v>
      </c>
      <c r="C473" s="58">
        <v>49533.0</v>
      </c>
      <c r="D473" s="27">
        <v>0.0</v>
      </c>
      <c r="E473" s="41"/>
    </row>
    <row r="474" hidden="1">
      <c r="A474" s="36" t="s">
        <v>3450</v>
      </c>
      <c r="B474" s="42">
        <v>12405.0</v>
      </c>
      <c r="C474" s="64">
        <v>12405.0</v>
      </c>
      <c r="D474" s="65">
        <v>0.0</v>
      </c>
      <c r="E474" s="45"/>
    </row>
    <row r="475" hidden="1"/>
    <row r="476" hidden="1"/>
    <row r="477" hidden="1">
      <c r="A477" s="5" t="s">
        <v>4462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3423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45628.0</v>
      </c>
      <c r="B481" s="6"/>
      <c r="C481" s="53" t="s">
        <v>3424</v>
      </c>
      <c r="D481" s="15">
        <v>45634.0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4" t="s">
        <v>4468</v>
      </c>
      <c r="B483" s="7"/>
      <c r="C483" s="16"/>
      <c r="D483" s="55" t="s">
        <v>4469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3425</v>
      </c>
      <c r="B485" s="6"/>
      <c r="C485" s="6"/>
      <c r="D485" s="6"/>
      <c r="E485" s="7"/>
    </row>
    <row r="486" hidden="1">
      <c r="A486" s="20" t="s">
        <v>3426</v>
      </c>
      <c r="B486" s="21" t="s">
        <v>3427</v>
      </c>
      <c r="C486" s="22" t="s">
        <v>3428</v>
      </c>
      <c r="D486" s="21" t="s">
        <v>3429</v>
      </c>
      <c r="E486" s="23" t="s">
        <v>13</v>
      </c>
    </row>
    <row r="487" hidden="1">
      <c r="A487" s="56" t="s">
        <v>3430</v>
      </c>
      <c r="B487" s="25">
        <v>39785.0</v>
      </c>
      <c r="C487" s="26">
        <v>39780.0</v>
      </c>
      <c r="D487" s="27">
        <v>-5.0</v>
      </c>
      <c r="E487" s="41"/>
    </row>
    <row r="488" hidden="1">
      <c r="A488" s="56" t="s">
        <v>3431</v>
      </c>
      <c r="B488" s="29">
        <v>26517.0</v>
      </c>
      <c r="C488" s="26">
        <v>26517.0</v>
      </c>
      <c r="D488" s="27">
        <v>0.0</v>
      </c>
      <c r="E488" s="41"/>
    </row>
    <row r="489" hidden="1">
      <c r="A489" s="56" t="s">
        <v>3432</v>
      </c>
      <c r="B489" s="29">
        <v>400.0</v>
      </c>
      <c r="C489" s="26">
        <v>400.0</v>
      </c>
      <c r="D489" s="27">
        <v>0.0</v>
      </c>
      <c r="E489" s="41"/>
    </row>
    <row r="490" hidden="1">
      <c r="A490" s="56" t="s">
        <v>3434</v>
      </c>
      <c r="B490" s="29">
        <v>1500.0</v>
      </c>
      <c r="C490" s="26">
        <v>1500.0</v>
      </c>
      <c r="D490" s="27">
        <v>0.0</v>
      </c>
      <c r="E490" s="41"/>
    </row>
    <row r="491" hidden="1">
      <c r="A491" s="31" t="s">
        <v>3436</v>
      </c>
      <c r="B491" s="29">
        <v>0.0</v>
      </c>
      <c r="C491" s="26"/>
      <c r="D491" s="27">
        <v>0.0</v>
      </c>
      <c r="E491" s="41"/>
    </row>
    <row r="492" hidden="1">
      <c r="A492" s="31" t="s">
        <v>3438</v>
      </c>
      <c r="B492" s="29">
        <v>0.0</v>
      </c>
      <c r="C492" s="26"/>
      <c r="D492" s="27">
        <v>0.0</v>
      </c>
      <c r="E492" s="41"/>
    </row>
    <row r="493" hidden="1">
      <c r="A493" s="31" t="s">
        <v>3439</v>
      </c>
      <c r="B493" s="29">
        <v>2280.0</v>
      </c>
      <c r="C493" s="26">
        <v>2280.0</v>
      </c>
      <c r="D493" s="27">
        <v>0.0</v>
      </c>
      <c r="E493" s="40" t="s">
        <v>7790</v>
      </c>
    </row>
    <row r="494" hidden="1">
      <c r="A494" s="31" t="s">
        <v>3441</v>
      </c>
      <c r="B494" s="29">
        <v>3680.0</v>
      </c>
      <c r="C494" s="26">
        <v>3240.0</v>
      </c>
      <c r="D494" s="27">
        <v>-440.0</v>
      </c>
      <c r="E494" s="41"/>
    </row>
    <row r="495" hidden="1">
      <c r="A495" s="57" t="s">
        <v>3442</v>
      </c>
      <c r="B495" s="29">
        <v>101457.0</v>
      </c>
      <c r="C495" s="29">
        <v>101457.0</v>
      </c>
      <c r="D495" s="27">
        <v>0.0</v>
      </c>
      <c r="E495" s="41"/>
    </row>
    <row r="496" hidden="1">
      <c r="A496" s="57" t="s">
        <v>3443</v>
      </c>
      <c r="B496" s="29">
        <v>35290.0</v>
      </c>
      <c r="C496" s="58">
        <v>35290.0</v>
      </c>
      <c r="D496" s="27">
        <v>0.0</v>
      </c>
      <c r="E496" s="41"/>
    </row>
    <row r="497" hidden="1">
      <c r="A497" s="57" t="s">
        <v>3444</v>
      </c>
      <c r="B497" s="29">
        <v>80648.0</v>
      </c>
      <c r="C497" s="58">
        <v>78703.0</v>
      </c>
      <c r="D497" s="27">
        <v>-1945.0</v>
      </c>
      <c r="E497" s="41"/>
    </row>
    <row r="498" hidden="1">
      <c r="A498" s="57" t="s">
        <v>3445</v>
      </c>
      <c r="B498" s="29">
        <v>67107.5</v>
      </c>
      <c r="C498" s="58">
        <v>67107.5</v>
      </c>
      <c r="D498" s="27">
        <v>0.0</v>
      </c>
      <c r="E498" s="41"/>
    </row>
    <row r="499" hidden="1">
      <c r="A499" s="57" t="s">
        <v>3447</v>
      </c>
      <c r="B499" s="29">
        <v>3187.0</v>
      </c>
      <c r="C499" s="58">
        <v>3187.0</v>
      </c>
      <c r="D499" s="27">
        <v>0.0</v>
      </c>
      <c r="E499" s="41"/>
    </row>
    <row r="500" hidden="1">
      <c r="A500" s="57" t="s">
        <v>3448</v>
      </c>
      <c r="B500" s="29">
        <v>13694.0</v>
      </c>
      <c r="C500" s="58">
        <v>13694.0</v>
      </c>
      <c r="D500" s="27">
        <v>0.0</v>
      </c>
      <c r="E500" s="41"/>
    </row>
    <row r="501" hidden="1">
      <c r="A501" s="35" t="s">
        <v>3449</v>
      </c>
      <c r="B501" s="29">
        <v>361829.8</v>
      </c>
      <c r="C501" s="58">
        <v>359884.8</v>
      </c>
      <c r="D501" s="27">
        <v>-1945.0</v>
      </c>
      <c r="E501" s="41"/>
    </row>
    <row r="502" hidden="1">
      <c r="A502" s="36" t="s">
        <v>3450</v>
      </c>
      <c r="B502" s="42">
        <v>21.69999999999709</v>
      </c>
      <c r="C502" s="64">
        <v>-423.29999999998836</v>
      </c>
      <c r="D502" s="65">
        <v>-444.99999999998545</v>
      </c>
      <c r="E502" s="45"/>
    </row>
    <row r="503" hidden="1"/>
    <row r="504" hidden="1"/>
    <row r="505" hidden="1">
      <c r="A505" s="5" t="s">
        <v>4462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3423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45635.0</v>
      </c>
      <c r="B509" s="6"/>
      <c r="C509" s="53" t="s">
        <v>3424</v>
      </c>
      <c r="D509" s="15">
        <v>45641.0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4" t="s">
        <v>4468</v>
      </c>
      <c r="B511" s="7"/>
      <c r="C511" s="16"/>
      <c r="D511" s="55" t="s">
        <v>4469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3425</v>
      </c>
      <c r="B513" s="6"/>
      <c r="C513" s="6"/>
      <c r="D513" s="6"/>
      <c r="E513" s="7"/>
    </row>
    <row r="514" hidden="1">
      <c r="A514" s="20" t="s">
        <v>3426</v>
      </c>
      <c r="B514" s="21" t="s">
        <v>3427</v>
      </c>
      <c r="C514" s="22" t="s">
        <v>3428</v>
      </c>
      <c r="D514" s="21" t="s">
        <v>3429</v>
      </c>
      <c r="E514" s="23" t="s">
        <v>13</v>
      </c>
    </row>
    <row r="515" hidden="1">
      <c r="A515" s="56" t="s">
        <v>3430</v>
      </c>
      <c r="B515" s="25">
        <v>41939.0</v>
      </c>
      <c r="C515" s="26">
        <v>41942.0</v>
      </c>
      <c r="D515" s="27">
        <v>3.0</v>
      </c>
      <c r="E515" s="41"/>
    </row>
    <row r="516" hidden="1">
      <c r="A516" s="56" t="s">
        <v>3431</v>
      </c>
      <c r="B516" s="29">
        <v>24536.0</v>
      </c>
      <c r="C516" s="26">
        <v>19211.0</v>
      </c>
      <c r="D516" s="27">
        <v>-5325.0</v>
      </c>
      <c r="E516" s="40" t="s">
        <v>7791</v>
      </c>
    </row>
    <row r="517" hidden="1">
      <c r="A517" s="56" t="s">
        <v>3432</v>
      </c>
      <c r="B517" s="29">
        <v>760.0</v>
      </c>
      <c r="C517" s="26">
        <v>760.0</v>
      </c>
      <c r="D517" s="27">
        <v>0.0</v>
      </c>
      <c r="E517" s="41"/>
    </row>
    <row r="518" hidden="1">
      <c r="A518" s="56" t="s">
        <v>3434</v>
      </c>
      <c r="B518" s="29">
        <v>1020.0</v>
      </c>
      <c r="C518" s="26">
        <v>1020.0</v>
      </c>
      <c r="D518" s="27">
        <v>0.0</v>
      </c>
      <c r="E518" s="41"/>
    </row>
    <row r="519" hidden="1">
      <c r="A519" s="31" t="s">
        <v>3436</v>
      </c>
      <c r="B519" s="29">
        <v>0.0</v>
      </c>
      <c r="C519" s="26"/>
      <c r="D519" s="27">
        <v>0.0</v>
      </c>
      <c r="E519" s="41"/>
    </row>
    <row r="520" hidden="1">
      <c r="A520" s="31" t="s">
        <v>3438</v>
      </c>
      <c r="B520" s="29">
        <v>0.0</v>
      </c>
      <c r="C520" s="26"/>
      <c r="D520" s="27">
        <v>0.0</v>
      </c>
      <c r="E520" s="41"/>
    </row>
    <row r="521" hidden="1">
      <c r="A521" s="31" t="s">
        <v>3439</v>
      </c>
      <c r="B521" s="29">
        <v>7920.0</v>
      </c>
      <c r="C521" s="26">
        <v>7000.0</v>
      </c>
      <c r="D521" s="27">
        <v>-920.0</v>
      </c>
      <c r="E521" s="40" t="s">
        <v>7792</v>
      </c>
    </row>
    <row r="522" hidden="1">
      <c r="A522" s="31" t="s">
        <v>3441</v>
      </c>
      <c r="B522" s="29">
        <v>2840.0</v>
      </c>
      <c r="C522" s="26">
        <v>3760.0</v>
      </c>
      <c r="D522" s="27">
        <v>920.0</v>
      </c>
      <c r="E522" s="41"/>
    </row>
    <row r="523" hidden="1">
      <c r="A523" s="57" t="s">
        <v>3442</v>
      </c>
      <c r="B523" s="29">
        <v>117349.0</v>
      </c>
      <c r="C523" s="29">
        <v>117349.0</v>
      </c>
      <c r="D523" s="27">
        <v>0.0</v>
      </c>
      <c r="E523" s="41"/>
    </row>
    <row r="524" hidden="1">
      <c r="A524" s="57" t="s">
        <v>3443</v>
      </c>
      <c r="B524" s="29">
        <v>33356.0</v>
      </c>
      <c r="C524" s="58">
        <v>33356.0</v>
      </c>
      <c r="D524" s="27">
        <v>0.0</v>
      </c>
      <c r="E524" s="41"/>
    </row>
    <row r="525" hidden="1">
      <c r="A525" s="57" t="s">
        <v>3444</v>
      </c>
      <c r="B525" s="29">
        <v>87221.0</v>
      </c>
      <c r="C525" s="58">
        <v>86658.0</v>
      </c>
      <c r="D525" s="27">
        <v>-563.0</v>
      </c>
      <c r="E525" s="41"/>
    </row>
    <row r="526" hidden="1">
      <c r="A526" s="57" t="s">
        <v>3445</v>
      </c>
      <c r="B526" s="29">
        <v>78943.0</v>
      </c>
      <c r="C526" s="58">
        <v>78943.0</v>
      </c>
      <c r="D526" s="27">
        <v>0.0</v>
      </c>
      <c r="E526" s="41"/>
    </row>
    <row r="527" hidden="1">
      <c r="A527" s="57" t="s">
        <v>3447</v>
      </c>
      <c r="B527" s="29">
        <v>1934.0</v>
      </c>
      <c r="C527" s="58">
        <v>3143.0</v>
      </c>
      <c r="D527" s="27">
        <v>1209.0</v>
      </c>
      <c r="E527" s="41"/>
    </row>
    <row r="528" hidden="1">
      <c r="A528" s="57" t="s">
        <v>3448</v>
      </c>
      <c r="B528" s="29">
        <v>16341.0</v>
      </c>
      <c r="C528" s="58">
        <v>16341.0</v>
      </c>
      <c r="D528" s="27">
        <v>0.0</v>
      </c>
      <c r="E528" s="41"/>
    </row>
    <row r="529" hidden="1">
      <c r="A529" s="35" t="s">
        <v>3449</v>
      </c>
      <c r="B529" s="29">
        <v>397849.0</v>
      </c>
      <c r="C529" s="58">
        <v>397286.0</v>
      </c>
      <c r="D529" s="27">
        <v>-563.0</v>
      </c>
      <c r="E529" s="41"/>
    </row>
    <row r="530" hidden="1">
      <c r="A530" s="36" t="s">
        <v>3450</v>
      </c>
      <c r="B530" s="42">
        <v>-31.0</v>
      </c>
      <c r="C530" s="64">
        <v>-4144.0</v>
      </c>
      <c r="D530" s="65">
        <v>-4113.0</v>
      </c>
      <c r="E530" s="45"/>
    </row>
    <row r="531" hidden="1"/>
    <row r="532" hidden="1"/>
    <row r="533" hidden="1">
      <c r="A533" s="5" t="s">
        <v>4462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3423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45642.0</v>
      </c>
      <c r="B537" s="6"/>
      <c r="C537" s="53" t="s">
        <v>3424</v>
      </c>
      <c r="D537" s="15">
        <v>45648.0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4" t="s">
        <v>4468</v>
      </c>
      <c r="B539" s="7"/>
      <c r="C539" s="16"/>
      <c r="D539" s="55" t="s">
        <v>4469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3425</v>
      </c>
      <c r="B541" s="6"/>
      <c r="C541" s="6"/>
      <c r="D541" s="6"/>
      <c r="E541" s="7"/>
    </row>
    <row r="542" hidden="1">
      <c r="A542" s="20" t="s">
        <v>3426</v>
      </c>
      <c r="B542" s="21" t="s">
        <v>3427</v>
      </c>
      <c r="C542" s="22" t="s">
        <v>3428</v>
      </c>
      <c r="D542" s="21" t="s">
        <v>3429</v>
      </c>
      <c r="E542" s="23" t="s">
        <v>13</v>
      </c>
    </row>
    <row r="543" hidden="1">
      <c r="A543" s="56" t="s">
        <v>3430</v>
      </c>
      <c r="B543" s="25">
        <v>36613.0</v>
      </c>
      <c r="C543" s="26">
        <v>36115.0</v>
      </c>
      <c r="D543" s="27">
        <v>-498.0</v>
      </c>
      <c r="E543" s="41"/>
    </row>
    <row r="544" hidden="1">
      <c r="A544" s="56" t="s">
        <v>3431</v>
      </c>
      <c r="B544" s="29">
        <v>19451.0</v>
      </c>
      <c r="C544" s="26">
        <v>19451.0</v>
      </c>
      <c r="D544" s="27">
        <v>0.0</v>
      </c>
      <c r="E544" s="40"/>
    </row>
    <row r="545" hidden="1">
      <c r="A545" s="56" t="s">
        <v>3432</v>
      </c>
      <c r="B545" s="29">
        <v>0.0</v>
      </c>
      <c r="C545" s="26"/>
      <c r="D545" s="27">
        <v>0.0</v>
      </c>
      <c r="E545" s="41"/>
    </row>
    <row r="546" hidden="1">
      <c r="A546" s="56" t="s">
        <v>3434</v>
      </c>
      <c r="B546" s="29">
        <v>1000.0</v>
      </c>
      <c r="C546" s="26">
        <v>1000.0</v>
      </c>
      <c r="D546" s="27">
        <v>0.0</v>
      </c>
      <c r="E546" s="41"/>
    </row>
    <row r="547" hidden="1">
      <c r="A547" s="31" t="s">
        <v>3436</v>
      </c>
      <c r="B547" s="29">
        <v>0.0</v>
      </c>
      <c r="C547" s="26"/>
      <c r="D547" s="27">
        <v>0.0</v>
      </c>
      <c r="E547" s="41"/>
    </row>
    <row r="548" hidden="1">
      <c r="A548" s="31" t="s">
        <v>3438</v>
      </c>
      <c r="B548" s="29">
        <v>108.0</v>
      </c>
      <c r="C548" s="26">
        <v>108.0</v>
      </c>
      <c r="D548" s="27">
        <v>0.0</v>
      </c>
      <c r="E548" s="41"/>
    </row>
    <row r="549" hidden="1">
      <c r="A549" s="31" t="s">
        <v>3439</v>
      </c>
      <c r="B549" s="29">
        <v>3654.0</v>
      </c>
      <c r="C549" s="26">
        <v>3654.0</v>
      </c>
      <c r="D549" s="27">
        <v>0.0</v>
      </c>
      <c r="E549" s="40"/>
    </row>
    <row r="550" hidden="1">
      <c r="A550" s="31" t="s">
        <v>3441</v>
      </c>
      <c r="B550" s="29">
        <v>3600.0</v>
      </c>
      <c r="C550" s="26">
        <v>3320.0</v>
      </c>
      <c r="D550" s="27">
        <v>-280.0</v>
      </c>
      <c r="E550" s="41"/>
    </row>
    <row r="551" hidden="1">
      <c r="A551" s="57" t="s">
        <v>3442</v>
      </c>
      <c r="B551" s="29">
        <v>102051.0</v>
      </c>
      <c r="C551" s="29">
        <v>102051.0</v>
      </c>
      <c r="D551" s="27">
        <v>0.0</v>
      </c>
      <c r="E551" s="41"/>
    </row>
    <row r="552" hidden="1">
      <c r="A552" s="57" t="s">
        <v>3443</v>
      </c>
      <c r="B552" s="29">
        <v>44934.0</v>
      </c>
      <c r="C552" s="58">
        <v>44934.0</v>
      </c>
      <c r="D552" s="27">
        <v>0.0</v>
      </c>
      <c r="E552" s="41"/>
    </row>
    <row r="553" hidden="1">
      <c r="A553" s="57" t="s">
        <v>3444</v>
      </c>
      <c r="B553" s="29">
        <v>70795.0</v>
      </c>
      <c r="C553" s="58">
        <v>70466.0</v>
      </c>
      <c r="D553" s="27">
        <v>-329.0</v>
      </c>
      <c r="E553" s="41"/>
    </row>
    <row r="554" hidden="1">
      <c r="A554" s="57" t="s">
        <v>3445</v>
      </c>
      <c r="B554" s="29">
        <v>65836.0</v>
      </c>
      <c r="C554" s="58">
        <v>65836.0</v>
      </c>
      <c r="D554" s="27">
        <v>0.0</v>
      </c>
      <c r="E554" s="41"/>
    </row>
    <row r="555" hidden="1">
      <c r="A555" s="57" t="s">
        <v>3447</v>
      </c>
      <c r="B555" s="29">
        <v>3740.0</v>
      </c>
      <c r="C555" s="58">
        <v>3740.0</v>
      </c>
      <c r="D555" s="27">
        <v>0.0</v>
      </c>
      <c r="E555" s="41"/>
    </row>
    <row r="556" hidden="1">
      <c r="A556" s="57" t="s">
        <v>3448</v>
      </c>
      <c r="B556" s="29">
        <v>15034.0</v>
      </c>
      <c r="C556" s="58">
        <v>14755.0</v>
      </c>
      <c r="D556" s="27">
        <v>-279.0</v>
      </c>
      <c r="E556" s="41"/>
    </row>
    <row r="557" hidden="1">
      <c r="A557" s="35" t="s">
        <v>3449</v>
      </c>
      <c r="B557" s="29">
        <v>351760.5</v>
      </c>
      <c r="C557" s="58">
        <v>351152.5</v>
      </c>
      <c r="D557" s="27">
        <v>-608.0</v>
      </c>
      <c r="E557" s="41"/>
    </row>
    <row r="558" hidden="1">
      <c r="A558" s="36" t="s">
        <v>3450</v>
      </c>
      <c r="B558" s="42">
        <v>21.5</v>
      </c>
      <c r="C558" s="64">
        <v>-477.5</v>
      </c>
      <c r="D558" s="65">
        <v>-499.0</v>
      </c>
      <c r="E558" s="45"/>
    </row>
    <row r="559" hidden="1"/>
    <row r="560" hidden="1"/>
    <row r="561" hidden="1">
      <c r="A561" s="5" t="s">
        <v>4462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3423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45649.0</v>
      </c>
      <c r="B565" s="6"/>
      <c r="C565" s="53" t="s">
        <v>3424</v>
      </c>
      <c r="D565" s="15">
        <v>45655.0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4" t="s">
        <v>4468</v>
      </c>
      <c r="B567" s="7"/>
      <c r="C567" s="16"/>
      <c r="D567" s="55" t="s">
        <v>4469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3425</v>
      </c>
      <c r="B569" s="6"/>
      <c r="C569" s="6"/>
      <c r="D569" s="6"/>
      <c r="E569" s="7"/>
    </row>
    <row r="570" hidden="1">
      <c r="A570" s="20" t="s">
        <v>3426</v>
      </c>
      <c r="B570" s="21" t="s">
        <v>3427</v>
      </c>
      <c r="C570" s="22" t="s">
        <v>3428</v>
      </c>
      <c r="D570" s="21" t="s">
        <v>3429</v>
      </c>
      <c r="E570" s="23" t="s">
        <v>13</v>
      </c>
    </row>
    <row r="571" hidden="1">
      <c r="A571" s="56" t="s">
        <v>3430</v>
      </c>
      <c r="B571" s="25">
        <v>34206.0</v>
      </c>
      <c r="C571" s="26">
        <v>34206.0</v>
      </c>
      <c r="D571" s="27">
        <v>0.0</v>
      </c>
      <c r="E571" s="41"/>
    </row>
    <row r="572" hidden="1">
      <c r="A572" s="56" t="s">
        <v>3431</v>
      </c>
      <c r="B572" s="29">
        <v>9875.0</v>
      </c>
      <c r="C572" s="26">
        <v>9875.0</v>
      </c>
      <c r="D572" s="27">
        <v>0.0</v>
      </c>
      <c r="E572" s="40"/>
    </row>
    <row r="573" hidden="1">
      <c r="A573" s="56" t="s">
        <v>3432</v>
      </c>
      <c r="B573" s="29">
        <v>1300.0</v>
      </c>
      <c r="C573" s="26">
        <v>1300.0</v>
      </c>
      <c r="D573" s="27">
        <v>0.0</v>
      </c>
      <c r="E573" s="41"/>
    </row>
    <row r="574" hidden="1">
      <c r="A574" s="56" t="s">
        <v>3434</v>
      </c>
      <c r="B574" s="29">
        <v>499.0</v>
      </c>
      <c r="C574" s="26">
        <v>499.0</v>
      </c>
      <c r="D574" s="27">
        <v>0.0</v>
      </c>
      <c r="E574" s="41"/>
    </row>
    <row r="575" hidden="1">
      <c r="A575" s="31" t="s">
        <v>3436</v>
      </c>
      <c r="B575" s="29">
        <v>0.0</v>
      </c>
      <c r="C575" s="26"/>
      <c r="D575" s="27">
        <v>0.0</v>
      </c>
      <c r="E575" s="41"/>
    </row>
    <row r="576" hidden="1">
      <c r="A576" s="31" t="s">
        <v>3438</v>
      </c>
      <c r="B576" s="29">
        <v>38.0</v>
      </c>
      <c r="C576" s="26">
        <v>38.0</v>
      </c>
      <c r="D576" s="27">
        <v>0.0</v>
      </c>
      <c r="E576" s="41"/>
    </row>
    <row r="577" hidden="1">
      <c r="A577" s="31" t="s">
        <v>3439</v>
      </c>
      <c r="B577" s="29">
        <v>2500.0</v>
      </c>
      <c r="C577" s="26">
        <v>2500.0</v>
      </c>
      <c r="D577" s="27">
        <v>0.0</v>
      </c>
      <c r="E577" s="40"/>
    </row>
    <row r="578" hidden="1">
      <c r="A578" s="31" t="s">
        <v>3441</v>
      </c>
      <c r="B578" s="29">
        <v>2120.0</v>
      </c>
      <c r="C578" s="26">
        <v>2120.0</v>
      </c>
      <c r="D578" s="27">
        <v>0.0</v>
      </c>
      <c r="E578" s="41"/>
    </row>
    <row r="579" hidden="1">
      <c r="A579" s="57" t="s">
        <v>3442</v>
      </c>
      <c r="B579" s="29">
        <v>65186.0</v>
      </c>
      <c r="C579" s="29">
        <v>65186.0</v>
      </c>
      <c r="D579" s="27">
        <v>0.0</v>
      </c>
      <c r="E579" s="41"/>
    </row>
    <row r="580" hidden="1">
      <c r="A580" s="57" t="s">
        <v>3443</v>
      </c>
      <c r="B580" s="29">
        <v>25256.0</v>
      </c>
      <c r="C580" s="58">
        <v>25256.0</v>
      </c>
      <c r="D580" s="27">
        <v>0.0</v>
      </c>
      <c r="E580" s="41"/>
    </row>
    <row r="581" hidden="1">
      <c r="A581" s="57" t="s">
        <v>3444</v>
      </c>
      <c r="B581" s="29">
        <v>57282.0</v>
      </c>
      <c r="C581" s="58">
        <v>56921.0</v>
      </c>
      <c r="D581" s="27">
        <v>-361.0</v>
      </c>
      <c r="E581" s="41"/>
    </row>
    <row r="582" hidden="1">
      <c r="A582" s="57" t="s">
        <v>3445</v>
      </c>
      <c r="B582" s="29">
        <v>38984.5</v>
      </c>
      <c r="C582" s="58">
        <v>38984.5</v>
      </c>
      <c r="D582" s="27">
        <v>0.0</v>
      </c>
      <c r="E582" s="41"/>
    </row>
    <row r="583" hidden="1">
      <c r="A583" s="57" t="s">
        <v>3447</v>
      </c>
      <c r="B583" s="29">
        <v>2909.0</v>
      </c>
      <c r="C583" s="58">
        <v>2909.0</v>
      </c>
      <c r="D583" s="27">
        <v>0.0</v>
      </c>
      <c r="E583" s="41"/>
    </row>
    <row r="584" hidden="1">
      <c r="A584" s="57" t="s">
        <v>3448</v>
      </c>
      <c r="B584" s="29">
        <v>15651.0</v>
      </c>
      <c r="C584" s="58">
        <v>15651.0</v>
      </c>
      <c r="D584" s="27">
        <v>0.0</v>
      </c>
      <c r="E584" s="41"/>
    </row>
    <row r="585" hidden="1">
      <c r="A585" s="35" t="s">
        <v>3449</v>
      </c>
      <c r="B585" s="29">
        <v>240482.0</v>
      </c>
      <c r="C585" s="58">
        <v>240121.0</v>
      </c>
      <c r="D585" s="27">
        <v>-361.0</v>
      </c>
      <c r="E585" s="41"/>
    </row>
    <row r="586" hidden="1">
      <c r="A586" s="36" t="s">
        <v>3450</v>
      </c>
      <c r="B586" s="42">
        <v>-326.5</v>
      </c>
      <c r="C586" s="64">
        <v>-326.5</v>
      </c>
      <c r="D586" s="65">
        <v>0.0</v>
      </c>
      <c r="E586" s="45"/>
    </row>
    <row r="587" hidden="1"/>
    <row r="588" hidden="1"/>
    <row r="589" hidden="1">
      <c r="A589" s="5" t="s">
        <v>4462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3423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45649.0</v>
      </c>
      <c r="B593" s="6"/>
      <c r="C593" s="53" t="s">
        <v>3424</v>
      </c>
      <c r="D593" s="15">
        <v>45655.0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4" t="s">
        <v>4468</v>
      </c>
      <c r="B595" s="7"/>
      <c r="C595" s="16"/>
      <c r="D595" s="55" t="s">
        <v>4469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3425</v>
      </c>
      <c r="B597" s="6"/>
      <c r="C597" s="6"/>
      <c r="D597" s="6"/>
      <c r="E597" s="7"/>
    </row>
    <row r="598" hidden="1">
      <c r="A598" s="20" t="s">
        <v>3426</v>
      </c>
      <c r="B598" s="21" t="s">
        <v>3427</v>
      </c>
      <c r="C598" s="22" t="s">
        <v>3428</v>
      </c>
      <c r="D598" s="21" t="s">
        <v>3429</v>
      </c>
      <c r="E598" s="23" t="s">
        <v>13</v>
      </c>
    </row>
    <row r="599" hidden="1">
      <c r="A599" s="56" t="s">
        <v>3430</v>
      </c>
      <c r="B599" s="25">
        <v>34206.0</v>
      </c>
      <c r="C599" s="26">
        <v>34206.0</v>
      </c>
      <c r="D599" s="27">
        <v>0.0</v>
      </c>
      <c r="E599" s="41"/>
    </row>
    <row r="600" hidden="1">
      <c r="A600" s="56" t="s">
        <v>3431</v>
      </c>
      <c r="B600" s="29">
        <v>9875.0</v>
      </c>
      <c r="C600" s="26">
        <v>9875.0</v>
      </c>
      <c r="D600" s="27">
        <v>0.0</v>
      </c>
      <c r="E600" s="40"/>
    </row>
    <row r="601" hidden="1">
      <c r="A601" s="56" t="s">
        <v>3432</v>
      </c>
      <c r="B601" s="29">
        <v>1300.0</v>
      </c>
      <c r="C601" s="26">
        <v>1300.0</v>
      </c>
      <c r="D601" s="27">
        <v>0.0</v>
      </c>
      <c r="E601" s="41"/>
    </row>
    <row r="602" hidden="1">
      <c r="A602" s="56" t="s">
        <v>3434</v>
      </c>
      <c r="B602" s="29">
        <v>499.0</v>
      </c>
      <c r="C602" s="26">
        <v>499.0</v>
      </c>
      <c r="D602" s="27">
        <v>0.0</v>
      </c>
      <c r="E602" s="41"/>
    </row>
    <row r="603" hidden="1">
      <c r="A603" s="31" t="s">
        <v>3436</v>
      </c>
      <c r="B603" s="29">
        <v>0.0</v>
      </c>
      <c r="C603" s="26"/>
      <c r="D603" s="27">
        <v>0.0</v>
      </c>
      <c r="E603" s="41"/>
    </row>
    <row r="604" hidden="1">
      <c r="A604" s="31" t="s">
        <v>3438</v>
      </c>
      <c r="B604" s="29">
        <v>38.0</v>
      </c>
      <c r="C604" s="26">
        <v>38.0</v>
      </c>
      <c r="D604" s="27">
        <v>0.0</v>
      </c>
      <c r="E604" s="41"/>
    </row>
    <row r="605" hidden="1">
      <c r="A605" s="31" t="s">
        <v>3439</v>
      </c>
      <c r="B605" s="29">
        <v>2500.0</v>
      </c>
      <c r="C605" s="26">
        <v>2500.0</v>
      </c>
      <c r="D605" s="27">
        <v>0.0</v>
      </c>
      <c r="E605" s="28" t="s">
        <v>7793</v>
      </c>
    </row>
    <row r="606" hidden="1">
      <c r="A606" s="31" t="s">
        <v>3441</v>
      </c>
      <c r="B606" s="29">
        <v>2120.0</v>
      </c>
      <c r="C606" s="26">
        <v>2120.0</v>
      </c>
      <c r="D606" s="27">
        <v>0.0</v>
      </c>
      <c r="E606" s="41"/>
    </row>
    <row r="607" hidden="1">
      <c r="A607" s="57" t="s">
        <v>3442</v>
      </c>
      <c r="B607" s="29">
        <v>65186.0</v>
      </c>
      <c r="C607" s="29">
        <v>65186.0</v>
      </c>
      <c r="D607" s="27">
        <v>0.0</v>
      </c>
      <c r="E607" s="41"/>
    </row>
    <row r="608" hidden="1">
      <c r="A608" s="57" t="s">
        <v>3443</v>
      </c>
      <c r="B608" s="29">
        <v>25256.0</v>
      </c>
      <c r="C608" s="58">
        <v>25256.0</v>
      </c>
      <c r="D608" s="27">
        <v>0.0</v>
      </c>
      <c r="E608" s="41"/>
    </row>
    <row r="609" hidden="1">
      <c r="A609" s="57" t="s">
        <v>3444</v>
      </c>
      <c r="B609" s="29">
        <v>57282.0</v>
      </c>
      <c r="C609" s="58">
        <v>56921.0</v>
      </c>
      <c r="D609" s="27">
        <v>-361.0</v>
      </c>
      <c r="E609" s="41"/>
    </row>
    <row r="610" hidden="1">
      <c r="A610" s="57" t="s">
        <v>3445</v>
      </c>
      <c r="B610" s="29">
        <v>38984.5</v>
      </c>
      <c r="C610" s="58">
        <v>38984.5</v>
      </c>
      <c r="D610" s="27">
        <v>0.0</v>
      </c>
      <c r="E610" s="41"/>
    </row>
    <row r="611" hidden="1">
      <c r="A611" s="57" t="s">
        <v>3447</v>
      </c>
      <c r="B611" s="29">
        <v>2909.0</v>
      </c>
      <c r="C611" s="58">
        <v>2909.0</v>
      </c>
      <c r="D611" s="27">
        <v>0.0</v>
      </c>
      <c r="E611" s="41"/>
    </row>
    <row r="612" hidden="1">
      <c r="A612" s="57" t="s">
        <v>3448</v>
      </c>
      <c r="B612" s="29">
        <v>15651.0</v>
      </c>
      <c r="C612" s="58">
        <v>15651.0</v>
      </c>
      <c r="D612" s="27">
        <v>0.0</v>
      </c>
      <c r="E612" s="41"/>
    </row>
    <row r="613" hidden="1">
      <c r="A613" s="35" t="s">
        <v>3449</v>
      </c>
      <c r="B613" s="29">
        <v>240482.0</v>
      </c>
      <c r="C613" s="58">
        <v>240121.0</v>
      </c>
      <c r="D613" s="27">
        <v>-361.0</v>
      </c>
      <c r="E613" s="41"/>
    </row>
    <row r="614" hidden="1">
      <c r="A614" s="36" t="s">
        <v>3450</v>
      </c>
      <c r="B614" s="42">
        <v>-326.5</v>
      </c>
      <c r="C614" s="64">
        <v>-326.5</v>
      </c>
      <c r="D614" s="65">
        <v>0.0</v>
      </c>
      <c r="E614" s="45"/>
    </row>
    <row r="615" hidden="1"/>
    <row r="616" hidden="1"/>
    <row r="617" hidden="1">
      <c r="A617" s="5" t="s">
        <v>4462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3423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45656.0</v>
      </c>
      <c r="B621" s="6"/>
      <c r="C621" s="53" t="s">
        <v>3424</v>
      </c>
      <c r="D621" s="15">
        <v>45657.0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4" t="s">
        <v>4468</v>
      </c>
      <c r="B623" s="7"/>
      <c r="C623" s="16"/>
      <c r="D623" s="55" t="s">
        <v>4470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3425</v>
      </c>
      <c r="B625" s="6"/>
      <c r="C625" s="6"/>
      <c r="D625" s="6"/>
      <c r="E625" s="7"/>
    </row>
    <row r="626" hidden="1">
      <c r="A626" s="20" t="s">
        <v>3426</v>
      </c>
      <c r="B626" s="21" t="s">
        <v>3427</v>
      </c>
      <c r="C626" s="22" t="s">
        <v>3428</v>
      </c>
      <c r="D626" s="21" t="s">
        <v>3429</v>
      </c>
      <c r="E626" s="23" t="s">
        <v>13</v>
      </c>
    </row>
    <row r="627" hidden="1">
      <c r="A627" s="56" t="s">
        <v>3430</v>
      </c>
      <c r="B627" s="25">
        <v>12148.0</v>
      </c>
      <c r="C627" s="26">
        <v>12150.0</v>
      </c>
      <c r="D627" s="27">
        <v>2.0</v>
      </c>
      <c r="E627" s="41"/>
    </row>
    <row r="628" hidden="1">
      <c r="A628" s="56" t="s">
        <v>3431</v>
      </c>
      <c r="B628" s="29">
        <v>4923.0</v>
      </c>
      <c r="C628" s="26">
        <v>4923.0</v>
      </c>
      <c r="D628" s="27">
        <v>0.0</v>
      </c>
      <c r="E628" s="40"/>
    </row>
    <row r="629" hidden="1">
      <c r="A629" s="56" t="s">
        <v>3432</v>
      </c>
      <c r="B629" s="29">
        <v>280.0</v>
      </c>
      <c r="C629" s="26">
        <v>280.0</v>
      </c>
      <c r="D629" s="27">
        <v>0.0</v>
      </c>
      <c r="E629" s="41"/>
    </row>
    <row r="630" hidden="1">
      <c r="A630" s="56" t="s">
        <v>3434</v>
      </c>
      <c r="B630" s="29">
        <v>500.0</v>
      </c>
      <c r="C630" s="26">
        <v>500.0</v>
      </c>
      <c r="D630" s="27">
        <v>0.0</v>
      </c>
      <c r="E630" s="41"/>
    </row>
    <row r="631" hidden="1">
      <c r="A631" s="31" t="s">
        <v>3436</v>
      </c>
      <c r="B631" s="29">
        <v>135.0</v>
      </c>
      <c r="C631" s="26">
        <v>135.0</v>
      </c>
      <c r="D631" s="27">
        <v>0.0</v>
      </c>
      <c r="E631" s="41"/>
    </row>
    <row r="632" hidden="1">
      <c r="A632" s="31" t="s">
        <v>3438</v>
      </c>
      <c r="B632" s="29">
        <v>115.0</v>
      </c>
      <c r="C632" s="26">
        <v>115.0</v>
      </c>
      <c r="D632" s="27">
        <v>0.0</v>
      </c>
      <c r="E632" s="41"/>
    </row>
    <row r="633" hidden="1">
      <c r="A633" s="31" t="s">
        <v>3439</v>
      </c>
      <c r="B633" s="29">
        <v>0.0</v>
      </c>
      <c r="C633" s="26"/>
      <c r="D633" s="27">
        <v>0.0</v>
      </c>
      <c r="E633" s="28"/>
    </row>
    <row r="634" hidden="1">
      <c r="A634" s="31" t="s">
        <v>3441</v>
      </c>
      <c r="B634" s="29">
        <v>880.0</v>
      </c>
      <c r="C634" s="26">
        <v>880.0</v>
      </c>
      <c r="D634" s="27">
        <v>0.0</v>
      </c>
      <c r="E634" s="41"/>
    </row>
    <row r="635" hidden="1">
      <c r="A635" s="57" t="s">
        <v>3442</v>
      </c>
      <c r="B635" s="29">
        <v>31364.0</v>
      </c>
      <c r="C635" s="29">
        <v>0.0</v>
      </c>
      <c r="D635" s="27">
        <v>-31364.0</v>
      </c>
      <c r="E635" s="41"/>
    </row>
    <row r="636" hidden="1">
      <c r="A636" s="57" t="s">
        <v>3443</v>
      </c>
      <c r="B636" s="29">
        <v>5618.0</v>
      </c>
      <c r="C636" s="58">
        <v>0.0</v>
      </c>
      <c r="D636" s="27">
        <v>-5618.0</v>
      </c>
      <c r="E636" s="41"/>
    </row>
    <row r="637" hidden="1">
      <c r="A637" s="57" t="s">
        <v>3444</v>
      </c>
      <c r="B637" s="29">
        <v>24976.0</v>
      </c>
      <c r="C637" s="58">
        <v>0.0</v>
      </c>
      <c r="D637" s="27">
        <v>-24976.0</v>
      </c>
      <c r="E637" s="41"/>
    </row>
    <row r="638" hidden="1">
      <c r="A638" s="57" t="s">
        <v>3445</v>
      </c>
      <c r="B638" s="29">
        <v>14773.0</v>
      </c>
      <c r="C638" s="58">
        <v>0.0</v>
      </c>
      <c r="D638" s="27">
        <v>-14773.0</v>
      </c>
      <c r="E638" s="41"/>
    </row>
    <row r="639" hidden="1">
      <c r="A639" s="57" t="s">
        <v>3447</v>
      </c>
      <c r="B639" s="29">
        <v>4659.0</v>
      </c>
      <c r="C639" s="58">
        <v>0.0</v>
      </c>
      <c r="D639" s="27">
        <v>-4659.0</v>
      </c>
      <c r="E639" s="41"/>
    </row>
    <row r="640" hidden="1">
      <c r="A640" s="57" t="s">
        <v>3448</v>
      </c>
      <c r="B640" s="29">
        <v>5845.0</v>
      </c>
      <c r="C640" s="58">
        <v>0.0</v>
      </c>
      <c r="D640" s="27">
        <v>-5845.0</v>
      </c>
      <c r="E640" s="41"/>
    </row>
    <row r="641" hidden="1">
      <c r="A641" s="35" t="s">
        <v>3449</v>
      </c>
      <c r="B641" s="29">
        <v>100371.0</v>
      </c>
      <c r="C641" s="58">
        <v>0.0</v>
      </c>
      <c r="D641" s="27">
        <v>-100371.0</v>
      </c>
      <c r="E641" s="41"/>
    </row>
    <row r="642" hidden="1">
      <c r="A642" s="36" t="s">
        <v>3450</v>
      </c>
      <c r="B642" s="42">
        <v>0.0</v>
      </c>
      <c r="C642" s="64">
        <v>18983.0</v>
      </c>
      <c r="D642" s="65">
        <v>18983.0</v>
      </c>
      <c r="E642" s="45"/>
    </row>
    <row r="643" hidden="1"/>
    <row r="644" hidden="1"/>
    <row r="645" hidden="1">
      <c r="A645" s="5" t="s">
        <v>4462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3423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45656.0</v>
      </c>
      <c r="B649" s="6"/>
      <c r="C649" s="53" t="s">
        <v>3424</v>
      </c>
      <c r="D649" s="15">
        <v>45657.0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4" t="s">
        <v>4468</v>
      </c>
      <c r="B651" s="7"/>
      <c r="C651" s="16"/>
      <c r="D651" s="55" t="s">
        <v>4470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3425</v>
      </c>
      <c r="B653" s="6"/>
      <c r="C653" s="6"/>
      <c r="D653" s="6"/>
      <c r="E653" s="7"/>
    </row>
    <row r="654" hidden="1">
      <c r="A654" s="20" t="s">
        <v>3426</v>
      </c>
      <c r="B654" s="21" t="s">
        <v>3427</v>
      </c>
      <c r="C654" s="22" t="s">
        <v>3428</v>
      </c>
      <c r="D654" s="21" t="s">
        <v>3429</v>
      </c>
      <c r="E654" s="23" t="s">
        <v>13</v>
      </c>
    </row>
    <row r="655" hidden="1">
      <c r="A655" s="56" t="s">
        <v>3430</v>
      </c>
      <c r="B655" s="25">
        <v>12148.0</v>
      </c>
      <c r="C655" s="26">
        <v>12150.0</v>
      </c>
      <c r="D655" s="27">
        <v>2.0</v>
      </c>
      <c r="E655" s="41"/>
    </row>
    <row r="656" hidden="1">
      <c r="A656" s="56" t="s">
        <v>3431</v>
      </c>
      <c r="B656" s="29">
        <v>4923.0</v>
      </c>
      <c r="C656" s="26">
        <v>4923.0</v>
      </c>
      <c r="D656" s="27">
        <v>0.0</v>
      </c>
      <c r="E656" s="40"/>
    </row>
    <row r="657" hidden="1">
      <c r="A657" s="56" t="s">
        <v>3432</v>
      </c>
      <c r="B657" s="29">
        <v>280.0</v>
      </c>
      <c r="C657" s="26">
        <v>280.0</v>
      </c>
      <c r="D657" s="27">
        <v>0.0</v>
      </c>
      <c r="E657" s="41"/>
    </row>
    <row r="658" hidden="1">
      <c r="A658" s="56" t="s">
        <v>3434</v>
      </c>
      <c r="B658" s="29">
        <v>500.0</v>
      </c>
      <c r="C658" s="26">
        <v>500.0</v>
      </c>
      <c r="D658" s="27">
        <v>0.0</v>
      </c>
      <c r="E658" s="41"/>
    </row>
    <row r="659" hidden="1">
      <c r="A659" s="31" t="s">
        <v>3436</v>
      </c>
      <c r="B659" s="29">
        <v>135.0</v>
      </c>
      <c r="C659" s="26">
        <v>135.0</v>
      </c>
      <c r="D659" s="27">
        <v>0.0</v>
      </c>
      <c r="E659" s="41"/>
    </row>
    <row r="660" hidden="1">
      <c r="A660" s="31" t="s">
        <v>3438</v>
      </c>
      <c r="B660" s="29">
        <v>115.0</v>
      </c>
      <c r="C660" s="26">
        <v>115.0</v>
      </c>
      <c r="D660" s="27">
        <v>0.0</v>
      </c>
      <c r="E660" s="41"/>
    </row>
    <row r="661" hidden="1">
      <c r="A661" s="31" t="s">
        <v>3439</v>
      </c>
      <c r="B661" s="29">
        <v>0.0</v>
      </c>
      <c r="C661" s="26"/>
      <c r="D661" s="27">
        <v>0.0</v>
      </c>
      <c r="E661" s="28"/>
    </row>
    <row r="662" hidden="1">
      <c r="A662" s="31" t="s">
        <v>3441</v>
      </c>
      <c r="B662" s="29">
        <v>880.0</v>
      </c>
      <c r="C662" s="26">
        <v>880.0</v>
      </c>
      <c r="D662" s="27">
        <v>0.0</v>
      </c>
      <c r="E662" s="41"/>
    </row>
    <row r="663" hidden="1">
      <c r="A663" s="57" t="s">
        <v>3442</v>
      </c>
      <c r="B663" s="29">
        <v>31364.0</v>
      </c>
      <c r="C663" s="29">
        <v>30891.0</v>
      </c>
      <c r="D663" s="27">
        <v>-473.0</v>
      </c>
      <c r="E663" s="41"/>
    </row>
    <row r="664" hidden="1">
      <c r="A664" s="57" t="s">
        <v>3443</v>
      </c>
      <c r="B664" s="29">
        <v>5618.0</v>
      </c>
      <c r="C664" s="58">
        <v>5618.0</v>
      </c>
      <c r="D664" s="27">
        <v>0.0</v>
      </c>
      <c r="E664" s="41"/>
    </row>
    <row r="665" hidden="1">
      <c r="A665" s="57" t="s">
        <v>3444</v>
      </c>
      <c r="B665" s="29">
        <v>24976.0</v>
      </c>
      <c r="C665" s="58">
        <v>24976.0</v>
      </c>
      <c r="D665" s="27">
        <v>0.0</v>
      </c>
      <c r="E665" s="41"/>
    </row>
    <row r="666" hidden="1">
      <c r="A666" s="57" t="s">
        <v>3445</v>
      </c>
      <c r="B666" s="29">
        <v>14773.0</v>
      </c>
      <c r="C666" s="58">
        <v>14773.0</v>
      </c>
      <c r="D666" s="27">
        <v>0.0</v>
      </c>
      <c r="E666" s="41"/>
    </row>
    <row r="667" hidden="1">
      <c r="A667" s="57" t="s">
        <v>3447</v>
      </c>
      <c r="B667" s="29">
        <v>4659.0</v>
      </c>
      <c r="C667" s="58">
        <v>4659.0</v>
      </c>
      <c r="D667" s="27">
        <v>0.0</v>
      </c>
      <c r="E667" s="41"/>
    </row>
    <row r="668" hidden="1">
      <c r="A668" s="57" t="s">
        <v>3448</v>
      </c>
      <c r="B668" s="29">
        <v>5845.0</v>
      </c>
      <c r="C668" s="58">
        <v>5845.0</v>
      </c>
      <c r="D668" s="27">
        <v>0.0</v>
      </c>
      <c r="E668" s="41"/>
    </row>
    <row r="669" hidden="1">
      <c r="A669" s="35" t="s">
        <v>3449</v>
      </c>
      <c r="B669" s="29">
        <v>100371.0</v>
      </c>
      <c r="C669" s="58">
        <v>99898.0</v>
      </c>
      <c r="D669" s="27">
        <v>-473.0</v>
      </c>
      <c r="E669" s="41"/>
    </row>
    <row r="670" hidden="1">
      <c r="A670" s="36" t="s">
        <v>3450</v>
      </c>
      <c r="B670" s="42">
        <v>0.0</v>
      </c>
      <c r="C670" s="64">
        <v>2.0</v>
      </c>
      <c r="D670" s="65">
        <v>2.0</v>
      </c>
      <c r="E670" s="45"/>
    </row>
    <row r="671" hidden="1"/>
    <row r="672" hidden="1"/>
    <row r="673" hidden="1">
      <c r="A673" s="5" t="s">
        <v>4462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3423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45658.0</v>
      </c>
      <c r="B677" s="6"/>
      <c r="C677" s="53" t="s">
        <v>3424</v>
      </c>
      <c r="D677" s="15">
        <v>45662.0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4" t="s">
        <v>4471</v>
      </c>
      <c r="B679" s="7"/>
      <c r="C679" s="16"/>
      <c r="D679" s="55" t="s">
        <v>4469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3425</v>
      </c>
      <c r="B681" s="6"/>
      <c r="C681" s="6"/>
      <c r="D681" s="6"/>
      <c r="E681" s="7"/>
    </row>
    <row r="682" hidden="1">
      <c r="A682" s="20" t="s">
        <v>3426</v>
      </c>
      <c r="B682" s="21" t="s">
        <v>3427</v>
      </c>
      <c r="C682" s="22" t="s">
        <v>3428</v>
      </c>
      <c r="D682" s="21" t="s">
        <v>3429</v>
      </c>
      <c r="E682" s="23" t="s">
        <v>13</v>
      </c>
    </row>
    <row r="683" hidden="1">
      <c r="A683" s="56" t="s">
        <v>3430</v>
      </c>
      <c r="B683" s="25">
        <v>29053.0</v>
      </c>
      <c r="C683" s="26">
        <v>29055.0</v>
      </c>
      <c r="D683" s="27">
        <v>2.0</v>
      </c>
      <c r="E683" s="41"/>
    </row>
    <row r="684" hidden="1">
      <c r="A684" s="56" t="s">
        <v>3431</v>
      </c>
      <c r="B684" s="29">
        <v>15937.0</v>
      </c>
      <c r="C684" s="26">
        <v>15937.0</v>
      </c>
      <c r="D684" s="27">
        <v>0.0</v>
      </c>
      <c r="E684" s="40"/>
    </row>
    <row r="685" hidden="1">
      <c r="A685" s="56" t="s">
        <v>3432</v>
      </c>
      <c r="B685" s="29">
        <v>0.0</v>
      </c>
      <c r="C685" s="26"/>
      <c r="D685" s="27">
        <v>0.0</v>
      </c>
      <c r="E685" s="41"/>
    </row>
    <row r="686" hidden="1">
      <c r="A686" s="56" t="s">
        <v>3434</v>
      </c>
      <c r="B686" s="29">
        <v>499.0</v>
      </c>
      <c r="C686" s="26">
        <v>499.0</v>
      </c>
      <c r="D686" s="27">
        <v>0.0</v>
      </c>
      <c r="E686" s="41"/>
    </row>
    <row r="687" hidden="1">
      <c r="A687" s="31" t="s">
        <v>3436</v>
      </c>
      <c r="B687" s="29">
        <v>0.0</v>
      </c>
      <c r="C687" s="26"/>
      <c r="D687" s="27">
        <v>0.0</v>
      </c>
      <c r="E687" s="41"/>
    </row>
    <row r="688" hidden="1">
      <c r="A688" s="31" t="s">
        <v>3438</v>
      </c>
      <c r="B688" s="29">
        <v>0.0</v>
      </c>
      <c r="C688" s="26"/>
      <c r="D688" s="27">
        <v>0.0</v>
      </c>
      <c r="E688" s="41"/>
    </row>
    <row r="689" hidden="1">
      <c r="A689" s="31" t="s">
        <v>3439</v>
      </c>
      <c r="B689" s="29">
        <v>150.0</v>
      </c>
      <c r="C689" s="26">
        <v>150.0</v>
      </c>
      <c r="D689" s="27">
        <v>0.0</v>
      </c>
      <c r="E689" s="28"/>
    </row>
    <row r="690" hidden="1">
      <c r="A690" s="31" t="s">
        <v>3441</v>
      </c>
      <c r="B690" s="29">
        <v>2920.0</v>
      </c>
      <c r="C690" s="26">
        <v>2920.0</v>
      </c>
      <c r="D690" s="27">
        <v>0.0</v>
      </c>
      <c r="E690" s="41"/>
    </row>
    <row r="691" hidden="1">
      <c r="A691" s="57" t="s">
        <v>3442</v>
      </c>
      <c r="B691" s="29">
        <v>92542.0</v>
      </c>
      <c r="C691" s="29">
        <v>92542.0</v>
      </c>
      <c r="D691" s="27">
        <v>0.0</v>
      </c>
      <c r="E691" s="41"/>
    </row>
    <row r="692" hidden="1">
      <c r="A692" s="57" t="s">
        <v>3443</v>
      </c>
      <c r="B692" s="29">
        <v>20828.0</v>
      </c>
      <c r="C692" s="58">
        <v>20828.0</v>
      </c>
      <c r="D692" s="27">
        <v>0.0</v>
      </c>
      <c r="E692" s="41"/>
    </row>
    <row r="693" hidden="1">
      <c r="A693" s="57" t="s">
        <v>3444</v>
      </c>
      <c r="B693" s="29">
        <v>52061.0</v>
      </c>
      <c r="C693" s="58">
        <v>52061.0</v>
      </c>
      <c r="D693" s="27">
        <v>0.0</v>
      </c>
      <c r="E693" s="41"/>
    </row>
    <row r="694" hidden="1">
      <c r="A694" s="57" t="s">
        <v>3445</v>
      </c>
      <c r="B694" s="29">
        <v>45319.5</v>
      </c>
      <c r="C694" s="58">
        <v>45319.5</v>
      </c>
      <c r="D694" s="27">
        <v>0.0</v>
      </c>
      <c r="E694" s="41"/>
    </row>
    <row r="695" hidden="1">
      <c r="A695" s="57" t="s">
        <v>3447</v>
      </c>
      <c r="B695" s="29">
        <v>4572.0</v>
      </c>
      <c r="C695" s="58">
        <v>4572.0</v>
      </c>
      <c r="D695" s="27">
        <v>0.0</v>
      </c>
      <c r="E695" s="41"/>
    </row>
    <row r="696" hidden="1">
      <c r="A696" s="57" t="s">
        <v>3448</v>
      </c>
      <c r="B696" s="29">
        <v>9603.0</v>
      </c>
      <c r="C696" s="58">
        <v>9603.0</v>
      </c>
      <c r="D696" s="27">
        <v>0.0</v>
      </c>
      <c r="E696" s="41"/>
    </row>
    <row r="697" hidden="1">
      <c r="A697" s="35" t="s">
        <v>3449</v>
      </c>
      <c r="B697" s="29">
        <v>263859.5</v>
      </c>
      <c r="C697" s="58">
        <v>263859.5</v>
      </c>
      <c r="D697" s="27">
        <v>0.0</v>
      </c>
      <c r="E697" s="41"/>
    </row>
    <row r="698" hidden="1">
      <c r="A698" s="36" t="s">
        <v>3450</v>
      </c>
      <c r="B698" s="42">
        <v>22.0</v>
      </c>
      <c r="C698" s="64">
        <v>24.0</v>
      </c>
      <c r="D698" s="65">
        <v>2.0</v>
      </c>
      <c r="E698" s="45"/>
    </row>
    <row r="699" hidden="1"/>
    <row r="700" hidden="1"/>
    <row r="701" hidden="1">
      <c r="A701" s="5" t="s">
        <v>4462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3423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3" t="s">
        <v>3424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4" t="s">
        <v>4468</v>
      </c>
      <c r="B707" s="7"/>
      <c r="C707" s="16"/>
      <c r="D707" s="55" t="s">
        <v>4469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3425</v>
      </c>
      <c r="B709" s="6"/>
      <c r="C709" s="6"/>
      <c r="D709" s="6"/>
      <c r="E709" s="7"/>
    </row>
    <row r="710" hidden="1">
      <c r="A710" s="20" t="s">
        <v>3426</v>
      </c>
      <c r="B710" s="21" t="s">
        <v>3427</v>
      </c>
      <c r="C710" s="22" t="s">
        <v>3428</v>
      </c>
      <c r="D710" s="21" t="s">
        <v>3429</v>
      </c>
      <c r="E710" s="23" t="s">
        <v>13</v>
      </c>
    </row>
    <row r="711" hidden="1">
      <c r="A711" s="56" t="s">
        <v>3430</v>
      </c>
      <c r="B711" s="25">
        <v>43686.0</v>
      </c>
      <c r="C711" s="26">
        <v>43686.0</v>
      </c>
      <c r="D711" s="27">
        <v>0.0</v>
      </c>
      <c r="E711" s="41"/>
    </row>
    <row r="712" hidden="1">
      <c r="A712" s="56" t="s">
        <v>3431</v>
      </c>
      <c r="B712" s="29">
        <v>15511.5</v>
      </c>
      <c r="C712" s="26">
        <v>15511.5</v>
      </c>
      <c r="D712" s="27">
        <v>0.0</v>
      </c>
      <c r="E712" s="40"/>
    </row>
    <row r="713" hidden="1">
      <c r="A713" s="56" t="s">
        <v>3432</v>
      </c>
      <c r="B713" s="29">
        <v>240.0</v>
      </c>
      <c r="C713" s="26">
        <v>240.0</v>
      </c>
      <c r="D713" s="27">
        <v>0.0</v>
      </c>
      <c r="E713" s="41"/>
    </row>
    <row r="714" hidden="1">
      <c r="A714" s="56" t="s">
        <v>3434</v>
      </c>
      <c r="B714" s="29">
        <v>500.0</v>
      </c>
      <c r="C714" s="26">
        <v>500.0</v>
      </c>
      <c r="D714" s="27">
        <v>0.0</v>
      </c>
      <c r="E714" s="41"/>
    </row>
    <row r="715" hidden="1">
      <c r="A715" s="31" t="s">
        <v>3436</v>
      </c>
      <c r="B715" s="29">
        <v>0.0</v>
      </c>
      <c r="C715" s="26"/>
      <c r="D715" s="27">
        <v>0.0</v>
      </c>
      <c r="E715" s="41"/>
    </row>
    <row r="716" hidden="1">
      <c r="A716" s="31" t="s">
        <v>3438</v>
      </c>
      <c r="B716" s="29">
        <v>0.0</v>
      </c>
      <c r="C716" s="26"/>
      <c r="D716" s="27">
        <v>0.0</v>
      </c>
      <c r="E716" s="41"/>
    </row>
    <row r="717" hidden="1">
      <c r="A717" s="31" t="s">
        <v>3439</v>
      </c>
      <c r="B717" s="29">
        <v>1000.0</v>
      </c>
      <c r="C717" s="26">
        <v>1000.0</v>
      </c>
      <c r="D717" s="27">
        <v>0.0</v>
      </c>
      <c r="E717" s="28" t="s">
        <v>7794</v>
      </c>
    </row>
    <row r="718" hidden="1">
      <c r="A718" s="31" t="s">
        <v>3441</v>
      </c>
      <c r="B718" s="29">
        <v>3200.0</v>
      </c>
      <c r="C718" s="26">
        <v>3200.0</v>
      </c>
      <c r="D718" s="27">
        <v>0.0</v>
      </c>
      <c r="E718" s="41"/>
    </row>
    <row r="719" hidden="1">
      <c r="A719" s="57" t="s">
        <v>3442</v>
      </c>
      <c r="B719" s="29">
        <v>106137.0</v>
      </c>
      <c r="C719" s="29">
        <v>106137.0</v>
      </c>
      <c r="D719" s="27">
        <v>0.0</v>
      </c>
      <c r="E719" s="41"/>
    </row>
    <row r="720" hidden="1">
      <c r="A720" s="57" t="s">
        <v>3443</v>
      </c>
      <c r="B720" s="29">
        <v>33201.0</v>
      </c>
      <c r="C720" s="58">
        <v>33201.0</v>
      </c>
      <c r="D720" s="27">
        <v>0.0</v>
      </c>
      <c r="E720" s="41"/>
    </row>
    <row r="721" hidden="1">
      <c r="A721" s="57" t="s">
        <v>3444</v>
      </c>
      <c r="B721" s="29">
        <v>62752.0</v>
      </c>
      <c r="C721" s="58">
        <v>62752.0</v>
      </c>
      <c r="D721" s="27">
        <v>0.0</v>
      </c>
      <c r="E721" s="41"/>
    </row>
    <row r="722" hidden="1">
      <c r="A722" s="57" t="s">
        <v>3445</v>
      </c>
      <c r="B722" s="29">
        <v>63043.5</v>
      </c>
      <c r="C722" s="58">
        <v>63043.5</v>
      </c>
      <c r="D722" s="27">
        <v>0.0</v>
      </c>
      <c r="E722" s="41"/>
    </row>
    <row r="723" hidden="1">
      <c r="A723" s="57" t="s">
        <v>3447</v>
      </c>
      <c r="B723" s="29">
        <v>6934.0</v>
      </c>
      <c r="C723" s="58">
        <v>6934.0</v>
      </c>
      <c r="D723" s="27">
        <v>0.0</v>
      </c>
      <c r="E723" s="41"/>
    </row>
    <row r="724" hidden="1">
      <c r="A724" s="57" t="s">
        <v>3448</v>
      </c>
      <c r="B724" s="29">
        <v>20419.0</v>
      </c>
      <c r="C724" s="58">
        <v>20419.0</v>
      </c>
      <c r="D724" s="27">
        <v>0.0</v>
      </c>
      <c r="E724" s="41"/>
    </row>
    <row r="725" hidden="1">
      <c r="A725" s="35" t="s">
        <v>3449</v>
      </c>
      <c r="B725" s="29">
        <v>336191.5</v>
      </c>
      <c r="C725" s="58">
        <v>336191.5</v>
      </c>
      <c r="D725" s="27">
        <v>0.0</v>
      </c>
      <c r="E725" s="41"/>
    </row>
    <row r="726" hidden="1">
      <c r="A726" s="36" t="s">
        <v>3450</v>
      </c>
      <c r="B726" s="42">
        <v>13.5</v>
      </c>
      <c r="C726" s="64">
        <v>13.5</v>
      </c>
      <c r="D726" s="65">
        <v>0.0</v>
      </c>
      <c r="E726" s="45"/>
    </row>
    <row r="727" hidden="1"/>
    <row r="728" hidden="1"/>
    <row r="729" hidden="1">
      <c r="A729" s="5" t="s">
        <v>4462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3423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3" t="s">
        <v>3424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4" t="s">
        <v>4468</v>
      </c>
      <c r="B735" s="7"/>
      <c r="C735" s="16"/>
      <c r="D735" s="55" t="s">
        <v>4469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3425</v>
      </c>
      <c r="B737" s="6"/>
      <c r="C737" s="6"/>
      <c r="D737" s="6"/>
      <c r="E737" s="7"/>
    </row>
    <row r="738" hidden="1">
      <c r="A738" s="20" t="s">
        <v>3426</v>
      </c>
      <c r="B738" s="21" t="s">
        <v>3427</v>
      </c>
      <c r="C738" s="22" t="s">
        <v>3428</v>
      </c>
      <c r="D738" s="21" t="s">
        <v>3429</v>
      </c>
      <c r="E738" s="23" t="s">
        <v>13</v>
      </c>
    </row>
    <row r="739" hidden="1">
      <c r="A739" s="56" t="s">
        <v>3430</v>
      </c>
      <c r="B739" s="25">
        <v>34499.0</v>
      </c>
      <c r="C739" s="26">
        <v>34500.0</v>
      </c>
      <c r="D739" s="27">
        <v>1.0</v>
      </c>
      <c r="E739" s="41"/>
    </row>
    <row r="740" hidden="1">
      <c r="A740" s="56" t="s">
        <v>3431</v>
      </c>
      <c r="B740" s="29">
        <v>23376.0</v>
      </c>
      <c r="C740" s="26">
        <v>23376.0</v>
      </c>
      <c r="D740" s="27">
        <v>0.0</v>
      </c>
      <c r="E740" s="40"/>
    </row>
    <row r="741" hidden="1">
      <c r="A741" s="56" t="s">
        <v>3432</v>
      </c>
      <c r="B741" s="29">
        <v>300.0</v>
      </c>
      <c r="C741" s="26">
        <v>300.0</v>
      </c>
      <c r="D741" s="27">
        <v>0.0</v>
      </c>
      <c r="E741" s="41"/>
    </row>
    <row r="742" hidden="1">
      <c r="A742" s="56" t="s">
        <v>3434</v>
      </c>
      <c r="B742" s="29">
        <v>500.0</v>
      </c>
      <c r="C742" s="26">
        <v>500.0</v>
      </c>
      <c r="D742" s="27">
        <v>0.0</v>
      </c>
      <c r="E742" s="41"/>
    </row>
    <row r="743" hidden="1">
      <c r="A743" s="31" t="s">
        <v>3436</v>
      </c>
      <c r="B743" s="29">
        <v>219.0</v>
      </c>
      <c r="C743" s="26">
        <v>209.0</v>
      </c>
      <c r="D743" s="27">
        <v>-10.0</v>
      </c>
      <c r="E743" s="28" t="s">
        <v>7795</v>
      </c>
    </row>
    <row r="744" hidden="1">
      <c r="A744" s="31" t="s">
        <v>3438</v>
      </c>
      <c r="B744" s="29">
        <v>0.0</v>
      </c>
      <c r="C744" s="26"/>
      <c r="D744" s="27">
        <v>0.0</v>
      </c>
      <c r="E744" s="41"/>
    </row>
    <row r="745" hidden="1">
      <c r="A745" s="31" t="s">
        <v>3439</v>
      </c>
      <c r="B745" s="29">
        <v>190.0</v>
      </c>
      <c r="C745" s="26">
        <v>110.0</v>
      </c>
      <c r="D745" s="27">
        <v>-80.0</v>
      </c>
      <c r="E745" s="28" t="s">
        <v>7796</v>
      </c>
    </row>
    <row r="746" hidden="1">
      <c r="A746" s="31" t="s">
        <v>3441</v>
      </c>
      <c r="B746" s="29">
        <v>3560.0</v>
      </c>
      <c r="C746" s="26">
        <v>3640.0</v>
      </c>
      <c r="D746" s="27">
        <v>80.0</v>
      </c>
      <c r="E746" s="41"/>
    </row>
    <row r="747" hidden="1">
      <c r="A747" s="57" t="s">
        <v>3442</v>
      </c>
      <c r="B747" s="29">
        <v>98514.0</v>
      </c>
      <c r="C747" s="29">
        <v>98514.0</v>
      </c>
      <c r="D747" s="27">
        <v>0.0</v>
      </c>
      <c r="E747" s="41"/>
    </row>
    <row r="748" hidden="1">
      <c r="A748" s="57" t="s">
        <v>3443</v>
      </c>
      <c r="B748" s="29">
        <v>28744.0</v>
      </c>
      <c r="C748" s="58">
        <v>28744.0</v>
      </c>
      <c r="D748" s="27">
        <v>0.0</v>
      </c>
      <c r="E748" s="41"/>
    </row>
    <row r="749" hidden="1">
      <c r="A749" s="57" t="s">
        <v>3444</v>
      </c>
      <c r="B749" s="29">
        <v>73877.0</v>
      </c>
      <c r="C749" s="58">
        <v>73877.0</v>
      </c>
      <c r="D749" s="27">
        <v>0.0</v>
      </c>
      <c r="E749" s="41"/>
    </row>
    <row r="750" hidden="1">
      <c r="A750" s="57" t="s">
        <v>3445</v>
      </c>
      <c r="B750" s="29">
        <v>53288.0</v>
      </c>
      <c r="C750" s="58">
        <v>53288.0</v>
      </c>
      <c r="D750" s="27">
        <v>0.0</v>
      </c>
      <c r="E750" s="41"/>
    </row>
    <row r="751" hidden="1">
      <c r="A751" s="57" t="s">
        <v>3447</v>
      </c>
      <c r="B751" s="29">
        <v>6322.0</v>
      </c>
      <c r="C751" s="58">
        <v>6322.0</v>
      </c>
      <c r="D751" s="27">
        <v>0.0</v>
      </c>
      <c r="E751" s="41"/>
    </row>
    <row r="752" hidden="1">
      <c r="A752" s="57" t="s">
        <v>3448</v>
      </c>
      <c r="B752" s="29">
        <v>11480.0</v>
      </c>
      <c r="C752" s="58">
        <v>11480.0</v>
      </c>
      <c r="D752" s="27">
        <v>0.0</v>
      </c>
      <c r="E752" s="41"/>
    </row>
    <row r="753" hidden="1">
      <c r="A753" s="35" t="s">
        <v>3449</v>
      </c>
      <c r="B753" s="29">
        <v>323367.5</v>
      </c>
      <c r="C753" s="58">
        <v>323367.5</v>
      </c>
      <c r="D753" s="27">
        <v>0.0</v>
      </c>
      <c r="E753" s="41"/>
    </row>
    <row r="754" hidden="1">
      <c r="A754" s="36" t="s">
        <v>3450</v>
      </c>
      <c r="B754" s="42">
        <v>21.5</v>
      </c>
      <c r="C754" s="64">
        <v>12.5</v>
      </c>
      <c r="D754" s="65">
        <v>-9.0</v>
      </c>
      <c r="E754" s="45"/>
    </row>
    <row r="755" hidden="1"/>
    <row r="756" hidden="1"/>
    <row r="757" hidden="1">
      <c r="A757" s="5" t="s">
        <v>4462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3423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3" t="s">
        <v>3424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4" t="s">
        <v>4468</v>
      </c>
      <c r="B763" s="7"/>
      <c r="C763" s="16"/>
      <c r="D763" s="55" t="s">
        <v>4469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3425</v>
      </c>
      <c r="B765" s="6"/>
      <c r="C765" s="6"/>
      <c r="D765" s="6"/>
      <c r="E765" s="7"/>
    </row>
    <row r="766" hidden="1">
      <c r="A766" s="20" t="s">
        <v>3426</v>
      </c>
      <c r="B766" s="21" t="s">
        <v>3427</v>
      </c>
      <c r="C766" s="22" t="s">
        <v>3428</v>
      </c>
      <c r="D766" s="21" t="s">
        <v>3429</v>
      </c>
      <c r="E766" s="23" t="s">
        <v>13</v>
      </c>
    </row>
    <row r="767" hidden="1">
      <c r="A767" s="56" t="s">
        <v>3430</v>
      </c>
      <c r="B767" s="25">
        <v>29859.0</v>
      </c>
      <c r="C767" s="26">
        <v>29860.0</v>
      </c>
      <c r="D767" s="27">
        <v>1.0</v>
      </c>
      <c r="E767" s="41"/>
    </row>
    <row r="768" hidden="1">
      <c r="A768" s="56" t="s">
        <v>3431</v>
      </c>
      <c r="B768" s="29">
        <v>23008.0</v>
      </c>
      <c r="C768" s="26">
        <v>23008.0</v>
      </c>
      <c r="D768" s="27">
        <v>0.0</v>
      </c>
      <c r="E768" s="40"/>
    </row>
    <row r="769" hidden="1">
      <c r="A769" s="56" t="s">
        <v>3432</v>
      </c>
      <c r="B769" s="29">
        <v>0.0</v>
      </c>
      <c r="C769" s="26"/>
      <c r="D769" s="27">
        <v>0.0</v>
      </c>
      <c r="E769" s="41"/>
    </row>
    <row r="770" hidden="1">
      <c r="A770" s="56" t="s">
        <v>3434</v>
      </c>
      <c r="B770" s="29">
        <v>1000.0</v>
      </c>
      <c r="C770" s="26">
        <v>1000.0</v>
      </c>
      <c r="D770" s="27">
        <v>0.0</v>
      </c>
      <c r="E770" s="41"/>
    </row>
    <row r="771" hidden="1">
      <c r="A771" s="31" t="s">
        <v>3436</v>
      </c>
      <c r="B771" s="29">
        <v>0.0</v>
      </c>
      <c r="C771" s="26"/>
      <c r="D771" s="27">
        <v>0.0</v>
      </c>
      <c r="E771" s="28"/>
    </row>
    <row r="772" hidden="1">
      <c r="A772" s="31" t="s">
        <v>3438</v>
      </c>
      <c r="B772" s="29">
        <v>0.0</v>
      </c>
      <c r="C772" s="26"/>
      <c r="D772" s="27">
        <v>0.0</v>
      </c>
      <c r="E772" s="41"/>
    </row>
    <row r="773" hidden="1">
      <c r="A773" s="31" t="s">
        <v>3439</v>
      </c>
      <c r="B773" s="29">
        <v>185.0</v>
      </c>
      <c r="C773" s="26">
        <v>105.0</v>
      </c>
      <c r="D773" s="27">
        <v>-80.0</v>
      </c>
      <c r="E773" s="28" t="s">
        <v>7797</v>
      </c>
    </row>
    <row r="774" hidden="1">
      <c r="A774" s="31" t="s">
        <v>3441</v>
      </c>
      <c r="B774" s="29">
        <v>3160.0</v>
      </c>
      <c r="C774" s="26">
        <v>3240.0</v>
      </c>
      <c r="D774" s="27">
        <v>80.0</v>
      </c>
      <c r="E774" s="41"/>
    </row>
    <row r="775" hidden="1">
      <c r="A775" s="57" t="s">
        <v>3442</v>
      </c>
      <c r="B775" s="29">
        <v>89046.0</v>
      </c>
      <c r="C775" s="29">
        <v>89046.0</v>
      </c>
      <c r="D775" s="27">
        <v>0.0</v>
      </c>
      <c r="E775" s="41"/>
    </row>
    <row r="776" hidden="1">
      <c r="A776" s="57" t="s">
        <v>3443</v>
      </c>
      <c r="B776" s="29">
        <v>22499.0</v>
      </c>
      <c r="C776" s="58">
        <v>22499.0</v>
      </c>
      <c r="D776" s="27">
        <v>0.0</v>
      </c>
      <c r="E776" s="41"/>
    </row>
    <row r="777" hidden="1">
      <c r="A777" s="57" t="s">
        <v>3444</v>
      </c>
      <c r="B777" s="29">
        <v>76239.0</v>
      </c>
      <c r="C777" s="58">
        <v>76239.0</v>
      </c>
      <c r="D777" s="27">
        <v>0.0</v>
      </c>
      <c r="E777" s="41"/>
    </row>
    <row r="778" hidden="1">
      <c r="A778" s="57" t="s">
        <v>3445</v>
      </c>
      <c r="B778" s="29">
        <v>60242.5</v>
      </c>
      <c r="C778" s="58">
        <v>60242.5</v>
      </c>
      <c r="D778" s="27">
        <v>0.0</v>
      </c>
      <c r="E778" s="41"/>
    </row>
    <row r="779" hidden="1">
      <c r="A779" s="57" t="s">
        <v>3447</v>
      </c>
      <c r="B779" s="29">
        <v>5336.0</v>
      </c>
      <c r="C779" s="58">
        <v>5336.0</v>
      </c>
      <c r="D779" s="27">
        <v>0.0</v>
      </c>
      <c r="E779" s="41"/>
    </row>
    <row r="780" hidden="1">
      <c r="A780" s="57" t="s">
        <v>3448</v>
      </c>
      <c r="B780" s="29">
        <v>10002.0</v>
      </c>
      <c r="C780" s="58">
        <v>10002.0</v>
      </c>
      <c r="D780" s="27">
        <v>0.0</v>
      </c>
      <c r="E780" s="41"/>
    </row>
    <row r="781" hidden="1">
      <c r="A781" s="35" t="s">
        <v>3449</v>
      </c>
      <c r="B781" s="29">
        <v>310556.0</v>
      </c>
      <c r="C781" s="58">
        <v>310556.0</v>
      </c>
      <c r="D781" s="27">
        <v>0.0</v>
      </c>
      <c r="E781" s="41"/>
    </row>
    <row r="782" hidden="1">
      <c r="A782" s="36" t="s">
        <v>3450</v>
      </c>
      <c r="B782" s="42">
        <v>18.5</v>
      </c>
      <c r="C782" s="64">
        <v>19.5</v>
      </c>
      <c r="D782" s="65">
        <v>1.0</v>
      </c>
      <c r="E782" s="45"/>
    </row>
    <row r="783" hidden="1"/>
    <row r="784" hidden="1"/>
    <row r="785" hidden="1">
      <c r="A785" s="5" t="s">
        <v>4462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3423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3" t="s">
        <v>3424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4" t="s">
        <v>4468</v>
      </c>
      <c r="B791" s="7"/>
      <c r="C791" s="16"/>
      <c r="D791" s="55" t="s">
        <v>4475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3425</v>
      </c>
      <c r="B793" s="6"/>
      <c r="C793" s="6"/>
      <c r="D793" s="6"/>
      <c r="E793" s="7"/>
    </row>
    <row r="794" hidden="1">
      <c r="A794" s="20" t="s">
        <v>3426</v>
      </c>
      <c r="B794" s="21" t="s">
        <v>3427</v>
      </c>
      <c r="C794" s="22" t="s">
        <v>3428</v>
      </c>
      <c r="D794" s="21" t="s">
        <v>3429</v>
      </c>
      <c r="E794" s="23" t="s">
        <v>13</v>
      </c>
    </row>
    <row r="795" hidden="1">
      <c r="A795" s="56" t="s">
        <v>3430</v>
      </c>
      <c r="B795" s="25">
        <v>23519.0</v>
      </c>
      <c r="C795" s="26">
        <v>23519.0</v>
      </c>
      <c r="D795" s="27">
        <v>0.0</v>
      </c>
      <c r="E795" s="41"/>
    </row>
    <row r="796" hidden="1">
      <c r="A796" s="56" t="s">
        <v>3431</v>
      </c>
      <c r="B796" s="29">
        <v>12180.0</v>
      </c>
      <c r="C796" s="26">
        <v>12180.0</v>
      </c>
      <c r="D796" s="27">
        <v>0.0</v>
      </c>
      <c r="E796" s="40"/>
    </row>
    <row r="797" hidden="1">
      <c r="A797" s="56" t="s">
        <v>3432</v>
      </c>
      <c r="B797" s="29">
        <v>840.0</v>
      </c>
      <c r="C797" s="26">
        <v>840.0</v>
      </c>
      <c r="D797" s="27">
        <v>0.0</v>
      </c>
      <c r="E797" s="41"/>
    </row>
    <row r="798" hidden="1">
      <c r="A798" s="56" t="s">
        <v>3434</v>
      </c>
      <c r="B798" s="29">
        <v>0.0</v>
      </c>
      <c r="C798" s="26"/>
      <c r="D798" s="27">
        <v>0.0</v>
      </c>
      <c r="E798" s="41"/>
    </row>
    <row r="799" hidden="1">
      <c r="A799" s="31" t="s">
        <v>3436</v>
      </c>
      <c r="B799" s="29">
        <v>0.0</v>
      </c>
      <c r="C799" s="26"/>
      <c r="D799" s="27">
        <v>0.0</v>
      </c>
      <c r="E799" s="28"/>
    </row>
    <row r="800" hidden="1">
      <c r="A800" s="31" t="s">
        <v>3438</v>
      </c>
      <c r="B800" s="29">
        <v>0.0</v>
      </c>
      <c r="C800" s="26"/>
      <c r="D800" s="27">
        <v>0.0</v>
      </c>
      <c r="E800" s="41"/>
    </row>
    <row r="801" hidden="1">
      <c r="A801" s="31" t="s">
        <v>3439</v>
      </c>
      <c r="B801" s="29">
        <v>45.0</v>
      </c>
      <c r="C801" s="26">
        <v>45.0</v>
      </c>
      <c r="D801" s="27">
        <v>0.0</v>
      </c>
      <c r="E801" s="28"/>
    </row>
    <row r="802" hidden="1">
      <c r="A802" s="31" t="s">
        <v>3441</v>
      </c>
      <c r="B802" s="29">
        <v>2200.0</v>
      </c>
      <c r="C802" s="26">
        <v>2200.0</v>
      </c>
      <c r="D802" s="27">
        <v>0.0</v>
      </c>
      <c r="E802" s="41"/>
    </row>
    <row r="803" hidden="1">
      <c r="A803" s="57" t="s">
        <v>3442</v>
      </c>
      <c r="B803" s="29">
        <v>66187.0</v>
      </c>
      <c r="C803" s="29">
        <v>66187.0</v>
      </c>
      <c r="D803" s="27">
        <v>0.0</v>
      </c>
      <c r="E803" s="41"/>
    </row>
    <row r="804" hidden="1">
      <c r="A804" s="57" t="s">
        <v>3443</v>
      </c>
      <c r="B804" s="29">
        <v>17229.0</v>
      </c>
      <c r="C804" s="58">
        <v>17229.0</v>
      </c>
      <c r="D804" s="27">
        <v>0.0</v>
      </c>
      <c r="E804" s="41"/>
    </row>
    <row r="805" hidden="1">
      <c r="A805" s="57" t="s">
        <v>3444</v>
      </c>
      <c r="B805" s="29">
        <v>44820.0</v>
      </c>
      <c r="C805" s="58">
        <v>44820.0</v>
      </c>
      <c r="D805" s="27">
        <v>0.0</v>
      </c>
      <c r="E805" s="41"/>
    </row>
    <row r="806" hidden="1">
      <c r="A806" s="57" t="s">
        <v>3445</v>
      </c>
      <c r="B806" s="29">
        <v>42880.0</v>
      </c>
      <c r="C806" s="58">
        <v>42880.0</v>
      </c>
      <c r="D806" s="27">
        <v>0.0</v>
      </c>
      <c r="E806" s="41"/>
    </row>
    <row r="807" hidden="1">
      <c r="A807" s="57" t="s">
        <v>3447</v>
      </c>
      <c r="B807" s="29">
        <v>2522.0</v>
      </c>
      <c r="C807" s="58">
        <v>2522.0</v>
      </c>
      <c r="D807" s="27">
        <v>0.0</v>
      </c>
      <c r="E807" s="41"/>
    </row>
    <row r="808" hidden="1">
      <c r="A808" s="57" t="s">
        <v>3448</v>
      </c>
      <c r="B808" s="29">
        <v>8953.0</v>
      </c>
      <c r="C808" s="58">
        <v>8953.0</v>
      </c>
      <c r="D808" s="27">
        <v>0.0</v>
      </c>
      <c r="E808" s="41"/>
    </row>
    <row r="809" hidden="1">
      <c r="A809" s="35" t="s">
        <v>3449</v>
      </c>
      <c r="B809" s="29">
        <v>212421.2</v>
      </c>
      <c r="C809" s="58">
        <v>212421.2</v>
      </c>
      <c r="D809" s="27">
        <v>0.0</v>
      </c>
      <c r="E809" s="41"/>
    </row>
    <row r="810" hidden="1">
      <c r="A810" s="36" t="s">
        <v>3450</v>
      </c>
      <c r="B810" s="42">
        <v>0.8000000000029104</v>
      </c>
      <c r="C810" s="64">
        <v>0.7999999999883585</v>
      </c>
      <c r="D810" s="65">
        <v>-1.4551915228366852E-11</v>
      </c>
      <c r="E810" s="45"/>
    </row>
    <row r="811" hidden="1"/>
    <row r="812" hidden="1"/>
    <row r="813" hidden="1">
      <c r="A813" s="5" t="s">
        <v>4462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3423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45689.0</v>
      </c>
      <c r="B817" s="6"/>
      <c r="C817" s="53" t="s">
        <v>3424</v>
      </c>
      <c r="D817" s="15">
        <v>45690.0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4" t="s">
        <v>4477</v>
      </c>
      <c r="B819" s="7"/>
      <c r="C819" s="16"/>
      <c r="D819" s="55" t="s">
        <v>4469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3425</v>
      </c>
      <c r="B821" s="6"/>
      <c r="C821" s="6"/>
      <c r="D821" s="6"/>
      <c r="E821" s="7"/>
    </row>
    <row r="822" hidden="1">
      <c r="A822" s="20" t="s">
        <v>3426</v>
      </c>
      <c r="B822" s="21" t="s">
        <v>3427</v>
      </c>
      <c r="C822" s="22" t="s">
        <v>3428</v>
      </c>
      <c r="D822" s="21" t="s">
        <v>3429</v>
      </c>
      <c r="E822" s="23" t="s">
        <v>13</v>
      </c>
    </row>
    <row r="823" hidden="1">
      <c r="A823" s="56" t="s">
        <v>3430</v>
      </c>
      <c r="B823" s="25">
        <v>16539.0</v>
      </c>
      <c r="C823" s="26">
        <v>16540.0</v>
      </c>
      <c r="D823" s="27">
        <v>1.0</v>
      </c>
      <c r="E823" s="41"/>
    </row>
    <row r="824" hidden="1">
      <c r="A824" s="56" t="s">
        <v>3431</v>
      </c>
      <c r="B824" s="29">
        <v>5029.0</v>
      </c>
      <c r="C824" s="26">
        <v>5029.0</v>
      </c>
      <c r="D824" s="27">
        <v>0.0</v>
      </c>
      <c r="E824" s="40"/>
    </row>
    <row r="825" hidden="1">
      <c r="A825" s="56" t="s">
        <v>3432</v>
      </c>
      <c r="B825" s="29">
        <v>0.0</v>
      </c>
      <c r="C825" s="26"/>
      <c r="D825" s="27">
        <v>0.0</v>
      </c>
      <c r="E825" s="41"/>
    </row>
    <row r="826" hidden="1">
      <c r="A826" s="56" t="s">
        <v>3434</v>
      </c>
      <c r="B826" s="29">
        <v>500.0</v>
      </c>
      <c r="C826" s="26">
        <v>500.0</v>
      </c>
      <c r="D826" s="27">
        <v>0.0</v>
      </c>
      <c r="E826" s="41"/>
    </row>
    <row r="827" hidden="1">
      <c r="A827" s="31" t="s">
        <v>3436</v>
      </c>
      <c r="B827" s="29">
        <v>0.0</v>
      </c>
      <c r="C827" s="26"/>
      <c r="D827" s="27">
        <v>0.0</v>
      </c>
      <c r="E827" s="28"/>
    </row>
    <row r="828" hidden="1">
      <c r="A828" s="31" t="s">
        <v>3438</v>
      </c>
      <c r="B828" s="29">
        <v>0.0</v>
      </c>
      <c r="C828" s="26"/>
      <c r="D828" s="27">
        <v>0.0</v>
      </c>
      <c r="E828" s="41"/>
    </row>
    <row r="829" hidden="1">
      <c r="A829" s="31" t="s">
        <v>3439</v>
      </c>
      <c r="B829" s="29">
        <v>0.0</v>
      </c>
      <c r="C829" s="26"/>
      <c r="D829" s="27">
        <v>0.0</v>
      </c>
      <c r="E829" s="28"/>
    </row>
    <row r="830" hidden="1">
      <c r="A830" s="31" t="s">
        <v>3441</v>
      </c>
      <c r="B830" s="29">
        <v>1080.0</v>
      </c>
      <c r="C830" s="26">
        <v>1170.0</v>
      </c>
      <c r="D830" s="27">
        <v>90.0</v>
      </c>
      <c r="E830" s="41"/>
    </row>
    <row r="831" hidden="1">
      <c r="A831" s="57" t="s">
        <v>3442</v>
      </c>
      <c r="B831" s="29">
        <v>34396.0</v>
      </c>
      <c r="C831" s="29">
        <v>34396.0</v>
      </c>
      <c r="D831" s="27">
        <v>0.0</v>
      </c>
      <c r="E831" s="41"/>
    </row>
    <row r="832" hidden="1">
      <c r="A832" s="57" t="s">
        <v>3443</v>
      </c>
      <c r="B832" s="29">
        <v>8031.0</v>
      </c>
      <c r="C832" s="58">
        <v>8031.0</v>
      </c>
      <c r="D832" s="27">
        <v>0.0</v>
      </c>
      <c r="E832" s="41"/>
    </row>
    <row r="833" hidden="1">
      <c r="A833" s="57" t="s">
        <v>3444</v>
      </c>
      <c r="B833" s="29">
        <v>24781.0</v>
      </c>
      <c r="C833" s="58">
        <v>24781.0</v>
      </c>
      <c r="D833" s="27">
        <v>0.0</v>
      </c>
      <c r="E833" s="41"/>
    </row>
    <row r="834" hidden="1">
      <c r="A834" s="57" t="s">
        <v>3445</v>
      </c>
      <c r="B834" s="29">
        <v>24369.0</v>
      </c>
      <c r="C834" s="58">
        <v>24369.0</v>
      </c>
      <c r="D834" s="27">
        <v>0.0</v>
      </c>
      <c r="E834" s="41"/>
    </row>
    <row r="835" hidden="1">
      <c r="A835" s="57" t="s">
        <v>3447</v>
      </c>
      <c r="B835" s="29">
        <v>1286.0</v>
      </c>
      <c r="C835" s="58">
        <v>1286.0</v>
      </c>
      <c r="D835" s="27">
        <v>0.0</v>
      </c>
      <c r="E835" s="41"/>
    </row>
    <row r="836" hidden="1">
      <c r="A836" s="57" t="s">
        <v>3448</v>
      </c>
      <c r="B836" s="29">
        <v>6467.0</v>
      </c>
      <c r="C836" s="58">
        <v>6467.0</v>
      </c>
      <c r="D836" s="27">
        <v>0.0</v>
      </c>
      <c r="E836" s="41"/>
    </row>
    <row r="837" hidden="1">
      <c r="A837" s="35" t="s">
        <v>3449</v>
      </c>
      <c r="B837" s="29">
        <v>116011.0</v>
      </c>
      <c r="C837" s="58">
        <v>116011.0</v>
      </c>
      <c r="D837" s="27">
        <v>0.0</v>
      </c>
      <c r="E837" s="41"/>
    </row>
    <row r="838" hidden="1">
      <c r="A838" s="36" t="s">
        <v>3450</v>
      </c>
      <c r="B838" s="42">
        <v>0.0</v>
      </c>
      <c r="C838" s="64">
        <v>91.0</v>
      </c>
      <c r="D838" s="65">
        <v>91.0</v>
      </c>
      <c r="E838" s="45"/>
    </row>
    <row r="839" hidden="1"/>
    <row r="840" hidden="1"/>
    <row r="841" hidden="1">
      <c r="A841" s="5" t="s">
        <v>4462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3423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45691.0</v>
      </c>
      <c r="B845" s="6"/>
      <c r="C845" s="53" t="s">
        <v>3424</v>
      </c>
      <c r="D845" s="15">
        <v>45697.0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4" t="s">
        <v>4468</v>
      </c>
      <c r="B847" s="7"/>
      <c r="C847" s="16"/>
      <c r="D847" s="55" t="s">
        <v>4469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3425</v>
      </c>
      <c r="B849" s="6"/>
      <c r="C849" s="6"/>
      <c r="D849" s="6"/>
      <c r="E849" s="7"/>
    </row>
    <row r="850" hidden="1">
      <c r="A850" s="20" t="s">
        <v>3426</v>
      </c>
      <c r="B850" s="21" t="s">
        <v>3427</v>
      </c>
      <c r="C850" s="22" t="s">
        <v>3428</v>
      </c>
      <c r="D850" s="21" t="s">
        <v>3429</v>
      </c>
      <c r="E850" s="23" t="s">
        <v>13</v>
      </c>
    </row>
    <row r="851" hidden="1">
      <c r="A851" s="56" t="s">
        <v>3430</v>
      </c>
      <c r="B851" s="25">
        <v>30688.0</v>
      </c>
      <c r="C851" s="26">
        <v>30700.0</v>
      </c>
      <c r="D851" s="27">
        <v>12.0</v>
      </c>
      <c r="E851" s="40" t="s">
        <v>7798</v>
      </c>
    </row>
    <row r="852" hidden="1">
      <c r="A852" s="56" t="s">
        <v>3431</v>
      </c>
      <c r="B852" s="29">
        <v>23963.0</v>
      </c>
      <c r="C852" s="26">
        <v>23963.0</v>
      </c>
      <c r="D852" s="27">
        <v>0.0</v>
      </c>
      <c r="E852" s="40"/>
    </row>
    <row r="853" hidden="1">
      <c r="A853" s="56" t="s">
        <v>3432</v>
      </c>
      <c r="B853" s="29">
        <v>0.0</v>
      </c>
      <c r="C853" s="26"/>
      <c r="D853" s="27">
        <v>0.0</v>
      </c>
      <c r="E853" s="41"/>
    </row>
    <row r="854" hidden="1">
      <c r="A854" s="56" t="s">
        <v>3434</v>
      </c>
      <c r="B854" s="29">
        <v>999.0</v>
      </c>
      <c r="C854" s="26">
        <v>999.0</v>
      </c>
      <c r="D854" s="27">
        <v>0.0</v>
      </c>
      <c r="E854" s="41"/>
    </row>
    <row r="855" hidden="1">
      <c r="A855" s="31" t="s">
        <v>3436</v>
      </c>
      <c r="B855" s="29">
        <v>0.0</v>
      </c>
      <c r="C855" s="26"/>
      <c r="D855" s="27">
        <v>0.0</v>
      </c>
      <c r="E855" s="28"/>
    </row>
    <row r="856" hidden="1">
      <c r="A856" s="31" t="s">
        <v>3438</v>
      </c>
      <c r="B856" s="29">
        <v>0.0</v>
      </c>
      <c r="C856" s="26"/>
      <c r="D856" s="27">
        <v>0.0</v>
      </c>
      <c r="E856" s="41"/>
    </row>
    <row r="857" hidden="1">
      <c r="A857" s="31" t="s">
        <v>3439</v>
      </c>
      <c r="B857" s="29">
        <v>255.0</v>
      </c>
      <c r="C857" s="26">
        <v>135.0</v>
      </c>
      <c r="D857" s="27">
        <v>-120.0</v>
      </c>
      <c r="E857" s="28"/>
    </row>
    <row r="858" hidden="1">
      <c r="A858" s="31" t="s">
        <v>3441</v>
      </c>
      <c r="B858" s="29">
        <v>2600.0</v>
      </c>
      <c r="C858" s="26">
        <v>2720.0</v>
      </c>
      <c r="D858" s="27">
        <v>120.0</v>
      </c>
      <c r="E858" s="41"/>
    </row>
    <row r="859" hidden="1">
      <c r="A859" s="57" t="s">
        <v>3442</v>
      </c>
      <c r="B859" s="29">
        <v>101453.0</v>
      </c>
      <c r="C859" s="29">
        <v>101453.0</v>
      </c>
      <c r="D859" s="27">
        <v>0.0</v>
      </c>
      <c r="E859" s="41"/>
    </row>
    <row r="860" hidden="1">
      <c r="A860" s="57" t="s">
        <v>3443</v>
      </c>
      <c r="B860" s="29">
        <v>46960.799999999996</v>
      </c>
      <c r="C860" s="58">
        <v>46960.80000000008</v>
      </c>
      <c r="D860" s="27">
        <v>8.731149137020111E-11</v>
      </c>
      <c r="E860" s="41"/>
    </row>
    <row r="861" hidden="1">
      <c r="A861" s="57" t="s">
        <v>3444</v>
      </c>
      <c r="B861" s="29">
        <v>59294.0</v>
      </c>
      <c r="C861" s="58">
        <v>59294.0</v>
      </c>
      <c r="D861" s="27">
        <v>0.0</v>
      </c>
      <c r="E861" s="41"/>
    </row>
    <row r="862" hidden="1">
      <c r="A862" s="57" t="s">
        <v>3445</v>
      </c>
      <c r="B862" s="29">
        <v>66914.5</v>
      </c>
      <c r="C862" s="58">
        <v>66914.5</v>
      </c>
      <c r="D862" s="27">
        <v>0.0</v>
      </c>
      <c r="E862" s="41"/>
    </row>
    <row r="863" hidden="1">
      <c r="A863" s="57" t="s">
        <v>3447</v>
      </c>
      <c r="B863" s="29">
        <v>5934.0</v>
      </c>
      <c r="C863" s="58">
        <v>5934.0</v>
      </c>
      <c r="D863" s="27">
        <v>0.0</v>
      </c>
      <c r="E863" s="41"/>
    </row>
    <row r="864" hidden="1">
      <c r="A864" s="57" t="s">
        <v>3448</v>
      </c>
      <c r="B864" s="29">
        <v>13533.0</v>
      </c>
      <c r="C864" s="58">
        <v>13533.0</v>
      </c>
      <c r="D864" s="27">
        <v>0.0</v>
      </c>
      <c r="E864" s="41"/>
    </row>
    <row r="865" hidden="1">
      <c r="A865" s="35" t="s">
        <v>3449</v>
      </c>
      <c r="B865" s="29">
        <v>339057.30000000005</v>
      </c>
      <c r="C865" s="58">
        <v>339057.3000000004</v>
      </c>
      <c r="D865" s="27">
        <v>3.4924596548080444E-10</v>
      </c>
      <c r="E865" s="41"/>
    </row>
    <row r="866" hidden="1">
      <c r="A866" s="36" t="s">
        <v>3450</v>
      </c>
      <c r="B866" s="42">
        <v>3.9999999999417923</v>
      </c>
      <c r="C866" s="64">
        <v>15.999999999650754</v>
      </c>
      <c r="D866" s="65">
        <v>11.999999999708962</v>
      </c>
      <c r="E866" s="45"/>
    </row>
    <row r="867" hidden="1"/>
    <row r="868" hidden="1"/>
    <row r="869" hidden="1">
      <c r="A869" s="5" t="s">
        <v>4462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3423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45698.0</v>
      </c>
      <c r="B873" s="6"/>
      <c r="C873" s="53" t="s">
        <v>3424</v>
      </c>
      <c r="D873" s="15">
        <v>45704.0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4" t="s">
        <v>4468</v>
      </c>
      <c r="B875" s="7"/>
      <c r="C875" s="16"/>
      <c r="D875" s="55" t="s">
        <v>4469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3425</v>
      </c>
      <c r="B877" s="6"/>
      <c r="C877" s="6"/>
      <c r="D877" s="6"/>
      <c r="E877" s="7"/>
    </row>
    <row r="878" hidden="1">
      <c r="A878" s="20" t="s">
        <v>3426</v>
      </c>
      <c r="B878" s="21" t="s">
        <v>3427</v>
      </c>
      <c r="C878" s="22" t="s">
        <v>3428</v>
      </c>
      <c r="D878" s="21" t="s">
        <v>3429</v>
      </c>
      <c r="E878" s="23" t="s">
        <v>13</v>
      </c>
    </row>
    <row r="879" hidden="1">
      <c r="A879" s="56" t="s">
        <v>3430</v>
      </c>
      <c r="B879" s="25">
        <v>25957.0</v>
      </c>
      <c r="C879" s="26">
        <v>25960.0</v>
      </c>
      <c r="D879" s="27">
        <v>3.0</v>
      </c>
      <c r="E879" s="28" t="s">
        <v>7799</v>
      </c>
    </row>
    <row r="880" hidden="1">
      <c r="A880" s="56" t="s">
        <v>3431</v>
      </c>
      <c r="B880" s="29">
        <v>22058.0</v>
      </c>
      <c r="C880" s="26">
        <v>22058.0</v>
      </c>
      <c r="D880" s="27">
        <v>0.0</v>
      </c>
      <c r="E880" s="40"/>
    </row>
    <row r="881" hidden="1">
      <c r="A881" s="56" t="s">
        <v>3432</v>
      </c>
      <c r="B881" s="29">
        <v>0.0</v>
      </c>
      <c r="C881" s="26"/>
      <c r="D881" s="27">
        <v>0.0</v>
      </c>
      <c r="E881" s="41"/>
    </row>
    <row r="882" hidden="1">
      <c r="A882" s="56" t="s">
        <v>3434</v>
      </c>
      <c r="B882" s="29">
        <v>501.0</v>
      </c>
      <c r="C882" s="26">
        <v>501.0</v>
      </c>
      <c r="D882" s="27">
        <v>0.0</v>
      </c>
      <c r="E882" s="41"/>
    </row>
    <row r="883" hidden="1">
      <c r="A883" s="31" t="s">
        <v>3436</v>
      </c>
      <c r="B883" s="29">
        <v>0.0</v>
      </c>
      <c r="C883" s="26"/>
      <c r="D883" s="27">
        <v>0.0</v>
      </c>
      <c r="E883" s="28"/>
    </row>
    <row r="884" hidden="1">
      <c r="A884" s="31" t="s">
        <v>3438</v>
      </c>
      <c r="B884" s="29">
        <v>0.0</v>
      </c>
      <c r="C884" s="26"/>
      <c r="D884" s="27">
        <v>0.0</v>
      </c>
      <c r="E884" s="41"/>
    </row>
    <row r="885" hidden="1">
      <c r="A885" s="31" t="s">
        <v>3439</v>
      </c>
      <c r="B885" s="29">
        <v>386.0</v>
      </c>
      <c r="C885" s="26">
        <v>386.0</v>
      </c>
      <c r="D885" s="27">
        <v>0.0</v>
      </c>
      <c r="E885" s="28" t="s">
        <v>7800</v>
      </c>
    </row>
    <row r="886" hidden="1">
      <c r="A886" s="31" t="s">
        <v>3441</v>
      </c>
      <c r="B886" s="29">
        <v>2880.0</v>
      </c>
      <c r="C886" s="26">
        <v>2880.0</v>
      </c>
      <c r="D886" s="27">
        <v>0.0</v>
      </c>
      <c r="E886" s="41"/>
    </row>
    <row r="887" hidden="1">
      <c r="A887" s="57" t="s">
        <v>3442</v>
      </c>
      <c r="B887" s="29">
        <v>117034.0</v>
      </c>
      <c r="C887" s="29">
        <v>117034.0</v>
      </c>
      <c r="D887" s="27">
        <v>0.0</v>
      </c>
      <c r="E887" s="41"/>
    </row>
    <row r="888" hidden="1">
      <c r="A888" s="57" t="s">
        <v>3443</v>
      </c>
      <c r="B888" s="29">
        <v>44833.0</v>
      </c>
      <c r="C888" s="58">
        <v>44569.0</v>
      </c>
      <c r="D888" s="27">
        <v>-264.0</v>
      </c>
      <c r="E888" s="41"/>
    </row>
    <row r="889" hidden="1">
      <c r="A889" s="57" t="s">
        <v>3444</v>
      </c>
      <c r="B889" s="29">
        <v>59035.0</v>
      </c>
      <c r="C889" s="58">
        <v>59035.0</v>
      </c>
      <c r="D889" s="27">
        <v>0.0</v>
      </c>
      <c r="E889" s="41"/>
    </row>
    <row r="890" hidden="1">
      <c r="A890" s="57" t="s">
        <v>3445</v>
      </c>
      <c r="B890" s="29">
        <v>70121.5</v>
      </c>
      <c r="C890" s="58">
        <v>70121.5</v>
      </c>
      <c r="D890" s="27">
        <v>0.0</v>
      </c>
      <c r="E890" s="41"/>
    </row>
    <row r="891" hidden="1">
      <c r="A891" s="57" t="s">
        <v>3447</v>
      </c>
      <c r="B891" s="29">
        <v>4776.0</v>
      </c>
      <c r="C891" s="58">
        <v>4776.0</v>
      </c>
      <c r="D891" s="27">
        <v>0.0</v>
      </c>
      <c r="E891" s="41"/>
    </row>
    <row r="892" hidden="1">
      <c r="A892" s="57" t="s">
        <v>3448</v>
      </c>
      <c r="B892" s="29">
        <v>9055.0</v>
      </c>
      <c r="C892" s="58">
        <v>9055.0</v>
      </c>
      <c r="D892" s="27">
        <v>0.0</v>
      </c>
      <c r="E892" s="41"/>
    </row>
    <row r="893" hidden="1">
      <c r="A893" s="35" t="s">
        <v>3449</v>
      </c>
      <c r="B893" s="29">
        <v>347576.5</v>
      </c>
      <c r="C893" s="58">
        <v>347312.5</v>
      </c>
      <c r="D893" s="27">
        <v>-264.0</v>
      </c>
      <c r="E893" s="41"/>
    </row>
    <row r="894" hidden="1">
      <c r="A894" s="36" t="s">
        <v>3450</v>
      </c>
      <c r="B894" s="42">
        <v>5.0</v>
      </c>
      <c r="C894" s="64">
        <v>8.0</v>
      </c>
      <c r="D894" s="65">
        <v>3.0</v>
      </c>
      <c r="E894" s="45"/>
    </row>
    <row r="895" hidden="1"/>
    <row r="896" hidden="1"/>
    <row r="897" hidden="1">
      <c r="A897" s="5" t="s">
        <v>4462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3423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45705.0</v>
      </c>
      <c r="B901" s="6"/>
      <c r="C901" s="53" t="s">
        <v>3424</v>
      </c>
      <c r="D901" s="15">
        <v>45711.0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4" t="s">
        <v>4468</v>
      </c>
      <c r="B903" s="7"/>
      <c r="C903" s="16"/>
      <c r="D903" s="55" t="s">
        <v>4469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3425</v>
      </c>
      <c r="B905" s="6"/>
      <c r="C905" s="6"/>
      <c r="D905" s="6"/>
      <c r="E905" s="7"/>
    </row>
    <row r="906" hidden="1">
      <c r="A906" s="20" t="s">
        <v>3426</v>
      </c>
      <c r="B906" s="21" t="s">
        <v>3427</v>
      </c>
      <c r="C906" s="22" t="s">
        <v>3428</v>
      </c>
      <c r="D906" s="21" t="s">
        <v>3429</v>
      </c>
      <c r="E906" s="23" t="s">
        <v>13</v>
      </c>
    </row>
    <row r="907" hidden="1">
      <c r="A907" s="56" t="s">
        <v>3430</v>
      </c>
      <c r="B907" s="25">
        <v>37584.0</v>
      </c>
      <c r="C907" s="26">
        <v>37600.0</v>
      </c>
      <c r="D907" s="27">
        <v>16.0</v>
      </c>
      <c r="E907" s="28"/>
    </row>
    <row r="908" hidden="1">
      <c r="A908" s="56" t="s">
        <v>3431</v>
      </c>
      <c r="B908" s="29">
        <v>4391.0</v>
      </c>
      <c r="C908" s="26">
        <v>4391.0</v>
      </c>
      <c r="D908" s="27">
        <v>0.0</v>
      </c>
      <c r="E908" s="40"/>
    </row>
    <row r="909" hidden="1">
      <c r="A909" s="56" t="s">
        <v>3432</v>
      </c>
      <c r="B909" s="29">
        <v>110.0</v>
      </c>
      <c r="C909" s="26">
        <v>110.0</v>
      </c>
      <c r="D909" s="27">
        <v>0.0</v>
      </c>
      <c r="E909" s="41"/>
    </row>
    <row r="910" hidden="1">
      <c r="A910" s="56" t="s">
        <v>3434</v>
      </c>
      <c r="B910" s="29">
        <v>999.0</v>
      </c>
      <c r="C910" s="26">
        <v>999.0</v>
      </c>
      <c r="D910" s="27">
        <v>0.0</v>
      </c>
      <c r="E910" s="41"/>
    </row>
    <row r="911" hidden="1">
      <c r="A911" s="31" t="s">
        <v>3436</v>
      </c>
      <c r="B911" s="29">
        <v>0.0</v>
      </c>
      <c r="C911" s="26"/>
      <c r="D911" s="27">
        <v>0.0</v>
      </c>
      <c r="E911" s="28"/>
    </row>
    <row r="912" hidden="1">
      <c r="A912" s="31" t="s">
        <v>3438</v>
      </c>
      <c r="B912" s="29">
        <v>0.0</v>
      </c>
      <c r="C912" s="26"/>
      <c r="D912" s="27">
        <v>0.0</v>
      </c>
      <c r="E912" s="41"/>
    </row>
    <row r="913" hidden="1">
      <c r="A913" s="31" t="s">
        <v>3439</v>
      </c>
      <c r="B913" s="29">
        <v>295.0</v>
      </c>
      <c r="C913" s="26">
        <v>115.0</v>
      </c>
      <c r="D913" s="27">
        <v>-180.0</v>
      </c>
      <c r="E913" s="28"/>
    </row>
    <row r="914" hidden="1">
      <c r="A914" s="31" t="s">
        <v>3441</v>
      </c>
      <c r="B914" s="29">
        <v>2520.0</v>
      </c>
      <c r="C914" s="26">
        <v>2700.0</v>
      </c>
      <c r="D914" s="27">
        <v>180.0</v>
      </c>
      <c r="E914" s="41"/>
    </row>
    <row r="915" hidden="1">
      <c r="A915" s="57" t="s">
        <v>3442</v>
      </c>
      <c r="B915" s="29">
        <v>112388.0</v>
      </c>
      <c r="C915" s="29">
        <v>112388.0</v>
      </c>
      <c r="D915" s="27">
        <v>0.0</v>
      </c>
      <c r="E915" s="41"/>
    </row>
    <row r="916" hidden="1">
      <c r="A916" s="57" t="s">
        <v>3443</v>
      </c>
      <c r="B916" s="29">
        <v>45885.0</v>
      </c>
      <c r="C916" s="58">
        <v>45885.0</v>
      </c>
      <c r="D916" s="27">
        <v>0.0</v>
      </c>
      <c r="E916" s="41"/>
    </row>
    <row r="917" hidden="1">
      <c r="A917" s="57" t="s">
        <v>3444</v>
      </c>
      <c r="B917" s="29">
        <v>55726.0</v>
      </c>
      <c r="C917" s="58">
        <v>54804.0</v>
      </c>
      <c r="D917" s="27">
        <v>-922.0</v>
      </c>
      <c r="E917" s="41"/>
    </row>
    <row r="918" hidden="1">
      <c r="A918" s="57" t="s">
        <v>3445</v>
      </c>
      <c r="B918" s="29">
        <v>63547.0</v>
      </c>
      <c r="C918" s="58">
        <v>63547.0</v>
      </c>
      <c r="D918" s="27">
        <v>0.0</v>
      </c>
      <c r="E918" s="41"/>
    </row>
    <row r="919" hidden="1">
      <c r="A919" s="57" t="s">
        <v>3447</v>
      </c>
      <c r="B919" s="29">
        <v>6111.0</v>
      </c>
      <c r="C919" s="58">
        <v>6111.0</v>
      </c>
      <c r="D919" s="27">
        <v>0.0</v>
      </c>
      <c r="E919" s="41"/>
    </row>
    <row r="920" hidden="1">
      <c r="A920" s="57" t="s">
        <v>3448</v>
      </c>
      <c r="B920" s="29">
        <v>15004.0</v>
      </c>
      <c r="C920" s="58">
        <v>14740.0</v>
      </c>
      <c r="D920" s="27">
        <v>-264.0</v>
      </c>
      <c r="E920" s="41"/>
    </row>
    <row r="921" hidden="1">
      <c r="A921" s="35" t="s">
        <v>3449</v>
      </c>
      <c r="B921" s="29">
        <v>329554.5</v>
      </c>
      <c r="C921" s="58">
        <v>328368.5</v>
      </c>
      <c r="D921" s="27">
        <v>-1186.0</v>
      </c>
      <c r="E921" s="41"/>
    </row>
    <row r="922" hidden="1">
      <c r="A922" s="36" t="s">
        <v>3450</v>
      </c>
      <c r="B922" s="42">
        <v>1.5</v>
      </c>
      <c r="C922" s="64">
        <v>281.5</v>
      </c>
      <c r="D922" s="65">
        <v>280.0</v>
      </c>
      <c r="E922" s="45"/>
    </row>
    <row r="923" hidden="1"/>
    <row r="924" hidden="1"/>
    <row r="925" hidden="1">
      <c r="A925" s="5" t="s">
        <v>4462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3423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45705.0</v>
      </c>
      <c r="B929" s="6"/>
      <c r="C929" s="53" t="s">
        <v>3424</v>
      </c>
      <c r="D929" s="15">
        <v>45711.0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4" t="s">
        <v>4468</v>
      </c>
      <c r="B931" s="7"/>
      <c r="C931" s="16"/>
      <c r="D931" s="55" t="s">
        <v>4469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3425</v>
      </c>
      <c r="B933" s="6"/>
      <c r="C933" s="6"/>
      <c r="D933" s="6"/>
      <c r="E933" s="7"/>
    </row>
    <row r="934" hidden="1">
      <c r="A934" s="20" t="s">
        <v>3426</v>
      </c>
      <c r="B934" s="21" t="s">
        <v>3427</v>
      </c>
      <c r="C934" s="22" t="s">
        <v>3428</v>
      </c>
      <c r="D934" s="21" t="s">
        <v>3429</v>
      </c>
      <c r="E934" s="23" t="s">
        <v>13</v>
      </c>
    </row>
    <row r="935" hidden="1">
      <c r="A935" s="56" t="s">
        <v>3430</v>
      </c>
      <c r="B935" s="25">
        <v>37584.0</v>
      </c>
      <c r="C935" s="26">
        <v>37600.0</v>
      </c>
      <c r="D935" s="27">
        <v>16.0</v>
      </c>
      <c r="E935" s="28"/>
    </row>
    <row r="936" hidden="1">
      <c r="A936" s="56" t="s">
        <v>3431</v>
      </c>
      <c r="B936" s="29">
        <v>4391.0</v>
      </c>
      <c r="C936" s="26">
        <v>4391.0</v>
      </c>
      <c r="D936" s="27">
        <v>0.0</v>
      </c>
      <c r="E936" s="40"/>
    </row>
    <row r="937" hidden="1">
      <c r="A937" s="56" t="s">
        <v>3432</v>
      </c>
      <c r="B937" s="29">
        <v>110.0</v>
      </c>
      <c r="C937" s="26">
        <v>110.0</v>
      </c>
      <c r="D937" s="27">
        <v>0.0</v>
      </c>
      <c r="E937" s="41"/>
    </row>
    <row r="938" hidden="1">
      <c r="A938" s="56" t="s">
        <v>3434</v>
      </c>
      <c r="B938" s="29">
        <v>999.0</v>
      </c>
      <c r="C938" s="26">
        <v>999.0</v>
      </c>
      <c r="D938" s="27">
        <v>0.0</v>
      </c>
      <c r="E938" s="41"/>
    </row>
    <row r="939" hidden="1">
      <c r="A939" s="31" t="s">
        <v>3436</v>
      </c>
      <c r="B939" s="29">
        <v>0.0</v>
      </c>
      <c r="C939" s="26"/>
      <c r="D939" s="27">
        <v>0.0</v>
      </c>
      <c r="E939" s="28"/>
    </row>
    <row r="940" hidden="1">
      <c r="A940" s="31" t="s">
        <v>3438</v>
      </c>
      <c r="B940" s="29">
        <v>0.0</v>
      </c>
      <c r="C940" s="26"/>
      <c r="D940" s="27">
        <v>0.0</v>
      </c>
      <c r="E940" s="41"/>
    </row>
    <row r="941" hidden="1">
      <c r="A941" s="31" t="s">
        <v>3439</v>
      </c>
      <c r="B941" s="29">
        <v>295.0</v>
      </c>
      <c r="C941" s="26">
        <v>115.0</v>
      </c>
      <c r="D941" s="27">
        <v>-180.0</v>
      </c>
      <c r="E941" s="28"/>
    </row>
    <row r="942" hidden="1">
      <c r="A942" s="31" t="s">
        <v>3441</v>
      </c>
      <c r="B942" s="29">
        <v>2520.0</v>
      </c>
      <c r="C942" s="26">
        <v>2700.0</v>
      </c>
      <c r="D942" s="27">
        <v>180.0</v>
      </c>
      <c r="E942" s="41"/>
    </row>
    <row r="943" hidden="1">
      <c r="A943" s="57" t="s">
        <v>3442</v>
      </c>
      <c r="B943" s="29">
        <v>112388.0</v>
      </c>
      <c r="C943" s="29">
        <v>112388.0</v>
      </c>
      <c r="D943" s="27">
        <v>0.0</v>
      </c>
      <c r="E943" s="41"/>
    </row>
    <row r="944" hidden="1">
      <c r="A944" s="57" t="s">
        <v>3443</v>
      </c>
      <c r="B944" s="29">
        <v>45885.0</v>
      </c>
      <c r="C944" s="58">
        <v>45885.0</v>
      </c>
      <c r="D944" s="27">
        <v>0.0</v>
      </c>
      <c r="E944" s="41"/>
    </row>
    <row r="945" hidden="1">
      <c r="A945" s="57" t="s">
        <v>3444</v>
      </c>
      <c r="B945" s="29">
        <v>55726.0</v>
      </c>
      <c r="C945" s="58">
        <v>54804.0</v>
      </c>
      <c r="D945" s="27">
        <v>-922.0</v>
      </c>
      <c r="E945" s="41"/>
    </row>
    <row r="946" hidden="1">
      <c r="A946" s="57" t="s">
        <v>3445</v>
      </c>
      <c r="B946" s="29">
        <v>63547.0</v>
      </c>
      <c r="C946" s="58">
        <v>63547.0</v>
      </c>
      <c r="D946" s="27">
        <v>0.0</v>
      </c>
      <c r="E946" s="41"/>
    </row>
    <row r="947" hidden="1">
      <c r="A947" s="57" t="s">
        <v>3447</v>
      </c>
      <c r="B947" s="29">
        <v>6111.0</v>
      </c>
      <c r="C947" s="58">
        <v>6111.0</v>
      </c>
      <c r="D947" s="27">
        <v>0.0</v>
      </c>
      <c r="E947" s="41"/>
    </row>
    <row r="948" hidden="1">
      <c r="A948" s="57" t="s">
        <v>3448</v>
      </c>
      <c r="B948" s="29">
        <v>15004.0</v>
      </c>
      <c r="C948" s="58">
        <v>14740.0</v>
      </c>
      <c r="D948" s="27">
        <v>-264.0</v>
      </c>
      <c r="E948" s="41"/>
    </row>
    <row r="949" hidden="1">
      <c r="A949" s="35" t="s">
        <v>3449</v>
      </c>
      <c r="B949" s="29">
        <v>329554.5</v>
      </c>
      <c r="C949" s="58">
        <v>328368.5</v>
      </c>
      <c r="D949" s="27">
        <v>-1186.0</v>
      </c>
      <c r="E949" s="41"/>
    </row>
    <row r="950" hidden="1">
      <c r="A950" s="36" t="s">
        <v>3450</v>
      </c>
      <c r="B950" s="42">
        <v>1.5</v>
      </c>
      <c r="C950" s="64">
        <v>281.5</v>
      </c>
      <c r="D950" s="65">
        <v>280.0</v>
      </c>
      <c r="E950" s="45"/>
    </row>
    <row r="951" hidden="1"/>
    <row r="952" hidden="1"/>
    <row r="953" hidden="1">
      <c r="A953" s="5" t="s">
        <v>4462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3423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45717.0</v>
      </c>
      <c r="B957" s="6"/>
      <c r="C957" s="53" t="s">
        <v>3424</v>
      </c>
      <c r="D957" s="15">
        <v>45718.0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4" t="s">
        <v>4477</v>
      </c>
      <c r="B959" s="7"/>
      <c r="C959" s="16"/>
      <c r="D959" s="55" t="s">
        <v>4469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3425</v>
      </c>
      <c r="B961" s="6"/>
      <c r="C961" s="6"/>
      <c r="D961" s="6"/>
      <c r="E961" s="7"/>
    </row>
    <row r="962" hidden="1">
      <c r="A962" s="20" t="s">
        <v>3426</v>
      </c>
      <c r="B962" s="21" t="s">
        <v>3427</v>
      </c>
      <c r="C962" s="22" t="s">
        <v>3428</v>
      </c>
      <c r="D962" s="21" t="s">
        <v>3429</v>
      </c>
      <c r="E962" s="23" t="s">
        <v>13</v>
      </c>
    </row>
    <row r="963" hidden="1">
      <c r="A963" s="56" t="s">
        <v>3430</v>
      </c>
      <c r="B963" s="25">
        <v>13148.0</v>
      </c>
      <c r="C963" s="26">
        <v>13150.0</v>
      </c>
      <c r="D963" s="27">
        <v>2.0</v>
      </c>
      <c r="E963" s="28"/>
    </row>
    <row r="964" hidden="1">
      <c r="A964" s="56" t="s">
        <v>3431</v>
      </c>
      <c r="B964" s="29">
        <v>6767.0</v>
      </c>
      <c r="C964" s="26">
        <v>6767.0</v>
      </c>
      <c r="D964" s="27">
        <v>0.0</v>
      </c>
      <c r="E964" s="40"/>
    </row>
    <row r="965" hidden="1">
      <c r="A965" s="56" t="s">
        <v>3432</v>
      </c>
      <c r="B965" s="29">
        <v>0.0</v>
      </c>
      <c r="C965" s="26"/>
      <c r="D965" s="27">
        <v>0.0</v>
      </c>
      <c r="E965" s="41"/>
    </row>
    <row r="966" hidden="1">
      <c r="A966" s="56" t="s">
        <v>3434</v>
      </c>
      <c r="B966" s="29">
        <v>500.0</v>
      </c>
      <c r="C966" s="26">
        <v>500.0</v>
      </c>
      <c r="D966" s="27">
        <v>0.0</v>
      </c>
      <c r="E966" s="41"/>
    </row>
    <row r="967" hidden="1">
      <c r="A967" s="31" t="s">
        <v>3436</v>
      </c>
      <c r="B967" s="29">
        <v>0.0</v>
      </c>
      <c r="C967" s="26"/>
      <c r="D967" s="27">
        <v>0.0</v>
      </c>
      <c r="E967" s="28"/>
    </row>
    <row r="968" hidden="1">
      <c r="A968" s="31" t="s">
        <v>3438</v>
      </c>
      <c r="B968" s="29">
        <v>0.0</v>
      </c>
      <c r="C968" s="26"/>
      <c r="D968" s="27">
        <v>0.0</v>
      </c>
      <c r="E968" s="41"/>
    </row>
    <row r="969" hidden="1">
      <c r="A969" s="31" t="s">
        <v>3439</v>
      </c>
      <c r="B969" s="29">
        <v>520.0</v>
      </c>
      <c r="C969" s="26">
        <v>520.0</v>
      </c>
      <c r="D969" s="27">
        <v>0.0</v>
      </c>
      <c r="E969" s="28"/>
    </row>
    <row r="970" hidden="1">
      <c r="A970" s="31" t="s">
        <v>3441</v>
      </c>
      <c r="B970" s="29">
        <v>0.0</v>
      </c>
      <c r="C970" s="26"/>
      <c r="D970" s="27">
        <v>0.0</v>
      </c>
      <c r="E970" s="41"/>
    </row>
    <row r="971" hidden="1">
      <c r="A971" s="57" t="s">
        <v>3442</v>
      </c>
      <c r="B971" s="29">
        <v>29126.0</v>
      </c>
      <c r="C971" s="29">
        <v>29126.0</v>
      </c>
      <c r="D971" s="27">
        <v>0.0</v>
      </c>
      <c r="E971" s="41"/>
    </row>
    <row r="972" hidden="1">
      <c r="A972" s="57" t="s">
        <v>3443</v>
      </c>
      <c r="B972" s="29">
        <v>20408.0</v>
      </c>
      <c r="C972" s="58">
        <v>20408.0</v>
      </c>
      <c r="D972" s="27">
        <v>0.0</v>
      </c>
      <c r="E972" s="41"/>
    </row>
    <row r="973" hidden="1">
      <c r="A973" s="57" t="s">
        <v>3444</v>
      </c>
      <c r="B973" s="29">
        <v>28784.0</v>
      </c>
      <c r="C973" s="58">
        <v>28784.0</v>
      </c>
      <c r="D973" s="27">
        <v>0.0</v>
      </c>
      <c r="E973" s="41"/>
    </row>
    <row r="974" hidden="1">
      <c r="A974" s="57" t="s">
        <v>3445</v>
      </c>
      <c r="B974" s="29">
        <v>22476.0</v>
      </c>
      <c r="C974" s="58">
        <v>22476.0</v>
      </c>
      <c r="D974" s="27">
        <v>0.0</v>
      </c>
      <c r="E974" s="41"/>
    </row>
    <row r="975" hidden="1">
      <c r="A975" s="57" t="s">
        <v>3447</v>
      </c>
      <c r="B975" s="29">
        <v>1068.0</v>
      </c>
      <c r="C975" s="58">
        <v>1068.0</v>
      </c>
      <c r="D975" s="27">
        <v>0.0</v>
      </c>
      <c r="E975" s="41"/>
    </row>
    <row r="976" hidden="1">
      <c r="A976" s="57" t="s">
        <v>3448</v>
      </c>
      <c r="B976" s="29">
        <v>6186.0</v>
      </c>
      <c r="C976" s="58">
        <v>6186.0</v>
      </c>
      <c r="D976" s="27">
        <v>0.0</v>
      </c>
      <c r="E976" s="41"/>
    </row>
    <row r="977" hidden="1">
      <c r="A977" s="35" t="s">
        <v>3449</v>
      </c>
      <c r="B977" s="29">
        <v>122796.0</v>
      </c>
      <c r="C977" s="58">
        <v>122796.0</v>
      </c>
      <c r="D977" s="27">
        <v>0.0</v>
      </c>
      <c r="E977" s="41"/>
    </row>
    <row r="978" hidden="1">
      <c r="A978" s="36" t="s">
        <v>3450</v>
      </c>
      <c r="B978" s="42">
        <v>1.0</v>
      </c>
      <c r="C978" s="64">
        <v>3.0</v>
      </c>
      <c r="D978" s="65">
        <v>2.0</v>
      </c>
      <c r="E978" s="45"/>
    </row>
    <row r="979" hidden="1"/>
    <row r="980" hidden="1"/>
    <row r="981" hidden="1">
      <c r="A981" s="5" t="s">
        <v>4462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3423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3" t="s">
        <v>3424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4" t="s">
        <v>4468</v>
      </c>
      <c r="B987" s="7"/>
      <c r="C987" s="16"/>
      <c r="D987" s="55" t="s">
        <v>4469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3425</v>
      </c>
      <c r="B989" s="6"/>
      <c r="C989" s="6"/>
      <c r="D989" s="6"/>
      <c r="E989" s="7"/>
    </row>
    <row r="990" hidden="1">
      <c r="A990" s="20" t="s">
        <v>3426</v>
      </c>
      <c r="B990" s="21" t="s">
        <v>3427</v>
      </c>
      <c r="C990" s="22" t="s">
        <v>3428</v>
      </c>
      <c r="D990" s="21" t="s">
        <v>3429</v>
      </c>
      <c r="E990" s="23" t="s">
        <v>13</v>
      </c>
    </row>
    <row r="991" hidden="1">
      <c r="A991" s="56" t="s">
        <v>3430</v>
      </c>
      <c r="B991" s="25">
        <v>23484.0</v>
      </c>
      <c r="C991" s="26">
        <v>23485.0</v>
      </c>
      <c r="D991" s="27">
        <v>1.0</v>
      </c>
      <c r="E991" s="28"/>
    </row>
    <row r="992" hidden="1">
      <c r="A992" s="56" t="s">
        <v>3431</v>
      </c>
      <c r="B992" s="29">
        <v>17129.0</v>
      </c>
      <c r="C992" s="26">
        <v>17129.0</v>
      </c>
      <c r="D992" s="27">
        <v>0.0</v>
      </c>
      <c r="E992" s="40"/>
    </row>
    <row r="993" hidden="1">
      <c r="A993" s="56" t="s">
        <v>3432</v>
      </c>
      <c r="B993" s="29">
        <v>225.0</v>
      </c>
      <c r="C993" s="26">
        <v>225.0</v>
      </c>
      <c r="D993" s="27">
        <v>0.0</v>
      </c>
      <c r="E993" s="41"/>
    </row>
    <row r="994" hidden="1">
      <c r="A994" s="56" t="s">
        <v>3434</v>
      </c>
      <c r="B994" s="29">
        <v>500.0</v>
      </c>
      <c r="C994" s="26">
        <v>500.0</v>
      </c>
      <c r="D994" s="27">
        <v>0.0</v>
      </c>
      <c r="E994" s="41"/>
    </row>
    <row r="995" hidden="1">
      <c r="A995" s="31" t="s">
        <v>3436</v>
      </c>
      <c r="B995" s="29">
        <v>0.0</v>
      </c>
      <c r="C995" s="26"/>
      <c r="D995" s="27">
        <v>0.0</v>
      </c>
      <c r="E995" s="28"/>
    </row>
    <row r="996" hidden="1">
      <c r="A996" s="31" t="s">
        <v>3438</v>
      </c>
      <c r="B996" s="29">
        <v>0.0</v>
      </c>
      <c r="C996" s="26"/>
      <c r="D996" s="27">
        <v>0.0</v>
      </c>
      <c r="E996" s="41"/>
    </row>
    <row r="997" hidden="1">
      <c r="A997" s="31" t="s">
        <v>3439</v>
      </c>
      <c r="B997" s="29">
        <v>1960.0</v>
      </c>
      <c r="C997" s="26"/>
      <c r="D997" s="27">
        <v>-1960.0</v>
      </c>
      <c r="E997" s="28"/>
    </row>
    <row r="998" hidden="1">
      <c r="A998" s="31" t="s">
        <v>3441</v>
      </c>
      <c r="B998" s="29">
        <v>1960.0</v>
      </c>
      <c r="C998" s="26">
        <v>3920.0</v>
      </c>
      <c r="D998" s="27">
        <v>1960.0</v>
      </c>
      <c r="E998" s="41"/>
    </row>
    <row r="999" hidden="1">
      <c r="A999" s="57" t="s">
        <v>3442</v>
      </c>
      <c r="B999" s="29">
        <v>79161.0</v>
      </c>
      <c r="C999" s="29">
        <v>79161.0</v>
      </c>
      <c r="D999" s="27">
        <v>0.0</v>
      </c>
      <c r="E999" s="41"/>
    </row>
    <row r="1000" hidden="1">
      <c r="A1000" s="57" t="s">
        <v>3443</v>
      </c>
      <c r="B1000" s="29">
        <v>36190.0</v>
      </c>
      <c r="C1000" s="58">
        <v>36190.0</v>
      </c>
      <c r="D1000" s="27">
        <v>0.0</v>
      </c>
      <c r="E1000" s="41"/>
    </row>
    <row r="1001" hidden="1">
      <c r="A1001" s="57" t="s">
        <v>3444</v>
      </c>
      <c r="B1001" s="29">
        <v>49168.0</v>
      </c>
      <c r="C1001" s="58">
        <v>49168.0</v>
      </c>
      <c r="D1001" s="27">
        <v>0.0</v>
      </c>
      <c r="E1001" s="41"/>
    </row>
    <row r="1002" hidden="1">
      <c r="A1002" s="57" t="s">
        <v>3445</v>
      </c>
      <c r="B1002" s="29">
        <v>60887.5</v>
      </c>
      <c r="C1002" s="58">
        <v>60887.5</v>
      </c>
      <c r="D1002" s="27">
        <v>0.0</v>
      </c>
      <c r="E1002" s="41"/>
    </row>
    <row r="1003" hidden="1">
      <c r="A1003" s="57" t="s">
        <v>3447</v>
      </c>
      <c r="B1003" s="29">
        <v>3579.0</v>
      </c>
      <c r="C1003" s="58">
        <v>3579.0</v>
      </c>
      <c r="D1003" s="27">
        <v>0.0</v>
      </c>
      <c r="E1003" s="41"/>
    </row>
    <row r="1004" hidden="1">
      <c r="A1004" s="57" t="s">
        <v>3448</v>
      </c>
      <c r="B1004" s="29">
        <v>7961.0</v>
      </c>
      <c r="C1004" s="58">
        <v>7961.0</v>
      </c>
      <c r="D1004" s="27">
        <v>0.0</v>
      </c>
      <c r="E1004" s="41"/>
    </row>
    <row r="1005" hidden="1">
      <c r="A1005" s="35" t="s">
        <v>3449</v>
      </c>
      <c r="B1005" s="29">
        <v>274242.5</v>
      </c>
      <c r="C1005" s="58">
        <v>274242.5</v>
      </c>
      <c r="D1005" s="27">
        <v>0.0</v>
      </c>
      <c r="E1005" s="41"/>
    </row>
    <row r="1006" hidden="1">
      <c r="A1006" s="36" t="s">
        <v>3450</v>
      </c>
      <c r="B1006" s="42">
        <v>1.0</v>
      </c>
      <c r="C1006" s="64">
        <v>2.0</v>
      </c>
      <c r="D1006" s="65">
        <v>1.0</v>
      </c>
      <c r="E1006" s="45"/>
    </row>
    <row r="1007" hidden="1"/>
    <row r="1008" hidden="1"/>
    <row r="1009" hidden="1">
      <c r="A1009" s="5" t="s">
        <v>4462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3423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45719.0</v>
      </c>
      <c r="B1013" s="6"/>
      <c r="C1013" s="53" t="s">
        <v>3424</v>
      </c>
      <c r="D1013" s="15">
        <v>45725.0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4" t="s">
        <v>4468</v>
      </c>
      <c r="B1015" s="7"/>
      <c r="C1015" s="16"/>
      <c r="D1015" s="55" t="s">
        <v>4469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3425</v>
      </c>
      <c r="B1017" s="6"/>
      <c r="C1017" s="6"/>
      <c r="D1017" s="6"/>
      <c r="E1017" s="7"/>
    </row>
    <row r="1018" hidden="1">
      <c r="A1018" s="20" t="s">
        <v>3426</v>
      </c>
      <c r="B1018" s="21" t="s">
        <v>3427</v>
      </c>
      <c r="C1018" s="22" t="s">
        <v>3428</v>
      </c>
      <c r="D1018" s="21" t="s">
        <v>3429</v>
      </c>
      <c r="E1018" s="23" t="s">
        <v>13</v>
      </c>
    </row>
    <row r="1019" hidden="1">
      <c r="A1019" s="56" t="s">
        <v>3430</v>
      </c>
      <c r="B1019" s="25">
        <v>23484.0</v>
      </c>
      <c r="C1019" s="26">
        <v>23485.0</v>
      </c>
      <c r="D1019" s="27">
        <v>1.0</v>
      </c>
      <c r="E1019" s="28"/>
    </row>
    <row r="1020" hidden="1">
      <c r="A1020" s="56" t="s">
        <v>3431</v>
      </c>
      <c r="B1020" s="29">
        <v>17129.0</v>
      </c>
      <c r="C1020" s="26">
        <v>17129.0</v>
      </c>
      <c r="D1020" s="27">
        <v>0.0</v>
      </c>
      <c r="E1020" s="40"/>
    </row>
    <row r="1021" hidden="1">
      <c r="A1021" s="56" t="s">
        <v>3432</v>
      </c>
      <c r="B1021" s="29">
        <v>225.0</v>
      </c>
      <c r="C1021" s="26">
        <v>225.0</v>
      </c>
      <c r="D1021" s="27">
        <v>0.0</v>
      </c>
      <c r="E1021" s="41"/>
    </row>
    <row r="1022" hidden="1">
      <c r="A1022" s="56" t="s">
        <v>3434</v>
      </c>
      <c r="B1022" s="29">
        <v>500.0</v>
      </c>
      <c r="C1022" s="26">
        <v>500.0</v>
      </c>
      <c r="D1022" s="27">
        <v>0.0</v>
      </c>
      <c r="E1022" s="41"/>
    </row>
    <row r="1023" hidden="1">
      <c r="A1023" s="31" t="s">
        <v>3436</v>
      </c>
      <c r="B1023" s="29">
        <v>0.0</v>
      </c>
      <c r="C1023" s="26"/>
      <c r="D1023" s="27">
        <v>0.0</v>
      </c>
      <c r="E1023" s="28"/>
    </row>
    <row r="1024" hidden="1">
      <c r="A1024" s="31" t="s">
        <v>3438</v>
      </c>
      <c r="B1024" s="29">
        <v>0.0</v>
      </c>
      <c r="C1024" s="26"/>
      <c r="D1024" s="27">
        <v>0.0</v>
      </c>
      <c r="E1024" s="41"/>
    </row>
    <row r="1025" hidden="1">
      <c r="A1025" s="31" t="s">
        <v>3439</v>
      </c>
      <c r="B1025" s="29">
        <v>1960.0</v>
      </c>
      <c r="C1025" s="26"/>
      <c r="D1025" s="27">
        <v>-1960.0</v>
      </c>
      <c r="E1025" s="28"/>
    </row>
    <row r="1026" hidden="1">
      <c r="A1026" s="31" t="s">
        <v>3441</v>
      </c>
      <c r="B1026" s="29">
        <v>1960.0</v>
      </c>
      <c r="C1026" s="26">
        <v>3920.0</v>
      </c>
      <c r="D1026" s="27">
        <v>1960.0</v>
      </c>
      <c r="E1026" s="41"/>
    </row>
    <row r="1027" hidden="1">
      <c r="A1027" s="57" t="s">
        <v>3442</v>
      </c>
      <c r="B1027" s="29">
        <v>79161.0</v>
      </c>
      <c r="C1027" s="29">
        <v>79161.0</v>
      </c>
      <c r="D1027" s="27">
        <v>0.0</v>
      </c>
      <c r="E1027" s="41"/>
    </row>
    <row r="1028" hidden="1">
      <c r="A1028" s="57" t="s">
        <v>3443</v>
      </c>
      <c r="B1028" s="29">
        <v>36190.0</v>
      </c>
      <c r="C1028" s="58">
        <v>36190.0</v>
      </c>
      <c r="D1028" s="27">
        <v>0.0</v>
      </c>
      <c r="E1028" s="41"/>
    </row>
    <row r="1029" hidden="1">
      <c r="A1029" s="57" t="s">
        <v>3444</v>
      </c>
      <c r="B1029" s="29">
        <v>49168.0</v>
      </c>
      <c r="C1029" s="58">
        <v>49168.0</v>
      </c>
      <c r="D1029" s="27">
        <v>0.0</v>
      </c>
      <c r="E1029" s="41"/>
    </row>
    <row r="1030" hidden="1">
      <c r="A1030" s="57" t="s">
        <v>3445</v>
      </c>
      <c r="B1030" s="29">
        <v>60887.5</v>
      </c>
      <c r="C1030" s="58">
        <v>60887.5</v>
      </c>
      <c r="D1030" s="27">
        <v>0.0</v>
      </c>
      <c r="E1030" s="41"/>
    </row>
    <row r="1031" hidden="1">
      <c r="A1031" s="57" t="s">
        <v>3447</v>
      </c>
      <c r="B1031" s="29">
        <v>3579.0</v>
      </c>
      <c r="C1031" s="58">
        <v>3579.0</v>
      </c>
      <c r="D1031" s="27">
        <v>0.0</v>
      </c>
      <c r="E1031" s="41"/>
    </row>
    <row r="1032" hidden="1">
      <c r="A1032" s="57" t="s">
        <v>3448</v>
      </c>
      <c r="B1032" s="29">
        <v>7961.0</v>
      </c>
      <c r="C1032" s="58">
        <v>7961.0</v>
      </c>
      <c r="D1032" s="27">
        <v>0.0</v>
      </c>
      <c r="E1032" s="41"/>
    </row>
    <row r="1033" hidden="1">
      <c r="A1033" s="35" t="s">
        <v>3449</v>
      </c>
      <c r="B1033" s="29">
        <v>274242.5</v>
      </c>
      <c r="C1033" s="58">
        <v>274242.5</v>
      </c>
      <c r="D1033" s="27">
        <v>0.0</v>
      </c>
      <c r="E1033" s="41"/>
    </row>
    <row r="1034" hidden="1">
      <c r="A1034" s="36" t="s">
        <v>3450</v>
      </c>
      <c r="B1034" s="42">
        <v>1.0</v>
      </c>
      <c r="C1034" s="64">
        <v>2.0</v>
      </c>
      <c r="D1034" s="65">
        <v>1.0</v>
      </c>
      <c r="E1034" s="45"/>
    </row>
    <row r="1035" hidden="1"/>
    <row r="1036" hidden="1"/>
    <row r="1037" hidden="1">
      <c r="A1037" s="5" t="s">
        <v>4462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3423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45726.0</v>
      </c>
      <c r="B1041" s="6"/>
      <c r="C1041" s="53" t="s">
        <v>3424</v>
      </c>
      <c r="D1041" s="15">
        <v>45732.0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4" t="s">
        <v>4468</v>
      </c>
      <c r="B1043" s="7"/>
      <c r="C1043" s="16"/>
      <c r="D1043" s="55" t="s">
        <v>4469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3425</v>
      </c>
      <c r="B1045" s="6"/>
      <c r="C1045" s="6"/>
      <c r="D1045" s="6"/>
      <c r="E1045" s="7"/>
    </row>
    <row r="1046" hidden="1">
      <c r="A1046" s="20" t="s">
        <v>3426</v>
      </c>
      <c r="B1046" s="21" t="s">
        <v>3427</v>
      </c>
      <c r="C1046" s="22" t="s">
        <v>3428</v>
      </c>
      <c r="D1046" s="21" t="s">
        <v>3429</v>
      </c>
      <c r="E1046" s="23" t="s">
        <v>13</v>
      </c>
    </row>
    <row r="1047" hidden="1">
      <c r="A1047" s="56" t="s">
        <v>3430</v>
      </c>
      <c r="B1047" s="25">
        <v>25850.0</v>
      </c>
      <c r="C1047" s="26">
        <v>15852.0</v>
      </c>
      <c r="D1047" s="27">
        <v>-9998.0</v>
      </c>
    </row>
    <row r="1048" hidden="1">
      <c r="A1048" s="56" t="s">
        <v>3431</v>
      </c>
      <c r="B1048" s="29">
        <v>20510.0</v>
      </c>
      <c r="C1048" s="26">
        <v>20510.0</v>
      </c>
      <c r="D1048" s="27">
        <v>0.0</v>
      </c>
      <c r="E1048" s="40"/>
    </row>
    <row r="1049" hidden="1">
      <c r="A1049" s="56" t="s">
        <v>3432</v>
      </c>
      <c r="B1049" s="29">
        <v>0.0</v>
      </c>
      <c r="C1049" s="26"/>
      <c r="D1049" s="27">
        <v>0.0</v>
      </c>
      <c r="E1049" s="41"/>
    </row>
    <row r="1050" hidden="1">
      <c r="A1050" s="56" t="s">
        <v>3434</v>
      </c>
      <c r="B1050" s="29">
        <v>400.0</v>
      </c>
      <c r="C1050" s="26"/>
      <c r="D1050" s="27">
        <v>-400.0</v>
      </c>
      <c r="E1050" s="41"/>
    </row>
    <row r="1051" hidden="1">
      <c r="A1051" s="31" t="s">
        <v>3436</v>
      </c>
      <c r="B1051" s="29">
        <v>0.0</v>
      </c>
      <c r="C1051" s="26"/>
      <c r="D1051" s="27">
        <v>0.0</v>
      </c>
      <c r="E1051" s="28"/>
    </row>
    <row r="1052" hidden="1">
      <c r="A1052" s="31" t="s">
        <v>3438</v>
      </c>
      <c r="B1052" s="29">
        <v>112.0</v>
      </c>
      <c r="C1052" s="26">
        <v>164.0</v>
      </c>
      <c r="D1052" s="27">
        <v>52.0</v>
      </c>
      <c r="E1052" s="41"/>
    </row>
    <row r="1053" hidden="1">
      <c r="A1053" s="31" t="s">
        <v>3439</v>
      </c>
      <c r="B1053" s="29">
        <v>1090.0</v>
      </c>
      <c r="C1053" s="26">
        <v>10000.0</v>
      </c>
      <c r="D1053" s="27">
        <v>8910.0</v>
      </c>
      <c r="E1053" s="28" t="s">
        <v>7801</v>
      </c>
    </row>
    <row r="1054" hidden="1">
      <c r="A1054" s="31" t="s">
        <v>3441</v>
      </c>
      <c r="B1054" s="29">
        <v>3600.0</v>
      </c>
      <c r="C1054" s="26">
        <v>5000.0</v>
      </c>
      <c r="D1054" s="27">
        <v>1400.0</v>
      </c>
      <c r="E1054" s="41"/>
    </row>
    <row r="1055" hidden="1">
      <c r="A1055" s="57" t="s">
        <v>3442</v>
      </c>
      <c r="B1055" s="29">
        <v>100974.0</v>
      </c>
      <c r="C1055" s="29">
        <v>100974.0</v>
      </c>
      <c r="D1055" s="27">
        <v>0.0</v>
      </c>
      <c r="E1055" s="41"/>
    </row>
    <row r="1056" hidden="1">
      <c r="A1056" s="57" t="s">
        <v>3443</v>
      </c>
      <c r="B1056" s="29">
        <v>37226.0</v>
      </c>
      <c r="C1056" s="58">
        <v>37226.0</v>
      </c>
      <c r="D1056" s="27">
        <v>0.0</v>
      </c>
      <c r="E1056" s="41"/>
    </row>
    <row r="1057" hidden="1">
      <c r="A1057" s="57" t="s">
        <v>3444</v>
      </c>
      <c r="B1057" s="29">
        <v>68878.0</v>
      </c>
      <c r="C1057" s="58">
        <v>68878.0</v>
      </c>
      <c r="D1057" s="27">
        <v>0.0</v>
      </c>
      <c r="E1057" s="41"/>
    </row>
    <row r="1058" hidden="1">
      <c r="A1058" s="57" t="s">
        <v>3445</v>
      </c>
      <c r="B1058" s="29">
        <v>65777.0</v>
      </c>
      <c r="C1058" s="58">
        <v>65777.0</v>
      </c>
      <c r="D1058" s="27">
        <v>0.0</v>
      </c>
      <c r="E1058" s="41"/>
    </row>
    <row r="1059" hidden="1">
      <c r="A1059" s="57" t="s">
        <v>3447</v>
      </c>
      <c r="B1059" s="29">
        <v>3524.0</v>
      </c>
      <c r="C1059" s="58">
        <v>3524.0</v>
      </c>
      <c r="D1059" s="27">
        <v>0.0</v>
      </c>
      <c r="E1059" s="41"/>
    </row>
    <row r="1060" hidden="1">
      <c r="A1060" s="57" t="s">
        <v>3448</v>
      </c>
      <c r="B1060" s="29">
        <v>8891.0</v>
      </c>
      <c r="C1060" s="58">
        <v>8891.0</v>
      </c>
      <c r="D1060" s="27">
        <v>0.0</v>
      </c>
      <c r="E1060" s="41"/>
    </row>
    <row r="1061" hidden="1">
      <c r="A1061" s="35" t="s">
        <v>3449</v>
      </c>
      <c r="B1061" s="29">
        <v>327940.2</v>
      </c>
      <c r="C1061" s="58">
        <v>327940.2</v>
      </c>
      <c r="D1061" s="27">
        <v>0.0</v>
      </c>
      <c r="E1061" s="41"/>
    </row>
    <row r="1062" hidden="1">
      <c r="A1062" s="36" t="s">
        <v>3450</v>
      </c>
      <c r="B1062" s="42">
        <v>0.8000000000029104</v>
      </c>
      <c r="C1062" s="64">
        <v>-35.20000000001164</v>
      </c>
      <c r="D1062" s="65">
        <v>-36.00000000001455</v>
      </c>
      <c r="E1062" s="45"/>
    </row>
    <row r="1063" hidden="1"/>
    <row r="1064" hidden="1"/>
    <row r="1065" hidden="1">
      <c r="A1065" s="5" t="s">
        <v>4462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3423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45733.0</v>
      </c>
      <c r="B1069" s="6"/>
      <c r="C1069" s="53" t="s">
        <v>3424</v>
      </c>
      <c r="D1069" s="15">
        <v>45739.0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4" t="s">
        <v>4468</v>
      </c>
      <c r="B1071" s="7"/>
      <c r="C1071" s="16"/>
      <c r="D1071" s="55" t="s">
        <v>4469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3425</v>
      </c>
      <c r="B1073" s="6"/>
      <c r="C1073" s="6"/>
      <c r="D1073" s="6"/>
      <c r="E1073" s="7"/>
    </row>
    <row r="1074" hidden="1">
      <c r="A1074" s="20" t="s">
        <v>3426</v>
      </c>
      <c r="B1074" s="21" t="s">
        <v>3427</v>
      </c>
      <c r="C1074" s="22" t="s">
        <v>3428</v>
      </c>
      <c r="D1074" s="21" t="s">
        <v>3429</v>
      </c>
      <c r="E1074" s="23" t="s">
        <v>13</v>
      </c>
    </row>
    <row r="1075" hidden="1">
      <c r="A1075" s="56" t="s">
        <v>3430</v>
      </c>
      <c r="B1075" s="25">
        <v>32335.0</v>
      </c>
      <c r="C1075" s="26">
        <v>32335.0</v>
      </c>
      <c r="D1075" s="27">
        <v>0.0</v>
      </c>
    </row>
    <row r="1076" hidden="1">
      <c r="A1076" s="56" t="s">
        <v>3431</v>
      </c>
      <c r="B1076" s="29">
        <v>23954.0</v>
      </c>
      <c r="C1076" s="26">
        <v>23954.0</v>
      </c>
      <c r="D1076" s="27">
        <v>0.0</v>
      </c>
      <c r="E1076" s="40" t="s">
        <v>7802</v>
      </c>
    </row>
    <row r="1077" hidden="1">
      <c r="A1077" s="56" t="s">
        <v>3432</v>
      </c>
      <c r="B1077" s="29">
        <v>0.0</v>
      </c>
      <c r="C1077" s="26"/>
      <c r="D1077" s="27">
        <v>0.0</v>
      </c>
      <c r="E1077" s="41"/>
    </row>
    <row r="1078" hidden="1">
      <c r="A1078" s="56" t="s">
        <v>3434</v>
      </c>
      <c r="B1078" s="29">
        <v>0.0</v>
      </c>
      <c r="C1078" s="26"/>
      <c r="D1078" s="27">
        <v>0.0</v>
      </c>
      <c r="E1078" s="41"/>
    </row>
    <row r="1079" hidden="1">
      <c r="A1079" s="31" t="s">
        <v>3436</v>
      </c>
      <c r="B1079" s="29">
        <v>0.0</v>
      </c>
      <c r="C1079" s="26"/>
      <c r="D1079" s="27">
        <v>0.0</v>
      </c>
      <c r="E1079" s="28"/>
    </row>
    <row r="1080" hidden="1">
      <c r="A1080" s="31" t="s">
        <v>3438</v>
      </c>
      <c r="B1080" s="29">
        <v>0.0</v>
      </c>
      <c r="C1080" s="26"/>
      <c r="D1080" s="27">
        <v>0.0</v>
      </c>
      <c r="E1080" s="41"/>
    </row>
    <row r="1081" hidden="1">
      <c r="A1081" s="31" t="s">
        <v>3439</v>
      </c>
      <c r="B1081" s="29">
        <v>1694.0</v>
      </c>
      <c r="C1081" s="26">
        <v>800.0</v>
      </c>
      <c r="D1081" s="27">
        <v>-894.0</v>
      </c>
      <c r="E1081" s="28" t="s">
        <v>7803</v>
      </c>
    </row>
    <row r="1082" hidden="1">
      <c r="A1082" s="31" t="s">
        <v>3441</v>
      </c>
      <c r="B1082" s="29">
        <v>5560.0</v>
      </c>
      <c r="C1082" s="26">
        <v>6120.0</v>
      </c>
      <c r="D1082" s="27">
        <v>560.0</v>
      </c>
      <c r="E1082" s="41"/>
    </row>
    <row r="1083" hidden="1">
      <c r="A1083" s="57" t="s">
        <v>3442</v>
      </c>
      <c r="B1083" s="29">
        <v>126297.0</v>
      </c>
      <c r="C1083" s="29">
        <v>126297.0</v>
      </c>
      <c r="D1083" s="27">
        <v>0.0</v>
      </c>
      <c r="E1083" s="41"/>
    </row>
    <row r="1084" hidden="1">
      <c r="A1084" s="57" t="s">
        <v>3443</v>
      </c>
      <c r="B1084" s="29">
        <v>34267.0</v>
      </c>
      <c r="C1084" s="58">
        <v>34267.0</v>
      </c>
      <c r="D1084" s="27">
        <v>0.0</v>
      </c>
      <c r="E1084" s="41"/>
    </row>
    <row r="1085" hidden="1">
      <c r="A1085" s="57" t="s">
        <v>3444</v>
      </c>
      <c r="B1085" s="29">
        <v>68680.0</v>
      </c>
      <c r="C1085" s="58">
        <v>68680.0</v>
      </c>
      <c r="D1085" s="27">
        <v>0.0</v>
      </c>
      <c r="E1085" s="41"/>
    </row>
    <row r="1086" hidden="1">
      <c r="A1086" s="57" t="s">
        <v>3445</v>
      </c>
      <c r="B1086" s="29">
        <v>66045.0</v>
      </c>
      <c r="C1086" s="58">
        <v>66045.0</v>
      </c>
      <c r="D1086" s="27">
        <v>0.0</v>
      </c>
      <c r="E1086" s="41"/>
    </row>
    <row r="1087" hidden="1">
      <c r="A1087" s="57" t="s">
        <v>3447</v>
      </c>
      <c r="B1087" s="29">
        <v>437.0</v>
      </c>
      <c r="C1087" s="58">
        <v>437.0</v>
      </c>
      <c r="D1087" s="27">
        <v>0.0</v>
      </c>
      <c r="E1087" s="41"/>
    </row>
    <row r="1088" hidden="1">
      <c r="A1088" s="57" t="s">
        <v>3448</v>
      </c>
      <c r="B1088" s="29">
        <v>10436.0</v>
      </c>
      <c r="C1088" s="58">
        <v>10042.0</v>
      </c>
      <c r="D1088" s="27">
        <v>-394.0</v>
      </c>
      <c r="E1088" s="41"/>
    </row>
    <row r="1089" hidden="1">
      <c r="A1089" s="35" t="s">
        <v>3449</v>
      </c>
      <c r="B1089" s="29">
        <v>359268.5</v>
      </c>
      <c r="C1089" s="58">
        <v>358874.5</v>
      </c>
      <c r="D1089" s="27">
        <v>-394.0</v>
      </c>
      <c r="E1089" s="41"/>
    </row>
    <row r="1090" hidden="1">
      <c r="A1090" s="36" t="s">
        <v>3450</v>
      </c>
      <c r="B1090" s="42">
        <v>0.5</v>
      </c>
      <c r="C1090" s="64">
        <v>60.5</v>
      </c>
      <c r="D1090" s="65">
        <v>60.0</v>
      </c>
      <c r="E1090" s="45"/>
    </row>
    <row r="1091" hidden="1"/>
    <row r="1092" hidden="1"/>
    <row r="1093" hidden="1">
      <c r="A1093" s="5" t="s">
        <v>4462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3423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45740.0</v>
      </c>
      <c r="B1097" s="6"/>
      <c r="C1097" s="53" t="s">
        <v>3424</v>
      </c>
      <c r="D1097" s="15">
        <v>45746.0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4" t="s">
        <v>4468</v>
      </c>
      <c r="B1099" s="7"/>
      <c r="C1099" s="16"/>
      <c r="D1099" s="55" t="s">
        <v>4469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3425</v>
      </c>
      <c r="B1101" s="6"/>
      <c r="C1101" s="6"/>
      <c r="D1101" s="6"/>
      <c r="E1101" s="7"/>
    </row>
    <row r="1102" hidden="1">
      <c r="A1102" s="20" t="s">
        <v>3426</v>
      </c>
      <c r="B1102" s="21" t="s">
        <v>3427</v>
      </c>
      <c r="C1102" s="22" t="s">
        <v>3428</v>
      </c>
      <c r="D1102" s="21" t="s">
        <v>3429</v>
      </c>
      <c r="E1102" s="23" t="s">
        <v>13</v>
      </c>
    </row>
    <row r="1103" hidden="1">
      <c r="A1103" s="56" t="s">
        <v>3430</v>
      </c>
      <c r="B1103" s="25">
        <v>27725.0</v>
      </c>
      <c r="C1103" s="26">
        <v>27725.0</v>
      </c>
      <c r="D1103" s="27">
        <v>0.0</v>
      </c>
    </row>
    <row r="1104" hidden="1">
      <c r="A1104" s="56" t="s">
        <v>3431</v>
      </c>
      <c r="B1104" s="29">
        <v>22551.0</v>
      </c>
      <c r="C1104" s="26">
        <v>22551.0</v>
      </c>
      <c r="D1104" s="27">
        <v>0.0</v>
      </c>
      <c r="E1104" s="28"/>
    </row>
    <row r="1105" hidden="1">
      <c r="A1105" s="56" t="s">
        <v>3432</v>
      </c>
      <c r="B1105" s="29">
        <v>0.0</v>
      </c>
      <c r="C1105" s="26"/>
      <c r="D1105" s="27">
        <v>0.0</v>
      </c>
      <c r="E1105" s="41"/>
    </row>
    <row r="1106" hidden="1">
      <c r="A1106" s="56" t="s">
        <v>3434</v>
      </c>
      <c r="B1106" s="29">
        <v>0.0</v>
      </c>
      <c r="C1106" s="26"/>
      <c r="D1106" s="27">
        <v>0.0</v>
      </c>
      <c r="E1106" s="41"/>
    </row>
    <row r="1107" hidden="1">
      <c r="A1107" s="31" t="s">
        <v>3436</v>
      </c>
      <c r="B1107" s="29">
        <v>0.0</v>
      </c>
      <c r="C1107" s="26"/>
      <c r="D1107" s="27">
        <v>0.0</v>
      </c>
      <c r="E1107" s="28"/>
    </row>
    <row r="1108" hidden="1">
      <c r="A1108" s="31" t="s">
        <v>3438</v>
      </c>
      <c r="B1108" s="29">
        <v>80.0</v>
      </c>
      <c r="C1108" s="26">
        <v>80.0</v>
      </c>
      <c r="D1108" s="27">
        <v>0.0</v>
      </c>
      <c r="E1108" s="41"/>
    </row>
    <row r="1109" hidden="1">
      <c r="A1109" s="31" t="s">
        <v>3439</v>
      </c>
      <c r="B1109" s="29">
        <v>1800.0</v>
      </c>
      <c r="C1109" s="26"/>
      <c r="D1109" s="27">
        <v>-1800.0</v>
      </c>
      <c r="E1109" s="28"/>
    </row>
    <row r="1110" hidden="1">
      <c r="A1110" s="31" t="s">
        <v>3441</v>
      </c>
      <c r="B1110" s="29">
        <v>3800.0</v>
      </c>
      <c r="C1110" s="26">
        <v>5600.0</v>
      </c>
      <c r="D1110" s="27">
        <v>1800.0</v>
      </c>
      <c r="E1110" s="41"/>
    </row>
    <row r="1111" hidden="1">
      <c r="A1111" s="57" t="s">
        <v>3442</v>
      </c>
      <c r="B1111" s="29">
        <v>132161.47999999998</v>
      </c>
      <c r="C1111" s="29">
        <v>132161.47999999975</v>
      </c>
      <c r="D1111" s="27">
        <v>-2.3283064365386963E-10</v>
      </c>
      <c r="E1111" s="41"/>
    </row>
    <row r="1112" hidden="1">
      <c r="A1112" s="57" t="s">
        <v>3443</v>
      </c>
      <c r="B1112" s="29">
        <v>27222.0</v>
      </c>
      <c r="C1112" s="58">
        <v>27222.0</v>
      </c>
      <c r="D1112" s="27">
        <v>0.0</v>
      </c>
      <c r="E1112" s="41"/>
    </row>
    <row r="1113" hidden="1">
      <c r="A1113" s="57" t="s">
        <v>3444</v>
      </c>
      <c r="B1113" s="29">
        <v>48257.0</v>
      </c>
      <c r="C1113" s="58">
        <v>48257.0</v>
      </c>
      <c r="D1113" s="27">
        <v>0.0</v>
      </c>
      <c r="E1113" s="41"/>
    </row>
    <row r="1114" hidden="1">
      <c r="A1114" s="57" t="s">
        <v>3445</v>
      </c>
      <c r="B1114" s="29">
        <v>60598.5</v>
      </c>
      <c r="C1114" s="58">
        <v>60598.5</v>
      </c>
      <c r="D1114" s="27">
        <v>0.0</v>
      </c>
      <c r="E1114" s="41"/>
    </row>
    <row r="1115" hidden="1">
      <c r="A1115" s="57" t="s">
        <v>3447</v>
      </c>
      <c r="B1115" s="29">
        <v>1300.0</v>
      </c>
      <c r="C1115" s="58">
        <v>1300.0</v>
      </c>
      <c r="D1115" s="27">
        <v>0.0</v>
      </c>
      <c r="E1115" s="41"/>
    </row>
    <row r="1116" hidden="1">
      <c r="A1116" s="57" t="s">
        <v>3448</v>
      </c>
      <c r="B1116" s="29">
        <v>8844.0</v>
      </c>
      <c r="C1116" s="58">
        <v>8465.0</v>
      </c>
      <c r="D1116" s="27">
        <v>-379.0</v>
      </c>
      <c r="E1116" s="41"/>
    </row>
    <row r="1117" hidden="1">
      <c r="A1117" s="35" t="s">
        <v>3449</v>
      </c>
      <c r="B1117" s="29">
        <v>325873.98000000004</v>
      </c>
      <c r="C1117" s="58">
        <v>325494.98000000033</v>
      </c>
      <c r="D1117" s="27">
        <v>-378.99999999970896</v>
      </c>
      <c r="E1117" s="41"/>
    </row>
    <row r="1118" hidden="1">
      <c r="A1118" s="36" t="s">
        <v>3450</v>
      </c>
      <c r="B1118" s="42">
        <v>-379.0000000000291</v>
      </c>
      <c r="C1118" s="64">
        <v>-5.820766091346741E-10</v>
      </c>
      <c r="D1118" s="65">
        <v>378.999999999447</v>
      </c>
      <c r="E1118" s="45"/>
    </row>
    <row r="1119" hidden="1"/>
    <row r="1120" hidden="1"/>
    <row r="1121" hidden="1">
      <c r="A1121" s="5" t="s">
        <v>4462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3423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45747.0</v>
      </c>
      <c r="B1125" s="6"/>
      <c r="C1125" s="53" t="s">
        <v>3424</v>
      </c>
      <c r="D1125" s="15">
        <v>45747.0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4" t="s">
        <v>4468</v>
      </c>
      <c r="B1127" s="7"/>
      <c r="C1127" s="16"/>
      <c r="D1127" s="55" t="s">
        <v>4468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3425</v>
      </c>
      <c r="B1129" s="6"/>
      <c r="C1129" s="6"/>
      <c r="D1129" s="6"/>
      <c r="E1129" s="7"/>
    </row>
    <row r="1130" hidden="1">
      <c r="A1130" s="20" t="s">
        <v>3426</v>
      </c>
      <c r="B1130" s="21" t="s">
        <v>3427</v>
      </c>
      <c r="C1130" s="22" t="s">
        <v>3428</v>
      </c>
      <c r="D1130" s="21" t="s">
        <v>3429</v>
      </c>
      <c r="E1130" s="23" t="s">
        <v>13</v>
      </c>
    </row>
    <row r="1131" hidden="1">
      <c r="A1131" s="56" t="s">
        <v>3430</v>
      </c>
      <c r="B1131" s="25">
        <v>2232.0</v>
      </c>
      <c r="C1131" s="26">
        <v>2232.0</v>
      </c>
      <c r="D1131" s="27">
        <v>0.0</v>
      </c>
    </row>
    <row r="1132" hidden="1">
      <c r="A1132" s="56" t="s">
        <v>3431</v>
      </c>
      <c r="B1132" s="29">
        <v>1698.0</v>
      </c>
      <c r="C1132" s="26">
        <v>1698.0</v>
      </c>
      <c r="D1132" s="27">
        <v>0.0</v>
      </c>
      <c r="E1132" s="28"/>
    </row>
    <row r="1133" hidden="1">
      <c r="A1133" s="56" t="s">
        <v>3432</v>
      </c>
      <c r="B1133" s="29">
        <v>0.0</v>
      </c>
      <c r="C1133" s="26"/>
      <c r="D1133" s="27">
        <v>0.0</v>
      </c>
      <c r="E1133" s="41"/>
    </row>
    <row r="1134" hidden="1">
      <c r="A1134" s="56" t="s">
        <v>3434</v>
      </c>
      <c r="B1134" s="29">
        <v>0.0</v>
      </c>
      <c r="C1134" s="26"/>
      <c r="D1134" s="27">
        <v>0.0</v>
      </c>
      <c r="E1134" s="41"/>
    </row>
    <row r="1135" hidden="1">
      <c r="A1135" s="31" t="s">
        <v>3436</v>
      </c>
      <c r="B1135" s="29">
        <v>0.0</v>
      </c>
      <c r="C1135" s="26"/>
      <c r="D1135" s="27">
        <v>0.0</v>
      </c>
      <c r="E1135" s="28"/>
    </row>
    <row r="1136" hidden="1">
      <c r="A1136" s="31" t="s">
        <v>3438</v>
      </c>
      <c r="B1136" s="29">
        <v>0.0</v>
      </c>
      <c r="C1136" s="26"/>
      <c r="D1136" s="27">
        <v>0.0</v>
      </c>
      <c r="E1136" s="41"/>
    </row>
    <row r="1137" hidden="1">
      <c r="A1137" s="31" t="s">
        <v>3439</v>
      </c>
      <c r="B1137" s="29">
        <v>280.0</v>
      </c>
      <c r="C1137" s="26">
        <v>280.0</v>
      </c>
      <c r="D1137" s="27">
        <v>0.0</v>
      </c>
      <c r="E1137" s="28"/>
    </row>
    <row r="1138" hidden="1">
      <c r="A1138" s="31" t="s">
        <v>3441</v>
      </c>
      <c r="B1138" s="29">
        <v>280.0</v>
      </c>
      <c r="C1138" s="26">
        <v>280.0</v>
      </c>
      <c r="D1138" s="27">
        <v>0.0</v>
      </c>
      <c r="E1138" s="41"/>
    </row>
    <row r="1139" hidden="1">
      <c r="A1139" s="57" t="s">
        <v>3442</v>
      </c>
      <c r="B1139" s="29">
        <v>13792.74</v>
      </c>
      <c r="C1139" s="29">
        <v>13792.74</v>
      </c>
      <c r="D1139" s="27">
        <v>0.0</v>
      </c>
      <c r="E1139" s="41"/>
    </row>
    <row r="1140" hidden="1">
      <c r="A1140" s="57" t="s">
        <v>3443</v>
      </c>
      <c r="B1140" s="29">
        <v>4749.0</v>
      </c>
      <c r="C1140" s="58">
        <v>4485.0</v>
      </c>
      <c r="D1140" s="27">
        <v>-264.0</v>
      </c>
      <c r="E1140" s="41"/>
    </row>
    <row r="1141" hidden="1">
      <c r="A1141" s="57" t="s">
        <v>3444</v>
      </c>
      <c r="B1141" s="29">
        <v>4260.0</v>
      </c>
      <c r="C1141" s="58">
        <v>4036.0</v>
      </c>
      <c r="D1141" s="27">
        <v>-224.0</v>
      </c>
      <c r="E1141" s="41"/>
    </row>
    <row r="1142" hidden="1">
      <c r="A1142" s="57" t="s">
        <v>3445</v>
      </c>
      <c r="B1142" s="29">
        <v>3972.5</v>
      </c>
      <c r="C1142" s="58">
        <v>3972.5</v>
      </c>
      <c r="D1142" s="27">
        <v>0.0</v>
      </c>
      <c r="E1142" s="41"/>
    </row>
    <row r="1143" hidden="1">
      <c r="A1143" s="57" t="s">
        <v>3447</v>
      </c>
      <c r="B1143" s="29">
        <v>0.0</v>
      </c>
      <c r="C1143" s="58">
        <v>0.0</v>
      </c>
      <c r="D1143" s="27">
        <v>0.0</v>
      </c>
      <c r="E1143" s="41"/>
    </row>
    <row r="1144" hidden="1">
      <c r="A1144" s="57" t="s">
        <v>3448</v>
      </c>
      <c r="B1144" s="29">
        <v>1111.0</v>
      </c>
      <c r="C1144" s="58">
        <v>847.0</v>
      </c>
      <c r="D1144" s="27">
        <v>-264.0</v>
      </c>
      <c r="E1144" s="41"/>
    </row>
    <row r="1145" hidden="1">
      <c r="A1145" s="35" t="s">
        <v>3449</v>
      </c>
      <c r="B1145" s="29">
        <v>31528.24</v>
      </c>
      <c r="C1145" s="58">
        <v>30776.24</v>
      </c>
      <c r="D1145" s="27">
        <v>-752.0</v>
      </c>
      <c r="E1145" s="41"/>
    </row>
    <row r="1146" hidden="1">
      <c r="A1146" s="36" t="s">
        <v>3450</v>
      </c>
      <c r="B1146" s="42">
        <v>-264.00000000000364</v>
      </c>
      <c r="C1146" s="64">
        <v>-3.637978807091713E-12</v>
      </c>
      <c r="D1146" s="65">
        <v>264.0</v>
      </c>
      <c r="E1146" s="45"/>
    </row>
    <row r="1147" hidden="1"/>
    <row r="1148" hidden="1"/>
    <row r="1149" hidden="1">
      <c r="A1149" s="5" t="s">
        <v>4462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3423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45748.0</v>
      </c>
      <c r="B1153" s="6"/>
      <c r="C1153" s="53" t="s">
        <v>3424</v>
      </c>
      <c r="D1153" s="15">
        <v>45753.0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4" t="s">
        <v>4470</v>
      </c>
      <c r="B1155" s="7"/>
      <c r="C1155" s="16"/>
      <c r="D1155" s="55" t="s">
        <v>4469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3425</v>
      </c>
      <c r="B1157" s="6"/>
      <c r="C1157" s="6"/>
      <c r="D1157" s="6"/>
      <c r="E1157" s="7"/>
    </row>
    <row r="1158" hidden="1">
      <c r="A1158" s="20" t="s">
        <v>3426</v>
      </c>
      <c r="B1158" s="21" t="s">
        <v>3427</v>
      </c>
      <c r="C1158" s="22" t="s">
        <v>3428</v>
      </c>
      <c r="D1158" s="21" t="s">
        <v>3429</v>
      </c>
      <c r="E1158" s="23" t="s">
        <v>13</v>
      </c>
    </row>
    <row r="1159" hidden="1">
      <c r="A1159" s="56" t="s">
        <v>3430</v>
      </c>
      <c r="B1159" s="25">
        <v>22311.0</v>
      </c>
      <c r="C1159" s="26">
        <v>22312.0</v>
      </c>
      <c r="D1159" s="27">
        <v>1.0</v>
      </c>
    </row>
    <row r="1160" hidden="1">
      <c r="A1160" s="56" t="s">
        <v>3431</v>
      </c>
      <c r="B1160" s="29">
        <v>20227.0</v>
      </c>
      <c r="C1160" s="26">
        <v>20227.0</v>
      </c>
      <c r="D1160" s="27">
        <v>0.0</v>
      </c>
      <c r="E1160" s="28" t="s">
        <v>7804</v>
      </c>
    </row>
    <row r="1161" hidden="1">
      <c r="A1161" s="56" t="s">
        <v>3432</v>
      </c>
      <c r="B1161" s="29">
        <v>0.0</v>
      </c>
      <c r="C1161" s="26"/>
      <c r="D1161" s="27">
        <v>0.0</v>
      </c>
      <c r="E1161" s="41"/>
    </row>
    <row r="1162" hidden="1">
      <c r="A1162" s="56" t="s">
        <v>3434</v>
      </c>
      <c r="B1162" s="29">
        <v>0.0</v>
      </c>
      <c r="C1162" s="26"/>
      <c r="D1162" s="27">
        <v>0.0</v>
      </c>
      <c r="E1162" s="41"/>
    </row>
    <row r="1163" hidden="1">
      <c r="A1163" s="31" t="s">
        <v>3436</v>
      </c>
      <c r="B1163" s="29">
        <v>0.0</v>
      </c>
      <c r="C1163" s="26"/>
      <c r="D1163" s="27">
        <v>0.0</v>
      </c>
      <c r="E1163" s="28"/>
    </row>
    <row r="1164" hidden="1">
      <c r="A1164" s="31" t="s">
        <v>3438</v>
      </c>
      <c r="B1164" s="29">
        <v>447.0</v>
      </c>
      <c r="C1164" s="26"/>
      <c r="D1164" s="27">
        <v>-447.0</v>
      </c>
      <c r="E1164" s="41"/>
    </row>
    <row r="1165" hidden="1">
      <c r="A1165" s="31" t="s">
        <v>3439</v>
      </c>
      <c r="B1165" s="29">
        <v>1534.0</v>
      </c>
      <c r="C1165" s="26">
        <v>860.0</v>
      </c>
      <c r="D1165" s="27">
        <v>-674.0</v>
      </c>
      <c r="E1165" s="28"/>
    </row>
    <row r="1166" hidden="1">
      <c r="A1166" s="31" t="s">
        <v>3441</v>
      </c>
      <c r="B1166" s="29">
        <v>4120.0</v>
      </c>
      <c r="C1166" s="26">
        <v>5240.0</v>
      </c>
      <c r="D1166" s="27">
        <v>1120.0</v>
      </c>
      <c r="E1166" s="41"/>
    </row>
    <row r="1167" hidden="1">
      <c r="A1167" s="57" t="s">
        <v>3442</v>
      </c>
      <c r="B1167" s="29">
        <v>100024.0</v>
      </c>
      <c r="C1167" s="29">
        <v>99705.0</v>
      </c>
      <c r="D1167" s="27">
        <v>-319.0</v>
      </c>
      <c r="E1167" s="41"/>
    </row>
    <row r="1168" hidden="1">
      <c r="A1168" s="57" t="s">
        <v>3443</v>
      </c>
      <c r="B1168" s="29">
        <v>27988.0</v>
      </c>
      <c r="C1168" s="58">
        <v>27988.0</v>
      </c>
      <c r="D1168" s="27">
        <v>0.0</v>
      </c>
      <c r="E1168" s="41"/>
    </row>
    <row r="1169" hidden="1">
      <c r="A1169" s="57" t="s">
        <v>3444</v>
      </c>
      <c r="B1169" s="29">
        <v>43219.0</v>
      </c>
      <c r="C1169" s="58">
        <v>43219.0</v>
      </c>
      <c r="D1169" s="27">
        <v>0.0</v>
      </c>
      <c r="E1169" s="41"/>
    </row>
    <row r="1170" hidden="1">
      <c r="A1170" s="57" t="s">
        <v>3445</v>
      </c>
      <c r="B1170" s="29">
        <v>60104.0</v>
      </c>
      <c r="C1170" s="58">
        <v>60104.0</v>
      </c>
      <c r="D1170" s="27">
        <v>0.0</v>
      </c>
      <c r="E1170" s="41"/>
    </row>
    <row r="1171" hidden="1">
      <c r="A1171" s="57" t="s">
        <v>3447</v>
      </c>
      <c r="B1171" s="29">
        <v>2160.0</v>
      </c>
      <c r="C1171" s="58">
        <v>2160.0</v>
      </c>
      <c r="D1171" s="27">
        <v>0.0</v>
      </c>
      <c r="E1171" s="41"/>
    </row>
    <row r="1172" hidden="1">
      <c r="A1172" s="57" t="s">
        <v>3448</v>
      </c>
      <c r="B1172" s="29">
        <v>5648.0</v>
      </c>
      <c r="C1172" s="58">
        <v>5648.0</v>
      </c>
      <c r="D1172" s="27">
        <v>0.0</v>
      </c>
      <c r="E1172" s="41"/>
    </row>
    <row r="1173" hidden="1">
      <c r="A1173" s="35" t="s">
        <v>3449</v>
      </c>
      <c r="B1173" s="29">
        <v>282134.0</v>
      </c>
      <c r="C1173" s="58">
        <v>281815.0</v>
      </c>
      <c r="D1173" s="27">
        <v>-319.0</v>
      </c>
      <c r="E1173" s="41"/>
    </row>
    <row r="1174" hidden="1">
      <c r="A1174" s="36" t="s">
        <v>3450</v>
      </c>
      <c r="B1174" s="42">
        <v>0.0</v>
      </c>
      <c r="C1174" s="64">
        <v>0.0</v>
      </c>
      <c r="D1174" s="65">
        <v>0.0</v>
      </c>
      <c r="E1174" s="45"/>
    </row>
    <row r="1175" hidden="1"/>
    <row r="1176" hidden="1"/>
    <row r="1177" hidden="1">
      <c r="A1177" s="5" t="s">
        <v>4462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3423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45754.0</v>
      </c>
      <c r="B1181" s="6"/>
      <c r="C1181" s="53" t="s">
        <v>3424</v>
      </c>
      <c r="D1181" s="15">
        <v>45760.0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4" t="s">
        <v>4468</v>
      </c>
      <c r="B1183" s="7"/>
      <c r="C1183" s="16"/>
      <c r="D1183" s="55" t="s">
        <v>4469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3425</v>
      </c>
      <c r="B1185" s="6"/>
      <c r="C1185" s="6"/>
      <c r="D1185" s="6"/>
      <c r="E1185" s="7"/>
    </row>
    <row r="1186" hidden="1">
      <c r="A1186" s="20" t="s">
        <v>3426</v>
      </c>
      <c r="B1186" s="21" t="s">
        <v>3427</v>
      </c>
      <c r="C1186" s="22" t="s">
        <v>3428</v>
      </c>
      <c r="D1186" s="21" t="s">
        <v>3429</v>
      </c>
      <c r="E1186" s="23" t="s">
        <v>13</v>
      </c>
    </row>
    <row r="1187" hidden="1">
      <c r="A1187" s="56" t="s">
        <v>3430</v>
      </c>
      <c r="B1187" s="25">
        <v>17206.0</v>
      </c>
      <c r="C1187" s="26">
        <v>17207.0</v>
      </c>
      <c r="D1187" s="27">
        <v>1.0</v>
      </c>
    </row>
    <row r="1188" hidden="1">
      <c r="A1188" s="56" t="s">
        <v>3431</v>
      </c>
      <c r="B1188" s="29">
        <v>29819.0</v>
      </c>
      <c r="C1188" s="26">
        <v>29820.0</v>
      </c>
      <c r="D1188" s="27">
        <v>1.0</v>
      </c>
      <c r="E1188" s="28"/>
    </row>
    <row r="1189" hidden="1">
      <c r="A1189" s="56" t="s">
        <v>3432</v>
      </c>
      <c r="B1189" s="29">
        <v>320.0</v>
      </c>
      <c r="C1189" s="26">
        <v>320.0</v>
      </c>
      <c r="D1189" s="27">
        <v>0.0</v>
      </c>
      <c r="E1189" s="41"/>
    </row>
    <row r="1190" hidden="1">
      <c r="A1190" s="56" t="s">
        <v>3434</v>
      </c>
      <c r="B1190" s="29">
        <v>800.0</v>
      </c>
      <c r="C1190" s="26">
        <v>800.0</v>
      </c>
      <c r="D1190" s="27">
        <v>0.0</v>
      </c>
      <c r="E1190" s="41"/>
    </row>
    <row r="1191" hidden="1">
      <c r="A1191" s="31" t="s">
        <v>3436</v>
      </c>
      <c r="B1191" s="29">
        <v>0.0</v>
      </c>
      <c r="C1191" s="26"/>
      <c r="D1191" s="27">
        <v>0.0</v>
      </c>
      <c r="E1191" s="28"/>
    </row>
    <row r="1192" hidden="1">
      <c r="A1192" s="31" t="s">
        <v>3438</v>
      </c>
      <c r="B1192" s="29">
        <v>29.0</v>
      </c>
      <c r="C1192" s="26">
        <v>29.0</v>
      </c>
      <c r="D1192" s="27">
        <v>0.0</v>
      </c>
      <c r="E1192" s="41"/>
    </row>
    <row r="1193" hidden="1">
      <c r="A1193" s="31" t="s">
        <v>3439</v>
      </c>
      <c r="B1193" s="29">
        <v>2040.0</v>
      </c>
      <c r="C1193" s="26">
        <v>2000.0</v>
      </c>
      <c r="D1193" s="27">
        <v>-40.0</v>
      </c>
      <c r="E1193" s="28" t="s">
        <v>7805</v>
      </c>
    </row>
    <row r="1194" hidden="1">
      <c r="A1194" s="31" t="s">
        <v>3441</v>
      </c>
      <c r="B1194" s="29">
        <v>4800.0</v>
      </c>
      <c r="C1194" s="26">
        <v>4800.0</v>
      </c>
      <c r="D1194" s="27">
        <v>0.0</v>
      </c>
      <c r="E1194" s="41"/>
    </row>
    <row r="1195" hidden="1">
      <c r="A1195" s="57" t="s">
        <v>3442</v>
      </c>
      <c r="B1195" s="29">
        <v>115897.0</v>
      </c>
      <c r="C1195" s="29">
        <v>116420.0</v>
      </c>
      <c r="D1195" s="27">
        <v>523.0</v>
      </c>
      <c r="E1195" s="41"/>
    </row>
    <row r="1196" hidden="1">
      <c r="A1196" s="57" t="s">
        <v>3443</v>
      </c>
      <c r="B1196" s="29">
        <v>34146.0</v>
      </c>
      <c r="C1196" s="58">
        <v>34146.0</v>
      </c>
      <c r="D1196" s="27">
        <v>0.0</v>
      </c>
      <c r="E1196" s="41"/>
    </row>
    <row r="1197" hidden="1">
      <c r="A1197" s="57" t="s">
        <v>3444</v>
      </c>
      <c r="B1197" s="29">
        <v>60099.0</v>
      </c>
      <c r="C1197" s="58">
        <v>59780.0</v>
      </c>
      <c r="D1197" s="27">
        <v>-319.0</v>
      </c>
      <c r="E1197" s="41"/>
    </row>
    <row r="1198" hidden="1">
      <c r="A1198" s="57" t="s">
        <v>3445</v>
      </c>
      <c r="B1198" s="29">
        <v>67531.0</v>
      </c>
      <c r="C1198" s="58">
        <v>67531.0</v>
      </c>
      <c r="D1198" s="27">
        <v>0.0</v>
      </c>
      <c r="E1198" s="41"/>
    </row>
    <row r="1199" hidden="1">
      <c r="A1199" s="57" t="s">
        <v>3447</v>
      </c>
      <c r="B1199" s="29">
        <v>866.0</v>
      </c>
      <c r="C1199" s="58">
        <v>866.0</v>
      </c>
      <c r="D1199" s="27">
        <v>0.0</v>
      </c>
      <c r="E1199" s="41"/>
    </row>
    <row r="1200" hidden="1">
      <c r="A1200" s="57" t="s">
        <v>3448</v>
      </c>
      <c r="B1200" s="29">
        <v>9029.0</v>
      </c>
      <c r="C1200" s="58">
        <v>8630.0</v>
      </c>
      <c r="D1200" s="27">
        <v>-399.0</v>
      </c>
      <c r="E1200" s="41"/>
    </row>
    <row r="1201" hidden="1">
      <c r="A1201" s="35" t="s">
        <v>3449</v>
      </c>
      <c r="B1201" s="29">
        <v>333545.0</v>
      </c>
      <c r="C1201" s="58">
        <v>333350.0</v>
      </c>
      <c r="D1201" s="27">
        <v>-195.0</v>
      </c>
      <c r="E1201" s="41"/>
    </row>
    <row r="1202" hidden="1">
      <c r="A1202" s="36" t="s">
        <v>3450</v>
      </c>
      <c r="B1202" s="42">
        <v>8.0</v>
      </c>
      <c r="C1202" s="64">
        <v>369.0</v>
      </c>
      <c r="D1202" s="65">
        <v>361.0</v>
      </c>
      <c r="E1202" s="45"/>
    </row>
    <row r="1203" hidden="1"/>
    <row r="1204" hidden="1"/>
    <row r="1205" hidden="1">
      <c r="A1205" s="5" t="s">
        <v>4462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3423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45761.0</v>
      </c>
      <c r="B1209" s="6"/>
      <c r="C1209" s="53" t="s">
        <v>3424</v>
      </c>
      <c r="D1209" s="15">
        <v>45767.0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4" t="s">
        <v>4468</v>
      </c>
      <c r="B1211" s="7"/>
      <c r="C1211" s="16"/>
      <c r="D1211" s="55" t="s">
        <v>4469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3425</v>
      </c>
      <c r="B1213" s="6"/>
      <c r="C1213" s="6"/>
      <c r="D1213" s="6"/>
      <c r="E1213" s="7"/>
    </row>
    <row r="1214" hidden="1">
      <c r="A1214" s="20" t="s">
        <v>3426</v>
      </c>
      <c r="B1214" s="21" t="s">
        <v>3427</v>
      </c>
      <c r="C1214" s="22" t="s">
        <v>3428</v>
      </c>
      <c r="D1214" s="21" t="s">
        <v>3429</v>
      </c>
      <c r="E1214" s="23" t="s">
        <v>13</v>
      </c>
    </row>
    <row r="1215" hidden="1">
      <c r="A1215" s="56" t="s">
        <v>3430</v>
      </c>
      <c r="B1215" s="25">
        <v>19603.0</v>
      </c>
      <c r="C1215" s="26">
        <v>19604.0</v>
      </c>
      <c r="D1215" s="27">
        <v>1.0</v>
      </c>
    </row>
    <row r="1216" hidden="1">
      <c r="A1216" s="56" t="s">
        <v>3431</v>
      </c>
      <c r="B1216" s="29">
        <v>20389.0</v>
      </c>
      <c r="C1216" s="26">
        <v>20389.0</v>
      </c>
      <c r="D1216" s="27">
        <v>0.0</v>
      </c>
      <c r="E1216" s="28"/>
    </row>
    <row r="1217" hidden="1">
      <c r="A1217" s="56" t="s">
        <v>3432</v>
      </c>
      <c r="B1217" s="29">
        <v>510.0</v>
      </c>
      <c r="C1217" s="26">
        <v>510.0</v>
      </c>
      <c r="D1217" s="27">
        <v>0.0</v>
      </c>
      <c r="E1217" s="41"/>
    </row>
    <row r="1218" hidden="1">
      <c r="A1218" s="56" t="s">
        <v>3434</v>
      </c>
      <c r="B1218" s="29">
        <v>0.0</v>
      </c>
      <c r="C1218" s="26"/>
      <c r="D1218" s="27">
        <v>0.0</v>
      </c>
      <c r="E1218" s="41"/>
    </row>
    <row r="1219" hidden="1">
      <c r="A1219" s="31" t="s">
        <v>3436</v>
      </c>
      <c r="B1219" s="29">
        <v>0.0</v>
      </c>
      <c r="C1219" s="26"/>
      <c r="D1219" s="27">
        <v>0.0</v>
      </c>
      <c r="E1219" s="28"/>
    </row>
    <row r="1220" hidden="1">
      <c r="A1220" s="31" t="s">
        <v>3438</v>
      </c>
      <c r="B1220" s="29">
        <v>0.0</v>
      </c>
      <c r="C1220" s="26"/>
      <c r="D1220" s="27">
        <v>0.0</v>
      </c>
      <c r="E1220" s="41"/>
    </row>
    <row r="1221" hidden="1">
      <c r="A1221" s="31" t="s">
        <v>3439</v>
      </c>
      <c r="B1221" s="29">
        <v>5650.0</v>
      </c>
      <c r="C1221" s="26">
        <v>5410.0</v>
      </c>
      <c r="D1221" s="27">
        <v>-240.0</v>
      </c>
      <c r="E1221" s="28" t="s">
        <v>7806</v>
      </c>
    </row>
    <row r="1222" hidden="1">
      <c r="A1222" s="31" t="s">
        <v>3441</v>
      </c>
      <c r="B1222" s="29">
        <v>4960.0</v>
      </c>
      <c r="C1222" s="26">
        <v>5120.0</v>
      </c>
      <c r="D1222" s="27">
        <v>160.0</v>
      </c>
      <c r="E1222" s="41"/>
    </row>
    <row r="1223" hidden="1">
      <c r="A1223" s="57" t="s">
        <v>3442</v>
      </c>
      <c r="B1223" s="29">
        <v>123215.0</v>
      </c>
      <c r="C1223" s="29">
        <v>123215.0</v>
      </c>
      <c r="D1223" s="27">
        <v>0.0</v>
      </c>
      <c r="E1223" s="41"/>
    </row>
    <row r="1224" hidden="1">
      <c r="A1224" s="57" t="s">
        <v>3443</v>
      </c>
      <c r="B1224" s="29">
        <v>35139.0</v>
      </c>
      <c r="C1224" s="58">
        <v>35139.0</v>
      </c>
      <c r="D1224" s="27">
        <v>0.0</v>
      </c>
      <c r="E1224" s="41"/>
    </row>
    <row r="1225" hidden="1">
      <c r="A1225" s="57" t="s">
        <v>3444</v>
      </c>
      <c r="B1225" s="29">
        <v>53127.0</v>
      </c>
      <c r="C1225" s="58">
        <v>53127.0</v>
      </c>
      <c r="D1225" s="27">
        <v>0.0</v>
      </c>
      <c r="E1225" s="41"/>
    </row>
    <row r="1226" hidden="1">
      <c r="A1226" s="57" t="s">
        <v>3445</v>
      </c>
      <c r="B1226" s="29">
        <v>70437.0</v>
      </c>
      <c r="C1226" s="58">
        <v>70437.0</v>
      </c>
      <c r="D1226" s="27">
        <v>0.0</v>
      </c>
      <c r="E1226" s="41"/>
    </row>
    <row r="1227" hidden="1">
      <c r="A1227" s="57" t="s">
        <v>3447</v>
      </c>
      <c r="B1227" s="29">
        <v>1847.0</v>
      </c>
      <c r="C1227" s="58">
        <v>1847.0</v>
      </c>
      <c r="D1227" s="27">
        <v>0.0</v>
      </c>
      <c r="E1227" s="41"/>
    </row>
    <row r="1228" hidden="1">
      <c r="A1228" s="57" t="s">
        <v>3448</v>
      </c>
      <c r="B1228" s="29">
        <v>9749.0</v>
      </c>
      <c r="C1228" s="58">
        <v>9749.0</v>
      </c>
      <c r="D1228" s="27">
        <v>0.0</v>
      </c>
      <c r="E1228" s="41"/>
    </row>
    <row r="1229" hidden="1">
      <c r="A1229" s="35" t="s">
        <v>3449</v>
      </c>
      <c r="B1229" s="29">
        <v>334876.7</v>
      </c>
      <c r="C1229" s="58">
        <v>334876.7</v>
      </c>
      <c r="D1229" s="27">
        <v>0.0</v>
      </c>
      <c r="E1229" s="41"/>
    </row>
    <row r="1230" hidden="1">
      <c r="A1230" s="36" t="s">
        <v>3450</v>
      </c>
      <c r="B1230" s="42">
        <v>0.3000000000029104</v>
      </c>
      <c r="C1230" s="64">
        <v>-78.70000000001164</v>
      </c>
      <c r="D1230" s="65">
        <v>-79.00000000001455</v>
      </c>
      <c r="E1230" s="45"/>
    </row>
    <row r="1231" hidden="1"/>
    <row r="1232" hidden="1"/>
    <row r="1233" hidden="1">
      <c r="A1233" s="5" t="s">
        <v>4462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3423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45768.0</v>
      </c>
      <c r="B1237" s="6"/>
      <c r="C1237" s="53" t="s">
        <v>3424</v>
      </c>
      <c r="D1237" s="15">
        <v>45774.0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4" t="s">
        <v>4468</v>
      </c>
      <c r="B1239" s="7"/>
      <c r="C1239" s="16"/>
      <c r="D1239" s="55" t="s">
        <v>4469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3425</v>
      </c>
      <c r="B1241" s="6"/>
      <c r="C1241" s="6"/>
      <c r="D1241" s="6"/>
      <c r="E1241" s="7"/>
    </row>
    <row r="1242" hidden="1">
      <c r="A1242" s="20" t="s">
        <v>3426</v>
      </c>
      <c r="B1242" s="21" t="s">
        <v>3427</v>
      </c>
      <c r="C1242" s="22" t="s">
        <v>3428</v>
      </c>
      <c r="D1242" s="21" t="s">
        <v>3429</v>
      </c>
      <c r="E1242" s="23" t="s">
        <v>13</v>
      </c>
    </row>
    <row r="1243" hidden="1">
      <c r="A1243" s="56" t="s">
        <v>3430</v>
      </c>
      <c r="B1243" s="25">
        <v>31989.0</v>
      </c>
      <c r="C1243" s="26">
        <v>32000.0</v>
      </c>
      <c r="D1243" s="27">
        <v>11.0</v>
      </c>
    </row>
    <row r="1244" hidden="1">
      <c r="A1244" s="56" t="s">
        <v>3431</v>
      </c>
      <c r="B1244" s="29">
        <v>20574.0</v>
      </c>
      <c r="C1244" s="26">
        <v>20574.0</v>
      </c>
      <c r="D1244" s="27">
        <v>0.0</v>
      </c>
      <c r="E1244" s="28"/>
    </row>
    <row r="1245" hidden="1">
      <c r="A1245" s="56" t="s">
        <v>3432</v>
      </c>
      <c r="B1245" s="29">
        <v>0.0</v>
      </c>
      <c r="C1245" s="26"/>
      <c r="D1245" s="27">
        <v>0.0</v>
      </c>
      <c r="E1245" s="41"/>
    </row>
    <row r="1246" hidden="1">
      <c r="A1246" s="56" t="s">
        <v>3434</v>
      </c>
      <c r="B1246" s="29">
        <v>0.0</v>
      </c>
      <c r="C1246" s="26"/>
      <c r="D1246" s="27">
        <v>0.0</v>
      </c>
      <c r="E1246" s="41"/>
    </row>
    <row r="1247" hidden="1">
      <c r="A1247" s="31" t="s">
        <v>3436</v>
      </c>
      <c r="B1247" s="29">
        <v>0.0</v>
      </c>
      <c r="C1247" s="26"/>
      <c r="D1247" s="27">
        <v>0.0</v>
      </c>
      <c r="E1247" s="28"/>
    </row>
    <row r="1248" hidden="1">
      <c r="A1248" s="31" t="s">
        <v>3438</v>
      </c>
      <c r="B1248" s="29">
        <v>60.0</v>
      </c>
      <c r="C1248" s="26">
        <v>60.0</v>
      </c>
      <c r="D1248" s="27">
        <v>0.0</v>
      </c>
      <c r="E1248" s="41"/>
    </row>
    <row r="1249" hidden="1">
      <c r="A1249" s="31" t="s">
        <v>3439</v>
      </c>
      <c r="B1249" s="29">
        <v>360.0</v>
      </c>
      <c r="C1249" s="26"/>
      <c r="D1249" s="27">
        <v>-360.0</v>
      </c>
      <c r="E1249" s="28"/>
    </row>
    <row r="1250" hidden="1">
      <c r="A1250" s="31" t="s">
        <v>3441</v>
      </c>
      <c r="B1250" s="29">
        <v>4280.0</v>
      </c>
      <c r="C1250" s="26">
        <v>4680.0</v>
      </c>
      <c r="D1250" s="27">
        <v>400.0</v>
      </c>
      <c r="E1250" s="41"/>
    </row>
    <row r="1251" hidden="1">
      <c r="A1251" s="57" t="s">
        <v>3442</v>
      </c>
      <c r="B1251" s="29">
        <v>148297.55</v>
      </c>
      <c r="C1251" s="29">
        <v>148297.5499999998</v>
      </c>
      <c r="D1251" s="27">
        <v>-1.7462298274040222E-10</v>
      </c>
      <c r="E1251" s="41"/>
    </row>
    <row r="1252" hidden="1">
      <c r="A1252" s="57" t="s">
        <v>3443</v>
      </c>
      <c r="B1252" s="29">
        <v>37520.0</v>
      </c>
      <c r="C1252" s="58">
        <v>37520.0</v>
      </c>
      <c r="D1252" s="27">
        <v>0.0</v>
      </c>
      <c r="E1252" s="41"/>
    </row>
    <row r="1253" hidden="1">
      <c r="A1253" s="57" t="s">
        <v>3444</v>
      </c>
      <c r="B1253" s="29">
        <v>49899.0</v>
      </c>
      <c r="C1253" s="58">
        <v>49635.0</v>
      </c>
      <c r="D1253" s="27">
        <v>-264.0</v>
      </c>
      <c r="E1253" s="41"/>
    </row>
    <row r="1254" hidden="1">
      <c r="A1254" s="57" t="s">
        <v>3445</v>
      </c>
      <c r="B1254" s="29">
        <v>64292.5</v>
      </c>
      <c r="C1254" s="58">
        <v>64292.5</v>
      </c>
      <c r="D1254" s="27">
        <v>0.0</v>
      </c>
      <c r="E1254" s="41"/>
    </row>
    <row r="1255" hidden="1">
      <c r="A1255" s="57" t="s">
        <v>3447</v>
      </c>
      <c r="B1255" s="29">
        <v>4442.0</v>
      </c>
      <c r="C1255" s="58">
        <v>4442.0</v>
      </c>
      <c r="D1255" s="27">
        <v>0.0</v>
      </c>
      <c r="E1255" s="41"/>
    </row>
    <row r="1256" hidden="1">
      <c r="A1256" s="57" t="s">
        <v>3448</v>
      </c>
      <c r="B1256" s="29">
        <v>8260.0</v>
      </c>
      <c r="C1256" s="58">
        <v>8260.0</v>
      </c>
      <c r="D1256" s="27">
        <v>0.0</v>
      </c>
      <c r="E1256" s="41"/>
    </row>
    <row r="1257" hidden="1">
      <c r="A1257" s="35" t="s">
        <v>3449</v>
      </c>
      <c r="B1257" s="29">
        <v>361713.05000000005</v>
      </c>
      <c r="C1257" s="58">
        <v>361449.0500000002</v>
      </c>
      <c r="D1257" s="27">
        <v>-263.9999999998254</v>
      </c>
      <c r="E1257" s="41"/>
    </row>
    <row r="1258" hidden="1">
      <c r="A1258" s="36" t="s">
        <v>3450</v>
      </c>
      <c r="B1258" s="42">
        <v>0.9999999999636202</v>
      </c>
      <c r="C1258" s="64">
        <v>51.999999999592546</v>
      </c>
      <c r="D1258" s="65">
        <v>50.999999999628926</v>
      </c>
      <c r="E1258" s="45"/>
    </row>
    <row r="1259" hidden="1"/>
    <row r="1260" hidden="1"/>
    <row r="1261" hidden="1">
      <c r="A1261" s="5" t="s">
        <v>4462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3423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45775.0</v>
      </c>
      <c r="B1265" s="6"/>
      <c r="C1265" s="53" t="s">
        <v>3424</v>
      </c>
      <c r="D1265" s="15">
        <v>45777.0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4" t="s">
        <v>4468</v>
      </c>
      <c r="B1267" s="7"/>
      <c r="C1267" s="16"/>
      <c r="D1267" s="55" t="s">
        <v>4471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3425</v>
      </c>
      <c r="B1269" s="6"/>
      <c r="C1269" s="6"/>
      <c r="D1269" s="6"/>
      <c r="E1269" s="7"/>
    </row>
    <row r="1270" hidden="1">
      <c r="A1270" s="20" t="s">
        <v>3426</v>
      </c>
      <c r="B1270" s="21" t="s">
        <v>3427</v>
      </c>
      <c r="C1270" s="22" t="s">
        <v>3428</v>
      </c>
      <c r="D1270" s="21" t="s">
        <v>3429</v>
      </c>
      <c r="E1270" s="23" t="s">
        <v>13</v>
      </c>
    </row>
    <row r="1271" hidden="1">
      <c r="A1271" s="56" t="s">
        <v>3430</v>
      </c>
      <c r="B1271" s="25">
        <v>5532.0</v>
      </c>
      <c r="C1271" s="26">
        <v>4532.0</v>
      </c>
      <c r="D1271" s="27">
        <v>-1000.0</v>
      </c>
    </row>
    <row r="1272" hidden="1">
      <c r="A1272" s="56" t="s">
        <v>3431</v>
      </c>
      <c r="B1272" s="29">
        <v>8724.0</v>
      </c>
      <c r="C1272" s="26">
        <v>8724.0</v>
      </c>
      <c r="D1272" s="27">
        <v>0.0</v>
      </c>
      <c r="E1272" s="28"/>
    </row>
    <row r="1273" hidden="1">
      <c r="A1273" s="56" t="s">
        <v>3432</v>
      </c>
      <c r="B1273" s="29">
        <v>140.0</v>
      </c>
      <c r="C1273" s="26">
        <v>140.0</v>
      </c>
      <c r="D1273" s="27">
        <v>0.0</v>
      </c>
      <c r="E1273" s="41"/>
    </row>
    <row r="1274" hidden="1">
      <c r="A1274" s="56" t="s">
        <v>3434</v>
      </c>
      <c r="B1274" s="29">
        <v>0.0</v>
      </c>
      <c r="C1274" s="26"/>
      <c r="D1274" s="27">
        <v>0.0</v>
      </c>
      <c r="E1274" s="41"/>
    </row>
    <row r="1275" hidden="1">
      <c r="A1275" s="31" t="s">
        <v>3436</v>
      </c>
      <c r="B1275" s="29">
        <v>0.0</v>
      </c>
      <c r="C1275" s="26"/>
      <c r="D1275" s="27">
        <v>0.0</v>
      </c>
      <c r="E1275" s="28"/>
    </row>
    <row r="1276" hidden="1">
      <c r="A1276" s="31" t="s">
        <v>3438</v>
      </c>
      <c r="B1276" s="29">
        <v>0.0</v>
      </c>
      <c r="C1276" s="26"/>
      <c r="D1276" s="27">
        <v>0.0</v>
      </c>
      <c r="E1276" s="41"/>
    </row>
    <row r="1277" hidden="1">
      <c r="A1277" s="31" t="s">
        <v>3439</v>
      </c>
      <c r="B1277" s="29">
        <v>7540.0</v>
      </c>
      <c r="C1277" s="26">
        <v>8420.0</v>
      </c>
      <c r="D1277" s="27">
        <v>880.0</v>
      </c>
      <c r="E1277" s="28" t="s">
        <v>7807</v>
      </c>
    </row>
    <row r="1278" hidden="1">
      <c r="A1278" s="31" t="s">
        <v>3441</v>
      </c>
      <c r="B1278" s="29">
        <v>1640.0</v>
      </c>
      <c r="C1278" s="26">
        <v>1760.0</v>
      </c>
      <c r="D1278" s="27">
        <v>120.0</v>
      </c>
      <c r="E1278" s="41"/>
    </row>
    <row r="1279" hidden="1">
      <c r="A1279" s="57" t="s">
        <v>3442</v>
      </c>
      <c r="B1279" s="29">
        <v>49498.0</v>
      </c>
      <c r="C1279" s="29">
        <v>49498.0</v>
      </c>
      <c r="D1279" s="27">
        <v>0.0</v>
      </c>
      <c r="E1279" s="41"/>
    </row>
    <row r="1280" hidden="1">
      <c r="A1280" s="57" t="s">
        <v>3443</v>
      </c>
      <c r="B1280" s="29">
        <v>9018.0</v>
      </c>
      <c r="C1280" s="58">
        <v>9018.0</v>
      </c>
      <c r="D1280" s="27">
        <v>0.0</v>
      </c>
      <c r="E1280" s="41"/>
    </row>
    <row r="1281" hidden="1">
      <c r="A1281" s="57" t="s">
        <v>3444</v>
      </c>
      <c r="B1281" s="29">
        <v>14849.0</v>
      </c>
      <c r="C1281" s="58">
        <v>14849.0</v>
      </c>
      <c r="D1281" s="27">
        <v>0.0</v>
      </c>
      <c r="E1281" s="41"/>
    </row>
    <row r="1282" hidden="1">
      <c r="A1282" s="57" t="s">
        <v>3445</v>
      </c>
      <c r="B1282" s="29">
        <v>17711.0</v>
      </c>
      <c r="C1282" s="58">
        <v>17711.0</v>
      </c>
      <c r="D1282" s="27">
        <v>0.0</v>
      </c>
      <c r="E1282" s="41"/>
    </row>
    <row r="1283" hidden="1">
      <c r="A1283" s="57" t="s">
        <v>3447</v>
      </c>
      <c r="B1283" s="29">
        <v>1239.0</v>
      </c>
      <c r="C1283" s="58">
        <v>1239.0</v>
      </c>
      <c r="D1283" s="27">
        <v>0.0</v>
      </c>
      <c r="E1283" s="41"/>
    </row>
    <row r="1284" hidden="1">
      <c r="A1284" s="57" t="s">
        <v>3448</v>
      </c>
      <c r="B1284" s="29">
        <v>3439.0</v>
      </c>
      <c r="C1284" s="58">
        <v>3439.0</v>
      </c>
      <c r="D1284" s="27">
        <v>0.0</v>
      </c>
      <c r="E1284" s="41"/>
    </row>
    <row r="1285" hidden="1">
      <c r="A1285" s="35" t="s">
        <v>3449</v>
      </c>
      <c r="B1285" s="29">
        <v>115891.0</v>
      </c>
      <c r="C1285" s="58">
        <v>115891.0</v>
      </c>
      <c r="D1285" s="27">
        <v>0.0</v>
      </c>
      <c r="E1285" s="41"/>
    </row>
    <row r="1286" hidden="1">
      <c r="A1286" s="36" t="s">
        <v>3450</v>
      </c>
      <c r="B1286" s="42">
        <v>0.0</v>
      </c>
      <c r="C1286" s="64">
        <v>0.0</v>
      </c>
      <c r="D1286" s="65">
        <v>0.0</v>
      </c>
      <c r="E1286" s="45"/>
    </row>
    <row r="1287" hidden="1"/>
    <row r="1288" hidden="1"/>
    <row r="1289" hidden="1">
      <c r="A1289" s="5" t="s">
        <v>4462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3423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45778.0</v>
      </c>
      <c r="B1293" s="6"/>
      <c r="C1293" s="53" t="s">
        <v>3424</v>
      </c>
      <c r="D1293" s="15">
        <v>45781.0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4" t="s">
        <v>4483</v>
      </c>
      <c r="B1295" s="7"/>
      <c r="C1295" s="16"/>
      <c r="D1295" s="55" t="s">
        <v>4469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3425</v>
      </c>
      <c r="B1297" s="6"/>
      <c r="C1297" s="6"/>
      <c r="D1297" s="6"/>
      <c r="E1297" s="7"/>
    </row>
    <row r="1298" hidden="1">
      <c r="A1298" s="20" t="s">
        <v>3426</v>
      </c>
      <c r="B1298" s="21" t="s">
        <v>3427</v>
      </c>
      <c r="C1298" s="22" t="s">
        <v>3428</v>
      </c>
      <c r="D1298" s="21" t="s">
        <v>3429</v>
      </c>
      <c r="E1298" s="23" t="s">
        <v>13</v>
      </c>
    </row>
    <row r="1299" hidden="1">
      <c r="A1299" s="56" t="s">
        <v>3430</v>
      </c>
      <c r="B1299" s="25">
        <v>20080.0</v>
      </c>
      <c r="C1299" s="26">
        <v>20080.0</v>
      </c>
      <c r="D1299" s="27">
        <v>0.0</v>
      </c>
    </row>
    <row r="1300" hidden="1">
      <c r="A1300" s="56" t="s">
        <v>3431</v>
      </c>
      <c r="B1300" s="29">
        <v>18342.0</v>
      </c>
      <c r="C1300" s="26">
        <v>18342.0</v>
      </c>
      <c r="D1300" s="27">
        <v>0.0</v>
      </c>
      <c r="E1300" s="28"/>
    </row>
    <row r="1301" hidden="1">
      <c r="A1301" s="56" t="s">
        <v>3432</v>
      </c>
      <c r="B1301" s="29">
        <v>0.0</v>
      </c>
      <c r="C1301" s="26"/>
      <c r="D1301" s="27">
        <v>0.0</v>
      </c>
      <c r="E1301" s="41"/>
    </row>
    <row r="1302" hidden="1">
      <c r="A1302" s="56" t="s">
        <v>3434</v>
      </c>
      <c r="B1302" s="29">
        <v>0.0</v>
      </c>
      <c r="C1302" s="26"/>
      <c r="D1302" s="27">
        <v>0.0</v>
      </c>
      <c r="E1302" s="41"/>
    </row>
    <row r="1303" hidden="1">
      <c r="A1303" s="31" t="s">
        <v>3436</v>
      </c>
      <c r="B1303" s="29">
        <v>0.0</v>
      </c>
      <c r="C1303" s="26"/>
      <c r="D1303" s="27">
        <v>0.0</v>
      </c>
      <c r="E1303" s="28"/>
    </row>
    <row r="1304" hidden="1">
      <c r="A1304" s="31" t="s">
        <v>3438</v>
      </c>
      <c r="B1304" s="29">
        <v>0.0</v>
      </c>
      <c r="C1304" s="26"/>
      <c r="D1304" s="27">
        <v>0.0</v>
      </c>
      <c r="E1304" s="41"/>
    </row>
    <row r="1305" hidden="1">
      <c r="A1305" s="31" t="s">
        <v>3439</v>
      </c>
      <c r="B1305" s="29">
        <v>40.0</v>
      </c>
      <c r="C1305" s="26"/>
      <c r="D1305" s="27">
        <v>-40.0</v>
      </c>
      <c r="E1305" s="28"/>
    </row>
    <row r="1306" hidden="1">
      <c r="A1306" s="31" t="s">
        <v>3441</v>
      </c>
      <c r="B1306" s="29">
        <v>3040.0</v>
      </c>
      <c r="C1306" s="26">
        <v>3080.0</v>
      </c>
      <c r="D1306" s="27">
        <v>40.0</v>
      </c>
      <c r="E1306" s="41"/>
    </row>
    <row r="1307" hidden="1">
      <c r="A1307" s="57" t="s">
        <v>3442</v>
      </c>
      <c r="B1307" s="29">
        <v>79058.0</v>
      </c>
      <c r="C1307" s="29">
        <v>79058.0</v>
      </c>
      <c r="D1307" s="27">
        <v>0.0</v>
      </c>
      <c r="E1307" s="41"/>
    </row>
    <row r="1308" hidden="1">
      <c r="A1308" s="57" t="s">
        <v>3443</v>
      </c>
      <c r="B1308" s="29">
        <v>23043.0</v>
      </c>
      <c r="C1308" s="58">
        <v>23043.0</v>
      </c>
      <c r="D1308" s="27">
        <v>0.0</v>
      </c>
      <c r="E1308" s="41"/>
    </row>
    <row r="1309" hidden="1">
      <c r="A1309" s="57" t="s">
        <v>3444</v>
      </c>
      <c r="B1309" s="29">
        <v>27429.0</v>
      </c>
      <c r="C1309" s="58">
        <v>27110.0</v>
      </c>
      <c r="D1309" s="27">
        <v>-319.0</v>
      </c>
      <c r="E1309" s="41"/>
    </row>
    <row r="1310" hidden="1">
      <c r="A1310" s="57" t="s">
        <v>3445</v>
      </c>
      <c r="B1310" s="29">
        <v>43833.0</v>
      </c>
      <c r="C1310" s="58">
        <v>43833.0</v>
      </c>
      <c r="D1310" s="27">
        <v>0.0</v>
      </c>
      <c r="E1310" s="41"/>
    </row>
    <row r="1311" hidden="1">
      <c r="A1311" s="57" t="s">
        <v>3447</v>
      </c>
      <c r="B1311" s="29">
        <v>4326.0</v>
      </c>
      <c r="C1311" s="58">
        <v>4326.0</v>
      </c>
      <c r="D1311" s="27">
        <v>0.0</v>
      </c>
      <c r="E1311" s="41"/>
    </row>
    <row r="1312" hidden="1">
      <c r="A1312" s="57" t="s">
        <v>3448</v>
      </c>
      <c r="B1312" s="29">
        <v>6020.0</v>
      </c>
      <c r="C1312" s="58">
        <v>6020.0</v>
      </c>
      <c r="D1312" s="27">
        <v>0.0</v>
      </c>
      <c r="E1312" s="41"/>
    </row>
    <row r="1313" hidden="1">
      <c r="A1313" s="35" t="s">
        <v>3449</v>
      </c>
      <c r="B1313" s="29">
        <v>219191.2</v>
      </c>
      <c r="C1313" s="58">
        <v>218872.2</v>
      </c>
      <c r="D1313" s="27">
        <v>-319.0</v>
      </c>
      <c r="E1313" s="41"/>
    </row>
    <row r="1314" hidden="1">
      <c r="A1314" s="36" t="s">
        <v>3450</v>
      </c>
      <c r="B1314" s="42">
        <v>-0.19999999999708962</v>
      </c>
      <c r="C1314" s="64">
        <v>-0.20000000001164153</v>
      </c>
      <c r="D1314" s="65">
        <v>-1.4551915228366852E-11</v>
      </c>
      <c r="E1314" s="45"/>
    </row>
    <row r="1315" hidden="1"/>
    <row r="1316" hidden="1"/>
    <row r="1317" hidden="1">
      <c r="A1317" s="5" t="s">
        <v>4462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3423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45782.0</v>
      </c>
      <c r="B1321" s="6"/>
      <c r="C1321" s="53" t="s">
        <v>3424</v>
      </c>
      <c r="D1321" s="15">
        <v>45788.0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4" t="s">
        <v>4468</v>
      </c>
      <c r="B1323" s="7"/>
      <c r="C1323" s="16"/>
      <c r="D1323" s="55" t="s">
        <v>4469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3425</v>
      </c>
      <c r="B1325" s="6"/>
      <c r="C1325" s="6"/>
      <c r="D1325" s="6"/>
      <c r="E1325" s="7"/>
    </row>
    <row r="1326" hidden="1">
      <c r="A1326" s="20" t="s">
        <v>3426</v>
      </c>
      <c r="B1326" s="21" t="s">
        <v>3427</v>
      </c>
      <c r="C1326" s="22" t="s">
        <v>3428</v>
      </c>
      <c r="D1326" s="21" t="s">
        <v>3429</v>
      </c>
      <c r="E1326" s="23" t="s">
        <v>13</v>
      </c>
    </row>
    <row r="1327" hidden="1">
      <c r="A1327" s="56" t="s">
        <v>3430</v>
      </c>
      <c r="B1327" s="25">
        <v>36610.0</v>
      </c>
      <c r="C1327" s="26">
        <v>35300.0</v>
      </c>
      <c r="D1327" s="27">
        <v>-1310.0</v>
      </c>
    </row>
    <row r="1328" hidden="1">
      <c r="A1328" s="56" t="s">
        <v>3431</v>
      </c>
      <c r="B1328" s="29">
        <v>24073.0</v>
      </c>
      <c r="C1328" s="26">
        <v>24073.0</v>
      </c>
      <c r="D1328" s="27">
        <v>0.0</v>
      </c>
      <c r="E1328" s="28"/>
    </row>
    <row r="1329" hidden="1">
      <c r="A1329" s="56" t="s">
        <v>3432</v>
      </c>
      <c r="B1329" s="29">
        <v>0.0</v>
      </c>
      <c r="C1329" s="26"/>
      <c r="D1329" s="27">
        <v>0.0</v>
      </c>
      <c r="E1329" s="41"/>
    </row>
    <row r="1330" hidden="1">
      <c r="A1330" s="56" t="s">
        <v>3434</v>
      </c>
      <c r="B1330" s="29">
        <v>0.0</v>
      </c>
      <c r="C1330" s="26"/>
      <c r="D1330" s="27">
        <v>0.0</v>
      </c>
      <c r="E1330" s="41"/>
    </row>
    <row r="1331" hidden="1">
      <c r="A1331" s="31" t="s">
        <v>3436</v>
      </c>
      <c r="B1331" s="29">
        <v>0.0</v>
      </c>
      <c r="C1331" s="26"/>
      <c r="D1331" s="27">
        <v>0.0</v>
      </c>
      <c r="E1331" s="28"/>
    </row>
    <row r="1332" hidden="1">
      <c r="A1332" s="31" t="s">
        <v>3438</v>
      </c>
      <c r="B1332" s="29">
        <v>40.0</v>
      </c>
      <c r="C1332" s="26"/>
      <c r="D1332" s="27">
        <v>-40.0</v>
      </c>
      <c r="E1332" s="41"/>
    </row>
    <row r="1333" hidden="1">
      <c r="A1333" s="31" t="s">
        <v>3439</v>
      </c>
      <c r="B1333" s="29">
        <v>765.0</v>
      </c>
      <c r="C1333" s="26">
        <v>284.0</v>
      </c>
      <c r="D1333" s="27">
        <v>-481.0</v>
      </c>
      <c r="E1333" s="28"/>
    </row>
    <row r="1334" hidden="1">
      <c r="A1334" s="31" t="s">
        <v>3441</v>
      </c>
      <c r="B1334" s="29">
        <v>4920.0</v>
      </c>
      <c r="C1334" s="26">
        <v>5440.0</v>
      </c>
      <c r="D1334" s="27">
        <v>520.0</v>
      </c>
      <c r="E1334" s="41"/>
    </row>
    <row r="1335" hidden="1">
      <c r="A1335" s="57" t="s">
        <v>3442</v>
      </c>
      <c r="B1335" s="29">
        <v>122877.0</v>
      </c>
      <c r="C1335" s="29">
        <v>122877.0</v>
      </c>
      <c r="D1335" s="27">
        <v>0.0</v>
      </c>
      <c r="E1335" s="41"/>
    </row>
    <row r="1336" hidden="1">
      <c r="A1336" s="57" t="s">
        <v>3443</v>
      </c>
      <c r="B1336" s="29">
        <v>38723.0</v>
      </c>
      <c r="C1336" s="58">
        <v>38723.0</v>
      </c>
      <c r="D1336" s="27">
        <v>0.0</v>
      </c>
      <c r="E1336" s="41"/>
    </row>
    <row r="1337" hidden="1">
      <c r="A1337" s="57" t="s">
        <v>3444</v>
      </c>
      <c r="B1337" s="29">
        <v>42595.0</v>
      </c>
      <c r="C1337" s="58">
        <v>42595.0</v>
      </c>
      <c r="D1337" s="27">
        <v>0.0</v>
      </c>
      <c r="E1337" s="41"/>
    </row>
    <row r="1338" hidden="1">
      <c r="A1338" s="57" t="s">
        <v>3445</v>
      </c>
      <c r="B1338" s="29">
        <v>63576.0</v>
      </c>
      <c r="C1338" s="58">
        <v>63576.0</v>
      </c>
      <c r="D1338" s="27">
        <v>0.0</v>
      </c>
      <c r="E1338" s="41"/>
    </row>
    <row r="1339" hidden="1">
      <c r="A1339" s="57" t="s">
        <v>3447</v>
      </c>
      <c r="B1339" s="29">
        <v>4607.0</v>
      </c>
      <c r="C1339" s="58">
        <v>4607.0</v>
      </c>
      <c r="D1339" s="27">
        <v>0.0</v>
      </c>
      <c r="E1339" s="41"/>
    </row>
    <row r="1340" hidden="1">
      <c r="A1340" s="57" t="s">
        <v>3448</v>
      </c>
      <c r="B1340" s="29">
        <v>12916.0</v>
      </c>
      <c r="C1340" s="58">
        <v>12916.0</v>
      </c>
      <c r="D1340" s="27">
        <v>0.0</v>
      </c>
      <c r="E1340" s="41"/>
    </row>
    <row r="1341" hidden="1">
      <c r="A1341" s="35" t="s">
        <v>3449</v>
      </c>
      <c r="B1341" s="29">
        <v>338785.5</v>
      </c>
      <c r="C1341" s="58">
        <v>338785.5</v>
      </c>
      <c r="D1341" s="27">
        <v>0.0</v>
      </c>
      <c r="E1341" s="41"/>
    </row>
    <row r="1342" hidden="1">
      <c r="A1342" s="36" t="s">
        <v>3450</v>
      </c>
      <c r="B1342" s="42">
        <v>0.5</v>
      </c>
      <c r="C1342" s="64">
        <v>-1310.5</v>
      </c>
      <c r="D1342" s="65">
        <v>-1311.0</v>
      </c>
      <c r="E1342" s="45"/>
    </row>
    <row r="1343" hidden="1"/>
    <row r="1344" hidden="1"/>
    <row r="1345" hidden="1">
      <c r="A1345" s="5" t="s">
        <v>4462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3423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45789.0</v>
      </c>
      <c r="B1349" s="6"/>
      <c r="C1349" s="53" t="s">
        <v>3424</v>
      </c>
      <c r="D1349" s="15">
        <v>45795.0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4" t="s">
        <v>4468</v>
      </c>
      <c r="B1351" s="7"/>
      <c r="C1351" s="16"/>
      <c r="D1351" s="55" t="s">
        <v>4469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3425</v>
      </c>
      <c r="B1353" s="6"/>
      <c r="C1353" s="6"/>
      <c r="D1353" s="6"/>
      <c r="E1353" s="7"/>
    </row>
    <row r="1354" hidden="1">
      <c r="A1354" s="20" t="s">
        <v>3426</v>
      </c>
      <c r="B1354" s="21" t="s">
        <v>3427</v>
      </c>
      <c r="C1354" s="22" t="s">
        <v>3428</v>
      </c>
      <c r="D1354" s="21" t="s">
        <v>3429</v>
      </c>
      <c r="E1354" s="23" t="s">
        <v>13</v>
      </c>
    </row>
    <row r="1355" hidden="1">
      <c r="A1355" s="56" t="s">
        <v>3430</v>
      </c>
      <c r="B1355" s="25">
        <v>33925.0</v>
      </c>
      <c r="C1355" s="26">
        <v>33925.0</v>
      </c>
      <c r="D1355" s="27">
        <v>0.0</v>
      </c>
    </row>
    <row r="1356" hidden="1">
      <c r="A1356" s="56" t="s">
        <v>3431</v>
      </c>
      <c r="B1356" s="29">
        <v>26070.0</v>
      </c>
      <c r="C1356" s="26">
        <v>26070.0</v>
      </c>
      <c r="D1356" s="27">
        <v>0.0</v>
      </c>
      <c r="E1356" s="28"/>
    </row>
    <row r="1357" hidden="1">
      <c r="A1357" s="56" t="s">
        <v>3432</v>
      </c>
      <c r="B1357" s="29">
        <v>0.0</v>
      </c>
      <c r="C1357" s="26"/>
      <c r="D1357" s="27">
        <v>0.0</v>
      </c>
      <c r="E1357" s="41"/>
    </row>
    <row r="1358" hidden="1">
      <c r="A1358" s="56" t="s">
        <v>3434</v>
      </c>
      <c r="B1358" s="29">
        <v>500.0</v>
      </c>
      <c r="C1358" s="26">
        <v>500.0</v>
      </c>
      <c r="D1358" s="27">
        <v>0.0</v>
      </c>
      <c r="E1358" s="41"/>
    </row>
    <row r="1359" hidden="1">
      <c r="A1359" s="31" t="s">
        <v>3436</v>
      </c>
      <c r="B1359" s="29">
        <v>0.0</v>
      </c>
      <c r="C1359" s="26"/>
      <c r="D1359" s="27">
        <v>0.0</v>
      </c>
      <c r="E1359" s="28"/>
    </row>
    <row r="1360" hidden="1">
      <c r="A1360" s="31" t="s">
        <v>3438</v>
      </c>
      <c r="B1360" s="29">
        <v>0.0</v>
      </c>
      <c r="C1360" s="26"/>
      <c r="D1360" s="27">
        <v>0.0</v>
      </c>
      <c r="E1360" s="41"/>
    </row>
    <row r="1361" hidden="1">
      <c r="A1361" s="31" t="s">
        <v>3439</v>
      </c>
      <c r="B1361" s="29">
        <v>427.0</v>
      </c>
      <c r="C1361" s="26">
        <v>427.0</v>
      </c>
      <c r="D1361" s="27">
        <v>0.0</v>
      </c>
      <c r="E1361" s="28" t="s">
        <v>7808</v>
      </c>
    </row>
    <row r="1362" hidden="1">
      <c r="A1362" s="31" t="s">
        <v>3441</v>
      </c>
      <c r="B1362" s="29">
        <v>3960.0</v>
      </c>
      <c r="C1362" s="26">
        <v>3920.0</v>
      </c>
      <c r="D1362" s="27">
        <v>-40.0</v>
      </c>
      <c r="E1362" s="41"/>
    </row>
    <row r="1363" hidden="1">
      <c r="A1363" s="57" t="s">
        <v>3442</v>
      </c>
      <c r="B1363" s="29">
        <v>137534.0</v>
      </c>
      <c r="C1363" s="29">
        <v>137534.0</v>
      </c>
      <c r="D1363" s="27">
        <v>0.0</v>
      </c>
      <c r="E1363" s="41"/>
    </row>
    <row r="1364" hidden="1">
      <c r="A1364" s="57" t="s">
        <v>3443</v>
      </c>
      <c r="B1364" s="29">
        <v>27780.0</v>
      </c>
      <c r="C1364" s="58">
        <v>27780.0</v>
      </c>
      <c r="D1364" s="27">
        <v>0.0</v>
      </c>
      <c r="E1364" s="41"/>
    </row>
    <row r="1365" hidden="1">
      <c r="A1365" s="57" t="s">
        <v>3444</v>
      </c>
      <c r="B1365" s="29">
        <v>57769.0</v>
      </c>
      <c r="C1365" s="58">
        <v>57769.0</v>
      </c>
      <c r="D1365" s="27">
        <v>0.0</v>
      </c>
      <c r="E1365" s="41"/>
    </row>
    <row r="1366" hidden="1">
      <c r="A1366" s="57" t="s">
        <v>3445</v>
      </c>
      <c r="B1366" s="29">
        <v>69564.0</v>
      </c>
      <c r="C1366" s="58">
        <v>69564.0</v>
      </c>
      <c r="D1366" s="27">
        <v>0.0</v>
      </c>
      <c r="E1366" s="41"/>
    </row>
    <row r="1367" hidden="1">
      <c r="A1367" s="57" t="s">
        <v>3447</v>
      </c>
      <c r="B1367" s="29">
        <v>5727.0</v>
      </c>
      <c r="C1367" s="58">
        <v>5727.0</v>
      </c>
      <c r="D1367" s="27">
        <v>0.0</v>
      </c>
      <c r="E1367" s="41"/>
    </row>
    <row r="1368" hidden="1">
      <c r="A1368" s="57" t="s">
        <v>3448</v>
      </c>
      <c r="B1368" s="29">
        <v>9479.0</v>
      </c>
      <c r="C1368" s="58">
        <v>9479.0</v>
      </c>
      <c r="D1368" s="27">
        <v>0.0</v>
      </c>
      <c r="E1368" s="41"/>
    </row>
    <row r="1369" hidden="1">
      <c r="A1369" s="35" t="s">
        <v>3449</v>
      </c>
      <c r="B1369" s="29">
        <v>363254.7</v>
      </c>
      <c r="C1369" s="58">
        <v>363254.7</v>
      </c>
      <c r="D1369" s="27">
        <v>0.0</v>
      </c>
      <c r="E1369" s="41"/>
    </row>
    <row r="1370" hidden="1">
      <c r="A1370" s="36" t="s">
        <v>3450</v>
      </c>
      <c r="B1370" s="42">
        <v>1.3000000000029104</v>
      </c>
      <c r="C1370" s="64">
        <v>-38.70000000001164</v>
      </c>
      <c r="D1370" s="65">
        <v>-40.00000000001455</v>
      </c>
      <c r="E1370" s="45"/>
    </row>
    <row r="1371" hidden="1"/>
    <row r="1372" hidden="1"/>
    <row r="1373" hidden="1">
      <c r="A1373" s="5" t="s">
        <v>4462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3423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45796.0</v>
      </c>
      <c r="B1377" s="6"/>
      <c r="C1377" s="53" t="s">
        <v>3424</v>
      </c>
      <c r="D1377" s="15">
        <v>45802.0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4" t="s">
        <v>4468</v>
      </c>
      <c r="B1379" s="7"/>
      <c r="C1379" s="16"/>
      <c r="D1379" s="55" t="s">
        <v>4469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3425</v>
      </c>
      <c r="B1381" s="6"/>
      <c r="C1381" s="6"/>
      <c r="D1381" s="6"/>
      <c r="E1381" s="7"/>
    </row>
    <row r="1382" hidden="1">
      <c r="A1382" s="20" t="s">
        <v>3426</v>
      </c>
      <c r="B1382" s="21" t="s">
        <v>3427</v>
      </c>
      <c r="C1382" s="22" t="s">
        <v>3428</v>
      </c>
      <c r="D1382" s="21" t="s">
        <v>3429</v>
      </c>
      <c r="E1382" s="23" t="s">
        <v>13</v>
      </c>
    </row>
    <row r="1383" hidden="1">
      <c r="A1383" s="56" t="s">
        <v>3430</v>
      </c>
      <c r="B1383" s="25">
        <v>42536.0</v>
      </c>
      <c r="C1383" s="26">
        <v>42540.0</v>
      </c>
      <c r="D1383" s="27">
        <v>4.0</v>
      </c>
      <c r="E1383" s="28"/>
    </row>
    <row r="1384" hidden="1">
      <c r="A1384" s="56" t="s">
        <v>3431</v>
      </c>
      <c r="B1384" s="29">
        <v>21490.0</v>
      </c>
      <c r="C1384" s="26">
        <v>21490.0</v>
      </c>
      <c r="D1384" s="27">
        <v>0.0</v>
      </c>
      <c r="E1384" s="28" t="s">
        <v>7809</v>
      </c>
    </row>
    <row r="1385" hidden="1">
      <c r="A1385" s="56" t="s">
        <v>3432</v>
      </c>
      <c r="B1385" s="29">
        <v>140.0</v>
      </c>
      <c r="C1385" s="26">
        <v>140.0</v>
      </c>
      <c r="D1385" s="27">
        <v>0.0</v>
      </c>
      <c r="E1385" s="41"/>
    </row>
    <row r="1386" hidden="1">
      <c r="A1386" s="56" t="s">
        <v>3434</v>
      </c>
      <c r="B1386" s="29">
        <v>0.0</v>
      </c>
      <c r="C1386" s="26"/>
      <c r="D1386" s="27">
        <v>0.0</v>
      </c>
      <c r="E1386" s="41"/>
    </row>
    <row r="1387" hidden="1">
      <c r="A1387" s="31" t="s">
        <v>3436</v>
      </c>
      <c r="B1387" s="29">
        <v>0.0</v>
      </c>
      <c r="C1387" s="26"/>
      <c r="D1387" s="27">
        <v>0.0</v>
      </c>
      <c r="E1387" s="28"/>
    </row>
    <row r="1388" hidden="1">
      <c r="A1388" s="31" t="s">
        <v>3438</v>
      </c>
      <c r="B1388" s="29">
        <v>0.0</v>
      </c>
      <c r="C1388" s="26"/>
      <c r="D1388" s="27">
        <v>0.0</v>
      </c>
      <c r="E1388" s="41"/>
    </row>
    <row r="1389" hidden="1">
      <c r="A1389" s="31" t="s">
        <v>3439</v>
      </c>
      <c r="B1389" s="29">
        <v>0.0</v>
      </c>
      <c r="C1389" s="26"/>
      <c r="D1389" s="27">
        <v>0.0</v>
      </c>
      <c r="E1389" s="28"/>
    </row>
    <row r="1390" hidden="1">
      <c r="A1390" s="31" t="s">
        <v>3441</v>
      </c>
      <c r="B1390" s="29">
        <v>5280.0</v>
      </c>
      <c r="C1390" s="26">
        <v>5200.0</v>
      </c>
      <c r="D1390" s="27">
        <v>-80.0</v>
      </c>
      <c r="E1390" s="41"/>
    </row>
    <row r="1391" hidden="1">
      <c r="A1391" s="57" t="s">
        <v>3442</v>
      </c>
      <c r="B1391" s="29">
        <v>110274.0</v>
      </c>
      <c r="C1391" s="29">
        <v>110274.0</v>
      </c>
      <c r="D1391" s="27">
        <v>0.0</v>
      </c>
      <c r="E1391" s="41"/>
    </row>
    <row r="1392" hidden="1">
      <c r="A1392" s="57" t="s">
        <v>3443</v>
      </c>
      <c r="B1392" s="29">
        <v>47698.0</v>
      </c>
      <c r="C1392" s="58">
        <v>47698.0</v>
      </c>
      <c r="D1392" s="27">
        <v>0.0</v>
      </c>
      <c r="E1392" s="41"/>
    </row>
    <row r="1393" hidden="1">
      <c r="A1393" s="57" t="s">
        <v>3444</v>
      </c>
      <c r="B1393" s="29">
        <v>59133.0</v>
      </c>
      <c r="C1393" s="58">
        <v>59133.0</v>
      </c>
      <c r="D1393" s="27">
        <v>0.0</v>
      </c>
      <c r="E1393" s="41"/>
    </row>
    <row r="1394" hidden="1">
      <c r="A1394" s="57" t="s">
        <v>3445</v>
      </c>
      <c r="B1394" s="29">
        <v>77304.0</v>
      </c>
      <c r="C1394" s="58">
        <v>77304.0</v>
      </c>
      <c r="D1394" s="27">
        <v>0.0</v>
      </c>
      <c r="E1394" s="41"/>
    </row>
    <row r="1395" hidden="1">
      <c r="A1395" s="57" t="s">
        <v>3447</v>
      </c>
      <c r="B1395" s="29">
        <v>11410.0</v>
      </c>
      <c r="C1395" s="58">
        <v>11410.0</v>
      </c>
      <c r="D1395" s="27">
        <v>0.0</v>
      </c>
      <c r="E1395" s="41"/>
    </row>
    <row r="1396" hidden="1">
      <c r="A1396" s="57" t="s">
        <v>3448</v>
      </c>
      <c r="B1396" s="29">
        <v>13016.0</v>
      </c>
      <c r="C1396" s="58">
        <v>12687.0</v>
      </c>
      <c r="D1396" s="27">
        <v>-329.0</v>
      </c>
      <c r="E1396" s="41"/>
    </row>
    <row r="1397" hidden="1">
      <c r="A1397" s="35" t="s">
        <v>3449</v>
      </c>
      <c r="B1397" s="29">
        <v>375264.2</v>
      </c>
      <c r="C1397" s="58">
        <v>374935.2</v>
      </c>
      <c r="D1397" s="27">
        <v>-329.0</v>
      </c>
      <c r="E1397" s="41"/>
    </row>
    <row r="1398" hidden="1">
      <c r="A1398" s="36" t="s">
        <v>3450</v>
      </c>
      <c r="B1398" s="42">
        <v>0.8000000000029104</v>
      </c>
      <c r="C1398" s="64">
        <v>253.79999999998836</v>
      </c>
      <c r="D1398" s="65">
        <v>252.99999999998545</v>
      </c>
      <c r="E1398" s="45"/>
    </row>
    <row r="1399" hidden="1"/>
    <row r="1400" hidden="1"/>
    <row r="1401" hidden="1">
      <c r="A1401" s="5" t="s">
        <v>4462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3423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45803.0</v>
      </c>
      <c r="B1405" s="6"/>
      <c r="C1405" s="53" t="s">
        <v>3424</v>
      </c>
      <c r="D1405" s="15">
        <v>45808.0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4" t="s">
        <v>4468</v>
      </c>
      <c r="B1407" s="7"/>
      <c r="C1407" s="16"/>
      <c r="D1407" s="55" t="s">
        <v>4477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3425</v>
      </c>
      <c r="B1409" s="6"/>
      <c r="C1409" s="6"/>
      <c r="D1409" s="6"/>
      <c r="E1409" s="7"/>
    </row>
    <row r="1410" hidden="1">
      <c r="A1410" s="20" t="s">
        <v>3426</v>
      </c>
      <c r="B1410" s="21" t="s">
        <v>3427</v>
      </c>
      <c r="C1410" s="22" t="s">
        <v>3428</v>
      </c>
      <c r="D1410" s="21" t="s">
        <v>3429</v>
      </c>
      <c r="E1410" s="23" t="s">
        <v>13</v>
      </c>
    </row>
    <row r="1411" hidden="1">
      <c r="A1411" s="56" t="s">
        <v>3430</v>
      </c>
      <c r="B1411" s="25">
        <v>29410.0</v>
      </c>
      <c r="C1411" s="26">
        <v>29415.0</v>
      </c>
      <c r="D1411" s="27">
        <v>5.0</v>
      </c>
      <c r="E1411" s="28"/>
    </row>
    <row r="1412" hidden="1">
      <c r="A1412" s="56" t="s">
        <v>3431</v>
      </c>
      <c r="B1412" s="29">
        <v>12234.0</v>
      </c>
      <c r="C1412" s="26">
        <v>12234.0</v>
      </c>
      <c r="D1412" s="27">
        <v>0.0</v>
      </c>
      <c r="E1412" s="28"/>
    </row>
    <row r="1413" hidden="1">
      <c r="A1413" s="56" t="s">
        <v>3432</v>
      </c>
      <c r="B1413" s="29">
        <v>280.0</v>
      </c>
      <c r="C1413" s="26">
        <v>280.0</v>
      </c>
      <c r="D1413" s="27">
        <v>0.0</v>
      </c>
      <c r="E1413" s="41"/>
    </row>
    <row r="1414" hidden="1">
      <c r="A1414" s="56" t="s">
        <v>3434</v>
      </c>
      <c r="B1414" s="29">
        <v>500.0</v>
      </c>
      <c r="C1414" s="26">
        <v>500.0</v>
      </c>
      <c r="D1414" s="27">
        <v>0.0</v>
      </c>
      <c r="E1414" s="41"/>
    </row>
    <row r="1415" hidden="1">
      <c r="A1415" s="31" t="s">
        <v>3436</v>
      </c>
      <c r="B1415" s="29">
        <v>0.0</v>
      </c>
      <c r="C1415" s="26"/>
      <c r="D1415" s="27">
        <v>0.0</v>
      </c>
      <c r="E1415" s="28"/>
    </row>
    <row r="1416" hidden="1">
      <c r="A1416" s="31" t="s">
        <v>3438</v>
      </c>
      <c r="B1416" s="29">
        <v>0.0</v>
      </c>
      <c r="C1416" s="26"/>
      <c r="D1416" s="27">
        <v>0.0</v>
      </c>
      <c r="E1416" s="41"/>
    </row>
    <row r="1417" hidden="1">
      <c r="A1417" s="31" t="s">
        <v>3439</v>
      </c>
      <c r="B1417" s="29">
        <v>0.0</v>
      </c>
      <c r="C1417" s="26">
        <v>15000.0</v>
      </c>
      <c r="D1417" s="27">
        <v>15000.0</v>
      </c>
      <c r="E1417" s="28" t="s">
        <v>7810</v>
      </c>
    </row>
    <row r="1418" hidden="1">
      <c r="A1418" s="31" t="s">
        <v>3441</v>
      </c>
      <c r="B1418" s="29">
        <v>1480.0</v>
      </c>
      <c r="C1418" s="26">
        <v>1480.0</v>
      </c>
      <c r="D1418" s="27">
        <v>0.0</v>
      </c>
      <c r="E1418" s="41"/>
    </row>
    <row r="1419" hidden="1">
      <c r="A1419" s="57" t="s">
        <v>3442</v>
      </c>
      <c r="B1419" s="29">
        <v>105611.0</v>
      </c>
      <c r="C1419" s="29">
        <v>105611.0</v>
      </c>
      <c r="D1419" s="27">
        <v>0.0</v>
      </c>
      <c r="E1419" s="41"/>
    </row>
    <row r="1420" hidden="1">
      <c r="A1420" s="57" t="s">
        <v>3443</v>
      </c>
      <c r="B1420" s="29">
        <v>25888.0</v>
      </c>
      <c r="C1420" s="58">
        <v>25888.0</v>
      </c>
      <c r="D1420" s="27">
        <v>0.0</v>
      </c>
      <c r="E1420" s="41"/>
    </row>
    <row r="1421" hidden="1">
      <c r="A1421" s="57" t="s">
        <v>3444</v>
      </c>
      <c r="B1421" s="29">
        <v>44596.0</v>
      </c>
      <c r="C1421" s="58">
        <v>43938.0</v>
      </c>
      <c r="D1421" s="27">
        <v>-658.0</v>
      </c>
      <c r="E1421" s="41"/>
    </row>
    <row r="1422" hidden="1">
      <c r="A1422" s="57" t="s">
        <v>3445</v>
      </c>
      <c r="B1422" s="29">
        <v>45785.0</v>
      </c>
      <c r="C1422" s="58">
        <v>45785.0</v>
      </c>
      <c r="D1422" s="27">
        <v>0.0</v>
      </c>
      <c r="E1422" s="41"/>
    </row>
    <row r="1423" hidden="1">
      <c r="A1423" s="57" t="s">
        <v>3447</v>
      </c>
      <c r="B1423" s="29">
        <v>3384.0</v>
      </c>
      <c r="C1423" s="58">
        <v>3903.0</v>
      </c>
      <c r="D1423" s="27">
        <v>519.0</v>
      </c>
      <c r="E1423" s="41"/>
    </row>
    <row r="1424" hidden="1">
      <c r="A1424" s="57" t="s">
        <v>3448</v>
      </c>
      <c r="B1424" s="29">
        <v>10430.0</v>
      </c>
      <c r="C1424" s="58">
        <v>10430.0</v>
      </c>
      <c r="D1424" s="27">
        <v>0.0</v>
      </c>
      <c r="E1424" s="41"/>
    </row>
    <row r="1425" hidden="1">
      <c r="A1425" s="35" t="s">
        <v>3449</v>
      </c>
      <c r="B1425" s="29">
        <v>269166.5</v>
      </c>
      <c r="C1425" s="58">
        <v>268508.5</v>
      </c>
      <c r="D1425" s="27">
        <v>-658.0</v>
      </c>
      <c r="E1425" s="41"/>
    </row>
    <row r="1426" hidden="1">
      <c r="A1426" s="36" t="s">
        <v>3450</v>
      </c>
      <c r="B1426" s="42">
        <v>1.5</v>
      </c>
      <c r="C1426" s="64">
        <v>15525.5</v>
      </c>
      <c r="D1426" s="65">
        <v>15524.0</v>
      </c>
      <c r="E1426" s="45"/>
    </row>
    <row r="1427" hidden="1"/>
    <row r="1428" hidden="1"/>
    <row r="1429" hidden="1">
      <c r="A1429" s="5" t="s">
        <v>4462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3423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45809.0</v>
      </c>
      <c r="B1433" s="6"/>
      <c r="C1433" s="53" t="s">
        <v>3424</v>
      </c>
      <c r="D1433" s="15">
        <v>45809.0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4" t="s">
        <v>4469</v>
      </c>
      <c r="B1435" s="7"/>
      <c r="C1435" s="16"/>
      <c r="D1435" s="55" t="s">
        <v>4469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3425</v>
      </c>
      <c r="B1437" s="6"/>
      <c r="C1437" s="6"/>
      <c r="D1437" s="6"/>
      <c r="E1437" s="7"/>
    </row>
    <row r="1438" hidden="1">
      <c r="A1438" s="20" t="s">
        <v>3426</v>
      </c>
      <c r="B1438" s="21" t="s">
        <v>3427</v>
      </c>
      <c r="C1438" s="22" t="s">
        <v>3428</v>
      </c>
      <c r="D1438" s="21" t="s">
        <v>3429</v>
      </c>
      <c r="E1438" s="23" t="s">
        <v>13</v>
      </c>
    </row>
    <row r="1439" hidden="1">
      <c r="A1439" s="56" t="s">
        <v>3430</v>
      </c>
      <c r="B1439" s="25">
        <v>3790.0</v>
      </c>
      <c r="C1439" s="26">
        <v>3790.0</v>
      </c>
      <c r="D1439" s="27">
        <v>0.0</v>
      </c>
      <c r="E1439" s="28"/>
    </row>
    <row r="1440" hidden="1">
      <c r="A1440" s="56" t="s">
        <v>3431</v>
      </c>
      <c r="B1440" s="29">
        <v>3743.0</v>
      </c>
      <c r="C1440" s="26">
        <v>3743.0</v>
      </c>
      <c r="D1440" s="27">
        <v>0.0</v>
      </c>
      <c r="E1440" s="28"/>
    </row>
    <row r="1441" hidden="1">
      <c r="A1441" s="56" t="s">
        <v>3432</v>
      </c>
      <c r="B1441" s="29">
        <v>0.0</v>
      </c>
      <c r="C1441" s="26"/>
      <c r="D1441" s="27">
        <v>0.0</v>
      </c>
      <c r="E1441" s="41"/>
    </row>
    <row r="1442" hidden="1">
      <c r="A1442" s="56" t="s">
        <v>3434</v>
      </c>
      <c r="B1442" s="29">
        <v>0.0</v>
      </c>
      <c r="C1442" s="26"/>
      <c r="D1442" s="27">
        <v>0.0</v>
      </c>
      <c r="E1442" s="41"/>
    </row>
    <row r="1443" hidden="1">
      <c r="A1443" s="31" t="s">
        <v>3436</v>
      </c>
      <c r="B1443" s="29">
        <v>0.0</v>
      </c>
      <c r="C1443" s="26"/>
      <c r="D1443" s="27">
        <v>0.0</v>
      </c>
      <c r="E1443" s="28"/>
    </row>
    <row r="1444" hidden="1">
      <c r="A1444" s="31" t="s">
        <v>3438</v>
      </c>
      <c r="B1444" s="29">
        <v>0.0</v>
      </c>
      <c r="C1444" s="26"/>
      <c r="D1444" s="27">
        <v>0.0</v>
      </c>
      <c r="E1444" s="41"/>
    </row>
    <row r="1445" hidden="1">
      <c r="A1445" s="31" t="s">
        <v>3439</v>
      </c>
      <c r="B1445" s="29">
        <v>0.0</v>
      </c>
      <c r="C1445" s="26"/>
      <c r="D1445" s="27">
        <v>0.0</v>
      </c>
      <c r="E1445" s="28"/>
    </row>
    <row r="1446" hidden="1">
      <c r="A1446" s="31" t="s">
        <v>3441</v>
      </c>
      <c r="B1446" s="29">
        <v>640.0</v>
      </c>
      <c r="C1446" s="26">
        <v>640.0</v>
      </c>
      <c r="D1446" s="27">
        <v>0.0</v>
      </c>
      <c r="E1446" s="41"/>
    </row>
    <row r="1447" hidden="1">
      <c r="A1447" s="57" t="s">
        <v>3442</v>
      </c>
      <c r="B1447" s="29">
        <v>17222.0</v>
      </c>
      <c r="C1447" s="29">
        <v>17222.0</v>
      </c>
      <c r="D1447" s="27">
        <v>0.0</v>
      </c>
      <c r="E1447" s="41"/>
    </row>
    <row r="1448" hidden="1">
      <c r="A1448" s="57" t="s">
        <v>3443</v>
      </c>
      <c r="B1448" s="29">
        <v>6535.0</v>
      </c>
      <c r="C1448" s="58">
        <v>6535.0</v>
      </c>
      <c r="D1448" s="27">
        <v>0.0</v>
      </c>
      <c r="E1448" s="41"/>
    </row>
    <row r="1449" hidden="1">
      <c r="A1449" s="57" t="s">
        <v>3444</v>
      </c>
      <c r="B1449" s="29">
        <v>8134.0</v>
      </c>
      <c r="C1449" s="58">
        <v>8134.0</v>
      </c>
      <c r="D1449" s="27">
        <v>0.0</v>
      </c>
      <c r="E1449" s="41"/>
    </row>
    <row r="1450" hidden="1">
      <c r="A1450" s="57" t="s">
        <v>3445</v>
      </c>
      <c r="B1450" s="29">
        <v>12939.0</v>
      </c>
      <c r="C1450" s="58">
        <v>12939.0</v>
      </c>
      <c r="D1450" s="27">
        <v>0.0</v>
      </c>
      <c r="E1450" s="41"/>
    </row>
    <row r="1451" hidden="1">
      <c r="A1451" s="57" t="s">
        <v>3447</v>
      </c>
      <c r="B1451" s="29">
        <v>2031.0</v>
      </c>
      <c r="C1451" s="58">
        <v>2031.0</v>
      </c>
      <c r="D1451" s="27">
        <v>0.0</v>
      </c>
      <c r="E1451" s="41"/>
    </row>
    <row r="1452" hidden="1">
      <c r="A1452" s="57" t="s">
        <v>3448</v>
      </c>
      <c r="B1452" s="29">
        <v>907.0</v>
      </c>
      <c r="C1452" s="58">
        <v>907.0</v>
      </c>
      <c r="D1452" s="27">
        <v>0.0</v>
      </c>
      <c r="E1452" s="41"/>
    </row>
    <row r="1453" hidden="1">
      <c r="A1453" s="35" t="s">
        <v>3449</v>
      </c>
      <c r="B1453" s="29">
        <v>55034.0</v>
      </c>
      <c r="C1453" s="58">
        <v>55034.0</v>
      </c>
      <c r="D1453" s="27">
        <v>0.0</v>
      </c>
      <c r="E1453" s="41"/>
    </row>
    <row r="1454" hidden="1">
      <c r="A1454" s="36" t="s">
        <v>3450</v>
      </c>
      <c r="B1454" s="42">
        <v>0.0</v>
      </c>
      <c r="C1454" s="64">
        <v>0.0</v>
      </c>
      <c r="D1454" s="65">
        <v>0.0</v>
      </c>
      <c r="E1454" s="45"/>
    </row>
    <row r="1455" hidden="1"/>
    <row r="1456" hidden="1"/>
    <row r="1457" hidden="1">
      <c r="A1457" s="5" t="s">
        <v>4462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3423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45810.0</v>
      </c>
      <c r="B1461" s="6"/>
      <c r="C1461" s="53" t="s">
        <v>3424</v>
      </c>
      <c r="D1461" s="15">
        <v>45816.0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4" t="s">
        <v>4468</v>
      </c>
      <c r="B1463" s="7"/>
      <c r="C1463" s="16"/>
      <c r="D1463" s="55" t="s">
        <v>4469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3425</v>
      </c>
      <c r="B1465" s="6"/>
      <c r="C1465" s="6"/>
      <c r="D1465" s="6"/>
      <c r="E1465" s="7"/>
    </row>
    <row r="1466" hidden="1">
      <c r="A1466" s="20" t="s">
        <v>3426</v>
      </c>
      <c r="B1466" s="21" t="s">
        <v>3427</v>
      </c>
      <c r="C1466" s="22" t="s">
        <v>3428</v>
      </c>
      <c r="D1466" s="21" t="s">
        <v>3429</v>
      </c>
      <c r="E1466" s="23" t="s">
        <v>13</v>
      </c>
    </row>
    <row r="1467" hidden="1">
      <c r="A1467" s="56" t="s">
        <v>3430</v>
      </c>
      <c r="B1467" s="25">
        <v>26438.0</v>
      </c>
      <c r="C1467" s="26">
        <v>26440.0</v>
      </c>
      <c r="D1467" s="27">
        <v>2.0</v>
      </c>
      <c r="E1467" s="28"/>
    </row>
    <row r="1468" hidden="1">
      <c r="A1468" s="56" t="s">
        <v>3431</v>
      </c>
      <c r="B1468" s="29">
        <v>27914.0</v>
      </c>
      <c r="C1468" s="26">
        <v>27914.0</v>
      </c>
      <c r="D1468" s="27">
        <v>0.0</v>
      </c>
      <c r="E1468" s="28"/>
    </row>
    <row r="1469" hidden="1">
      <c r="A1469" s="56" t="s">
        <v>3432</v>
      </c>
      <c r="B1469" s="29">
        <v>0.0</v>
      </c>
      <c r="C1469" s="26"/>
      <c r="D1469" s="27">
        <v>0.0</v>
      </c>
      <c r="E1469" s="41"/>
    </row>
    <row r="1470" hidden="1">
      <c r="A1470" s="56" t="s">
        <v>3434</v>
      </c>
      <c r="B1470" s="29">
        <v>700.0</v>
      </c>
      <c r="C1470" s="26">
        <v>700.0</v>
      </c>
      <c r="D1470" s="27">
        <v>0.0</v>
      </c>
      <c r="E1470" s="41"/>
    </row>
    <row r="1471" hidden="1">
      <c r="A1471" s="31" t="s">
        <v>3436</v>
      </c>
      <c r="B1471" s="29">
        <v>0.0</v>
      </c>
      <c r="C1471" s="26"/>
      <c r="D1471" s="27">
        <v>0.0</v>
      </c>
      <c r="E1471" s="28"/>
    </row>
    <row r="1472" hidden="1">
      <c r="A1472" s="31" t="s">
        <v>3438</v>
      </c>
      <c r="B1472" s="29">
        <v>0.0</v>
      </c>
      <c r="C1472" s="26"/>
      <c r="D1472" s="27">
        <v>0.0</v>
      </c>
      <c r="E1472" s="41"/>
    </row>
    <row r="1473" hidden="1">
      <c r="A1473" s="31" t="s">
        <v>3439</v>
      </c>
      <c r="B1473" s="29">
        <v>2000.0</v>
      </c>
      <c r="C1473" s="26">
        <v>2000.0</v>
      </c>
      <c r="D1473" s="27">
        <v>0.0</v>
      </c>
      <c r="E1473" s="28" t="s">
        <v>7811</v>
      </c>
    </row>
    <row r="1474" hidden="1">
      <c r="A1474" s="31" t="s">
        <v>3441</v>
      </c>
      <c r="B1474" s="29">
        <v>2840.0</v>
      </c>
      <c r="C1474" s="26">
        <v>2880.0</v>
      </c>
      <c r="D1474" s="27">
        <v>40.0</v>
      </c>
      <c r="E1474" s="41"/>
    </row>
    <row r="1475" hidden="1">
      <c r="A1475" s="57" t="s">
        <v>3442</v>
      </c>
      <c r="B1475" s="29">
        <v>111872.0</v>
      </c>
      <c r="C1475" s="29">
        <v>111872.0</v>
      </c>
      <c r="D1475" s="27">
        <v>0.0</v>
      </c>
      <c r="E1475" s="41"/>
    </row>
    <row r="1476" hidden="1">
      <c r="A1476" s="57" t="s">
        <v>3443</v>
      </c>
      <c r="B1476" s="29">
        <v>54220.0</v>
      </c>
      <c r="C1476" s="58">
        <v>54220.0</v>
      </c>
      <c r="D1476" s="27">
        <v>0.0</v>
      </c>
      <c r="E1476" s="41"/>
    </row>
    <row r="1477" hidden="1">
      <c r="A1477" s="57" t="s">
        <v>3444</v>
      </c>
      <c r="B1477" s="29">
        <v>56677.0</v>
      </c>
      <c r="C1477" s="58">
        <v>56677.0</v>
      </c>
      <c r="D1477" s="27">
        <v>0.0</v>
      </c>
      <c r="E1477" s="41"/>
    </row>
    <row r="1478" hidden="1">
      <c r="A1478" s="57" t="s">
        <v>3445</v>
      </c>
      <c r="B1478" s="29">
        <v>77199.5</v>
      </c>
      <c r="C1478" s="58">
        <v>77199.5</v>
      </c>
      <c r="D1478" s="27">
        <v>0.0</v>
      </c>
      <c r="E1478" s="41"/>
    </row>
    <row r="1479" hidden="1">
      <c r="A1479" s="57" t="s">
        <v>3447</v>
      </c>
      <c r="B1479" s="29">
        <v>6330.0</v>
      </c>
      <c r="C1479" s="58">
        <v>6330.0</v>
      </c>
      <c r="D1479" s="27">
        <v>0.0</v>
      </c>
      <c r="E1479" s="41"/>
    </row>
    <row r="1480" hidden="1">
      <c r="A1480" s="57" t="s">
        <v>3448</v>
      </c>
      <c r="B1480" s="29">
        <v>10194.0</v>
      </c>
      <c r="C1480" s="58">
        <v>10194.0</v>
      </c>
      <c r="D1480" s="27">
        <v>0.0</v>
      </c>
      <c r="E1480" s="41"/>
    </row>
    <row r="1481" hidden="1">
      <c r="A1481" s="35" t="s">
        <v>3449</v>
      </c>
      <c r="B1481" s="29">
        <v>366190.0</v>
      </c>
      <c r="C1481" s="58">
        <v>366190.0</v>
      </c>
      <c r="D1481" s="27">
        <v>0.0</v>
      </c>
      <c r="E1481" s="41"/>
    </row>
    <row r="1482" hidden="1">
      <c r="A1482" s="36" t="s">
        <v>3450</v>
      </c>
      <c r="B1482" s="42">
        <v>0.5</v>
      </c>
      <c r="C1482" s="64">
        <v>42.5</v>
      </c>
      <c r="D1482" s="65">
        <v>42.0</v>
      </c>
      <c r="E1482" s="45"/>
    </row>
    <row r="1483" hidden="1"/>
    <row r="1484" hidden="1"/>
    <row r="1485" hidden="1">
      <c r="A1485" s="5" t="s">
        <v>4462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3423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45824.0</v>
      </c>
      <c r="B1489" s="6"/>
      <c r="C1489" s="53" t="s">
        <v>3424</v>
      </c>
      <c r="D1489" s="15">
        <v>45830.0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4" t="s">
        <v>4468</v>
      </c>
      <c r="B1491" s="7"/>
      <c r="C1491" s="16"/>
      <c r="D1491" s="55" t="s">
        <v>4469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3425</v>
      </c>
      <c r="B1493" s="6"/>
      <c r="C1493" s="6"/>
      <c r="D1493" s="6"/>
      <c r="E1493" s="7"/>
    </row>
    <row r="1494" hidden="1">
      <c r="A1494" s="20" t="s">
        <v>3426</v>
      </c>
      <c r="B1494" s="21" t="s">
        <v>3427</v>
      </c>
      <c r="C1494" s="22" t="s">
        <v>3428</v>
      </c>
      <c r="D1494" s="21" t="s">
        <v>3429</v>
      </c>
      <c r="E1494" s="23" t="s">
        <v>13</v>
      </c>
    </row>
    <row r="1495" hidden="1">
      <c r="A1495" s="56" t="s">
        <v>3430</v>
      </c>
      <c r="B1495" s="25">
        <v>33508.0</v>
      </c>
      <c r="C1495" s="26">
        <v>33510.0</v>
      </c>
      <c r="D1495" s="27">
        <v>2.0</v>
      </c>
      <c r="E1495" s="28"/>
    </row>
    <row r="1496" hidden="1">
      <c r="A1496" s="56" t="s">
        <v>3431</v>
      </c>
      <c r="B1496" s="29">
        <v>29599.0</v>
      </c>
      <c r="C1496" s="26">
        <v>29599.0</v>
      </c>
      <c r="D1496" s="27">
        <v>0.0</v>
      </c>
      <c r="E1496" s="28" t="s">
        <v>7812</v>
      </c>
    </row>
    <row r="1497" hidden="1">
      <c r="A1497" s="56" t="s">
        <v>3432</v>
      </c>
      <c r="B1497" s="29">
        <v>0.0</v>
      </c>
      <c r="C1497" s="26"/>
      <c r="D1497" s="27">
        <v>0.0</v>
      </c>
      <c r="E1497" s="41"/>
    </row>
    <row r="1498" hidden="1">
      <c r="A1498" s="56" t="s">
        <v>3434</v>
      </c>
      <c r="B1498" s="29">
        <v>1000.0</v>
      </c>
      <c r="C1498" s="26">
        <v>1000.0</v>
      </c>
      <c r="D1498" s="27">
        <v>0.0</v>
      </c>
      <c r="E1498" s="41"/>
    </row>
    <row r="1499" hidden="1">
      <c r="A1499" s="31" t="s">
        <v>3436</v>
      </c>
      <c r="B1499" s="29">
        <v>0.0</v>
      </c>
      <c r="C1499" s="26"/>
      <c r="D1499" s="27">
        <v>0.0</v>
      </c>
      <c r="E1499" s="28"/>
    </row>
    <row r="1500" hidden="1">
      <c r="A1500" s="31" t="s">
        <v>3438</v>
      </c>
      <c r="B1500" s="29">
        <v>0.0</v>
      </c>
      <c r="C1500" s="26"/>
      <c r="D1500" s="27">
        <v>0.0</v>
      </c>
      <c r="E1500" s="41"/>
    </row>
    <row r="1501" hidden="1">
      <c r="A1501" s="31" t="s">
        <v>3439</v>
      </c>
      <c r="B1501" s="29">
        <v>5040.0</v>
      </c>
      <c r="C1501" s="26">
        <v>5000.0</v>
      </c>
      <c r="D1501" s="27">
        <v>-40.0</v>
      </c>
      <c r="E1501" s="28" t="s">
        <v>7813</v>
      </c>
    </row>
    <row r="1502" hidden="1">
      <c r="A1502" s="31" t="s">
        <v>3441</v>
      </c>
      <c r="B1502" s="29">
        <v>2120.0</v>
      </c>
      <c r="C1502" s="26">
        <v>2160.0</v>
      </c>
      <c r="D1502" s="27">
        <v>40.0</v>
      </c>
      <c r="E1502" s="41"/>
    </row>
    <row r="1503" hidden="1">
      <c r="A1503" s="57" t="s">
        <v>3442</v>
      </c>
      <c r="B1503" s="29">
        <v>114072.0</v>
      </c>
      <c r="C1503" s="29">
        <v>116838.0</v>
      </c>
      <c r="D1503" s="27">
        <v>2766.0</v>
      </c>
      <c r="E1503" s="41"/>
    </row>
    <row r="1504" hidden="1">
      <c r="A1504" s="57" t="s">
        <v>3443</v>
      </c>
      <c r="B1504" s="29">
        <v>44927.0</v>
      </c>
      <c r="C1504" s="58">
        <v>45466.0</v>
      </c>
      <c r="D1504" s="27">
        <v>539.0</v>
      </c>
      <c r="E1504" s="41"/>
    </row>
    <row r="1505" hidden="1">
      <c r="A1505" s="57" t="s">
        <v>3444</v>
      </c>
      <c r="B1505" s="29">
        <v>64818.0</v>
      </c>
      <c r="C1505" s="58">
        <v>65069.0</v>
      </c>
      <c r="D1505" s="27">
        <v>251.0</v>
      </c>
      <c r="E1505" s="41"/>
    </row>
    <row r="1506" hidden="1">
      <c r="A1506" s="57" t="s">
        <v>3445</v>
      </c>
      <c r="B1506" s="29">
        <v>54602.0</v>
      </c>
      <c r="C1506" s="58">
        <v>54989.0</v>
      </c>
      <c r="D1506" s="27">
        <v>387.0</v>
      </c>
      <c r="E1506" s="41"/>
    </row>
    <row r="1507" hidden="1">
      <c r="A1507" s="57" t="s">
        <v>3447</v>
      </c>
      <c r="B1507" s="29">
        <v>5175.0</v>
      </c>
      <c r="C1507" s="58">
        <v>5175.0</v>
      </c>
      <c r="D1507" s="27">
        <v>0.0</v>
      </c>
      <c r="E1507" s="41"/>
    </row>
    <row r="1508" hidden="1">
      <c r="A1508" s="57" t="s">
        <v>3448</v>
      </c>
      <c r="B1508" s="29">
        <v>10645.0</v>
      </c>
      <c r="C1508" s="58">
        <v>10775.0</v>
      </c>
      <c r="D1508" s="27">
        <v>130.0</v>
      </c>
      <c r="E1508" s="41"/>
    </row>
    <row r="1509" hidden="1">
      <c r="A1509" s="35" t="s">
        <v>3449</v>
      </c>
      <c r="B1509" s="29">
        <v>354860.5</v>
      </c>
      <c r="C1509" s="58">
        <v>359858.5</v>
      </c>
      <c r="D1509" s="27">
        <v>4998.0</v>
      </c>
      <c r="E1509" s="41"/>
    </row>
    <row r="1510" hidden="1">
      <c r="A1510" s="36" t="s">
        <v>3450</v>
      </c>
      <c r="B1510" s="42">
        <v>0.5</v>
      </c>
      <c r="C1510" s="64">
        <v>-1052.5</v>
      </c>
      <c r="D1510" s="65">
        <v>-1053.0</v>
      </c>
      <c r="E1510" s="45"/>
    </row>
    <row r="1511" hidden="1"/>
    <row r="1512" hidden="1"/>
    <row r="1513" hidden="1">
      <c r="A1513" s="5" t="s">
        <v>4462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3423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45831.0</v>
      </c>
      <c r="B1517" s="6"/>
      <c r="C1517" s="53" t="s">
        <v>3424</v>
      </c>
      <c r="D1517" s="15">
        <v>45838.0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4" t="s">
        <v>4468</v>
      </c>
      <c r="B1519" s="7"/>
      <c r="C1519" s="16"/>
      <c r="D1519" s="55" t="s">
        <v>4468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3425</v>
      </c>
      <c r="B1521" s="6"/>
      <c r="C1521" s="6"/>
      <c r="D1521" s="6"/>
      <c r="E1521" s="7"/>
    </row>
    <row r="1522" hidden="1">
      <c r="A1522" s="20" t="s">
        <v>3426</v>
      </c>
      <c r="B1522" s="21" t="s">
        <v>3427</v>
      </c>
      <c r="C1522" s="22" t="s">
        <v>3428</v>
      </c>
      <c r="D1522" s="21" t="s">
        <v>3429</v>
      </c>
      <c r="E1522" s="23" t="s">
        <v>13</v>
      </c>
    </row>
    <row r="1523" hidden="1">
      <c r="A1523" s="56" t="s">
        <v>3430</v>
      </c>
      <c r="B1523" s="25">
        <v>52386.0</v>
      </c>
      <c r="C1523" s="26">
        <v>52386.0</v>
      </c>
      <c r="D1523" s="27">
        <v>0.0</v>
      </c>
      <c r="E1523" s="28"/>
    </row>
    <row r="1524" hidden="1">
      <c r="A1524" s="56" t="s">
        <v>3431</v>
      </c>
      <c r="B1524" s="29">
        <v>28234.0</v>
      </c>
      <c r="C1524" s="26">
        <v>28234.0</v>
      </c>
      <c r="D1524" s="27">
        <v>0.0</v>
      </c>
      <c r="E1524" s="28"/>
    </row>
    <row r="1525" hidden="1">
      <c r="A1525" s="56" t="s">
        <v>3432</v>
      </c>
      <c r="B1525" s="29">
        <v>200.0</v>
      </c>
      <c r="C1525" s="26">
        <v>200.0</v>
      </c>
      <c r="D1525" s="27">
        <v>0.0</v>
      </c>
      <c r="E1525" s="41"/>
    </row>
    <row r="1526" hidden="1">
      <c r="A1526" s="56" t="s">
        <v>3434</v>
      </c>
      <c r="B1526" s="29">
        <v>1000.0</v>
      </c>
      <c r="C1526" s="26">
        <v>1000.0</v>
      </c>
      <c r="D1526" s="27">
        <v>0.0</v>
      </c>
      <c r="E1526" s="41"/>
    </row>
    <row r="1527" hidden="1">
      <c r="A1527" s="31" t="s">
        <v>3436</v>
      </c>
      <c r="B1527" s="29">
        <v>0.0</v>
      </c>
      <c r="C1527" s="26"/>
      <c r="D1527" s="27">
        <v>0.0</v>
      </c>
      <c r="E1527" s="28"/>
    </row>
    <row r="1528" hidden="1">
      <c r="A1528" s="31" t="s">
        <v>3438</v>
      </c>
      <c r="B1528" s="29">
        <v>0.0</v>
      </c>
      <c r="C1528" s="26"/>
      <c r="D1528" s="27">
        <v>0.0</v>
      </c>
      <c r="E1528" s="41"/>
    </row>
    <row r="1529" hidden="1">
      <c r="A1529" s="31" t="s">
        <v>3439</v>
      </c>
      <c r="B1529" s="29">
        <v>2460.0</v>
      </c>
      <c r="C1529" s="26">
        <v>1900.0</v>
      </c>
      <c r="D1529" s="27">
        <v>-560.0</v>
      </c>
      <c r="E1529" s="28" t="s">
        <v>7814</v>
      </c>
    </row>
    <row r="1530" hidden="1">
      <c r="A1530" s="31" t="s">
        <v>3441</v>
      </c>
      <c r="B1530" s="29">
        <v>3160.0</v>
      </c>
      <c r="C1530" s="26">
        <v>3720.0</v>
      </c>
      <c r="D1530" s="27">
        <v>560.0</v>
      </c>
      <c r="E1530" s="41"/>
    </row>
    <row r="1531" hidden="1">
      <c r="A1531" s="57" t="s">
        <v>3442</v>
      </c>
      <c r="B1531" s="29">
        <v>127578.0</v>
      </c>
      <c r="C1531" s="29">
        <v>128061.0</v>
      </c>
      <c r="D1531" s="27">
        <v>483.0</v>
      </c>
      <c r="E1531" s="41"/>
    </row>
    <row r="1532" hidden="1">
      <c r="A1532" s="57" t="s">
        <v>3443</v>
      </c>
      <c r="B1532" s="29">
        <v>52420.0</v>
      </c>
      <c r="C1532" s="58">
        <v>53150.0</v>
      </c>
      <c r="D1532" s="27">
        <v>730.0</v>
      </c>
      <c r="E1532" s="41"/>
    </row>
    <row r="1533" hidden="1">
      <c r="A1533" s="57" t="s">
        <v>3444</v>
      </c>
      <c r="B1533" s="29">
        <v>65752.0</v>
      </c>
      <c r="C1533" s="58">
        <v>66280.0</v>
      </c>
      <c r="D1533" s="27">
        <v>528.0</v>
      </c>
      <c r="E1533" s="41"/>
    </row>
    <row r="1534" hidden="1">
      <c r="A1534" s="57" t="s">
        <v>3445</v>
      </c>
      <c r="B1534" s="29">
        <v>81908.0</v>
      </c>
      <c r="C1534" s="58">
        <v>81908.0</v>
      </c>
      <c r="D1534" s="27">
        <v>0.0</v>
      </c>
      <c r="E1534" s="41"/>
    </row>
    <row r="1535" hidden="1">
      <c r="A1535" s="57" t="s">
        <v>3447</v>
      </c>
      <c r="B1535" s="29">
        <v>5560.0</v>
      </c>
      <c r="C1535" s="58">
        <v>5560.0</v>
      </c>
      <c r="D1535" s="27">
        <v>0.0</v>
      </c>
      <c r="E1535" s="41"/>
    </row>
    <row r="1536" hidden="1">
      <c r="A1536" s="57" t="s">
        <v>3448</v>
      </c>
      <c r="B1536" s="29">
        <v>16848.0</v>
      </c>
      <c r="C1536" s="58">
        <v>16051.0</v>
      </c>
      <c r="D1536" s="27">
        <v>-797.0</v>
      </c>
      <c r="E1536" s="41"/>
    </row>
    <row r="1537" hidden="1">
      <c r="A1537" s="35" t="s">
        <v>3449</v>
      </c>
      <c r="B1537" s="29">
        <v>420649.3</v>
      </c>
      <c r="C1537" s="58">
        <v>422038.3</v>
      </c>
      <c r="D1537" s="27">
        <v>1389.0</v>
      </c>
      <c r="E1537" s="41"/>
    </row>
    <row r="1538" hidden="1">
      <c r="A1538" s="36" t="s">
        <v>3450</v>
      </c>
      <c r="B1538" s="42">
        <v>8.700000000004366</v>
      </c>
      <c r="C1538" s="64">
        <v>360.70000000001164</v>
      </c>
      <c r="D1538" s="65">
        <v>352.0000000000073</v>
      </c>
      <c r="E1538" s="45"/>
    </row>
    <row r="1539" hidden="1"/>
    <row r="1540" hidden="1"/>
    <row r="1541" hidden="1">
      <c r="A1541" s="5" t="s">
        <v>4462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3423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45839.0</v>
      </c>
      <c r="B1545" s="6"/>
      <c r="C1545" s="53" t="s">
        <v>3424</v>
      </c>
      <c r="D1545" s="15">
        <v>45844.0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4" t="s">
        <v>4470</v>
      </c>
      <c r="B1547" s="7"/>
      <c r="C1547" s="16"/>
      <c r="D1547" s="55" t="s">
        <v>4469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3425</v>
      </c>
      <c r="B1549" s="6"/>
      <c r="C1549" s="6"/>
      <c r="D1549" s="6"/>
      <c r="E1549" s="7"/>
    </row>
    <row r="1550" hidden="1">
      <c r="A1550" s="20" t="s">
        <v>3426</v>
      </c>
      <c r="B1550" s="21" t="s">
        <v>3427</v>
      </c>
      <c r="C1550" s="22" t="s">
        <v>3428</v>
      </c>
      <c r="D1550" s="21" t="s">
        <v>3429</v>
      </c>
      <c r="E1550" s="23" t="s">
        <v>13</v>
      </c>
    </row>
    <row r="1551" hidden="1">
      <c r="A1551" s="56" t="s">
        <v>3430</v>
      </c>
      <c r="B1551" s="25">
        <v>26309.0</v>
      </c>
      <c r="C1551" s="26">
        <v>26310.0</v>
      </c>
      <c r="D1551" s="27">
        <v>1.0</v>
      </c>
      <c r="E1551" s="28"/>
    </row>
    <row r="1552" hidden="1">
      <c r="A1552" s="56" t="s">
        <v>3431</v>
      </c>
      <c r="B1552" s="29">
        <v>17502.0</v>
      </c>
      <c r="C1552" s="26">
        <v>17502.0</v>
      </c>
      <c r="D1552" s="27">
        <v>0.0</v>
      </c>
      <c r="E1552" s="28"/>
    </row>
    <row r="1553" hidden="1">
      <c r="A1553" s="56" t="s">
        <v>3432</v>
      </c>
      <c r="B1553" s="29">
        <v>0.0</v>
      </c>
      <c r="C1553" s="26"/>
      <c r="D1553" s="27">
        <v>0.0</v>
      </c>
      <c r="E1553" s="41"/>
    </row>
    <row r="1554" hidden="1">
      <c r="A1554" s="56" t="s">
        <v>3434</v>
      </c>
      <c r="B1554" s="29">
        <v>0.0</v>
      </c>
      <c r="C1554" s="26"/>
      <c r="D1554" s="27">
        <v>0.0</v>
      </c>
      <c r="E1554" s="41"/>
    </row>
    <row r="1555" hidden="1">
      <c r="A1555" s="31" t="s">
        <v>3436</v>
      </c>
      <c r="B1555" s="29">
        <v>0.0</v>
      </c>
      <c r="C1555" s="26"/>
      <c r="D1555" s="27">
        <v>0.0</v>
      </c>
      <c r="E1555" s="28"/>
    </row>
    <row r="1556" hidden="1">
      <c r="A1556" s="31" t="s">
        <v>3438</v>
      </c>
      <c r="B1556" s="29">
        <v>0.0</v>
      </c>
      <c r="C1556" s="26"/>
      <c r="D1556" s="27">
        <v>0.0</v>
      </c>
      <c r="E1556" s="41"/>
    </row>
    <row r="1557" hidden="1">
      <c r="A1557" s="31" t="s">
        <v>3439</v>
      </c>
      <c r="B1557" s="29">
        <v>175.0</v>
      </c>
      <c r="C1557" s="26">
        <v>135.0</v>
      </c>
      <c r="D1557" s="27">
        <v>-40.0</v>
      </c>
      <c r="E1557" s="28" t="s">
        <v>7815</v>
      </c>
    </row>
    <row r="1558" hidden="1">
      <c r="A1558" s="31" t="s">
        <v>3441</v>
      </c>
      <c r="B1558" s="29">
        <v>1280.0</v>
      </c>
      <c r="C1558" s="26">
        <v>1160.0</v>
      </c>
      <c r="D1558" s="27">
        <v>-120.0</v>
      </c>
      <c r="E1558" s="41"/>
    </row>
    <row r="1559" hidden="1">
      <c r="A1559" s="57" t="s">
        <v>3442</v>
      </c>
      <c r="B1559" s="29">
        <v>80588.0</v>
      </c>
      <c r="C1559" s="29">
        <v>80588.0</v>
      </c>
      <c r="D1559" s="27">
        <v>0.0</v>
      </c>
      <c r="E1559" s="41"/>
    </row>
    <row r="1560" hidden="1">
      <c r="A1560" s="57" t="s">
        <v>3443</v>
      </c>
      <c r="B1560" s="29">
        <v>36571.0</v>
      </c>
      <c r="C1560" s="58">
        <v>36571.0</v>
      </c>
      <c r="D1560" s="27">
        <v>0.0</v>
      </c>
      <c r="E1560" s="41"/>
    </row>
    <row r="1561" hidden="1">
      <c r="A1561" s="57" t="s">
        <v>3444</v>
      </c>
      <c r="B1561" s="29">
        <v>47594.0</v>
      </c>
      <c r="C1561" s="58">
        <v>47594.0</v>
      </c>
      <c r="D1561" s="27">
        <v>0.0</v>
      </c>
      <c r="E1561" s="41"/>
    </row>
    <row r="1562" hidden="1">
      <c r="A1562" s="57" t="s">
        <v>3445</v>
      </c>
      <c r="B1562" s="29">
        <v>44006.0</v>
      </c>
      <c r="C1562" s="58">
        <v>44006.0</v>
      </c>
      <c r="D1562" s="27">
        <v>0.0</v>
      </c>
      <c r="E1562" s="41"/>
    </row>
    <row r="1563" hidden="1">
      <c r="A1563" s="57" t="s">
        <v>3447</v>
      </c>
      <c r="B1563" s="29">
        <v>9781.0</v>
      </c>
      <c r="C1563" s="58">
        <v>9781.0</v>
      </c>
      <c r="D1563" s="27">
        <v>0.0</v>
      </c>
      <c r="E1563" s="41"/>
    </row>
    <row r="1564" hidden="1">
      <c r="A1564" s="57" t="s">
        <v>3448</v>
      </c>
      <c r="B1564" s="29">
        <v>13605.0</v>
      </c>
      <c r="C1564" s="58">
        <v>13605.0</v>
      </c>
      <c r="D1564" s="27">
        <v>0.0</v>
      </c>
      <c r="E1564" s="41"/>
    </row>
    <row r="1565" hidden="1">
      <c r="A1565" s="35" t="s">
        <v>3449</v>
      </c>
      <c r="B1565" s="29">
        <v>263805.5</v>
      </c>
      <c r="C1565" s="58">
        <v>263805.5</v>
      </c>
      <c r="D1565" s="27">
        <v>0.0</v>
      </c>
      <c r="E1565" s="41"/>
    </row>
    <row r="1566" hidden="1">
      <c r="A1566" s="36" t="s">
        <v>3450</v>
      </c>
      <c r="B1566" s="42">
        <v>0.5</v>
      </c>
      <c r="C1566" s="64">
        <v>-158.5</v>
      </c>
      <c r="D1566" s="65">
        <v>-159.0</v>
      </c>
      <c r="E1566" s="45"/>
    </row>
    <row r="1567" hidden="1"/>
    <row r="1568" hidden="1"/>
    <row r="1569" hidden="1">
      <c r="A1569" s="5" t="s">
        <v>4462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3423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45845.0</v>
      </c>
      <c r="B1573" s="6"/>
      <c r="C1573" s="53" t="s">
        <v>3424</v>
      </c>
      <c r="D1573" s="15">
        <v>45851.0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4" t="s">
        <v>4468</v>
      </c>
      <c r="B1575" s="7"/>
      <c r="C1575" s="16"/>
      <c r="D1575" s="55" t="s">
        <v>4469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3425</v>
      </c>
      <c r="B1577" s="6"/>
      <c r="C1577" s="6"/>
      <c r="D1577" s="6"/>
      <c r="E1577" s="7"/>
    </row>
    <row r="1578" hidden="1">
      <c r="A1578" s="20" t="s">
        <v>3426</v>
      </c>
      <c r="B1578" s="21" t="s">
        <v>3427</v>
      </c>
      <c r="C1578" s="22" t="s">
        <v>3428</v>
      </c>
      <c r="D1578" s="21" t="s">
        <v>3429</v>
      </c>
      <c r="E1578" s="23" t="s">
        <v>13</v>
      </c>
    </row>
    <row r="1579" hidden="1">
      <c r="A1579" s="56" t="s">
        <v>3430</v>
      </c>
      <c r="B1579" s="25">
        <v>31380.0</v>
      </c>
      <c r="C1579" s="26">
        <v>31380.0</v>
      </c>
      <c r="D1579" s="27">
        <v>0.0</v>
      </c>
      <c r="E1579" s="28"/>
    </row>
    <row r="1580" hidden="1">
      <c r="A1580" s="56" t="s">
        <v>3431</v>
      </c>
      <c r="B1580" s="29">
        <v>21696.0</v>
      </c>
      <c r="C1580" s="26">
        <v>21696.0</v>
      </c>
      <c r="D1580" s="27">
        <v>0.0</v>
      </c>
      <c r="E1580" s="28"/>
    </row>
    <row r="1581" hidden="1">
      <c r="A1581" s="56" t="s">
        <v>3432</v>
      </c>
      <c r="B1581" s="29">
        <v>100.0</v>
      </c>
      <c r="C1581" s="26">
        <v>100.0</v>
      </c>
      <c r="D1581" s="27">
        <v>0.0</v>
      </c>
      <c r="E1581" s="41"/>
    </row>
    <row r="1582" hidden="1">
      <c r="A1582" s="56" t="s">
        <v>3434</v>
      </c>
      <c r="B1582" s="29">
        <v>1000.0</v>
      </c>
      <c r="C1582" s="26">
        <v>1000.0</v>
      </c>
      <c r="D1582" s="27">
        <v>0.0</v>
      </c>
      <c r="E1582" s="41"/>
    </row>
    <row r="1583" hidden="1">
      <c r="A1583" s="31" t="s">
        <v>3436</v>
      </c>
      <c r="B1583" s="29">
        <v>0.0</v>
      </c>
      <c r="C1583" s="26"/>
      <c r="D1583" s="27">
        <v>0.0</v>
      </c>
      <c r="E1583" s="28"/>
    </row>
    <row r="1584" hidden="1">
      <c r="A1584" s="31" t="s">
        <v>3438</v>
      </c>
      <c r="B1584" s="29">
        <v>0.0</v>
      </c>
      <c r="C1584" s="26"/>
      <c r="D1584" s="27">
        <v>0.0</v>
      </c>
      <c r="E1584" s="41"/>
    </row>
    <row r="1585" hidden="1">
      <c r="A1585" s="31" t="s">
        <v>3439</v>
      </c>
      <c r="B1585" s="29">
        <v>160.0</v>
      </c>
      <c r="C1585" s="26"/>
      <c r="D1585" s="27">
        <v>-160.0</v>
      </c>
      <c r="E1585" s="28"/>
    </row>
    <row r="1586" hidden="1">
      <c r="A1586" s="31" t="s">
        <v>3441</v>
      </c>
      <c r="B1586" s="29">
        <v>2000.0</v>
      </c>
      <c r="C1586" s="26">
        <v>2200.0</v>
      </c>
      <c r="D1586" s="27">
        <v>200.0</v>
      </c>
      <c r="E1586" s="41"/>
    </row>
    <row r="1587" hidden="1">
      <c r="A1587" s="57" t="s">
        <v>3442</v>
      </c>
      <c r="B1587" s="29">
        <v>112630.0</v>
      </c>
      <c r="C1587" s="29">
        <v>112630.0</v>
      </c>
      <c r="D1587" s="27">
        <v>0.0</v>
      </c>
      <c r="E1587" s="41"/>
    </row>
    <row r="1588" hidden="1">
      <c r="A1588" s="57" t="s">
        <v>3443</v>
      </c>
      <c r="B1588" s="29">
        <v>49190.0</v>
      </c>
      <c r="C1588" s="58">
        <v>49190.0</v>
      </c>
      <c r="D1588" s="27">
        <v>0.0</v>
      </c>
      <c r="E1588" s="41"/>
    </row>
    <row r="1589" hidden="1">
      <c r="A1589" s="57" t="s">
        <v>3444</v>
      </c>
      <c r="B1589" s="29">
        <v>52607.0</v>
      </c>
      <c r="C1589" s="58">
        <v>52607.0</v>
      </c>
      <c r="D1589" s="27">
        <v>0.0</v>
      </c>
      <c r="E1589" s="41"/>
    </row>
    <row r="1590" hidden="1">
      <c r="A1590" s="57" t="s">
        <v>3445</v>
      </c>
      <c r="B1590" s="29">
        <v>70056.0</v>
      </c>
      <c r="C1590" s="58">
        <v>70306.0</v>
      </c>
      <c r="D1590" s="27">
        <v>250.0</v>
      </c>
      <c r="E1590" s="41"/>
    </row>
    <row r="1591" hidden="1">
      <c r="A1591" s="57" t="s">
        <v>3447</v>
      </c>
      <c r="B1591" s="29">
        <v>11311.0</v>
      </c>
      <c r="C1591" s="58">
        <v>11311.0</v>
      </c>
      <c r="D1591" s="27">
        <v>0.0</v>
      </c>
      <c r="E1591" s="41"/>
    </row>
    <row r="1592" hidden="1">
      <c r="A1592" s="57" t="s">
        <v>3448</v>
      </c>
      <c r="B1592" s="29">
        <v>14062.0</v>
      </c>
      <c r="C1592" s="58">
        <v>14062.0</v>
      </c>
      <c r="D1592" s="27">
        <v>0.0</v>
      </c>
      <c r="E1592" s="41"/>
    </row>
    <row r="1593" hidden="1">
      <c r="A1593" s="35" t="s">
        <v>3449</v>
      </c>
      <c r="B1593" s="29">
        <v>352129.0</v>
      </c>
      <c r="C1593" s="58">
        <v>352379.0</v>
      </c>
      <c r="D1593" s="27">
        <v>250.0</v>
      </c>
      <c r="E1593" s="41"/>
    </row>
    <row r="1594" hidden="1">
      <c r="A1594" s="36" t="s">
        <v>3450</v>
      </c>
      <c r="B1594" s="42">
        <v>1.0</v>
      </c>
      <c r="C1594" s="64">
        <v>41.0</v>
      </c>
      <c r="D1594" s="65">
        <v>40.0</v>
      </c>
      <c r="E1594" s="45"/>
    </row>
    <row r="1595" hidden="1"/>
    <row r="1596" hidden="1"/>
    <row r="1597" hidden="1">
      <c r="A1597" s="5" t="s">
        <v>4462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3423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45852.0</v>
      </c>
      <c r="B1601" s="6"/>
      <c r="C1601" s="53" t="s">
        <v>3424</v>
      </c>
      <c r="D1601" s="15">
        <v>45858.0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4" t="s">
        <v>4468</v>
      </c>
      <c r="B1603" s="7"/>
      <c r="C1603" s="16"/>
      <c r="D1603" s="55" t="s">
        <v>4469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3425</v>
      </c>
      <c r="B1605" s="6"/>
      <c r="C1605" s="6"/>
      <c r="D1605" s="6"/>
      <c r="E1605" s="7"/>
    </row>
    <row r="1606" hidden="1">
      <c r="A1606" s="20" t="s">
        <v>3426</v>
      </c>
      <c r="B1606" s="21" t="s">
        <v>3427</v>
      </c>
      <c r="C1606" s="22" t="s">
        <v>3428</v>
      </c>
      <c r="D1606" s="21" t="s">
        <v>3429</v>
      </c>
      <c r="E1606" s="23" t="s">
        <v>13</v>
      </c>
    </row>
    <row r="1607" hidden="1">
      <c r="A1607" s="56" t="s">
        <v>3430</v>
      </c>
      <c r="B1607" s="25">
        <v>42944.0</v>
      </c>
      <c r="C1607" s="26">
        <v>42945.0</v>
      </c>
      <c r="D1607" s="27">
        <v>1.0</v>
      </c>
      <c r="E1607" s="28"/>
    </row>
    <row r="1608" hidden="1">
      <c r="A1608" s="56" t="s">
        <v>3431</v>
      </c>
      <c r="B1608" s="29">
        <v>29792.0</v>
      </c>
      <c r="C1608" s="26">
        <v>29792.0</v>
      </c>
      <c r="D1608" s="27">
        <v>0.0</v>
      </c>
      <c r="E1608" s="28"/>
    </row>
    <row r="1609" hidden="1">
      <c r="A1609" s="56" t="s">
        <v>3432</v>
      </c>
      <c r="B1609" s="29">
        <v>140.0</v>
      </c>
      <c r="C1609" s="26">
        <v>140.0</v>
      </c>
      <c r="D1609" s="27">
        <v>0.0</v>
      </c>
      <c r="E1609" s="41"/>
    </row>
    <row r="1610" hidden="1">
      <c r="A1610" s="56" t="s">
        <v>3434</v>
      </c>
      <c r="B1610" s="29">
        <v>0.0</v>
      </c>
      <c r="C1610" s="26"/>
      <c r="D1610" s="27">
        <v>0.0</v>
      </c>
      <c r="E1610" s="41"/>
    </row>
    <row r="1611" hidden="1">
      <c r="A1611" s="31" t="s">
        <v>3436</v>
      </c>
      <c r="B1611" s="29">
        <v>0.0</v>
      </c>
      <c r="C1611" s="26"/>
      <c r="D1611" s="27">
        <v>0.0</v>
      </c>
      <c r="E1611" s="28"/>
    </row>
    <row r="1612" hidden="1">
      <c r="A1612" s="31" t="s">
        <v>3438</v>
      </c>
      <c r="B1612" s="29">
        <v>0.0</v>
      </c>
      <c r="C1612" s="26"/>
      <c r="D1612" s="27">
        <v>0.0</v>
      </c>
      <c r="E1612" s="41"/>
    </row>
    <row r="1613" hidden="1">
      <c r="A1613" s="31" t="s">
        <v>3439</v>
      </c>
      <c r="B1613" s="29">
        <v>0.0</v>
      </c>
      <c r="C1613" s="26"/>
      <c r="D1613" s="27">
        <v>0.0</v>
      </c>
      <c r="E1613" s="28"/>
    </row>
    <row r="1614" hidden="1">
      <c r="A1614" s="31" t="s">
        <v>3441</v>
      </c>
      <c r="B1614" s="29">
        <v>2160.0</v>
      </c>
      <c r="C1614" s="26">
        <v>2160.0</v>
      </c>
      <c r="D1614" s="27">
        <v>0.0</v>
      </c>
      <c r="E1614" s="41"/>
    </row>
    <row r="1615" hidden="1">
      <c r="A1615" s="57" t="s">
        <v>3442</v>
      </c>
      <c r="B1615" s="29">
        <v>114858.0</v>
      </c>
      <c r="C1615" s="29">
        <v>114858.0</v>
      </c>
      <c r="D1615" s="27">
        <v>0.0</v>
      </c>
      <c r="E1615" s="41"/>
    </row>
    <row r="1616" hidden="1">
      <c r="A1616" s="57" t="s">
        <v>3443</v>
      </c>
      <c r="B1616" s="29">
        <v>55964.0</v>
      </c>
      <c r="C1616" s="58">
        <v>55964.0</v>
      </c>
      <c r="D1616" s="27">
        <v>0.0</v>
      </c>
      <c r="E1616" s="41"/>
    </row>
    <row r="1617" hidden="1">
      <c r="A1617" s="57" t="s">
        <v>3444</v>
      </c>
      <c r="B1617" s="29">
        <v>63161.0</v>
      </c>
      <c r="C1617" s="58">
        <v>63161.0</v>
      </c>
      <c r="D1617" s="27">
        <v>0.0</v>
      </c>
      <c r="E1617" s="41"/>
    </row>
    <row r="1618" hidden="1">
      <c r="A1618" s="57" t="s">
        <v>3445</v>
      </c>
      <c r="B1618" s="29">
        <v>57796.0</v>
      </c>
      <c r="C1618" s="58">
        <v>57796.0</v>
      </c>
      <c r="D1618" s="27">
        <v>0.0</v>
      </c>
      <c r="E1618" s="41"/>
    </row>
    <row r="1619" hidden="1">
      <c r="A1619" s="57" t="s">
        <v>3447</v>
      </c>
      <c r="B1619" s="29">
        <v>8585.0</v>
      </c>
      <c r="C1619" s="58">
        <v>8585.0</v>
      </c>
      <c r="D1619" s="27">
        <v>0.0</v>
      </c>
      <c r="E1619" s="41"/>
    </row>
    <row r="1620" hidden="1">
      <c r="A1620" s="57" t="s">
        <v>3448</v>
      </c>
      <c r="B1620" s="29">
        <v>14338.0</v>
      </c>
      <c r="C1620" s="58">
        <v>14009.0</v>
      </c>
      <c r="D1620" s="27">
        <v>-329.0</v>
      </c>
      <c r="E1620" s="41"/>
    </row>
    <row r="1621" hidden="1">
      <c r="A1621" s="35" t="s">
        <v>3449</v>
      </c>
      <c r="B1621" s="29">
        <v>375399.0</v>
      </c>
      <c r="C1621" s="58">
        <v>375070.0</v>
      </c>
      <c r="D1621" s="27">
        <v>-329.0</v>
      </c>
      <c r="E1621" s="41"/>
    </row>
    <row r="1622" hidden="1">
      <c r="A1622" s="36" t="s">
        <v>3450</v>
      </c>
      <c r="B1622" s="42">
        <v>1.0</v>
      </c>
      <c r="C1622" s="64">
        <v>331.0</v>
      </c>
      <c r="D1622" s="65">
        <v>330.0</v>
      </c>
      <c r="E1622" s="45"/>
    </row>
    <row r="1623" hidden="1"/>
    <row r="1624" hidden="1"/>
    <row r="1625" hidden="1">
      <c r="A1625" s="5" t="s">
        <v>4462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3423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45866.0</v>
      </c>
      <c r="B1629" s="6"/>
      <c r="C1629" s="53" t="s">
        <v>3424</v>
      </c>
      <c r="D1629" s="15">
        <v>45869.0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4" t="s">
        <v>4468</v>
      </c>
      <c r="B1631" s="7"/>
      <c r="C1631" s="16"/>
      <c r="D1631" s="55" t="s">
        <v>4483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3425</v>
      </c>
      <c r="B1633" s="6"/>
      <c r="C1633" s="6"/>
      <c r="D1633" s="6"/>
      <c r="E1633" s="7"/>
    </row>
    <row r="1634" hidden="1">
      <c r="A1634" s="20" t="s">
        <v>3426</v>
      </c>
      <c r="B1634" s="21" t="s">
        <v>3427</v>
      </c>
      <c r="C1634" s="22" t="s">
        <v>3428</v>
      </c>
      <c r="D1634" s="21" t="s">
        <v>3429</v>
      </c>
      <c r="E1634" s="23" t="s">
        <v>13</v>
      </c>
    </row>
    <row r="1635" hidden="1">
      <c r="A1635" s="56" t="s">
        <v>3430</v>
      </c>
      <c r="B1635" s="25">
        <v>24008.0</v>
      </c>
      <c r="C1635" s="26">
        <v>24100.0</v>
      </c>
      <c r="D1635" s="27">
        <v>92.0</v>
      </c>
      <c r="E1635" s="28"/>
    </row>
    <row r="1636" hidden="1">
      <c r="A1636" s="56" t="s">
        <v>3431</v>
      </c>
      <c r="B1636" s="29">
        <v>9488.0</v>
      </c>
      <c r="C1636" s="26">
        <v>9488.0</v>
      </c>
      <c r="D1636" s="27">
        <v>0.0</v>
      </c>
      <c r="E1636" s="28"/>
    </row>
    <row r="1637" hidden="1">
      <c r="A1637" s="56" t="s">
        <v>3432</v>
      </c>
      <c r="B1637" s="29">
        <v>0.0</v>
      </c>
      <c r="C1637" s="26"/>
      <c r="D1637" s="27">
        <v>0.0</v>
      </c>
      <c r="E1637" s="41"/>
    </row>
    <row r="1638" hidden="1">
      <c r="A1638" s="56" t="s">
        <v>3434</v>
      </c>
      <c r="B1638" s="29">
        <v>0.0</v>
      </c>
      <c r="C1638" s="26"/>
      <c r="D1638" s="27">
        <v>0.0</v>
      </c>
      <c r="E1638" s="41"/>
    </row>
    <row r="1639" hidden="1">
      <c r="A1639" s="31" t="s">
        <v>3436</v>
      </c>
      <c r="B1639" s="29">
        <v>0.0</v>
      </c>
      <c r="C1639" s="26"/>
      <c r="D1639" s="27">
        <v>0.0</v>
      </c>
      <c r="E1639" s="28"/>
    </row>
    <row r="1640" hidden="1">
      <c r="A1640" s="31" t="s">
        <v>3438</v>
      </c>
      <c r="B1640" s="29">
        <v>0.0</v>
      </c>
      <c r="C1640" s="26"/>
      <c r="D1640" s="27">
        <v>0.0</v>
      </c>
      <c r="E1640" s="41"/>
    </row>
    <row r="1641" hidden="1">
      <c r="A1641" s="31" t="s">
        <v>3439</v>
      </c>
      <c r="B1641" s="29">
        <v>4040.0</v>
      </c>
      <c r="C1641" s="26">
        <v>4000.0</v>
      </c>
      <c r="D1641" s="27">
        <v>-40.0</v>
      </c>
      <c r="E1641" s="28" t="s">
        <v>7816</v>
      </c>
    </row>
    <row r="1642" hidden="1">
      <c r="A1642" s="31" t="s">
        <v>3441</v>
      </c>
      <c r="B1642" s="29">
        <v>2560.0</v>
      </c>
      <c r="C1642" s="26">
        <v>2600.0</v>
      </c>
      <c r="D1642" s="27">
        <v>40.0</v>
      </c>
      <c r="E1642" s="41"/>
    </row>
    <row r="1643" hidden="1">
      <c r="A1643" s="57" t="s">
        <v>3442</v>
      </c>
      <c r="B1643" s="29">
        <v>56448.0</v>
      </c>
      <c r="C1643" s="29">
        <v>55775.0</v>
      </c>
      <c r="D1643" s="27">
        <v>-673.0</v>
      </c>
      <c r="E1643" s="41"/>
    </row>
    <row r="1644" hidden="1">
      <c r="A1644" s="57" t="s">
        <v>3443</v>
      </c>
      <c r="B1644" s="29">
        <v>19591.0</v>
      </c>
      <c r="C1644" s="58">
        <v>19591.0</v>
      </c>
      <c r="D1644" s="27">
        <v>0.0</v>
      </c>
      <c r="E1644" s="41"/>
    </row>
    <row r="1645" hidden="1">
      <c r="A1645" s="57" t="s">
        <v>3444</v>
      </c>
      <c r="B1645" s="29">
        <v>35087.0</v>
      </c>
      <c r="C1645" s="58">
        <v>35087.0</v>
      </c>
      <c r="D1645" s="27">
        <v>0.0</v>
      </c>
      <c r="E1645" s="41"/>
    </row>
    <row r="1646" hidden="1">
      <c r="A1646" s="57" t="s">
        <v>3445</v>
      </c>
      <c r="B1646" s="29">
        <v>26596.0</v>
      </c>
      <c r="C1646" s="58">
        <v>26596.0</v>
      </c>
      <c r="D1646" s="27">
        <v>0.0</v>
      </c>
      <c r="E1646" s="41"/>
    </row>
    <row r="1647" hidden="1">
      <c r="A1647" s="57" t="s">
        <v>3447</v>
      </c>
      <c r="B1647" s="29">
        <v>1418.0</v>
      </c>
      <c r="C1647" s="58">
        <v>1418.0</v>
      </c>
      <c r="D1647" s="27">
        <v>0.0</v>
      </c>
      <c r="E1647" s="41"/>
    </row>
    <row r="1648" hidden="1">
      <c r="A1648" s="57" t="s">
        <v>3448</v>
      </c>
      <c r="B1648" s="29">
        <v>10590.0</v>
      </c>
      <c r="C1648" s="58">
        <v>10590.0</v>
      </c>
      <c r="D1648" s="27">
        <v>0.0</v>
      </c>
      <c r="E1648" s="41"/>
    </row>
    <row r="1649" hidden="1">
      <c r="A1649" s="35" t="s">
        <v>3449</v>
      </c>
      <c r="B1649" s="29">
        <v>179226.5</v>
      </c>
      <c r="C1649" s="58">
        <v>178553.5</v>
      </c>
      <c r="D1649" s="27">
        <v>-673.0</v>
      </c>
      <c r="E1649" s="41"/>
    </row>
    <row r="1650" hidden="1">
      <c r="A1650" s="36" t="s">
        <v>3450</v>
      </c>
      <c r="B1650" s="42">
        <v>9.5</v>
      </c>
      <c r="C1650" s="64">
        <v>101.5</v>
      </c>
      <c r="D1650" s="65">
        <v>92.0</v>
      </c>
      <c r="E1650" s="45"/>
    </row>
    <row r="1651" hidden="1"/>
    <row r="1652" hidden="1"/>
    <row r="1653" hidden="1">
      <c r="A1653" s="5" t="s">
        <v>4462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3423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45870.0</v>
      </c>
      <c r="B1657" s="6"/>
      <c r="C1657" s="53" t="s">
        <v>3424</v>
      </c>
      <c r="D1657" s="15">
        <v>45872.0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4" t="s">
        <v>4475</v>
      </c>
      <c r="B1659" s="7"/>
      <c r="C1659" s="16"/>
      <c r="D1659" s="55" t="s">
        <v>4469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3425</v>
      </c>
      <c r="B1661" s="6"/>
      <c r="C1661" s="6"/>
      <c r="D1661" s="6"/>
      <c r="E1661" s="7"/>
    </row>
    <row r="1662" hidden="1">
      <c r="A1662" s="20" t="s">
        <v>3426</v>
      </c>
      <c r="B1662" s="21" t="s">
        <v>3427</v>
      </c>
      <c r="C1662" s="22" t="s">
        <v>3428</v>
      </c>
      <c r="D1662" s="21" t="s">
        <v>3429</v>
      </c>
      <c r="E1662" s="23" t="s">
        <v>13</v>
      </c>
    </row>
    <row r="1663" hidden="1">
      <c r="A1663" s="56" t="s">
        <v>3430</v>
      </c>
      <c r="B1663" s="25">
        <v>14009.0</v>
      </c>
      <c r="C1663" s="26">
        <v>14010.0</v>
      </c>
      <c r="D1663" s="27">
        <v>1.0</v>
      </c>
      <c r="E1663" s="28"/>
    </row>
    <row r="1664" hidden="1">
      <c r="A1664" s="56" t="s">
        <v>3431</v>
      </c>
      <c r="B1664" s="29">
        <v>9029.0</v>
      </c>
      <c r="C1664" s="26">
        <v>9029.0</v>
      </c>
      <c r="D1664" s="27">
        <v>0.0</v>
      </c>
      <c r="E1664" s="28"/>
    </row>
    <row r="1665" hidden="1">
      <c r="A1665" s="56" t="s">
        <v>3432</v>
      </c>
      <c r="B1665" s="29">
        <v>0.0</v>
      </c>
      <c r="C1665" s="26"/>
      <c r="D1665" s="27">
        <v>0.0</v>
      </c>
      <c r="E1665" s="41"/>
    </row>
    <row r="1666" hidden="1">
      <c r="A1666" s="56" t="s">
        <v>3434</v>
      </c>
      <c r="B1666" s="29">
        <v>1000.0</v>
      </c>
      <c r="C1666" s="26">
        <v>1000.0</v>
      </c>
      <c r="D1666" s="27">
        <v>0.0</v>
      </c>
      <c r="E1666" s="41"/>
    </row>
    <row r="1667" hidden="1">
      <c r="A1667" s="31" t="s">
        <v>3436</v>
      </c>
      <c r="B1667" s="29">
        <v>0.0</v>
      </c>
      <c r="C1667" s="26"/>
      <c r="D1667" s="27">
        <v>0.0</v>
      </c>
      <c r="E1667" s="28"/>
    </row>
    <row r="1668" hidden="1">
      <c r="A1668" s="31" t="s">
        <v>3438</v>
      </c>
      <c r="B1668" s="29">
        <v>0.0</v>
      </c>
      <c r="C1668" s="26"/>
      <c r="D1668" s="27">
        <v>0.0</v>
      </c>
      <c r="E1668" s="41"/>
    </row>
    <row r="1669" hidden="1">
      <c r="A1669" s="31" t="s">
        <v>3439</v>
      </c>
      <c r="B1669" s="29">
        <v>0.0</v>
      </c>
      <c r="C1669" s="26"/>
      <c r="D1669" s="27">
        <v>0.0</v>
      </c>
      <c r="E1669" s="28"/>
    </row>
    <row r="1670" hidden="1">
      <c r="A1670" s="31" t="s">
        <v>3441</v>
      </c>
      <c r="B1670" s="29">
        <v>1680.0</v>
      </c>
      <c r="C1670" s="26">
        <v>1640.0</v>
      </c>
      <c r="D1670" s="27">
        <v>-40.0</v>
      </c>
      <c r="E1670" s="41"/>
    </row>
    <row r="1671" hidden="1">
      <c r="A1671" s="57" t="s">
        <v>3442</v>
      </c>
      <c r="B1671" s="29">
        <v>58934.0</v>
      </c>
      <c r="C1671" s="29">
        <v>58934.0</v>
      </c>
      <c r="D1671" s="27">
        <v>0.0</v>
      </c>
      <c r="E1671" s="41"/>
    </row>
    <row r="1672" hidden="1">
      <c r="A1672" s="57" t="s">
        <v>3443</v>
      </c>
      <c r="B1672" s="29">
        <v>29600.0</v>
      </c>
      <c r="C1672" s="58">
        <v>29600.0</v>
      </c>
      <c r="D1672" s="27">
        <v>0.0</v>
      </c>
      <c r="E1672" s="41"/>
    </row>
    <row r="1673" hidden="1">
      <c r="A1673" s="57" t="s">
        <v>3444</v>
      </c>
      <c r="B1673" s="29">
        <v>27278.0</v>
      </c>
      <c r="C1673" s="58">
        <v>26536.0</v>
      </c>
      <c r="D1673" s="27">
        <v>-742.0</v>
      </c>
      <c r="E1673" s="41"/>
    </row>
    <row r="1674" hidden="1">
      <c r="A1674" s="57" t="s">
        <v>3445</v>
      </c>
      <c r="B1674" s="29">
        <v>24616.0</v>
      </c>
      <c r="C1674" s="58">
        <v>24616.0</v>
      </c>
      <c r="D1674" s="27">
        <v>0.0</v>
      </c>
      <c r="E1674" s="41"/>
    </row>
    <row r="1675" hidden="1">
      <c r="A1675" s="57" t="s">
        <v>3447</v>
      </c>
      <c r="B1675" s="29">
        <v>1840.0</v>
      </c>
      <c r="C1675" s="58">
        <v>1840.0</v>
      </c>
      <c r="D1675" s="27">
        <v>0.0</v>
      </c>
      <c r="E1675" s="41"/>
    </row>
    <row r="1676" hidden="1">
      <c r="A1676" s="57" t="s">
        <v>3448</v>
      </c>
      <c r="B1676" s="29">
        <v>3240.0</v>
      </c>
      <c r="C1676" s="58">
        <v>3240.0</v>
      </c>
      <c r="D1676" s="27">
        <v>0.0</v>
      </c>
      <c r="E1676" s="41"/>
    </row>
    <row r="1677" hidden="1">
      <c r="A1677" s="35" t="s">
        <v>3449</v>
      </c>
      <c r="B1677" s="29">
        <v>167982.7</v>
      </c>
      <c r="C1677" s="58">
        <v>167240.7</v>
      </c>
      <c r="D1677" s="27">
        <v>-742.0</v>
      </c>
      <c r="E1677" s="41"/>
    </row>
    <row r="1678" hidden="1">
      <c r="A1678" s="36" t="s">
        <v>3450</v>
      </c>
      <c r="B1678" s="42">
        <v>3.3000000000029104</v>
      </c>
      <c r="C1678" s="64">
        <v>-35.70000000001164</v>
      </c>
      <c r="D1678" s="65">
        <v>-39.00000000001455</v>
      </c>
      <c r="E1678" s="45"/>
    </row>
    <row r="1679" hidden="1"/>
    <row r="1680" hidden="1"/>
    <row r="1681" hidden="1">
      <c r="A1681" s="5" t="s">
        <v>4462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3423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45873.0</v>
      </c>
      <c r="B1685" s="6"/>
      <c r="C1685" s="53" t="s">
        <v>3424</v>
      </c>
      <c r="D1685" s="15">
        <v>45879.0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4" t="s">
        <v>4468</v>
      </c>
      <c r="B1687" s="7"/>
      <c r="C1687" s="16"/>
      <c r="D1687" s="55" t="s">
        <v>4469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3425</v>
      </c>
      <c r="B1689" s="6"/>
      <c r="C1689" s="6"/>
      <c r="D1689" s="6"/>
      <c r="E1689" s="7"/>
    </row>
    <row r="1690" hidden="1">
      <c r="A1690" s="20" t="s">
        <v>3426</v>
      </c>
      <c r="B1690" s="21" t="s">
        <v>3427</v>
      </c>
      <c r="C1690" s="22" t="s">
        <v>3428</v>
      </c>
      <c r="D1690" s="21" t="s">
        <v>3429</v>
      </c>
      <c r="E1690" s="23" t="s">
        <v>13</v>
      </c>
    </row>
    <row r="1691" hidden="1">
      <c r="A1691" s="56" t="s">
        <v>3430</v>
      </c>
      <c r="B1691" s="25">
        <v>25170.0</v>
      </c>
      <c r="C1691" s="26">
        <v>25170.0</v>
      </c>
      <c r="D1691" s="27">
        <v>0.0</v>
      </c>
      <c r="E1691" s="28"/>
    </row>
    <row r="1692" hidden="1">
      <c r="A1692" s="56" t="s">
        <v>3431</v>
      </c>
      <c r="B1692" s="29">
        <v>28496.0</v>
      </c>
      <c r="C1692" s="26">
        <v>28496.0</v>
      </c>
      <c r="D1692" s="27">
        <v>0.0</v>
      </c>
      <c r="E1692" s="28"/>
    </row>
    <row r="1693" hidden="1">
      <c r="A1693" s="56" t="s">
        <v>3432</v>
      </c>
      <c r="B1693" s="29">
        <v>0.0</v>
      </c>
      <c r="C1693" s="26"/>
      <c r="D1693" s="27">
        <v>0.0</v>
      </c>
      <c r="E1693" s="41"/>
    </row>
    <row r="1694" hidden="1">
      <c r="A1694" s="56" t="s">
        <v>3434</v>
      </c>
      <c r="B1694" s="29">
        <v>2000.0</v>
      </c>
      <c r="C1694" s="26">
        <v>2000.0</v>
      </c>
      <c r="D1694" s="27">
        <v>0.0</v>
      </c>
      <c r="E1694" s="41"/>
    </row>
    <row r="1695" hidden="1">
      <c r="A1695" s="31" t="s">
        <v>3436</v>
      </c>
      <c r="B1695" s="29">
        <v>0.0</v>
      </c>
      <c r="C1695" s="26"/>
      <c r="D1695" s="27">
        <v>0.0</v>
      </c>
      <c r="E1695" s="28"/>
    </row>
    <row r="1696" hidden="1">
      <c r="A1696" s="31" t="s">
        <v>3438</v>
      </c>
      <c r="B1696" s="29">
        <v>216.0</v>
      </c>
      <c r="C1696" s="26">
        <v>216.0</v>
      </c>
      <c r="D1696" s="27">
        <v>0.0</v>
      </c>
      <c r="E1696" s="41"/>
    </row>
    <row r="1697" hidden="1">
      <c r="A1697" s="31" t="s">
        <v>3439</v>
      </c>
      <c r="B1697" s="29">
        <v>200.0</v>
      </c>
      <c r="C1697" s="26"/>
      <c r="D1697" s="27">
        <v>-200.0</v>
      </c>
      <c r="E1697" s="28"/>
    </row>
    <row r="1698" hidden="1">
      <c r="A1698" s="31" t="s">
        <v>3441</v>
      </c>
      <c r="B1698" s="29">
        <v>3760.0</v>
      </c>
      <c r="C1698" s="26">
        <v>3880.0</v>
      </c>
      <c r="D1698" s="27">
        <v>120.0</v>
      </c>
      <c r="E1698" s="40" t="s">
        <v>7817</v>
      </c>
    </row>
    <row r="1699" hidden="1">
      <c r="A1699" s="57" t="s">
        <v>3442</v>
      </c>
      <c r="B1699" s="29">
        <v>102719.0</v>
      </c>
      <c r="C1699" s="29">
        <v>102719.0</v>
      </c>
      <c r="D1699" s="27">
        <v>0.0</v>
      </c>
      <c r="E1699" s="41"/>
    </row>
    <row r="1700" hidden="1">
      <c r="A1700" s="57" t="s">
        <v>3443</v>
      </c>
      <c r="B1700" s="29">
        <v>55280.0</v>
      </c>
      <c r="C1700" s="58">
        <v>55280.0</v>
      </c>
      <c r="D1700" s="27">
        <v>0.0</v>
      </c>
      <c r="E1700" s="41"/>
    </row>
    <row r="1701" hidden="1">
      <c r="A1701" s="57" t="s">
        <v>3444</v>
      </c>
      <c r="B1701" s="29">
        <v>57147.0</v>
      </c>
      <c r="C1701" s="58">
        <v>56723.0</v>
      </c>
      <c r="D1701" s="27">
        <v>-424.0</v>
      </c>
      <c r="E1701" s="41"/>
    </row>
    <row r="1702" hidden="1">
      <c r="A1702" s="57" t="s">
        <v>3445</v>
      </c>
      <c r="B1702" s="29">
        <v>64750.5</v>
      </c>
      <c r="C1702" s="58">
        <v>64750.5</v>
      </c>
      <c r="D1702" s="27">
        <v>0.0</v>
      </c>
      <c r="E1702" s="41"/>
    </row>
    <row r="1703" hidden="1">
      <c r="A1703" s="57" t="s">
        <v>3447</v>
      </c>
      <c r="B1703" s="29">
        <v>8721.0</v>
      </c>
      <c r="C1703" s="58">
        <v>8721.0</v>
      </c>
      <c r="D1703" s="27">
        <v>0.0</v>
      </c>
      <c r="E1703" s="41"/>
    </row>
    <row r="1704" hidden="1">
      <c r="A1704" s="57" t="s">
        <v>3448</v>
      </c>
      <c r="B1704" s="29">
        <v>9471.0</v>
      </c>
      <c r="C1704" s="58">
        <v>9471.0</v>
      </c>
      <c r="D1704" s="27">
        <v>0.0</v>
      </c>
      <c r="E1704" s="41"/>
    </row>
    <row r="1705" hidden="1">
      <c r="A1705" s="35" t="s">
        <v>3449</v>
      </c>
      <c r="B1705" s="29">
        <v>348926.5</v>
      </c>
      <c r="C1705" s="58">
        <v>348502.5</v>
      </c>
      <c r="D1705" s="27">
        <v>-424.0</v>
      </c>
      <c r="E1705" s="41"/>
    </row>
    <row r="1706" hidden="1">
      <c r="A1706" s="36" t="s">
        <v>3450</v>
      </c>
      <c r="B1706" s="42">
        <v>-467.0</v>
      </c>
      <c r="C1706" s="64">
        <v>-547.0</v>
      </c>
      <c r="D1706" s="65">
        <v>-80.0</v>
      </c>
      <c r="E1706" s="45"/>
    </row>
    <row r="1707" hidden="1"/>
    <row r="1708" hidden="1"/>
    <row r="1709" hidden="1">
      <c r="A1709" s="5" t="s">
        <v>4462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3423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45880.0</v>
      </c>
      <c r="B1713" s="6"/>
      <c r="C1713" s="53" t="s">
        <v>3424</v>
      </c>
      <c r="D1713" s="15">
        <v>45886.0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4" t="s">
        <v>4468</v>
      </c>
      <c r="B1715" s="7"/>
      <c r="C1715" s="16"/>
      <c r="D1715" s="55" t="s">
        <v>4469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3425</v>
      </c>
      <c r="B1717" s="6"/>
      <c r="C1717" s="6"/>
      <c r="D1717" s="6"/>
      <c r="E1717" s="7"/>
    </row>
    <row r="1718" hidden="1">
      <c r="A1718" s="20" t="s">
        <v>3426</v>
      </c>
      <c r="B1718" s="21" t="s">
        <v>3427</v>
      </c>
      <c r="C1718" s="22" t="s">
        <v>3428</v>
      </c>
      <c r="D1718" s="21" t="s">
        <v>3429</v>
      </c>
      <c r="E1718" s="23" t="s">
        <v>13</v>
      </c>
    </row>
    <row r="1719" hidden="1">
      <c r="A1719" s="56" t="s">
        <v>3430</v>
      </c>
      <c r="B1719" s="25">
        <v>33654.0</v>
      </c>
      <c r="C1719" s="26">
        <v>35425.0</v>
      </c>
      <c r="D1719" s="27">
        <v>1771.0</v>
      </c>
      <c r="E1719" s="28"/>
    </row>
    <row r="1720" hidden="1">
      <c r="A1720" s="56" t="s">
        <v>3431</v>
      </c>
      <c r="B1720" s="29">
        <v>26305.0</v>
      </c>
      <c r="C1720" s="26">
        <v>26305.0</v>
      </c>
      <c r="D1720" s="27">
        <v>0.0</v>
      </c>
      <c r="E1720" s="28" t="s">
        <v>7818</v>
      </c>
    </row>
    <row r="1721" hidden="1">
      <c r="A1721" s="56" t="s">
        <v>3432</v>
      </c>
      <c r="B1721" s="29">
        <v>1171.0</v>
      </c>
      <c r="C1721" s="26"/>
      <c r="D1721" s="27">
        <v>-1171.0</v>
      </c>
      <c r="E1721" s="41"/>
    </row>
    <row r="1722" hidden="1">
      <c r="A1722" s="56" t="s">
        <v>3434</v>
      </c>
      <c r="B1722" s="29">
        <v>1000.0</v>
      </c>
      <c r="C1722" s="26">
        <v>1000.0</v>
      </c>
      <c r="D1722" s="27">
        <v>0.0</v>
      </c>
      <c r="E1722" s="41"/>
    </row>
    <row r="1723" hidden="1">
      <c r="A1723" s="31" t="s">
        <v>3436</v>
      </c>
      <c r="B1723" s="29">
        <v>269.0</v>
      </c>
      <c r="C1723" s="26">
        <v>269.0</v>
      </c>
      <c r="D1723" s="27">
        <v>0.0</v>
      </c>
      <c r="E1723" s="28" t="s">
        <v>7819</v>
      </c>
    </row>
    <row r="1724" hidden="1">
      <c r="A1724" s="31" t="s">
        <v>3438</v>
      </c>
      <c r="B1724" s="29">
        <v>0.0</v>
      </c>
      <c r="C1724" s="26"/>
      <c r="D1724" s="27">
        <v>0.0</v>
      </c>
      <c r="E1724" s="41"/>
    </row>
    <row r="1725" hidden="1">
      <c r="A1725" s="31" t="s">
        <v>3439</v>
      </c>
      <c r="B1725" s="29">
        <v>0.0</v>
      </c>
      <c r="C1725" s="26"/>
      <c r="D1725" s="27">
        <v>0.0</v>
      </c>
      <c r="E1725" s="28"/>
    </row>
    <row r="1726" hidden="1">
      <c r="A1726" s="31" t="s">
        <v>3441</v>
      </c>
      <c r="B1726" s="29">
        <v>4280.0</v>
      </c>
      <c r="C1726" s="26">
        <v>4280.0</v>
      </c>
      <c r="D1726" s="27">
        <v>0.0</v>
      </c>
      <c r="E1726" s="40"/>
    </row>
    <row r="1727" hidden="1">
      <c r="A1727" s="57" t="s">
        <v>3442</v>
      </c>
      <c r="B1727" s="29">
        <v>91456.0</v>
      </c>
      <c r="C1727" s="29">
        <v>91456.0</v>
      </c>
      <c r="D1727" s="27">
        <v>0.0</v>
      </c>
      <c r="E1727" s="41"/>
    </row>
    <row r="1728" hidden="1">
      <c r="A1728" s="57" t="s">
        <v>3443</v>
      </c>
      <c r="B1728" s="29">
        <v>69699.0</v>
      </c>
      <c r="C1728" s="58">
        <v>70357.0</v>
      </c>
      <c r="D1728" s="27">
        <v>658.0</v>
      </c>
      <c r="E1728" s="41"/>
    </row>
    <row r="1729" hidden="1">
      <c r="A1729" s="57" t="s">
        <v>3444</v>
      </c>
      <c r="B1729" s="29">
        <v>64629.0</v>
      </c>
      <c r="C1729" s="58">
        <v>65646.0</v>
      </c>
      <c r="D1729" s="27">
        <v>1017.0</v>
      </c>
      <c r="E1729" s="41"/>
    </row>
    <row r="1730" hidden="1">
      <c r="A1730" s="57" t="s">
        <v>3445</v>
      </c>
      <c r="B1730" s="29">
        <v>48545.0</v>
      </c>
      <c r="C1730" s="58">
        <v>48854.0</v>
      </c>
      <c r="D1730" s="27">
        <v>309.0</v>
      </c>
      <c r="E1730" s="41"/>
    </row>
    <row r="1731" hidden="1">
      <c r="A1731" s="57" t="s">
        <v>3447</v>
      </c>
      <c r="B1731" s="29">
        <v>705.0</v>
      </c>
      <c r="C1731" s="58">
        <v>705.0</v>
      </c>
      <c r="D1731" s="27">
        <v>0.0</v>
      </c>
      <c r="E1731" s="41"/>
    </row>
    <row r="1732" hidden="1">
      <c r="A1732" s="57" t="s">
        <v>3448</v>
      </c>
      <c r="B1732" s="29">
        <v>10262.0</v>
      </c>
      <c r="C1732" s="58">
        <v>10262.0</v>
      </c>
      <c r="D1732" s="27">
        <v>0.0</v>
      </c>
      <c r="E1732" s="41"/>
    </row>
    <row r="1733" hidden="1">
      <c r="A1733" s="35" t="s">
        <v>3449</v>
      </c>
      <c r="B1733" s="29">
        <v>341226.5</v>
      </c>
      <c r="C1733" s="58">
        <v>343464.5</v>
      </c>
      <c r="D1733" s="27">
        <v>2238.0</v>
      </c>
      <c r="E1733" s="41"/>
    </row>
    <row r="1734" hidden="1">
      <c r="A1734" s="36" t="s">
        <v>3450</v>
      </c>
      <c r="B1734" s="42">
        <v>486.5</v>
      </c>
      <c r="C1734" s="64">
        <v>832.5</v>
      </c>
      <c r="D1734" s="65">
        <v>346.0</v>
      </c>
      <c r="E1734" s="45"/>
    </row>
    <row r="1735" hidden="1"/>
    <row r="1736" hidden="1"/>
    <row r="1737" hidden="1">
      <c r="A1737" s="5" t="s">
        <v>4462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3423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45887.0</v>
      </c>
      <c r="B1741" s="6"/>
      <c r="C1741" s="53" t="s">
        <v>3424</v>
      </c>
      <c r="D1741" s="15">
        <v>45893.0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4" t="s">
        <v>4468</v>
      </c>
      <c r="B1743" s="7"/>
      <c r="C1743" s="16"/>
      <c r="D1743" s="55" t="s">
        <v>4469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3425</v>
      </c>
      <c r="B1745" s="6"/>
      <c r="C1745" s="6"/>
      <c r="D1745" s="6"/>
      <c r="E1745" s="7"/>
    </row>
    <row r="1746" hidden="1">
      <c r="A1746" s="20" t="s">
        <v>3426</v>
      </c>
      <c r="B1746" s="21" t="s">
        <v>3427</v>
      </c>
      <c r="C1746" s="22" t="s">
        <v>3428</v>
      </c>
      <c r="D1746" s="21" t="s">
        <v>3429</v>
      </c>
      <c r="E1746" s="23" t="s">
        <v>13</v>
      </c>
    </row>
    <row r="1747" hidden="1">
      <c r="A1747" s="56" t="s">
        <v>3430</v>
      </c>
      <c r="B1747" s="25">
        <v>33948.0</v>
      </c>
      <c r="C1747" s="26">
        <v>40914.0</v>
      </c>
      <c r="D1747" s="27">
        <v>6966.0</v>
      </c>
      <c r="E1747" s="28"/>
    </row>
    <row r="1748" hidden="1">
      <c r="A1748" s="56" t="s">
        <v>3431</v>
      </c>
      <c r="B1748" s="29">
        <v>25990.0</v>
      </c>
      <c r="C1748" s="26">
        <v>25990.0</v>
      </c>
      <c r="D1748" s="27">
        <v>0.0</v>
      </c>
      <c r="E1748" s="28"/>
    </row>
    <row r="1749" hidden="1">
      <c r="A1749" s="56" t="s">
        <v>3432</v>
      </c>
      <c r="B1749" s="29">
        <v>7237.0</v>
      </c>
      <c r="C1749" s="26">
        <v>280.0</v>
      </c>
      <c r="D1749" s="27">
        <v>-6957.0</v>
      </c>
      <c r="E1749" s="41"/>
    </row>
    <row r="1750" hidden="1">
      <c r="A1750" s="56" t="s">
        <v>3434</v>
      </c>
      <c r="B1750" s="29">
        <v>1000.0</v>
      </c>
      <c r="C1750" s="26">
        <v>1000.0</v>
      </c>
      <c r="D1750" s="27">
        <v>0.0</v>
      </c>
      <c r="E1750" s="41"/>
    </row>
    <row r="1751" hidden="1">
      <c r="A1751" s="31" t="s">
        <v>3436</v>
      </c>
      <c r="B1751" s="29">
        <v>0.0</v>
      </c>
      <c r="C1751" s="26"/>
      <c r="D1751" s="27">
        <v>0.0</v>
      </c>
      <c r="E1751" s="28"/>
    </row>
    <row r="1752" hidden="1">
      <c r="A1752" s="31" t="s">
        <v>3438</v>
      </c>
      <c r="B1752" s="29">
        <v>0.0</v>
      </c>
      <c r="C1752" s="26"/>
      <c r="D1752" s="27">
        <v>0.0</v>
      </c>
      <c r="E1752" s="41"/>
    </row>
    <row r="1753" hidden="1">
      <c r="A1753" s="31" t="s">
        <v>3439</v>
      </c>
      <c r="B1753" s="29">
        <v>0.0</v>
      </c>
      <c r="C1753" s="26"/>
      <c r="D1753" s="27">
        <v>0.0</v>
      </c>
      <c r="E1753" s="28"/>
    </row>
    <row r="1754" hidden="1">
      <c r="A1754" s="31" t="s">
        <v>3441</v>
      </c>
      <c r="B1754" s="29">
        <v>3200.0</v>
      </c>
      <c r="C1754" s="26">
        <v>3200.0</v>
      </c>
      <c r="D1754" s="27">
        <v>0.0</v>
      </c>
      <c r="E1754" s="40"/>
    </row>
    <row r="1755" hidden="1">
      <c r="A1755" s="57" t="s">
        <v>3442</v>
      </c>
      <c r="B1755" s="29">
        <v>101264.0</v>
      </c>
      <c r="C1755" s="29">
        <v>101264.0</v>
      </c>
      <c r="D1755" s="27">
        <v>0.0</v>
      </c>
      <c r="E1755" s="41"/>
    </row>
    <row r="1756" hidden="1">
      <c r="A1756" s="57" t="s">
        <v>3443</v>
      </c>
      <c r="B1756" s="29">
        <v>64713.0</v>
      </c>
      <c r="C1756" s="58">
        <v>64713.0</v>
      </c>
      <c r="D1756" s="27">
        <v>0.0</v>
      </c>
      <c r="E1756" s="41"/>
    </row>
    <row r="1757" hidden="1">
      <c r="A1757" s="57" t="s">
        <v>3444</v>
      </c>
      <c r="B1757" s="29">
        <v>63942.0</v>
      </c>
      <c r="C1757" s="58">
        <v>62963.0</v>
      </c>
      <c r="D1757" s="27">
        <v>-979.0</v>
      </c>
      <c r="E1757" s="41"/>
    </row>
    <row r="1758" hidden="1">
      <c r="A1758" s="57" t="s">
        <v>3445</v>
      </c>
      <c r="B1758" s="29">
        <v>49865.5</v>
      </c>
      <c r="C1758" s="58">
        <v>49865.5</v>
      </c>
      <c r="D1758" s="27">
        <v>0.0</v>
      </c>
      <c r="E1758" s="41"/>
    </row>
    <row r="1759" hidden="1">
      <c r="A1759" s="57" t="s">
        <v>3447</v>
      </c>
      <c r="B1759" s="29">
        <v>1157.0</v>
      </c>
      <c r="C1759" s="58">
        <v>1157.0</v>
      </c>
      <c r="D1759" s="27">
        <v>0.0</v>
      </c>
      <c r="E1759" s="41"/>
    </row>
    <row r="1760" hidden="1">
      <c r="A1760" s="57" t="s">
        <v>3448</v>
      </c>
      <c r="B1760" s="29">
        <v>12857.0</v>
      </c>
      <c r="C1760" s="58">
        <v>12857.0</v>
      </c>
      <c r="D1760" s="27">
        <v>0.0</v>
      </c>
      <c r="E1760" s="41"/>
    </row>
    <row r="1761" hidden="1">
      <c r="A1761" s="35" t="s">
        <v>3449</v>
      </c>
      <c r="B1761" s="29">
        <v>352315.0</v>
      </c>
      <c r="C1761" s="58">
        <v>351336.0</v>
      </c>
      <c r="D1761" s="27">
        <v>-979.0</v>
      </c>
      <c r="E1761" s="41"/>
    </row>
    <row r="1762" hidden="1">
      <c r="A1762" s="36" t="s">
        <v>3450</v>
      </c>
      <c r="B1762" s="42">
        <v>1.5</v>
      </c>
      <c r="C1762" s="64">
        <v>10.5</v>
      </c>
      <c r="D1762" s="65">
        <v>9.0</v>
      </c>
      <c r="E1762" s="45"/>
    </row>
    <row r="1763" hidden="1"/>
    <row r="1764" hidden="1"/>
    <row r="1765" hidden="1">
      <c r="A1765" s="5" t="s">
        <v>4462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3423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45894.0</v>
      </c>
      <c r="B1769" s="6"/>
      <c r="C1769" s="53" t="s">
        <v>3424</v>
      </c>
      <c r="D1769" s="15">
        <v>45900.0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4" t="s">
        <v>4468</v>
      </c>
      <c r="B1771" s="7"/>
      <c r="C1771" s="16"/>
      <c r="D1771" s="55" t="s">
        <v>4469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3425</v>
      </c>
      <c r="B1773" s="6"/>
      <c r="C1773" s="6"/>
      <c r="D1773" s="6"/>
      <c r="E1773" s="7"/>
    </row>
    <row r="1774" hidden="1">
      <c r="A1774" s="20" t="s">
        <v>3426</v>
      </c>
      <c r="B1774" s="21" t="s">
        <v>3427</v>
      </c>
      <c r="C1774" s="22" t="s">
        <v>3428</v>
      </c>
      <c r="D1774" s="21" t="s">
        <v>3429</v>
      </c>
      <c r="E1774" s="23" t="s">
        <v>13</v>
      </c>
    </row>
    <row r="1775" hidden="1">
      <c r="A1775" s="56" t="s">
        <v>3430</v>
      </c>
      <c r="B1775" s="25">
        <v>37623.0</v>
      </c>
      <c r="C1775" s="26">
        <v>38000.0</v>
      </c>
      <c r="D1775" s="27">
        <v>377.0</v>
      </c>
      <c r="E1775" s="28"/>
    </row>
    <row r="1776" hidden="1">
      <c r="A1776" s="56" t="s">
        <v>3431</v>
      </c>
      <c r="B1776" s="29">
        <v>26733.0</v>
      </c>
      <c r="C1776" s="26">
        <v>26733.0</v>
      </c>
      <c r="D1776" s="27">
        <v>0.0</v>
      </c>
      <c r="E1776" s="28"/>
    </row>
    <row r="1777" hidden="1">
      <c r="A1777" s="56" t="s">
        <v>3432</v>
      </c>
      <c r="B1777" s="29">
        <v>980.0</v>
      </c>
      <c r="C1777" s="26">
        <v>980.0</v>
      </c>
      <c r="D1777" s="27">
        <v>0.0</v>
      </c>
      <c r="E1777" s="41"/>
    </row>
    <row r="1778" hidden="1">
      <c r="A1778" s="56" t="s">
        <v>3434</v>
      </c>
      <c r="B1778" s="29">
        <v>390.0</v>
      </c>
      <c r="C1778" s="26">
        <v>1000.0</v>
      </c>
      <c r="D1778" s="27">
        <v>610.0</v>
      </c>
      <c r="E1778" s="41"/>
    </row>
    <row r="1779" hidden="1">
      <c r="A1779" s="31" t="s">
        <v>3436</v>
      </c>
      <c r="B1779" s="29">
        <v>980.0</v>
      </c>
      <c r="C1779" s="26"/>
      <c r="D1779" s="27">
        <v>-980.0</v>
      </c>
      <c r="E1779" s="28"/>
    </row>
    <row r="1780" hidden="1">
      <c r="A1780" s="31" t="s">
        <v>3438</v>
      </c>
      <c r="B1780" s="29">
        <v>0.0</v>
      </c>
      <c r="C1780" s="26"/>
      <c r="D1780" s="27">
        <v>0.0</v>
      </c>
      <c r="E1780" s="41"/>
    </row>
    <row r="1781" hidden="1">
      <c r="A1781" s="31" t="s">
        <v>3439</v>
      </c>
      <c r="B1781" s="29">
        <v>290.0</v>
      </c>
      <c r="C1781" s="26">
        <v>130.0</v>
      </c>
      <c r="D1781" s="27">
        <v>-160.0</v>
      </c>
      <c r="E1781" s="28"/>
    </row>
    <row r="1782" hidden="1">
      <c r="A1782" s="31" t="s">
        <v>3441</v>
      </c>
      <c r="B1782" s="29">
        <v>2840.0</v>
      </c>
      <c r="C1782" s="26">
        <v>3000.0</v>
      </c>
      <c r="D1782" s="27">
        <v>160.0</v>
      </c>
      <c r="E1782" s="40"/>
    </row>
    <row r="1783" hidden="1">
      <c r="A1783" s="57" t="s">
        <v>3442</v>
      </c>
      <c r="B1783" s="29">
        <v>108107.0</v>
      </c>
      <c r="C1783" s="29">
        <v>108107.0</v>
      </c>
      <c r="D1783" s="27">
        <v>0.0</v>
      </c>
      <c r="E1783" s="41"/>
    </row>
    <row r="1784" hidden="1">
      <c r="A1784" s="57" t="s">
        <v>3443</v>
      </c>
      <c r="B1784" s="29">
        <v>64125.0</v>
      </c>
      <c r="C1784" s="58">
        <v>64125.0</v>
      </c>
      <c r="D1784" s="27">
        <v>0.0</v>
      </c>
      <c r="E1784" s="41"/>
    </row>
    <row r="1785" hidden="1">
      <c r="A1785" s="57" t="s">
        <v>3444</v>
      </c>
      <c r="B1785" s="29">
        <v>72883.0</v>
      </c>
      <c r="C1785" s="58">
        <v>72186.0</v>
      </c>
      <c r="D1785" s="27">
        <v>-697.0</v>
      </c>
      <c r="E1785" s="41"/>
    </row>
    <row r="1786" hidden="1">
      <c r="A1786" s="57" t="s">
        <v>3445</v>
      </c>
      <c r="B1786" s="29">
        <v>59214.5</v>
      </c>
      <c r="C1786" s="58">
        <v>59214.5</v>
      </c>
      <c r="D1786" s="27">
        <v>0.0</v>
      </c>
      <c r="E1786" s="41"/>
    </row>
    <row r="1787" hidden="1">
      <c r="A1787" s="57" t="s">
        <v>3447</v>
      </c>
      <c r="B1787" s="29">
        <v>3122.0</v>
      </c>
      <c r="C1787" s="58">
        <v>3122.0</v>
      </c>
      <c r="D1787" s="27">
        <v>0.0</v>
      </c>
      <c r="E1787" s="41"/>
    </row>
    <row r="1788" hidden="1">
      <c r="A1788" s="57" t="s">
        <v>3448</v>
      </c>
      <c r="B1788" s="29">
        <v>14348.0</v>
      </c>
      <c r="C1788" s="58">
        <v>14348.0</v>
      </c>
      <c r="D1788" s="27">
        <v>0.0</v>
      </c>
      <c r="E1788" s="41"/>
    </row>
    <row r="1789" hidden="1">
      <c r="A1789" s="35" t="s">
        <v>3449</v>
      </c>
      <c r="B1789" s="29">
        <v>377287.0</v>
      </c>
      <c r="C1789" s="58">
        <v>376590.0</v>
      </c>
      <c r="D1789" s="27">
        <v>-697.0</v>
      </c>
      <c r="E1789" s="41"/>
    </row>
    <row r="1790" hidden="1">
      <c r="A1790" s="36" t="s">
        <v>3450</v>
      </c>
      <c r="B1790" s="42">
        <v>0.5</v>
      </c>
      <c r="C1790" s="64">
        <v>7.5</v>
      </c>
      <c r="D1790" s="65">
        <v>7.0</v>
      </c>
      <c r="E1790" s="45"/>
    </row>
    <row r="1791" hidden="1"/>
    <row r="1792" hidden="1"/>
    <row r="1793" hidden="1">
      <c r="A1793" s="5" t="s">
        <v>4462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3423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45908.0</v>
      </c>
      <c r="B1797" s="6"/>
      <c r="C1797" s="53" t="s">
        <v>3424</v>
      </c>
      <c r="D1797" s="15">
        <v>45914.0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4" t="s">
        <v>4468</v>
      </c>
      <c r="B1799" s="7"/>
      <c r="C1799" s="16"/>
      <c r="D1799" s="55" t="s">
        <v>4469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3425</v>
      </c>
      <c r="B1801" s="6"/>
      <c r="C1801" s="6"/>
      <c r="D1801" s="6"/>
      <c r="E1801" s="7"/>
    </row>
    <row r="1802" hidden="1">
      <c r="A1802" s="20" t="s">
        <v>3426</v>
      </c>
      <c r="B1802" s="21" t="s">
        <v>3427</v>
      </c>
      <c r="C1802" s="22" t="s">
        <v>3428</v>
      </c>
      <c r="D1802" s="21" t="s">
        <v>3429</v>
      </c>
      <c r="E1802" s="23" t="s">
        <v>13</v>
      </c>
    </row>
    <row r="1803" hidden="1">
      <c r="A1803" s="56" t="s">
        <v>3430</v>
      </c>
      <c r="B1803" s="25">
        <v>29429.0</v>
      </c>
      <c r="C1803" s="26">
        <v>29400.0</v>
      </c>
      <c r="D1803" s="27">
        <v>-29.0</v>
      </c>
      <c r="E1803" s="28"/>
    </row>
    <row r="1804" hidden="1">
      <c r="A1804" s="56" t="s">
        <v>3431</v>
      </c>
      <c r="B1804" s="29">
        <v>29034.0</v>
      </c>
      <c r="C1804" s="26">
        <v>29034.0</v>
      </c>
      <c r="D1804" s="27">
        <v>0.0</v>
      </c>
      <c r="E1804" s="28"/>
    </row>
    <row r="1805" hidden="1">
      <c r="A1805" s="56" t="s">
        <v>3432</v>
      </c>
      <c r="B1805" s="29">
        <v>0.0</v>
      </c>
      <c r="C1805" s="26"/>
      <c r="D1805" s="27">
        <v>0.0</v>
      </c>
      <c r="E1805" s="41"/>
    </row>
    <row r="1806" hidden="1">
      <c r="A1806" s="56" t="s">
        <v>3434</v>
      </c>
      <c r="B1806" s="29">
        <v>1000.0</v>
      </c>
      <c r="C1806" s="26">
        <v>1000.0</v>
      </c>
      <c r="D1806" s="27">
        <v>0.0</v>
      </c>
      <c r="E1806" s="41"/>
    </row>
    <row r="1807" hidden="1">
      <c r="A1807" s="31" t="s">
        <v>3436</v>
      </c>
      <c r="B1807" s="29">
        <v>0.0</v>
      </c>
      <c r="C1807" s="26"/>
      <c r="D1807" s="27">
        <v>0.0</v>
      </c>
      <c r="E1807" s="28"/>
    </row>
    <row r="1808" hidden="1">
      <c r="A1808" s="31" t="s">
        <v>3438</v>
      </c>
      <c r="B1808" s="29">
        <v>635.0</v>
      </c>
      <c r="C1808" s="26">
        <v>635.0</v>
      </c>
      <c r="D1808" s="27">
        <v>0.0</v>
      </c>
      <c r="E1808" s="41"/>
    </row>
    <row r="1809" hidden="1">
      <c r="A1809" s="31" t="s">
        <v>3439</v>
      </c>
      <c r="B1809" s="29">
        <v>0.0</v>
      </c>
      <c r="C1809" s="26"/>
      <c r="D1809" s="27">
        <v>0.0</v>
      </c>
      <c r="E1809" s="28"/>
    </row>
    <row r="1810" hidden="1">
      <c r="A1810" s="31" t="s">
        <v>3441</v>
      </c>
      <c r="B1810" s="29">
        <v>2640.0</v>
      </c>
      <c r="C1810" s="26">
        <v>2680.0</v>
      </c>
      <c r="D1810" s="27">
        <v>40.0</v>
      </c>
      <c r="E1810" s="40"/>
    </row>
    <row r="1811" hidden="1">
      <c r="A1811" s="57" t="s">
        <v>3442</v>
      </c>
      <c r="B1811" s="29">
        <v>93080.0</v>
      </c>
      <c r="C1811" s="29">
        <v>93080.0</v>
      </c>
      <c r="D1811" s="27">
        <v>0.0</v>
      </c>
      <c r="E1811" s="41"/>
    </row>
    <row r="1812" hidden="1">
      <c r="A1812" s="57" t="s">
        <v>3443</v>
      </c>
      <c r="B1812" s="29">
        <v>52711.0</v>
      </c>
      <c r="C1812" s="58">
        <v>52711.0</v>
      </c>
      <c r="D1812" s="27">
        <v>0.0</v>
      </c>
      <c r="E1812" s="41"/>
    </row>
    <row r="1813" hidden="1">
      <c r="A1813" s="57" t="s">
        <v>3444</v>
      </c>
      <c r="B1813" s="29">
        <v>71848.0</v>
      </c>
      <c r="C1813" s="58">
        <v>71584.0</v>
      </c>
      <c r="D1813" s="27">
        <v>-264.0</v>
      </c>
      <c r="E1813" s="41"/>
    </row>
    <row r="1814" hidden="1">
      <c r="A1814" s="57" t="s">
        <v>3445</v>
      </c>
      <c r="B1814" s="29">
        <v>62619.0</v>
      </c>
      <c r="C1814" s="58">
        <v>62619.0</v>
      </c>
      <c r="D1814" s="27">
        <v>0.0</v>
      </c>
      <c r="E1814" s="41"/>
    </row>
    <row r="1815" hidden="1">
      <c r="A1815" s="57" t="s">
        <v>3447</v>
      </c>
      <c r="B1815" s="29">
        <v>3308.0</v>
      </c>
      <c r="C1815" s="58">
        <v>3308.0</v>
      </c>
      <c r="D1815" s="27">
        <v>0.0</v>
      </c>
      <c r="E1815" s="41"/>
    </row>
    <row r="1816" hidden="1">
      <c r="A1816" s="57" t="s">
        <v>3448</v>
      </c>
      <c r="B1816" s="29">
        <v>10890.0</v>
      </c>
      <c r="C1816" s="58">
        <v>10516.0</v>
      </c>
      <c r="D1816" s="27">
        <v>-374.0</v>
      </c>
      <c r="E1816" s="41"/>
    </row>
    <row r="1817" hidden="1">
      <c r="A1817" s="35" t="s">
        <v>3449</v>
      </c>
      <c r="B1817" s="29">
        <v>346295.0</v>
      </c>
      <c r="C1817" s="58">
        <v>345657.0</v>
      </c>
      <c r="D1817" s="27">
        <v>-638.0</v>
      </c>
      <c r="E1817" s="41"/>
    </row>
    <row r="1818" hidden="1">
      <c r="A1818" s="36" t="s">
        <v>3450</v>
      </c>
      <c r="B1818" s="42">
        <v>9.0</v>
      </c>
      <c r="C1818" s="64">
        <v>394.0</v>
      </c>
      <c r="D1818" s="65">
        <v>385.0</v>
      </c>
      <c r="E1818" s="45"/>
    </row>
    <row r="1819" hidden="1"/>
    <row r="1820" hidden="1"/>
    <row r="1821" hidden="1">
      <c r="A1821" s="5" t="s">
        <v>4462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3423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45915.0</v>
      </c>
      <c r="B1825" s="6"/>
      <c r="C1825" s="53" t="s">
        <v>3424</v>
      </c>
      <c r="D1825" s="15">
        <v>45921.0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4" t="s">
        <v>4468</v>
      </c>
      <c r="B1827" s="7"/>
      <c r="C1827" s="16"/>
      <c r="D1827" s="55" t="s">
        <v>4469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3425</v>
      </c>
      <c r="B1829" s="6"/>
      <c r="C1829" s="6"/>
      <c r="D1829" s="6"/>
      <c r="E1829" s="7"/>
    </row>
    <row r="1830" hidden="1">
      <c r="A1830" s="20" t="s">
        <v>3426</v>
      </c>
      <c r="B1830" s="21" t="s">
        <v>3427</v>
      </c>
      <c r="C1830" s="22" t="s">
        <v>3428</v>
      </c>
      <c r="D1830" s="21" t="s">
        <v>3429</v>
      </c>
      <c r="E1830" s="23" t="s">
        <v>13</v>
      </c>
    </row>
    <row r="1831" hidden="1">
      <c r="A1831" s="56" t="s">
        <v>3430</v>
      </c>
      <c r="B1831" s="25">
        <v>33784.0</v>
      </c>
      <c r="C1831" s="26">
        <v>33785.0</v>
      </c>
      <c r="D1831" s="27">
        <v>1.0</v>
      </c>
      <c r="E1831" s="28"/>
    </row>
    <row r="1832" hidden="1">
      <c r="A1832" s="56" t="s">
        <v>3431</v>
      </c>
      <c r="B1832" s="29">
        <v>19276.0</v>
      </c>
      <c r="C1832" s="26">
        <v>19276.0</v>
      </c>
      <c r="D1832" s="27">
        <v>0.0</v>
      </c>
      <c r="E1832" s="28"/>
    </row>
    <row r="1833" hidden="1">
      <c r="A1833" s="56" t="s">
        <v>3432</v>
      </c>
      <c r="B1833" s="29">
        <v>400.0</v>
      </c>
      <c r="C1833" s="26">
        <v>400.0</v>
      </c>
      <c r="D1833" s="27">
        <v>0.0</v>
      </c>
      <c r="E1833" s="41"/>
    </row>
    <row r="1834" hidden="1">
      <c r="A1834" s="56" t="s">
        <v>3434</v>
      </c>
      <c r="B1834" s="29">
        <v>1000.0</v>
      </c>
      <c r="C1834" s="26">
        <v>1000.0</v>
      </c>
      <c r="D1834" s="27">
        <v>0.0</v>
      </c>
      <c r="E1834" s="41"/>
    </row>
    <row r="1835" hidden="1">
      <c r="A1835" s="31" t="s">
        <v>3436</v>
      </c>
      <c r="B1835" s="29">
        <v>0.0</v>
      </c>
      <c r="C1835" s="26"/>
      <c r="D1835" s="27">
        <v>0.0</v>
      </c>
      <c r="E1835" s="28"/>
    </row>
    <row r="1836" hidden="1">
      <c r="A1836" s="31" t="s">
        <v>3438</v>
      </c>
      <c r="B1836" s="29">
        <v>35.0</v>
      </c>
      <c r="C1836" s="26">
        <v>35.0</v>
      </c>
      <c r="D1836" s="27">
        <v>0.0</v>
      </c>
      <c r="E1836" s="41"/>
    </row>
    <row r="1837" hidden="1">
      <c r="A1837" s="31" t="s">
        <v>3439</v>
      </c>
      <c r="B1837" s="29">
        <v>40.0</v>
      </c>
      <c r="C1837" s="26"/>
      <c r="D1837" s="27">
        <v>-40.0</v>
      </c>
      <c r="E1837" s="28"/>
    </row>
    <row r="1838" hidden="1">
      <c r="A1838" s="31" t="s">
        <v>3441</v>
      </c>
      <c r="B1838" s="29">
        <v>2640.0</v>
      </c>
      <c r="C1838" s="26">
        <v>2640.0</v>
      </c>
      <c r="D1838" s="27">
        <v>0.0</v>
      </c>
      <c r="E1838" s="40"/>
    </row>
    <row r="1839" hidden="1">
      <c r="A1839" s="57" t="s">
        <v>3442</v>
      </c>
      <c r="B1839" s="29">
        <v>98909.0</v>
      </c>
      <c r="C1839" s="29">
        <v>98909.0</v>
      </c>
      <c r="D1839" s="27">
        <v>0.0</v>
      </c>
      <c r="E1839" s="41"/>
    </row>
    <row r="1840" hidden="1">
      <c r="A1840" s="57" t="s">
        <v>3443</v>
      </c>
      <c r="B1840" s="29">
        <v>78822.0</v>
      </c>
      <c r="C1840" s="58">
        <v>78822.0</v>
      </c>
      <c r="D1840" s="27">
        <v>0.0</v>
      </c>
      <c r="E1840" s="41"/>
    </row>
    <row r="1841" hidden="1">
      <c r="A1841" s="57" t="s">
        <v>3444</v>
      </c>
      <c r="B1841" s="29">
        <v>72024.0</v>
      </c>
      <c r="C1841" s="58">
        <v>72024.0</v>
      </c>
      <c r="D1841" s="27">
        <v>0.0</v>
      </c>
      <c r="E1841" s="41"/>
    </row>
    <row r="1842" hidden="1">
      <c r="A1842" s="57" t="s">
        <v>3445</v>
      </c>
      <c r="B1842" s="29">
        <v>49346.0</v>
      </c>
      <c r="C1842" s="58">
        <v>49939.0</v>
      </c>
      <c r="D1842" s="27">
        <v>593.0</v>
      </c>
      <c r="E1842" s="41"/>
    </row>
    <row r="1843" hidden="1">
      <c r="A1843" s="57" t="s">
        <v>3447</v>
      </c>
      <c r="B1843" s="29">
        <v>2018.0</v>
      </c>
      <c r="C1843" s="58">
        <v>2018.0</v>
      </c>
      <c r="D1843" s="27">
        <v>0.0</v>
      </c>
      <c r="E1843" s="41"/>
    </row>
    <row r="1844" hidden="1">
      <c r="A1844" s="57" t="s">
        <v>3448</v>
      </c>
      <c r="B1844" s="29">
        <v>7500.0</v>
      </c>
      <c r="C1844" s="58">
        <v>7500.0</v>
      </c>
      <c r="D1844" s="27">
        <v>0.0</v>
      </c>
      <c r="E1844" s="41"/>
    </row>
    <row r="1845" hidden="1">
      <c r="A1845" s="35" t="s">
        <v>3449</v>
      </c>
      <c r="B1845" s="29">
        <v>358293.5</v>
      </c>
      <c r="C1845" s="58">
        <v>358886.5</v>
      </c>
      <c r="D1845" s="27">
        <v>593.0</v>
      </c>
      <c r="E1845" s="41"/>
    </row>
    <row r="1846" hidden="1">
      <c r="A1846" s="36" t="s">
        <v>3450</v>
      </c>
      <c r="B1846" s="42">
        <v>0.5</v>
      </c>
      <c r="C1846" s="64">
        <v>-38.5</v>
      </c>
      <c r="D1846" s="65">
        <v>-39.0</v>
      </c>
      <c r="E1846" s="45"/>
    </row>
    <row r="1847" hidden="1"/>
    <row r="1848" hidden="1"/>
    <row r="1849" hidden="1">
      <c r="A1849" s="5" t="s">
        <v>4462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3423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45922.0</v>
      </c>
      <c r="B1853" s="6"/>
      <c r="C1853" s="53" t="s">
        <v>3424</v>
      </c>
      <c r="D1853" s="15">
        <v>45928.0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4" t="s">
        <v>4468</v>
      </c>
      <c r="B1855" s="7"/>
      <c r="C1855" s="16"/>
      <c r="D1855" s="55" t="s">
        <v>4469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3425</v>
      </c>
      <c r="B1857" s="6"/>
      <c r="C1857" s="6"/>
      <c r="D1857" s="6"/>
      <c r="E1857" s="7"/>
    </row>
    <row r="1858" hidden="1">
      <c r="A1858" s="20" t="s">
        <v>3426</v>
      </c>
      <c r="B1858" s="21" t="s">
        <v>3427</v>
      </c>
      <c r="C1858" s="22" t="s">
        <v>3428</v>
      </c>
      <c r="D1858" s="21" t="s">
        <v>3429</v>
      </c>
      <c r="E1858" s="23" t="s">
        <v>13</v>
      </c>
    </row>
    <row r="1859" hidden="1">
      <c r="A1859" s="56" t="s">
        <v>3430</v>
      </c>
      <c r="B1859" s="25">
        <v>17486.0</v>
      </c>
      <c r="C1859" s="26">
        <v>17486.0</v>
      </c>
      <c r="D1859" s="27">
        <v>0.0</v>
      </c>
      <c r="E1859" s="28"/>
    </row>
    <row r="1860" hidden="1">
      <c r="A1860" s="56" t="s">
        <v>3431</v>
      </c>
      <c r="B1860" s="29">
        <v>17599.0</v>
      </c>
      <c r="C1860" s="26">
        <v>17599.0</v>
      </c>
      <c r="D1860" s="27">
        <v>0.0</v>
      </c>
      <c r="E1860" s="28"/>
    </row>
    <row r="1861" hidden="1">
      <c r="A1861" s="56" t="s">
        <v>3432</v>
      </c>
      <c r="B1861" s="29">
        <v>0.0</v>
      </c>
      <c r="C1861" s="26"/>
      <c r="D1861" s="27">
        <v>0.0</v>
      </c>
      <c r="E1861" s="41"/>
    </row>
    <row r="1862" hidden="1">
      <c r="A1862" s="56" t="s">
        <v>3434</v>
      </c>
      <c r="B1862" s="29">
        <v>800.0</v>
      </c>
      <c r="C1862" s="26">
        <v>800.0</v>
      </c>
      <c r="D1862" s="27">
        <v>0.0</v>
      </c>
      <c r="E1862" s="41"/>
    </row>
    <row r="1863" hidden="1">
      <c r="A1863" s="31" t="s">
        <v>3436</v>
      </c>
      <c r="B1863" s="29">
        <v>0.0</v>
      </c>
      <c r="C1863" s="26"/>
      <c r="D1863" s="27">
        <v>0.0</v>
      </c>
      <c r="E1863" s="28"/>
    </row>
    <row r="1864" hidden="1">
      <c r="A1864" s="31" t="s">
        <v>3438</v>
      </c>
      <c r="B1864" s="29">
        <v>0.0</v>
      </c>
      <c r="C1864" s="26"/>
      <c r="D1864" s="27">
        <v>0.0</v>
      </c>
      <c r="E1864" s="41"/>
    </row>
    <row r="1865" hidden="1">
      <c r="A1865" s="31" t="s">
        <v>3439</v>
      </c>
      <c r="B1865" s="29">
        <v>13776.0</v>
      </c>
      <c r="C1865" s="26">
        <v>13776.0</v>
      </c>
      <c r="D1865" s="27">
        <v>0.0</v>
      </c>
      <c r="E1865" s="28" t="s">
        <v>7820</v>
      </c>
    </row>
    <row r="1866" hidden="1">
      <c r="A1866" s="31" t="s">
        <v>3441</v>
      </c>
      <c r="B1866" s="29">
        <v>2840.0</v>
      </c>
      <c r="C1866" s="26">
        <v>2840.0</v>
      </c>
      <c r="D1866" s="27">
        <v>0.0</v>
      </c>
      <c r="E1866" s="40"/>
    </row>
    <row r="1867" hidden="1">
      <c r="A1867" s="57" t="s">
        <v>3442</v>
      </c>
      <c r="B1867" s="29">
        <v>123735.0</v>
      </c>
      <c r="C1867" s="29">
        <v>123735.0</v>
      </c>
      <c r="D1867" s="27">
        <v>0.0</v>
      </c>
      <c r="E1867" s="41"/>
    </row>
    <row r="1868" hidden="1">
      <c r="A1868" s="57" t="s">
        <v>3443</v>
      </c>
      <c r="B1868" s="29">
        <v>72222.0</v>
      </c>
      <c r="C1868" s="58">
        <v>72222.0</v>
      </c>
      <c r="D1868" s="27">
        <v>0.0</v>
      </c>
      <c r="E1868" s="41"/>
    </row>
    <row r="1869" hidden="1">
      <c r="A1869" s="57" t="s">
        <v>3444</v>
      </c>
      <c r="B1869" s="29">
        <v>76480.0</v>
      </c>
      <c r="C1869" s="58">
        <v>75912.0</v>
      </c>
      <c r="D1869" s="27">
        <v>-568.0</v>
      </c>
      <c r="E1869" s="41"/>
    </row>
    <row r="1870" hidden="1">
      <c r="A1870" s="57" t="s">
        <v>3445</v>
      </c>
      <c r="B1870" s="29">
        <v>61621.0</v>
      </c>
      <c r="C1870" s="58">
        <v>61621.0</v>
      </c>
      <c r="D1870" s="27">
        <v>0.0</v>
      </c>
      <c r="E1870" s="41"/>
    </row>
    <row r="1871" hidden="1">
      <c r="A1871" s="57" t="s">
        <v>3447</v>
      </c>
      <c r="B1871" s="29">
        <v>3866.0</v>
      </c>
      <c r="C1871" s="58">
        <v>3866.0</v>
      </c>
      <c r="D1871" s="27">
        <v>0.0</v>
      </c>
      <c r="E1871" s="41"/>
    </row>
    <row r="1872" hidden="1">
      <c r="A1872" s="57" t="s">
        <v>3448</v>
      </c>
      <c r="B1872" s="29">
        <v>9557.0</v>
      </c>
      <c r="C1872" s="58">
        <v>9557.0</v>
      </c>
      <c r="D1872" s="27">
        <v>0.0</v>
      </c>
      <c r="E1872" s="41"/>
    </row>
    <row r="1873" hidden="1">
      <c r="A1873" s="35" t="s">
        <v>3449</v>
      </c>
      <c r="B1873" s="29">
        <v>390423.5</v>
      </c>
      <c r="C1873" s="58">
        <v>389855.5</v>
      </c>
      <c r="D1873" s="27">
        <v>-568.0</v>
      </c>
      <c r="E1873" s="41"/>
    </row>
    <row r="1874" hidden="1">
      <c r="A1874" s="36" t="s">
        <v>3450</v>
      </c>
      <c r="B1874" s="42">
        <v>1.5</v>
      </c>
      <c r="C1874" s="64">
        <v>1.5</v>
      </c>
      <c r="D1874" s="65">
        <v>0.0</v>
      </c>
      <c r="E1874" s="45"/>
    </row>
    <row r="1875" hidden="1"/>
    <row r="1876" hidden="1"/>
    <row r="1877" hidden="1">
      <c r="A1877" s="5" t="s">
        <v>4462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3423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45931.0</v>
      </c>
      <c r="B1881" s="6"/>
      <c r="C1881" s="53" t="s">
        <v>3424</v>
      </c>
      <c r="D1881" s="15">
        <v>45935.0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4" t="s">
        <v>4471</v>
      </c>
      <c r="B1883" s="7"/>
      <c r="C1883" s="16"/>
      <c r="D1883" s="55" t="s">
        <v>4469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3425</v>
      </c>
      <c r="B1885" s="6"/>
      <c r="C1885" s="6"/>
      <c r="D1885" s="6"/>
      <c r="E1885" s="7"/>
    </row>
    <row r="1886" hidden="1">
      <c r="A1886" s="20" t="s">
        <v>3426</v>
      </c>
      <c r="B1886" s="21" t="s">
        <v>3427</v>
      </c>
      <c r="C1886" s="22" t="s">
        <v>3428</v>
      </c>
      <c r="D1886" s="21" t="s">
        <v>3429</v>
      </c>
      <c r="E1886" s="23" t="s">
        <v>13</v>
      </c>
    </row>
    <row r="1887" hidden="1">
      <c r="A1887" s="56" t="s">
        <v>3430</v>
      </c>
      <c r="B1887" s="25">
        <v>21719.0</v>
      </c>
      <c r="C1887" s="26">
        <v>21720.0</v>
      </c>
      <c r="D1887" s="27">
        <v>1.0</v>
      </c>
      <c r="E1887" s="28"/>
    </row>
    <row r="1888" hidden="1">
      <c r="A1888" s="56" t="s">
        <v>3431</v>
      </c>
      <c r="B1888" s="29">
        <v>20581.0</v>
      </c>
      <c r="C1888" s="26">
        <v>20581.0</v>
      </c>
      <c r="D1888" s="27">
        <v>0.0</v>
      </c>
      <c r="E1888" s="28"/>
    </row>
    <row r="1889" hidden="1">
      <c r="A1889" s="56" t="s">
        <v>3432</v>
      </c>
      <c r="B1889" s="29">
        <v>984.0</v>
      </c>
      <c r="C1889" s="26">
        <v>984.0</v>
      </c>
      <c r="D1889" s="27">
        <v>0.0</v>
      </c>
      <c r="E1889" s="41"/>
    </row>
    <row r="1890" hidden="1">
      <c r="A1890" s="56" t="s">
        <v>3434</v>
      </c>
      <c r="B1890" s="29">
        <v>1000.0</v>
      </c>
      <c r="C1890" s="26">
        <v>1000.0</v>
      </c>
      <c r="D1890" s="27">
        <v>0.0</v>
      </c>
      <c r="E1890" s="41"/>
    </row>
    <row r="1891" hidden="1">
      <c r="A1891" s="31" t="s">
        <v>3436</v>
      </c>
      <c r="B1891" s="29">
        <v>0.0</v>
      </c>
      <c r="C1891" s="26"/>
      <c r="D1891" s="27">
        <v>0.0</v>
      </c>
      <c r="E1891" s="28"/>
    </row>
    <row r="1892" hidden="1">
      <c r="A1892" s="31" t="s">
        <v>3438</v>
      </c>
      <c r="B1892" s="29">
        <v>0.0</v>
      </c>
      <c r="C1892" s="26"/>
      <c r="D1892" s="27">
        <v>0.0</v>
      </c>
      <c r="E1892" s="41"/>
    </row>
    <row r="1893" hidden="1">
      <c r="A1893" s="31" t="s">
        <v>3439</v>
      </c>
      <c r="B1893" s="29">
        <v>218.0</v>
      </c>
      <c r="C1893" s="26">
        <v>218.0</v>
      </c>
      <c r="D1893" s="27">
        <v>0.0</v>
      </c>
      <c r="E1893" s="28" t="s">
        <v>7821</v>
      </c>
    </row>
    <row r="1894" hidden="1">
      <c r="A1894" s="31" t="s">
        <v>3441</v>
      </c>
      <c r="B1894" s="29">
        <v>3280.0</v>
      </c>
      <c r="C1894" s="26">
        <v>3280.0</v>
      </c>
      <c r="D1894" s="27">
        <v>0.0</v>
      </c>
      <c r="E1894" s="40"/>
    </row>
    <row r="1895" hidden="1">
      <c r="A1895" s="57" t="s">
        <v>3442</v>
      </c>
      <c r="B1895" s="29">
        <v>93284.0</v>
      </c>
      <c r="C1895" s="29">
        <v>93284.0</v>
      </c>
      <c r="D1895" s="27">
        <v>0.0</v>
      </c>
      <c r="E1895" s="41"/>
    </row>
    <row r="1896" hidden="1">
      <c r="A1896" s="57" t="s">
        <v>3443</v>
      </c>
      <c r="B1896" s="29">
        <v>39065.0</v>
      </c>
      <c r="C1896" s="58">
        <v>39065.0</v>
      </c>
      <c r="D1896" s="27">
        <v>0.0</v>
      </c>
      <c r="E1896" s="41"/>
    </row>
    <row r="1897" hidden="1">
      <c r="A1897" s="57" t="s">
        <v>3444</v>
      </c>
      <c r="B1897" s="29">
        <v>62699.0</v>
      </c>
      <c r="C1897" s="58">
        <v>62699.0</v>
      </c>
      <c r="D1897" s="27">
        <v>0.0</v>
      </c>
      <c r="E1897" s="41"/>
    </row>
    <row r="1898" hidden="1">
      <c r="A1898" s="57" t="s">
        <v>3445</v>
      </c>
      <c r="B1898" s="29">
        <v>47095.5</v>
      </c>
      <c r="C1898" s="58">
        <v>47095.5</v>
      </c>
      <c r="D1898" s="27">
        <v>0.0</v>
      </c>
      <c r="E1898" s="41"/>
    </row>
    <row r="1899" hidden="1">
      <c r="A1899" s="57" t="s">
        <v>3447</v>
      </c>
      <c r="B1899" s="29">
        <v>674.0</v>
      </c>
      <c r="C1899" s="58">
        <v>674.0</v>
      </c>
      <c r="D1899" s="27">
        <v>0.0</v>
      </c>
      <c r="E1899" s="41"/>
    </row>
    <row r="1900" hidden="1">
      <c r="A1900" s="57" t="s">
        <v>3448</v>
      </c>
      <c r="B1900" s="29">
        <v>7340.0</v>
      </c>
      <c r="C1900" s="58">
        <v>7340.0</v>
      </c>
      <c r="D1900" s="27">
        <v>0.0</v>
      </c>
      <c r="E1900" s="41"/>
    </row>
    <row r="1901" hidden="1">
      <c r="A1901" s="35" t="s">
        <v>3449</v>
      </c>
      <c r="B1901" s="29">
        <v>290598.5</v>
      </c>
      <c r="C1901" s="58">
        <v>290598.5</v>
      </c>
      <c r="D1901" s="27">
        <v>0.0</v>
      </c>
      <c r="E1901" s="41"/>
    </row>
    <row r="1902" hidden="1">
      <c r="A1902" s="36" t="s">
        <v>3450</v>
      </c>
      <c r="B1902" s="42">
        <v>1.0</v>
      </c>
      <c r="C1902" s="64">
        <v>2.0</v>
      </c>
      <c r="D1902" s="65">
        <v>1.0</v>
      </c>
      <c r="E1902" s="45"/>
    </row>
    <row r="1903" hidden="1"/>
    <row r="1904" hidden="1"/>
    <row r="1905" hidden="1">
      <c r="A1905" s="5" t="s">
        <v>4462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3423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45936.0</v>
      </c>
      <c r="B1909" s="6"/>
      <c r="C1909" s="53" t="s">
        <v>3424</v>
      </c>
      <c r="D1909" s="15">
        <v>45942.0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4" t="s">
        <v>4468</v>
      </c>
      <c r="B1911" s="7"/>
      <c r="C1911" s="16"/>
      <c r="D1911" s="55" t="s">
        <v>4469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3425</v>
      </c>
      <c r="B1913" s="6"/>
      <c r="C1913" s="6"/>
      <c r="D1913" s="6"/>
      <c r="E1913" s="7"/>
    </row>
    <row r="1914" hidden="1">
      <c r="A1914" s="20" t="s">
        <v>3426</v>
      </c>
      <c r="B1914" s="21" t="s">
        <v>3427</v>
      </c>
      <c r="C1914" s="22" t="s">
        <v>3428</v>
      </c>
      <c r="D1914" s="21" t="s">
        <v>3429</v>
      </c>
      <c r="E1914" s="23" t="s">
        <v>13</v>
      </c>
    </row>
    <row r="1915" hidden="1">
      <c r="A1915" s="56" t="s">
        <v>3430</v>
      </c>
      <c r="B1915" s="25">
        <v>13171.0</v>
      </c>
      <c r="C1915" s="26">
        <v>15840.0</v>
      </c>
      <c r="D1915" s="27">
        <v>2669.0</v>
      </c>
      <c r="E1915" s="28"/>
    </row>
    <row r="1916" hidden="1">
      <c r="A1916" s="56" t="s">
        <v>3431</v>
      </c>
      <c r="B1916" s="29">
        <v>24903.0</v>
      </c>
      <c r="C1916" s="26">
        <v>24903.0</v>
      </c>
      <c r="D1916" s="27">
        <v>0.0</v>
      </c>
      <c r="E1916" s="28"/>
    </row>
    <row r="1917" hidden="1">
      <c r="A1917" s="56" t="s">
        <v>3432</v>
      </c>
      <c r="B1917" s="29">
        <v>2907.0</v>
      </c>
      <c r="C1917" s="26">
        <v>240.0</v>
      </c>
      <c r="D1917" s="27">
        <v>-2667.0</v>
      </c>
      <c r="E1917" s="41"/>
    </row>
    <row r="1918" hidden="1">
      <c r="A1918" s="56" t="s">
        <v>3434</v>
      </c>
      <c r="B1918" s="29">
        <v>0.0</v>
      </c>
      <c r="C1918" s="26"/>
      <c r="D1918" s="27">
        <v>0.0</v>
      </c>
      <c r="E1918" s="41"/>
    </row>
    <row r="1919" hidden="1">
      <c r="A1919" s="31" t="s">
        <v>3436</v>
      </c>
      <c r="B1919" s="29">
        <v>0.0</v>
      </c>
      <c r="C1919" s="26"/>
      <c r="D1919" s="27">
        <v>0.0</v>
      </c>
      <c r="E1919" s="28"/>
    </row>
    <row r="1920" hidden="1">
      <c r="A1920" s="31" t="s">
        <v>3438</v>
      </c>
      <c r="B1920" s="29">
        <v>246.0</v>
      </c>
      <c r="C1920" s="26">
        <v>246.0</v>
      </c>
      <c r="D1920" s="27">
        <v>0.0</v>
      </c>
      <c r="E1920" s="41"/>
    </row>
    <row r="1921" hidden="1">
      <c r="A1921" s="31" t="s">
        <v>3439</v>
      </c>
      <c r="B1921" s="29">
        <v>2635.0</v>
      </c>
      <c r="C1921" s="26">
        <v>2475.0</v>
      </c>
      <c r="D1921" s="27">
        <v>-160.0</v>
      </c>
      <c r="E1921" s="28" t="s">
        <v>7822</v>
      </c>
    </row>
    <row r="1922" hidden="1">
      <c r="A1922" s="31" t="s">
        <v>3441</v>
      </c>
      <c r="B1922" s="29">
        <v>3760.0</v>
      </c>
      <c r="C1922" s="26">
        <v>4000.0</v>
      </c>
      <c r="D1922" s="27">
        <v>240.0</v>
      </c>
      <c r="E1922" s="40"/>
    </row>
    <row r="1923" hidden="1">
      <c r="A1923" s="57" t="s">
        <v>3442</v>
      </c>
      <c r="B1923" s="29">
        <v>108457.0</v>
      </c>
      <c r="C1923" s="29">
        <v>108457.0</v>
      </c>
      <c r="D1923" s="27">
        <v>0.0</v>
      </c>
      <c r="E1923" s="41"/>
    </row>
    <row r="1924" hidden="1">
      <c r="A1924" s="57" t="s">
        <v>3443</v>
      </c>
      <c r="B1924" s="29">
        <v>61969.0</v>
      </c>
      <c r="C1924" s="58">
        <v>61969.0</v>
      </c>
      <c r="D1924" s="27">
        <v>0.0</v>
      </c>
      <c r="E1924" s="41"/>
    </row>
    <row r="1925" hidden="1">
      <c r="A1925" s="57" t="s">
        <v>3444</v>
      </c>
      <c r="B1925" s="29">
        <v>82140.0</v>
      </c>
      <c r="C1925" s="58">
        <v>82140.0</v>
      </c>
      <c r="D1925" s="27">
        <v>0.0</v>
      </c>
      <c r="E1925" s="41"/>
    </row>
    <row r="1926" hidden="1">
      <c r="A1926" s="57" t="s">
        <v>3445</v>
      </c>
      <c r="B1926" s="29">
        <v>64561.5</v>
      </c>
      <c r="C1926" s="58">
        <v>64561.5</v>
      </c>
      <c r="D1926" s="27">
        <v>0.0</v>
      </c>
      <c r="E1926" s="41"/>
    </row>
    <row r="1927" hidden="1">
      <c r="A1927" s="57" t="s">
        <v>3447</v>
      </c>
      <c r="B1927" s="29">
        <v>2338.0</v>
      </c>
      <c r="C1927" s="58">
        <v>2338.0</v>
      </c>
      <c r="D1927" s="27">
        <v>0.0</v>
      </c>
      <c r="E1927" s="41"/>
    </row>
    <row r="1928" hidden="1">
      <c r="A1928" s="57" t="s">
        <v>3448</v>
      </c>
      <c r="B1928" s="29">
        <v>4293.0</v>
      </c>
      <c r="C1928" s="58">
        <v>4293.0</v>
      </c>
      <c r="D1928" s="27">
        <v>0.0</v>
      </c>
      <c r="E1928" s="41"/>
    </row>
    <row r="1929" hidden="1">
      <c r="A1929" s="35" t="s">
        <v>3449</v>
      </c>
      <c r="B1929" s="29">
        <v>367087.0</v>
      </c>
      <c r="C1929" s="58">
        <v>367087.0</v>
      </c>
      <c r="D1929" s="27">
        <v>0.0</v>
      </c>
      <c r="E1929" s="41"/>
    </row>
    <row r="1930" hidden="1">
      <c r="A1930" s="36" t="s">
        <v>3450</v>
      </c>
      <c r="B1930" s="42">
        <v>0.5</v>
      </c>
      <c r="C1930" s="64">
        <v>82.5</v>
      </c>
      <c r="D1930" s="65">
        <v>82.0</v>
      </c>
      <c r="E1930" s="45"/>
    </row>
    <row r="1931" hidden="1"/>
    <row r="1932" hidden="1"/>
    <row r="1933" hidden="1">
      <c r="A1933" s="5" t="s">
        <v>4462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3423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45950.0</v>
      </c>
      <c r="B1937" s="6"/>
      <c r="C1937" s="53" t="s">
        <v>3424</v>
      </c>
      <c r="D1937" s="15">
        <v>45956.0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4" t="s">
        <v>4468</v>
      </c>
      <c r="B1939" s="7"/>
      <c r="C1939" s="16"/>
      <c r="D1939" s="55" t="s">
        <v>4469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3425</v>
      </c>
      <c r="B1941" s="6"/>
      <c r="C1941" s="6"/>
      <c r="D1941" s="6"/>
      <c r="E1941" s="7"/>
    </row>
    <row r="1942" hidden="1">
      <c r="A1942" s="20" t="s">
        <v>3426</v>
      </c>
      <c r="B1942" s="21" t="s">
        <v>3427</v>
      </c>
      <c r="C1942" s="22" t="s">
        <v>3428</v>
      </c>
      <c r="D1942" s="21" t="s">
        <v>3429</v>
      </c>
      <c r="E1942" s="23" t="s">
        <v>13</v>
      </c>
    </row>
    <row r="1943" hidden="1">
      <c r="A1943" s="56" t="s">
        <v>3430</v>
      </c>
      <c r="B1943" s="25">
        <v>36762.0</v>
      </c>
      <c r="C1943" s="26">
        <v>36762.0</v>
      </c>
      <c r="D1943" s="27">
        <v>0.0</v>
      </c>
      <c r="E1943" s="28"/>
    </row>
    <row r="1944" hidden="1">
      <c r="A1944" s="56" t="s">
        <v>3431</v>
      </c>
      <c r="B1944" s="29">
        <v>22710.0</v>
      </c>
      <c r="C1944" s="26">
        <v>22710.0</v>
      </c>
      <c r="D1944" s="27">
        <v>0.0</v>
      </c>
      <c r="E1944" s="28"/>
    </row>
    <row r="1945" hidden="1">
      <c r="A1945" s="56" t="s">
        <v>3432</v>
      </c>
      <c r="B1945" s="29">
        <v>200.0</v>
      </c>
      <c r="C1945" s="26">
        <v>200.0</v>
      </c>
      <c r="D1945" s="27">
        <v>0.0</v>
      </c>
      <c r="E1945" s="41"/>
    </row>
    <row r="1946" hidden="1">
      <c r="A1946" s="56" t="s">
        <v>3434</v>
      </c>
      <c r="B1946" s="29">
        <v>1000.0</v>
      </c>
      <c r="C1946" s="26">
        <v>1000.0</v>
      </c>
      <c r="D1946" s="27">
        <v>0.0</v>
      </c>
      <c r="E1946" s="41"/>
    </row>
    <row r="1947" hidden="1">
      <c r="A1947" s="31" t="s">
        <v>3436</v>
      </c>
      <c r="B1947" s="29">
        <v>0.0</v>
      </c>
      <c r="C1947" s="26"/>
      <c r="D1947" s="27">
        <v>0.0</v>
      </c>
      <c r="E1947" s="28"/>
    </row>
    <row r="1948" hidden="1">
      <c r="A1948" s="31" t="s">
        <v>3438</v>
      </c>
      <c r="B1948" s="29">
        <v>30.0</v>
      </c>
      <c r="C1948" s="26"/>
      <c r="D1948" s="27">
        <v>-30.0</v>
      </c>
      <c r="E1948" s="41"/>
    </row>
    <row r="1949" hidden="1">
      <c r="A1949" s="31" t="s">
        <v>3439</v>
      </c>
      <c r="B1949" s="29">
        <v>0.0</v>
      </c>
      <c r="C1949" s="26"/>
      <c r="D1949" s="27">
        <v>0.0</v>
      </c>
      <c r="E1949" s="28"/>
    </row>
    <row r="1950" hidden="1">
      <c r="A1950" s="31" t="s">
        <v>3441</v>
      </c>
      <c r="B1950" s="29">
        <v>2440.0</v>
      </c>
      <c r="C1950" s="26">
        <v>2440.0</v>
      </c>
      <c r="D1950" s="27">
        <v>0.0</v>
      </c>
      <c r="E1950" s="40"/>
    </row>
    <row r="1951" hidden="1">
      <c r="A1951" s="57" t="s">
        <v>3442</v>
      </c>
      <c r="B1951" s="29">
        <v>105445.0</v>
      </c>
      <c r="C1951" s="29">
        <v>105445.0</v>
      </c>
      <c r="D1951" s="27">
        <v>0.0</v>
      </c>
      <c r="E1951" s="41"/>
    </row>
    <row r="1952" hidden="1">
      <c r="A1952" s="57" t="s">
        <v>3443</v>
      </c>
      <c r="B1952" s="29">
        <v>51354.0</v>
      </c>
      <c r="C1952" s="58">
        <v>51354.0</v>
      </c>
      <c r="D1952" s="27">
        <v>0.0</v>
      </c>
      <c r="E1952" s="41"/>
    </row>
    <row r="1953" hidden="1">
      <c r="A1953" s="57" t="s">
        <v>3444</v>
      </c>
      <c r="B1953" s="29">
        <v>72099.0</v>
      </c>
      <c r="C1953" s="58">
        <v>71670.0</v>
      </c>
      <c r="D1953" s="27">
        <v>-429.0</v>
      </c>
      <c r="E1953" s="41"/>
    </row>
    <row r="1954" hidden="1">
      <c r="A1954" s="57" t="s">
        <v>3445</v>
      </c>
      <c r="B1954" s="29">
        <v>51773.5</v>
      </c>
      <c r="C1954" s="58">
        <v>51773.5</v>
      </c>
      <c r="D1954" s="27">
        <v>0.0</v>
      </c>
      <c r="E1954" s="41"/>
    </row>
    <row r="1955" hidden="1">
      <c r="A1955" s="57" t="s">
        <v>3447</v>
      </c>
      <c r="B1955" s="29">
        <v>4384.0</v>
      </c>
      <c r="C1955" s="58">
        <v>4384.0</v>
      </c>
      <c r="D1955" s="27">
        <v>0.0</v>
      </c>
      <c r="E1955" s="41"/>
    </row>
    <row r="1956" hidden="1">
      <c r="A1956" s="57" t="s">
        <v>3448</v>
      </c>
      <c r="B1956" s="29">
        <v>15598.0</v>
      </c>
      <c r="C1956" s="58">
        <v>15598.0</v>
      </c>
      <c r="D1956" s="27">
        <v>0.0</v>
      </c>
      <c r="E1956" s="41"/>
    </row>
    <row r="1957" hidden="1">
      <c r="A1957" s="35" t="s">
        <v>3449</v>
      </c>
      <c r="B1957" s="29">
        <v>348197.5</v>
      </c>
      <c r="C1957" s="58">
        <v>347768.5</v>
      </c>
      <c r="D1957" s="27">
        <v>-429.0</v>
      </c>
      <c r="E1957" s="41"/>
    </row>
    <row r="1958" hidden="1">
      <c r="A1958" s="36" t="s">
        <v>3450</v>
      </c>
      <c r="B1958" s="42">
        <v>0.0</v>
      </c>
      <c r="C1958" s="64">
        <v>-30.0</v>
      </c>
      <c r="D1958" s="65">
        <v>-30.0</v>
      </c>
      <c r="E1958" s="45"/>
    </row>
    <row r="1959" hidden="1"/>
    <row r="1960" hidden="1"/>
    <row r="1961" hidden="1">
      <c r="A1961" s="5" t="s">
        <v>4462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3423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45957.0</v>
      </c>
      <c r="B1965" s="6"/>
      <c r="C1965" s="53" t="s">
        <v>3424</v>
      </c>
      <c r="D1965" s="15">
        <v>45961.0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4" t="s">
        <v>4468</v>
      </c>
      <c r="B1967" s="7"/>
      <c r="C1967" s="16"/>
      <c r="D1967" s="55" t="s">
        <v>4475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3425</v>
      </c>
      <c r="B1969" s="6"/>
      <c r="C1969" s="6"/>
      <c r="D1969" s="6"/>
      <c r="E1969" s="7"/>
    </row>
    <row r="1970" hidden="1">
      <c r="A1970" s="20" t="s">
        <v>3426</v>
      </c>
      <c r="B1970" s="21" t="s">
        <v>3427</v>
      </c>
      <c r="C1970" s="22" t="s">
        <v>3428</v>
      </c>
      <c r="D1970" s="21" t="s">
        <v>3429</v>
      </c>
      <c r="E1970" s="23" t="s">
        <v>13</v>
      </c>
    </row>
    <row r="1971" hidden="1">
      <c r="A1971" s="56" t="s">
        <v>3430</v>
      </c>
      <c r="B1971" s="25">
        <v>25738.0</v>
      </c>
      <c r="C1971" s="26">
        <v>25740.0</v>
      </c>
      <c r="D1971" s="27">
        <v>2.0</v>
      </c>
      <c r="E1971" s="28"/>
    </row>
    <row r="1972" hidden="1">
      <c r="A1972" s="56" t="s">
        <v>3431</v>
      </c>
      <c r="B1972" s="29">
        <v>14008.0</v>
      </c>
      <c r="C1972" s="26">
        <v>14008.0</v>
      </c>
      <c r="D1972" s="27">
        <v>0.0</v>
      </c>
      <c r="E1972" s="28"/>
    </row>
    <row r="1973" hidden="1">
      <c r="A1973" s="56" t="s">
        <v>3432</v>
      </c>
      <c r="B1973" s="29">
        <v>0.0</v>
      </c>
      <c r="C1973" s="26"/>
      <c r="D1973" s="27">
        <v>0.0</v>
      </c>
      <c r="E1973" s="41"/>
    </row>
    <row r="1974" hidden="1">
      <c r="A1974" s="56" t="s">
        <v>3434</v>
      </c>
      <c r="B1974" s="29">
        <v>1000.0</v>
      </c>
      <c r="C1974" s="26">
        <v>1000.0</v>
      </c>
      <c r="D1974" s="27">
        <v>0.0</v>
      </c>
      <c r="E1974" s="41"/>
    </row>
    <row r="1975" hidden="1">
      <c r="A1975" s="31" t="s">
        <v>3436</v>
      </c>
      <c r="B1975" s="29">
        <v>0.0</v>
      </c>
      <c r="C1975" s="26"/>
      <c r="D1975" s="27">
        <v>0.0</v>
      </c>
      <c r="E1975" s="28"/>
    </row>
    <row r="1976" hidden="1">
      <c r="A1976" s="31" t="s">
        <v>3438</v>
      </c>
      <c r="B1976" s="29">
        <v>0.0</v>
      </c>
      <c r="C1976" s="26"/>
      <c r="D1976" s="27">
        <v>0.0</v>
      </c>
      <c r="E1976" s="41"/>
    </row>
    <row r="1977" hidden="1">
      <c r="A1977" s="31" t="s">
        <v>3439</v>
      </c>
      <c r="B1977" s="29">
        <v>2000.0</v>
      </c>
      <c r="C1977" s="26">
        <v>2000.0</v>
      </c>
      <c r="D1977" s="27">
        <v>0.0</v>
      </c>
      <c r="E1977" s="28"/>
    </row>
    <row r="1978" hidden="1">
      <c r="A1978" s="31" t="s">
        <v>3441</v>
      </c>
      <c r="B1978" s="29">
        <v>760.0</v>
      </c>
      <c r="C1978" s="26">
        <v>760.0</v>
      </c>
      <c r="D1978" s="27">
        <v>0.0</v>
      </c>
      <c r="E1978" s="40"/>
    </row>
    <row r="1979" hidden="1">
      <c r="A1979" s="57" t="s">
        <v>3442</v>
      </c>
      <c r="B1979" s="29">
        <v>82386.0</v>
      </c>
      <c r="C1979" s="29">
        <v>82386.0</v>
      </c>
      <c r="D1979" s="27">
        <v>0.0</v>
      </c>
      <c r="E1979" s="41"/>
    </row>
    <row r="1980" hidden="1">
      <c r="A1980" s="57" t="s">
        <v>3443</v>
      </c>
      <c r="B1980" s="29">
        <v>42664.0</v>
      </c>
      <c r="C1980" s="58">
        <v>42664.0</v>
      </c>
      <c r="D1980" s="27">
        <v>0.0</v>
      </c>
      <c r="E1980" s="41"/>
    </row>
    <row r="1981" hidden="1">
      <c r="A1981" s="57" t="s">
        <v>3444</v>
      </c>
      <c r="B1981" s="29">
        <v>51107.0</v>
      </c>
      <c r="C1981" s="58">
        <v>50713.0</v>
      </c>
      <c r="D1981" s="27">
        <v>-394.0</v>
      </c>
      <c r="E1981" s="41"/>
    </row>
    <row r="1982" hidden="1">
      <c r="A1982" s="57" t="s">
        <v>3445</v>
      </c>
      <c r="B1982" s="29">
        <v>45958.0</v>
      </c>
      <c r="C1982" s="58">
        <v>45958.0</v>
      </c>
      <c r="D1982" s="27">
        <v>0.0</v>
      </c>
      <c r="E1982" s="41"/>
    </row>
    <row r="1983" hidden="1">
      <c r="A1983" s="57" t="s">
        <v>3447</v>
      </c>
      <c r="B1983" s="29">
        <v>1577.0</v>
      </c>
      <c r="C1983" s="58">
        <v>3507.0</v>
      </c>
      <c r="D1983" s="27">
        <v>1930.0</v>
      </c>
      <c r="E1983" s="41"/>
    </row>
    <row r="1984" hidden="1">
      <c r="A1984" s="57" t="s">
        <v>3448</v>
      </c>
      <c r="B1984" s="29">
        <v>10375.0</v>
      </c>
      <c r="C1984" s="58">
        <v>10375.0</v>
      </c>
      <c r="D1984" s="27">
        <v>0.0</v>
      </c>
      <c r="E1984" s="41"/>
    </row>
    <row r="1985" hidden="1">
      <c r="A1985" s="35" t="s">
        <v>3449</v>
      </c>
      <c r="B1985" s="29">
        <v>267198.0</v>
      </c>
      <c r="C1985" s="58">
        <v>266804.0</v>
      </c>
      <c r="D1985" s="27">
        <v>-394.0</v>
      </c>
      <c r="E1985" s="41"/>
    </row>
    <row r="1986" hidden="1">
      <c r="A1986" s="36" t="s">
        <v>3450</v>
      </c>
      <c r="B1986" s="42">
        <v>0.0</v>
      </c>
      <c r="C1986" s="64">
        <v>1932.0</v>
      </c>
      <c r="D1986" s="65">
        <v>1932.0</v>
      </c>
      <c r="E1986" s="45"/>
    </row>
    <row r="1987" hidden="1"/>
    <row r="1988" hidden="1"/>
    <row r="1989" hidden="1">
      <c r="A1989" s="5" t="s">
        <v>4462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3423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45962.0</v>
      </c>
      <c r="B1993" s="6"/>
      <c r="C1993" s="53" t="s">
        <v>3424</v>
      </c>
      <c r="D1993" s="15">
        <v>45963.0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4" t="s">
        <v>4477</v>
      </c>
      <c r="B1995" s="7"/>
      <c r="C1995" s="16"/>
      <c r="D1995" s="55" t="s">
        <v>4469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3425</v>
      </c>
      <c r="B1997" s="6"/>
      <c r="C1997" s="6"/>
      <c r="D1997" s="6"/>
      <c r="E1997" s="7"/>
    </row>
    <row r="1998" hidden="1">
      <c r="A1998" s="20" t="s">
        <v>3426</v>
      </c>
      <c r="B1998" s="21" t="s">
        <v>3427</v>
      </c>
      <c r="C1998" s="22" t="s">
        <v>3428</v>
      </c>
      <c r="D1998" s="21" t="s">
        <v>3429</v>
      </c>
      <c r="E1998" s="23" t="s">
        <v>13</v>
      </c>
    </row>
    <row r="1999" hidden="1">
      <c r="A1999" s="56" t="s">
        <v>3430</v>
      </c>
      <c r="B1999" s="25">
        <v>13079.0</v>
      </c>
      <c r="C1999" s="26">
        <v>13080.0</v>
      </c>
      <c r="D1999" s="27">
        <v>1.0</v>
      </c>
      <c r="E1999" s="28"/>
    </row>
    <row r="2000" hidden="1">
      <c r="A2000" s="56" t="s">
        <v>3431</v>
      </c>
      <c r="B2000" s="29">
        <v>6768.0</v>
      </c>
      <c r="C2000" s="26">
        <v>6768.0</v>
      </c>
      <c r="D2000" s="27">
        <v>0.0</v>
      </c>
      <c r="E2000" s="28"/>
    </row>
    <row r="2001" hidden="1">
      <c r="A2001" s="56" t="s">
        <v>3432</v>
      </c>
      <c r="B2001" s="29">
        <v>0.0</v>
      </c>
      <c r="C2001" s="26"/>
      <c r="D2001" s="27">
        <v>0.0</v>
      </c>
      <c r="E2001" s="41"/>
    </row>
    <row r="2002" hidden="1">
      <c r="A2002" s="56" t="s">
        <v>3434</v>
      </c>
      <c r="B2002" s="29">
        <v>0.0</v>
      </c>
      <c r="C2002" s="26"/>
      <c r="D2002" s="27">
        <v>0.0</v>
      </c>
      <c r="E2002" s="41"/>
    </row>
    <row r="2003" hidden="1">
      <c r="A2003" s="31" t="s">
        <v>3436</v>
      </c>
      <c r="B2003" s="29">
        <v>0.0</v>
      </c>
      <c r="C2003" s="26"/>
      <c r="D2003" s="27">
        <v>0.0</v>
      </c>
      <c r="E2003" s="28"/>
    </row>
    <row r="2004" hidden="1">
      <c r="A2004" s="31" t="s">
        <v>3438</v>
      </c>
      <c r="B2004" s="29">
        <v>0.0</v>
      </c>
      <c r="C2004" s="26"/>
      <c r="D2004" s="27">
        <v>0.0</v>
      </c>
      <c r="E2004" s="41"/>
    </row>
    <row r="2005" hidden="1">
      <c r="A2005" s="31" t="s">
        <v>3439</v>
      </c>
      <c r="B2005" s="29">
        <v>0.0</v>
      </c>
      <c r="C2005" s="26"/>
      <c r="D2005" s="27">
        <v>0.0</v>
      </c>
      <c r="E2005" s="28"/>
    </row>
    <row r="2006" hidden="1">
      <c r="A2006" s="31" t="s">
        <v>3441</v>
      </c>
      <c r="B2006" s="29">
        <v>1120.0</v>
      </c>
      <c r="C2006" s="26">
        <v>1120.0</v>
      </c>
      <c r="D2006" s="27">
        <v>0.0</v>
      </c>
      <c r="E2006" s="40"/>
    </row>
    <row r="2007" hidden="1">
      <c r="A2007" s="57" t="s">
        <v>3442</v>
      </c>
      <c r="B2007" s="29">
        <v>32569.0</v>
      </c>
      <c r="C2007" s="29">
        <v>32569.0</v>
      </c>
      <c r="D2007" s="27">
        <v>0.0</v>
      </c>
      <c r="E2007" s="41"/>
    </row>
    <row r="2008" hidden="1">
      <c r="A2008" s="57" t="s">
        <v>3443</v>
      </c>
      <c r="B2008" s="29">
        <v>14303.0</v>
      </c>
      <c r="C2008" s="58">
        <v>14303.0</v>
      </c>
      <c r="D2008" s="27">
        <v>0.0</v>
      </c>
      <c r="E2008" s="41"/>
    </row>
    <row r="2009" hidden="1">
      <c r="A2009" s="57" t="s">
        <v>3444</v>
      </c>
      <c r="B2009" s="29">
        <v>28802.0</v>
      </c>
      <c r="C2009" s="58">
        <v>28307.0</v>
      </c>
      <c r="D2009" s="27">
        <v>-495.0</v>
      </c>
      <c r="E2009" s="41"/>
    </row>
    <row r="2010" hidden="1">
      <c r="A2010" s="57" t="s">
        <v>3445</v>
      </c>
      <c r="B2010" s="29">
        <v>22774.0</v>
      </c>
      <c r="C2010" s="58">
        <v>22774.0</v>
      </c>
      <c r="D2010" s="27">
        <v>0.0</v>
      </c>
      <c r="E2010" s="41"/>
    </row>
    <row r="2011" hidden="1">
      <c r="A2011" s="57" t="s">
        <v>3447</v>
      </c>
      <c r="B2011" s="29">
        <v>2561.0</v>
      </c>
      <c r="C2011" s="58">
        <v>2561.0</v>
      </c>
      <c r="D2011" s="27">
        <v>0.0</v>
      </c>
      <c r="E2011" s="41"/>
    </row>
    <row r="2012" hidden="1">
      <c r="A2012" s="57" t="s">
        <v>3448</v>
      </c>
      <c r="B2012" s="29">
        <v>6060.0</v>
      </c>
      <c r="C2012" s="58">
        <v>6060.0</v>
      </c>
      <c r="D2012" s="27">
        <v>0.0</v>
      </c>
      <c r="E2012" s="41"/>
    </row>
    <row r="2013" hidden="1">
      <c r="A2013" s="35" t="s">
        <v>3449</v>
      </c>
      <c r="B2013" s="29">
        <v>121976.0</v>
      </c>
      <c r="C2013" s="58">
        <v>121481.0</v>
      </c>
      <c r="D2013" s="27">
        <v>-495.0</v>
      </c>
      <c r="E2013" s="41"/>
    </row>
    <row r="2014" hidden="1">
      <c r="A2014" s="36" t="s">
        <v>3450</v>
      </c>
      <c r="B2014" s="42">
        <v>0.0</v>
      </c>
      <c r="C2014" s="64">
        <v>1.0</v>
      </c>
      <c r="D2014" s="65">
        <v>1.0</v>
      </c>
      <c r="E2014" s="45"/>
    </row>
    <row r="2015" hidden="1">
      <c r="A2015" s="39"/>
      <c r="B2015" s="59"/>
      <c r="C2015" s="66"/>
      <c r="D2015" s="60"/>
      <c r="E2015" s="67"/>
    </row>
    <row r="2016" hidden="1">
      <c r="A2016" s="39"/>
      <c r="B2016" s="59"/>
      <c r="C2016" s="66"/>
      <c r="D2016" s="60"/>
      <c r="E2016" s="67"/>
    </row>
    <row r="2017" hidden="1">
      <c r="A2017" s="5" t="s">
        <v>4462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3423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45964.0</v>
      </c>
      <c r="B2021" s="6"/>
      <c r="C2021" s="53" t="s">
        <v>3424</v>
      </c>
      <c r="D2021" s="15">
        <v>45970.0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4" t="s">
        <v>4468</v>
      </c>
      <c r="B2023" s="7"/>
      <c r="C2023" s="16"/>
      <c r="D2023" s="55" t="s">
        <v>4469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3425</v>
      </c>
      <c r="B2025" s="6"/>
      <c r="C2025" s="6"/>
      <c r="D2025" s="6"/>
      <c r="E2025" s="7"/>
    </row>
    <row r="2026" hidden="1">
      <c r="A2026" s="20" t="s">
        <v>3426</v>
      </c>
      <c r="B2026" s="21" t="s">
        <v>3427</v>
      </c>
      <c r="C2026" s="22" t="s">
        <v>3428</v>
      </c>
      <c r="D2026" s="21" t="s">
        <v>3429</v>
      </c>
      <c r="E2026" s="23" t="s">
        <v>13</v>
      </c>
    </row>
    <row r="2027" hidden="1">
      <c r="A2027" s="56" t="s">
        <v>3430</v>
      </c>
      <c r="B2027" s="25">
        <v>37585.0</v>
      </c>
      <c r="C2027" s="26">
        <v>37585.0</v>
      </c>
      <c r="D2027" s="27">
        <v>0.0</v>
      </c>
      <c r="E2027" s="28"/>
    </row>
    <row r="2028" hidden="1">
      <c r="A2028" s="56" t="s">
        <v>3431</v>
      </c>
      <c r="B2028" s="29">
        <v>24613.0</v>
      </c>
      <c r="C2028" s="26">
        <v>24613.0</v>
      </c>
      <c r="D2028" s="27">
        <v>0.0</v>
      </c>
      <c r="E2028" s="28"/>
    </row>
    <row r="2029" hidden="1">
      <c r="A2029" s="56" t="s">
        <v>3432</v>
      </c>
      <c r="B2029" s="29">
        <v>0.0</v>
      </c>
      <c r="C2029" s="26"/>
      <c r="D2029" s="27">
        <v>0.0</v>
      </c>
      <c r="E2029" s="41"/>
    </row>
    <row r="2030" hidden="1">
      <c r="A2030" s="56" t="s">
        <v>3434</v>
      </c>
      <c r="B2030" s="29">
        <v>2000.0</v>
      </c>
      <c r="C2030" s="26">
        <v>2000.0</v>
      </c>
      <c r="D2030" s="27">
        <v>0.0</v>
      </c>
      <c r="E2030" s="41"/>
    </row>
    <row r="2031" hidden="1">
      <c r="A2031" s="31" t="s">
        <v>3436</v>
      </c>
      <c r="B2031" s="29">
        <v>0.0</v>
      </c>
      <c r="C2031" s="26"/>
      <c r="D2031" s="27">
        <v>0.0</v>
      </c>
      <c r="E2031" s="28"/>
    </row>
    <row r="2032" hidden="1">
      <c r="A2032" s="31" t="s">
        <v>3438</v>
      </c>
      <c r="B2032" s="29">
        <v>136.0</v>
      </c>
      <c r="C2032" s="26"/>
      <c r="D2032" s="27">
        <v>-136.0</v>
      </c>
      <c r="E2032" s="40" t="s">
        <v>7823</v>
      </c>
    </row>
    <row r="2033" hidden="1">
      <c r="A2033" s="31" t="s">
        <v>3439</v>
      </c>
      <c r="B2033" s="29">
        <v>40.0</v>
      </c>
      <c r="C2033" s="26"/>
      <c r="D2033" s="27">
        <v>-40.0</v>
      </c>
      <c r="E2033" s="28"/>
    </row>
    <row r="2034" hidden="1">
      <c r="A2034" s="31" t="s">
        <v>3441</v>
      </c>
      <c r="B2034" s="29">
        <v>960.0</v>
      </c>
      <c r="C2034" s="26">
        <v>1000.0</v>
      </c>
      <c r="D2034" s="27">
        <v>40.0</v>
      </c>
      <c r="E2034" s="40"/>
    </row>
    <row r="2035" hidden="1">
      <c r="A2035" s="57" t="s">
        <v>3442</v>
      </c>
      <c r="B2035" s="29">
        <v>114051.0</v>
      </c>
      <c r="C2035" s="29">
        <v>114051.0</v>
      </c>
      <c r="D2035" s="27">
        <v>0.0</v>
      </c>
      <c r="E2035" s="41"/>
    </row>
    <row r="2036" hidden="1">
      <c r="A2036" s="57" t="s">
        <v>3443</v>
      </c>
      <c r="B2036" s="29">
        <v>56271.0</v>
      </c>
      <c r="C2036" s="58">
        <v>56271.0</v>
      </c>
      <c r="D2036" s="27">
        <v>0.0</v>
      </c>
      <c r="E2036" s="41"/>
    </row>
    <row r="2037" hidden="1">
      <c r="A2037" s="57" t="s">
        <v>3444</v>
      </c>
      <c r="B2037" s="29">
        <v>65628.0</v>
      </c>
      <c r="C2037" s="58">
        <v>65628.0</v>
      </c>
      <c r="D2037" s="27">
        <v>0.0</v>
      </c>
      <c r="E2037" s="41"/>
    </row>
    <row r="2038" hidden="1">
      <c r="A2038" s="57" t="s">
        <v>3445</v>
      </c>
      <c r="B2038" s="29">
        <v>55803.0</v>
      </c>
      <c r="C2038" s="58">
        <v>55803.0</v>
      </c>
      <c r="D2038" s="27">
        <v>0.0</v>
      </c>
      <c r="E2038" s="41"/>
    </row>
    <row r="2039" hidden="1">
      <c r="A2039" s="57" t="s">
        <v>3447</v>
      </c>
      <c r="B2039" s="29">
        <v>2861.0</v>
      </c>
      <c r="C2039" s="58">
        <v>2861.0</v>
      </c>
      <c r="D2039" s="27">
        <v>0.0</v>
      </c>
      <c r="E2039" s="41"/>
    </row>
    <row r="2040" hidden="1">
      <c r="A2040" s="57" t="s">
        <v>3448</v>
      </c>
      <c r="B2040" s="29">
        <v>12873.0</v>
      </c>
      <c r="C2040" s="58">
        <v>12873.0</v>
      </c>
      <c r="D2040" s="27">
        <v>0.0</v>
      </c>
      <c r="E2040" s="41"/>
    </row>
    <row r="2041" hidden="1">
      <c r="A2041" s="35" t="s">
        <v>3449</v>
      </c>
      <c r="B2041" s="29">
        <v>359947.0</v>
      </c>
      <c r="C2041" s="58">
        <v>359947.0</v>
      </c>
      <c r="D2041" s="27">
        <v>0.0</v>
      </c>
      <c r="E2041" s="41"/>
    </row>
    <row r="2042" hidden="1">
      <c r="A2042" s="36" t="s">
        <v>3450</v>
      </c>
      <c r="B2042" s="42">
        <v>1.0</v>
      </c>
      <c r="C2042" s="64">
        <v>-135.0</v>
      </c>
      <c r="D2042" s="65">
        <v>-136.0</v>
      </c>
      <c r="E2042" s="45"/>
    </row>
    <row r="2043" hidden="1">
      <c r="A2043" s="39"/>
      <c r="B2043" s="59"/>
      <c r="C2043" s="66"/>
      <c r="D2043" s="60"/>
      <c r="E2043" s="67"/>
    </row>
    <row r="2044" hidden="1">
      <c r="A2044" s="39"/>
      <c r="B2044" s="59"/>
      <c r="C2044" s="66"/>
      <c r="D2044" s="60"/>
      <c r="E2044" s="67"/>
    </row>
    <row r="2045" hidden="1">
      <c r="A2045" s="5" t="s">
        <v>4462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3423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45964.0</v>
      </c>
      <c r="B2049" s="6"/>
      <c r="C2049" s="53" t="s">
        <v>3424</v>
      </c>
      <c r="D2049" s="15">
        <v>45970.0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4" t="s">
        <v>4468</v>
      </c>
      <c r="B2051" s="7"/>
      <c r="C2051" s="16"/>
      <c r="D2051" s="55" t="s">
        <v>4469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3425</v>
      </c>
      <c r="B2053" s="6"/>
      <c r="C2053" s="6"/>
      <c r="D2053" s="6"/>
      <c r="E2053" s="7"/>
    </row>
    <row r="2054" hidden="1">
      <c r="A2054" s="20" t="s">
        <v>3426</v>
      </c>
      <c r="B2054" s="21" t="s">
        <v>3427</v>
      </c>
      <c r="C2054" s="22" t="s">
        <v>3428</v>
      </c>
      <c r="D2054" s="21" t="s">
        <v>3429</v>
      </c>
      <c r="E2054" s="23" t="s">
        <v>13</v>
      </c>
    </row>
    <row r="2055" hidden="1">
      <c r="A2055" s="56" t="s">
        <v>3430</v>
      </c>
      <c r="B2055" s="25">
        <v>37585.0</v>
      </c>
      <c r="C2055" s="26">
        <v>37585.0</v>
      </c>
      <c r="D2055" s="27">
        <v>0.0</v>
      </c>
      <c r="E2055" s="28"/>
    </row>
    <row r="2056" hidden="1">
      <c r="A2056" s="56" t="s">
        <v>3431</v>
      </c>
      <c r="B2056" s="29">
        <v>24613.0</v>
      </c>
      <c r="C2056" s="26">
        <v>24613.0</v>
      </c>
      <c r="D2056" s="27">
        <v>0.0</v>
      </c>
      <c r="E2056" s="28"/>
    </row>
    <row r="2057" hidden="1">
      <c r="A2057" s="56" t="s">
        <v>3432</v>
      </c>
      <c r="B2057" s="29">
        <v>0.0</v>
      </c>
      <c r="C2057" s="26"/>
      <c r="D2057" s="27">
        <v>0.0</v>
      </c>
      <c r="E2057" s="41"/>
    </row>
    <row r="2058" hidden="1">
      <c r="A2058" s="56" t="s">
        <v>3434</v>
      </c>
      <c r="B2058" s="29">
        <v>2000.0</v>
      </c>
      <c r="C2058" s="26">
        <v>2000.0</v>
      </c>
      <c r="D2058" s="27">
        <v>0.0</v>
      </c>
      <c r="E2058" s="41"/>
    </row>
    <row r="2059" hidden="1">
      <c r="A2059" s="31" t="s">
        <v>3436</v>
      </c>
      <c r="B2059" s="29">
        <v>0.0</v>
      </c>
      <c r="C2059" s="26"/>
      <c r="D2059" s="27">
        <v>0.0</v>
      </c>
      <c r="E2059" s="28"/>
    </row>
    <row r="2060" hidden="1">
      <c r="A2060" s="31" t="s">
        <v>3438</v>
      </c>
      <c r="B2060" s="29">
        <v>136.0</v>
      </c>
      <c r="C2060" s="26">
        <v>136.0</v>
      </c>
      <c r="D2060" s="27">
        <v>0.0</v>
      </c>
      <c r="E2060" s="40"/>
    </row>
    <row r="2061" hidden="1">
      <c r="A2061" s="31" t="s">
        <v>3439</v>
      </c>
      <c r="B2061" s="29">
        <v>40.0</v>
      </c>
      <c r="C2061" s="26"/>
      <c r="D2061" s="27">
        <v>-40.0</v>
      </c>
      <c r="E2061" s="28"/>
    </row>
    <row r="2062" hidden="1">
      <c r="A2062" s="31" t="s">
        <v>3441</v>
      </c>
      <c r="B2062" s="29">
        <v>960.0</v>
      </c>
      <c r="C2062" s="26">
        <v>1000.0</v>
      </c>
      <c r="D2062" s="27">
        <v>40.0</v>
      </c>
      <c r="E2062" s="40"/>
    </row>
    <row r="2063" hidden="1">
      <c r="A2063" s="57" t="s">
        <v>3442</v>
      </c>
      <c r="B2063" s="29">
        <v>114051.0</v>
      </c>
      <c r="C2063" s="29">
        <v>114051.0</v>
      </c>
      <c r="D2063" s="27">
        <v>0.0</v>
      </c>
      <c r="E2063" s="41"/>
    </row>
    <row r="2064" hidden="1">
      <c r="A2064" s="57" t="s">
        <v>3443</v>
      </c>
      <c r="B2064" s="29">
        <v>56271.0</v>
      </c>
      <c r="C2064" s="58">
        <v>56271.0</v>
      </c>
      <c r="D2064" s="27">
        <v>0.0</v>
      </c>
      <c r="E2064" s="41"/>
    </row>
    <row r="2065" hidden="1">
      <c r="A2065" s="57" t="s">
        <v>3444</v>
      </c>
      <c r="B2065" s="29">
        <v>65628.0</v>
      </c>
      <c r="C2065" s="58">
        <v>65628.0</v>
      </c>
      <c r="D2065" s="27">
        <v>0.0</v>
      </c>
      <c r="E2065" s="41"/>
    </row>
    <row r="2066" hidden="1">
      <c r="A2066" s="57" t="s">
        <v>3445</v>
      </c>
      <c r="B2066" s="29">
        <v>55803.0</v>
      </c>
      <c r="C2066" s="58">
        <v>55803.0</v>
      </c>
      <c r="D2066" s="27">
        <v>0.0</v>
      </c>
      <c r="E2066" s="41"/>
    </row>
    <row r="2067" hidden="1">
      <c r="A2067" s="57" t="s">
        <v>3447</v>
      </c>
      <c r="B2067" s="29">
        <v>2861.0</v>
      </c>
      <c r="C2067" s="58">
        <v>2861.0</v>
      </c>
      <c r="D2067" s="27">
        <v>0.0</v>
      </c>
      <c r="E2067" s="41"/>
    </row>
    <row r="2068" hidden="1">
      <c r="A2068" s="57" t="s">
        <v>3448</v>
      </c>
      <c r="B2068" s="29">
        <v>12873.0</v>
      </c>
      <c r="C2068" s="58">
        <v>12873.0</v>
      </c>
      <c r="D2068" s="27">
        <v>0.0</v>
      </c>
      <c r="E2068" s="41"/>
    </row>
    <row r="2069" hidden="1">
      <c r="A2069" s="35" t="s">
        <v>3449</v>
      </c>
      <c r="B2069" s="29">
        <v>359947.0</v>
      </c>
      <c r="C2069" s="58">
        <v>359947.0</v>
      </c>
      <c r="D2069" s="27">
        <v>0.0</v>
      </c>
      <c r="E2069" s="41"/>
    </row>
    <row r="2070" hidden="1">
      <c r="A2070" s="36" t="s">
        <v>3450</v>
      </c>
      <c r="B2070" s="42">
        <v>1.0</v>
      </c>
      <c r="C2070" s="64">
        <v>1.0</v>
      </c>
      <c r="D2070" s="65">
        <v>0.0</v>
      </c>
      <c r="E2070" s="45"/>
    </row>
    <row r="2071" hidden="1">
      <c r="A2071" s="39"/>
      <c r="B2071" s="59"/>
      <c r="C2071" s="66"/>
      <c r="D2071" s="60"/>
      <c r="E2071" s="67"/>
    </row>
    <row r="2072" hidden="1">
      <c r="A2072" s="39"/>
      <c r="B2072" s="59"/>
      <c r="C2072" s="66"/>
      <c r="D2072" s="60"/>
      <c r="E2072" s="67"/>
    </row>
    <row r="2073" hidden="1">
      <c r="A2073" s="5" t="s">
        <v>4462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3423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45971.0</v>
      </c>
      <c r="B2077" s="6"/>
      <c r="C2077" s="53" t="s">
        <v>3424</v>
      </c>
      <c r="D2077" s="15">
        <v>45977.0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4" t="s">
        <v>4468</v>
      </c>
      <c r="B2079" s="7"/>
      <c r="C2079" s="16"/>
      <c r="D2079" s="55" t="s">
        <v>4469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3425</v>
      </c>
      <c r="B2081" s="6"/>
      <c r="C2081" s="6"/>
      <c r="D2081" s="6"/>
      <c r="E2081" s="7"/>
    </row>
    <row r="2082" hidden="1">
      <c r="A2082" s="20" t="s">
        <v>3426</v>
      </c>
      <c r="B2082" s="21" t="s">
        <v>3427</v>
      </c>
      <c r="C2082" s="22" t="s">
        <v>3428</v>
      </c>
      <c r="D2082" s="21" t="s">
        <v>3429</v>
      </c>
      <c r="E2082" s="23" t="s">
        <v>13</v>
      </c>
    </row>
    <row r="2083" hidden="1">
      <c r="A2083" s="56" t="s">
        <v>3430</v>
      </c>
      <c r="B2083" s="25">
        <v>26565.0</v>
      </c>
      <c r="C2083" s="26">
        <v>26565.0</v>
      </c>
      <c r="D2083" s="27">
        <v>0.0</v>
      </c>
      <c r="E2083" s="28"/>
    </row>
    <row r="2084" hidden="1">
      <c r="A2084" s="56" t="s">
        <v>3431</v>
      </c>
      <c r="B2084" s="29">
        <v>24822.0</v>
      </c>
      <c r="C2084" s="26">
        <v>24823.0</v>
      </c>
      <c r="D2084" s="27">
        <v>1.0</v>
      </c>
      <c r="E2084" s="28"/>
    </row>
    <row r="2085" hidden="1">
      <c r="A2085" s="56" t="s">
        <v>3432</v>
      </c>
      <c r="B2085" s="29">
        <v>210.0</v>
      </c>
      <c r="C2085" s="26">
        <v>210.0</v>
      </c>
      <c r="D2085" s="27">
        <v>0.0</v>
      </c>
      <c r="E2085" s="41"/>
    </row>
    <row r="2086" hidden="1">
      <c r="A2086" s="56" t="s">
        <v>3434</v>
      </c>
      <c r="B2086" s="29">
        <v>500.0</v>
      </c>
      <c r="C2086" s="26">
        <v>500.0</v>
      </c>
      <c r="D2086" s="27">
        <v>0.0</v>
      </c>
      <c r="E2086" s="41"/>
    </row>
    <row r="2087" hidden="1">
      <c r="A2087" s="31" t="s">
        <v>3436</v>
      </c>
      <c r="B2087" s="29">
        <v>0.0</v>
      </c>
      <c r="C2087" s="26"/>
      <c r="D2087" s="27">
        <v>0.0</v>
      </c>
      <c r="E2087" s="28"/>
    </row>
    <row r="2088" hidden="1">
      <c r="A2088" s="31" t="s">
        <v>3438</v>
      </c>
      <c r="B2088" s="29">
        <v>0.0</v>
      </c>
      <c r="C2088" s="26"/>
      <c r="D2088" s="27">
        <v>0.0</v>
      </c>
      <c r="E2088" s="40"/>
    </row>
    <row r="2089" hidden="1">
      <c r="A2089" s="31" t="s">
        <v>3439</v>
      </c>
      <c r="B2089" s="29">
        <v>119.0</v>
      </c>
      <c r="C2089" s="26">
        <v>119.0</v>
      </c>
      <c r="D2089" s="27">
        <v>0.0</v>
      </c>
      <c r="E2089" s="28"/>
    </row>
    <row r="2090" hidden="1">
      <c r="A2090" s="31" t="s">
        <v>3441</v>
      </c>
      <c r="B2090" s="29">
        <v>880.0</v>
      </c>
      <c r="C2090" s="26">
        <v>880.0</v>
      </c>
      <c r="D2090" s="27">
        <v>0.0</v>
      </c>
      <c r="E2090" s="40"/>
    </row>
    <row r="2091" hidden="1">
      <c r="A2091" s="57" t="s">
        <v>3442</v>
      </c>
      <c r="B2091" s="29">
        <v>106553.0</v>
      </c>
      <c r="C2091" s="29">
        <v>106553.0</v>
      </c>
      <c r="D2091" s="27">
        <v>0.0</v>
      </c>
      <c r="E2091" s="41"/>
    </row>
    <row r="2092" hidden="1">
      <c r="A2092" s="57" t="s">
        <v>3443</v>
      </c>
      <c r="B2092" s="29">
        <v>65013.0</v>
      </c>
      <c r="C2092" s="58">
        <v>65013.0</v>
      </c>
      <c r="D2092" s="27">
        <v>0.0</v>
      </c>
      <c r="E2092" s="41"/>
    </row>
    <row r="2093" hidden="1">
      <c r="A2093" s="57" t="s">
        <v>3444</v>
      </c>
      <c r="B2093" s="29">
        <v>56968.0</v>
      </c>
      <c r="C2093" s="58">
        <v>56968.0</v>
      </c>
      <c r="D2093" s="27">
        <v>0.0</v>
      </c>
      <c r="E2093" s="41"/>
    </row>
    <row r="2094" hidden="1">
      <c r="A2094" s="57" t="s">
        <v>3445</v>
      </c>
      <c r="B2094" s="29">
        <v>61011.0</v>
      </c>
      <c r="C2094" s="58">
        <v>61011.0</v>
      </c>
      <c r="D2094" s="27">
        <v>0.0</v>
      </c>
      <c r="E2094" s="41"/>
    </row>
    <row r="2095" hidden="1">
      <c r="A2095" s="57" t="s">
        <v>3447</v>
      </c>
      <c r="B2095" s="29">
        <v>6430.0</v>
      </c>
      <c r="C2095" s="58">
        <v>6430.0</v>
      </c>
      <c r="D2095" s="27">
        <v>0.0</v>
      </c>
      <c r="E2095" s="41"/>
    </row>
    <row r="2096" hidden="1">
      <c r="A2096" s="57" t="s">
        <v>3448</v>
      </c>
      <c r="B2096" s="29">
        <v>7840.0</v>
      </c>
      <c r="C2096" s="58">
        <v>7840.0</v>
      </c>
      <c r="D2096" s="27">
        <v>0.0</v>
      </c>
      <c r="E2096" s="41"/>
    </row>
    <row r="2097" hidden="1">
      <c r="A2097" s="35" t="s">
        <v>3449</v>
      </c>
      <c r="B2097" s="29">
        <v>349070.5</v>
      </c>
      <c r="C2097" s="58">
        <v>349070.5</v>
      </c>
      <c r="D2097" s="27">
        <v>0.0</v>
      </c>
      <c r="E2097" s="41"/>
    </row>
    <row r="2098" hidden="1">
      <c r="A2098" s="36" t="s">
        <v>3450</v>
      </c>
      <c r="B2098" s="42">
        <v>0.5</v>
      </c>
      <c r="C2098" s="64">
        <v>1.5</v>
      </c>
      <c r="D2098" s="65">
        <v>1.0</v>
      </c>
      <c r="E2098" s="45"/>
    </row>
    <row r="2099" hidden="1">
      <c r="A2099" s="39"/>
      <c r="B2099" s="59"/>
      <c r="C2099" s="66"/>
      <c r="D2099" s="60"/>
      <c r="E2099" s="67"/>
    </row>
    <row r="2100" hidden="1">
      <c r="A2100" s="39"/>
      <c r="B2100" s="59"/>
      <c r="C2100" s="66"/>
      <c r="D2100" s="60"/>
      <c r="E2100" s="67"/>
    </row>
    <row r="2101" hidden="1">
      <c r="A2101" s="5" t="s">
        <v>4462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3423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45978.0</v>
      </c>
      <c r="B2105" s="6"/>
      <c r="C2105" s="53" t="s">
        <v>3424</v>
      </c>
      <c r="D2105" s="15">
        <v>45984.0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4" t="s">
        <v>4468</v>
      </c>
      <c r="B2107" s="7"/>
      <c r="C2107" s="16"/>
      <c r="D2107" s="55" t="s">
        <v>4469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3425</v>
      </c>
      <c r="B2109" s="6"/>
      <c r="C2109" s="6"/>
      <c r="D2109" s="6"/>
      <c r="E2109" s="7"/>
    </row>
    <row r="2110" hidden="1">
      <c r="A2110" s="20" t="s">
        <v>3426</v>
      </c>
      <c r="B2110" s="21" t="s">
        <v>3427</v>
      </c>
      <c r="C2110" s="22" t="s">
        <v>3428</v>
      </c>
      <c r="D2110" s="21" t="s">
        <v>3429</v>
      </c>
      <c r="E2110" s="23" t="s">
        <v>13</v>
      </c>
    </row>
    <row r="2111" hidden="1">
      <c r="A2111" s="56" t="s">
        <v>3430</v>
      </c>
      <c r="B2111" s="25">
        <v>31023.0</v>
      </c>
      <c r="C2111" s="26">
        <v>31023.0</v>
      </c>
      <c r="D2111" s="27">
        <v>0.0</v>
      </c>
      <c r="E2111" s="28"/>
    </row>
    <row r="2112" hidden="1">
      <c r="A2112" s="56" t="s">
        <v>3431</v>
      </c>
      <c r="B2112" s="29">
        <v>23205.0</v>
      </c>
      <c r="C2112" s="26">
        <v>23205.0</v>
      </c>
      <c r="D2112" s="27">
        <v>0.0</v>
      </c>
      <c r="E2112" s="28"/>
    </row>
    <row r="2113" hidden="1">
      <c r="A2113" s="56" t="s">
        <v>3432</v>
      </c>
      <c r="B2113" s="29">
        <v>0.0</v>
      </c>
      <c r="C2113" s="26"/>
      <c r="D2113" s="27">
        <v>0.0</v>
      </c>
      <c r="E2113" s="41"/>
    </row>
    <row r="2114" hidden="1">
      <c r="A2114" s="56" t="s">
        <v>3434</v>
      </c>
      <c r="B2114" s="29">
        <v>1500.0</v>
      </c>
      <c r="C2114" s="26">
        <v>1500.0</v>
      </c>
      <c r="D2114" s="27">
        <v>0.0</v>
      </c>
      <c r="E2114" s="41"/>
    </row>
    <row r="2115" hidden="1">
      <c r="A2115" s="31" t="s">
        <v>3436</v>
      </c>
      <c r="B2115" s="29">
        <v>0.0</v>
      </c>
      <c r="C2115" s="26"/>
      <c r="D2115" s="27">
        <v>0.0</v>
      </c>
      <c r="E2115" s="28"/>
    </row>
    <row r="2116" hidden="1">
      <c r="A2116" s="31" t="s">
        <v>3438</v>
      </c>
      <c r="B2116" s="29">
        <v>0.0</v>
      </c>
      <c r="C2116" s="26"/>
      <c r="D2116" s="27">
        <v>0.0</v>
      </c>
      <c r="E2116" s="40"/>
    </row>
    <row r="2117" hidden="1">
      <c r="A2117" s="31" t="s">
        <v>3439</v>
      </c>
      <c r="B2117" s="29">
        <v>459.0</v>
      </c>
      <c r="C2117" s="26">
        <v>459.0</v>
      </c>
      <c r="D2117" s="27">
        <v>0.0</v>
      </c>
      <c r="E2117" s="28"/>
    </row>
    <row r="2118" hidden="1">
      <c r="A2118" s="31" t="s">
        <v>3441</v>
      </c>
      <c r="B2118" s="29">
        <v>1040.0</v>
      </c>
      <c r="C2118" s="26">
        <v>1040.0</v>
      </c>
      <c r="D2118" s="27">
        <v>0.0</v>
      </c>
      <c r="E2118" s="40"/>
    </row>
    <row r="2119" hidden="1">
      <c r="A2119" s="57" t="s">
        <v>3442</v>
      </c>
      <c r="B2119" s="29">
        <v>111551.0</v>
      </c>
      <c r="C2119" s="29">
        <v>111551.0</v>
      </c>
      <c r="D2119" s="27">
        <v>0.0</v>
      </c>
      <c r="E2119" s="41"/>
    </row>
    <row r="2120" hidden="1">
      <c r="A2120" s="57" t="s">
        <v>3443</v>
      </c>
      <c r="B2120" s="29">
        <v>58685.0</v>
      </c>
      <c r="C2120" s="58">
        <v>58685.0</v>
      </c>
      <c r="D2120" s="27">
        <v>0.0</v>
      </c>
      <c r="E2120" s="41"/>
    </row>
    <row r="2121" hidden="1">
      <c r="A2121" s="57" t="s">
        <v>3444</v>
      </c>
      <c r="B2121" s="29">
        <v>82211.0</v>
      </c>
      <c r="C2121" s="58">
        <v>82211.0</v>
      </c>
      <c r="D2121" s="27">
        <v>0.0</v>
      </c>
      <c r="E2121" s="41"/>
    </row>
    <row r="2122" hidden="1">
      <c r="A2122" s="57" t="s">
        <v>3445</v>
      </c>
      <c r="B2122" s="29">
        <v>66696.0</v>
      </c>
      <c r="C2122" s="58">
        <v>66696.0</v>
      </c>
      <c r="D2122" s="27">
        <v>0.0</v>
      </c>
      <c r="E2122" s="41"/>
    </row>
    <row r="2123" hidden="1">
      <c r="A2123" s="57" t="s">
        <v>3447</v>
      </c>
      <c r="B2123" s="29">
        <v>3886.0</v>
      </c>
      <c r="C2123" s="58">
        <v>3886.0</v>
      </c>
      <c r="D2123" s="27">
        <v>0.0</v>
      </c>
      <c r="E2123" s="41"/>
    </row>
    <row r="2124" hidden="1">
      <c r="A2124" s="57" t="s">
        <v>3448</v>
      </c>
      <c r="B2124" s="29">
        <v>7952.0</v>
      </c>
      <c r="C2124" s="58">
        <v>7952.0</v>
      </c>
      <c r="D2124" s="27">
        <v>0.0</v>
      </c>
      <c r="E2124" s="41"/>
    </row>
    <row r="2125" hidden="1">
      <c r="A2125" s="35" t="s">
        <v>3449</v>
      </c>
      <c r="B2125" s="29">
        <v>380254.5</v>
      </c>
      <c r="C2125" s="58">
        <v>380254.5</v>
      </c>
      <c r="D2125" s="27">
        <v>0.0</v>
      </c>
      <c r="E2125" s="41"/>
    </row>
    <row r="2126" hidden="1">
      <c r="A2126" s="36" t="s">
        <v>3450</v>
      </c>
      <c r="B2126" s="42">
        <v>1.5</v>
      </c>
      <c r="C2126" s="64">
        <v>1.5</v>
      </c>
      <c r="D2126" s="65">
        <v>0.0</v>
      </c>
      <c r="E2126" s="45"/>
    </row>
    <row r="2127" hidden="1">
      <c r="A2127" s="39"/>
      <c r="B2127" s="59"/>
      <c r="C2127" s="66"/>
      <c r="D2127" s="60"/>
      <c r="E2127" s="67"/>
    </row>
    <row r="2128" hidden="1">
      <c r="A2128" s="39"/>
      <c r="B2128" s="59"/>
      <c r="C2128" s="66"/>
      <c r="D2128" s="60"/>
      <c r="E2128" s="67"/>
    </row>
    <row r="2129" hidden="1">
      <c r="A2129" s="5" t="s">
        <v>4462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3423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45985.0</v>
      </c>
      <c r="B2133" s="6"/>
      <c r="C2133" s="53" t="s">
        <v>3424</v>
      </c>
      <c r="D2133" s="15">
        <v>45991.0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4" t="s">
        <v>4468</v>
      </c>
      <c r="B2135" s="7"/>
      <c r="C2135" s="16"/>
      <c r="D2135" s="55" t="s">
        <v>4469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3425</v>
      </c>
      <c r="B2137" s="6"/>
      <c r="C2137" s="6"/>
      <c r="D2137" s="6"/>
      <c r="E2137" s="7"/>
    </row>
    <row r="2138" hidden="1">
      <c r="A2138" s="20" t="s">
        <v>3426</v>
      </c>
      <c r="B2138" s="21" t="s">
        <v>3427</v>
      </c>
      <c r="C2138" s="22" t="s">
        <v>3428</v>
      </c>
      <c r="D2138" s="21" t="s">
        <v>3429</v>
      </c>
      <c r="E2138" s="23" t="s">
        <v>13</v>
      </c>
    </row>
    <row r="2139" hidden="1">
      <c r="A2139" s="56" t="s">
        <v>3430</v>
      </c>
      <c r="B2139" s="25">
        <v>33277.0</v>
      </c>
      <c r="C2139" s="26">
        <v>33280.0</v>
      </c>
      <c r="D2139" s="27">
        <v>3.0</v>
      </c>
      <c r="E2139" s="28"/>
    </row>
    <row r="2140" hidden="1">
      <c r="A2140" s="56" t="s">
        <v>3431</v>
      </c>
      <c r="B2140" s="29">
        <v>19527.0</v>
      </c>
      <c r="C2140" s="26">
        <v>19527.0</v>
      </c>
      <c r="D2140" s="27">
        <v>0.0</v>
      </c>
      <c r="E2140" s="28"/>
    </row>
    <row r="2141" hidden="1">
      <c r="A2141" s="56" t="s">
        <v>3432</v>
      </c>
      <c r="B2141" s="29">
        <v>0.0</v>
      </c>
      <c r="C2141" s="26"/>
      <c r="D2141" s="27">
        <v>0.0</v>
      </c>
      <c r="E2141" s="41"/>
    </row>
    <row r="2142" hidden="1">
      <c r="A2142" s="56" t="s">
        <v>3434</v>
      </c>
      <c r="B2142" s="29">
        <v>2829.0</v>
      </c>
      <c r="C2142" s="26">
        <v>2829.0</v>
      </c>
      <c r="D2142" s="27">
        <v>0.0</v>
      </c>
      <c r="E2142" s="41"/>
    </row>
    <row r="2143" hidden="1">
      <c r="A2143" s="31" t="s">
        <v>3436</v>
      </c>
      <c r="B2143" s="29">
        <v>0.0</v>
      </c>
      <c r="C2143" s="26"/>
      <c r="D2143" s="27">
        <v>0.0</v>
      </c>
      <c r="E2143" s="28"/>
    </row>
    <row r="2144" hidden="1">
      <c r="A2144" s="31" t="s">
        <v>3438</v>
      </c>
      <c r="B2144" s="29">
        <v>0.0</v>
      </c>
      <c r="C2144" s="26"/>
      <c r="D2144" s="27">
        <v>0.0</v>
      </c>
      <c r="E2144" s="40"/>
    </row>
    <row r="2145" hidden="1">
      <c r="A2145" s="31" t="s">
        <v>3439</v>
      </c>
      <c r="B2145" s="29">
        <v>401.0</v>
      </c>
      <c r="C2145" s="26">
        <v>401.0</v>
      </c>
      <c r="D2145" s="27">
        <v>0.0</v>
      </c>
      <c r="E2145" s="28" t="s">
        <v>7824</v>
      </c>
    </row>
    <row r="2146" hidden="1">
      <c r="A2146" s="31" t="s">
        <v>3441</v>
      </c>
      <c r="B2146" s="29">
        <v>600.0</v>
      </c>
      <c r="C2146" s="26">
        <v>600.0</v>
      </c>
      <c r="D2146" s="27">
        <v>0.0</v>
      </c>
      <c r="E2146" s="40"/>
    </row>
    <row r="2147" hidden="1">
      <c r="A2147" s="57" t="s">
        <v>3442</v>
      </c>
      <c r="B2147" s="29">
        <v>118509.0</v>
      </c>
      <c r="C2147" s="29">
        <v>118509.0</v>
      </c>
      <c r="D2147" s="27">
        <v>0.0</v>
      </c>
      <c r="E2147" s="41"/>
    </row>
    <row r="2148" hidden="1">
      <c r="A2148" s="57" t="s">
        <v>3443</v>
      </c>
      <c r="B2148" s="29">
        <v>29487.0</v>
      </c>
      <c r="C2148" s="58">
        <v>29487.0</v>
      </c>
      <c r="D2148" s="27">
        <v>0.0</v>
      </c>
      <c r="E2148" s="41"/>
    </row>
    <row r="2149" hidden="1">
      <c r="A2149" s="57" t="s">
        <v>3444</v>
      </c>
      <c r="B2149" s="29">
        <v>83272.0</v>
      </c>
      <c r="C2149" s="58">
        <v>83008.0</v>
      </c>
      <c r="D2149" s="27">
        <v>-264.0</v>
      </c>
      <c r="E2149" s="41"/>
    </row>
    <row r="2150" hidden="1">
      <c r="A2150" s="57" t="s">
        <v>3445</v>
      </c>
      <c r="B2150" s="29">
        <v>59965.0</v>
      </c>
      <c r="C2150" s="58">
        <v>59965.0</v>
      </c>
      <c r="D2150" s="27">
        <v>0.0</v>
      </c>
      <c r="E2150" s="41"/>
    </row>
    <row r="2151" hidden="1">
      <c r="A2151" s="57" t="s">
        <v>3447</v>
      </c>
      <c r="B2151" s="29">
        <v>2638.0</v>
      </c>
      <c r="C2151" s="58">
        <v>2638.0</v>
      </c>
      <c r="D2151" s="27">
        <v>0.0</v>
      </c>
      <c r="E2151" s="41"/>
    </row>
    <row r="2152" hidden="1">
      <c r="A2152" s="57" t="s">
        <v>3448</v>
      </c>
      <c r="B2152" s="29">
        <v>13863.0</v>
      </c>
      <c r="C2152" s="58">
        <v>13863.0</v>
      </c>
      <c r="D2152" s="27">
        <v>0.0</v>
      </c>
      <c r="E2152" s="41"/>
    </row>
    <row r="2153" hidden="1">
      <c r="A2153" s="35" t="s">
        <v>3449</v>
      </c>
      <c r="B2153" s="29">
        <v>350504.5</v>
      </c>
      <c r="C2153" s="58">
        <v>350240.5</v>
      </c>
      <c r="D2153" s="27">
        <v>-264.0</v>
      </c>
      <c r="E2153" s="41"/>
    </row>
    <row r="2154" hidden="1">
      <c r="A2154" s="36" t="s">
        <v>3450</v>
      </c>
      <c r="B2154" s="42">
        <v>0.5</v>
      </c>
      <c r="C2154" s="64">
        <v>3.5</v>
      </c>
      <c r="D2154" s="65">
        <v>3.0</v>
      </c>
      <c r="E2154" s="45"/>
    </row>
    <row r="2155" hidden="1">
      <c r="A2155" s="39"/>
      <c r="B2155" s="59"/>
      <c r="C2155" s="66"/>
      <c r="D2155" s="60"/>
      <c r="E2155" s="67"/>
    </row>
    <row r="2156" hidden="1">
      <c r="A2156" s="39"/>
      <c r="B2156" s="59"/>
      <c r="C2156" s="66"/>
      <c r="D2156" s="60"/>
      <c r="E2156" s="67"/>
    </row>
    <row r="2157" hidden="1">
      <c r="A2157" s="5" t="s">
        <v>4462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3423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45992.0</v>
      </c>
      <c r="B2161" s="6"/>
      <c r="C2161" s="53" t="s">
        <v>3424</v>
      </c>
      <c r="D2161" s="15">
        <v>45998.0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4" t="s">
        <v>4468</v>
      </c>
      <c r="B2163" s="7"/>
      <c r="C2163" s="16"/>
      <c r="D2163" s="55" t="s">
        <v>4469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3425</v>
      </c>
      <c r="B2165" s="6"/>
      <c r="C2165" s="6"/>
      <c r="D2165" s="6"/>
      <c r="E2165" s="7"/>
    </row>
    <row r="2166" hidden="1">
      <c r="A2166" s="20" t="s">
        <v>3426</v>
      </c>
      <c r="B2166" s="21" t="s">
        <v>3427</v>
      </c>
      <c r="C2166" s="22" t="s">
        <v>3428</v>
      </c>
      <c r="D2166" s="21" t="s">
        <v>3429</v>
      </c>
      <c r="E2166" s="23" t="s">
        <v>13</v>
      </c>
    </row>
    <row r="2167" hidden="1">
      <c r="A2167" s="56" t="s">
        <v>3430</v>
      </c>
      <c r="B2167" s="25">
        <v>33831.0</v>
      </c>
      <c r="C2167" s="26">
        <v>33831.0</v>
      </c>
      <c r="D2167" s="27">
        <v>0.0</v>
      </c>
      <c r="E2167" s="28"/>
    </row>
    <row r="2168" hidden="1">
      <c r="A2168" s="56" t="s">
        <v>3431</v>
      </c>
      <c r="B2168" s="29">
        <v>25796.0</v>
      </c>
      <c r="C2168" s="26">
        <v>25796.0</v>
      </c>
      <c r="D2168" s="27">
        <v>0.0</v>
      </c>
      <c r="E2168" s="28"/>
    </row>
    <row r="2169" hidden="1">
      <c r="A2169" s="56" t="s">
        <v>3432</v>
      </c>
      <c r="B2169" s="29">
        <v>0.0</v>
      </c>
      <c r="C2169" s="26"/>
      <c r="D2169" s="27">
        <v>0.0</v>
      </c>
      <c r="E2169" s="41"/>
    </row>
    <row r="2170" hidden="1">
      <c r="A2170" s="56" t="s">
        <v>3434</v>
      </c>
      <c r="B2170" s="29">
        <v>2337.0</v>
      </c>
      <c r="C2170" s="26">
        <v>2500.0</v>
      </c>
      <c r="D2170" s="27">
        <v>163.0</v>
      </c>
      <c r="E2170" s="41"/>
    </row>
    <row r="2171" hidden="1">
      <c r="A2171" s="31" t="s">
        <v>3436</v>
      </c>
      <c r="B2171" s="29">
        <v>0.0</v>
      </c>
      <c r="C2171" s="26"/>
      <c r="D2171" s="27">
        <v>0.0</v>
      </c>
      <c r="E2171" s="28"/>
    </row>
    <row r="2172" hidden="1">
      <c r="A2172" s="31" t="s">
        <v>3438</v>
      </c>
      <c r="B2172" s="29">
        <v>0.0</v>
      </c>
      <c r="C2172" s="26"/>
      <c r="D2172" s="27">
        <v>0.0</v>
      </c>
      <c r="E2172" s="40"/>
    </row>
    <row r="2173" hidden="1">
      <c r="A2173" s="31" t="s">
        <v>3439</v>
      </c>
      <c r="B2173" s="29">
        <v>2753.0</v>
      </c>
      <c r="C2173" s="26">
        <v>2753.0</v>
      </c>
      <c r="D2173" s="27">
        <v>0.0</v>
      </c>
      <c r="E2173" s="28" t="s">
        <v>7825</v>
      </c>
    </row>
    <row r="2174" hidden="1">
      <c r="A2174" s="31" t="s">
        <v>3441</v>
      </c>
      <c r="B2174" s="29">
        <v>1760.0</v>
      </c>
      <c r="C2174" s="26">
        <v>2080.0</v>
      </c>
      <c r="D2174" s="27">
        <v>320.0</v>
      </c>
      <c r="E2174" s="40"/>
    </row>
    <row r="2175" hidden="1">
      <c r="A2175" s="57" t="s">
        <v>3442</v>
      </c>
      <c r="B2175" s="29">
        <v>87812.0</v>
      </c>
      <c r="C2175" s="29">
        <v>0.0</v>
      </c>
      <c r="D2175" s="27">
        <v>-87812.0</v>
      </c>
      <c r="E2175" s="41"/>
    </row>
    <row r="2176" hidden="1">
      <c r="A2176" s="57" t="s">
        <v>3443</v>
      </c>
      <c r="B2176" s="29">
        <v>36863.0</v>
      </c>
      <c r="C2176" s="58">
        <v>0.0</v>
      </c>
      <c r="D2176" s="27">
        <v>-36863.0</v>
      </c>
      <c r="E2176" s="41"/>
    </row>
    <row r="2177" hidden="1">
      <c r="A2177" s="57" t="s">
        <v>3444</v>
      </c>
      <c r="B2177" s="29">
        <v>69202.0</v>
      </c>
      <c r="C2177" s="58">
        <v>0.0</v>
      </c>
      <c r="D2177" s="27">
        <v>-69202.0</v>
      </c>
      <c r="E2177" s="41"/>
    </row>
    <row r="2178" hidden="1">
      <c r="A2178" s="57" t="s">
        <v>3445</v>
      </c>
      <c r="B2178" s="29">
        <v>61954.0</v>
      </c>
      <c r="C2178" s="58">
        <v>0.0</v>
      </c>
      <c r="D2178" s="27">
        <v>-61954.0</v>
      </c>
      <c r="E2178" s="41"/>
    </row>
    <row r="2179" hidden="1">
      <c r="A2179" s="57" t="s">
        <v>3447</v>
      </c>
      <c r="B2179" s="29">
        <v>651.0</v>
      </c>
      <c r="C2179" s="58">
        <v>0.0</v>
      </c>
      <c r="D2179" s="27">
        <v>-651.0</v>
      </c>
      <c r="E2179" s="41"/>
    </row>
    <row r="2180" hidden="1">
      <c r="A2180" s="57" t="s">
        <v>3448</v>
      </c>
      <c r="B2180" s="29">
        <v>9292.0</v>
      </c>
      <c r="C2180" s="58">
        <v>0.0</v>
      </c>
      <c r="D2180" s="27">
        <v>-9292.0</v>
      </c>
      <c r="E2180" s="41"/>
    </row>
    <row r="2181" hidden="1">
      <c r="A2181" s="35" t="s">
        <v>3449</v>
      </c>
      <c r="B2181" s="29">
        <v>323158.5</v>
      </c>
      <c r="C2181" s="58">
        <v>0.0</v>
      </c>
      <c r="D2181" s="27">
        <v>-323158.5</v>
      </c>
      <c r="E2181" s="41"/>
    </row>
    <row r="2182" hidden="1">
      <c r="A2182" s="36" t="s">
        <v>3450</v>
      </c>
      <c r="B2182" s="42">
        <v>-199.5</v>
      </c>
      <c r="C2182" s="64">
        <v>66960.0</v>
      </c>
      <c r="D2182" s="65">
        <v>67159.5</v>
      </c>
      <c r="E2182" s="45"/>
    </row>
    <row r="2183" hidden="1">
      <c r="A2183" s="39"/>
      <c r="B2183" s="59"/>
      <c r="C2183" s="66"/>
      <c r="D2183" s="60"/>
      <c r="E2183" s="67"/>
    </row>
    <row r="2184" hidden="1">
      <c r="A2184" s="39"/>
      <c r="B2184" s="59"/>
      <c r="C2184" s="66"/>
      <c r="D2184" s="60"/>
      <c r="E2184" s="67"/>
    </row>
    <row r="2185" hidden="1">
      <c r="A2185" s="5" t="s">
        <v>4462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3423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45992.0</v>
      </c>
      <c r="B2189" s="6"/>
      <c r="C2189" s="53" t="s">
        <v>3424</v>
      </c>
      <c r="D2189" s="15">
        <v>45998.0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4" t="s">
        <v>4468</v>
      </c>
      <c r="B2191" s="7"/>
      <c r="C2191" s="16"/>
      <c r="D2191" s="55" t="s">
        <v>4469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3425</v>
      </c>
      <c r="B2193" s="6"/>
      <c r="C2193" s="6"/>
      <c r="D2193" s="6"/>
      <c r="E2193" s="7"/>
    </row>
    <row r="2194" hidden="1">
      <c r="A2194" s="20" t="s">
        <v>3426</v>
      </c>
      <c r="B2194" s="21" t="s">
        <v>3427</v>
      </c>
      <c r="C2194" s="22" t="s">
        <v>3428</v>
      </c>
      <c r="D2194" s="21" t="s">
        <v>3429</v>
      </c>
      <c r="E2194" s="23" t="s">
        <v>13</v>
      </c>
    </row>
    <row r="2195" hidden="1">
      <c r="A2195" s="56" t="s">
        <v>3430</v>
      </c>
      <c r="B2195" s="25">
        <v>33831.0</v>
      </c>
      <c r="C2195" s="26">
        <v>33831.0</v>
      </c>
      <c r="D2195" s="27">
        <v>0.0</v>
      </c>
      <c r="E2195" s="28"/>
    </row>
    <row r="2196" hidden="1">
      <c r="A2196" s="56" t="s">
        <v>3431</v>
      </c>
      <c r="B2196" s="29">
        <v>25796.0</v>
      </c>
      <c r="C2196" s="26">
        <v>25796.0</v>
      </c>
      <c r="D2196" s="27">
        <v>0.0</v>
      </c>
      <c r="E2196" s="28"/>
    </row>
    <row r="2197" hidden="1">
      <c r="A2197" s="56" t="s">
        <v>3432</v>
      </c>
      <c r="B2197" s="29">
        <v>0.0</v>
      </c>
      <c r="C2197" s="26"/>
      <c r="D2197" s="27">
        <v>0.0</v>
      </c>
      <c r="E2197" s="41"/>
    </row>
    <row r="2198" hidden="1">
      <c r="A2198" s="56" t="s">
        <v>3434</v>
      </c>
      <c r="B2198" s="29">
        <v>2337.0</v>
      </c>
      <c r="C2198" s="26">
        <v>2500.0</v>
      </c>
      <c r="D2198" s="27">
        <v>163.0</v>
      </c>
      <c r="E2198" s="41"/>
    </row>
    <row r="2199" hidden="1">
      <c r="A2199" s="31" t="s">
        <v>3436</v>
      </c>
      <c r="B2199" s="29">
        <v>0.0</v>
      </c>
      <c r="C2199" s="26"/>
      <c r="D2199" s="27">
        <v>0.0</v>
      </c>
      <c r="E2199" s="28"/>
    </row>
    <row r="2200" hidden="1">
      <c r="A2200" s="31" t="s">
        <v>3438</v>
      </c>
      <c r="B2200" s="29">
        <v>0.0</v>
      </c>
      <c r="C2200" s="26"/>
      <c r="D2200" s="27">
        <v>0.0</v>
      </c>
      <c r="E2200" s="40"/>
    </row>
    <row r="2201" hidden="1">
      <c r="A2201" s="31" t="s">
        <v>3439</v>
      </c>
      <c r="B2201" s="29">
        <v>2753.0</v>
      </c>
      <c r="C2201" s="26">
        <v>2753.0</v>
      </c>
      <c r="D2201" s="27">
        <v>0.0</v>
      </c>
      <c r="E2201" s="28" t="s">
        <v>7825</v>
      </c>
    </row>
    <row r="2202" hidden="1">
      <c r="A2202" s="31" t="s">
        <v>3441</v>
      </c>
      <c r="B2202" s="29">
        <v>1760.0</v>
      </c>
      <c r="C2202" s="26">
        <v>2080.0</v>
      </c>
      <c r="D2202" s="27">
        <v>320.0</v>
      </c>
      <c r="E2202" s="40"/>
    </row>
    <row r="2203" hidden="1">
      <c r="A2203" s="57" t="s">
        <v>3442</v>
      </c>
      <c r="B2203" s="29">
        <v>87812.0</v>
      </c>
      <c r="C2203" s="29">
        <v>87812.0</v>
      </c>
      <c r="D2203" s="27">
        <v>0.0</v>
      </c>
      <c r="E2203" s="41"/>
    </row>
    <row r="2204" hidden="1">
      <c r="A2204" s="57" t="s">
        <v>3443</v>
      </c>
      <c r="B2204" s="29">
        <v>36863.0</v>
      </c>
      <c r="C2204" s="58">
        <v>36863.0</v>
      </c>
      <c r="D2204" s="27">
        <v>0.0</v>
      </c>
      <c r="E2204" s="41"/>
    </row>
    <row r="2205" hidden="1">
      <c r="A2205" s="57" t="s">
        <v>3444</v>
      </c>
      <c r="B2205" s="29">
        <v>69202.0</v>
      </c>
      <c r="C2205" s="58">
        <v>68560.0</v>
      </c>
      <c r="D2205" s="27">
        <v>-642.0</v>
      </c>
      <c r="E2205" s="41"/>
    </row>
    <row r="2206" hidden="1">
      <c r="A2206" s="57" t="s">
        <v>3445</v>
      </c>
      <c r="B2206" s="29">
        <v>61954.0</v>
      </c>
      <c r="C2206" s="58">
        <v>61954.0</v>
      </c>
      <c r="D2206" s="27">
        <v>0.0</v>
      </c>
      <c r="E2206" s="41"/>
    </row>
    <row r="2207" hidden="1">
      <c r="A2207" s="57" t="s">
        <v>3447</v>
      </c>
      <c r="B2207" s="29">
        <v>651.0</v>
      </c>
      <c r="C2207" s="58">
        <v>651.0</v>
      </c>
      <c r="D2207" s="27">
        <v>0.0</v>
      </c>
      <c r="E2207" s="41"/>
    </row>
    <row r="2208" hidden="1">
      <c r="A2208" s="57" t="s">
        <v>3448</v>
      </c>
      <c r="B2208" s="29">
        <v>9292.0</v>
      </c>
      <c r="C2208" s="58">
        <v>9292.0</v>
      </c>
      <c r="D2208" s="27">
        <v>0.0</v>
      </c>
      <c r="E2208" s="41"/>
    </row>
    <row r="2209" hidden="1">
      <c r="A2209" s="35" t="s">
        <v>3449</v>
      </c>
      <c r="B2209" s="29">
        <v>323158.5</v>
      </c>
      <c r="C2209" s="58">
        <v>322516.5</v>
      </c>
      <c r="D2209" s="27">
        <v>-642.0</v>
      </c>
      <c r="E2209" s="41"/>
    </row>
    <row r="2210" hidden="1">
      <c r="A2210" s="36" t="s">
        <v>3450</v>
      </c>
      <c r="B2210" s="42">
        <v>-199.5</v>
      </c>
      <c r="C2210" s="64">
        <v>283.5</v>
      </c>
      <c r="D2210" s="65">
        <v>483.0</v>
      </c>
      <c r="E2210" s="45"/>
    </row>
    <row r="2211" hidden="1">
      <c r="A2211" s="39"/>
      <c r="B2211" s="59"/>
      <c r="C2211" s="66"/>
      <c r="D2211" s="60"/>
      <c r="E2211" s="67"/>
    </row>
    <row r="2212" hidden="1">
      <c r="A2212" s="39"/>
      <c r="B2212" s="59"/>
      <c r="C2212" s="66"/>
      <c r="D2212" s="60"/>
      <c r="E2212" s="67"/>
    </row>
    <row r="2213" hidden="1">
      <c r="A2213" s="5" t="s">
        <v>4462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3423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45999.0</v>
      </c>
      <c r="B2217" s="6"/>
      <c r="C2217" s="53" t="s">
        <v>3424</v>
      </c>
      <c r="D2217" s="15">
        <v>46005.0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4" t="s">
        <v>4468</v>
      </c>
      <c r="B2219" s="7"/>
      <c r="C2219" s="16"/>
      <c r="D2219" s="55" t="s">
        <v>4469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3425</v>
      </c>
      <c r="B2221" s="6"/>
      <c r="C2221" s="6"/>
      <c r="D2221" s="6"/>
      <c r="E2221" s="7"/>
    </row>
    <row r="2222" hidden="1">
      <c r="A2222" s="20" t="s">
        <v>3426</v>
      </c>
      <c r="B2222" s="21" t="s">
        <v>3427</v>
      </c>
      <c r="C2222" s="22" t="s">
        <v>3428</v>
      </c>
      <c r="D2222" s="21" t="s">
        <v>3429</v>
      </c>
      <c r="E2222" s="23" t="s">
        <v>13</v>
      </c>
    </row>
    <row r="2223" hidden="1">
      <c r="A2223" s="56" t="s">
        <v>3430</v>
      </c>
      <c r="B2223" s="25">
        <v>35222.0</v>
      </c>
      <c r="C2223" s="26">
        <v>35222.0</v>
      </c>
      <c r="D2223" s="27">
        <v>0.0</v>
      </c>
      <c r="E2223" s="28"/>
    </row>
    <row r="2224" hidden="1">
      <c r="A2224" s="56" t="s">
        <v>3431</v>
      </c>
      <c r="B2224" s="29">
        <v>24472.0</v>
      </c>
      <c r="C2224" s="26">
        <v>24472.0</v>
      </c>
      <c r="D2224" s="27">
        <v>0.0</v>
      </c>
      <c r="E2224" s="28"/>
    </row>
    <row r="2225" hidden="1">
      <c r="A2225" s="56" t="s">
        <v>3432</v>
      </c>
      <c r="B2225" s="29">
        <v>0.0</v>
      </c>
      <c r="C2225" s="26"/>
      <c r="D2225" s="27">
        <v>0.0</v>
      </c>
      <c r="E2225" s="41"/>
    </row>
    <row r="2226" hidden="1">
      <c r="A2226" s="56" t="s">
        <v>3434</v>
      </c>
      <c r="B2226" s="29">
        <v>2399.0</v>
      </c>
      <c r="C2226" s="26">
        <v>2399.0</v>
      </c>
      <c r="D2226" s="27">
        <v>0.0</v>
      </c>
      <c r="E2226" s="41"/>
    </row>
    <row r="2227" hidden="1">
      <c r="A2227" s="31" t="s">
        <v>3436</v>
      </c>
      <c r="B2227" s="29">
        <v>0.0</v>
      </c>
      <c r="C2227" s="26"/>
      <c r="D2227" s="27">
        <v>0.0</v>
      </c>
      <c r="E2227" s="28"/>
    </row>
    <row r="2228" hidden="1">
      <c r="A2228" s="31" t="s">
        <v>3438</v>
      </c>
      <c r="B2228" s="29">
        <v>0.0</v>
      </c>
      <c r="C2228" s="26"/>
      <c r="D2228" s="27">
        <v>0.0</v>
      </c>
      <c r="E2228" s="40"/>
    </row>
    <row r="2229" hidden="1">
      <c r="A2229" s="31" t="s">
        <v>3439</v>
      </c>
      <c r="B2229" s="29">
        <v>1000.0</v>
      </c>
      <c r="C2229" s="26">
        <v>1000.0</v>
      </c>
      <c r="D2229" s="27">
        <v>0.0</v>
      </c>
      <c r="E2229" s="28" t="s">
        <v>5186</v>
      </c>
    </row>
    <row r="2230" hidden="1">
      <c r="A2230" s="31" t="s">
        <v>3441</v>
      </c>
      <c r="B2230" s="29">
        <v>1920.0</v>
      </c>
      <c r="C2230" s="26">
        <v>1920.0</v>
      </c>
      <c r="D2230" s="27">
        <v>0.0</v>
      </c>
      <c r="E2230" s="40"/>
    </row>
    <row r="2231" hidden="1">
      <c r="A2231" s="57" t="s">
        <v>3442</v>
      </c>
      <c r="B2231" s="29">
        <v>122793.0</v>
      </c>
      <c r="C2231" s="29">
        <v>122793.0</v>
      </c>
      <c r="D2231" s="27">
        <v>0.0</v>
      </c>
      <c r="E2231" s="41"/>
    </row>
    <row r="2232" hidden="1">
      <c r="A2232" s="57" t="s">
        <v>3443</v>
      </c>
      <c r="B2232" s="29">
        <v>33566.0</v>
      </c>
      <c r="C2232" s="58">
        <v>33566.0</v>
      </c>
      <c r="D2232" s="27">
        <v>0.0</v>
      </c>
      <c r="E2232" s="41"/>
    </row>
    <row r="2233" hidden="1">
      <c r="A2233" s="57" t="s">
        <v>3444</v>
      </c>
      <c r="B2233" s="29">
        <v>73790.0</v>
      </c>
      <c r="C2233" s="58">
        <v>73167.0</v>
      </c>
      <c r="D2233" s="27">
        <v>-623.0</v>
      </c>
      <c r="E2233" s="41"/>
    </row>
    <row r="2234" hidden="1">
      <c r="A2234" s="57" t="s">
        <v>3445</v>
      </c>
      <c r="B2234" s="29">
        <v>66767.0</v>
      </c>
      <c r="C2234" s="58">
        <v>66767.0</v>
      </c>
      <c r="D2234" s="27">
        <v>0.0</v>
      </c>
      <c r="E2234" s="41"/>
    </row>
    <row r="2235" hidden="1">
      <c r="A2235" s="57" t="s">
        <v>3447</v>
      </c>
      <c r="B2235" s="29">
        <v>5579.0</v>
      </c>
      <c r="C2235" s="58">
        <v>5579.0</v>
      </c>
      <c r="D2235" s="27">
        <v>0.0</v>
      </c>
      <c r="E2235" s="41"/>
    </row>
    <row r="2236" hidden="1">
      <c r="A2236" s="57" t="s">
        <v>3448</v>
      </c>
      <c r="B2236" s="29">
        <v>14161.0</v>
      </c>
      <c r="C2236" s="58">
        <v>13832.0</v>
      </c>
      <c r="D2236" s="27">
        <v>-329.0</v>
      </c>
      <c r="E2236" s="41"/>
    </row>
    <row r="2237" hidden="1">
      <c r="A2237" s="35" t="s">
        <v>3449</v>
      </c>
      <c r="B2237" s="29">
        <v>367507.0</v>
      </c>
      <c r="C2237" s="58">
        <v>366610.0</v>
      </c>
      <c r="D2237" s="27">
        <v>-897.0</v>
      </c>
      <c r="E2237" s="41"/>
    </row>
    <row r="2238" hidden="1">
      <c r="A2238" s="36" t="s">
        <v>3450</v>
      </c>
      <c r="B2238" s="42">
        <v>1.0</v>
      </c>
      <c r="C2238" s="64">
        <v>275.0</v>
      </c>
      <c r="D2238" s="65">
        <v>274.0</v>
      </c>
      <c r="E2238" s="45"/>
    </row>
    <row r="2239" hidden="1">
      <c r="A2239" s="39"/>
      <c r="B2239" s="59"/>
      <c r="C2239" s="66"/>
      <c r="D2239" s="60"/>
      <c r="E2239" s="67"/>
    </row>
    <row r="2240" hidden="1">
      <c r="A2240" s="39"/>
      <c r="B2240" s="59"/>
      <c r="C2240" s="66"/>
      <c r="D2240" s="60"/>
      <c r="E2240" s="67"/>
    </row>
    <row r="2241" hidden="1">
      <c r="A2241" s="5" t="s">
        <v>4462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3423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45999.0</v>
      </c>
      <c r="B2245" s="6"/>
      <c r="C2245" s="53" t="s">
        <v>3424</v>
      </c>
      <c r="D2245" s="15">
        <v>46005.0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4" t="s">
        <v>4468</v>
      </c>
      <c r="B2247" s="7"/>
      <c r="C2247" s="16"/>
      <c r="D2247" s="55" t="s">
        <v>4469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3425</v>
      </c>
      <c r="B2249" s="6"/>
      <c r="C2249" s="6"/>
      <c r="D2249" s="6"/>
      <c r="E2249" s="7"/>
    </row>
    <row r="2250" hidden="1">
      <c r="A2250" s="20" t="s">
        <v>3426</v>
      </c>
      <c r="B2250" s="21" t="s">
        <v>3427</v>
      </c>
      <c r="C2250" s="22" t="s">
        <v>3428</v>
      </c>
      <c r="D2250" s="21" t="s">
        <v>3429</v>
      </c>
      <c r="E2250" s="23" t="s">
        <v>13</v>
      </c>
    </row>
    <row r="2251" hidden="1">
      <c r="A2251" s="56" t="s">
        <v>3430</v>
      </c>
      <c r="B2251" s="25">
        <v>35222.0</v>
      </c>
      <c r="C2251" s="26">
        <v>35222.0</v>
      </c>
      <c r="D2251" s="27">
        <v>0.0</v>
      </c>
      <c r="E2251" s="28"/>
    </row>
    <row r="2252" hidden="1">
      <c r="A2252" s="56" t="s">
        <v>3431</v>
      </c>
      <c r="B2252" s="29">
        <v>24472.0</v>
      </c>
      <c r="C2252" s="26">
        <v>24472.0</v>
      </c>
      <c r="D2252" s="27">
        <v>0.0</v>
      </c>
      <c r="E2252" s="28"/>
    </row>
    <row r="2253" hidden="1">
      <c r="A2253" s="56" t="s">
        <v>3432</v>
      </c>
      <c r="B2253" s="29">
        <v>0.0</v>
      </c>
      <c r="C2253" s="26"/>
      <c r="D2253" s="27">
        <v>0.0</v>
      </c>
      <c r="E2253" s="41"/>
    </row>
    <row r="2254" hidden="1">
      <c r="A2254" s="56" t="s">
        <v>3434</v>
      </c>
      <c r="B2254" s="29">
        <v>2399.0</v>
      </c>
      <c r="C2254" s="26">
        <v>2399.0</v>
      </c>
      <c r="D2254" s="27">
        <v>0.0</v>
      </c>
      <c r="E2254" s="41"/>
    </row>
    <row r="2255" hidden="1">
      <c r="A2255" s="31" t="s">
        <v>3436</v>
      </c>
      <c r="B2255" s="29">
        <v>0.0</v>
      </c>
      <c r="C2255" s="26"/>
      <c r="D2255" s="27">
        <v>0.0</v>
      </c>
      <c r="E2255" s="28"/>
    </row>
    <row r="2256" hidden="1">
      <c r="A2256" s="31" t="s">
        <v>3438</v>
      </c>
      <c r="B2256" s="29">
        <v>0.0</v>
      </c>
      <c r="C2256" s="26"/>
      <c r="D2256" s="27">
        <v>0.0</v>
      </c>
      <c r="E2256" s="40"/>
    </row>
    <row r="2257" hidden="1">
      <c r="A2257" s="31" t="s">
        <v>3439</v>
      </c>
      <c r="B2257" s="29">
        <v>1000.0</v>
      </c>
      <c r="C2257" s="26">
        <v>1000.0</v>
      </c>
      <c r="D2257" s="27">
        <v>0.0</v>
      </c>
      <c r="E2257" s="28" t="s">
        <v>5186</v>
      </c>
    </row>
    <row r="2258" hidden="1">
      <c r="A2258" s="31" t="s">
        <v>3441</v>
      </c>
      <c r="B2258" s="29">
        <v>1920.0</v>
      </c>
      <c r="C2258" s="26">
        <v>1920.0</v>
      </c>
      <c r="D2258" s="27">
        <v>0.0</v>
      </c>
      <c r="E2258" s="40"/>
    </row>
    <row r="2259" hidden="1">
      <c r="A2259" s="57" t="s">
        <v>3442</v>
      </c>
      <c r="B2259" s="29">
        <v>122793.0</v>
      </c>
      <c r="C2259" s="29">
        <v>122793.0</v>
      </c>
      <c r="D2259" s="27">
        <v>0.0</v>
      </c>
      <c r="E2259" s="41"/>
    </row>
    <row r="2260" hidden="1">
      <c r="A2260" s="57" t="s">
        <v>3443</v>
      </c>
      <c r="B2260" s="29">
        <v>33566.0</v>
      </c>
      <c r="C2260" s="58">
        <v>33566.0</v>
      </c>
      <c r="D2260" s="27">
        <v>0.0</v>
      </c>
      <c r="E2260" s="41"/>
    </row>
    <row r="2261" hidden="1">
      <c r="A2261" s="57" t="s">
        <v>3444</v>
      </c>
      <c r="B2261" s="29">
        <v>73790.0</v>
      </c>
      <c r="C2261" s="58">
        <v>73167.0</v>
      </c>
      <c r="D2261" s="27">
        <v>-623.0</v>
      </c>
      <c r="E2261" s="41"/>
    </row>
    <row r="2262" hidden="1">
      <c r="A2262" s="57" t="s">
        <v>3445</v>
      </c>
      <c r="B2262" s="29">
        <v>66767.0</v>
      </c>
      <c r="C2262" s="58">
        <v>66767.0</v>
      </c>
      <c r="D2262" s="27">
        <v>0.0</v>
      </c>
      <c r="E2262" s="41"/>
    </row>
    <row r="2263" hidden="1">
      <c r="A2263" s="57" t="s">
        <v>3447</v>
      </c>
      <c r="B2263" s="29">
        <v>5579.0</v>
      </c>
      <c r="C2263" s="58">
        <v>5579.0</v>
      </c>
      <c r="D2263" s="27">
        <v>0.0</v>
      </c>
      <c r="E2263" s="41"/>
    </row>
    <row r="2264" hidden="1">
      <c r="A2264" s="57" t="s">
        <v>3448</v>
      </c>
      <c r="B2264" s="29">
        <v>14161.0</v>
      </c>
      <c r="C2264" s="58">
        <v>13832.0</v>
      </c>
      <c r="D2264" s="27">
        <v>-329.0</v>
      </c>
      <c r="E2264" s="41"/>
    </row>
    <row r="2265" hidden="1">
      <c r="A2265" s="35" t="s">
        <v>3449</v>
      </c>
      <c r="B2265" s="29">
        <v>367507.0</v>
      </c>
      <c r="C2265" s="58">
        <v>366610.0</v>
      </c>
      <c r="D2265" s="27">
        <v>-897.0</v>
      </c>
      <c r="E2265" s="41"/>
    </row>
    <row r="2266" hidden="1">
      <c r="A2266" s="36" t="s">
        <v>3450</v>
      </c>
      <c r="B2266" s="42">
        <v>1.0</v>
      </c>
      <c r="C2266" s="64">
        <v>275.0</v>
      </c>
      <c r="D2266" s="65">
        <v>274.0</v>
      </c>
      <c r="E2266" s="45"/>
    </row>
    <row r="2267" hidden="1">
      <c r="A2267" s="39"/>
      <c r="B2267" s="59"/>
      <c r="C2267" s="66"/>
      <c r="D2267" s="60"/>
      <c r="E2267" s="67"/>
    </row>
    <row r="2268" hidden="1">
      <c r="A2268" s="39"/>
      <c r="B2268" s="59"/>
      <c r="C2268" s="66"/>
      <c r="D2268" s="60"/>
      <c r="E2268" s="67"/>
    </row>
    <row r="2269" hidden="1">
      <c r="A2269" s="5" t="s">
        <v>4462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3423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46006.0</v>
      </c>
      <c r="B2273" s="6"/>
      <c r="C2273" s="53" t="s">
        <v>3424</v>
      </c>
      <c r="D2273" s="15">
        <v>46012.0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4" t="s">
        <v>4468</v>
      </c>
      <c r="B2275" s="7"/>
      <c r="C2275" s="16"/>
      <c r="D2275" s="55" t="s">
        <v>4469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3425</v>
      </c>
      <c r="B2277" s="6"/>
      <c r="C2277" s="6"/>
      <c r="D2277" s="6"/>
      <c r="E2277" s="7"/>
    </row>
    <row r="2278" hidden="1">
      <c r="A2278" s="20" t="s">
        <v>3426</v>
      </c>
      <c r="B2278" s="21" t="s">
        <v>3427</v>
      </c>
      <c r="C2278" s="22" t="s">
        <v>3428</v>
      </c>
      <c r="D2278" s="21" t="s">
        <v>3429</v>
      </c>
      <c r="E2278" s="23" t="s">
        <v>13</v>
      </c>
    </row>
    <row r="2279" hidden="1">
      <c r="A2279" s="56" t="s">
        <v>3430</v>
      </c>
      <c r="B2279" s="25">
        <v>34313.0</v>
      </c>
      <c r="C2279" s="26">
        <v>34313.0</v>
      </c>
      <c r="D2279" s="27">
        <v>0.0</v>
      </c>
      <c r="E2279" s="28"/>
    </row>
    <row r="2280" hidden="1">
      <c r="A2280" s="56" t="s">
        <v>3431</v>
      </c>
      <c r="B2280" s="29">
        <v>25827.0</v>
      </c>
      <c r="C2280" s="26">
        <v>25827.0</v>
      </c>
      <c r="D2280" s="27">
        <v>0.0</v>
      </c>
      <c r="E2280" s="28"/>
    </row>
    <row r="2281" hidden="1">
      <c r="A2281" s="56" t="s">
        <v>3432</v>
      </c>
      <c r="B2281" s="29">
        <v>0.0</v>
      </c>
      <c r="C2281" s="26"/>
      <c r="D2281" s="27">
        <v>0.0</v>
      </c>
      <c r="E2281" s="41"/>
    </row>
    <row r="2282" hidden="1">
      <c r="A2282" s="56" t="s">
        <v>3434</v>
      </c>
      <c r="B2282" s="29">
        <v>3000.0</v>
      </c>
      <c r="C2282" s="26">
        <v>3000.0</v>
      </c>
      <c r="D2282" s="27">
        <v>0.0</v>
      </c>
      <c r="E2282" s="41"/>
    </row>
    <row r="2283" hidden="1">
      <c r="A2283" s="31" t="s">
        <v>3436</v>
      </c>
      <c r="B2283" s="29">
        <v>0.0</v>
      </c>
      <c r="C2283" s="26"/>
      <c r="D2283" s="27">
        <v>0.0</v>
      </c>
      <c r="E2283" s="28"/>
    </row>
    <row r="2284" hidden="1">
      <c r="A2284" s="31" t="s">
        <v>3438</v>
      </c>
      <c r="B2284" s="29">
        <v>0.0</v>
      </c>
      <c r="C2284" s="26"/>
      <c r="D2284" s="27">
        <v>0.0</v>
      </c>
      <c r="E2284" s="40"/>
    </row>
    <row r="2285" hidden="1">
      <c r="A2285" s="31" t="s">
        <v>3439</v>
      </c>
      <c r="B2285" s="29">
        <v>11155.0</v>
      </c>
      <c r="C2285" s="26">
        <v>11156.0</v>
      </c>
      <c r="D2285" s="27">
        <v>1.0</v>
      </c>
      <c r="E2285" s="28" t="s">
        <v>7826</v>
      </c>
    </row>
    <row r="2286" hidden="1">
      <c r="A2286" s="31" t="s">
        <v>3441</v>
      </c>
      <c r="B2286" s="29">
        <v>2080.0</v>
      </c>
      <c r="C2286" s="26">
        <v>2080.0</v>
      </c>
      <c r="D2286" s="27">
        <v>0.0</v>
      </c>
      <c r="E2286" s="40"/>
    </row>
    <row r="2287" hidden="1">
      <c r="A2287" s="57" t="s">
        <v>3442</v>
      </c>
      <c r="B2287" s="29">
        <v>108721.0</v>
      </c>
      <c r="C2287" s="29">
        <v>108721.0</v>
      </c>
      <c r="D2287" s="27">
        <v>0.0</v>
      </c>
      <c r="E2287" s="41"/>
    </row>
    <row r="2288" hidden="1">
      <c r="A2288" s="57" t="s">
        <v>3443</v>
      </c>
      <c r="B2288" s="29">
        <v>41898.0</v>
      </c>
      <c r="C2288" s="58">
        <v>41898.0</v>
      </c>
      <c r="D2288" s="27">
        <v>0.0</v>
      </c>
      <c r="E2288" s="41"/>
    </row>
    <row r="2289" hidden="1">
      <c r="A2289" s="57" t="s">
        <v>3444</v>
      </c>
      <c r="B2289" s="29">
        <v>102168.0</v>
      </c>
      <c r="C2289" s="58">
        <v>101380.0</v>
      </c>
      <c r="D2289" s="27">
        <v>-788.0</v>
      </c>
      <c r="E2289" s="41"/>
    </row>
    <row r="2290" hidden="1">
      <c r="A2290" s="57" t="s">
        <v>3445</v>
      </c>
      <c r="B2290" s="29">
        <v>68667.2</v>
      </c>
      <c r="C2290" s="58">
        <v>68667.2</v>
      </c>
      <c r="D2290" s="27">
        <v>0.0</v>
      </c>
      <c r="E2290" s="41"/>
    </row>
    <row r="2291" hidden="1">
      <c r="A2291" s="57" t="s">
        <v>3447</v>
      </c>
      <c r="B2291" s="29">
        <v>1905.0</v>
      </c>
      <c r="C2291" s="58">
        <v>1905.0</v>
      </c>
      <c r="D2291" s="27">
        <v>0.0</v>
      </c>
      <c r="E2291" s="41"/>
    </row>
    <row r="2292" hidden="1">
      <c r="A2292" s="57" t="s">
        <v>3448</v>
      </c>
      <c r="B2292" s="29">
        <v>17893.0</v>
      </c>
      <c r="C2292" s="58">
        <v>17629.0</v>
      </c>
      <c r="D2292" s="27">
        <v>-264.0</v>
      </c>
      <c r="E2292" s="41"/>
    </row>
    <row r="2293" hidden="1">
      <c r="A2293" s="35" t="s">
        <v>3449</v>
      </c>
      <c r="B2293" s="29">
        <v>399731.7</v>
      </c>
      <c r="C2293" s="58">
        <v>398679.7</v>
      </c>
      <c r="D2293" s="27">
        <v>-1052.0</v>
      </c>
      <c r="E2293" s="41"/>
    </row>
    <row r="2294" hidden="1">
      <c r="A2294" s="36" t="s">
        <v>3450</v>
      </c>
      <c r="B2294" s="42">
        <v>2.5</v>
      </c>
      <c r="C2294" s="64">
        <v>267.5</v>
      </c>
      <c r="D2294" s="65">
        <v>265.0</v>
      </c>
      <c r="E2294" s="45"/>
    </row>
    <row r="2295" hidden="1">
      <c r="A2295" s="39"/>
      <c r="B2295" s="59"/>
      <c r="C2295" s="66"/>
      <c r="D2295" s="60"/>
      <c r="E2295" s="67"/>
    </row>
    <row r="2296" hidden="1">
      <c r="A2296" s="39"/>
      <c r="B2296" s="59"/>
      <c r="C2296" s="66"/>
      <c r="D2296" s="60"/>
      <c r="E2296" s="67"/>
    </row>
    <row r="2297" hidden="1">
      <c r="A2297" s="5" t="s">
        <v>4462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3423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46013.0</v>
      </c>
      <c r="B2301" s="6"/>
      <c r="C2301" s="53" t="s">
        <v>3424</v>
      </c>
      <c r="D2301" s="15">
        <v>46019.0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4" t="s">
        <v>4468</v>
      </c>
      <c r="B2303" s="7"/>
      <c r="C2303" s="16"/>
      <c r="D2303" s="55" t="s">
        <v>4469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3425</v>
      </c>
      <c r="B2305" s="6"/>
      <c r="C2305" s="6"/>
      <c r="D2305" s="6"/>
      <c r="E2305" s="7"/>
    </row>
    <row r="2306" hidden="1">
      <c r="A2306" s="20" t="s">
        <v>3426</v>
      </c>
      <c r="B2306" s="21" t="s">
        <v>3427</v>
      </c>
      <c r="C2306" s="22" t="s">
        <v>3428</v>
      </c>
      <c r="D2306" s="21" t="s">
        <v>3429</v>
      </c>
      <c r="E2306" s="23" t="s">
        <v>13</v>
      </c>
    </row>
    <row r="2307" hidden="1">
      <c r="A2307" s="56" t="s">
        <v>3430</v>
      </c>
      <c r="B2307" s="25">
        <v>24381.0</v>
      </c>
      <c r="C2307" s="26">
        <v>24381.0</v>
      </c>
      <c r="D2307" s="27">
        <v>0.0</v>
      </c>
      <c r="E2307" s="28"/>
    </row>
    <row r="2308" hidden="1">
      <c r="A2308" s="56" t="s">
        <v>3431</v>
      </c>
      <c r="B2308" s="29">
        <v>12294.0</v>
      </c>
      <c r="C2308" s="26">
        <v>12294.0</v>
      </c>
      <c r="D2308" s="27">
        <v>0.0</v>
      </c>
      <c r="E2308" s="28"/>
    </row>
    <row r="2309" hidden="1">
      <c r="A2309" s="56" t="s">
        <v>3432</v>
      </c>
      <c r="B2309" s="29">
        <v>0.0</v>
      </c>
      <c r="C2309" s="26"/>
      <c r="D2309" s="27">
        <v>0.0</v>
      </c>
      <c r="E2309" s="41"/>
    </row>
    <row r="2310" hidden="1">
      <c r="A2310" s="56" t="s">
        <v>3434</v>
      </c>
      <c r="B2310" s="29">
        <v>2000.0</v>
      </c>
      <c r="C2310" s="26">
        <v>2000.0</v>
      </c>
      <c r="D2310" s="27">
        <v>0.0</v>
      </c>
      <c r="E2310" s="41"/>
    </row>
    <row r="2311" hidden="1">
      <c r="A2311" s="31" t="s">
        <v>3436</v>
      </c>
      <c r="B2311" s="29">
        <v>0.0</v>
      </c>
      <c r="C2311" s="26"/>
      <c r="D2311" s="27">
        <v>0.0</v>
      </c>
      <c r="E2311" s="28"/>
    </row>
    <row r="2312" hidden="1">
      <c r="A2312" s="31" t="s">
        <v>3438</v>
      </c>
      <c r="B2312" s="29">
        <v>0.0</v>
      </c>
      <c r="C2312" s="26"/>
      <c r="D2312" s="27">
        <v>0.0</v>
      </c>
      <c r="E2312" s="40"/>
    </row>
    <row r="2313" hidden="1">
      <c r="A2313" s="31" t="s">
        <v>3439</v>
      </c>
      <c r="B2313" s="29">
        <v>1635.0</v>
      </c>
      <c r="C2313" s="26">
        <v>1635.0</v>
      </c>
      <c r="D2313" s="27">
        <v>0.0</v>
      </c>
      <c r="E2313" s="28" t="s">
        <v>7827</v>
      </c>
    </row>
    <row r="2314" hidden="1">
      <c r="A2314" s="31" t="s">
        <v>3441</v>
      </c>
      <c r="B2314" s="29">
        <v>480.0</v>
      </c>
      <c r="C2314" s="26">
        <v>480.0</v>
      </c>
      <c r="D2314" s="27">
        <v>0.0</v>
      </c>
      <c r="E2314" s="40"/>
    </row>
    <row r="2315" hidden="1">
      <c r="A2315" s="57" t="s">
        <v>3442</v>
      </c>
      <c r="B2315" s="29">
        <v>63848.0</v>
      </c>
      <c r="C2315" s="29">
        <v>63848.0</v>
      </c>
      <c r="D2315" s="27">
        <v>0.0</v>
      </c>
      <c r="E2315" s="41"/>
    </row>
    <row r="2316" hidden="1">
      <c r="A2316" s="57" t="s">
        <v>3443</v>
      </c>
      <c r="B2316" s="29">
        <v>25575.0</v>
      </c>
      <c r="C2316" s="58">
        <v>25575.0</v>
      </c>
      <c r="D2316" s="27">
        <v>0.0</v>
      </c>
      <c r="E2316" s="41"/>
    </row>
    <row r="2317" hidden="1">
      <c r="A2317" s="57" t="s">
        <v>3444</v>
      </c>
      <c r="B2317" s="29">
        <v>56624.0</v>
      </c>
      <c r="C2317" s="58">
        <v>55931.0</v>
      </c>
      <c r="D2317" s="27">
        <v>-693.0</v>
      </c>
      <c r="E2317" s="41"/>
    </row>
    <row r="2318" hidden="1">
      <c r="A2318" s="57" t="s">
        <v>3445</v>
      </c>
      <c r="B2318" s="29">
        <v>39736.0</v>
      </c>
      <c r="C2318" s="58">
        <v>39736.0</v>
      </c>
      <c r="D2318" s="27">
        <v>0.0</v>
      </c>
      <c r="E2318" s="41"/>
    </row>
    <row r="2319" hidden="1">
      <c r="A2319" s="57" t="s">
        <v>3447</v>
      </c>
      <c r="B2319" s="29">
        <v>250.0</v>
      </c>
      <c r="C2319" s="58">
        <v>250.0</v>
      </c>
      <c r="D2319" s="27">
        <v>0.0</v>
      </c>
      <c r="E2319" s="41"/>
    </row>
    <row r="2320" hidden="1">
      <c r="A2320" s="57" t="s">
        <v>3448</v>
      </c>
      <c r="B2320" s="29">
        <v>7959.0</v>
      </c>
      <c r="C2320" s="58">
        <v>7959.0</v>
      </c>
      <c r="D2320" s="27">
        <v>0.0</v>
      </c>
      <c r="E2320" s="41"/>
    </row>
    <row r="2321" hidden="1">
      <c r="A2321" s="35" t="s">
        <v>3449</v>
      </c>
      <c r="B2321" s="29">
        <v>226698.0</v>
      </c>
      <c r="C2321" s="58">
        <v>226005.0</v>
      </c>
      <c r="D2321" s="27">
        <v>-693.0</v>
      </c>
      <c r="E2321" s="41"/>
    </row>
    <row r="2322" hidden="1">
      <c r="A2322" s="36" t="s">
        <v>3450</v>
      </c>
      <c r="B2322" s="42">
        <v>125.0</v>
      </c>
      <c r="C2322" s="64">
        <v>125.0</v>
      </c>
      <c r="D2322" s="65">
        <v>0.0</v>
      </c>
      <c r="E2322" s="45"/>
    </row>
    <row r="2323" hidden="1">
      <c r="A2323" s="39"/>
      <c r="B2323" s="59"/>
      <c r="C2323" s="66"/>
      <c r="D2323" s="60"/>
      <c r="E2323" s="67"/>
    </row>
    <row r="2324" hidden="1">
      <c r="A2324" s="39"/>
      <c r="B2324" s="59"/>
      <c r="C2324" s="66"/>
      <c r="D2324" s="60"/>
      <c r="E2324" s="67"/>
    </row>
    <row r="2325" hidden="1">
      <c r="A2325" s="5" t="s">
        <v>4462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3423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46020.0</v>
      </c>
      <c r="B2329" s="6"/>
      <c r="C2329" s="53" t="s">
        <v>3424</v>
      </c>
      <c r="D2329" s="15">
        <v>46022.0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4" t="s">
        <v>4468</v>
      </c>
      <c r="B2331" s="7"/>
      <c r="C2331" s="16"/>
      <c r="D2331" s="55" t="s">
        <v>4471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3425</v>
      </c>
      <c r="B2333" s="6"/>
      <c r="C2333" s="6"/>
      <c r="D2333" s="6"/>
      <c r="E2333" s="7"/>
    </row>
    <row r="2334" hidden="1">
      <c r="A2334" s="20" t="s">
        <v>3426</v>
      </c>
      <c r="B2334" s="21" t="s">
        <v>3427</v>
      </c>
      <c r="C2334" s="22" t="s">
        <v>3428</v>
      </c>
      <c r="D2334" s="21" t="s">
        <v>3429</v>
      </c>
      <c r="E2334" s="23" t="s">
        <v>13</v>
      </c>
    </row>
    <row r="2335" hidden="1">
      <c r="A2335" s="56" t="s">
        <v>3430</v>
      </c>
      <c r="B2335" s="25">
        <v>11259.0</v>
      </c>
      <c r="C2335" s="26">
        <v>11259.0</v>
      </c>
      <c r="D2335" s="27">
        <v>0.0</v>
      </c>
      <c r="E2335" s="28"/>
    </row>
    <row r="2336" hidden="1">
      <c r="A2336" s="56" t="s">
        <v>3431</v>
      </c>
      <c r="B2336" s="29">
        <v>8531.0</v>
      </c>
      <c r="C2336" s="26">
        <v>8531.0</v>
      </c>
      <c r="D2336" s="27">
        <v>0.0</v>
      </c>
      <c r="E2336" s="28"/>
    </row>
    <row r="2337" hidden="1">
      <c r="A2337" s="56" t="s">
        <v>3432</v>
      </c>
      <c r="B2337" s="29">
        <v>0.0</v>
      </c>
      <c r="C2337" s="26"/>
      <c r="D2337" s="27">
        <v>0.0</v>
      </c>
      <c r="E2337" s="41"/>
    </row>
    <row r="2338" hidden="1">
      <c r="A2338" s="56" t="s">
        <v>3434</v>
      </c>
      <c r="B2338" s="29">
        <v>0.0</v>
      </c>
      <c r="C2338" s="26"/>
      <c r="D2338" s="27">
        <v>0.0</v>
      </c>
      <c r="E2338" s="41"/>
    </row>
    <row r="2339" hidden="1">
      <c r="A2339" s="31" t="s">
        <v>3436</v>
      </c>
      <c r="B2339" s="29">
        <v>0.0</v>
      </c>
      <c r="C2339" s="26"/>
      <c r="D2339" s="27">
        <v>0.0</v>
      </c>
      <c r="E2339" s="28"/>
    </row>
    <row r="2340" hidden="1">
      <c r="A2340" s="31" t="s">
        <v>3438</v>
      </c>
      <c r="B2340" s="29">
        <v>0.0</v>
      </c>
      <c r="C2340" s="26"/>
      <c r="D2340" s="27">
        <v>0.0</v>
      </c>
      <c r="E2340" s="40"/>
    </row>
    <row r="2341" hidden="1">
      <c r="A2341" s="31" t="s">
        <v>3439</v>
      </c>
      <c r="B2341" s="29">
        <v>6769.0</v>
      </c>
      <c r="C2341" s="26">
        <v>6769.0</v>
      </c>
      <c r="D2341" s="27">
        <v>0.0</v>
      </c>
      <c r="E2341" s="28"/>
    </row>
    <row r="2342" hidden="1">
      <c r="A2342" s="31" t="s">
        <v>3441</v>
      </c>
      <c r="B2342" s="29">
        <v>1000.0</v>
      </c>
      <c r="C2342" s="26">
        <v>1000.0</v>
      </c>
      <c r="D2342" s="27">
        <v>0.0</v>
      </c>
      <c r="E2342" s="40"/>
    </row>
    <row r="2343" hidden="1">
      <c r="A2343" s="57" t="s">
        <v>3442</v>
      </c>
      <c r="B2343" s="29">
        <v>41744.0</v>
      </c>
      <c r="C2343" s="29">
        <v>41744.0</v>
      </c>
      <c r="D2343" s="27">
        <v>0.0</v>
      </c>
      <c r="E2343" s="41"/>
    </row>
    <row r="2344" hidden="1">
      <c r="A2344" s="57" t="s">
        <v>3443</v>
      </c>
      <c r="B2344" s="29">
        <v>13504.0</v>
      </c>
      <c r="C2344" s="58">
        <v>13504.0</v>
      </c>
      <c r="D2344" s="27">
        <v>0.0</v>
      </c>
      <c r="E2344" s="41"/>
    </row>
    <row r="2345" hidden="1">
      <c r="A2345" s="57" t="s">
        <v>3444</v>
      </c>
      <c r="B2345" s="29">
        <v>40763.0</v>
      </c>
      <c r="C2345" s="58">
        <v>40763.0</v>
      </c>
      <c r="D2345" s="27">
        <v>0.0</v>
      </c>
      <c r="E2345" s="41"/>
    </row>
    <row r="2346" hidden="1">
      <c r="A2346" s="57" t="s">
        <v>3445</v>
      </c>
      <c r="B2346" s="29">
        <v>26686.0</v>
      </c>
      <c r="C2346" s="58">
        <v>27129.0</v>
      </c>
      <c r="D2346" s="27">
        <v>443.0</v>
      </c>
      <c r="E2346" s="41"/>
    </row>
    <row r="2347" hidden="1">
      <c r="A2347" s="57" t="s">
        <v>3447</v>
      </c>
      <c r="B2347" s="29">
        <v>655.0</v>
      </c>
      <c r="C2347" s="58">
        <v>655.0</v>
      </c>
      <c r="D2347" s="27">
        <v>0.0</v>
      </c>
      <c r="E2347" s="41"/>
    </row>
    <row r="2348" hidden="1">
      <c r="A2348" s="57" t="s">
        <v>3448</v>
      </c>
      <c r="B2348" s="29">
        <v>8300.0</v>
      </c>
      <c r="C2348" s="58">
        <v>8300.0</v>
      </c>
      <c r="D2348" s="27">
        <v>0.0</v>
      </c>
      <c r="E2348" s="41"/>
    </row>
    <row r="2349" hidden="1">
      <c r="A2349" s="35" t="s">
        <v>3449</v>
      </c>
      <c r="B2349" s="29">
        <v>150839.5</v>
      </c>
      <c r="C2349" s="58">
        <v>151282.5</v>
      </c>
      <c r="D2349" s="27">
        <v>443.0</v>
      </c>
      <c r="E2349" s="41"/>
    </row>
    <row r="2350" hidden="1">
      <c r="A2350" s="36" t="s">
        <v>3450</v>
      </c>
      <c r="B2350" s="42">
        <v>71.5</v>
      </c>
      <c r="C2350" s="64">
        <v>71.5</v>
      </c>
      <c r="D2350" s="65">
        <v>0.0</v>
      </c>
      <c r="E2350" s="45"/>
    </row>
    <row r="2351" hidden="1">
      <c r="A2351" s="39"/>
      <c r="B2351" s="59"/>
      <c r="C2351" s="66"/>
      <c r="D2351" s="60"/>
      <c r="E2351" s="67"/>
    </row>
    <row r="2352" hidden="1">
      <c r="A2352" s="39"/>
      <c r="B2352" s="59"/>
      <c r="C2352" s="66"/>
      <c r="D2352" s="60"/>
      <c r="E2352" s="67"/>
    </row>
    <row r="2353" hidden="1">
      <c r="A2353" s="5" t="s">
        <v>4462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3423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46023.0</v>
      </c>
      <c r="B2357" s="6"/>
      <c r="C2357" s="53" t="s">
        <v>3424</v>
      </c>
      <c r="D2357" s="15">
        <v>46026.0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4" t="s">
        <v>4483</v>
      </c>
      <c r="B2359" s="7"/>
      <c r="C2359" s="16"/>
      <c r="D2359" s="55" t="s">
        <v>4469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3425</v>
      </c>
      <c r="B2361" s="6"/>
      <c r="C2361" s="6"/>
      <c r="D2361" s="6"/>
      <c r="E2361" s="7"/>
    </row>
    <row r="2362" hidden="1">
      <c r="A2362" s="20" t="s">
        <v>3426</v>
      </c>
      <c r="B2362" s="21" t="s">
        <v>3427</v>
      </c>
      <c r="C2362" s="22" t="s">
        <v>3428</v>
      </c>
      <c r="D2362" s="21" t="s">
        <v>3429</v>
      </c>
      <c r="E2362" s="23" t="s">
        <v>13</v>
      </c>
    </row>
    <row r="2363" hidden="1">
      <c r="A2363" s="56" t="s">
        <v>3430</v>
      </c>
      <c r="B2363" s="25">
        <v>26758.0</v>
      </c>
      <c r="C2363" s="26">
        <v>26760.0</v>
      </c>
      <c r="D2363" s="27">
        <v>2.0</v>
      </c>
      <c r="E2363" s="28"/>
    </row>
    <row r="2364" hidden="1">
      <c r="A2364" s="56" t="s">
        <v>3431</v>
      </c>
      <c r="B2364" s="29">
        <v>10323.0</v>
      </c>
      <c r="C2364" s="26">
        <v>10323.0</v>
      </c>
      <c r="D2364" s="27">
        <v>0.0</v>
      </c>
      <c r="E2364" s="28"/>
    </row>
    <row r="2365" hidden="1">
      <c r="A2365" s="56" t="s">
        <v>3432</v>
      </c>
      <c r="B2365" s="29">
        <v>0.0</v>
      </c>
      <c r="C2365" s="26"/>
      <c r="D2365" s="27">
        <v>0.0</v>
      </c>
      <c r="E2365" s="41"/>
    </row>
    <row r="2366" hidden="1">
      <c r="A2366" s="56" t="s">
        <v>3434</v>
      </c>
      <c r="B2366" s="29">
        <v>2500.0</v>
      </c>
      <c r="C2366" s="26">
        <v>2500.0</v>
      </c>
      <c r="D2366" s="27">
        <v>0.0</v>
      </c>
      <c r="E2366" s="41"/>
    </row>
    <row r="2367" hidden="1">
      <c r="A2367" s="31" t="s">
        <v>3436</v>
      </c>
      <c r="B2367" s="29">
        <v>0.0</v>
      </c>
      <c r="C2367" s="26">
        <v>299.0</v>
      </c>
      <c r="D2367" s="27">
        <v>299.0</v>
      </c>
      <c r="E2367" s="28" t="s">
        <v>7828</v>
      </c>
    </row>
    <row r="2368" hidden="1">
      <c r="A2368" s="31" t="s">
        <v>3438</v>
      </c>
      <c r="B2368" s="29">
        <v>0.0</v>
      </c>
      <c r="C2368" s="26"/>
      <c r="D2368" s="27">
        <v>0.0</v>
      </c>
      <c r="E2368" s="40"/>
    </row>
    <row r="2369" hidden="1">
      <c r="A2369" s="31" t="s">
        <v>3439</v>
      </c>
      <c r="B2369" s="29">
        <v>2158.0</v>
      </c>
      <c r="C2369" s="26">
        <v>1859.0</v>
      </c>
      <c r="D2369" s="27">
        <v>-299.0</v>
      </c>
      <c r="E2369" s="28" t="s">
        <v>7829</v>
      </c>
    </row>
    <row r="2370" hidden="1">
      <c r="A2370" s="31" t="s">
        <v>3441</v>
      </c>
      <c r="B2370" s="29">
        <v>280.0</v>
      </c>
      <c r="C2370" s="26">
        <v>280.0</v>
      </c>
      <c r="D2370" s="27">
        <v>0.0</v>
      </c>
      <c r="E2370" s="40"/>
    </row>
    <row r="2371" hidden="1">
      <c r="A2371" s="57" t="s">
        <v>3442</v>
      </c>
      <c r="B2371" s="29">
        <v>82138.0</v>
      </c>
      <c r="C2371" s="29">
        <v>82138.0</v>
      </c>
      <c r="D2371" s="27">
        <v>0.0</v>
      </c>
      <c r="E2371" s="41"/>
    </row>
    <row r="2372" hidden="1">
      <c r="A2372" s="57" t="s">
        <v>3443</v>
      </c>
      <c r="B2372" s="29">
        <v>25397.0</v>
      </c>
      <c r="C2372" s="58">
        <v>25397.0</v>
      </c>
      <c r="D2372" s="27">
        <v>0.0</v>
      </c>
      <c r="E2372" s="41"/>
    </row>
    <row r="2373" hidden="1">
      <c r="A2373" s="57" t="s">
        <v>3444</v>
      </c>
      <c r="B2373" s="29">
        <v>60931.0</v>
      </c>
      <c r="C2373" s="58">
        <v>60931.0</v>
      </c>
      <c r="D2373" s="27">
        <v>0.0</v>
      </c>
      <c r="E2373" s="41"/>
    </row>
    <row r="2374" hidden="1">
      <c r="A2374" s="57" t="s">
        <v>3445</v>
      </c>
      <c r="B2374" s="29">
        <v>45241.1</v>
      </c>
      <c r="C2374" s="58">
        <v>45241.1</v>
      </c>
      <c r="D2374" s="27">
        <v>0.0</v>
      </c>
      <c r="E2374" s="41"/>
    </row>
    <row r="2375" hidden="1">
      <c r="A2375" s="57" t="s">
        <v>3447</v>
      </c>
      <c r="B2375" s="29">
        <v>1759.0</v>
      </c>
      <c r="C2375" s="58">
        <v>1759.0</v>
      </c>
      <c r="D2375" s="27">
        <v>0.0</v>
      </c>
      <c r="E2375" s="41"/>
    </row>
    <row r="2376" hidden="1">
      <c r="A2376" s="57" t="s">
        <v>3448</v>
      </c>
      <c r="B2376" s="29">
        <v>13340.0</v>
      </c>
      <c r="C2376" s="58">
        <v>13340.0</v>
      </c>
      <c r="D2376" s="27">
        <v>0.0</v>
      </c>
      <c r="E2376" s="41"/>
    </row>
    <row r="2377" hidden="1">
      <c r="A2377" s="35" t="s">
        <v>3449</v>
      </c>
      <c r="B2377" s="29">
        <v>257484.6</v>
      </c>
      <c r="C2377" s="58">
        <v>257484.6</v>
      </c>
      <c r="D2377" s="27">
        <v>0.0</v>
      </c>
      <c r="E2377" s="41"/>
    </row>
    <row r="2378" hidden="1">
      <c r="A2378" s="36" t="s">
        <v>3450</v>
      </c>
      <c r="B2378" s="42">
        <v>0.5</v>
      </c>
      <c r="C2378" s="64">
        <v>2.5</v>
      </c>
      <c r="D2378" s="65">
        <v>2.0</v>
      </c>
      <c r="E2378" s="45"/>
    </row>
    <row r="2379" hidden="1">
      <c r="A2379" s="39"/>
      <c r="B2379" s="59"/>
      <c r="C2379" s="66"/>
      <c r="D2379" s="60"/>
      <c r="E2379" s="67"/>
    </row>
    <row r="2380" hidden="1">
      <c r="A2380" s="39"/>
      <c r="B2380" s="59"/>
      <c r="C2380" s="66"/>
      <c r="D2380" s="60"/>
      <c r="E2380" s="67"/>
    </row>
    <row r="2381" hidden="1">
      <c r="A2381" s="5" t="s">
        <v>4462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3423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46027.0</v>
      </c>
      <c r="B2385" s="6"/>
      <c r="C2385" s="53" t="s">
        <v>3424</v>
      </c>
      <c r="D2385" s="15">
        <v>46033.0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4" t="s">
        <v>4468</v>
      </c>
      <c r="B2387" s="7"/>
      <c r="C2387" s="16"/>
      <c r="D2387" s="55" t="s">
        <v>4469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3425</v>
      </c>
      <c r="B2389" s="6"/>
      <c r="C2389" s="6"/>
      <c r="D2389" s="6"/>
      <c r="E2389" s="7"/>
    </row>
    <row r="2390" hidden="1">
      <c r="A2390" s="20" t="s">
        <v>3426</v>
      </c>
      <c r="B2390" s="21" t="s">
        <v>3427</v>
      </c>
      <c r="C2390" s="22" t="s">
        <v>3428</v>
      </c>
      <c r="D2390" s="21" t="s">
        <v>3429</v>
      </c>
      <c r="E2390" s="23" t="s">
        <v>13</v>
      </c>
    </row>
    <row r="2391" hidden="1">
      <c r="A2391" s="56" t="s">
        <v>3430</v>
      </c>
      <c r="B2391" s="25">
        <v>26988.0</v>
      </c>
      <c r="C2391" s="26">
        <v>26988.0</v>
      </c>
      <c r="D2391" s="27">
        <v>0.0</v>
      </c>
      <c r="E2391" s="28"/>
    </row>
    <row r="2392" hidden="1">
      <c r="A2392" s="56" t="s">
        <v>3431</v>
      </c>
      <c r="B2392" s="29">
        <v>24468.0</v>
      </c>
      <c r="C2392" s="26">
        <v>24468.0</v>
      </c>
      <c r="D2392" s="27">
        <v>0.0</v>
      </c>
      <c r="E2392" s="28"/>
    </row>
    <row r="2393" hidden="1">
      <c r="A2393" s="56" t="s">
        <v>3432</v>
      </c>
      <c r="B2393" s="29">
        <v>0.0</v>
      </c>
      <c r="C2393" s="26"/>
      <c r="D2393" s="27">
        <v>0.0</v>
      </c>
      <c r="E2393" s="41"/>
    </row>
    <row r="2394" hidden="1">
      <c r="A2394" s="56" t="s">
        <v>3434</v>
      </c>
      <c r="B2394" s="29">
        <v>3000.0</v>
      </c>
      <c r="C2394" s="26">
        <v>3000.0</v>
      </c>
      <c r="D2394" s="27">
        <v>0.0</v>
      </c>
      <c r="E2394" s="41"/>
    </row>
    <row r="2395" hidden="1">
      <c r="A2395" s="31" t="s">
        <v>3436</v>
      </c>
      <c r="B2395" s="29">
        <v>489.0</v>
      </c>
      <c r="C2395" s="26">
        <v>589.0</v>
      </c>
      <c r="D2395" s="27">
        <v>100.0</v>
      </c>
      <c r="E2395" s="28" t="s">
        <v>7830</v>
      </c>
    </row>
    <row r="2396" hidden="1">
      <c r="A2396" s="31" t="s">
        <v>3438</v>
      </c>
      <c r="B2396" s="29">
        <v>0.0</v>
      </c>
      <c r="C2396" s="26"/>
      <c r="D2396" s="27">
        <v>0.0</v>
      </c>
      <c r="E2396" s="40"/>
    </row>
    <row r="2397" hidden="1">
      <c r="A2397" s="31" t="s">
        <v>3439</v>
      </c>
      <c r="B2397" s="29">
        <v>8149.0</v>
      </c>
      <c r="C2397" s="26">
        <v>8050.0</v>
      </c>
      <c r="D2397" s="27">
        <v>-99.0</v>
      </c>
      <c r="E2397" s="28" t="s">
        <v>7831</v>
      </c>
    </row>
    <row r="2398" hidden="1">
      <c r="A2398" s="31" t="s">
        <v>3441</v>
      </c>
      <c r="B2398" s="29">
        <v>2160.0</v>
      </c>
      <c r="C2398" s="26">
        <v>2200.0</v>
      </c>
      <c r="D2398" s="27">
        <v>40.0</v>
      </c>
      <c r="E2398" s="40"/>
    </row>
    <row r="2399" hidden="1">
      <c r="A2399" s="57" t="s">
        <v>3442</v>
      </c>
      <c r="B2399" s="29">
        <v>107766.0</v>
      </c>
      <c r="C2399" s="29">
        <v>107766.0</v>
      </c>
      <c r="D2399" s="27">
        <v>0.0</v>
      </c>
      <c r="E2399" s="41"/>
    </row>
    <row r="2400" hidden="1">
      <c r="A2400" s="57" t="s">
        <v>3443</v>
      </c>
      <c r="B2400" s="29">
        <v>24963.0</v>
      </c>
      <c r="C2400" s="58">
        <v>24963.0</v>
      </c>
      <c r="D2400" s="27">
        <v>0.0</v>
      </c>
      <c r="E2400" s="41"/>
    </row>
    <row r="2401" hidden="1">
      <c r="A2401" s="57" t="s">
        <v>3444</v>
      </c>
      <c r="B2401" s="29">
        <v>74700.0</v>
      </c>
      <c r="C2401" s="58">
        <v>73699.0</v>
      </c>
      <c r="D2401" s="27">
        <v>-1001.0</v>
      </c>
      <c r="E2401" s="41"/>
    </row>
    <row r="2402" hidden="1">
      <c r="A2402" s="57" t="s">
        <v>3445</v>
      </c>
      <c r="B2402" s="29">
        <v>71612.0</v>
      </c>
      <c r="C2402" s="58">
        <v>72110.0</v>
      </c>
      <c r="D2402" s="27">
        <v>498.0</v>
      </c>
      <c r="E2402" s="41"/>
    </row>
    <row r="2403" hidden="1">
      <c r="A2403" s="57" t="s">
        <v>3447</v>
      </c>
      <c r="B2403" s="29">
        <v>3372.0</v>
      </c>
      <c r="C2403" s="58">
        <v>3372.0</v>
      </c>
      <c r="D2403" s="27">
        <v>0.0</v>
      </c>
      <c r="E2403" s="41"/>
    </row>
    <row r="2404" hidden="1">
      <c r="A2404" s="57" t="s">
        <v>3448</v>
      </c>
      <c r="B2404" s="29">
        <v>13172.0</v>
      </c>
      <c r="C2404" s="58">
        <v>13172.0</v>
      </c>
      <c r="D2404" s="27">
        <v>0.0</v>
      </c>
      <c r="E2404" s="41"/>
    </row>
    <row r="2405" hidden="1">
      <c r="A2405" s="35" t="s">
        <v>3449</v>
      </c>
      <c r="B2405" s="29">
        <v>347666.0</v>
      </c>
      <c r="C2405" s="58">
        <v>347163.0</v>
      </c>
      <c r="D2405" s="27">
        <v>-503.0</v>
      </c>
      <c r="E2405" s="41"/>
    </row>
    <row r="2406" hidden="1">
      <c r="A2406" s="36" t="s">
        <v>3450</v>
      </c>
      <c r="B2406" s="42">
        <v>1.0</v>
      </c>
      <c r="C2406" s="64">
        <v>42.0</v>
      </c>
      <c r="D2406" s="65">
        <v>41.0</v>
      </c>
      <c r="E2406" s="45"/>
    </row>
    <row r="2407" hidden="1">
      <c r="A2407" s="39"/>
      <c r="B2407" s="59"/>
      <c r="C2407" s="66"/>
      <c r="D2407" s="60"/>
      <c r="E2407" s="67"/>
    </row>
    <row r="2408" hidden="1">
      <c r="A2408" s="39"/>
      <c r="B2408" s="59"/>
      <c r="C2408" s="66"/>
      <c r="D2408" s="60"/>
      <c r="E2408" s="67"/>
    </row>
    <row r="2409" hidden="1">
      <c r="A2409" s="5" t="s">
        <v>4462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3423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46034.0</v>
      </c>
      <c r="B2413" s="6"/>
      <c r="C2413" s="53" t="s">
        <v>3424</v>
      </c>
      <c r="D2413" s="15">
        <v>46040.0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4" t="s">
        <v>4468</v>
      </c>
      <c r="B2415" s="7"/>
      <c r="C2415" s="16"/>
      <c r="D2415" s="55" t="s">
        <v>4469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3425</v>
      </c>
      <c r="B2417" s="6"/>
      <c r="C2417" s="6"/>
      <c r="D2417" s="6"/>
      <c r="E2417" s="7"/>
    </row>
    <row r="2418" hidden="1">
      <c r="A2418" s="20" t="s">
        <v>3426</v>
      </c>
      <c r="B2418" s="21" t="s">
        <v>3427</v>
      </c>
      <c r="C2418" s="22" t="s">
        <v>3428</v>
      </c>
      <c r="D2418" s="21" t="s">
        <v>3429</v>
      </c>
      <c r="E2418" s="23" t="s">
        <v>13</v>
      </c>
    </row>
    <row r="2419" hidden="1">
      <c r="A2419" s="56" t="s">
        <v>3430</v>
      </c>
      <c r="B2419" s="25">
        <v>23829.0</v>
      </c>
      <c r="C2419" s="26">
        <v>23830.0</v>
      </c>
      <c r="D2419" s="27">
        <v>1.0</v>
      </c>
      <c r="E2419" s="28"/>
    </row>
    <row r="2420" hidden="1">
      <c r="A2420" s="56" t="s">
        <v>3431</v>
      </c>
      <c r="B2420" s="29">
        <v>22666.0</v>
      </c>
      <c r="C2420" s="26">
        <v>22666.0</v>
      </c>
      <c r="D2420" s="27">
        <v>0.0</v>
      </c>
      <c r="E2420" s="28"/>
    </row>
    <row r="2421" hidden="1">
      <c r="A2421" s="56" t="s">
        <v>3432</v>
      </c>
      <c r="B2421" s="29">
        <v>480.0</v>
      </c>
      <c r="C2421" s="26">
        <v>480.0</v>
      </c>
      <c r="D2421" s="27">
        <v>0.0</v>
      </c>
      <c r="E2421" s="41"/>
    </row>
    <row r="2422" hidden="1">
      <c r="A2422" s="56" t="s">
        <v>3434</v>
      </c>
      <c r="B2422" s="29">
        <v>1500.0</v>
      </c>
      <c r="C2422" s="26">
        <v>1500.0</v>
      </c>
      <c r="D2422" s="27">
        <v>0.0</v>
      </c>
      <c r="E2422" s="41"/>
    </row>
    <row r="2423" hidden="1">
      <c r="A2423" s="31" t="s">
        <v>3436</v>
      </c>
      <c r="B2423" s="29">
        <v>0.0</v>
      </c>
      <c r="C2423" s="26"/>
      <c r="D2423" s="27">
        <v>0.0</v>
      </c>
      <c r="E2423" s="28"/>
    </row>
    <row r="2424" hidden="1">
      <c r="A2424" s="31" t="s">
        <v>3438</v>
      </c>
      <c r="B2424" s="29">
        <v>0.0</v>
      </c>
      <c r="C2424" s="26">
        <v>38.0</v>
      </c>
      <c r="D2424" s="27">
        <v>38.0</v>
      </c>
      <c r="E2424" s="40"/>
    </row>
    <row r="2425" hidden="1">
      <c r="A2425" s="31" t="s">
        <v>3439</v>
      </c>
      <c r="B2425" s="29">
        <v>3391.0</v>
      </c>
      <c r="C2425" s="26">
        <v>2911.0</v>
      </c>
      <c r="D2425" s="27">
        <v>-480.0</v>
      </c>
      <c r="E2425" s="28" t="s">
        <v>7832</v>
      </c>
    </row>
    <row r="2426" hidden="1">
      <c r="A2426" s="31" t="s">
        <v>3441</v>
      </c>
      <c r="B2426" s="29">
        <v>1720.0</v>
      </c>
      <c r="C2426" s="26">
        <v>2240.0</v>
      </c>
      <c r="D2426" s="27">
        <v>520.0</v>
      </c>
      <c r="E2426" s="40" t="s">
        <v>7833</v>
      </c>
    </row>
    <row r="2427" hidden="1">
      <c r="A2427" s="57" t="s">
        <v>3442</v>
      </c>
      <c r="B2427" s="29">
        <v>103875.0</v>
      </c>
      <c r="C2427" s="29">
        <v>103282.0</v>
      </c>
      <c r="D2427" s="27">
        <v>-593.0</v>
      </c>
      <c r="E2427" s="41"/>
    </row>
    <row r="2428" hidden="1">
      <c r="A2428" s="57" t="s">
        <v>3443</v>
      </c>
      <c r="B2428" s="29">
        <v>36951.0</v>
      </c>
      <c r="C2428" s="58">
        <v>36951.0</v>
      </c>
      <c r="D2428" s="27">
        <v>0.0</v>
      </c>
      <c r="E2428" s="41"/>
    </row>
    <row r="2429" hidden="1">
      <c r="A2429" s="57" t="s">
        <v>3444</v>
      </c>
      <c r="B2429" s="29">
        <v>88643.0</v>
      </c>
      <c r="C2429" s="58">
        <v>88643.0</v>
      </c>
      <c r="D2429" s="27">
        <v>0.0</v>
      </c>
      <c r="E2429" s="41"/>
    </row>
    <row r="2430" hidden="1">
      <c r="A2430" s="57" t="s">
        <v>3445</v>
      </c>
      <c r="B2430" s="29">
        <v>75543.6</v>
      </c>
      <c r="C2430" s="58">
        <v>75543.6</v>
      </c>
      <c r="D2430" s="27">
        <v>0.0</v>
      </c>
      <c r="E2430" s="41"/>
    </row>
    <row r="2431" hidden="1">
      <c r="A2431" s="57" t="s">
        <v>3447</v>
      </c>
      <c r="B2431" s="29">
        <v>358.0</v>
      </c>
      <c r="C2431" s="58">
        <v>358.0</v>
      </c>
      <c r="D2431" s="27">
        <v>0.0</v>
      </c>
      <c r="E2431" s="41"/>
    </row>
    <row r="2432" hidden="1">
      <c r="A2432" s="57" t="s">
        <v>3448</v>
      </c>
      <c r="B2432" s="29">
        <v>7689.0</v>
      </c>
      <c r="C2432" s="58">
        <v>7689.0</v>
      </c>
      <c r="D2432" s="27">
        <v>0.0</v>
      </c>
      <c r="E2432" s="41"/>
    </row>
    <row r="2433" hidden="1">
      <c r="A2433" s="35" t="s">
        <v>3449</v>
      </c>
      <c r="B2433" s="29">
        <v>358955.1</v>
      </c>
      <c r="C2433" s="58">
        <v>358362.1</v>
      </c>
      <c r="D2433" s="27">
        <v>-593.0</v>
      </c>
      <c r="E2433" s="41"/>
    </row>
    <row r="2434" hidden="1">
      <c r="A2434" s="36" t="s">
        <v>3450</v>
      </c>
      <c r="B2434" s="42">
        <v>1.5</v>
      </c>
      <c r="C2434" s="64">
        <v>80.5</v>
      </c>
      <c r="D2434" s="65">
        <v>79.0</v>
      </c>
      <c r="E2434" s="45"/>
    </row>
    <row r="2435" hidden="1">
      <c r="A2435" s="39"/>
      <c r="B2435" s="59"/>
      <c r="C2435" s="66"/>
      <c r="D2435" s="60"/>
      <c r="E2435" s="67"/>
    </row>
    <row r="2436" hidden="1">
      <c r="A2436" s="39"/>
      <c r="B2436" s="59"/>
      <c r="C2436" s="66"/>
      <c r="D2436" s="60"/>
      <c r="E2436" s="67"/>
    </row>
    <row r="2437" hidden="1">
      <c r="A2437" s="5" t="s">
        <v>4462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3423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46041.0</v>
      </c>
      <c r="B2441" s="6"/>
      <c r="C2441" s="53" t="s">
        <v>3424</v>
      </c>
      <c r="D2441" s="15">
        <v>46047.0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4" t="s">
        <v>4468</v>
      </c>
      <c r="B2443" s="7"/>
      <c r="C2443" s="16"/>
      <c r="D2443" s="55" t="s">
        <v>4469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3425</v>
      </c>
      <c r="B2445" s="6"/>
      <c r="C2445" s="6"/>
      <c r="D2445" s="6"/>
      <c r="E2445" s="7"/>
    </row>
    <row r="2446" hidden="1">
      <c r="A2446" s="20" t="s">
        <v>3426</v>
      </c>
      <c r="B2446" s="21" t="s">
        <v>3427</v>
      </c>
      <c r="C2446" s="22" t="s">
        <v>3428</v>
      </c>
      <c r="D2446" s="21" t="s">
        <v>3429</v>
      </c>
      <c r="E2446" s="23" t="s">
        <v>13</v>
      </c>
    </row>
    <row r="2447" hidden="1">
      <c r="A2447" s="56" t="s">
        <v>3430</v>
      </c>
      <c r="B2447" s="25">
        <v>14396.0</v>
      </c>
      <c r="C2447" s="26">
        <v>14396.0</v>
      </c>
      <c r="D2447" s="27">
        <v>0.0</v>
      </c>
      <c r="E2447" s="28"/>
    </row>
    <row r="2448" hidden="1">
      <c r="A2448" s="56" t="s">
        <v>3431</v>
      </c>
      <c r="B2448" s="29">
        <v>19564.0</v>
      </c>
      <c r="C2448" s="26">
        <v>19564.0</v>
      </c>
      <c r="D2448" s="27">
        <v>0.0</v>
      </c>
      <c r="E2448" s="28"/>
    </row>
    <row r="2449" hidden="1">
      <c r="A2449" s="56" t="s">
        <v>3432</v>
      </c>
      <c r="B2449" s="29">
        <v>0.0</v>
      </c>
      <c r="C2449" s="26"/>
      <c r="D2449" s="27">
        <v>0.0</v>
      </c>
      <c r="E2449" s="41"/>
    </row>
    <row r="2450" hidden="1">
      <c r="A2450" s="56" t="s">
        <v>3434</v>
      </c>
      <c r="B2450" s="29">
        <v>3500.0</v>
      </c>
      <c r="C2450" s="26">
        <v>3500.0</v>
      </c>
      <c r="D2450" s="27">
        <v>0.0</v>
      </c>
      <c r="E2450" s="41"/>
    </row>
    <row r="2451" hidden="1">
      <c r="A2451" s="31" t="s">
        <v>3436</v>
      </c>
      <c r="B2451" s="29">
        <v>0.0</v>
      </c>
      <c r="C2451" s="26"/>
      <c r="D2451" s="27">
        <v>0.0</v>
      </c>
      <c r="E2451" s="28"/>
    </row>
    <row r="2452" hidden="1">
      <c r="A2452" s="31" t="s">
        <v>3438</v>
      </c>
      <c r="B2452" s="29">
        <v>0.0</v>
      </c>
      <c r="C2452" s="26"/>
      <c r="D2452" s="27">
        <v>0.0</v>
      </c>
      <c r="E2452" s="40"/>
    </row>
    <row r="2453" hidden="1">
      <c r="A2453" s="31" t="s">
        <v>3439</v>
      </c>
      <c r="B2453" s="29">
        <v>8655.0</v>
      </c>
      <c r="C2453" s="26">
        <v>8547.0</v>
      </c>
      <c r="D2453" s="27">
        <v>-108.0</v>
      </c>
      <c r="E2453" s="28" t="s">
        <v>7834</v>
      </c>
    </row>
    <row r="2454" hidden="1">
      <c r="A2454" s="31" t="s">
        <v>3441</v>
      </c>
      <c r="B2454" s="29">
        <v>1440.0</v>
      </c>
      <c r="C2454" s="26">
        <v>1520.0</v>
      </c>
      <c r="D2454" s="27">
        <v>80.0</v>
      </c>
      <c r="E2454" s="40" t="s">
        <v>7835</v>
      </c>
    </row>
    <row r="2455" hidden="1">
      <c r="A2455" s="57" t="s">
        <v>3442</v>
      </c>
      <c r="B2455" s="29">
        <v>85241.0</v>
      </c>
      <c r="C2455" s="29">
        <v>85241.0</v>
      </c>
      <c r="D2455" s="27">
        <v>0.0</v>
      </c>
      <c r="E2455" s="41"/>
    </row>
    <row r="2456" hidden="1">
      <c r="A2456" s="57" t="s">
        <v>3443</v>
      </c>
      <c r="B2456" s="29">
        <v>51353.0</v>
      </c>
      <c r="C2456" s="58">
        <v>51353.0</v>
      </c>
      <c r="D2456" s="27">
        <v>0.0</v>
      </c>
      <c r="E2456" s="41"/>
    </row>
    <row r="2457" hidden="1">
      <c r="A2457" s="57" t="s">
        <v>3444</v>
      </c>
      <c r="B2457" s="29">
        <v>87097.0</v>
      </c>
      <c r="C2457" s="58">
        <v>86166.0</v>
      </c>
      <c r="D2457" s="27">
        <v>-931.0</v>
      </c>
      <c r="E2457" s="41"/>
    </row>
    <row r="2458" hidden="1">
      <c r="A2458" s="57" t="s">
        <v>3445</v>
      </c>
      <c r="B2458" s="29">
        <v>68417.0</v>
      </c>
      <c r="C2458" s="58">
        <v>68792.0</v>
      </c>
      <c r="D2458" s="27">
        <v>375.0</v>
      </c>
      <c r="E2458" s="41"/>
    </row>
    <row r="2459" hidden="1">
      <c r="A2459" s="57" t="s">
        <v>3447</v>
      </c>
      <c r="B2459" s="29">
        <v>3940.0</v>
      </c>
      <c r="C2459" s="58">
        <v>3940.0</v>
      </c>
      <c r="D2459" s="27">
        <v>0.0</v>
      </c>
      <c r="E2459" s="41"/>
    </row>
    <row r="2460" hidden="1">
      <c r="A2460" s="57" t="s">
        <v>3448</v>
      </c>
      <c r="B2460" s="29">
        <v>6634.0</v>
      </c>
      <c r="C2460" s="58">
        <v>6634.0</v>
      </c>
      <c r="D2460" s="27">
        <v>0.0</v>
      </c>
      <c r="E2460" s="41"/>
    </row>
    <row r="2461" hidden="1">
      <c r="A2461" s="35" t="s">
        <v>3449</v>
      </c>
      <c r="B2461" s="29">
        <v>343602.0</v>
      </c>
      <c r="C2461" s="58">
        <v>342761.0</v>
      </c>
      <c r="D2461" s="27">
        <v>-841.0</v>
      </c>
      <c r="E2461" s="41"/>
    </row>
    <row r="2462" hidden="1">
      <c r="A2462" s="36" t="s">
        <v>3450</v>
      </c>
      <c r="B2462" s="42">
        <v>1.0</v>
      </c>
      <c r="C2462" s="64">
        <v>258.0</v>
      </c>
      <c r="D2462" s="65">
        <v>257.0</v>
      </c>
      <c r="E2462" s="45"/>
    </row>
    <row r="2463" hidden="1">
      <c r="A2463" s="39"/>
      <c r="B2463" s="59"/>
      <c r="C2463" s="66"/>
      <c r="D2463" s="60"/>
      <c r="E2463" s="67"/>
    </row>
    <row r="2464" hidden="1">
      <c r="A2464" s="39"/>
      <c r="B2464" s="59"/>
      <c r="C2464" s="66"/>
      <c r="D2464" s="60"/>
      <c r="E2464" s="67"/>
    </row>
    <row r="2465" hidden="1">
      <c r="A2465" s="5" t="s">
        <v>4462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3423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46048.0</v>
      </c>
      <c r="B2469" s="6"/>
      <c r="C2469" s="53" t="s">
        <v>3424</v>
      </c>
      <c r="D2469" s="15">
        <v>46053.0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4" t="s">
        <v>4468</v>
      </c>
      <c r="B2471" s="7"/>
      <c r="C2471" s="16"/>
      <c r="D2471" s="55" t="s">
        <v>4477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3425</v>
      </c>
      <c r="B2473" s="6"/>
      <c r="C2473" s="6"/>
      <c r="D2473" s="6"/>
      <c r="E2473" s="7"/>
    </row>
    <row r="2474" hidden="1">
      <c r="A2474" s="20" t="s">
        <v>3426</v>
      </c>
      <c r="B2474" s="21" t="s">
        <v>3427</v>
      </c>
      <c r="C2474" s="22" t="s">
        <v>3428</v>
      </c>
      <c r="D2474" s="21" t="s">
        <v>3429</v>
      </c>
      <c r="E2474" s="23" t="s">
        <v>13</v>
      </c>
    </row>
    <row r="2475" hidden="1">
      <c r="A2475" s="56" t="s">
        <v>3430</v>
      </c>
      <c r="B2475" s="25">
        <v>18069.0</v>
      </c>
      <c r="C2475" s="26">
        <v>9262.0</v>
      </c>
      <c r="D2475" s="27">
        <v>-8807.0</v>
      </c>
      <c r="E2475" s="28"/>
    </row>
    <row r="2476" hidden="1">
      <c r="A2476" s="56" t="s">
        <v>3431</v>
      </c>
      <c r="B2476" s="29">
        <v>13911.0</v>
      </c>
      <c r="C2476" s="26">
        <v>13911.0</v>
      </c>
      <c r="D2476" s="27">
        <v>0.0</v>
      </c>
      <c r="E2476" s="28"/>
    </row>
    <row r="2477" hidden="1">
      <c r="A2477" s="56" t="s">
        <v>3432</v>
      </c>
      <c r="B2477" s="29">
        <v>140.0</v>
      </c>
      <c r="C2477" s="26">
        <v>140.0</v>
      </c>
      <c r="D2477" s="27">
        <v>0.0</v>
      </c>
      <c r="E2477" s="41"/>
    </row>
    <row r="2478" hidden="1">
      <c r="A2478" s="56" t="s">
        <v>3434</v>
      </c>
      <c r="B2478" s="29">
        <v>2500.0</v>
      </c>
      <c r="C2478" s="26">
        <v>4000.0</v>
      </c>
      <c r="D2478" s="27">
        <v>1500.0</v>
      </c>
      <c r="E2478" s="41"/>
    </row>
    <row r="2479" hidden="1">
      <c r="A2479" s="31" t="s">
        <v>3436</v>
      </c>
      <c r="B2479" s="29">
        <v>539.0</v>
      </c>
      <c r="C2479" s="26">
        <v>400.0</v>
      </c>
      <c r="D2479" s="27">
        <v>-139.0</v>
      </c>
      <c r="E2479" s="28" t="s">
        <v>7836</v>
      </c>
    </row>
    <row r="2480" hidden="1">
      <c r="A2480" s="31" t="s">
        <v>3438</v>
      </c>
      <c r="B2480" s="29">
        <v>0.0</v>
      </c>
      <c r="C2480" s="26"/>
      <c r="D2480" s="27">
        <v>0.0</v>
      </c>
      <c r="E2480" s="40"/>
    </row>
    <row r="2481" hidden="1">
      <c r="A2481" s="31" t="s">
        <v>3439</v>
      </c>
      <c r="B2481" s="29">
        <v>3909.0</v>
      </c>
      <c r="C2481" s="26">
        <v>7665.0</v>
      </c>
      <c r="D2481" s="27">
        <v>3756.0</v>
      </c>
      <c r="E2481" s="28" t="s">
        <v>7837</v>
      </c>
    </row>
    <row r="2482" hidden="1">
      <c r="A2482" s="31" t="s">
        <v>3441</v>
      </c>
      <c r="B2482" s="29">
        <v>1360.0</v>
      </c>
      <c r="C2482" s="26">
        <v>1960.0</v>
      </c>
      <c r="D2482" s="27">
        <v>600.0</v>
      </c>
      <c r="E2482" s="40" t="s">
        <v>7838</v>
      </c>
    </row>
    <row r="2483" hidden="1">
      <c r="A2483" s="57" t="s">
        <v>3442</v>
      </c>
      <c r="B2483" s="29">
        <v>83598.0</v>
      </c>
      <c r="C2483" s="29">
        <v>83598.0</v>
      </c>
      <c r="D2483" s="27">
        <v>0.0</v>
      </c>
      <c r="E2483" s="41"/>
    </row>
    <row r="2484" hidden="1">
      <c r="A2484" s="57" t="s">
        <v>3443</v>
      </c>
      <c r="B2484" s="29">
        <v>32190.0</v>
      </c>
      <c r="C2484" s="58">
        <v>32190.0</v>
      </c>
      <c r="D2484" s="27">
        <v>0.0</v>
      </c>
      <c r="E2484" s="41"/>
    </row>
    <row r="2485" hidden="1">
      <c r="A2485" s="57" t="s">
        <v>3444</v>
      </c>
      <c r="B2485" s="29">
        <v>71288.0</v>
      </c>
      <c r="C2485" s="58">
        <v>70959.0</v>
      </c>
      <c r="D2485" s="27">
        <v>-329.0</v>
      </c>
      <c r="E2485" s="41"/>
    </row>
    <row r="2486" hidden="1">
      <c r="A2486" s="57" t="s">
        <v>3445</v>
      </c>
      <c r="B2486" s="29">
        <v>44978.0</v>
      </c>
      <c r="C2486" s="58">
        <v>44978.0</v>
      </c>
      <c r="D2486" s="27">
        <v>0.0</v>
      </c>
      <c r="E2486" s="41"/>
    </row>
    <row r="2487" hidden="1">
      <c r="A2487" s="57" t="s">
        <v>3447</v>
      </c>
      <c r="B2487" s="29">
        <v>355.0</v>
      </c>
      <c r="C2487" s="58">
        <v>355.0</v>
      </c>
      <c r="D2487" s="27">
        <v>0.0</v>
      </c>
      <c r="E2487" s="41"/>
    </row>
    <row r="2488" hidden="1">
      <c r="A2488" s="57" t="s">
        <v>3448</v>
      </c>
      <c r="B2488" s="29">
        <v>10570.0</v>
      </c>
      <c r="C2488" s="58">
        <v>10570.0</v>
      </c>
      <c r="D2488" s="27">
        <v>0.0</v>
      </c>
      <c r="E2488" s="41"/>
    </row>
    <row r="2489" hidden="1">
      <c r="A2489" s="35" t="s">
        <v>3449</v>
      </c>
      <c r="B2489" s="29">
        <v>272836.0</v>
      </c>
      <c r="C2489" s="58">
        <v>272507.0</v>
      </c>
      <c r="D2489" s="27">
        <v>-329.0</v>
      </c>
      <c r="E2489" s="41"/>
    </row>
    <row r="2490" hidden="1">
      <c r="A2490" s="36" t="s">
        <v>3450</v>
      </c>
      <c r="B2490" s="42">
        <v>1.0</v>
      </c>
      <c r="C2490" s="64">
        <v>-3089.0</v>
      </c>
      <c r="D2490" s="65">
        <v>-3090.0</v>
      </c>
      <c r="E2490" s="45"/>
    </row>
    <row r="2491" hidden="1">
      <c r="A2491" s="39"/>
      <c r="B2491" s="59"/>
      <c r="C2491" s="66"/>
      <c r="D2491" s="60"/>
      <c r="E2491" s="67"/>
    </row>
    <row r="2492" hidden="1">
      <c r="A2492" s="39"/>
      <c r="B2492" s="59"/>
      <c r="C2492" s="66"/>
      <c r="D2492" s="60"/>
      <c r="E2492" s="67"/>
    </row>
    <row r="2493" hidden="1">
      <c r="A2493" s="5" t="s">
        <v>4462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3423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46054.0</v>
      </c>
      <c r="B2497" s="6"/>
      <c r="C2497" s="53" t="s">
        <v>3424</v>
      </c>
      <c r="D2497" s="15">
        <v>46054.0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4" t="s">
        <v>4469</v>
      </c>
      <c r="B2499" s="7"/>
      <c r="C2499" s="16"/>
      <c r="D2499" s="55" t="s">
        <v>4469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3425</v>
      </c>
      <c r="B2501" s="6"/>
      <c r="C2501" s="6"/>
      <c r="D2501" s="6"/>
      <c r="E2501" s="7"/>
    </row>
    <row r="2502" hidden="1">
      <c r="A2502" s="20" t="s">
        <v>3426</v>
      </c>
      <c r="B2502" s="21" t="s">
        <v>3427</v>
      </c>
      <c r="C2502" s="22" t="s">
        <v>3428</v>
      </c>
      <c r="D2502" s="21" t="s">
        <v>3429</v>
      </c>
      <c r="E2502" s="23" t="s">
        <v>13</v>
      </c>
    </row>
    <row r="2503" hidden="1">
      <c r="A2503" s="56" t="s">
        <v>3430</v>
      </c>
      <c r="B2503" s="25">
        <v>1751.0</v>
      </c>
      <c r="C2503" s="26">
        <v>1751.0</v>
      </c>
      <c r="D2503" s="27">
        <v>0.0</v>
      </c>
      <c r="E2503" s="28"/>
    </row>
    <row r="2504" hidden="1">
      <c r="A2504" s="56" t="s">
        <v>3431</v>
      </c>
      <c r="B2504" s="29">
        <v>1658.0</v>
      </c>
      <c r="C2504" s="26">
        <v>1658.0</v>
      </c>
      <c r="D2504" s="27">
        <v>0.0</v>
      </c>
      <c r="E2504" s="28"/>
    </row>
    <row r="2505" hidden="1">
      <c r="A2505" s="56" t="s">
        <v>3432</v>
      </c>
      <c r="B2505" s="29">
        <v>0.0</v>
      </c>
      <c r="C2505" s="26"/>
      <c r="D2505" s="27">
        <v>0.0</v>
      </c>
      <c r="E2505" s="41"/>
    </row>
    <row r="2506" hidden="1">
      <c r="A2506" s="56" t="s">
        <v>3434</v>
      </c>
      <c r="B2506" s="29">
        <v>1000.0</v>
      </c>
      <c r="C2506" s="26">
        <v>1000.0</v>
      </c>
      <c r="D2506" s="27">
        <v>0.0</v>
      </c>
      <c r="E2506" s="41"/>
    </row>
    <row r="2507" hidden="1">
      <c r="A2507" s="31" t="s">
        <v>3436</v>
      </c>
      <c r="B2507" s="29">
        <v>0.0</v>
      </c>
      <c r="C2507" s="26"/>
      <c r="D2507" s="27">
        <v>0.0</v>
      </c>
      <c r="E2507" s="28"/>
    </row>
    <row r="2508" hidden="1">
      <c r="A2508" s="31" t="s">
        <v>3438</v>
      </c>
      <c r="B2508" s="29">
        <v>0.0</v>
      </c>
      <c r="C2508" s="26"/>
      <c r="D2508" s="27">
        <v>0.0</v>
      </c>
      <c r="E2508" s="40"/>
    </row>
    <row r="2509" hidden="1">
      <c r="A2509" s="31" t="s">
        <v>3439</v>
      </c>
      <c r="B2509" s="29">
        <v>300.0</v>
      </c>
      <c r="C2509" s="26">
        <v>300.0</v>
      </c>
      <c r="D2509" s="27">
        <v>0.0</v>
      </c>
      <c r="E2509" s="28" t="s">
        <v>7839</v>
      </c>
    </row>
    <row r="2510" hidden="1">
      <c r="A2510" s="31" t="s">
        <v>3441</v>
      </c>
      <c r="B2510" s="29">
        <v>240.0</v>
      </c>
      <c r="C2510" s="26">
        <v>240.0</v>
      </c>
      <c r="D2510" s="27">
        <v>0.0</v>
      </c>
      <c r="E2510" s="40"/>
    </row>
    <row r="2511" hidden="1">
      <c r="A2511" s="57" t="s">
        <v>3442</v>
      </c>
      <c r="B2511" s="29">
        <v>11797.0</v>
      </c>
      <c r="C2511" s="29">
        <v>11797.0</v>
      </c>
      <c r="D2511" s="27">
        <v>0.0</v>
      </c>
      <c r="E2511" s="41"/>
    </row>
    <row r="2512" hidden="1">
      <c r="A2512" s="57" t="s">
        <v>3443</v>
      </c>
      <c r="B2512" s="29">
        <v>6561.0</v>
      </c>
      <c r="C2512" s="58">
        <v>6561.0</v>
      </c>
      <c r="D2512" s="27">
        <v>0.0</v>
      </c>
      <c r="E2512" s="41"/>
    </row>
    <row r="2513" hidden="1">
      <c r="A2513" s="57" t="s">
        <v>3444</v>
      </c>
      <c r="B2513" s="29">
        <v>8663.0</v>
      </c>
      <c r="C2513" s="58">
        <v>8663.0</v>
      </c>
      <c r="D2513" s="27">
        <v>0.0</v>
      </c>
      <c r="E2513" s="41"/>
    </row>
    <row r="2514" hidden="1">
      <c r="A2514" s="57" t="s">
        <v>3445</v>
      </c>
      <c r="B2514" s="29">
        <v>6086.0</v>
      </c>
      <c r="C2514" s="58">
        <v>6086.0</v>
      </c>
      <c r="D2514" s="27">
        <v>0.0</v>
      </c>
      <c r="E2514" s="41"/>
    </row>
    <row r="2515" hidden="1">
      <c r="A2515" s="57" t="s">
        <v>3447</v>
      </c>
      <c r="B2515" s="29">
        <v>0.0</v>
      </c>
      <c r="C2515" s="58">
        <v>0.0</v>
      </c>
      <c r="D2515" s="27">
        <v>0.0</v>
      </c>
      <c r="E2515" s="41"/>
    </row>
    <row r="2516" hidden="1">
      <c r="A2516" s="57" t="s">
        <v>3448</v>
      </c>
      <c r="B2516" s="29">
        <v>0.0</v>
      </c>
      <c r="C2516" s="58">
        <v>0.0</v>
      </c>
      <c r="D2516" s="27">
        <v>0.0</v>
      </c>
      <c r="E2516" s="41"/>
    </row>
    <row r="2517" hidden="1">
      <c r="A2517" s="35" t="s">
        <v>3449</v>
      </c>
      <c r="B2517" s="29">
        <v>38056.0</v>
      </c>
      <c r="C2517" s="58">
        <v>38056.0</v>
      </c>
      <c r="D2517" s="27">
        <v>0.0</v>
      </c>
      <c r="E2517" s="41"/>
    </row>
    <row r="2518" hidden="1">
      <c r="A2518" s="36" t="s">
        <v>3450</v>
      </c>
      <c r="B2518" s="42">
        <v>0.0</v>
      </c>
      <c r="C2518" s="64">
        <v>0.0</v>
      </c>
      <c r="D2518" s="65">
        <v>0.0</v>
      </c>
      <c r="E2518" s="45"/>
    </row>
    <row r="2519" hidden="1">
      <c r="A2519" s="39"/>
      <c r="B2519" s="59"/>
      <c r="C2519" s="66"/>
      <c r="D2519" s="60"/>
      <c r="E2519" s="67"/>
    </row>
    <row r="2520" hidden="1">
      <c r="A2520" s="39"/>
      <c r="B2520" s="59"/>
      <c r="C2520" s="66"/>
      <c r="D2520" s="60"/>
      <c r="E2520" s="67"/>
    </row>
    <row r="2521" hidden="1">
      <c r="A2521" s="5" t="s">
        <v>4462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3423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46055.0</v>
      </c>
      <c r="B2525" s="6"/>
      <c r="C2525" s="53" t="s">
        <v>3424</v>
      </c>
      <c r="D2525" s="15">
        <v>46061.0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4" t="s">
        <v>4468</v>
      </c>
      <c r="B2527" s="7"/>
      <c r="C2527" s="16"/>
      <c r="D2527" s="55" t="s">
        <v>4469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3425</v>
      </c>
      <c r="B2529" s="6"/>
      <c r="C2529" s="6"/>
      <c r="D2529" s="6"/>
      <c r="E2529" s="7"/>
    </row>
    <row r="2530" hidden="1">
      <c r="A2530" s="20" t="s">
        <v>3426</v>
      </c>
      <c r="B2530" s="21" t="s">
        <v>3427</v>
      </c>
      <c r="C2530" s="22" t="s">
        <v>3428</v>
      </c>
      <c r="D2530" s="21" t="s">
        <v>3429</v>
      </c>
      <c r="E2530" s="23" t="s">
        <v>13</v>
      </c>
    </row>
    <row r="2531" hidden="1">
      <c r="A2531" s="56" t="s">
        <v>3430</v>
      </c>
      <c r="B2531" s="25">
        <v>24750.0</v>
      </c>
      <c r="C2531" s="26">
        <v>24750.0</v>
      </c>
      <c r="D2531" s="27">
        <v>0.0</v>
      </c>
      <c r="E2531" s="28"/>
    </row>
    <row r="2532" hidden="1">
      <c r="A2532" s="56" t="s">
        <v>3431</v>
      </c>
      <c r="B2532" s="29">
        <v>23497.0</v>
      </c>
      <c r="C2532" s="26">
        <v>23497.0</v>
      </c>
      <c r="D2532" s="27">
        <v>0.0</v>
      </c>
      <c r="E2532" s="28"/>
    </row>
    <row r="2533" hidden="1">
      <c r="A2533" s="56" t="s">
        <v>3432</v>
      </c>
      <c r="B2533" s="29">
        <v>0.0</v>
      </c>
      <c r="C2533" s="26"/>
      <c r="D2533" s="27">
        <v>0.0</v>
      </c>
      <c r="E2533" s="41"/>
    </row>
    <row r="2534" hidden="1">
      <c r="A2534" s="56" t="s">
        <v>3434</v>
      </c>
      <c r="B2534" s="29">
        <v>4000.0</v>
      </c>
      <c r="C2534" s="26">
        <v>4000.0</v>
      </c>
      <c r="D2534" s="27">
        <v>0.0</v>
      </c>
      <c r="E2534" s="41"/>
    </row>
    <row r="2535" hidden="1">
      <c r="A2535" s="31" t="s">
        <v>3436</v>
      </c>
      <c r="B2535" s="29">
        <v>0.0</v>
      </c>
      <c r="C2535" s="26"/>
      <c r="D2535" s="27">
        <v>0.0</v>
      </c>
      <c r="E2535" s="28"/>
    </row>
    <row r="2536" hidden="1">
      <c r="A2536" s="31" t="s">
        <v>3438</v>
      </c>
      <c r="B2536" s="29">
        <v>0.0</v>
      </c>
      <c r="C2536" s="26"/>
      <c r="D2536" s="27">
        <v>0.0</v>
      </c>
      <c r="E2536" s="40"/>
    </row>
    <row r="2537" hidden="1">
      <c r="A2537" s="31" t="s">
        <v>3439</v>
      </c>
      <c r="B2537" s="29">
        <v>700.0</v>
      </c>
      <c r="C2537" s="26">
        <v>700.0</v>
      </c>
      <c r="D2537" s="27">
        <v>0.0</v>
      </c>
      <c r="E2537" s="28" t="s">
        <v>7840</v>
      </c>
    </row>
    <row r="2538" hidden="1">
      <c r="A2538" s="31" t="s">
        <v>3441</v>
      </c>
      <c r="B2538" s="29">
        <v>800.0</v>
      </c>
      <c r="C2538" s="26">
        <v>800.0</v>
      </c>
      <c r="D2538" s="27">
        <v>0.0</v>
      </c>
      <c r="E2538" s="40"/>
    </row>
    <row r="2539" hidden="1">
      <c r="A2539" s="57" t="s">
        <v>3442</v>
      </c>
      <c r="B2539" s="29">
        <v>101785.0</v>
      </c>
      <c r="C2539" s="29">
        <v>101785.0</v>
      </c>
      <c r="D2539" s="27">
        <v>0.0</v>
      </c>
      <c r="E2539" s="41"/>
    </row>
    <row r="2540" hidden="1">
      <c r="A2540" s="57" t="s">
        <v>3443</v>
      </c>
      <c r="B2540" s="29">
        <v>40574.0</v>
      </c>
      <c r="C2540" s="58">
        <v>40574.0</v>
      </c>
      <c r="D2540" s="27">
        <v>0.0</v>
      </c>
      <c r="E2540" s="41"/>
    </row>
    <row r="2541" hidden="1">
      <c r="A2541" s="57" t="s">
        <v>3444</v>
      </c>
      <c r="B2541" s="29">
        <v>73477.0</v>
      </c>
      <c r="C2541" s="58">
        <v>72299.0</v>
      </c>
      <c r="D2541" s="27">
        <v>-1178.0</v>
      </c>
      <c r="E2541" s="41"/>
    </row>
    <row r="2542" hidden="1">
      <c r="A2542" s="57" t="s">
        <v>3445</v>
      </c>
      <c r="B2542" s="29">
        <v>59825.0</v>
      </c>
      <c r="C2542" s="58">
        <v>59825.0</v>
      </c>
      <c r="D2542" s="27">
        <v>0.0</v>
      </c>
      <c r="E2542" s="41"/>
    </row>
    <row r="2543" hidden="1">
      <c r="A2543" s="57" t="s">
        <v>3447</v>
      </c>
      <c r="B2543" s="29">
        <v>0.0</v>
      </c>
      <c r="C2543" s="58">
        <v>0.0</v>
      </c>
      <c r="D2543" s="27">
        <v>0.0</v>
      </c>
      <c r="E2543" s="41"/>
    </row>
    <row r="2544" hidden="1">
      <c r="A2544" s="57" t="s">
        <v>3448</v>
      </c>
      <c r="B2544" s="29">
        <v>12261.0</v>
      </c>
      <c r="C2544" s="58">
        <v>12261.0</v>
      </c>
      <c r="D2544" s="27">
        <v>0.0</v>
      </c>
      <c r="E2544" s="41"/>
    </row>
    <row r="2545" hidden="1">
      <c r="A2545" s="35" t="s">
        <v>3449</v>
      </c>
      <c r="B2545" s="29">
        <v>329407.4</v>
      </c>
      <c r="C2545" s="58">
        <v>328229.4</v>
      </c>
      <c r="D2545" s="27">
        <v>-1178.0</v>
      </c>
      <c r="E2545" s="41"/>
    </row>
    <row r="2546" hidden="1">
      <c r="A2546" s="36" t="s">
        <v>3450</v>
      </c>
      <c r="B2546" s="42">
        <v>0.6000000000058208</v>
      </c>
      <c r="C2546" s="64">
        <v>0.5999999999767169</v>
      </c>
      <c r="D2546" s="65">
        <v>-2.9103830456733704E-11</v>
      </c>
      <c r="E2546" s="45"/>
    </row>
    <row r="2547" hidden="1">
      <c r="A2547" s="39"/>
      <c r="B2547" s="59"/>
      <c r="C2547" s="66"/>
      <c r="D2547" s="60"/>
      <c r="E2547" s="67"/>
    </row>
    <row r="2548" hidden="1">
      <c r="A2548" s="39"/>
      <c r="B2548" s="59"/>
      <c r="C2548" s="66"/>
      <c r="D2548" s="60"/>
      <c r="E2548" s="67"/>
    </row>
    <row r="2549" hidden="1">
      <c r="A2549" s="5" t="s">
        <v>4462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3423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46062.0</v>
      </c>
      <c r="B2553" s="6"/>
      <c r="C2553" s="53" t="s">
        <v>3424</v>
      </c>
      <c r="D2553" s="15">
        <v>46068.0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4" t="s">
        <v>4468</v>
      </c>
      <c r="B2555" s="7"/>
      <c r="C2555" s="16"/>
      <c r="D2555" s="55" t="s">
        <v>4469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3425</v>
      </c>
      <c r="B2557" s="6"/>
      <c r="C2557" s="6"/>
      <c r="D2557" s="6"/>
      <c r="E2557" s="7"/>
    </row>
    <row r="2558" hidden="1">
      <c r="A2558" s="20" t="s">
        <v>3426</v>
      </c>
      <c r="B2558" s="21" t="s">
        <v>3427</v>
      </c>
      <c r="C2558" s="22" t="s">
        <v>3428</v>
      </c>
      <c r="D2558" s="21" t="s">
        <v>3429</v>
      </c>
      <c r="E2558" s="23" t="s">
        <v>13</v>
      </c>
    </row>
    <row r="2559" hidden="1">
      <c r="A2559" s="56" t="s">
        <v>3430</v>
      </c>
      <c r="B2559" s="25">
        <v>29426.0</v>
      </c>
      <c r="C2559" s="26">
        <v>29426.0</v>
      </c>
      <c r="D2559" s="27">
        <v>0.0</v>
      </c>
      <c r="E2559" s="28"/>
    </row>
    <row r="2560" hidden="1">
      <c r="A2560" s="56" t="s">
        <v>3431</v>
      </c>
      <c r="B2560" s="29">
        <v>23604.0</v>
      </c>
      <c r="C2560" s="26">
        <v>23604.0</v>
      </c>
      <c r="D2560" s="27">
        <v>0.0</v>
      </c>
      <c r="E2560" s="28"/>
    </row>
    <row r="2561" hidden="1">
      <c r="A2561" s="56" t="s">
        <v>3432</v>
      </c>
      <c r="B2561" s="29">
        <v>0.0</v>
      </c>
      <c r="C2561" s="26"/>
      <c r="D2561" s="27">
        <v>0.0</v>
      </c>
      <c r="E2561" s="41"/>
    </row>
    <row r="2562" hidden="1">
      <c r="A2562" s="56" t="s">
        <v>3434</v>
      </c>
      <c r="B2562" s="29">
        <v>3500.0</v>
      </c>
      <c r="C2562" s="26">
        <v>3500.0</v>
      </c>
      <c r="D2562" s="27">
        <v>0.0</v>
      </c>
      <c r="E2562" s="41"/>
    </row>
    <row r="2563" hidden="1">
      <c r="A2563" s="31" t="s">
        <v>3436</v>
      </c>
      <c r="B2563" s="29">
        <v>0.0</v>
      </c>
      <c r="C2563" s="26">
        <v>449.0</v>
      </c>
      <c r="D2563" s="27">
        <v>449.0</v>
      </c>
      <c r="E2563" s="28" t="s">
        <v>7841</v>
      </c>
    </row>
    <row r="2564" hidden="1">
      <c r="A2564" s="31" t="s">
        <v>3438</v>
      </c>
      <c r="B2564" s="29">
        <v>0.0</v>
      </c>
      <c r="C2564" s="26"/>
      <c r="D2564" s="27">
        <v>0.0</v>
      </c>
      <c r="E2564" s="40"/>
    </row>
    <row r="2565" hidden="1">
      <c r="A2565" s="31" t="s">
        <v>3439</v>
      </c>
      <c r="B2565" s="29">
        <v>727.0</v>
      </c>
      <c r="C2565" s="26">
        <v>228.0</v>
      </c>
      <c r="D2565" s="27">
        <v>-499.0</v>
      </c>
      <c r="E2565" s="28" t="s">
        <v>7842</v>
      </c>
    </row>
    <row r="2566" hidden="1">
      <c r="A2566" s="31" t="s">
        <v>3441</v>
      </c>
      <c r="B2566" s="29">
        <v>1360.0</v>
      </c>
      <c r="C2566" s="26">
        <v>1360.0</v>
      </c>
      <c r="D2566" s="27">
        <v>0.0</v>
      </c>
      <c r="E2566" s="40"/>
    </row>
    <row r="2567" hidden="1">
      <c r="A2567" s="57" t="s">
        <v>3442</v>
      </c>
      <c r="B2567" s="29">
        <v>119021.0</v>
      </c>
      <c r="C2567" s="29">
        <v>119021.0</v>
      </c>
      <c r="D2567" s="27">
        <v>0.0</v>
      </c>
      <c r="E2567" s="41"/>
    </row>
    <row r="2568" hidden="1">
      <c r="A2568" s="57" t="s">
        <v>3443</v>
      </c>
      <c r="B2568" s="29">
        <v>56930.0</v>
      </c>
      <c r="C2568" s="58">
        <v>56930.0</v>
      </c>
      <c r="D2568" s="27">
        <v>0.0</v>
      </c>
      <c r="E2568" s="41"/>
    </row>
    <row r="2569" hidden="1">
      <c r="A2569" s="57" t="s">
        <v>3444</v>
      </c>
      <c r="B2569" s="29">
        <v>72090.0</v>
      </c>
      <c r="C2569" s="58">
        <v>72090.0</v>
      </c>
      <c r="D2569" s="27">
        <v>0.0</v>
      </c>
      <c r="E2569" s="41"/>
    </row>
    <row r="2570" hidden="1">
      <c r="A2570" s="57" t="s">
        <v>3445</v>
      </c>
      <c r="B2570" s="29">
        <v>62866.0</v>
      </c>
      <c r="C2570" s="58">
        <v>62866.0</v>
      </c>
      <c r="D2570" s="27">
        <v>0.0</v>
      </c>
      <c r="E2570" s="41"/>
    </row>
    <row r="2571" hidden="1">
      <c r="A2571" s="57" t="s">
        <v>3447</v>
      </c>
      <c r="B2571" s="29">
        <v>628.0</v>
      </c>
      <c r="C2571" s="58">
        <v>628.0</v>
      </c>
      <c r="D2571" s="27">
        <v>0.0</v>
      </c>
      <c r="E2571" s="41"/>
    </row>
    <row r="2572" hidden="1">
      <c r="A2572" s="57" t="s">
        <v>3448</v>
      </c>
      <c r="B2572" s="29">
        <v>10629.0</v>
      </c>
      <c r="C2572" s="58">
        <v>10629.0</v>
      </c>
      <c r="D2572" s="27">
        <v>0.0</v>
      </c>
      <c r="E2572" s="41"/>
    </row>
    <row r="2573" hidden="1">
      <c r="A2573" s="35" t="s">
        <v>3449</v>
      </c>
      <c r="B2573" s="29">
        <v>370152.0</v>
      </c>
      <c r="C2573" s="58">
        <v>370172.0</v>
      </c>
      <c r="D2573" s="27">
        <v>20.0</v>
      </c>
      <c r="E2573" s="41"/>
    </row>
    <row r="2574" hidden="1">
      <c r="A2574" s="36" t="s">
        <v>3450</v>
      </c>
      <c r="B2574" s="42">
        <v>0.0</v>
      </c>
      <c r="C2574" s="64">
        <v>-70.0</v>
      </c>
      <c r="D2574" s="65">
        <v>-70.0</v>
      </c>
      <c r="E2574" s="45"/>
    </row>
    <row r="2575" hidden="1">
      <c r="A2575" s="39"/>
      <c r="B2575" s="59"/>
      <c r="C2575" s="66"/>
      <c r="D2575" s="60"/>
      <c r="E2575" s="67"/>
    </row>
    <row r="2576" hidden="1">
      <c r="A2576" s="39"/>
      <c r="B2576" s="59"/>
      <c r="C2576" s="66"/>
      <c r="D2576" s="60"/>
      <c r="E2576" s="67"/>
    </row>
    <row r="2577" hidden="1">
      <c r="A2577" s="5" t="s">
        <v>4462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3423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46069.0</v>
      </c>
      <c r="B2581" s="6"/>
      <c r="C2581" s="53" t="s">
        <v>3424</v>
      </c>
      <c r="D2581" s="15">
        <v>46075.0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4" t="s">
        <v>4468</v>
      </c>
      <c r="B2583" s="7"/>
      <c r="C2583" s="16"/>
      <c r="D2583" s="55" t="s">
        <v>4469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3425</v>
      </c>
      <c r="B2585" s="6"/>
      <c r="C2585" s="6"/>
      <c r="D2585" s="6"/>
      <c r="E2585" s="7"/>
    </row>
    <row r="2586" hidden="1">
      <c r="A2586" s="20" t="s">
        <v>3426</v>
      </c>
      <c r="B2586" s="21" t="s">
        <v>3427</v>
      </c>
      <c r="C2586" s="22" t="s">
        <v>3428</v>
      </c>
      <c r="D2586" s="21" t="s">
        <v>3429</v>
      </c>
      <c r="E2586" s="23" t="s">
        <v>13</v>
      </c>
    </row>
    <row r="2587" hidden="1">
      <c r="A2587" s="56" t="s">
        <v>3430</v>
      </c>
      <c r="B2587" s="25">
        <v>21347.0</v>
      </c>
      <c r="C2587" s="26">
        <v>21350.0</v>
      </c>
      <c r="D2587" s="27">
        <v>3.0</v>
      </c>
      <c r="E2587" s="28"/>
    </row>
    <row r="2588" hidden="1">
      <c r="A2588" s="56" t="s">
        <v>3431</v>
      </c>
      <c r="B2588" s="29">
        <v>24747.0</v>
      </c>
      <c r="C2588" s="26">
        <v>24747.0</v>
      </c>
      <c r="D2588" s="27">
        <v>0.0</v>
      </c>
      <c r="E2588" s="28"/>
    </row>
    <row r="2589" hidden="1">
      <c r="A2589" s="56" t="s">
        <v>3432</v>
      </c>
      <c r="B2589" s="29">
        <v>0.0</v>
      </c>
      <c r="C2589" s="26"/>
      <c r="D2589" s="27">
        <v>0.0</v>
      </c>
      <c r="E2589" s="41"/>
    </row>
    <row r="2590" hidden="1">
      <c r="A2590" s="56" t="s">
        <v>3434</v>
      </c>
      <c r="B2590" s="29">
        <v>2000.0</v>
      </c>
      <c r="C2590" s="26">
        <v>2000.0</v>
      </c>
      <c r="D2590" s="27">
        <v>0.0</v>
      </c>
      <c r="E2590" s="41"/>
    </row>
    <row r="2591" hidden="1">
      <c r="A2591" s="31" t="s">
        <v>3436</v>
      </c>
      <c r="B2591" s="29">
        <v>0.0</v>
      </c>
      <c r="C2591" s="26"/>
      <c r="D2591" s="27">
        <v>0.0</v>
      </c>
      <c r="E2591" s="28"/>
    </row>
    <row r="2592" hidden="1">
      <c r="A2592" s="31" t="s">
        <v>3438</v>
      </c>
      <c r="B2592" s="29">
        <v>0.0</v>
      </c>
      <c r="C2592" s="26"/>
      <c r="D2592" s="27">
        <v>0.0</v>
      </c>
      <c r="E2592" s="40"/>
    </row>
    <row r="2593" hidden="1">
      <c r="A2593" s="31" t="s">
        <v>3439</v>
      </c>
      <c r="B2593" s="29">
        <v>3016.0</v>
      </c>
      <c r="C2593" s="26">
        <v>2976.0</v>
      </c>
      <c r="D2593" s="27">
        <v>-40.0</v>
      </c>
      <c r="E2593" s="28" t="s">
        <v>7843</v>
      </c>
    </row>
    <row r="2594" hidden="1">
      <c r="A2594" s="31" t="s">
        <v>3441</v>
      </c>
      <c r="B2594" s="29">
        <v>1480.0</v>
      </c>
      <c r="C2594" s="26">
        <v>1560.0</v>
      </c>
      <c r="D2594" s="27">
        <v>80.0</v>
      </c>
      <c r="E2594" s="40"/>
    </row>
    <row r="2595" hidden="1">
      <c r="A2595" s="57" t="s">
        <v>3442</v>
      </c>
      <c r="B2595" s="29">
        <v>110395.0</v>
      </c>
      <c r="C2595" s="29">
        <v>110395.0</v>
      </c>
      <c r="D2595" s="27">
        <v>0.0</v>
      </c>
      <c r="E2595" s="41"/>
    </row>
    <row r="2596" hidden="1">
      <c r="A2596" s="57" t="s">
        <v>3443</v>
      </c>
      <c r="B2596" s="29">
        <v>41168.0</v>
      </c>
      <c r="C2596" s="58">
        <v>41168.0</v>
      </c>
      <c r="D2596" s="27">
        <v>0.0</v>
      </c>
      <c r="E2596" s="41"/>
    </row>
    <row r="2597" hidden="1">
      <c r="A2597" s="57" t="s">
        <v>3444</v>
      </c>
      <c r="B2597" s="29">
        <v>71888.0</v>
      </c>
      <c r="C2597" s="58">
        <v>71888.0</v>
      </c>
      <c r="D2597" s="27">
        <v>0.0</v>
      </c>
      <c r="E2597" s="41"/>
    </row>
    <row r="2598" hidden="1">
      <c r="A2598" s="57" t="s">
        <v>3445</v>
      </c>
      <c r="B2598" s="29">
        <v>69766.5</v>
      </c>
      <c r="C2598" s="58">
        <v>69766.5</v>
      </c>
      <c r="D2598" s="27">
        <v>0.0</v>
      </c>
      <c r="E2598" s="41"/>
    </row>
    <row r="2599" hidden="1">
      <c r="A2599" s="57" t="s">
        <v>3447</v>
      </c>
      <c r="B2599" s="29">
        <v>1788.0</v>
      </c>
      <c r="C2599" s="58">
        <v>1788.0</v>
      </c>
      <c r="D2599" s="27">
        <v>0.0</v>
      </c>
      <c r="E2599" s="41"/>
    </row>
    <row r="2600" hidden="1">
      <c r="A2600" s="57" t="s">
        <v>3448</v>
      </c>
      <c r="B2600" s="29">
        <v>8023.0</v>
      </c>
      <c r="C2600" s="58">
        <v>8023.0</v>
      </c>
      <c r="D2600" s="27">
        <v>0.0</v>
      </c>
      <c r="E2600" s="41"/>
    </row>
    <row r="2601" hidden="1">
      <c r="A2601" s="35" t="s">
        <v>3449</v>
      </c>
      <c r="B2601" s="29">
        <v>347593.5</v>
      </c>
      <c r="C2601" s="58">
        <v>347593.5</v>
      </c>
      <c r="D2601" s="27">
        <v>0.0</v>
      </c>
      <c r="E2601" s="41"/>
    </row>
    <row r="2602" hidden="1">
      <c r="A2602" s="36" t="s">
        <v>3450</v>
      </c>
      <c r="B2602" s="42">
        <v>2.0</v>
      </c>
      <c r="C2602" s="64">
        <v>45.0</v>
      </c>
      <c r="D2602" s="65">
        <v>43.0</v>
      </c>
      <c r="E2602" s="45"/>
    </row>
    <row r="2603" hidden="1">
      <c r="A2603" s="39"/>
      <c r="B2603" s="59"/>
      <c r="C2603" s="66"/>
      <c r="D2603" s="60"/>
      <c r="E2603" s="67"/>
    </row>
    <row r="2604" hidden="1">
      <c r="A2604" s="39"/>
      <c r="B2604" s="59"/>
      <c r="C2604" s="66"/>
      <c r="D2604" s="60"/>
      <c r="E2604" s="67"/>
    </row>
    <row r="2605" hidden="1">
      <c r="A2605" s="5" t="s">
        <v>4462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3423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46076.0</v>
      </c>
      <c r="B2609" s="6"/>
      <c r="C2609" s="53" t="s">
        <v>3424</v>
      </c>
      <c r="D2609" s="47">
        <v>46081.0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4" t="s">
        <v>4468</v>
      </c>
      <c r="B2611" s="7"/>
      <c r="C2611" s="16"/>
      <c r="D2611" s="55" t="s">
        <v>4477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3425</v>
      </c>
      <c r="B2613" s="6"/>
      <c r="C2613" s="6"/>
      <c r="D2613" s="6"/>
      <c r="E2613" s="7"/>
    </row>
    <row r="2614" hidden="1">
      <c r="A2614" s="20" t="s">
        <v>3426</v>
      </c>
      <c r="B2614" s="21" t="s">
        <v>3427</v>
      </c>
      <c r="C2614" s="22" t="s">
        <v>3428</v>
      </c>
      <c r="D2614" s="21" t="s">
        <v>3429</v>
      </c>
      <c r="E2614" s="23" t="s">
        <v>13</v>
      </c>
    </row>
    <row r="2615" hidden="1">
      <c r="A2615" s="56" t="s">
        <v>3430</v>
      </c>
      <c r="B2615" s="25">
        <v>14092.0</v>
      </c>
      <c r="C2615" s="26">
        <v>14092.0</v>
      </c>
      <c r="D2615" s="27">
        <v>0.0</v>
      </c>
      <c r="E2615" s="28"/>
    </row>
    <row r="2616" hidden="1">
      <c r="A2616" s="56" t="s">
        <v>3431</v>
      </c>
      <c r="B2616" s="29">
        <v>21989.0</v>
      </c>
      <c r="C2616" s="26">
        <v>21989.0</v>
      </c>
      <c r="D2616" s="27">
        <v>0.0</v>
      </c>
      <c r="E2616" s="28"/>
    </row>
    <row r="2617" hidden="1">
      <c r="A2617" s="56" t="s">
        <v>3432</v>
      </c>
      <c r="B2617" s="29">
        <v>0.0</v>
      </c>
      <c r="C2617" s="26"/>
      <c r="D2617" s="27">
        <v>0.0</v>
      </c>
      <c r="E2617" s="41"/>
    </row>
    <row r="2618" hidden="1">
      <c r="A2618" s="56" t="s">
        <v>3434</v>
      </c>
      <c r="B2618" s="29">
        <v>3000.0</v>
      </c>
      <c r="C2618" s="26">
        <v>3000.0</v>
      </c>
      <c r="D2618" s="27">
        <v>0.0</v>
      </c>
      <c r="E2618" s="41"/>
    </row>
    <row r="2619" hidden="1">
      <c r="A2619" s="31" t="s">
        <v>3436</v>
      </c>
      <c r="B2619" s="29">
        <v>0.0</v>
      </c>
      <c r="C2619" s="26"/>
      <c r="D2619" s="27">
        <v>0.0</v>
      </c>
      <c r="E2619" s="28"/>
    </row>
    <row r="2620" hidden="1">
      <c r="A2620" s="31" t="s">
        <v>3438</v>
      </c>
      <c r="B2620" s="29">
        <v>0.0</v>
      </c>
      <c r="C2620" s="26"/>
      <c r="D2620" s="27">
        <v>0.0</v>
      </c>
      <c r="E2620" s="40"/>
    </row>
    <row r="2621" hidden="1">
      <c r="A2621" s="31" t="s">
        <v>3439</v>
      </c>
      <c r="B2621" s="29">
        <v>5450.0</v>
      </c>
      <c r="C2621" s="26">
        <v>5450.0</v>
      </c>
      <c r="D2621" s="27">
        <v>0.0</v>
      </c>
      <c r="E2621" s="28" t="s">
        <v>7844</v>
      </c>
    </row>
    <row r="2622" hidden="1">
      <c r="A2622" s="31" t="s">
        <v>3441</v>
      </c>
      <c r="B2622" s="29">
        <v>1600.0</v>
      </c>
      <c r="C2622" s="26">
        <v>1600.0</v>
      </c>
      <c r="D2622" s="27">
        <v>0.0</v>
      </c>
      <c r="E2622" s="40"/>
    </row>
    <row r="2623" hidden="1">
      <c r="A2623" s="57" t="s">
        <v>3442</v>
      </c>
      <c r="B2623" s="29">
        <v>98214.0</v>
      </c>
      <c r="C2623" s="29">
        <v>98214.0</v>
      </c>
      <c r="D2623" s="27">
        <v>0.0</v>
      </c>
      <c r="E2623" s="41"/>
    </row>
    <row r="2624" hidden="1">
      <c r="A2624" s="57" t="s">
        <v>3443</v>
      </c>
      <c r="B2624" s="29">
        <v>22329.0</v>
      </c>
      <c r="C2624" s="58">
        <v>22329.0</v>
      </c>
      <c r="D2624" s="27">
        <v>0.0</v>
      </c>
      <c r="E2624" s="41"/>
    </row>
    <row r="2625" hidden="1">
      <c r="A2625" s="57" t="s">
        <v>3444</v>
      </c>
      <c r="B2625" s="29">
        <v>63234.0</v>
      </c>
      <c r="C2625" s="58">
        <v>63234.0</v>
      </c>
      <c r="D2625" s="27">
        <v>0.0</v>
      </c>
      <c r="E2625" s="41"/>
    </row>
    <row r="2626" hidden="1">
      <c r="A2626" s="57" t="s">
        <v>3445</v>
      </c>
      <c r="B2626" s="29">
        <v>51301.0</v>
      </c>
      <c r="C2626" s="58">
        <v>51301.0</v>
      </c>
      <c r="D2626" s="27">
        <v>0.0</v>
      </c>
      <c r="E2626" s="41"/>
    </row>
    <row r="2627" hidden="1">
      <c r="A2627" s="57" t="s">
        <v>3447</v>
      </c>
      <c r="B2627" s="29">
        <v>537.0</v>
      </c>
      <c r="C2627" s="58">
        <v>537.0</v>
      </c>
      <c r="D2627" s="27">
        <v>0.0</v>
      </c>
      <c r="E2627" s="41"/>
    </row>
    <row r="2628" hidden="1">
      <c r="A2628" s="57" t="s">
        <v>3448</v>
      </c>
      <c r="B2628" s="29">
        <v>8655.0</v>
      </c>
      <c r="C2628" s="58">
        <v>8655.0</v>
      </c>
      <c r="D2628" s="27">
        <v>0.0</v>
      </c>
      <c r="E2628" s="41"/>
    </row>
    <row r="2629" hidden="1">
      <c r="A2629" s="35" t="s">
        <v>3449</v>
      </c>
      <c r="B2629" s="29">
        <v>281745.6</v>
      </c>
      <c r="C2629" s="58">
        <v>281745.6</v>
      </c>
      <c r="D2629" s="27">
        <v>0.0</v>
      </c>
      <c r="E2629" s="41"/>
    </row>
    <row r="2630" hidden="1">
      <c r="A2630" s="36" t="s">
        <v>3450</v>
      </c>
      <c r="B2630" s="42">
        <v>0.39999999999417923</v>
      </c>
      <c r="C2630" s="64">
        <v>0.40000000002328306</v>
      </c>
      <c r="D2630" s="65">
        <v>2.9103830456733704E-11</v>
      </c>
      <c r="E2630" s="45"/>
    </row>
    <row r="2631" hidden="1">
      <c r="A2631" s="39"/>
      <c r="B2631" s="59"/>
      <c r="C2631" s="66"/>
      <c r="D2631" s="60"/>
      <c r="E2631" s="67"/>
    </row>
    <row r="2632" hidden="1">
      <c r="A2632" s="39"/>
      <c r="B2632" s="59"/>
      <c r="C2632" s="66"/>
      <c r="D2632" s="60"/>
      <c r="E2632" s="67"/>
    </row>
    <row r="2633" hidden="1">
      <c r="A2633" s="5" t="s">
        <v>4462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3423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46082.0</v>
      </c>
      <c r="B2637" s="6"/>
      <c r="C2637" s="53" t="s">
        <v>3424</v>
      </c>
      <c r="D2637" s="47">
        <v>46082.0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4" t="s">
        <v>4469</v>
      </c>
      <c r="B2639" s="7"/>
      <c r="C2639" s="16"/>
      <c r="D2639" s="55" t="s">
        <v>4469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3425</v>
      </c>
      <c r="B2641" s="6"/>
      <c r="C2641" s="6"/>
      <c r="D2641" s="6"/>
      <c r="E2641" s="7"/>
    </row>
    <row r="2642" hidden="1">
      <c r="A2642" s="20" t="s">
        <v>3426</v>
      </c>
      <c r="B2642" s="21" t="s">
        <v>3427</v>
      </c>
      <c r="C2642" s="22" t="s">
        <v>3428</v>
      </c>
      <c r="D2642" s="21" t="s">
        <v>3429</v>
      </c>
      <c r="E2642" s="23" t="s">
        <v>13</v>
      </c>
    </row>
    <row r="2643" hidden="1">
      <c r="A2643" s="56" t="s">
        <v>3430</v>
      </c>
      <c r="B2643" s="25">
        <v>3866.0</v>
      </c>
      <c r="C2643" s="26">
        <v>3866.0</v>
      </c>
      <c r="D2643" s="27">
        <v>0.0</v>
      </c>
      <c r="E2643" s="28"/>
    </row>
    <row r="2644" hidden="1">
      <c r="A2644" s="56" t="s">
        <v>3431</v>
      </c>
      <c r="B2644" s="29">
        <v>1922.0</v>
      </c>
      <c r="C2644" s="26">
        <v>1922.0</v>
      </c>
      <c r="D2644" s="27">
        <v>0.0</v>
      </c>
      <c r="E2644" s="28"/>
    </row>
    <row r="2645" hidden="1">
      <c r="A2645" s="56" t="s">
        <v>3432</v>
      </c>
      <c r="B2645" s="29">
        <v>0.0</v>
      </c>
      <c r="C2645" s="26"/>
      <c r="D2645" s="27">
        <v>0.0</v>
      </c>
      <c r="E2645" s="41"/>
    </row>
    <row r="2646" hidden="1">
      <c r="A2646" s="56" t="s">
        <v>3434</v>
      </c>
      <c r="B2646" s="29">
        <v>500.0</v>
      </c>
      <c r="C2646" s="26">
        <v>500.0</v>
      </c>
      <c r="D2646" s="27">
        <v>0.0</v>
      </c>
      <c r="E2646" s="41"/>
    </row>
    <row r="2647" hidden="1">
      <c r="A2647" s="31" t="s">
        <v>3436</v>
      </c>
      <c r="B2647" s="29">
        <v>0.0</v>
      </c>
      <c r="C2647" s="26"/>
      <c r="D2647" s="27">
        <v>0.0</v>
      </c>
      <c r="E2647" s="28"/>
    </row>
    <row r="2648" hidden="1">
      <c r="A2648" s="31" t="s">
        <v>3438</v>
      </c>
      <c r="B2648" s="29">
        <v>0.0</v>
      </c>
      <c r="C2648" s="26"/>
      <c r="D2648" s="27">
        <v>0.0</v>
      </c>
      <c r="E2648" s="40"/>
    </row>
    <row r="2649" hidden="1">
      <c r="A2649" s="31" t="s">
        <v>3439</v>
      </c>
      <c r="B2649" s="29">
        <v>0.0</v>
      </c>
      <c r="C2649" s="26"/>
      <c r="D2649" s="27">
        <v>0.0</v>
      </c>
      <c r="E2649" s="28"/>
    </row>
    <row r="2650" hidden="1">
      <c r="A2650" s="31" t="s">
        <v>3441</v>
      </c>
      <c r="B2650" s="29">
        <v>480.0</v>
      </c>
      <c r="C2650" s="26">
        <v>480.0</v>
      </c>
      <c r="D2650" s="27">
        <v>0.0</v>
      </c>
      <c r="E2650" s="40"/>
    </row>
    <row r="2651" hidden="1">
      <c r="A2651" s="57" t="s">
        <v>3442</v>
      </c>
      <c r="B2651" s="29">
        <v>9650.0</v>
      </c>
      <c r="C2651" s="29">
        <v>9650.0</v>
      </c>
      <c r="D2651" s="27">
        <v>0.0</v>
      </c>
      <c r="E2651" s="41"/>
    </row>
    <row r="2652" hidden="1">
      <c r="A2652" s="57" t="s">
        <v>3443</v>
      </c>
      <c r="B2652" s="29">
        <v>6908.0</v>
      </c>
      <c r="C2652" s="58">
        <v>6908.0</v>
      </c>
      <c r="D2652" s="27">
        <v>0.0</v>
      </c>
      <c r="E2652" s="41"/>
    </row>
    <row r="2653" hidden="1">
      <c r="A2653" s="57" t="s">
        <v>3444</v>
      </c>
      <c r="B2653" s="29">
        <v>13384.0</v>
      </c>
      <c r="C2653" s="58">
        <v>13384.0</v>
      </c>
      <c r="D2653" s="27">
        <v>0.0</v>
      </c>
      <c r="E2653" s="41"/>
    </row>
    <row r="2654" hidden="1">
      <c r="A2654" s="57" t="s">
        <v>3445</v>
      </c>
      <c r="B2654" s="29">
        <v>11890.0</v>
      </c>
      <c r="C2654" s="58">
        <v>11890.0</v>
      </c>
      <c r="D2654" s="27">
        <v>0.0</v>
      </c>
      <c r="E2654" s="41"/>
    </row>
    <row r="2655" hidden="1">
      <c r="A2655" s="57" t="s">
        <v>3447</v>
      </c>
      <c r="B2655" s="29">
        <v>0.0</v>
      </c>
      <c r="C2655" s="58">
        <v>0.0</v>
      </c>
      <c r="D2655" s="27">
        <v>0.0</v>
      </c>
      <c r="E2655" s="41"/>
    </row>
    <row r="2656" hidden="1">
      <c r="A2656" s="57" t="s">
        <v>3448</v>
      </c>
      <c r="B2656" s="29">
        <v>920.0</v>
      </c>
      <c r="C2656" s="58">
        <v>920.0</v>
      </c>
      <c r="D2656" s="27">
        <v>0.0</v>
      </c>
      <c r="E2656" s="41"/>
    </row>
    <row r="2657" hidden="1">
      <c r="A2657" s="35" t="s">
        <v>3449</v>
      </c>
      <c r="B2657" s="29">
        <v>48600.0</v>
      </c>
      <c r="C2657" s="58">
        <v>48600.0</v>
      </c>
      <c r="D2657" s="27">
        <v>0.0</v>
      </c>
      <c r="E2657" s="41"/>
    </row>
    <row r="2658" hidden="1">
      <c r="A2658" s="36" t="s">
        <v>3450</v>
      </c>
      <c r="B2658" s="42">
        <v>0.0</v>
      </c>
      <c r="C2658" s="64">
        <v>0.0</v>
      </c>
      <c r="D2658" s="65">
        <v>0.0</v>
      </c>
      <c r="E2658" s="45"/>
    </row>
    <row r="2659" hidden="1">
      <c r="A2659" s="39"/>
      <c r="B2659" s="59"/>
      <c r="C2659" s="66"/>
      <c r="D2659" s="60"/>
      <c r="E2659" s="67"/>
    </row>
    <row r="2660" hidden="1">
      <c r="A2660" s="39"/>
      <c r="B2660" s="59"/>
      <c r="C2660" s="66"/>
      <c r="D2660" s="60"/>
      <c r="E2660" s="67"/>
    </row>
    <row r="2661" hidden="1">
      <c r="A2661" s="5" t="s">
        <v>4462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3423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46083.0</v>
      </c>
      <c r="B2665" s="6"/>
      <c r="C2665" s="53" t="s">
        <v>3424</v>
      </c>
      <c r="D2665" s="47">
        <v>46089.0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4" t="s">
        <v>4468</v>
      </c>
      <c r="B2667" s="7"/>
      <c r="C2667" s="16"/>
      <c r="D2667" s="55" t="s">
        <v>4469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3425</v>
      </c>
      <c r="B2669" s="6"/>
      <c r="C2669" s="6"/>
      <c r="D2669" s="6"/>
      <c r="E2669" s="7"/>
    </row>
    <row r="2670" hidden="1">
      <c r="A2670" s="20" t="s">
        <v>3426</v>
      </c>
      <c r="B2670" s="21" t="s">
        <v>3427</v>
      </c>
      <c r="C2670" s="22" t="s">
        <v>3428</v>
      </c>
      <c r="D2670" s="21" t="s">
        <v>3429</v>
      </c>
      <c r="E2670" s="23" t="s">
        <v>13</v>
      </c>
    </row>
    <row r="2671" hidden="1">
      <c r="A2671" s="56" t="s">
        <v>3430</v>
      </c>
      <c r="B2671" s="25">
        <v>30333.0</v>
      </c>
      <c r="C2671" s="26">
        <v>30333.0</v>
      </c>
      <c r="D2671" s="27">
        <v>0.0</v>
      </c>
      <c r="E2671" s="28"/>
    </row>
    <row r="2672" hidden="1">
      <c r="A2672" s="56" t="s">
        <v>3431</v>
      </c>
      <c r="B2672" s="29">
        <v>22054.0</v>
      </c>
      <c r="C2672" s="26">
        <v>22054.0</v>
      </c>
      <c r="D2672" s="27">
        <v>0.0</v>
      </c>
      <c r="E2672" s="28"/>
    </row>
    <row r="2673" hidden="1">
      <c r="A2673" s="56" t="s">
        <v>3432</v>
      </c>
      <c r="B2673" s="29">
        <v>0.0</v>
      </c>
      <c r="C2673" s="26"/>
      <c r="D2673" s="27">
        <v>0.0</v>
      </c>
      <c r="E2673" s="41"/>
    </row>
    <row r="2674" hidden="1">
      <c r="A2674" s="56" t="s">
        <v>3434</v>
      </c>
      <c r="B2674" s="29">
        <v>2000.0</v>
      </c>
      <c r="C2674" s="26">
        <v>2000.0</v>
      </c>
      <c r="D2674" s="27">
        <v>0.0</v>
      </c>
      <c r="E2674" s="41"/>
    </row>
    <row r="2675" hidden="1">
      <c r="A2675" s="31" t="s">
        <v>3436</v>
      </c>
      <c r="B2675" s="29">
        <v>0.0</v>
      </c>
      <c r="C2675" s="26"/>
      <c r="D2675" s="27">
        <v>0.0</v>
      </c>
      <c r="E2675" s="28"/>
    </row>
    <row r="2676" hidden="1">
      <c r="A2676" s="31" t="s">
        <v>3438</v>
      </c>
      <c r="B2676" s="29">
        <v>0.0</v>
      </c>
      <c r="C2676" s="26">
        <v>120.0</v>
      </c>
      <c r="D2676" s="27">
        <v>120.0</v>
      </c>
      <c r="E2676" s="40" t="s">
        <v>4724</v>
      </c>
    </row>
    <row r="2677" hidden="1">
      <c r="A2677" s="31" t="s">
        <v>3439</v>
      </c>
      <c r="B2677" s="29">
        <v>2943.0</v>
      </c>
      <c r="C2677" s="26">
        <v>2943.0</v>
      </c>
      <c r="D2677" s="27">
        <v>0.0</v>
      </c>
      <c r="E2677" s="28" t="s">
        <v>7845</v>
      </c>
    </row>
    <row r="2678" hidden="1">
      <c r="A2678" s="31" t="s">
        <v>3441</v>
      </c>
      <c r="B2678" s="29">
        <v>2160.0</v>
      </c>
      <c r="C2678" s="26">
        <v>2120.0</v>
      </c>
      <c r="D2678" s="27">
        <v>-40.0</v>
      </c>
      <c r="E2678" s="40"/>
    </row>
    <row r="2679" hidden="1">
      <c r="A2679" s="57" t="s">
        <v>3442</v>
      </c>
      <c r="B2679" s="29">
        <v>99263.0</v>
      </c>
      <c r="C2679" s="29">
        <v>99263.0</v>
      </c>
      <c r="D2679" s="27">
        <v>0.0</v>
      </c>
      <c r="E2679" s="41"/>
    </row>
    <row r="2680" hidden="1">
      <c r="A2680" s="57" t="s">
        <v>3443</v>
      </c>
      <c r="B2680" s="29">
        <v>42338.0</v>
      </c>
      <c r="C2680" s="58">
        <v>42338.0</v>
      </c>
      <c r="D2680" s="27">
        <v>0.0</v>
      </c>
      <c r="E2680" s="41"/>
    </row>
    <row r="2681" hidden="1">
      <c r="A2681" s="57" t="s">
        <v>3444</v>
      </c>
      <c r="B2681" s="29">
        <v>67666.0</v>
      </c>
      <c r="C2681" s="58">
        <v>67345.0</v>
      </c>
      <c r="D2681" s="27">
        <v>-321.0</v>
      </c>
      <c r="E2681" s="41"/>
    </row>
    <row r="2682" hidden="1">
      <c r="A2682" s="57" t="s">
        <v>3445</v>
      </c>
      <c r="B2682" s="29">
        <v>59610.0</v>
      </c>
      <c r="C2682" s="58">
        <v>59610.0</v>
      </c>
      <c r="D2682" s="27">
        <v>0.0</v>
      </c>
      <c r="E2682" s="41"/>
    </row>
    <row r="2683" hidden="1">
      <c r="A2683" s="57" t="s">
        <v>3447</v>
      </c>
      <c r="B2683" s="29">
        <v>583.0</v>
      </c>
      <c r="C2683" s="58">
        <v>583.0</v>
      </c>
      <c r="D2683" s="27">
        <v>0.0</v>
      </c>
      <c r="E2683" s="41"/>
    </row>
    <row r="2684" hidden="1">
      <c r="A2684" s="57" t="s">
        <v>3448</v>
      </c>
      <c r="B2684" s="29">
        <v>9414.0</v>
      </c>
      <c r="C2684" s="58">
        <v>9414.0</v>
      </c>
      <c r="D2684" s="27">
        <v>0.0</v>
      </c>
      <c r="E2684" s="41"/>
    </row>
    <row r="2685" hidden="1">
      <c r="A2685" s="35" t="s">
        <v>3449</v>
      </c>
      <c r="B2685" s="29">
        <v>328949.0</v>
      </c>
      <c r="C2685" s="58">
        <v>328628.0</v>
      </c>
      <c r="D2685" s="27">
        <v>-321.0</v>
      </c>
      <c r="E2685" s="41"/>
    </row>
    <row r="2686" hidden="1">
      <c r="A2686" s="36" t="s">
        <v>3450</v>
      </c>
      <c r="B2686" s="42">
        <v>1.0</v>
      </c>
      <c r="C2686" s="64">
        <v>81.0</v>
      </c>
      <c r="D2686" s="65">
        <v>80.0</v>
      </c>
      <c r="E2686" s="45"/>
    </row>
    <row r="2687" hidden="1">
      <c r="A2687" s="39"/>
      <c r="B2687" s="59"/>
      <c r="C2687" s="66"/>
      <c r="D2687" s="60"/>
      <c r="E2687" s="67"/>
    </row>
    <row r="2688" hidden="1">
      <c r="A2688" s="39"/>
      <c r="B2688" s="59"/>
      <c r="C2688" s="66"/>
      <c r="D2688" s="60"/>
      <c r="E2688" s="67"/>
    </row>
    <row r="2689" hidden="1">
      <c r="A2689" s="5" t="s">
        <v>4462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3423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46090.0</v>
      </c>
      <c r="B2693" s="6"/>
      <c r="C2693" s="53" t="s">
        <v>3424</v>
      </c>
      <c r="D2693" s="47">
        <v>46096.0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4" t="s">
        <v>4468</v>
      </c>
      <c r="B2695" s="7"/>
      <c r="C2695" s="16"/>
      <c r="D2695" s="55" t="s">
        <v>4469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3425</v>
      </c>
      <c r="B2697" s="6"/>
      <c r="C2697" s="6"/>
      <c r="D2697" s="6"/>
      <c r="E2697" s="7"/>
    </row>
    <row r="2698" hidden="1">
      <c r="A2698" s="20" t="s">
        <v>3426</v>
      </c>
      <c r="B2698" s="21" t="s">
        <v>3427</v>
      </c>
      <c r="C2698" s="22" t="s">
        <v>3428</v>
      </c>
      <c r="D2698" s="21" t="s">
        <v>3429</v>
      </c>
      <c r="E2698" s="23" t="s">
        <v>13</v>
      </c>
    </row>
    <row r="2699" hidden="1">
      <c r="A2699" s="56" t="s">
        <v>3430</v>
      </c>
      <c r="B2699" s="25">
        <v>31133.0</v>
      </c>
      <c r="C2699" s="26">
        <v>31133.0</v>
      </c>
      <c r="D2699" s="27">
        <v>0.0</v>
      </c>
      <c r="E2699" s="28"/>
    </row>
    <row r="2700" hidden="1">
      <c r="A2700" s="56" t="s">
        <v>3431</v>
      </c>
      <c r="B2700" s="29">
        <v>25258.0</v>
      </c>
      <c r="C2700" s="26">
        <v>25258.0</v>
      </c>
      <c r="D2700" s="27">
        <v>0.0</v>
      </c>
      <c r="E2700" s="28"/>
    </row>
    <row r="2701" hidden="1">
      <c r="A2701" s="56" t="s">
        <v>3432</v>
      </c>
      <c r="B2701" s="29">
        <v>0.0</v>
      </c>
      <c r="C2701" s="26"/>
      <c r="D2701" s="27">
        <v>0.0</v>
      </c>
      <c r="E2701" s="41"/>
    </row>
    <row r="2702" hidden="1">
      <c r="A2702" s="56" t="s">
        <v>3434</v>
      </c>
      <c r="B2702" s="29">
        <v>3000.0</v>
      </c>
      <c r="C2702" s="26">
        <v>3000.0</v>
      </c>
      <c r="D2702" s="27">
        <v>0.0</v>
      </c>
      <c r="E2702" s="41"/>
    </row>
    <row r="2703" hidden="1">
      <c r="A2703" s="31" t="s">
        <v>3436</v>
      </c>
      <c r="B2703" s="29">
        <v>0.0</v>
      </c>
      <c r="C2703" s="26"/>
      <c r="D2703" s="27">
        <v>0.0</v>
      </c>
      <c r="E2703" s="28"/>
    </row>
    <row r="2704" hidden="1">
      <c r="A2704" s="31" t="s">
        <v>3438</v>
      </c>
      <c r="B2704" s="29">
        <v>0.0</v>
      </c>
      <c r="C2704" s="26"/>
      <c r="D2704" s="27">
        <v>0.0</v>
      </c>
      <c r="E2704" s="40"/>
    </row>
    <row r="2705" hidden="1">
      <c r="A2705" s="31" t="s">
        <v>3439</v>
      </c>
      <c r="B2705" s="29">
        <v>0.0</v>
      </c>
      <c r="C2705" s="26"/>
      <c r="D2705" s="27">
        <v>0.0</v>
      </c>
      <c r="E2705" s="28"/>
    </row>
    <row r="2706" hidden="1">
      <c r="A2706" s="31" t="s">
        <v>3441</v>
      </c>
      <c r="B2706" s="29">
        <v>1280.0</v>
      </c>
      <c r="C2706" s="26">
        <v>1280.0</v>
      </c>
      <c r="D2706" s="27">
        <v>0.0</v>
      </c>
      <c r="E2706" s="40"/>
    </row>
    <row r="2707" hidden="1">
      <c r="A2707" s="57" t="s">
        <v>3442</v>
      </c>
      <c r="B2707" s="29">
        <v>107535.0</v>
      </c>
      <c r="C2707" s="29">
        <v>107535.0</v>
      </c>
      <c r="D2707" s="27">
        <v>0.0</v>
      </c>
      <c r="E2707" s="41"/>
    </row>
    <row r="2708" hidden="1">
      <c r="A2708" s="57" t="s">
        <v>3443</v>
      </c>
      <c r="B2708" s="29">
        <v>52485.0</v>
      </c>
      <c r="C2708" s="58">
        <v>52485.0</v>
      </c>
      <c r="D2708" s="27">
        <v>0.0</v>
      </c>
      <c r="E2708" s="41"/>
    </row>
    <row r="2709" hidden="1">
      <c r="A2709" s="57" t="s">
        <v>3444</v>
      </c>
      <c r="B2709" s="29">
        <v>57640.0</v>
      </c>
      <c r="C2709" s="58">
        <v>57640.0</v>
      </c>
      <c r="D2709" s="27">
        <v>0.0</v>
      </c>
      <c r="E2709" s="41"/>
    </row>
    <row r="2710" hidden="1">
      <c r="A2710" s="57" t="s">
        <v>3445</v>
      </c>
      <c r="B2710" s="29">
        <v>70206.0</v>
      </c>
      <c r="C2710" s="58">
        <v>70206.0</v>
      </c>
      <c r="D2710" s="27">
        <v>0.0</v>
      </c>
      <c r="E2710" s="41"/>
    </row>
    <row r="2711" hidden="1">
      <c r="A2711" s="57" t="s">
        <v>3447</v>
      </c>
      <c r="B2711" s="29">
        <v>875.0</v>
      </c>
      <c r="C2711" s="58">
        <v>875.0</v>
      </c>
      <c r="D2711" s="27">
        <v>0.0</v>
      </c>
      <c r="E2711" s="41"/>
    </row>
    <row r="2712" hidden="1">
      <c r="A2712" s="57" t="s">
        <v>3448</v>
      </c>
      <c r="B2712" s="29">
        <v>8408.0</v>
      </c>
      <c r="C2712" s="58">
        <v>8408.0</v>
      </c>
      <c r="D2712" s="27">
        <v>0.0</v>
      </c>
      <c r="E2712" s="41"/>
    </row>
    <row r="2713" hidden="1">
      <c r="A2713" s="35" t="s">
        <v>3449</v>
      </c>
      <c r="B2713" s="29">
        <v>349411.0</v>
      </c>
      <c r="C2713" s="58">
        <v>349411.0</v>
      </c>
      <c r="D2713" s="27">
        <v>0.0</v>
      </c>
      <c r="E2713" s="41"/>
    </row>
    <row r="2714" hidden="1">
      <c r="A2714" s="36" t="s">
        <v>3450</v>
      </c>
      <c r="B2714" s="42">
        <v>1.0</v>
      </c>
      <c r="C2714" s="64">
        <v>1.0</v>
      </c>
      <c r="D2714" s="65">
        <v>0.0</v>
      </c>
      <c r="E2714" s="45"/>
    </row>
    <row r="2715" hidden="1">
      <c r="A2715" s="39"/>
      <c r="B2715" s="59"/>
      <c r="C2715" s="66"/>
      <c r="D2715" s="60"/>
      <c r="E2715" s="67"/>
    </row>
    <row r="2716" hidden="1">
      <c r="A2716" s="39"/>
      <c r="B2716" s="59"/>
      <c r="C2716" s="66"/>
      <c r="D2716" s="60"/>
      <c r="E2716" s="67"/>
    </row>
    <row r="2717" hidden="1">
      <c r="A2717" s="5" t="s">
        <v>4462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3423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46097.0</v>
      </c>
      <c r="B2721" s="6"/>
      <c r="C2721" s="53" t="s">
        <v>3424</v>
      </c>
      <c r="D2721" s="47">
        <v>46103.0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4" t="s">
        <v>4468</v>
      </c>
      <c r="B2723" s="7"/>
      <c r="C2723" s="16"/>
      <c r="D2723" s="55" t="s">
        <v>4469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3425</v>
      </c>
      <c r="B2725" s="6"/>
      <c r="C2725" s="6"/>
      <c r="D2725" s="6"/>
      <c r="E2725" s="7"/>
    </row>
    <row r="2726" hidden="1">
      <c r="A2726" s="20" t="s">
        <v>3426</v>
      </c>
      <c r="B2726" s="21" t="s">
        <v>3427</v>
      </c>
      <c r="C2726" s="22" t="s">
        <v>3428</v>
      </c>
      <c r="D2726" s="21" t="s">
        <v>3429</v>
      </c>
      <c r="E2726" s="23" t="s">
        <v>13</v>
      </c>
    </row>
    <row r="2727" hidden="1">
      <c r="A2727" s="56" t="s">
        <v>3430</v>
      </c>
      <c r="B2727" s="25">
        <v>23798.0</v>
      </c>
      <c r="C2727" s="26">
        <v>23798.0</v>
      </c>
      <c r="D2727" s="27">
        <v>0.0</v>
      </c>
      <c r="E2727" s="28"/>
    </row>
    <row r="2728" hidden="1">
      <c r="A2728" s="56" t="s">
        <v>3431</v>
      </c>
      <c r="B2728" s="29">
        <v>17065.0</v>
      </c>
      <c r="C2728" s="26">
        <v>17065.0</v>
      </c>
      <c r="D2728" s="27">
        <v>0.0</v>
      </c>
      <c r="E2728" s="28"/>
    </row>
    <row r="2729" hidden="1">
      <c r="A2729" s="56" t="s">
        <v>3432</v>
      </c>
      <c r="B2729" s="29">
        <v>0.0</v>
      </c>
      <c r="C2729" s="26"/>
      <c r="D2729" s="27">
        <v>0.0</v>
      </c>
      <c r="E2729" s="41"/>
    </row>
    <row r="2730" hidden="1">
      <c r="A2730" s="56" t="s">
        <v>3434</v>
      </c>
      <c r="B2730" s="29">
        <v>4500.0</v>
      </c>
      <c r="C2730" s="26">
        <v>4500.0</v>
      </c>
      <c r="D2730" s="27">
        <v>0.0</v>
      </c>
      <c r="E2730" s="41"/>
    </row>
    <row r="2731" hidden="1">
      <c r="A2731" s="31" t="s">
        <v>3436</v>
      </c>
      <c r="B2731" s="29">
        <v>0.0</v>
      </c>
      <c r="C2731" s="26"/>
      <c r="D2731" s="27">
        <v>0.0</v>
      </c>
      <c r="E2731" s="28"/>
    </row>
    <row r="2732" hidden="1">
      <c r="A2732" s="31" t="s">
        <v>3438</v>
      </c>
      <c r="B2732" s="29">
        <v>0.0</v>
      </c>
      <c r="C2732" s="26"/>
      <c r="D2732" s="27">
        <v>0.0</v>
      </c>
      <c r="E2732" s="40"/>
    </row>
    <row r="2733" hidden="1">
      <c r="A2733" s="31" t="s">
        <v>3439</v>
      </c>
      <c r="B2733" s="29">
        <v>3861.0</v>
      </c>
      <c r="C2733" s="26">
        <v>3861.0</v>
      </c>
      <c r="D2733" s="27">
        <v>0.0</v>
      </c>
      <c r="E2733" s="28" t="s">
        <v>7846</v>
      </c>
    </row>
    <row r="2734" hidden="1">
      <c r="A2734" s="31" t="s">
        <v>3441</v>
      </c>
      <c r="B2734" s="29">
        <v>520.0</v>
      </c>
      <c r="C2734" s="26">
        <v>520.0</v>
      </c>
      <c r="D2734" s="27">
        <v>0.0</v>
      </c>
      <c r="E2734" s="40"/>
    </row>
    <row r="2735" hidden="1">
      <c r="A2735" s="57" t="s">
        <v>3442</v>
      </c>
      <c r="B2735" s="29">
        <v>102767.0</v>
      </c>
      <c r="C2735" s="29">
        <v>102767.0</v>
      </c>
      <c r="D2735" s="27">
        <v>0.0</v>
      </c>
      <c r="E2735" s="41"/>
    </row>
    <row r="2736" hidden="1">
      <c r="A2736" s="57" t="s">
        <v>3443</v>
      </c>
      <c r="B2736" s="29">
        <v>41355.0</v>
      </c>
      <c r="C2736" s="58">
        <v>41355.0</v>
      </c>
      <c r="D2736" s="27">
        <v>0.0</v>
      </c>
      <c r="E2736" s="41"/>
    </row>
    <row r="2737" hidden="1">
      <c r="A2737" s="57" t="s">
        <v>3444</v>
      </c>
      <c r="B2737" s="29">
        <v>59325.0</v>
      </c>
      <c r="C2737" s="58">
        <v>59325.0</v>
      </c>
      <c r="D2737" s="27">
        <v>0.0</v>
      </c>
      <c r="E2737" s="41"/>
    </row>
    <row r="2738" hidden="1">
      <c r="A2738" s="57" t="s">
        <v>3445</v>
      </c>
      <c r="B2738" s="29">
        <v>63237.0</v>
      </c>
      <c r="C2738" s="58">
        <v>63237.0</v>
      </c>
      <c r="D2738" s="27">
        <v>0.0</v>
      </c>
      <c r="E2738" s="41"/>
    </row>
    <row r="2739" hidden="1">
      <c r="A2739" s="57" t="s">
        <v>3447</v>
      </c>
      <c r="B2739" s="29">
        <v>1128.0</v>
      </c>
      <c r="C2739" s="58">
        <v>1128.0</v>
      </c>
      <c r="D2739" s="27">
        <v>0.0</v>
      </c>
      <c r="E2739" s="41"/>
    </row>
    <row r="2740" hidden="1">
      <c r="A2740" s="57" t="s">
        <v>3448</v>
      </c>
      <c r="B2740" s="29">
        <v>8229.0</v>
      </c>
      <c r="C2740" s="58">
        <v>8229.0</v>
      </c>
      <c r="D2740" s="27">
        <v>0.0</v>
      </c>
      <c r="E2740" s="41"/>
    </row>
    <row r="2741" hidden="1">
      <c r="A2741" s="35" t="s">
        <v>3449</v>
      </c>
      <c r="B2741" s="29">
        <v>317543.5</v>
      </c>
      <c r="C2741" s="58">
        <v>317543.5</v>
      </c>
      <c r="D2741" s="27">
        <v>0.0</v>
      </c>
      <c r="E2741" s="41"/>
    </row>
    <row r="2742" hidden="1">
      <c r="A2742" s="36" t="s">
        <v>3450</v>
      </c>
      <c r="B2742" s="42">
        <v>12.5</v>
      </c>
      <c r="C2742" s="64">
        <v>12.5</v>
      </c>
      <c r="D2742" s="65">
        <v>0.0</v>
      </c>
      <c r="E2742" s="45"/>
    </row>
    <row r="2743" hidden="1">
      <c r="A2743" s="39"/>
      <c r="B2743" s="59"/>
      <c r="C2743" s="66"/>
      <c r="D2743" s="60"/>
      <c r="E2743" s="67"/>
    </row>
    <row r="2744" hidden="1">
      <c r="A2744" s="39"/>
      <c r="B2744" s="59"/>
      <c r="C2744" s="66"/>
      <c r="D2744" s="60"/>
      <c r="E2744" s="67"/>
    </row>
    <row r="2745">
      <c r="A2745" s="5" t="s">
        <v>4462</v>
      </c>
      <c r="B2745" s="6"/>
      <c r="C2745" s="6"/>
      <c r="D2745" s="6"/>
      <c r="E2745" s="7"/>
    </row>
    <row r="2746">
      <c r="A2746" s="10"/>
      <c r="B2746" s="11"/>
      <c r="C2746" s="11"/>
      <c r="D2746" s="11"/>
      <c r="E2746" s="12"/>
    </row>
    <row r="2747">
      <c r="A2747" s="5" t="s">
        <v>3423</v>
      </c>
      <c r="B2747" s="6"/>
      <c r="C2747" s="6"/>
      <c r="D2747" s="6"/>
      <c r="E2747" s="7"/>
    </row>
    <row r="2748">
      <c r="A2748" s="10"/>
      <c r="B2748" s="11"/>
      <c r="C2748" s="11"/>
      <c r="D2748" s="11"/>
      <c r="E2748" s="12"/>
    </row>
    <row r="2749">
      <c r="A2749" s="13">
        <v>46104.0</v>
      </c>
      <c r="B2749" s="6"/>
      <c r="C2749" s="53" t="s">
        <v>3424</v>
      </c>
      <c r="D2749" s="47">
        <v>46110.0</v>
      </c>
      <c r="E2749" s="7"/>
    </row>
    <row r="2750">
      <c r="A2750" s="10"/>
      <c r="B2750" s="11"/>
      <c r="C2750" s="16"/>
      <c r="D2750" s="11"/>
      <c r="E2750" s="12"/>
    </row>
    <row r="2751">
      <c r="A2751" s="54" t="s">
        <v>4468</v>
      </c>
      <c r="B2751" s="7"/>
      <c r="C2751" s="16"/>
      <c r="D2751" s="55" t="s">
        <v>4469</v>
      </c>
      <c r="E2751" s="7"/>
    </row>
    <row r="2752">
      <c r="A2752" s="10"/>
      <c r="B2752" s="12"/>
      <c r="C2752" s="16"/>
      <c r="D2752" s="11"/>
      <c r="E2752" s="12"/>
    </row>
    <row r="2753">
      <c r="A2753" s="19" t="s">
        <v>3425</v>
      </c>
      <c r="B2753" s="6"/>
      <c r="C2753" s="6"/>
      <c r="D2753" s="6"/>
      <c r="E2753" s="7"/>
    </row>
    <row r="2754">
      <c r="A2754" s="20" t="s">
        <v>3426</v>
      </c>
      <c r="B2754" s="21" t="s">
        <v>3427</v>
      </c>
      <c r="C2754" s="22" t="s">
        <v>3428</v>
      </c>
      <c r="D2754" s="21" t="s">
        <v>3429</v>
      </c>
      <c r="E2754" s="23" t="s">
        <v>13</v>
      </c>
    </row>
    <row r="2755">
      <c r="A2755" s="56" t="s">
        <v>3430</v>
      </c>
      <c r="B2755" s="25">
        <v>32751.0</v>
      </c>
      <c r="C2755" s="26">
        <v>32751.0</v>
      </c>
      <c r="D2755" s="27">
        <v>0.0</v>
      </c>
      <c r="E2755" s="28"/>
    </row>
    <row r="2756">
      <c r="A2756" s="56" t="s">
        <v>3431</v>
      </c>
      <c r="B2756" s="29">
        <v>20279.0</v>
      </c>
      <c r="C2756" s="26">
        <v>20279.0</v>
      </c>
      <c r="D2756" s="27">
        <v>0.0</v>
      </c>
      <c r="E2756" s="28"/>
    </row>
    <row r="2757">
      <c r="A2757" s="56" t="s">
        <v>3432</v>
      </c>
      <c r="B2757" s="29">
        <v>0.0</v>
      </c>
      <c r="C2757" s="26"/>
      <c r="D2757" s="27">
        <v>0.0</v>
      </c>
      <c r="E2757" s="41"/>
    </row>
    <row r="2758">
      <c r="A2758" s="56" t="s">
        <v>3434</v>
      </c>
      <c r="B2758" s="29">
        <v>4000.0</v>
      </c>
      <c r="C2758" s="26">
        <v>4000.0</v>
      </c>
      <c r="D2758" s="27">
        <v>0.0</v>
      </c>
      <c r="E2758" s="41"/>
    </row>
    <row r="2759">
      <c r="A2759" s="31" t="s">
        <v>3436</v>
      </c>
      <c r="B2759" s="29">
        <v>0.0</v>
      </c>
      <c r="C2759" s="26"/>
      <c r="D2759" s="27">
        <v>0.0</v>
      </c>
      <c r="E2759" s="28"/>
    </row>
    <row r="2760">
      <c r="A2760" s="31" t="s">
        <v>3438</v>
      </c>
      <c r="B2760" s="29">
        <v>0.0</v>
      </c>
      <c r="C2760" s="26"/>
      <c r="D2760" s="27">
        <v>0.0</v>
      </c>
      <c r="E2760" s="40"/>
    </row>
    <row r="2761">
      <c r="A2761" s="31" t="s">
        <v>3439</v>
      </c>
      <c r="B2761" s="29">
        <v>2529.0</v>
      </c>
      <c r="C2761" s="26">
        <v>2529.0</v>
      </c>
      <c r="D2761" s="27">
        <v>0.0</v>
      </c>
      <c r="E2761" s="28" t="s">
        <v>7847</v>
      </c>
    </row>
    <row r="2762">
      <c r="A2762" s="31" t="s">
        <v>3441</v>
      </c>
      <c r="B2762" s="29">
        <v>920.0</v>
      </c>
      <c r="C2762" s="26">
        <v>920.0</v>
      </c>
      <c r="D2762" s="27">
        <v>0.0</v>
      </c>
      <c r="E2762" s="40"/>
    </row>
    <row r="2763">
      <c r="A2763" s="57" t="s">
        <v>3442</v>
      </c>
      <c r="B2763" s="29">
        <v>100318.0</v>
      </c>
      <c r="C2763" s="29">
        <v>100054.0</v>
      </c>
      <c r="D2763" s="27">
        <v>-264.0</v>
      </c>
      <c r="E2763" s="41"/>
    </row>
    <row r="2764">
      <c r="A2764" s="57" t="s">
        <v>3443</v>
      </c>
      <c r="B2764" s="29">
        <v>39568.0</v>
      </c>
      <c r="C2764" s="58">
        <v>39568.0</v>
      </c>
      <c r="D2764" s="27">
        <v>0.0</v>
      </c>
      <c r="E2764" s="41"/>
    </row>
    <row r="2765">
      <c r="A2765" s="57" t="s">
        <v>3444</v>
      </c>
      <c r="B2765" s="29">
        <v>70686.23999999999</v>
      </c>
      <c r="C2765" s="58">
        <v>70686.24000000003</v>
      </c>
      <c r="D2765" s="27">
        <v>4.3655745685100555E-11</v>
      </c>
      <c r="E2765" s="41"/>
    </row>
    <row r="2766">
      <c r="A2766" s="57" t="s">
        <v>3445</v>
      </c>
      <c r="B2766" s="29">
        <v>64910.0</v>
      </c>
      <c r="C2766" s="58">
        <v>64509.0</v>
      </c>
      <c r="D2766" s="27">
        <v>-401.0</v>
      </c>
      <c r="E2766" s="41"/>
    </row>
    <row r="2767">
      <c r="A2767" s="57" t="s">
        <v>3447</v>
      </c>
      <c r="B2767" s="29">
        <v>2405.0</v>
      </c>
      <c r="C2767" s="58">
        <v>2405.0</v>
      </c>
      <c r="D2767" s="27">
        <v>0.0</v>
      </c>
      <c r="E2767" s="41"/>
    </row>
    <row r="2768">
      <c r="A2768" s="57" t="s">
        <v>3448</v>
      </c>
      <c r="B2768" s="29">
        <v>10035.010000000002</v>
      </c>
      <c r="C2768" s="58">
        <v>9641.01</v>
      </c>
      <c r="D2768" s="27">
        <v>-394.0000000000018</v>
      </c>
      <c r="E2768" s="41"/>
    </row>
    <row r="2769">
      <c r="A2769" s="35" t="s">
        <v>3449</v>
      </c>
      <c r="B2769" s="29">
        <v>338366.45</v>
      </c>
      <c r="C2769" s="58">
        <v>336196.45</v>
      </c>
      <c r="D2769" s="27">
        <v>-2170.0</v>
      </c>
      <c r="E2769" s="41"/>
    </row>
    <row r="2770">
      <c r="A2770" s="36" t="s">
        <v>3450</v>
      </c>
      <c r="B2770" s="42">
        <v>-0.21000000002095476</v>
      </c>
      <c r="C2770" s="64">
        <v>1504.7900000000373</v>
      </c>
      <c r="D2770" s="65">
        <v>1505.0000000000582</v>
      </c>
      <c r="E2770" s="45"/>
    </row>
    <row r="2771">
      <c r="A2771" s="39"/>
      <c r="B2771" s="59"/>
      <c r="C2771" s="66"/>
      <c r="D2771" s="60"/>
      <c r="E2771" s="67"/>
    </row>
    <row r="2772">
      <c r="A2772" s="39"/>
      <c r="B2772" s="59"/>
      <c r="C2772" s="66"/>
      <c r="D2772" s="60"/>
      <c r="E2772" s="67"/>
    </row>
    <row r="2773">
      <c r="A2773" s="5" t="s">
        <v>4462</v>
      </c>
      <c r="B2773" s="6"/>
      <c r="C2773" s="6"/>
      <c r="D2773" s="6"/>
      <c r="E2773" s="7"/>
    </row>
    <row r="2774">
      <c r="A2774" s="10"/>
      <c r="B2774" s="11"/>
      <c r="C2774" s="11"/>
      <c r="D2774" s="11"/>
      <c r="E2774" s="12"/>
    </row>
    <row r="2775">
      <c r="A2775" s="5" t="s">
        <v>3423</v>
      </c>
      <c r="B2775" s="6"/>
      <c r="C2775" s="6"/>
      <c r="D2775" s="6"/>
      <c r="E2775" s="7"/>
    </row>
    <row r="2776">
      <c r="A2776" s="10"/>
      <c r="B2776" s="11"/>
      <c r="C2776" s="11"/>
      <c r="D2776" s="11"/>
      <c r="E2776" s="12"/>
    </row>
    <row r="2777">
      <c r="A2777" s="13">
        <v>46104.0</v>
      </c>
      <c r="B2777" s="6"/>
      <c r="C2777" s="53" t="s">
        <v>3424</v>
      </c>
      <c r="D2777" s="47">
        <v>46110.0</v>
      </c>
      <c r="E2777" s="7"/>
    </row>
    <row r="2778">
      <c r="A2778" s="10"/>
      <c r="B2778" s="11"/>
      <c r="C2778" s="16"/>
      <c r="D2778" s="11"/>
      <c r="E2778" s="12"/>
    </row>
    <row r="2779">
      <c r="A2779" s="54" t="s">
        <v>4468</v>
      </c>
      <c r="B2779" s="7"/>
      <c r="C2779" s="16"/>
      <c r="D2779" s="55" t="s">
        <v>4469</v>
      </c>
      <c r="E2779" s="7"/>
    </row>
    <row r="2780">
      <c r="A2780" s="10"/>
      <c r="B2780" s="12"/>
      <c r="C2780" s="16"/>
      <c r="D2780" s="11"/>
      <c r="E2780" s="12"/>
    </row>
    <row r="2781">
      <c r="A2781" s="19" t="s">
        <v>3425</v>
      </c>
      <c r="B2781" s="6"/>
      <c r="C2781" s="6"/>
      <c r="D2781" s="6"/>
      <c r="E2781" s="7"/>
    </row>
    <row r="2782">
      <c r="A2782" s="20" t="s">
        <v>3426</v>
      </c>
      <c r="B2782" s="21" t="s">
        <v>3427</v>
      </c>
      <c r="C2782" s="22" t="s">
        <v>3428</v>
      </c>
      <c r="D2782" s="21" t="s">
        <v>3429</v>
      </c>
      <c r="E2782" s="23" t="s">
        <v>13</v>
      </c>
    </row>
    <row r="2783">
      <c r="A2783" s="56" t="s">
        <v>3430</v>
      </c>
      <c r="B2783" s="25">
        <v>32751.0</v>
      </c>
      <c r="C2783" s="26">
        <v>32751.0</v>
      </c>
      <c r="D2783" s="27">
        <v>0.0</v>
      </c>
      <c r="E2783" s="28"/>
    </row>
    <row r="2784">
      <c r="A2784" s="56" t="s">
        <v>3431</v>
      </c>
      <c r="B2784" s="29">
        <v>20279.0</v>
      </c>
      <c r="C2784" s="26">
        <v>20279.0</v>
      </c>
      <c r="D2784" s="27">
        <v>0.0</v>
      </c>
      <c r="E2784" s="28"/>
    </row>
    <row r="2785">
      <c r="A2785" s="56" t="s">
        <v>3432</v>
      </c>
      <c r="B2785" s="29">
        <v>0.0</v>
      </c>
      <c r="C2785" s="26"/>
      <c r="D2785" s="27">
        <v>0.0</v>
      </c>
      <c r="E2785" s="41"/>
    </row>
    <row r="2786">
      <c r="A2786" s="56" t="s">
        <v>3434</v>
      </c>
      <c r="B2786" s="29">
        <v>4000.0</v>
      </c>
      <c r="C2786" s="26">
        <v>4000.0</v>
      </c>
      <c r="D2786" s="27">
        <v>0.0</v>
      </c>
      <c r="E2786" s="41"/>
    </row>
    <row r="2787">
      <c r="A2787" s="31" t="s">
        <v>3436</v>
      </c>
      <c r="B2787" s="29">
        <v>0.0</v>
      </c>
      <c r="C2787" s="26"/>
      <c r="D2787" s="27">
        <v>0.0</v>
      </c>
      <c r="E2787" s="28"/>
    </row>
    <row r="2788">
      <c r="A2788" s="31" t="s">
        <v>3438</v>
      </c>
      <c r="B2788" s="29">
        <v>0.0</v>
      </c>
      <c r="C2788" s="26"/>
      <c r="D2788" s="27">
        <v>0.0</v>
      </c>
      <c r="E2788" s="40"/>
    </row>
    <row r="2789">
      <c r="A2789" s="31" t="s">
        <v>3439</v>
      </c>
      <c r="B2789" s="29">
        <v>2529.0</v>
      </c>
      <c r="C2789" s="26">
        <v>2529.0</v>
      </c>
      <c r="D2789" s="27">
        <v>0.0</v>
      </c>
      <c r="E2789" s="28" t="s">
        <v>7847</v>
      </c>
    </row>
    <row r="2790">
      <c r="A2790" s="31" t="s">
        <v>3441</v>
      </c>
      <c r="B2790" s="29">
        <v>920.0</v>
      </c>
      <c r="C2790" s="26">
        <v>920.0</v>
      </c>
      <c r="D2790" s="27">
        <v>0.0</v>
      </c>
      <c r="E2790" s="40"/>
    </row>
    <row r="2791">
      <c r="A2791" s="57" t="s">
        <v>3442</v>
      </c>
      <c r="B2791" s="29">
        <v>100318.0</v>
      </c>
      <c r="C2791" s="29">
        <v>100054.0</v>
      </c>
      <c r="D2791" s="27">
        <v>-264.0</v>
      </c>
      <c r="E2791" s="41"/>
    </row>
    <row r="2792">
      <c r="A2792" s="57" t="s">
        <v>3443</v>
      </c>
      <c r="B2792" s="29">
        <v>39568.0</v>
      </c>
      <c r="C2792" s="58">
        <v>39568.0</v>
      </c>
      <c r="D2792" s="27">
        <v>0.0</v>
      </c>
      <c r="E2792" s="41"/>
    </row>
    <row r="2793">
      <c r="A2793" s="57" t="s">
        <v>3444</v>
      </c>
      <c r="B2793" s="29">
        <v>70686.23999999999</v>
      </c>
      <c r="C2793" s="58">
        <v>70686.24000000003</v>
      </c>
      <c r="D2793" s="27">
        <v>4.3655745685100555E-11</v>
      </c>
      <c r="E2793" s="41"/>
    </row>
    <row r="2794">
      <c r="A2794" s="57" t="s">
        <v>3445</v>
      </c>
      <c r="B2794" s="29">
        <v>64910.0</v>
      </c>
      <c r="C2794" s="58">
        <v>64509.0</v>
      </c>
      <c r="D2794" s="27">
        <v>-401.0</v>
      </c>
      <c r="E2794" s="41"/>
    </row>
    <row r="2795">
      <c r="A2795" s="57" t="s">
        <v>3447</v>
      </c>
      <c r="B2795" s="29">
        <v>2405.0</v>
      </c>
      <c r="C2795" s="58">
        <v>2405.0</v>
      </c>
      <c r="D2795" s="27">
        <v>0.0</v>
      </c>
      <c r="E2795" s="41"/>
    </row>
    <row r="2796">
      <c r="A2796" s="57" t="s">
        <v>3448</v>
      </c>
      <c r="B2796" s="29">
        <v>10035.010000000002</v>
      </c>
      <c r="C2796" s="58">
        <v>9641.01</v>
      </c>
      <c r="D2796" s="27">
        <v>-394.0000000000018</v>
      </c>
      <c r="E2796" s="41"/>
    </row>
    <row r="2797">
      <c r="A2797" s="35" t="s">
        <v>3449</v>
      </c>
      <c r="B2797" s="29">
        <v>338366.45</v>
      </c>
      <c r="C2797" s="58">
        <v>336196.45</v>
      </c>
      <c r="D2797" s="27">
        <v>-2170.0</v>
      </c>
      <c r="E2797" s="41"/>
    </row>
    <row r="2798">
      <c r="A2798" s="36" t="s">
        <v>3450</v>
      </c>
      <c r="B2798" s="42">
        <v>-0.21000000002095476</v>
      </c>
      <c r="C2798" s="64">
        <v>1504.7900000000373</v>
      </c>
      <c r="D2798" s="65">
        <v>1505.0000000000582</v>
      </c>
      <c r="E2798" s="45"/>
    </row>
    <row r="2799">
      <c r="A2799" s="39"/>
      <c r="B2799" s="59"/>
      <c r="C2799" s="66"/>
      <c r="D2799" s="60"/>
      <c r="E2799" s="67"/>
    </row>
    <row r="2800">
      <c r="A2800" s="39"/>
      <c r="B2800" s="59"/>
      <c r="C2800" s="66"/>
      <c r="D2800" s="60"/>
      <c r="E2800" s="67"/>
    </row>
    <row r="2801">
      <c r="A2801" s="5" t="s">
        <v>4462</v>
      </c>
      <c r="B2801" s="6"/>
      <c r="C2801" s="6"/>
      <c r="D2801" s="6"/>
      <c r="E2801" s="7"/>
    </row>
    <row r="2802">
      <c r="A2802" s="10"/>
      <c r="B2802" s="11"/>
      <c r="C2802" s="11"/>
      <c r="D2802" s="11"/>
      <c r="E2802" s="12"/>
    </row>
    <row r="2803">
      <c r="A2803" s="5" t="s">
        <v>3423</v>
      </c>
      <c r="B2803" s="6"/>
      <c r="C2803" s="6"/>
      <c r="D2803" s="6"/>
      <c r="E2803" s="7"/>
    </row>
    <row r="2804">
      <c r="A2804" s="10"/>
      <c r="B2804" s="11"/>
      <c r="C2804" s="11"/>
      <c r="D2804" s="11"/>
      <c r="E2804" s="12"/>
    </row>
    <row r="2805">
      <c r="A2805" s="13">
        <v>46111.0</v>
      </c>
      <c r="B2805" s="6"/>
      <c r="C2805" s="53" t="s">
        <v>3424</v>
      </c>
      <c r="D2805" s="47">
        <v>46112.0</v>
      </c>
      <c r="E2805" s="7"/>
    </row>
    <row r="2806">
      <c r="A2806" s="10"/>
      <c r="B2806" s="11"/>
      <c r="C2806" s="16"/>
      <c r="D2806" s="11"/>
      <c r="E2806" s="12"/>
    </row>
    <row r="2807">
      <c r="A2807" s="54" t="s">
        <v>4468</v>
      </c>
      <c r="B2807" s="7"/>
      <c r="C2807" s="16"/>
      <c r="D2807" s="55" t="s">
        <v>4470</v>
      </c>
      <c r="E2807" s="7"/>
    </row>
    <row r="2808">
      <c r="A2808" s="10"/>
      <c r="B2808" s="12"/>
      <c r="C2808" s="16"/>
      <c r="D2808" s="11"/>
      <c r="E2808" s="12"/>
    </row>
    <row r="2809">
      <c r="A2809" s="19" t="s">
        <v>3425</v>
      </c>
      <c r="B2809" s="6"/>
      <c r="C2809" s="6"/>
      <c r="D2809" s="6"/>
      <c r="E2809" s="7"/>
    </row>
    <row r="2810">
      <c r="A2810" s="20" t="s">
        <v>3426</v>
      </c>
      <c r="B2810" s="21" t="s">
        <v>3427</v>
      </c>
      <c r="C2810" s="22" t="s">
        <v>3428</v>
      </c>
      <c r="D2810" s="21" t="s">
        <v>3429</v>
      </c>
      <c r="E2810" s="23" t="s">
        <v>13</v>
      </c>
    </row>
    <row r="2811">
      <c r="A2811" s="56" t="s">
        <v>3430</v>
      </c>
      <c r="B2811" s="25">
        <v>5272.0</v>
      </c>
      <c r="C2811" s="26">
        <v>5275.0</v>
      </c>
      <c r="D2811" s="27">
        <v>3.0</v>
      </c>
      <c r="E2811" s="28"/>
    </row>
    <row r="2812">
      <c r="A2812" s="56" t="s">
        <v>3431</v>
      </c>
      <c r="B2812" s="29">
        <v>3593.0</v>
      </c>
      <c r="C2812" s="26">
        <v>3593.0</v>
      </c>
      <c r="D2812" s="27">
        <v>0.0</v>
      </c>
      <c r="E2812" s="28"/>
    </row>
    <row r="2813">
      <c r="A2813" s="56" t="s">
        <v>3432</v>
      </c>
      <c r="B2813" s="29">
        <v>0.0</v>
      </c>
      <c r="C2813" s="26"/>
      <c r="D2813" s="27">
        <v>0.0</v>
      </c>
      <c r="E2813" s="41"/>
    </row>
    <row r="2814">
      <c r="A2814" s="56" t="s">
        <v>3434</v>
      </c>
      <c r="B2814" s="29">
        <v>0.0</v>
      </c>
      <c r="C2814" s="26"/>
      <c r="D2814" s="27">
        <v>0.0</v>
      </c>
      <c r="E2814" s="41"/>
    </row>
    <row r="2815">
      <c r="A2815" s="31" t="s">
        <v>3436</v>
      </c>
      <c r="B2815" s="29">
        <v>0.0</v>
      </c>
      <c r="C2815" s="26"/>
      <c r="D2815" s="27">
        <v>0.0</v>
      </c>
      <c r="E2815" s="28"/>
    </row>
    <row r="2816">
      <c r="A2816" s="31" t="s">
        <v>3438</v>
      </c>
      <c r="B2816" s="29">
        <v>0.0</v>
      </c>
      <c r="C2816" s="26"/>
      <c r="D2816" s="27">
        <v>0.0</v>
      </c>
      <c r="E2816" s="40"/>
    </row>
    <row r="2817">
      <c r="A2817" s="31" t="s">
        <v>3439</v>
      </c>
      <c r="B2817" s="29">
        <v>114.0</v>
      </c>
      <c r="C2817" s="26">
        <v>114.0</v>
      </c>
      <c r="D2817" s="27">
        <v>0.0</v>
      </c>
      <c r="E2817" s="28" t="s">
        <v>7848</v>
      </c>
    </row>
    <row r="2818">
      <c r="A2818" s="31" t="s">
        <v>3441</v>
      </c>
      <c r="B2818" s="29">
        <v>810.0</v>
      </c>
      <c r="C2818" s="26">
        <v>810.0</v>
      </c>
      <c r="D2818" s="27">
        <v>0.0</v>
      </c>
      <c r="E2818" s="40"/>
    </row>
    <row r="2819">
      <c r="A2819" s="57" t="s">
        <v>3442</v>
      </c>
      <c r="B2819" s="29">
        <v>30657.0</v>
      </c>
      <c r="C2819" s="29">
        <v>30657.0</v>
      </c>
      <c r="D2819" s="27">
        <v>0.0</v>
      </c>
      <c r="E2819" s="41"/>
    </row>
    <row r="2820">
      <c r="A2820" s="57" t="s">
        <v>3443</v>
      </c>
      <c r="B2820" s="29">
        <v>11356.0</v>
      </c>
      <c r="C2820" s="58">
        <v>11356.0</v>
      </c>
      <c r="D2820" s="27">
        <v>0.0</v>
      </c>
      <c r="E2820" s="41"/>
    </row>
    <row r="2821">
      <c r="A2821" s="57" t="s">
        <v>3444</v>
      </c>
      <c r="B2821" s="29">
        <v>17684.599999999995</v>
      </c>
      <c r="C2821" s="58">
        <v>17684.6</v>
      </c>
      <c r="D2821" s="27">
        <v>3.637978807091713E-12</v>
      </c>
      <c r="E2821" s="41"/>
    </row>
    <row r="2822">
      <c r="A2822" s="57" t="s">
        <v>3445</v>
      </c>
      <c r="B2822" s="29">
        <v>11660.0</v>
      </c>
      <c r="C2822" s="58">
        <v>11660.0</v>
      </c>
      <c r="D2822" s="27">
        <v>0.0</v>
      </c>
      <c r="E2822" s="41"/>
    </row>
    <row r="2823">
      <c r="A2823" s="57" t="s">
        <v>3447</v>
      </c>
      <c r="B2823" s="29">
        <v>588.0</v>
      </c>
      <c r="C2823" s="58">
        <v>588.0</v>
      </c>
      <c r="D2823" s="27">
        <v>0.0</v>
      </c>
      <c r="E2823" s="41"/>
    </row>
    <row r="2824">
      <c r="A2824" s="57" t="s">
        <v>3448</v>
      </c>
      <c r="B2824" s="29">
        <v>3150.8</v>
      </c>
      <c r="C2824" s="58">
        <v>3150.7999999999997</v>
      </c>
      <c r="D2824" s="27">
        <v>-4.547473508864641E-13</v>
      </c>
      <c r="E2824" s="41"/>
    </row>
    <row r="2825">
      <c r="A2825" s="35" t="s">
        <v>3449</v>
      </c>
      <c r="B2825" s="29">
        <v>81734.90000000002</v>
      </c>
      <c r="C2825" s="58">
        <v>81734.9</v>
      </c>
      <c r="D2825" s="27">
        <v>-2.9103830456733704E-11</v>
      </c>
      <c r="E2825" s="41"/>
    </row>
    <row r="2826">
      <c r="A2826" s="36" t="s">
        <v>3450</v>
      </c>
      <c r="B2826" s="42">
        <v>-0.3000000000174623</v>
      </c>
      <c r="C2826" s="64">
        <v>2.7000000000116415</v>
      </c>
      <c r="D2826" s="65">
        <v>3.000000000029104</v>
      </c>
      <c r="E2826" s="45"/>
    </row>
  </sheetData>
  <mergeCells count="808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D2805:E2806"/>
    <mergeCell ref="D2807:E2808"/>
    <mergeCell ref="A2809:E2809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6 B2014:C2016 C2021:D2024 B2026:D2044 C2049:D2052 B2054:D2072 C2077:D2080 B2082:D2100 C2105:D2108 B2110:D2128 C2133:D2136 B2138:D2156 C2161:D2164 B2166:D2184 C2189:D2192 B2194:D2212 C2217:D2220 B2222:D2240 C2245:D2248 B2250:D2268 C2273:D2276 B2278:D2296 C2301:D2304 B2306:D2324 C2329:D2332 B2334:D2352 C2357:D2360 B2362:D2380 C2385:D2388 B2390:D2408 C2413:D2416 B2418:D2436 C2441:D2444 B2446:D2464 C2469:D2472 B2474:D2492 C2497:D2500 B2502:D2520 C2525:D2528 B2530:D2548 C2553:D2556 B2558:D2576 C2581:D2584 B2586:D2604 C2609:D2612 B2614:D2632 C2637:D2640 B2642:D2660 C2665:D2668 B2670:D2688 C2693:D2696 B2698:D2716 C2721:D2724 B2726:D2744 C2749:D2752 B2754:D2772 C2777:D2780 B2782:D2800 C2805:D2806 C2807:D2808 B2810:D2826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">
    <cfRule type="cellIs" dxfId="1" priority="3" operator="notEqual">
      <formula>"Neděle"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4464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3423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3424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3425</v>
      </c>
      <c r="B9" s="6"/>
      <c r="C9" s="6"/>
      <c r="D9" s="6"/>
      <c r="E9" s="7"/>
    </row>
    <row r="10" hidden="1">
      <c r="A10" s="20" t="s">
        <v>3426</v>
      </c>
      <c r="B10" s="21" t="s">
        <v>3427</v>
      </c>
      <c r="C10" s="22" t="s">
        <v>3428</v>
      </c>
      <c r="D10" s="21" t="s">
        <v>3429</v>
      </c>
      <c r="E10" s="23" t="s">
        <v>13</v>
      </c>
    </row>
    <row r="11" hidden="1">
      <c r="A11" s="24" t="s">
        <v>3430</v>
      </c>
      <c r="B11" s="25">
        <v>0.0</v>
      </c>
      <c r="C11" s="26">
        <v>837.0</v>
      </c>
      <c r="D11" s="27">
        <f t="shared" ref="D11:D26" si="1">C11-B11</f>
        <v>837</v>
      </c>
      <c r="E11" s="41"/>
    </row>
    <row r="12" hidden="1">
      <c r="A12" s="24" t="s">
        <v>3431</v>
      </c>
      <c r="B12" s="29">
        <v>872.0</v>
      </c>
      <c r="C12" s="26">
        <v>872.0</v>
      </c>
      <c r="D12" s="27">
        <f t="shared" si="1"/>
        <v>0</v>
      </c>
      <c r="E12" s="41"/>
    </row>
    <row r="13" hidden="1">
      <c r="A13" s="24" t="s">
        <v>3432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3434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3436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3438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3439</v>
      </c>
      <c r="B17" s="29">
        <v>0.0</v>
      </c>
      <c r="C17" s="62"/>
      <c r="D17" s="27">
        <f t="shared" si="1"/>
        <v>0</v>
      </c>
      <c r="E17" s="41"/>
    </row>
    <row r="18" hidden="1">
      <c r="A18" s="31" t="s">
        <v>3441</v>
      </c>
      <c r="B18" s="29">
        <v>0.0</v>
      </c>
      <c r="C18" s="26"/>
      <c r="D18" s="27">
        <f t="shared" si="1"/>
        <v>0</v>
      </c>
      <c r="E18" s="41"/>
    </row>
    <row r="19" hidden="1">
      <c r="A19" s="32" t="s">
        <v>3442</v>
      </c>
      <c r="B19" s="29">
        <v>4111.0</v>
      </c>
      <c r="C19" s="33">
        <f t="array" ref="C19">SUMIFS(INDIRECT(A1 &amp; " Restia!C:C"), INDIRECT(A1 &amp; " Restia!A:A"), A19, INDIRECT(A1 &amp; " Restia!B:B"), "&lt;&gt;canceled")</f>
        <v>83291</v>
      </c>
      <c r="D19" s="27">
        <f t="shared" si="1"/>
        <v>79180</v>
      </c>
      <c r="E19" s="41"/>
    </row>
    <row r="20" hidden="1">
      <c r="A20" s="32" t="s">
        <v>3443</v>
      </c>
      <c r="B20" s="29">
        <v>2460.0</v>
      </c>
      <c r="C20" s="9">
        <f t="array" ref="C20">SUMIFS( INDIRECT(A1 &amp; " Restia!C:C"), INDIRECT(A1 &amp; " Restia!A:A"), A20, INDIRECT(A1 &amp; " Restia!B:B"), "&lt;&gt;canceled" )</f>
        <v>36987</v>
      </c>
      <c r="D20" s="27">
        <f t="shared" si="1"/>
        <v>34527</v>
      </c>
      <c r="E20" s="41"/>
    </row>
    <row r="21" hidden="1">
      <c r="A21" s="32" t="s">
        <v>3444</v>
      </c>
      <c r="B21" s="29">
        <v>7640.5</v>
      </c>
      <c r="C21" s="9">
        <f t="array" ref="C21">SUMIFS( INDIRECT(A1 &amp; " Restia!C:C"), INDIRECT(A1 &amp; " Restia!A:A"), "damejidlo", INDIRECT(A1 &amp; " Restia!G:G"), "online", INDIRECT(A1 &amp; " Restia!B:B"), "&lt;&gt;canceled" )</f>
        <v>39866</v>
      </c>
      <c r="D21" s="27">
        <f t="shared" si="1"/>
        <v>32225.5</v>
      </c>
      <c r="E21" s="41"/>
    </row>
    <row r="22" hidden="1">
      <c r="A22" s="32" t="s">
        <v>3445</v>
      </c>
      <c r="B22" s="29">
        <v>4057.0</v>
      </c>
      <c r="C22" s="9">
        <f t="array" ref="C22">SUMIFS( INDIRECT(A1 &amp; " Restia!C:C"), INDIRECT(A1 &amp; " Restia!A:A"), "generic", INDIRECT(A1 &amp; " Restia!G:G"), "online", INDIRECT(A1 &amp; " Restia!B:B"), "&lt;&gt;canceled" )</f>
        <v>24449</v>
      </c>
      <c r="D22" s="27">
        <f t="shared" si="1"/>
        <v>20392</v>
      </c>
      <c r="E22" s="41"/>
    </row>
    <row r="23" hidden="1">
      <c r="A23" s="32" t="s">
        <v>3447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3078</v>
      </c>
      <c r="D23" s="27">
        <f t="shared" si="1"/>
        <v>3078</v>
      </c>
      <c r="E23" s="41"/>
    </row>
    <row r="24" hidden="1">
      <c r="A24" s="32" t="s">
        <v>3448</v>
      </c>
      <c r="B24" s="29">
        <v>0.0</v>
      </c>
      <c r="C24" s="9">
        <f t="array" ref="C24">SUMIFS( INDIRECT(A1 &amp; " Restia!C:C"), INDIRECT(A1 &amp; " Restia!A:A"), "damejidlo", INDIRECT(A1 &amp; " Restia!G:G"), "cash", INDIRECT(A1 &amp; " Restia!B:B"), "&lt;&gt;canceled")</f>
        <v>0</v>
      </c>
      <c r="D24" s="27">
        <f t="shared" si="1"/>
        <v>0</v>
      </c>
      <c r="E24" s="41"/>
    </row>
    <row r="25" hidden="1">
      <c r="A25" s="35" t="s">
        <v>3449</v>
      </c>
      <c r="B25" s="29">
        <v>19977.0</v>
      </c>
      <c r="C25" s="9">
        <f t="array" ref="C25">SUM(INDIRECT(A1 &amp; " Restia!C:C")) - SUMIFS(INDIRECT(A1 &amp; " Restia!C:C"), INDIRECT(A1 &amp; " Restia!B:B"), "canceled")</f>
        <v>219452.5</v>
      </c>
      <c r="D25" s="27">
        <f t="shared" si="1"/>
        <v>199475.5</v>
      </c>
      <c r="E25" s="41"/>
    </row>
    <row r="26" hidden="1">
      <c r="A26" s="36" t="s">
        <v>3450</v>
      </c>
      <c r="B26" s="42">
        <v>-836.5</v>
      </c>
      <c r="C26" s="43">
        <f>sum(C11:C23)-C25</f>
        <v>-30072.5</v>
      </c>
      <c r="D26" s="44">
        <f t="shared" si="1"/>
        <v>-29236</v>
      </c>
      <c r="E26" s="45"/>
    </row>
    <row r="27" hidden="1"/>
    <row r="28" hidden="1"/>
    <row r="29" hidden="1">
      <c r="A29" s="5" t="s">
        <v>4464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3423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3424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3425</v>
      </c>
      <c r="B37" s="6"/>
      <c r="C37" s="6"/>
      <c r="D37" s="6"/>
      <c r="E37" s="7"/>
    </row>
    <row r="38" hidden="1">
      <c r="A38" s="20" t="s">
        <v>3426</v>
      </c>
      <c r="B38" s="21" t="s">
        <v>3427</v>
      </c>
      <c r="C38" s="22" t="s">
        <v>3428</v>
      </c>
      <c r="D38" s="21" t="s">
        <v>3429</v>
      </c>
      <c r="E38" s="23" t="s">
        <v>13</v>
      </c>
    </row>
    <row r="39" hidden="1">
      <c r="A39" s="24" t="s">
        <v>3430</v>
      </c>
      <c r="B39" s="25">
        <v>2048.0</v>
      </c>
      <c r="C39" s="26">
        <f>(2000*2)+(20*3)+(10*1)+(1*1)</f>
        <v>4071</v>
      </c>
      <c r="D39" s="27">
        <f t="shared" ref="D39:D54" si="2">C39-B39</f>
        <v>2023</v>
      </c>
      <c r="E39" s="41"/>
    </row>
    <row r="40" hidden="1">
      <c r="A40" s="24" t="s">
        <v>3431</v>
      </c>
      <c r="B40" s="29">
        <v>12841.0</v>
      </c>
      <c r="C40" s="26">
        <f>1394+2029+2318+764+906+1810</f>
        <v>9221</v>
      </c>
      <c r="D40" s="27">
        <f t="shared" si="2"/>
        <v>-3620</v>
      </c>
      <c r="E40" s="40" t="s">
        <v>7849</v>
      </c>
    </row>
    <row r="41" hidden="1">
      <c r="A41" s="24" t="s">
        <v>3432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3434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3436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3438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3439</v>
      </c>
      <c r="B45" s="29">
        <v>0.0</v>
      </c>
      <c r="C45" s="62"/>
      <c r="D45" s="27">
        <f t="shared" si="2"/>
        <v>0</v>
      </c>
      <c r="E45" s="41"/>
    </row>
    <row r="46" hidden="1">
      <c r="A46" s="31" t="s">
        <v>3441</v>
      </c>
      <c r="B46" s="29">
        <v>0.0</v>
      </c>
      <c r="C46" s="26"/>
      <c r="D46" s="27">
        <f t="shared" si="2"/>
        <v>0</v>
      </c>
      <c r="E46" s="41"/>
    </row>
    <row r="47" hidden="1">
      <c r="A47" s="32" t="s">
        <v>3442</v>
      </c>
      <c r="B47" s="29">
        <v>32077.0</v>
      </c>
      <c r="C47" s="33">
        <f t="array" ref="C47">SUMIFS(INDIRECT(A29 &amp; " Restia!C:C"), INDIRECT(A29 &amp; " Restia!A:A"), A47, INDIRECT(A29 &amp; " Restia!B:B"), "&lt;&gt;canceled")</f>
        <v>83291</v>
      </c>
      <c r="D47" s="27">
        <f t="shared" si="2"/>
        <v>51214</v>
      </c>
      <c r="E47" s="41"/>
    </row>
    <row r="48" hidden="1">
      <c r="A48" s="32" t="s">
        <v>3443</v>
      </c>
      <c r="B48" s="29">
        <v>14532.0</v>
      </c>
      <c r="C48" s="9">
        <f t="array" ref="C48">SUMIFS( INDIRECT(A29 &amp; " Restia!C:C"), INDIRECT(A29 &amp; " Restia!A:A"), A48, INDIRECT(A29 &amp; " Restia!B:B"), "&lt;&gt;canceled" )</f>
        <v>36987</v>
      </c>
      <c r="D48" s="27">
        <f t="shared" si="2"/>
        <v>22455</v>
      </c>
      <c r="E48" s="41"/>
    </row>
    <row r="49" hidden="1">
      <c r="A49" s="32" t="s">
        <v>3444</v>
      </c>
      <c r="B49" s="29">
        <v>46598.5</v>
      </c>
      <c r="C49" s="9">
        <f t="array" ref="C49">SUMIFS( INDIRECT(A29 &amp; " Restia!C:C"), INDIRECT(A29 &amp; " Restia!A:A"), "damejidlo", INDIRECT(A29 &amp; " Restia!G:G"), "online", INDIRECT(A29 &amp; " Restia!B:B"), "&lt;&gt;canceled" )</f>
        <v>39866</v>
      </c>
      <c r="D49" s="27">
        <f t="shared" si="2"/>
        <v>-6732.5</v>
      </c>
      <c r="E49" s="41"/>
    </row>
    <row r="50" hidden="1">
      <c r="A50" s="32" t="s">
        <v>3445</v>
      </c>
      <c r="B50" s="29">
        <v>12925.0</v>
      </c>
      <c r="C50" s="9">
        <f t="array" ref="C50">SUMIFS( INDIRECT(A29 &amp; " Restia!C:C"), INDIRECT(A29 &amp; " Restia!A:A"), "generic", INDIRECT(A29 &amp; " Restia!G:G"), "online", INDIRECT(A29 &amp; " Restia!B:B"), "&lt;&gt;canceled" )</f>
        <v>24449</v>
      </c>
      <c r="D50" s="27">
        <f t="shared" si="2"/>
        <v>11524</v>
      </c>
      <c r="E50" s="41"/>
    </row>
    <row r="51" hidden="1">
      <c r="A51" s="32" t="s">
        <v>3447</v>
      </c>
      <c r="B51" s="29">
        <v>3285.0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3078</v>
      </c>
      <c r="D51" s="27">
        <f t="shared" si="2"/>
        <v>-207</v>
      </c>
      <c r="E51" s="41"/>
    </row>
    <row r="52" hidden="1">
      <c r="A52" s="32" t="s">
        <v>3448</v>
      </c>
      <c r="B52" s="29">
        <v>0.0</v>
      </c>
      <c r="C52" s="9">
        <f t="array" ref="C52">SUMIFS( INDIRECT(A29 &amp; " Restia!C:C"), INDIRECT(A29 &amp; " Restia!A:A"), "damejidlo", INDIRECT(A29 &amp; " Restia!G:G"), "cash", INDIRECT(A29 &amp; " Restia!B:B"), "&lt;&gt;canceled")</f>
        <v>0</v>
      </c>
      <c r="D52" s="27">
        <f t="shared" si="2"/>
        <v>0</v>
      </c>
      <c r="E52" s="41"/>
    </row>
    <row r="53" hidden="1">
      <c r="A53" s="35" t="s">
        <v>3449</v>
      </c>
      <c r="B53" s="29">
        <v>126329.5</v>
      </c>
      <c r="C53" s="9">
        <f t="array" ref="C53">SUM(INDIRECT(A29 &amp; " Restia!C:C")) - SUMIFS(INDIRECT(A29 &amp; " Restia!C:C"), INDIRECT(A29 &amp; " Restia!B:B"), "canceled")</f>
        <v>219452.5</v>
      </c>
      <c r="D53" s="27">
        <f t="shared" si="2"/>
        <v>93123</v>
      </c>
      <c r="E53" s="41"/>
    </row>
    <row r="54" hidden="1">
      <c r="A54" s="36" t="s">
        <v>3450</v>
      </c>
      <c r="B54" s="42">
        <v>-2023.0</v>
      </c>
      <c r="C54" s="43">
        <f>sum(C39:C51)-C53</f>
        <v>-18489.5</v>
      </c>
      <c r="D54" s="44">
        <f t="shared" si="2"/>
        <v>-16466.5</v>
      </c>
      <c r="E54" s="45"/>
    </row>
    <row r="55" hidden="1"/>
    <row r="56" hidden="1"/>
    <row r="57" hidden="1">
      <c r="A57" s="5" t="s">
        <v>4464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3423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3424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3425</v>
      </c>
      <c r="B65" s="6"/>
      <c r="C65" s="6"/>
      <c r="D65" s="6"/>
      <c r="E65" s="7"/>
    </row>
    <row r="66" hidden="1">
      <c r="A66" s="20" t="s">
        <v>3426</v>
      </c>
      <c r="B66" s="21" t="s">
        <v>3427</v>
      </c>
      <c r="C66" s="22" t="s">
        <v>3428</v>
      </c>
      <c r="D66" s="21" t="s">
        <v>3429</v>
      </c>
      <c r="E66" s="23" t="s">
        <v>13</v>
      </c>
    </row>
    <row r="67" hidden="1">
      <c r="A67" s="24" t="s">
        <v>3430</v>
      </c>
      <c r="B67" s="25">
        <v>2529.0</v>
      </c>
      <c r="C67" s="26">
        <f>(2000*1)+(500*1)+(10*2)+(5*1)+(2*2)</f>
        <v>2529</v>
      </c>
      <c r="D67" s="27">
        <f t="shared" ref="D67:D82" si="3">C67-B67</f>
        <v>0</v>
      </c>
      <c r="E67" s="41"/>
    </row>
    <row r="68" hidden="1">
      <c r="A68" s="24" t="s">
        <v>3431</v>
      </c>
      <c r="B68" s="29">
        <v>11809.0</v>
      </c>
      <c r="C68" s="26">
        <f>805+1654+2586+249+3694+1869+952</f>
        <v>11809</v>
      </c>
      <c r="D68" s="27">
        <f t="shared" si="3"/>
        <v>0</v>
      </c>
      <c r="E68" s="40" t="s">
        <v>7850</v>
      </c>
    </row>
    <row r="69" hidden="1">
      <c r="A69" s="24" t="s">
        <v>3432</v>
      </c>
      <c r="B69" s="29">
        <v>0.0</v>
      </c>
      <c r="C69" s="26"/>
      <c r="D69" s="27">
        <f t="shared" si="3"/>
        <v>0</v>
      </c>
      <c r="E69" s="41"/>
    </row>
    <row r="70" hidden="1">
      <c r="A70" s="24" t="s">
        <v>3434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3436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3438</v>
      </c>
      <c r="B72" s="29">
        <v>0.0</v>
      </c>
      <c r="C72" s="26"/>
      <c r="D72" s="27">
        <f t="shared" si="3"/>
        <v>0</v>
      </c>
      <c r="E72" s="41"/>
    </row>
    <row r="73" hidden="1">
      <c r="A73" s="30" t="s">
        <v>3439</v>
      </c>
      <c r="B73" s="29">
        <v>0.0</v>
      </c>
      <c r="C73" s="62"/>
      <c r="D73" s="27">
        <f t="shared" si="3"/>
        <v>0</v>
      </c>
      <c r="E73" s="41"/>
    </row>
    <row r="74" hidden="1">
      <c r="A74" s="31" t="s">
        <v>3441</v>
      </c>
      <c r="B74" s="29">
        <v>0.0</v>
      </c>
      <c r="C74" s="26"/>
      <c r="D74" s="27">
        <f t="shared" si="3"/>
        <v>0</v>
      </c>
      <c r="E74" s="41"/>
    </row>
    <row r="75" hidden="1">
      <c r="A75" s="32" t="s">
        <v>3442</v>
      </c>
      <c r="B75" s="29">
        <v>46505.0</v>
      </c>
      <c r="C75" s="33">
        <f t="array" ref="C75">SUMIFS(INDIRECT(A57 &amp; " Restia!C:C"), INDIRECT(A57 &amp; " Restia!A:A"), A75, INDIRECT(A57 &amp; " Restia!B:B"), "&lt;&gt;canceled")</f>
        <v>83291</v>
      </c>
      <c r="D75" s="27">
        <f t="shared" si="3"/>
        <v>36786</v>
      </c>
      <c r="E75" s="41"/>
    </row>
    <row r="76" hidden="1">
      <c r="A76" s="32" t="s">
        <v>3443</v>
      </c>
      <c r="B76" s="29">
        <v>16692.0</v>
      </c>
      <c r="C76" s="9">
        <f t="array" ref="C76">SUMIFS( INDIRECT(A57 &amp; " Restia!C:C"), INDIRECT(A57 &amp; " Restia!A:A"), A76, INDIRECT(A57 &amp; " Restia!B:B"), "&lt;&gt;canceled" )</f>
        <v>36987</v>
      </c>
      <c r="D76" s="27">
        <f t="shared" si="3"/>
        <v>20295</v>
      </c>
      <c r="E76" s="41"/>
    </row>
    <row r="77" hidden="1">
      <c r="A77" s="32" t="s">
        <v>3444</v>
      </c>
      <c r="B77" s="29">
        <v>57015.0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39866</v>
      </c>
      <c r="D77" s="27">
        <f t="shared" si="3"/>
        <v>-17149</v>
      </c>
      <c r="E77" s="41"/>
    </row>
    <row r="78" hidden="1">
      <c r="A78" s="32" t="s">
        <v>3445</v>
      </c>
      <c r="B78" s="29">
        <v>19456.0</v>
      </c>
      <c r="C78" s="9">
        <f t="array" ref="C78">SUMIFS( INDIRECT(A57 &amp; " Restia!C:C"), INDIRECT(A57 &amp; " Restia!A:A"), "generic", INDIRECT(A57 &amp; " Restia!G:G"), "online", INDIRECT(A57 &amp; " Restia!B:B"), "&lt;&gt;canceled" )</f>
        <v>24449</v>
      </c>
      <c r="D78" s="27">
        <f t="shared" si="3"/>
        <v>4993</v>
      </c>
      <c r="E78" s="41"/>
    </row>
    <row r="79" hidden="1">
      <c r="A79" s="32" t="s">
        <v>3447</v>
      </c>
      <c r="B79" s="29">
        <v>6390.0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3078</v>
      </c>
      <c r="D79" s="27">
        <f t="shared" si="3"/>
        <v>-3312</v>
      </c>
      <c r="E79" s="41"/>
    </row>
    <row r="80" hidden="1">
      <c r="A80" s="32" t="s">
        <v>3448</v>
      </c>
      <c r="B80" s="29">
        <v>0.0</v>
      </c>
      <c r="C80" s="9">
        <f t="array" ref="C80">SUMIFS( INDIRECT(A57 &amp; " Restia!C:C"), INDIRECT(A57 &amp; " Restia!A:A"), "damejidlo", INDIRECT(A57 &amp; " Restia!G:G"), "cash", INDIRECT(A57 &amp; " Restia!B:B"), "&lt;&gt;canceled")</f>
        <v>0</v>
      </c>
      <c r="D80" s="27">
        <f t="shared" si="3"/>
        <v>0</v>
      </c>
      <c r="E80" s="41"/>
    </row>
    <row r="81" hidden="1">
      <c r="A81" s="35" t="s">
        <v>3449</v>
      </c>
      <c r="B81" s="29">
        <v>160391.5</v>
      </c>
      <c r="C81" s="9">
        <f t="array" ref="C81">SUM(INDIRECT(A57 &amp; " Restia!C:C")) - SUMIFS(INDIRECT(A57 &amp; " Restia!C:C"), INDIRECT(A57 &amp; " Restia!B:B"), "canceled")</f>
        <v>219452.5</v>
      </c>
      <c r="D81" s="27">
        <f t="shared" si="3"/>
        <v>59061</v>
      </c>
      <c r="E81" s="41"/>
    </row>
    <row r="82" hidden="1">
      <c r="A82" s="36" t="s">
        <v>3450</v>
      </c>
      <c r="B82" s="42">
        <v>4.5</v>
      </c>
      <c r="C82" s="69">
        <f>sum(C67:C79)-C81</f>
        <v>-17443.5</v>
      </c>
      <c r="D82" s="44">
        <f t="shared" si="3"/>
        <v>-17448</v>
      </c>
      <c r="E82" s="45"/>
    </row>
    <row r="83" hidden="1"/>
    <row r="84" hidden="1"/>
    <row r="85" hidden="1">
      <c r="A85" s="5" t="s">
        <v>4464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3423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3424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3425</v>
      </c>
      <c r="B93" s="6"/>
      <c r="C93" s="6"/>
      <c r="D93" s="6"/>
      <c r="E93" s="7"/>
    </row>
    <row r="94" hidden="1">
      <c r="A94" s="20" t="s">
        <v>3426</v>
      </c>
      <c r="B94" s="21" t="s">
        <v>3427</v>
      </c>
      <c r="C94" s="22" t="s">
        <v>3428</v>
      </c>
      <c r="D94" s="21" t="s">
        <v>3429</v>
      </c>
      <c r="E94" s="23" t="s">
        <v>13</v>
      </c>
    </row>
    <row r="95" hidden="1">
      <c r="A95" s="24" t="s">
        <v>3430</v>
      </c>
      <c r="B95" s="25">
        <v>3855.0</v>
      </c>
      <c r="C95" s="26">
        <f>(2000*1)+(1000*1)+(500*1)+(200*1)+(100*1)+(10*5)+(5*1)+(2*0)</f>
        <v>3855</v>
      </c>
      <c r="D95" s="27">
        <f t="shared" ref="D95:D110" si="4">C95-B95</f>
        <v>0</v>
      </c>
      <c r="E95" s="41"/>
    </row>
    <row r="96" hidden="1">
      <c r="A96" s="24" t="s">
        <v>3431</v>
      </c>
      <c r="B96" s="29">
        <v>15440.0</v>
      </c>
      <c r="C96" s="26">
        <f>1943+2493+2493+1367+1490+3891+1763</f>
        <v>15440</v>
      </c>
      <c r="D96" s="27">
        <f t="shared" si="4"/>
        <v>0</v>
      </c>
      <c r="E96" s="40"/>
    </row>
    <row r="97" hidden="1">
      <c r="A97" s="24" t="s">
        <v>3432</v>
      </c>
      <c r="B97" s="29">
        <v>0.0</v>
      </c>
      <c r="C97" s="26"/>
      <c r="D97" s="27">
        <f t="shared" si="4"/>
        <v>0</v>
      </c>
      <c r="E97" s="41"/>
    </row>
    <row r="98" hidden="1">
      <c r="A98" s="24" t="s">
        <v>3434</v>
      </c>
      <c r="B98" s="29">
        <v>0.0</v>
      </c>
      <c r="C98" s="26"/>
      <c r="D98" s="27">
        <f t="shared" si="4"/>
        <v>0</v>
      </c>
      <c r="E98" s="41"/>
    </row>
    <row r="99" hidden="1">
      <c r="A99" s="30" t="s">
        <v>3436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3438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3439</v>
      </c>
      <c r="B101" s="29">
        <v>0.0</v>
      </c>
      <c r="C101" s="62"/>
      <c r="D101" s="27">
        <f t="shared" si="4"/>
        <v>0</v>
      </c>
      <c r="E101" s="41"/>
    </row>
    <row r="102" hidden="1">
      <c r="A102" s="31" t="s">
        <v>3441</v>
      </c>
      <c r="B102" s="29">
        <v>0.0</v>
      </c>
      <c r="C102" s="26"/>
      <c r="D102" s="27">
        <f t="shared" si="4"/>
        <v>0</v>
      </c>
      <c r="E102" s="41"/>
    </row>
    <row r="103" hidden="1">
      <c r="A103" s="32" t="s">
        <v>3442</v>
      </c>
      <c r="B103" s="29">
        <v>36048.0</v>
      </c>
      <c r="C103" s="33">
        <f t="array" ref="C103">SUMIFS(INDIRECT(A85 &amp; " Restia!C:C"), INDIRECT(A85 &amp; " Restia!A:A"), A103, INDIRECT(A85 &amp; " Restia!B:B"), "&lt;&gt;canceled")</f>
        <v>83291</v>
      </c>
      <c r="D103" s="27">
        <f t="shared" si="4"/>
        <v>47243</v>
      </c>
      <c r="E103" s="41"/>
    </row>
    <row r="104" hidden="1">
      <c r="A104" s="32" t="s">
        <v>3443</v>
      </c>
      <c r="B104" s="29">
        <v>19014.0</v>
      </c>
      <c r="C104" s="9">
        <f t="array" ref="C104">SUMIFS( INDIRECT(A85 &amp; " Restia!C:C"), INDIRECT(A85 &amp; " Restia!A:A"), A104, INDIRECT(A85 &amp; " Restia!B:B"), "&lt;&gt;canceled" )</f>
        <v>36987</v>
      </c>
      <c r="D104" s="27">
        <f t="shared" si="4"/>
        <v>17973</v>
      </c>
      <c r="E104" s="41"/>
    </row>
    <row r="105" hidden="1">
      <c r="A105" s="32" t="s">
        <v>3444</v>
      </c>
      <c r="B105" s="29">
        <v>51442.5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39866</v>
      </c>
      <c r="D105" s="27">
        <f t="shared" si="4"/>
        <v>-11576.5</v>
      </c>
      <c r="E105" s="41"/>
    </row>
    <row r="106" hidden="1">
      <c r="A106" s="32" t="s">
        <v>3445</v>
      </c>
      <c r="B106" s="29">
        <v>13159.0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24449</v>
      </c>
      <c r="D106" s="27">
        <f t="shared" si="4"/>
        <v>11290</v>
      </c>
      <c r="E106" s="41"/>
    </row>
    <row r="107" hidden="1">
      <c r="A107" s="32" t="s">
        <v>3447</v>
      </c>
      <c r="B107" s="29">
        <v>6664.0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3078</v>
      </c>
      <c r="D107" s="27">
        <f t="shared" si="4"/>
        <v>-3586</v>
      </c>
      <c r="E107" s="41"/>
    </row>
    <row r="108" hidden="1">
      <c r="A108" s="32" t="s">
        <v>3448</v>
      </c>
      <c r="B108" s="29">
        <v>0.0</v>
      </c>
      <c r="C108" s="9">
        <f t="array" ref="C108">SUMIFS( INDIRECT(A85 &amp; " Restia!C:C"), INDIRECT(A85 &amp; " Restia!A:A"), "damejidlo", INDIRECT(A85 &amp; " Restia!G:G"), "cash", INDIRECT(A85 &amp; " Restia!B:B"), "&lt;&gt;canceled")</f>
        <v>0</v>
      </c>
      <c r="D108" s="27">
        <f t="shared" si="4"/>
        <v>0</v>
      </c>
      <c r="E108" s="41"/>
    </row>
    <row r="109" hidden="1">
      <c r="A109" s="35" t="s">
        <v>3449</v>
      </c>
      <c r="B109" s="29">
        <v>145622.0</v>
      </c>
      <c r="C109" s="9">
        <f t="array" ref="C109">SUM(INDIRECT(A85 &amp; " Restia!C:C")) - SUMIFS(INDIRECT(A85 &amp; " Restia!C:C"), INDIRECT(A85 &amp; " Restia!B:B"), "canceled")</f>
        <v>219452.5</v>
      </c>
      <c r="D109" s="27">
        <f t="shared" si="4"/>
        <v>73830.5</v>
      </c>
      <c r="E109" s="41"/>
    </row>
    <row r="110" hidden="1">
      <c r="A110" s="36" t="s">
        <v>3450</v>
      </c>
      <c r="B110" s="42">
        <v>0.5</v>
      </c>
      <c r="C110" s="69">
        <f>sum(C95:C107)-C109</f>
        <v>-12486.5</v>
      </c>
      <c r="D110" s="44">
        <f t="shared" si="4"/>
        <v>-12487</v>
      </c>
      <c r="E110" s="45"/>
    </row>
    <row r="111" hidden="1"/>
    <row r="112" hidden="1"/>
    <row r="113" hidden="1">
      <c r="A113" s="5" t="s">
        <v>4464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3423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45551.0</v>
      </c>
      <c r="B117" s="6"/>
      <c r="C117" s="14" t="s">
        <v>3424</v>
      </c>
      <c r="D117" s="15">
        <v>45557.0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3425</v>
      </c>
      <c r="B121" s="6"/>
      <c r="C121" s="6"/>
      <c r="D121" s="6"/>
      <c r="E121" s="7"/>
    </row>
    <row r="122" hidden="1">
      <c r="A122" s="20" t="s">
        <v>3426</v>
      </c>
      <c r="B122" s="21" t="s">
        <v>3427</v>
      </c>
      <c r="C122" s="22" t="s">
        <v>3428</v>
      </c>
      <c r="D122" s="21" t="s">
        <v>3429</v>
      </c>
      <c r="E122" s="23" t="s">
        <v>13</v>
      </c>
    </row>
    <row r="123" hidden="1">
      <c r="A123" s="24" t="s">
        <v>3430</v>
      </c>
      <c r="B123" s="25">
        <v>3855.0</v>
      </c>
      <c r="C123" s="26">
        <f>(2000*1)+(1000*1)+(500*1)+(200*1)+(100*1)+(10*5)+(5*1)+(2*0)</f>
        <v>3855</v>
      </c>
      <c r="D123" s="27">
        <f t="shared" ref="D123:D138" si="5">C123-B123</f>
        <v>0</v>
      </c>
      <c r="E123" s="41"/>
    </row>
    <row r="124" hidden="1">
      <c r="A124" s="24" t="s">
        <v>3431</v>
      </c>
      <c r="B124" s="29">
        <v>15440.0</v>
      </c>
      <c r="C124" s="26">
        <f>1943+2493+2493+1367+1490+3891+1763</f>
        <v>15440</v>
      </c>
      <c r="D124" s="27">
        <f t="shared" si="5"/>
        <v>0</v>
      </c>
      <c r="E124" s="40"/>
    </row>
    <row r="125" hidden="1">
      <c r="A125" s="24" t="s">
        <v>3432</v>
      </c>
      <c r="B125" s="29">
        <v>0.0</v>
      </c>
      <c r="C125" s="26"/>
      <c r="D125" s="27">
        <f t="shared" si="5"/>
        <v>0</v>
      </c>
      <c r="E125" s="41"/>
    </row>
    <row r="126" hidden="1">
      <c r="A126" s="24" t="s">
        <v>3434</v>
      </c>
      <c r="B126" s="29">
        <v>0.0</v>
      </c>
      <c r="C126" s="26"/>
      <c r="D126" s="27">
        <f t="shared" si="5"/>
        <v>0</v>
      </c>
      <c r="E126" s="41"/>
    </row>
    <row r="127" hidden="1">
      <c r="A127" s="30" t="s">
        <v>3436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3438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3439</v>
      </c>
      <c r="B129" s="29">
        <v>0.0</v>
      </c>
      <c r="C129" s="62"/>
      <c r="D129" s="27">
        <f t="shared" si="5"/>
        <v>0</v>
      </c>
      <c r="E129" s="41"/>
    </row>
    <row r="130" hidden="1">
      <c r="A130" s="31" t="s">
        <v>3441</v>
      </c>
      <c r="B130" s="29">
        <v>0.0</v>
      </c>
      <c r="C130" s="26"/>
      <c r="D130" s="27">
        <f t="shared" si="5"/>
        <v>0</v>
      </c>
      <c r="E130" s="41"/>
    </row>
    <row r="131" hidden="1">
      <c r="A131" s="32" t="s">
        <v>3442</v>
      </c>
      <c r="B131" s="29">
        <v>36048.0</v>
      </c>
      <c r="C131" s="33">
        <f t="array" ref="C131">SUMIFS(INDIRECT(A113 &amp; " Restia!C:C"), INDIRECT(A113 &amp; " Restia!A:A"), A131, INDIRECT(A113 &amp; " Restia!B:B"), "&lt;&gt;canceled")</f>
        <v>83291</v>
      </c>
      <c r="D131" s="27">
        <f t="shared" si="5"/>
        <v>47243</v>
      </c>
      <c r="E131" s="41"/>
    </row>
    <row r="132" hidden="1">
      <c r="A132" s="32" t="s">
        <v>3443</v>
      </c>
      <c r="B132" s="29">
        <v>19014.0</v>
      </c>
      <c r="C132" s="9">
        <f t="array" ref="C132">SUMIFS( INDIRECT(A113 &amp; " Restia!C:C"), INDIRECT(A113 &amp; " Restia!A:A"), A132, INDIRECT(A113 &amp; " Restia!B:B"), "&lt;&gt;canceled" )</f>
        <v>36987</v>
      </c>
      <c r="D132" s="27">
        <f t="shared" si="5"/>
        <v>17973</v>
      </c>
      <c r="E132" s="41"/>
    </row>
    <row r="133" hidden="1">
      <c r="A133" s="32" t="s">
        <v>3444</v>
      </c>
      <c r="B133" s="29">
        <v>51442.5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39866</v>
      </c>
      <c r="D133" s="27">
        <f t="shared" si="5"/>
        <v>-11576.5</v>
      </c>
      <c r="E133" s="41"/>
    </row>
    <row r="134" hidden="1">
      <c r="A134" s="32" t="s">
        <v>3445</v>
      </c>
      <c r="B134" s="29">
        <v>13159.0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24449</v>
      </c>
      <c r="D134" s="27">
        <f t="shared" si="5"/>
        <v>11290</v>
      </c>
      <c r="E134" s="41"/>
    </row>
    <row r="135" hidden="1">
      <c r="A135" s="32" t="s">
        <v>3447</v>
      </c>
      <c r="B135" s="29">
        <v>6664.0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3078</v>
      </c>
      <c r="D135" s="27">
        <f t="shared" si="5"/>
        <v>-3586</v>
      </c>
      <c r="E135" s="41"/>
    </row>
    <row r="136" hidden="1">
      <c r="A136" s="32" t="s">
        <v>3448</v>
      </c>
      <c r="B136" s="29">
        <v>0.0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0</v>
      </c>
      <c r="D136" s="27">
        <f t="shared" si="5"/>
        <v>0</v>
      </c>
      <c r="E136" s="41"/>
    </row>
    <row r="137" hidden="1">
      <c r="A137" s="35" t="s">
        <v>3449</v>
      </c>
      <c r="B137" s="29">
        <v>145622.0</v>
      </c>
      <c r="C137" s="9">
        <f t="array" ref="C137">SUM(INDIRECT(A113 &amp; " Restia!C:C")) - SUMIFS(INDIRECT(A113 &amp; " Restia!C:C"), INDIRECT(A113 &amp; " Restia!B:B"), "canceled")</f>
        <v>219452.5</v>
      </c>
      <c r="D137" s="27">
        <f t="shared" si="5"/>
        <v>73830.5</v>
      </c>
      <c r="E137" s="41"/>
    </row>
    <row r="138" hidden="1">
      <c r="A138" s="36" t="s">
        <v>3450</v>
      </c>
      <c r="B138" s="42">
        <v>0.5</v>
      </c>
      <c r="C138" s="69">
        <f>sum(C123:C135)-C137</f>
        <v>-12486.5</v>
      </c>
      <c r="D138" s="44">
        <f t="shared" si="5"/>
        <v>-12487</v>
      </c>
      <c r="E138" s="45"/>
    </row>
    <row r="139" hidden="1"/>
    <row r="140" hidden="1"/>
    <row r="141" hidden="1">
      <c r="A141" s="5" t="s">
        <v>4464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3423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45558.0</v>
      </c>
      <c r="B145" s="6"/>
      <c r="C145" s="14" t="s">
        <v>3424</v>
      </c>
      <c r="D145" s="15">
        <v>45564.0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Neděle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3425</v>
      </c>
      <c r="B149" s="6"/>
      <c r="C149" s="6"/>
      <c r="D149" s="6"/>
      <c r="E149" s="7"/>
    </row>
    <row r="150" hidden="1">
      <c r="A150" s="20" t="s">
        <v>3426</v>
      </c>
      <c r="B150" s="21" t="s">
        <v>3427</v>
      </c>
      <c r="C150" s="22" t="s">
        <v>3428</v>
      </c>
      <c r="D150" s="21" t="s">
        <v>3429</v>
      </c>
      <c r="E150" s="23" t="s">
        <v>13</v>
      </c>
    </row>
    <row r="151" hidden="1">
      <c r="A151" s="24" t="s">
        <v>3430</v>
      </c>
      <c r="B151" s="25">
        <v>5351.0</v>
      </c>
      <c r="C151" s="26">
        <f>(2000*2)+(1000*1)+(500*0)+(200*1)+(100*1)+(50*1)+(10*0)+(5*0)+(2*0)+(1*1)</f>
        <v>5351</v>
      </c>
      <c r="D151" s="27">
        <f t="shared" ref="D151:D166" si="6">C151-B151</f>
        <v>0</v>
      </c>
      <c r="E151" s="41"/>
    </row>
    <row r="152" hidden="1">
      <c r="A152" s="24" t="s">
        <v>3431</v>
      </c>
      <c r="B152" s="29">
        <v>10799.0</v>
      </c>
      <c r="C152" s="26">
        <f>1542+1768+1401+565+2344+1508</f>
        <v>9128</v>
      </c>
      <c r="D152" s="27">
        <f t="shared" si="6"/>
        <v>-1671</v>
      </c>
      <c r="E152" s="40" t="s">
        <v>7851</v>
      </c>
    </row>
    <row r="153" hidden="1">
      <c r="A153" s="24" t="s">
        <v>3432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3434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3436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3438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3439</v>
      </c>
      <c r="B157" s="29">
        <v>0.0</v>
      </c>
      <c r="C157" s="62"/>
      <c r="D157" s="27">
        <f t="shared" si="6"/>
        <v>0</v>
      </c>
      <c r="E157" s="41"/>
    </row>
    <row r="158" hidden="1">
      <c r="A158" s="31" t="s">
        <v>3441</v>
      </c>
      <c r="B158" s="29">
        <v>0.0</v>
      </c>
      <c r="C158" s="26"/>
      <c r="D158" s="27">
        <f t="shared" si="6"/>
        <v>0</v>
      </c>
      <c r="E158" s="41"/>
    </row>
    <row r="159" hidden="1">
      <c r="A159" s="32" t="s">
        <v>3442</v>
      </c>
      <c r="B159" s="29">
        <v>37582.0</v>
      </c>
      <c r="C159" s="33">
        <f t="array" ref="C159">SUMIFS(INDIRECT(A141 &amp; " Restia!C:C"), INDIRECT(A141 &amp; " Restia!A:A"), A159, INDIRECT(A141 &amp; " Restia!B:B"), "&lt;&gt;canceled")</f>
        <v>83291</v>
      </c>
      <c r="D159" s="27">
        <f t="shared" si="6"/>
        <v>45709</v>
      </c>
      <c r="E159" s="41"/>
    </row>
    <row r="160" hidden="1">
      <c r="A160" s="32" t="s">
        <v>3443</v>
      </c>
      <c r="B160" s="29">
        <v>19559.0</v>
      </c>
      <c r="C160" s="9">
        <f t="array" ref="C160">SUMIFS( INDIRECT(A141 &amp; " Restia!C:C"), INDIRECT(A141 &amp; " Restia!A:A"), A160, INDIRECT(A141 &amp; " Restia!B:B"), "&lt;&gt;canceled" )</f>
        <v>36987</v>
      </c>
      <c r="D160" s="27">
        <f t="shared" si="6"/>
        <v>17428</v>
      </c>
      <c r="E160" s="41"/>
    </row>
    <row r="161" hidden="1">
      <c r="A161" s="32" t="s">
        <v>3444</v>
      </c>
      <c r="B161" s="29">
        <v>55315.5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39866</v>
      </c>
      <c r="D161" s="27">
        <f t="shared" si="6"/>
        <v>-15449.5</v>
      </c>
      <c r="E161" s="41"/>
    </row>
    <row r="162" hidden="1">
      <c r="A162" s="32" t="s">
        <v>3445</v>
      </c>
      <c r="B162" s="29">
        <v>16877.0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24449</v>
      </c>
      <c r="D162" s="27">
        <f t="shared" si="6"/>
        <v>7572</v>
      </c>
      <c r="E162" s="41"/>
    </row>
    <row r="163" hidden="1">
      <c r="A163" s="32" t="s">
        <v>3447</v>
      </c>
      <c r="B163" s="29">
        <v>1473.0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3078</v>
      </c>
      <c r="D163" s="27">
        <f t="shared" si="6"/>
        <v>1605</v>
      </c>
      <c r="E163" s="41"/>
    </row>
    <row r="164" hidden="1">
      <c r="A164" s="32" t="s">
        <v>3448</v>
      </c>
      <c r="B164" s="29">
        <v>0.0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0</v>
      </c>
      <c r="D164" s="27">
        <f t="shared" si="6"/>
        <v>0</v>
      </c>
      <c r="E164" s="41"/>
    </row>
    <row r="165" hidden="1">
      <c r="A165" s="35" t="s">
        <v>3449</v>
      </c>
      <c r="B165" s="29">
        <v>146950.9</v>
      </c>
      <c r="C165" s="9">
        <f t="array" ref="C165">SUM(INDIRECT(A141 &amp; " Restia!C:C")) - SUMIFS(INDIRECT(A141 &amp; " Restia!C:C"), INDIRECT(A141 &amp; " Restia!B:B"), "canceled")</f>
        <v>219452.5</v>
      </c>
      <c r="D165" s="27">
        <f t="shared" si="6"/>
        <v>72501.6</v>
      </c>
      <c r="E165" s="41"/>
    </row>
    <row r="166" hidden="1">
      <c r="A166" s="36" t="s">
        <v>3450</v>
      </c>
      <c r="B166" s="42">
        <v>5.599999999998545</v>
      </c>
      <c r="C166" s="69">
        <f>sum(C151:C163)-C165</f>
        <v>-17302.5</v>
      </c>
      <c r="D166" s="44">
        <f t="shared" si="6"/>
        <v>-17308.1</v>
      </c>
      <c r="E166" s="45"/>
    </row>
    <row r="167" hidden="1"/>
    <row r="168" hidden="1"/>
    <row r="169" hidden="1">
      <c r="A169" s="5" t="s">
        <v>4464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3423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45565.0</v>
      </c>
      <c r="B173" s="6"/>
      <c r="C173" s="14" t="s">
        <v>3424</v>
      </c>
      <c r="D173" s="15">
        <v>45565.0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Pondělí</v>
      </c>
      <c r="B175" s="7"/>
      <c r="C175" s="16"/>
      <c r="D175" s="18" t="str">
        <f>CHOOSE(WEEKDAY(D173), "Neděle", "Pondělí", "Úterý", "Středa", "Čtvrtek", "Pátek", "Sobota")</f>
        <v>Pondělí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3425</v>
      </c>
      <c r="B177" s="6"/>
      <c r="C177" s="6"/>
      <c r="D177" s="6"/>
      <c r="E177" s="7"/>
    </row>
    <row r="178" hidden="1">
      <c r="A178" s="20" t="s">
        <v>3426</v>
      </c>
      <c r="B178" s="21" t="s">
        <v>3427</v>
      </c>
      <c r="C178" s="22" t="s">
        <v>3428</v>
      </c>
      <c r="D178" s="21" t="s">
        <v>3429</v>
      </c>
      <c r="E178" s="23" t="s">
        <v>13</v>
      </c>
    </row>
    <row r="179" hidden="1">
      <c r="A179" s="24" t="s">
        <v>3430</v>
      </c>
      <c r="B179" s="25">
        <v>0.0</v>
      </c>
      <c r="C179" s="26">
        <f>(2000*0)+(1000*0)+(500*0)+(200*0)+(100*0)+(50*0)+(10*0)+(5*0)+(2*0)+(1*0)</f>
        <v>0</v>
      </c>
      <c r="D179" s="27">
        <f t="shared" ref="D179:D194" si="7">C179-B179</f>
        <v>0</v>
      </c>
      <c r="E179" s="41"/>
    </row>
    <row r="180" hidden="1">
      <c r="A180" s="24" t="s">
        <v>3431</v>
      </c>
      <c r="B180" s="29">
        <v>1331.0</v>
      </c>
      <c r="C180" s="26">
        <v>1331.0</v>
      </c>
      <c r="D180" s="27">
        <f t="shared" si="7"/>
        <v>0</v>
      </c>
      <c r="E180" s="40"/>
    </row>
    <row r="181" hidden="1">
      <c r="A181" s="24" t="s">
        <v>3432</v>
      </c>
      <c r="B181" s="29">
        <v>0.0</v>
      </c>
      <c r="C181" s="26"/>
      <c r="D181" s="27">
        <f t="shared" si="7"/>
        <v>0</v>
      </c>
      <c r="E181" s="41"/>
    </row>
    <row r="182" hidden="1">
      <c r="A182" s="24" t="s">
        <v>3434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3436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3438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3439</v>
      </c>
      <c r="B185" s="29">
        <v>0.0</v>
      </c>
      <c r="C185" s="62"/>
      <c r="D185" s="27">
        <f t="shared" si="7"/>
        <v>0</v>
      </c>
      <c r="E185" s="40" t="s">
        <v>7852</v>
      </c>
    </row>
    <row r="186" hidden="1">
      <c r="A186" s="31" t="s">
        <v>3441</v>
      </c>
      <c r="B186" s="29">
        <v>0.0</v>
      </c>
      <c r="C186" s="26"/>
      <c r="D186" s="27">
        <f t="shared" si="7"/>
        <v>0</v>
      </c>
      <c r="E186" s="41"/>
    </row>
    <row r="187" hidden="1">
      <c r="A187" s="32" t="s">
        <v>3442</v>
      </c>
      <c r="B187" s="29">
        <v>2429.0</v>
      </c>
      <c r="C187" s="33">
        <f t="array" ref="C187">SUMIFS(INDIRECT(A169 &amp; " Restia!C:C"), INDIRECT(A169 &amp; " Restia!A:A"), A187, INDIRECT(A169 &amp; " Restia!B:B"), "&lt;&gt;canceled")</f>
        <v>83291</v>
      </c>
      <c r="D187" s="27">
        <f t="shared" si="7"/>
        <v>80862</v>
      </c>
      <c r="E187" s="41"/>
    </row>
    <row r="188" hidden="1">
      <c r="A188" s="32" t="s">
        <v>3443</v>
      </c>
      <c r="B188" s="29">
        <v>1828.0</v>
      </c>
      <c r="C188" s="9">
        <f t="array" ref="C188">SUMIFS( INDIRECT(A169 &amp; " Restia!C:C"), INDIRECT(A169 &amp; " Restia!A:A"), A188, INDIRECT(A169 &amp; " Restia!B:B"), "&lt;&gt;canceled" )</f>
        <v>36987</v>
      </c>
      <c r="D188" s="27">
        <f t="shared" si="7"/>
        <v>35159</v>
      </c>
      <c r="E188" s="41"/>
    </row>
    <row r="189" hidden="1">
      <c r="A189" s="32" t="s">
        <v>3444</v>
      </c>
      <c r="B189" s="29">
        <v>4618.5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39866</v>
      </c>
      <c r="D189" s="27">
        <f t="shared" si="7"/>
        <v>35247.5</v>
      </c>
      <c r="E189" s="41"/>
    </row>
    <row r="190" hidden="1">
      <c r="A190" s="32" t="s">
        <v>3445</v>
      </c>
      <c r="B190" s="29">
        <v>1190.0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24449</v>
      </c>
      <c r="D190" s="27">
        <f t="shared" si="7"/>
        <v>23259</v>
      </c>
      <c r="E190" s="41"/>
    </row>
    <row r="191" hidden="1">
      <c r="A191" s="32" t="s">
        <v>3447</v>
      </c>
      <c r="B191" s="29">
        <v>7644.0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3078</v>
      </c>
      <c r="D191" s="27">
        <f t="shared" si="7"/>
        <v>-4566</v>
      </c>
      <c r="E191" s="41"/>
    </row>
    <row r="192" hidden="1">
      <c r="A192" s="32" t="s">
        <v>3448</v>
      </c>
      <c r="B192" s="29">
        <v>0.0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0</v>
      </c>
      <c r="D192" s="27">
        <f t="shared" si="7"/>
        <v>0</v>
      </c>
      <c r="E192" s="41"/>
    </row>
    <row r="193" hidden="1">
      <c r="A193" s="35" t="s">
        <v>3449</v>
      </c>
      <c r="B193" s="29">
        <v>19040.5</v>
      </c>
      <c r="C193" s="9">
        <f t="array" ref="C193">SUM(INDIRECT(A169 &amp; " Restia!C:C")) - SUMIFS(INDIRECT(A169 &amp; " Restia!C:C"), INDIRECT(A169 &amp; " Restia!B:B"), "canceled")</f>
        <v>219452.5</v>
      </c>
      <c r="D193" s="27">
        <f t="shared" si="7"/>
        <v>200412</v>
      </c>
      <c r="E193" s="41"/>
    </row>
    <row r="194" hidden="1">
      <c r="A194" s="36" t="s">
        <v>3450</v>
      </c>
      <c r="B194" s="42">
        <v>0.0</v>
      </c>
      <c r="C194" s="69">
        <f>sum(C179:C191)-C193</f>
        <v>-30450.5</v>
      </c>
      <c r="D194" s="44">
        <f t="shared" si="7"/>
        <v>-30450.5</v>
      </c>
      <c r="E194" s="45"/>
    </row>
    <row r="195" hidden="1"/>
    <row r="196" hidden="1"/>
    <row r="197" hidden="1">
      <c r="A197" s="5" t="s">
        <v>4464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3423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45566.0</v>
      </c>
      <c r="B201" s="6"/>
      <c r="C201" s="14" t="s">
        <v>3424</v>
      </c>
      <c r="D201" s="15">
        <v>45571.0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Úterý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3425</v>
      </c>
      <c r="B205" s="6"/>
      <c r="C205" s="6"/>
      <c r="D205" s="6"/>
      <c r="E205" s="7"/>
    </row>
    <row r="206" hidden="1">
      <c r="A206" s="20" t="s">
        <v>3426</v>
      </c>
      <c r="B206" s="21" t="s">
        <v>3427</v>
      </c>
      <c r="C206" s="22" t="s">
        <v>3428</v>
      </c>
      <c r="D206" s="21" t="s">
        <v>3429</v>
      </c>
      <c r="E206" s="23" t="s">
        <v>13</v>
      </c>
    </row>
    <row r="207" hidden="1">
      <c r="A207" s="24" t="s">
        <v>3430</v>
      </c>
      <c r="B207" s="25">
        <v>2886.0</v>
      </c>
      <c r="C207" s="26">
        <v>2886.0</v>
      </c>
      <c r="D207" s="27">
        <f t="shared" ref="D207:D222" si="8">C207-B207</f>
        <v>0</v>
      </c>
      <c r="E207" s="41"/>
    </row>
    <row r="208" hidden="1">
      <c r="A208" s="24" t="s">
        <v>3431</v>
      </c>
      <c r="B208" s="29">
        <v>14886.0</v>
      </c>
      <c r="C208" s="26">
        <f>458+3649+2889</f>
        <v>6996</v>
      </c>
      <c r="D208" s="27">
        <f t="shared" si="8"/>
        <v>-7890</v>
      </c>
      <c r="E208" s="40" t="s">
        <v>7853</v>
      </c>
    </row>
    <row r="209" hidden="1">
      <c r="A209" s="24" t="s">
        <v>3432</v>
      </c>
      <c r="B209" s="29">
        <v>0.0</v>
      </c>
      <c r="C209" s="26"/>
      <c r="D209" s="27">
        <f t="shared" si="8"/>
        <v>0</v>
      </c>
      <c r="E209" s="41"/>
    </row>
    <row r="210" hidden="1">
      <c r="A210" s="24" t="s">
        <v>3434</v>
      </c>
      <c r="B210" s="29">
        <v>0.0</v>
      </c>
      <c r="C210" s="26"/>
      <c r="D210" s="27">
        <f t="shared" si="8"/>
        <v>0</v>
      </c>
      <c r="E210" s="41"/>
    </row>
    <row r="211" hidden="1">
      <c r="A211" s="30" t="s">
        <v>3436</v>
      </c>
      <c r="B211" s="29">
        <v>0.0</v>
      </c>
      <c r="C211" s="26"/>
      <c r="D211" s="27">
        <f t="shared" si="8"/>
        <v>0</v>
      </c>
      <c r="E211" s="41"/>
    </row>
    <row r="212" hidden="1">
      <c r="A212" s="30" t="s">
        <v>3438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3439</v>
      </c>
      <c r="B213" s="29">
        <v>0.0</v>
      </c>
      <c r="C213" s="62"/>
      <c r="D213" s="27">
        <f t="shared" si="8"/>
        <v>0</v>
      </c>
      <c r="E213" s="40"/>
    </row>
    <row r="214" hidden="1">
      <c r="A214" s="31" t="s">
        <v>3441</v>
      </c>
      <c r="B214" s="29">
        <v>0.0</v>
      </c>
      <c r="C214" s="26"/>
      <c r="D214" s="27">
        <f t="shared" si="8"/>
        <v>0</v>
      </c>
      <c r="E214" s="41"/>
    </row>
    <row r="215" hidden="1">
      <c r="A215" s="32" t="s">
        <v>3442</v>
      </c>
      <c r="B215" s="29">
        <v>35227.0</v>
      </c>
      <c r="C215" s="33">
        <f t="array" ref="C215">SUMIFS(INDIRECT(A197 &amp; " Restia!C:C"), INDIRECT(A197 &amp; " Restia!A:A"), A215, INDIRECT(A197 &amp; " Restia!B:B"), "&lt;&gt;canceled")</f>
        <v>83291</v>
      </c>
      <c r="D215" s="27">
        <f t="shared" si="8"/>
        <v>48064</v>
      </c>
      <c r="E215" s="41"/>
    </row>
    <row r="216" hidden="1">
      <c r="A216" s="32" t="s">
        <v>3443</v>
      </c>
      <c r="B216" s="29">
        <v>15431.0</v>
      </c>
      <c r="C216" s="9">
        <f t="array" ref="C216">SUMIFS( INDIRECT(A197 &amp; " Restia!C:C"), INDIRECT(A197 &amp; " Restia!A:A"), A216, INDIRECT(A197 &amp; " Restia!B:B"), "&lt;&gt;canceled" )</f>
        <v>36987</v>
      </c>
      <c r="D216" s="27">
        <f t="shared" si="8"/>
        <v>21556</v>
      </c>
      <c r="E216" s="41"/>
    </row>
    <row r="217" hidden="1">
      <c r="A217" s="32" t="s">
        <v>3444</v>
      </c>
      <c r="B217" s="29">
        <v>45173.0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39866</v>
      </c>
      <c r="D217" s="27">
        <f t="shared" si="8"/>
        <v>-5307</v>
      </c>
      <c r="E217" s="41"/>
    </row>
    <row r="218" hidden="1">
      <c r="A218" s="32" t="s">
        <v>3445</v>
      </c>
      <c r="B218" s="29">
        <v>13589.0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24449</v>
      </c>
      <c r="D218" s="27">
        <f t="shared" si="8"/>
        <v>10860</v>
      </c>
      <c r="E218" s="41"/>
    </row>
    <row r="219" hidden="1">
      <c r="A219" s="32" t="s">
        <v>3447</v>
      </c>
      <c r="B219" s="29">
        <v>3219.0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3078</v>
      </c>
      <c r="D219" s="27">
        <f t="shared" si="8"/>
        <v>-141</v>
      </c>
      <c r="E219" s="41"/>
    </row>
    <row r="220" hidden="1">
      <c r="A220" s="32" t="s">
        <v>3448</v>
      </c>
      <c r="B220" s="29">
        <v>0.0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0</v>
      </c>
      <c r="D220" s="27">
        <f t="shared" si="8"/>
        <v>0</v>
      </c>
      <c r="E220" s="41"/>
    </row>
    <row r="221" hidden="1">
      <c r="A221" s="35" t="s">
        <v>3449</v>
      </c>
      <c r="B221" s="29">
        <v>130411.0</v>
      </c>
      <c r="C221" s="9">
        <f t="array" ref="C221">SUM(INDIRECT(A197 &amp; " Restia!C:C")) - SUMIFS(INDIRECT(A197 &amp; " Restia!C:C"), INDIRECT(A197 &amp; " Restia!B:B"), "canceled")</f>
        <v>219452.5</v>
      </c>
      <c r="D221" s="27">
        <f t="shared" si="8"/>
        <v>89041.5</v>
      </c>
      <c r="E221" s="41"/>
    </row>
    <row r="222" hidden="1">
      <c r="A222" s="36" t="s">
        <v>3450</v>
      </c>
      <c r="B222" s="42">
        <v>0.0</v>
      </c>
      <c r="C222" s="69">
        <f>sum(C207:C219)-C221</f>
        <v>-21899.5</v>
      </c>
      <c r="D222" s="44">
        <f t="shared" si="8"/>
        <v>-21899.5</v>
      </c>
      <c r="E222" s="45"/>
    </row>
    <row r="223" hidden="1"/>
    <row r="224" hidden="1"/>
    <row r="225" hidden="1">
      <c r="A225" s="5" t="s">
        <v>4464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3423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45572.0</v>
      </c>
      <c r="B229" s="6"/>
      <c r="C229" s="14" t="s">
        <v>3424</v>
      </c>
      <c r="D229" s="15">
        <v>45578.0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3425</v>
      </c>
      <c r="B233" s="6"/>
      <c r="C233" s="6"/>
      <c r="D233" s="6"/>
      <c r="E233" s="7"/>
    </row>
    <row r="234" hidden="1">
      <c r="A234" s="20" t="s">
        <v>3426</v>
      </c>
      <c r="B234" s="21" t="s">
        <v>3427</v>
      </c>
      <c r="C234" s="22" t="s">
        <v>3428</v>
      </c>
      <c r="D234" s="21" t="s">
        <v>3429</v>
      </c>
      <c r="E234" s="23" t="s">
        <v>13</v>
      </c>
    </row>
    <row r="235" hidden="1">
      <c r="A235" s="24" t="s">
        <v>3430</v>
      </c>
      <c r="B235" s="25">
        <v>4375.0</v>
      </c>
      <c r="C235" s="26">
        <f>4375</f>
        <v>4375</v>
      </c>
      <c r="D235" s="27">
        <f t="shared" ref="D235:D250" si="9">C235-B235</f>
        <v>0</v>
      </c>
      <c r="E235" s="41"/>
    </row>
    <row r="236" hidden="1">
      <c r="A236" s="24" t="s">
        <v>3431</v>
      </c>
      <c r="B236" s="29">
        <v>7643.0</v>
      </c>
      <c r="C236" s="26">
        <v>7643.0</v>
      </c>
      <c r="D236" s="27">
        <f t="shared" si="9"/>
        <v>0</v>
      </c>
      <c r="E236" s="40"/>
    </row>
    <row r="237" hidden="1">
      <c r="A237" s="24" t="s">
        <v>3432</v>
      </c>
      <c r="B237" s="29">
        <v>0.0</v>
      </c>
      <c r="C237" s="26"/>
      <c r="D237" s="27">
        <f t="shared" si="9"/>
        <v>0</v>
      </c>
      <c r="E237" s="41"/>
    </row>
    <row r="238" hidden="1">
      <c r="A238" s="24" t="s">
        <v>3434</v>
      </c>
      <c r="B238" s="29">
        <v>0.0</v>
      </c>
      <c r="C238" s="26"/>
      <c r="D238" s="27">
        <f t="shared" si="9"/>
        <v>0</v>
      </c>
      <c r="E238" s="41"/>
    </row>
    <row r="239" hidden="1">
      <c r="A239" s="30" t="s">
        <v>3436</v>
      </c>
      <c r="B239" s="29">
        <v>0.0</v>
      </c>
      <c r="C239" s="26"/>
      <c r="D239" s="27">
        <f t="shared" si="9"/>
        <v>0</v>
      </c>
      <c r="E239" s="41"/>
    </row>
    <row r="240" hidden="1">
      <c r="A240" s="30" t="s">
        <v>3438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3439</v>
      </c>
      <c r="B241" s="29">
        <v>0.0</v>
      </c>
      <c r="C241" s="62"/>
      <c r="D241" s="27">
        <f t="shared" si="9"/>
        <v>0</v>
      </c>
      <c r="E241" s="40"/>
    </row>
    <row r="242" hidden="1">
      <c r="A242" s="31" t="s">
        <v>3441</v>
      </c>
      <c r="B242" s="29">
        <v>0.0</v>
      </c>
      <c r="C242" s="26"/>
      <c r="D242" s="27">
        <f t="shared" si="9"/>
        <v>0</v>
      </c>
      <c r="E242" s="41"/>
    </row>
    <row r="243" hidden="1">
      <c r="A243" s="32" t="s">
        <v>3442</v>
      </c>
      <c r="B243" s="29">
        <v>43929.0</v>
      </c>
      <c r="C243" s="33">
        <f t="array" ref="C243">SUMIFS(INDIRECT(A225 &amp; " Restia!C:C"), INDIRECT(A225 &amp; " Restia!A:A"), A243, INDIRECT(A225 &amp; " Restia!B:B"), "&lt;&gt;canceled")</f>
        <v>83291</v>
      </c>
      <c r="D243" s="27">
        <f t="shared" si="9"/>
        <v>39362</v>
      </c>
      <c r="E243" s="41"/>
    </row>
    <row r="244" hidden="1">
      <c r="A244" s="32" t="s">
        <v>3443</v>
      </c>
      <c r="B244" s="29">
        <v>15827.0</v>
      </c>
      <c r="C244" s="9">
        <f t="array" ref="C244">SUMIFS( INDIRECT(A225 &amp; " Restia!C:C"), INDIRECT(A225 &amp; " Restia!A:A"), A244, INDIRECT(A225 &amp; " Restia!B:B"), "&lt;&gt;canceled" )</f>
        <v>36987</v>
      </c>
      <c r="D244" s="27">
        <f t="shared" si="9"/>
        <v>21160</v>
      </c>
      <c r="E244" s="41"/>
    </row>
    <row r="245" hidden="1">
      <c r="A245" s="32" t="s">
        <v>3444</v>
      </c>
      <c r="B245" s="29">
        <v>43467.0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39866</v>
      </c>
      <c r="D245" s="27">
        <f t="shared" si="9"/>
        <v>-3601</v>
      </c>
      <c r="E245" s="41"/>
    </row>
    <row r="246" hidden="1">
      <c r="A246" s="32" t="s">
        <v>3445</v>
      </c>
      <c r="B246" s="29">
        <v>14986.0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24449</v>
      </c>
      <c r="D246" s="27">
        <f t="shared" si="9"/>
        <v>9463</v>
      </c>
      <c r="E246" s="41"/>
    </row>
    <row r="247" hidden="1">
      <c r="A247" s="32" t="s">
        <v>3447</v>
      </c>
      <c r="B247" s="29">
        <v>3812.0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3078</v>
      </c>
      <c r="D247" s="27">
        <f t="shared" si="9"/>
        <v>-734</v>
      </c>
      <c r="E247" s="41"/>
    </row>
    <row r="248" hidden="1">
      <c r="A248" s="32" t="s">
        <v>3448</v>
      </c>
      <c r="B248" s="29">
        <v>0.0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0</v>
      </c>
      <c r="D248" s="27">
        <f t="shared" si="9"/>
        <v>0</v>
      </c>
      <c r="E248" s="41"/>
    </row>
    <row r="249" hidden="1">
      <c r="A249" s="35" t="s">
        <v>3449</v>
      </c>
      <c r="B249" s="29">
        <v>134034.5</v>
      </c>
      <c r="C249" s="9">
        <f t="array" ref="C249">SUM(INDIRECT(A225 &amp; " Restia!C:C")) - SUMIFS(INDIRECT(A225 &amp; " Restia!C:C"), INDIRECT(A225 &amp; " Restia!B:B"), "canceled")</f>
        <v>219452.5</v>
      </c>
      <c r="D249" s="27">
        <f t="shared" si="9"/>
        <v>85418</v>
      </c>
      <c r="E249" s="41"/>
    </row>
    <row r="250" hidden="1">
      <c r="A250" s="36" t="s">
        <v>3450</v>
      </c>
      <c r="B250" s="42">
        <v>4.5</v>
      </c>
      <c r="C250" s="69">
        <f>sum(C235:C247)-C249</f>
        <v>-19763.5</v>
      </c>
      <c r="D250" s="44">
        <f t="shared" si="9"/>
        <v>-19768</v>
      </c>
      <c r="E250" s="45"/>
    </row>
    <row r="251" hidden="1"/>
    <row r="252" hidden="1"/>
    <row r="253" hidden="1">
      <c r="A253" s="5" t="s">
        <v>4464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3423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45579.0</v>
      </c>
      <c r="B257" s="6"/>
      <c r="C257" s="14" t="s">
        <v>3424</v>
      </c>
      <c r="D257" s="15">
        <v>45585.0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3425</v>
      </c>
      <c r="B261" s="6"/>
      <c r="C261" s="6"/>
      <c r="D261" s="6"/>
      <c r="E261" s="7"/>
    </row>
    <row r="262" hidden="1">
      <c r="A262" s="20" t="s">
        <v>3426</v>
      </c>
      <c r="B262" s="21" t="s">
        <v>3427</v>
      </c>
      <c r="C262" s="22" t="s">
        <v>3428</v>
      </c>
      <c r="D262" s="21" t="s">
        <v>3429</v>
      </c>
      <c r="E262" s="23" t="s">
        <v>13</v>
      </c>
    </row>
    <row r="263" hidden="1">
      <c r="A263" s="24" t="s">
        <v>3430</v>
      </c>
      <c r="B263" s="25">
        <v>5304.0</v>
      </c>
      <c r="C263" s="26">
        <f>4+800+500+4000</f>
        <v>5304</v>
      </c>
      <c r="D263" s="27">
        <f t="shared" ref="D263:D278" si="10">C263-B263</f>
        <v>0</v>
      </c>
      <c r="E263" s="41"/>
    </row>
    <row r="264" hidden="1">
      <c r="A264" s="24" t="s">
        <v>3431</v>
      </c>
      <c r="B264" s="29">
        <v>12633.0</v>
      </c>
      <c r="C264" s="26">
        <f>1465+2602+2316+2246+1277+1552+1175</f>
        <v>12633</v>
      </c>
      <c r="D264" s="27">
        <f t="shared" si="10"/>
        <v>0</v>
      </c>
      <c r="E264" s="40"/>
    </row>
    <row r="265" hidden="1">
      <c r="A265" s="24" t="s">
        <v>3432</v>
      </c>
      <c r="B265" s="29">
        <v>0.0</v>
      </c>
      <c r="C265" s="26"/>
      <c r="D265" s="27">
        <f t="shared" si="10"/>
        <v>0</v>
      </c>
      <c r="E265" s="41"/>
    </row>
    <row r="266" hidden="1">
      <c r="A266" s="24" t="s">
        <v>3434</v>
      </c>
      <c r="B266" s="29">
        <v>0.0</v>
      </c>
      <c r="C266" s="26"/>
      <c r="D266" s="27">
        <f t="shared" si="10"/>
        <v>0</v>
      </c>
      <c r="E266" s="41"/>
    </row>
    <row r="267" hidden="1">
      <c r="A267" s="30" t="s">
        <v>3436</v>
      </c>
      <c r="B267" s="29">
        <v>0.0</v>
      </c>
      <c r="C267" s="26"/>
      <c r="D267" s="27">
        <f t="shared" si="10"/>
        <v>0</v>
      </c>
      <c r="E267" s="41"/>
    </row>
    <row r="268" hidden="1">
      <c r="A268" s="30" t="s">
        <v>3438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3439</v>
      </c>
      <c r="B269" s="29">
        <v>0.0</v>
      </c>
      <c r="C269" s="62"/>
      <c r="D269" s="27">
        <f t="shared" si="10"/>
        <v>0</v>
      </c>
      <c r="E269" s="40"/>
    </row>
    <row r="270" hidden="1">
      <c r="A270" s="31" t="s">
        <v>3441</v>
      </c>
      <c r="B270" s="29">
        <v>80.0</v>
      </c>
      <c r="C270" s="26"/>
      <c r="D270" s="27">
        <f t="shared" si="10"/>
        <v>-80</v>
      </c>
      <c r="E270" s="41"/>
    </row>
    <row r="271" hidden="1">
      <c r="A271" s="32" t="s">
        <v>3442</v>
      </c>
      <c r="B271" s="29">
        <v>40833.0</v>
      </c>
      <c r="C271" s="33">
        <f t="array" ref="C271">SUMIFS(INDIRECT(A253 &amp; " Restia!C:C"), INDIRECT(A253 &amp; " Restia!A:A"), A271, INDIRECT(A253 &amp; " Restia!B:B"), "&lt;&gt;canceled")</f>
        <v>83291</v>
      </c>
      <c r="D271" s="27">
        <f t="shared" si="10"/>
        <v>42458</v>
      </c>
      <c r="E271" s="41"/>
    </row>
    <row r="272" hidden="1">
      <c r="A272" s="32" t="s">
        <v>3443</v>
      </c>
      <c r="B272" s="29">
        <v>21058.0</v>
      </c>
      <c r="C272" s="9">
        <f t="array" ref="C272">SUMIFS( INDIRECT(A253 &amp; " Restia!C:C"), INDIRECT(A253 &amp; " Restia!A:A"), A272, INDIRECT(A253 &amp; " Restia!B:B"), "&lt;&gt;canceled" )</f>
        <v>36987</v>
      </c>
      <c r="D272" s="27">
        <f t="shared" si="10"/>
        <v>15929</v>
      </c>
      <c r="E272" s="41"/>
    </row>
    <row r="273" hidden="1">
      <c r="A273" s="32" t="s">
        <v>3444</v>
      </c>
      <c r="B273" s="29">
        <v>51842.0</v>
      </c>
      <c r="C273" s="9">
        <f t="array" ref="C273">SUMIFS( INDIRECT(A253 &amp; " Restia!C:C"), INDIRECT(A253 &amp; " Restia!A:A"), "damejidlo", INDIRECT(A253 &amp; " Restia!G:G"), "online", INDIRECT(A253 &amp; " Restia!B:B"), "&lt;&gt;canceled" )</f>
        <v>39866</v>
      </c>
      <c r="D273" s="27">
        <f t="shared" si="10"/>
        <v>-11976</v>
      </c>
      <c r="E273" s="41"/>
    </row>
    <row r="274" hidden="1">
      <c r="A274" s="32" t="s">
        <v>3445</v>
      </c>
      <c r="B274" s="29">
        <v>12837.0</v>
      </c>
      <c r="C274" s="9">
        <f t="array" ref="C274">SUMIFS( INDIRECT(A253 &amp; " Restia!C:C"), INDIRECT(A253 &amp; " Restia!A:A"), "generic", INDIRECT(A253 &amp; " Restia!G:G"), "online", INDIRECT(A253 &amp; " Restia!B:B"), "&lt;&gt;canceled" )</f>
        <v>24449</v>
      </c>
      <c r="D274" s="27">
        <f t="shared" si="10"/>
        <v>11612</v>
      </c>
      <c r="E274" s="41"/>
    </row>
    <row r="275" hidden="1">
      <c r="A275" s="32" t="s">
        <v>3447</v>
      </c>
      <c r="B275" s="29">
        <v>2403.0</v>
      </c>
      <c r="C275" s="9">
        <f t="array" ref="C275">SUMIFS( INDIRECT(A253 &amp; " Restia!C:C"), INDIRECT(A253 &amp; " Restia!E:E"), "wolt kurýr", INDIRECT(A253 &amp; " Restia!A:A"), "&lt;&gt;wolt", INDIRECT(A253 &amp; " Restia!G:G"), "cash", INDIRECT(A253 &amp; " Restia!B:B"), "&lt;&gt;canceled" )</f>
        <v>3078</v>
      </c>
      <c r="D275" s="27">
        <f t="shared" si="10"/>
        <v>675</v>
      </c>
      <c r="E275" s="41"/>
    </row>
    <row r="276" hidden="1">
      <c r="A276" s="32" t="s">
        <v>3448</v>
      </c>
      <c r="B276" s="29">
        <v>0.0</v>
      </c>
      <c r="C276" s="9">
        <f t="array" ref="C276">SUMIFS( INDIRECT(A253 &amp; " Restia!C:C"), INDIRECT(A253 &amp; " Restia!A:A"), "damejidlo", INDIRECT(A253 &amp; " Restia!G:G"), "cash", INDIRECT(A253 &amp; " Restia!B:B"), "&lt;&gt;canceled")</f>
        <v>0</v>
      </c>
      <c r="D276" s="27">
        <f t="shared" si="10"/>
        <v>0</v>
      </c>
      <c r="E276" s="41"/>
    </row>
    <row r="277" hidden="1">
      <c r="A277" s="35" t="s">
        <v>3449</v>
      </c>
      <c r="B277" s="29">
        <v>146981.5</v>
      </c>
      <c r="C277" s="9">
        <f t="array" ref="C277">SUM(INDIRECT(A253 &amp; " Restia!C:C")) - SUMIFS(INDIRECT(A253 &amp; " Restia!C:C"), INDIRECT(A253 &amp; " Restia!B:B"), "canceled")</f>
        <v>219452.5</v>
      </c>
      <c r="D277" s="27">
        <f t="shared" si="10"/>
        <v>72471</v>
      </c>
      <c r="E277" s="41"/>
    </row>
    <row r="278" hidden="1">
      <c r="A278" s="36" t="s">
        <v>3450</v>
      </c>
      <c r="B278" s="42">
        <v>8.5</v>
      </c>
      <c r="C278" s="69">
        <f>sum(C263:C275)-C277</f>
        <v>-13844.5</v>
      </c>
      <c r="D278" s="44">
        <f t="shared" si="10"/>
        <v>-13853</v>
      </c>
      <c r="E278" s="45"/>
    </row>
    <row r="279" hidden="1"/>
    <row r="280" hidden="1"/>
    <row r="281" hidden="1">
      <c r="A281" s="5" t="s">
        <v>4464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3423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45586.0</v>
      </c>
      <c r="B285" s="6"/>
      <c r="C285" s="14" t="s">
        <v>3424</v>
      </c>
      <c r="D285" s="15">
        <v>45592.0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17" t="str">
        <f>CHOOSE(WEEKDAY(A285), "Neděle", "Pondělí", "Úterý", "Středa", "Čtvrtek", "Pátek", "Sobota")</f>
        <v>Pondělí</v>
      </c>
      <c r="B287" s="7"/>
      <c r="C287" s="16"/>
      <c r="D287" s="18" t="str">
        <f>CHOOSE(WEEKDAY(D285), "Neděle", "Pondělí", "Úterý", "Středa", "Čtvrtek", "Pátek", "Sobota")</f>
        <v>Neděle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3425</v>
      </c>
      <c r="B289" s="6"/>
      <c r="C289" s="6"/>
      <c r="D289" s="6"/>
      <c r="E289" s="7"/>
    </row>
    <row r="290" hidden="1">
      <c r="A290" s="20" t="s">
        <v>3426</v>
      </c>
      <c r="B290" s="21" t="s">
        <v>3427</v>
      </c>
      <c r="C290" s="22" t="s">
        <v>3428</v>
      </c>
      <c r="D290" s="21" t="s">
        <v>3429</v>
      </c>
      <c r="E290" s="23" t="s">
        <v>13</v>
      </c>
    </row>
    <row r="291" hidden="1">
      <c r="A291" s="24" t="s">
        <v>3430</v>
      </c>
      <c r="B291" s="25">
        <v>11708.0</v>
      </c>
      <c r="C291" s="26">
        <f>8+200+500+1000+10000</f>
        <v>11708</v>
      </c>
      <c r="D291" s="27">
        <f t="shared" ref="D291:D306" si="11">C291-B291</f>
        <v>0</v>
      </c>
      <c r="E291" s="41"/>
    </row>
    <row r="292" hidden="1">
      <c r="A292" s="24" t="s">
        <v>3431</v>
      </c>
      <c r="B292" s="29">
        <v>9361.0</v>
      </c>
      <c r="C292" s="26">
        <v>9361.0</v>
      </c>
      <c r="D292" s="27">
        <f t="shared" si="11"/>
        <v>0</v>
      </c>
      <c r="E292" s="40"/>
    </row>
    <row r="293" hidden="1">
      <c r="A293" s="24" t="s">
        <v>3432</v>
      </c>
      <c r="B293" s="29">
        <v>0.0</v>
      </c>
      <c r="C293" s="26"/>
      <c r="D293" s="27">
        <f t="shared" si="11"/>
        <v>0</v>
      </c>
      <c r="E293" s="41"/>
    </row>
    <row r="294" hidden="1">
      <c r="A294" s="24" t="s">
        <v>3434</v>
      </c>
      <c r="B294" s="29">
        <v>200.0</v>
      </c>
      <c r="C294" s="26"/>
      <c r="D294" s="27">
        <f t="shared" si="11"/>
        <v>-200</v>
      </c>
      <c r="E294" s="41"/>
    </row>
    <row r="295" hidden="1">
      <c r="A295" s="30" t="s">
        <v>3436</v>
      </c>
      <c r="B295" s="29">
        <v>0.0</v>
      </c>
      <c r="C295" s="26"/>
      <c r="D295" s="27">
        <f t="shared" si="11"/>
        <v>0</v>
      </c>
      <c r="E295" s="41"/>
    </row>
    <row r="296" hidden="1">
      <c r="A296" s="30" t="s">
        <v>3438</v>
      </c>
      <c r="B296" s="29">
        <v>0.0</v>
      </c>
      <c r="C296" s="26"/>
      <c r="D296" s="27">
        <f t="shared" si="11"/>
        <v>0</v>
      </c>
      <c r="E296" s="41"/>
    </row>
    <row r="297" hidden="1">
      <c r="A297" s="30" t="s">
        <v>3439</v>
      </c>
      <c r="B297" s="29">
        <v>350.0</v>
      </c>
      <c r="C297" s="26">
        <v>350.0</v>
      </c>
      <c r="D297" s="27">
        <f t="shared" si="11"/>
        <v>0</v>
      </c>
      <c r="E297" s="40"/>
    </row>
    <row r="298" hidden="1">
      <c r="A298" s="31" t="s">
        <v>3441</v>
      </c>
      <c r="B298" s="29">
        <v>480.0</v>
      </c>
      <c r="C298" s="26">
        <f>40+80+320+120</f>
        <v>560</v>
      </c>
      <c r="D298" s="27">
        <f t="shared" si="11"/>
        <v>80</v>
      </c>
      <c r="E298" s="41"/>
    </row>
    <row r="299" hidden="1">
      <c r="A299" s="32" t="s">
        <v>3442</v>
      </c>
      <c r="B299" s="29">
        <v>45242.0</v>
      </c>
      <c r="C299" s="33">
        <f t="array" ref="C299">SUMIFS(INDIRECT(A281 &amp; " Restia!C:C"), INDIRECT(A281 &amp; " Restia!A:A"), A299, INDIRECT(A281 &amp; " Restia!B:B"), "&lt;&gt;canceled")</f>
        <v>83291</v>
      </c>
      <c r="D299" s="27">
        <f t="shared" si="11"/>
        <v>38049</v>
      </c>
      <c r="E299" s="41"/>
    </row>
    <row r="300" hidden="1">
      <c r="A300" s="32" t="s">
        <v>3443</v>
      </c>
      <c r="B300" s="29">
        <v>30720.0</v>
      </c>
      <c r="C300" s="9">
        <f t="array" ref="C300">SUMIFS( INDIRECT(A281 &amp; " Restia!C:C"), INDIRECT(A281 &amp; " Restia!A:A"), A300, INDIRECT(A281 &amp; " Restia!B:B"), "&lt;&gt;canceled" )</f>
        <v>36987</v>
      </c>
      <c r="D300" s="27">
        <f t="shared" si="11"/>
        <v>6267</v>
      </c>
      <c r="E300" s="41"/>
    </row>
    <row r="301" hidden="1">
      <c r="A301" s="32" t="s">
        <v>3444</v>
      </c>
      <c r="B301" s="29">
        <v>49461.0</v>
      </c>
      <c r="C301" s="9">
        <f t="array" ref="C301">SUMIFS( INDIRECT(A281 &amp; " Restia!C:C"), INDIRECT(A281 &amp; " Restia!A:A"), "damejidlo", INDIRECT(A281 &amp; " Restia!G:G"), "online", INDIRECT(A281 &amp; " Restia!B:B"), "&lt;&gt;canceled" )</f>
        <v>39866</v>
      </c>
      <c r="D301" s="27">
        <f t="shared" si="11"/>
        <v>-9595</v>
      </c>
      <c r="E301" s="41"/>
    </row>
    <row r="302" hidden="1">
      <c r="A302" s="32" t="s">
        <v>3445</v>
      </c>
      <c r="B302" s="29">
        <v>11765.0</v>
      </c>
      <c r="C302" s="9">
        <f t="array" ref="C302">SUMIFS( INDIRECT(A281 &amp; " Restia!C:C"), INDIRECT(A281 &amp; " Restia!A:A"), "generic", INDIRECT(A281 &amp; " Restia!G:G"), "online", INDIRECT(A281 &amp; " Restia!B:B"), "&lt;&gt;canceled" )</f>
        <v>24449</v>
      </c>
      <c r="D302" s="27">
        <f t="shared" si="11"/>
        <v>12684</v>
      </c>
      <c r="E302" s="41"/>
    </row>
    <row r="303" hidden="1">
      <c r="A303" s="32" t="s">
        <v>3447</v>
      </c>
      <c r="B303" s="29">
        <v>2088.0</v>
      </c>
      <c r="C303" s="9">
        <f t="array" ref="C303">SUMIFS( INDIRECT(A281 &amp; " Restia!C:C"), INDIRECT(A281 &amp; " Restia!E:E"), "wolt kurýr", INDIRECT(A281 &amp; " Restia!A:A"), "&lt;&gt;wolt", INDIRECT(A281 &amp; " Restia!G:G"), "cash", INDIRECT(A281 &amp; " Restia!B:B"), "&lt;&gt;canceled" )</f>
        <v>3078</v>
      </c>
      <c r="D303" s="27">
        <f t="shared" si="11"/>
        <v>990</v>
      </c>
      <c r="E303" s="41"/>
    </row>
    <row r="304" hidden="1">
      <c r="A304" s="32" t="s">
        <v>3448</v>
      </c>
      <c r="B304" s="29">
        <v>0.0</v>
      </c>
      <c r="C304" s="9">
        <f t="array" ref="C304">SUMIFS( INDIRECT(A281 &amp; " Restia!C:C"), INDIRECT(A281 &amp; " Restia!A:A"), "damejidlo", INDIRECT(A281 &amp; " Restia!G:G"), "cash", INDIRECT(A281 &amp; " Restia!B:B"), "&lt;&gt;canceled")</f>
        <v>0</v>
      </c>
      <c r="D304" s="27">
        <f t="shared" si="11"/>
        <v>0</v>
      </c>
      <c r="E304" s="41"/>
    </row>
    <row r="305" hidden="1">
      <c r="A305" s="35" t="s">
        <v>3449</v>
      </c>
      <c r="B305" s="29">
        <v>161374.5</v>
      </c>
      <c r="C305" s="9">
        <f t="array" ref="C305">SUM(INDIRECT(A281 &amp; " Restia!C:C")) - SUMIFS(INDIRECT(A281 &amp; " Restia!C:C"), INDIRECT(A281 &amp; " Restia!B:B"), "canceled")</f>
        <v>219452.5</v>
      </c>
      <c r="D305" s="27">
        <f t="shared" si="11"/>
        <v>58078</v>
      </c>
      <c r="E305" s="41"/>
    </row>
    <row r="306" hidden="1">
      <c r="A306" s="36" t="s">
        <v>3450</v>
      </c>
      <c r="B306" s="42">
        <v>0.5</v>
      </c>
      <c r="C306" s="69">
        <f>sum(C291:C303)-C305</f>
        <v>-9802.5</v>
      </c>
      <c r="D306" s="44">
        <f t="shared" si="11"/>
        <v>-9803</v>
      </c>
      <c r="E306" s="45"/>
    </row>
    <row r="307" hidden="1"/>
    <row r="308" hidden="1"/>
    <row r="309" hidden="1">
      <c r="A309" s="5" t="s">
        <v>4464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3423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45593.0</v>
      </c>
      <c r="B313" s="6"/>
      <c r="C313" s="14" t="s">
        <v>3424</v>
      </c>
      <c r="D313" s="15">
        <v>45596.0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17" t="str">
        <f>CHOOSE(WEEKDAY(A313), "Neděle", "Pondělí", "Úterý", "Středa", "Čtvrtek", "Pátek", "Sobota")</f>
        <v>Pondělí</v>
      </c>
      <c r="B315" s="7"/>
      <c r="C315" s="16"/>
      <c r="D315" s="18" t="str">
        <f>CHOOSE(WEEKDAY(D313), "Neděle", "Pondělí", "Úterý", "Středa", "Čtvrtek", "Pátek", "Sobota")</f>
        <v>Čtvrtek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3425</v>
      </c>
      <c r="B317" s="6"/>
      <c r="C317" s="6"/>
      <c r="D317" s="6"/>
      <c r="E317" s="7"/>
    </row>
    <row r="318" hidden="1">
      <c r="A318" s="20" t="s">
        <v>3426</v>
      </c>
      <c r="B318" s="21" t="s">
        <v>3427</v>
      </c>
      <c r="C318" s="22" t="s">
        <v>3428</v>
      </c>
      <c r="D318" s="21" t="s">
        <v>3429</v>
      </c>
      <c r="E318" s="23" t="s">
        <v>13</v>
      </c>
    </row>
    <row r="319" hidden="1">
      <c r="A319" s="24" t="s">
        <v>3430</v>
      </c>
      <c r="B319" s="25">
        <v>3170.0</v>
      </c>
      <c r="C319" s="26">
        <v>3170.0</v>
      </c>
      <c r="D319" s="27">
        <f t="shared" ref="D319:D334" si="12">C319-B319</f>
        <v>0</v>
      </c>
      <c r="E319" s="41"/>
    </row>
    <row r="320" hidden="1">
      <c r="A320" s="24" t="s">
        <v>3431</v>
      </c>
      <c r="B320" s="29">
        <v>6014.0</v>
      </c>
      <c r="C320" s="26">
        <f>1542+537+2200+1735</f>
        <v>6014</v>
      </c>
      <c r="D320" s="27">
        <f t="shared" si="12"/>
        <v>0</v>
      </c>
      <c r="E320" s="40"/>
    </row>
    <row r="321" hidden="1">
      <c r="A321" s="24" t="s">
        <v>3432</v>
      </c>
      <c r="B321" s="29">
        <v>0.0</v>
      </c>
      <c r="C321" s="26"/>
      <c r="D321" s="27">
        <f t="shared" si="12"/>
        <v>0</v>
      </c>
      <c r="E321" s="41"/>
    </row>
    <row r="322" hidden="1">
      <c r="A322" s="24" t="s">
        <v>3434</v>
      </c>
      <c r="B322" s="29">
        <v>0.0</v>
      </c>
      <c r="C322" s="26"/>
      <c r="D322" s="27">
        <f t="shared" si="12"/>
        <v>0</v>
      </c>
      <c r="E322" s="41"/>
    </row>
    <row r="323" hidden="1">
      <c r="A323" s="30" t="s">
        <v>3436</v>
      </c>
      <c r="B323" s="29">
        <v>80.0</v>
      </c>
      <c r="C323" s="26"/>
      <c r="D323" s="27">
        <f t="shared" si="12"/>
        <v>-80</v>
      </c>
      <c r="E323" s="41"/>
    </row>
    <row r="324" hidden="1">
      <c r="A324" s="30" t="s">
        <v>3438</v>
      </c>
      <c r="B324" s="29">
        <v>0.0</v>
      </c>
      <c r="C324" s="26"/>
      <c r="D324" s="27">
        <f t="shared" si="12"/>
        <v>0</v>
      </c>
      <c r="E324" s="41"/>
    </row>
    <row r="325" hidden="1">
      <c r="A325" s="30" t="s">
        <v>3439</v>
      </c>
      <c r="B325" s="29">
        <v>0.0</v>
      </c>
      <c r="C325" s="26"/>
      <c r="D325" s="27">
        <f t="shared" si="12"/>
        <v>0</v>
      </c>
      <c r="E325" s="40"/>
    </row>
    <row r="326" hidden="1">
      <c r="A326" s="31" t="s">
        <v>3441</v>
      </c>
      <c r="B326" s="29">
        <v>360.0</v>
      </c>
      <c r="C326" s="26">
        <f>40+40+80+80</f>
        <v>240</v>
      </c>
      <c r="D326" s="27">
        <f t="shared" si="12"/>
        <v>-120</v>
      </c>
      <c r="E326" s="41"/>
    </row>
    <row r="327" hidden="1">
      <c r="A327" s="32" t="s">
        <v>3442</v>
      </c>
      <c r="B327" s="29">
        <v>27932.0</v>
      </c>
      <c r="C327" s="33">
        <f t="array" ref="C327">SUMIFS(INDIRECT(A309 &amp; " Restia!C:C"), INDIRECT(A309 &amp; " Restia!A:A"), A327, INDIRECT(A309 &amp; " Restia!B:B"), "&lt;&gt;canceled")</f>
        <v>83291</v>
      </c>
      <c r="D327" s="27">
        <f t="shared" si="12"/>
        <v>55359</v>
      </c>
      <c r="E327" s="41"/>
    </row>
    <row r="328" hidden="1">
      <c r="A328" s="32" t="s">
        <v>3443</v>
      </c>
      <c r="B328" s="29">
        <v>6695.0</v>
      </c>
      <c r="C328" s="9">
        <f t="array" ref="C328">SUMIFS( INDIRECT(A309 &amp; " Restia!C:C"), INDIRECT(A309 &amp; " Restia!A:A"), A328, INDIRECT(A309 &amp; " Restia!B:B"), "&lt;&gt;canceled" )</f>
        <v>36987</v>
      </c>
      <c r="D328" s="27">
        <f t="shared" si="12"/>
        <v>30292</v>
      </c>
      <c r="E328" s="41"/>
    </row>
    <row r="329" hidden="1">
      <c r="A329" s="32" t="s">
        <v>3444</v>
      </c>
      <c r="B329" s="29">
        <v>22944.0</v>
      </c>
      <c r="C329" s="9">
        <f t="array" ref="C329">SUMIFS( INDIRECT(A309 &amp; " Restia!C:C"), INDIRECT(A309 &amp; " Restia!A:A"), "damejidlo", INDIRECT(A309 &amp; " Restia!G:G"), "online", INDIRECT(A309 &amp; " Restia!B:B"), "&lt;&gt;canceled" )</f>
        <v>39866</v>
      </c>
      <c r="D329" s="27">
        <f t="shared" si="12"/>
        <v>16922</v>
      </c>
      <c r="E329" s="41"/>
    </row>
    <row r="330" hidden="1">
      <c r="A330" s="32" t="s">
        <v>3445</v>
      </c>
      <c r="B330" s="29">
        <v>5138.0</v>
      </c>
      <c r="C330" s="9">
        <f t="array" ref="C330">SUMIFS( INDIRECT(A309 &amp; " Restia!C:C"), INDIRECT(A309 &amp; " Restia!A:A"), "generic", INDIRECT(A309 &amp; " Restia!G:G"), "online", INDIRECT(A309 &amp; " Restia!B:B"), "&lt;&gt;canceled" )</f>
        <v>24449</v>
      </c>
      <c r="D330" s="27">
        <f t="shared" si="12"/>
        <v>19311</v>
      </c>
      <c r="E330" s="41"/>
    </row>
    <row r="331" hidden="1">
      <c r="A331" s="32" t="s">
        <v>3447</v>
      </c>
      <c r="B331" s="29">
        <v>0.0</v>
      </c>
      <c r="C331" s="9">
        <f t="array" ref="C331">SUMIFS( INDIRECT(A309 &amp; " Restia!C:C"), INDIRECT(A309 &amp; " Restia!E:E"), "wolt kurýr", INDIRECT(A309 &amp; " Restia!A:A"), "&lt;&gt;wolt", INDIRECT(A309 &amp; " Restia!G:G"), "cash", INDIRECT(A309 &amp; " Restia!B:B"), "&lt;&gt;canceled" )</f>
        <v>3078</v>
      </c>
      <c r="D331" s="27">
        <f t="shared" si="12"/>
        <v>3078</v>
      </c>
      <c r="E331" s="41"/>
    </row>
    <row r="332" hidden="1">
      <c r="A332" s="32" t="s">
        <v>3448</v>
      </c>
      <c r="B332" s="29">
        <v>0.0</v>
      </c>
      <c r="C332" s="9">
        <f t="array" ref="C332">SUMIFS( INDIRECT(A309 &amp; " Restia!C:C"), INDIRECT(A309 &amp; " Restia!A:A"), "damejidlo", INDIRECT(A309 &amp; " Restia!G:G"), "cash", INDIRECT(A309 &amp; " Restia!B:B"), "&lt;&gt;canceled")</f>
        <v>0</v>
      </c>
      <c r="D332" s="27">
        <f t="shared" si="12"/>
        <v>0</v>
      </c>
      <c r="E332" s="41"/>
    </row>
    <row r="333" hidden="1">
      <c r="A333" s="35" t="s">
        <v>3449</v>
      </c>
      <c r="B333" s="29">
        <v>72333.0</v>
      </c>
      <c r="C333" s="9">
        <f t="array" ref="C333">SUM(INDIRECT(A309 &amp; " Restia!C:C")) - SUMIFS(INDIRECT(A309 &amp; " Restia!C:C"), INDIRECT(A309 &amp; " Restia!B:B"), "canceled")</f>
        <v>219452.5</v>
      </c>
      <c r="D333" s="27">
        <f t="shared" si="12"/>
        <v>147119.5</v>
      </c>
      <c r="E333" s="41"/>
    </row>
    <row r="334" hidden="1">
      <c r="A334" s="36" t="s">
        <v>3450</v>
      </c>
      <c r="B334" s="42">
        <v>0.0</v>
      </c>
      <c r="C334" s="69">
        <f>sum(C319:C331)-C333</f>
        <v>-22357.5</v>
      </c>
      <c r="D334" s="44">
        <f t="shared" si="12"/>
        <v>-22357.5</v>
      </c>
      <c r="E334" s="45"/>
    </row>
    <row r="335" hidden="1"/>
    <row r="336" hidden="1"/>
    <row r="337" hidden="1">
      <c r="A337" s="5" t="s">
        <v>4464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3423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45597.0</v>
      </c>
      <c r="B341" s="6"/>
      <c r="C341" s="53" t="s">
        <v>3424</v>
      </c>
      <c r="D341" s="15">
        <v>45599.0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4" t="s">
        <v>4475</v>
      </c>
      <c r="B343" s="7"/>
      <c r="C343" s="16"/>
      <c r="D343" s="55" t="s">
        <v>4469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3425</v>
      </c>
      <c r="B345" s="6"/>
      <c r="C345" s="6"/>
      <c r="D345" s="6"/>
      <c r="E345" s="7"/>
    </row>
    <row r="346" hidden="1">
      <c r="A346" s="20" t="s">
        <v>3426</v>
      </c>
      <c r="B346" s="21" t="s">
        <v>3427</v>
      </c>
      <c r="C346" s="22" t="s">
        <v>3428</v>
      </c>
      <c r="D346" s="21" t="s">
        <v>3429</v>
      </c>
      <c r="E346" s="23" t="s">
        <v>13</v>
      </c>
    </row>
    <row r="347" hidden="1">
      <c r="A347" s="56" t="s">
        <v>3430</v>
      </c>
      <c r="B347" s="25">
        <v>9552.0</v>
      </c>
      <c r="C347" s="26">
        <v>9552.0</v>
      </c>
      <c r="D347" s="27">
        <v>0.0</v>
      </c>
      <c r="E347" s="41"/>
    </row>
    <row r="348" hidden="1">
      <c r="A348" s="56" t="s">
        <v>3431</v>
      </c>
      <c r="B348" s="29">
        <v>2356.0</v>
      </c>
      <c r="C348" s="26">
        <v>2356.0</v>
      </c>
      <c r="D348" s="27">
        <v>0.0</v>
      </c>
      <c r="E348" s="40"/>
    </row>
    <row r="349" hidden="1">
      <c r="A349" s="56" t="s">
        <v>3432</v>
      </c>
      <c r="B349" s="29">
        <v>0.0</v>
      </c>
      <c r="C349" s="26"/>
      <c r="D349" s="27">
        <v>0.0</v>
      </c>
      <c r="E349" s="41"/>
    </row>
    <row r="350" hidden="1">
      <c r="A350" s="56" t="s">
        <v>3434</v>
      </c>
      <c r="B350" s="29">
        <v>0.0</v>
      </c>
      <c r="C350" s="26"/>
      <c r="D350" s="27">
        <v>0.0</v>
      </c>
      <c r="E350" s="41"/>
    </row>
    <row r="351" hidden="1">
      <c r="A351" s="31" t="s">
        <v>3436</v>
      </c>
      <c r="B351" s="29">
        <v>0.0</v>
      </c>
      <c r="C351" s="26"/>
      <c r="D351" s="27">
        <v>0.0</v>
      </c>
      <c r="E351" s="41"/>
    </row>
    <row r="352" hidden="1">
      <c r="A352" s="31" t="s">
        <v>3438</v>
      </c>
      <c r="B352" s="29">
        <v>0.0</v>
      </c>
      <c r="C352" s="26"/>
      <c r="D352" s="27">
        <v>0.0</v>
      </c>
      <c r="E352" s="41"/>
    </row>
    <row r="353" hidden="1">
      <c r="A353" s="31" t="s">
        <v>3439</v>
      </c>
      <c r="B353" s="29">
        <v>0.0</v>
      </c>
      <c r="C353" s="26"/>
      <c r="D353" s="27">
        <v>0.0</v>
      </c>
      <c r="E353" s="40"/>
    </row>
    <row r="354" hidden="1">
      <c r="A354" s="31" t="s">
        <v>3441</v>
      </c>
      <c r="B354" s="29">
        <v>960.0</v>
      </c>
      <c r="C354" s="26">
        <v>960.0</v>
      </c>
      <c r="D354" s="27">
        <v>0.0</v>
      </c>
      <c r="E354" s="41"/>
    </row>
    <row r="355" hidden="1">
      <c r="A355" s="57" t="s">
        <v>3442</v>
      </c>
      <c r="B355" s="29">
        <v>20931.0</v>
      </c>
      <c r="C355" s="29">
        <v>20931.0</v>
      </c>
      <c r="D355" s="27">
        <v>0.0</v>
      </c>
      <c r="E355" s="41"/>
    </row>
    <row r="356" hidden="1">
      <c r="A356" s="57" t="s">
        <v>3443</v>
      </c>
      <c r="B356" s="29">
        <v>19687.0</v>
      </c>
      <c r="C356" s="58">
        <v>19687.0</v>
      </c>
      <c r="D356" s="27">
        <v>0.0</v>
      </c>
      <c r="E356" s="41"/>
    </row>
    <row r="357" hidden="1">
      <c r="A357" s="57" t="s">
        <v>3444</v>
      </c>
      <c r="B357" s="29">
        <v>19149.0</v>
      </c>
      <c r="C357" s="58">
        <v>19149.0</v>
      </c>
      <c r="D357" s="27">
        <v>0.0</v>
      </c>
      <c r="E357" s="41"/>
    </row>
    <row r="358" hidden="1">
      <c r="A358" s="57" t="s">
        <v>3445</v>
      </c>
      <c r="B358" s="29">
        <v>12006.0</v>
      </c>
      <c r="C358" s="58">
        <v>12006.0</v>
      </c>
      <c r="D358" s="27">
        <v>0.0</v>
      </c>
      <c r="E358" s="41"/>
    </row>
    <row r="359" hidden="1">
      <c r="A359" s="57" t="s">
        <v>3447</v>
      </c>
      <c r="B359" s="29">
        <v>0.0</v>
      </c>
      <c r="C359" s="58">
        <v>0.0</v>
      </c>
      <c r="D359" s="27">
        <v>0.0</v>
      </c>
      <c r="E359" s="41"/>
    </row>
    <row r="360" hidden="1">
      <c r="A360" s="57" t="s">
        <v>3448</v>
      </c>
      <c r="B360" s="29">
        <v>0.0</v>
      </c>
      <c r="C360" s="58">
        <v>0.0</v>
      </c>
      <c r="D360" s="27">
        <v>0.0</v>
      </c>
      <c r="E360" s="41"/>
    </row>
    <row r="361" hidden="1">
      <c r="A361" s="35" t="s">
        <v>3449</v>
      </c>
      <c r="B361" s="29">
        <v>84641.0</v>
      </c>
      <c r="C361" s="58">
        <v>84641.0</v>
      </c>
      <c r="D361" s="27">
        <v>0.0</v>
      </c>
      <c r="E361" s="41"/>
    </row>
    <row r="362" hidden="1">
      <c r="A362" s="36" t="s">
        <v>3450</v>
      </c>
      <c r="B362" s="42">
        <v>0.0</v>
      </c>
      <c r="C362" s="70">
        <v>0.0</v>
      </c>
      <c r="D362" s="65">
        <v>0.0</v>
      </c>
      <c r="E362" s="45"/>
    </row>
    <row r="363" hidden="1"/>
    <row r="364" hidden="1"/>
    <row r="365" hidden="1">
      <c r="A365" s="5" t="s">
        <v>4464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3423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45600.0</v>
      </c>
      <c r="B369" s="6"/>
      <c r="C369" s="53" t="s">
        <v>3424</v>
      </c>
      <c r="D369" s="15">
        <v>45606.0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4" t="s">
        <v>4468</v>
      </c>
      <c r="B371" s="7"/>
      <c r="C371" s="16"/>
      <c r="D371" s="55" t="s">
        <v>4469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3425</v>
      </c>
      <c r="B373" s="6"/>
      <c r="C373" s="6"/>
      <c r="D373" s="6"/>
      <c r="E373" s="7"/>
    </row>
    <row r="374" hidden="1">
      <c r="A374" s="20" t="s">
        <v>3426</v>
      </c>
      <c r="B374" s="21" t="s">
        <v>3427</v>
      </c>
      <c r="C374" s="22" t="s">
        <v>3428</v>
      </c>
      <c r="D374" s="21" t="s">
        <v>3429</v>
      </c>
      <c r="E374" s="23" t="s">
        <v>13</v>
      </c>
    </row>
    <row r="375" hidden="1">
      <c r="A375" s="56" t="s">
        <v>3430</v>
      </c>
      <c r="B375" s="25">
        <v>11587.0</v>
      </c>
      <c r="C375" s="26">
        <v>11587.0</v>
      </c>
      <c r="D375" s="27">
        <v>0.0</v>
      </c>
      <c r="E375" s="41"/>
    </row>
    <row r="376" hidden="1">
      <c r="A376" s="56" t="s">
        <v>3431</v>
      </c>
      <c r="B376" s="29">
        <v>9810.0</v>
      </c>
      <c r="C376" s="26">
        <v>9810.0</v>
      </c>
      <c r="D376" s="27">
        <v>0.0</v>
      </c>
      <c r="E376" s="40"/>
    </row>
    <row r="377" hidden="1">
      <c r="A377" s="56" t="s">
        <v>3432</v>
      </c>
      <c r="B377" s="29">
        <v>0.0</v>
      </c>
      <c r="C377" s="26"/>
      <c r="D377" s="27">
        <v>0.0</v>
      </c>
      <c r="E377" s="41"/>
    </row>
    <row r="378" hidden="1">
      <c r="A378" s="56" t="s">
        <v>3434</v>
      </c>
      <c r="B378" s="29">
        <v>0.0</v>
      </c>
      <c r="C378" s="26"/>
      <c r="D378" s="27">
        <v>0.0</v>
      </c>
      <c r="E378" s="41"/>
    </row>
    <row r="379" hidden="1">
      <c r="A379" s="31" t="s">
        <v>3436</v>
      </c>
      <c r="B379" s="29">
        <v>0.0</v>
      </c>
      <c r="C379" s="26"/>
      <c r="D379" s="27">
        <v>0.0</v>
      </c>
      <c r="E379" s="41"/>
    </row>
    <row r="380" hidden="1">
      <c r="A380" s="31" t="s">
        <v>3438</v>
      </c>
      <c r="B380" s="29">
        <v>0.0</v>
      </c>
      <c r="C380" s="26"/>
      <c r="D380" s="27">
        <v>0.0</v>
      </c>
      <c r="E380" s="41"/>
    </row>
    <row r="381" hidden="1">
      <c r="A381" s="31" t="s">
        <v>3439</v>
      </c>
      <c r="B381" s="29">
        <v>0.0</v>
      </c>
      <c r="C381" s="26"/>
      <c r="D381" s="27">
        <v>0.0</v>
      </c>
      <c r="E381" s="40"/>
    </row>
    <row r="382" hidden="1">
      <c r="A382" s="31" t="s">
        <v>3441</v>
      </c>
      <c r="B382" s="29">
        <v>1480.0</v>
      </c>
      <c r="C382" s="26">
        <v>1480.0</v>
      </c>
      <c r="D382" s="27">
        <v>0.0</v>
      </c>
      <c r="E382" s="41"/>
    </row>
    <row r="383" hidden="1">
      <c r="A383" s="57" t="s">
        <v>3442</v>
      </c>
      <c r="B383" s="29">
        <v>44112.0</v>
      </c>
      <c r="C383" s="29">
        <v>44112.0</v>
      </c>
      <c r="D383" s="27">
        <v>0.0</v>
      </c>
      <c r="E383" s="41"/>
    </row>
    <row r="384" hidden="1">
      <c r="A384" s="57" t="s">
        <v>3443</v>
      </c>
      <c r="B384" s="29">
        <v>29025.0</v>
      </c>
      <c r="C384" s="58">
        <v>29025.0</v>
      </c>
      <c r="D384" s="27">
        <v>0.0</v>
      </c>
      <c r="E384" s="41"/>
    </row>
    <row r="385" hidden="1">
      <c r="A385" s="57" t="s">
        <v>3444</v>
      </c>
      <c r="B385" s="29">
        <v>51329.0</v>
      </c>
      <c r="C385" s="58">
        <v>51329.0</v>
      </c>
      <c r="D385" s="27">
        <v>0.0</v>
      </c>
      <c r="E385" s="41"/>
    </row>
    <row r="386" hidden="1">
      <c r="A386" s="57" t="s">
        <v>3445</v>
      </c>
      <c r="B386" s="29">
        <v>17519.0</v>
      </c>
      <c r="C386" s="58">
        <v>17519.0</v>
      </c>
      <c r="D386" s="27">
        <v>0.0</v>
      </c>
      <c r="E386" s="41"/>
    </row>
    <row r="387" hidden="1">
      <c r="A387" s="57" t="s">
        <v>3447</v>
      </c>
      <c r="B387" s="29">
        <v>0.0</v>
      </c>
      <c r="C387" s="58">
        <v>0.0</v>
      </c>
      <c r="D387" s="27">
        <v>0.0</v>
      </c>
      <c r="E387" s="41"/>
    </row>
    <row r="388" hidden="1">
      <c r="A388" s="57" t="s">
        <v>3448</v>
      </c>
      <c r="B388" s="29">
        <v>0.0</v>
      </c>
      <c r="C388" s="58">
        <v>0.0</v>
      </c>
      <c r="D388" s="27">
        <v>0.0</v>
      </c>
      <c r="E388" s="41"/>
    </row>
    <row r="389" hidden="1">
      <c r="A389" s="35" t="s">
        <v>3449</v>
      </c>
      <c r="B389" s="29">
        <v>164861.5</v>
      </c>
      <c r="C389" s="58">
        <v>164861.5</v>
      </c>
      <c r="D389" s="27">
        <v>0.0</v>
      </c>
      <c r="E389" s="41"/>
    </row>
    <row r="390" hidden="1">
      <c r="A390" s="36" t="s">
        <v>3450</v>
      </c>
      <c r="B390" s="42">
        <v>0.5</v>
      </c>
      <c r="C390" s="70">
        <v>0.5</v>
      </c>
      <c r="D390" s="65">
        <v>0.0</v>
      </c>
      <c r="E390" s="45"/>
    </row>
    <row r="391" hidden="1"/>
    <row r="392" hidden="1"/>
    <row r="393" hidden="1">
      <c r="A393" s="5" t="s">
        <v>4464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3423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45607.0</v>
      </c>
      <c r="B397" s="6"/>
      <c r="C397" s="53" t="s">
        <v>3424</v>
      </c>
      <c r="D397" s="15">
        <v>45613.0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4" t="s">
        <v>4468</v>
      </c>
      <c r="B399" s="7"/>
      <c r="C399" s="16"/>
      <c r="D399" s="55" t="s">
        <v>4469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3425</v>
      </c>
      <c r="B401" s="6"/>
      <c r="C401" s="6"/>
      <c r="D401" s="6"/>
      <c r="E401" s="7"/>
    </row>
    <row r="402" hidden="1">
      <c r="A402" s="20" t="s">
        <v>3426</v>
      </c>
      <c r="B402" s="21" t="s">
        <v>3427</v>
      </c>
      <c r="C402" s="22" t="s">
        <v>3428</v>
      </c>
      <c r="D402" s="21" t="s">
        <v>3429</v>
      </c>
      <c r="E402" s="23" t="s">
        <v>13</v>
      </c>
    </row>
    <row r="403" hidden="1">
      <c r="A403" s="56" t="s">
        <v>3430</v>
      </c>
      <c r="B403" s="25">
        <v>9826.0</v>
      </c>
      <c r="C403" s="26">
        <v>9826.0</v>
      </c>
      <c r="D403" s="27">
        <v>0.0</v>
      </c>
      <c r="E403" s="41"/>
    </row>
    <row r="404" hidden="1">
      <c r="A404" s="56" t="s">
        <v>3431</v>
      </c>
      <c r="B404" s="29">
        <v>8226.0</v>
      </c>
      <c r="C404" s="26">
        <v>6126.0</v>
      </c>
      <c r="D404" s="27">
        <v>-2100.0</v>
      </c>
      <c r="E404" s="40" t="s">
        <v>7854</v>
      </c>
    </row>
    <row r="405" hidden="1">
      <c r="A405" s="56" t="s">
        <v>3432</v>
      </c>
      <c r="B405" s="29">
        <v>0.0</v>
      </c>
      <c r="C405" s="26"/>
      <c r="D405" s="27">
        <v>0.0</v>
      </c>
      <c r="E405" s="41"/>
    </row>
    <row r="406" hidden="1">
      <c r="A406" s="56" t="s">
        <v>3434</v>
      </c>
      <c r="B406" s="29">
        <v>0.0</v>
      </c>
      <c r="C406" s="26"/>
      <c r="D406" s="27">
        <v>0.0</v>
      </c>
      <c r="E406" s="41"/>
    </row>
    <row r="407" hidden="1">
      <c r="A407" s="31" t="s">
        <v>3436</v>
      </c>
      <c r="B407" s="29">
        <v>0.0</v>
      </c>
      <c r="C407" s="26"/>
      <c r="D407" s="27">
        <v>0.0</v>
      </c>
      <c r="E407" s="41"/>
    </row>
    <row r="408" hidden="1">
      <c r="A408" s="31" t="s">
        <v>3438</v>
      </c>
      <c r="B408" s="29">
        <v>0.0</v>
      </c>
      <c r="C408" s="26"/>
      <c r="D408" s="27">
        <v>0.0</v>
      </c>
      <c r="E408" s="41"/>
    </row>
    <row r="409" hidden="1">
      <c r="A409" s="31" t="s">
        <v>3439</v>
      </c>
      <c r="B409" s="29">
        <v>0.0</v>
      </c>
      <c r="C409" s="26"/>
      <c r="D409" s="27">
        <v>0.0</v>
      </c>
      <c r="E409" s="40"/>
    </row>
    <row r="410" hidden="1">
      <c r="A410" s="31" t="s">
        <v>3441</v>
      </c>
      <c r="B410" s="29">
        <v>1520.0</v>
      </c>
      <c r="C410" s="26">
        <v>1400.0</v>
      </c>
      <c r="D410" s="27">
        <v>-120.0</v>
      </c>
      <c r="E410" s="41"/>
    </row>
    <row r="411" hidden="1">
      <c r="A411" s="57" t="s">
        <v>3442</v>
      </c>
      <c r="B411" s="29">
        <v>49183.0</v>
      </c>
      <c r="C411" s="29">
        <v>49183.0</v>
      </c>
      <c r="D411" s="27">
        <v>0.0</v>
      </c>
      <c r="E411" s="41"/>
    </row>
    <row r="412" hidden="1">
      <c r="A412" s="57" t="s">
        <v>3443</v>
      </c>
      <c r="B412" s="29">
        <v>29769.0</v>
      </c>
      <c r="C412" s="58">
        <v>29769.0</v>
      </c>
      <c r="D412" s="27">
        <v>0.0</v>
      </c>
      <c r="E412" s="41"/>
    </row>
    <row r="413" hidden="1">
      <c r="A413" s="57" t="s">
        <v>3444</v>
      </c>
      <c r="B413" s="29">
        <v>54409.0</v>
      </c>
      <c r="C413" s="58">
        <v>54409.0</v>
      </c>
      <c r="D413" s="27">
        <v>0.0</v>
      </c>
      <c r="E413" s="41"/>
    </row>
    <row r="414" hidden="1">
      <c r="A414" s="57" t="s">
        <v>3445</v>
      </c>
      <c r="B414" s="29">
        <v>20774.8</v>
      </c>
      <c r="C414" s="58">
        <v>20774.800000000003</v>
      </c>
      <c r="D414" s="27">
        <v>3.637978807091713E-12</v>
      </c>
      <c r="E414" s="41"/>
    </row>
    <row r="415" hidden="1">
      <c r="A415" s="57" t="s">
        <v>3447</v>
      </c>
      <c r="B415" s="29">
        <v>306.0</v>
      </c>
      <c r="C415" s="58">
        <v>306.0</v>
      </c>
      <c r="D415" s="27">
        <v>0.0</v>
      </c>
      <c r="E415" s="41"/>
    </row>
    <row r="416" hidden="1">
      <c r="A416" s="57" t="s">
        <v>3448</v>
      </c>
      <c r="B416" s="29">
        <v>0.0</v>
      </c>
      <c r="C416" s="58">
        <v>0.0</v>
      </c>
      <c r="D416" s="27">
        <v>0.0</v>
      </c>
      <c r="E416" s="41"/>
    </row>
    <row r="417" hidden="1">
      <c r="A417" s="35" t="s">
        <v>3449</v>
      </c>
      <c r="B417" s="29">
        <v>174008.10000000003</v>
      </c>
      <c r="C417" s="58">
        <v>174008.1</v>
      </c>
      <c r="D417" s="27">
        <v>-2.9103830456733704E-11</v>
      </c>
      <c r="E417" s="41"/>
    </row>
    <row r="418" hidden="1">
      <c r="A418" s="36" t="s">
        <v>3450</v>
      </c>
      <c r="B418" s="42">
        <v>5.700000000000728</v>
      </c>
      <c r="C418" s="70">
        <v>-2214.3000000000175</v>
      </c>
      <c r="D418" s="65">
        <v>-2220.000000000018</v>
      </c>
      <c r="E418" s="45"/>
    </row>
    <row r="419" hidden="1"/>
    <row r="420" hidden="1"/>
    <row r="421" hidden="1">
      <c r="A421" s="5" t="s">
        <v>4464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3423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45614.0</v>
      </c>
      <c r="B425" s="6"/>
      <c r="C425" s="53" t="s">
        <v>3424</v>
      </c>
      <c r="D425" s="15">
        <v>45620.0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4" t="s">
        <v>4468</v>
      </c>
      <c r="B427" s="7"/>
      <c r="C427" s="16"/>
      <c r="D427" s="55" t="s">
        <v>4469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3425</v>
      </c>
      <c r="B429" s="6"/>
      <c r="C429" s="6"/>
      <c r="D429" s="6"/>
      <c r="E429" s="7"/>
    </row>
    <row r="430" hidden="1">
      <c r="A430" s="20" t="s">
        <v>3426</v>
      </c>
      <c r="B430" s="21" t="s">
        <v>3427</v>
      </c>
      <c r="C430" s="22" t="s">
        <v>3428</v>
      </c>
      <c r="D430" s="21" t="s">
        <v>3429</v>
      </c>
      <c r="E430" s="23" t="s">
        <v>13</v>
      </c>
    </row>
    <row r="431" hidden="1">
      <c r="A431" s="56" t="s">
        <v>3430</v>
      </c>
      <c r="B431" s="25">
        <v>6134.0</v>
      </c>
      <c r="C431" s="26">
        <v>6134.0</v>
      </c>
      <c r="D431" s="27">
        <v>0.0</v>
      </c>
      <c r="E431" s="41"/>
    </row>
    <row r="432" hidden="1">
      <c r="A432" s="56" t="s">
        <v>3431</v>
      </c>
      <c r="B432" s="29">
        <v>9524.0</v>
      </c>
      <c r="C432" s="26">
        <v>9524.0</v>
      </c>
      <c r="D432" s="27">
        <v>0.0</v>
      </c>
      <c r="E432" s="40"/>
    </row>
    <row r="433" hidden="1">
      <c r="A433" s="56" t="s">
        <v>3432</v>
      </c>
      <c r="B433" s="29">
        <v>140.0</v>
      </c>
      <c r="C433" s="26">
        <v>140.0</v>
      </c>
      <c r="D433" s="27">
        <v>0.0</v>
      </c>
      <c r="E433" s="41"/>
    </row>
    <row r="434" hidden="1">
      <c r="A434" s="56" t="s">
        <v>3434</v>
      </c>
      <c r="B434" s="29">
        <v>0.0</v>
      </c>
      <c r="C434" s="26"/>
      <c r="D434" s="27">
        <v>0.0</v>
      </c>
      <c r="E434" s="41"/>
    </row>
    <row r="435" hidden="1">
      <c r="A435" s="31" t="s">
        <v>3436</v>
      </c>
      <c r="B435" s="29">
        <v>0.0</v>
      </c>
      <c r="C435" s="26"/>
      <c r="D435" s="27">
        <v>0.0</v>
      </c>
      <c r="E435" s="41"/>
    </row>
    <row r="436" hidden="1">
      <c r="A436" s="31" t="s">
        <v>3438</v>
      </c>
      <c r="B436" s="29">
        <v>0.0</v>
      </c>
      <c r="C436" s="26"/>
      <c r="D436" s="27">
        <v>0.0</v>
      </c>
      <c r="E436" s="41"/>
    </row>
    <row r="437" hidden="1">
      <c r="A437" s="31" t="s">
        <v>3439</v>
      </c>
      <c r="B437" s="29">
        <v>0.0</v>
      </c>
      <c r="C437" s="26"/>
      <c r="D437" s="27">
        <v>0.0</v>
      </c>
      <c r="E437" s="40"/>
    </row>
    <row r="438" hidden="1">
      <c r="A438" s="31" t="s">
        <v>3441</v>
      </c>
      <c r="B438" s="29">
        <v>1520.0</v>
      </c>
      <c r="C438" s="26">
        <v>1541.0</v>
      </c>
      <c r="D438" s="27">
        <v>21.0</v>
      </c>
      <c r="E438" s="40" t="s">
        <v>7855</v>
      </c>
    </row>
    <row r="439" hidden="1">
      <c r="A439" s="57" t="s">
        <v>3442</v>
      </c>
      <c r="B439" s="29">
        <v>50646.0</v>
      </c>
      <c r="C439" s="29">
        <v>50646.0</v>
      </c>
      <c r="D439" s="27">
        <v>0.0</v>
      </c>
      <c r="E439" s="41"/>
    </row>
    <row r="440" hidden="1">
      <c r="A440" s="57" t="s">
        <v>3443</v>
      </c>
      <c r="B440" s="29">
        <v>23016.0</v>
      </c>
      <c r="C440" s="58">
        <v>23016.0</v>
      </c>
      <c r="D440" s="27">
        <v>0.0</v>
      </c>
      <c r="E440" s="41"/>
    </row>
    <row r="441" hidden="1">
      <c r="A441" s="57" t="s">
        <v>3444</v>
      </c>
      <c r="B441" s="29">
        <v>57532.0</v>
      </c>
      <c r="C441" s="58">
        <v>57532.0</v>
      </c>
      <c r="D441" s="27">
        <v>0.0</v>
      </c>
      <c r="E441" s="41"/>
    </row>
    <row r="442" hidden="1">
      <c r="A442" s="57" t="s">
        <v>3445</v>
      </c>
      <c r="B442" s="29">
        <v>18287.6</v>
      </c>
      <c r="C442" s="58">
        <v>18287.6</v>
      </c>
      <c r="D442" s="27">
        <v>0.0</v>
      </c>
      <c r="E442" s="41"/>
    </row>
    <row r="443" hidden="1">
      <c r="A443" s="57" t="s">
        <v>3447</v>
      </c>
      <c r="B443" s="29">
        <v>0.0</v>
      </c>
      <c r="C443" s="58">
        <v>0.0</v>
      </c>
      <c r="D443" s="27">
        <v>0.0</v>
      </c>
      <c r="E443" s="41"/>
    </row>
    <row r="444" hidden="1">
      <c r="A444" s="57" t="s">
        <v>3448</v>
      </c>
      <c r="B444" s="29">
        <v>0.0</v>
      </c>
      <c r="C444" s="58">
        <v>0.0</v>
      </c>
      <c r="D444" s="27">
        <v>0.0</v>
      </c>
      <c r="E444" s="41"/>
    </row>
    <row r="445" hidden="1">
      <c r="A445" s="35" t="s">
        <v>3449</v>
      </c>
      <c r="B445" s="29">
        <v>166743.09999999998</v>
      </c>
      <c r="C445" s="58">
        <v>166743.09999999998</v>
      </c>
      <c r="D445" s="27">
        <v>0.0</v>
      </c>
      <c r="E445" s="41"/>
    </row>
    <row r="446" hidden="1">
      <c r="A446" s="36" t="s">
        <v>3450</v>
      </c>
      <c r="B446" s="42">
        <v>56.50000000000364</v>
      </c>
      <c r="C446" s="70">
        <v>77.5000000000291</v>
      </c>
      <c r="D446" s="65">
        <v>21.000000000025466</v>
      </c>
      <c r="E446" s="45"/>
    </row>
    <row r="447" hidden="1"/>
    <row r="448" hidden="1"/>
    <row r="449" hidden="1">
      <c r="A449" s="5" t="s">
        <v>4464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3423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45621.0</v>
      </c>
      <c r="B453" s="6"/>
      <c r="C453" s="53" t="s">
        <v>3424</v>
      </c>
      <c r="D453" s="15">
        <v>45626.0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4" t="s">
        <v>4468</v>
      </c>
      <c r="B455" s="7"/>
      <c r="C455" s="16"/>
      <c r="D455" s="55" t="s">
        <v>4477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3425</v>
      </c>
      <c r="B457" s="6"/>
      <c r="C457" s="6"/>
      <c r="D457" s="6"/>
      <c r="E457" s="7"/>
    </row>
    <row r="458" hidden="1">
      <c r="A458" s="20" t="s">
        <v>3426</v>
      </c>
      <c r="B458" s="21" t="s">
        <v>3427</v>
      </c>
      <c r="C458" s="22" t="s">
        <v>3428</v>
      </c>
      <c r="D458" s="21" t="s">
        <v>3429</v>
      </c>
      <c r="E458" s="23" t="s">
        <v>13</v>
      </c>
    </row>
    <row r="459" hidden="1">
      <c r="A459" s="56" t="s">
        <v>3430</v>
      </c>
      <c r="B459" s="25">
        <v>5218.0</v>
      </c>
      <c r="C459" s="26">
        <v>5218.0</v>
      </c>
      <c r="D459" s="27">
        <v>0.0</v>
      </c>
      <c r="E459" s="41"/>
    </row>
    <row r="460" hidden="1">
      <c r="A460" s="56" t="s">
        <v>3431</v>
      </c>
      <c r="B460" s="29">
        <v>7534.0</v>
      </c>
      <c r="C460" s="26">
        <v>7534.0</v>
      </c>
      <c r="D460" s="27">
        <v>0.0</v>
      </c>
      <c r="E460" s="40"/>
    </row>
    <row r="461" hidden="1">
      <c r="A461" s="56" t="s">
        <v>3432</v>
      </c>
      <c r="B461" s="29">
        <v>0.0</v>
      </c>
      <c r="C461" s="26"/>
      <c r="D461" s="27">
        <v>0.0</v>
      </c>
      <c r="E461" s="41"/>
    </row>
    <row r="462" hidden="1">
      <c r="A462" s="56" t="s">
        <v>3434</v>
      </c>
      <c r="B462" s="29">
        <v>0.0</v>
      </c>
      <c r="C462" s="26"/>
      <c r="D462" s="27">
        <v>0.0</v>
      </c>
      <c r="E462" s="41"/>
    </row>
    <row r="463" hidden="1">
      <c r="A463" s="31" t="s">
        <v>3436</v>
      </c>
      <c r="B463" s="29">
        <v>0.0</v>
      </c>
      <c r="C463" s="26"/>
      <c r="D463" s="27">
        <v>0.0</v>
      </c>
      <c r="E463" s="41"/>
    </row>
    <row r="464" hidden="1">
      <c r="A464" s="31" t="s">
        <v>3438</v>
      </c>
      <c r="B464" s="29">
        <v>0.0</v>
      </c>
      <c r="C464" s="26"/>
      <c r="D464" s="27">
        <v>0.0</v>
      </c>
      <c r="E464" s="41"/>
    </row>
    <row r="465" hidden="1">
      <c r="A465" s="31" t="s">
        <v>3439</v>
      </c>
      <c r="B465" s="29">
        <v>1843.0</v>
      </c>
      <c r="C465" s="26">
        <v>1843.0</v>
      </c>
      <c r="D465" s="27">
        <v>0.0</v>
      </c>
      <c r="E465" s="40"/>
    </row>
    <row r="466" hidden="1">
      <c r="A466" s="31" t="s">
        <v>3441</v>
      </c>
      <c r="B466" s="29">
        <v>1560.0</v>
      </c>
      <c r="C466" s="26">
        <v>2134.0</v>
      </c>
      <c r="D466" s="27">
        <v>574.0</v>
      </c>
      <c r="E466" s="28" t="s">
        <v>7856</v>
      </c>
    </row>
    <row r="467" hidden="1">
      <c r="A467" s="57" t="s">
        <v>3442</v>
      </c>
      <c r="B467" s="29">
        <v>53796.0</v>
      </c>
      <c r="C467" s="29">
        <v>53796.0</v>
      </c>
      <c r="D467" s="27">
        <v>0.0</v>
      </c>
      <c r="E467" s="41"/>
    </row>
    <row r="468" hidden="1">
      <c r="A468" s="57" t="s">
        <v>3443</v>
      </c>
      <c r="B468" s="29">
        <v>17815.0</v>
      </c>
      <c r="C468" s="58">
        <v>17815.0</v>
      </c>
      <c r="D468" s="27">
        <v>0.0</v>
      </c>
      <c r="E468" s="41"/>
    </row>
    <row r="469" hidden="1">
      <c r="A469" s="57" t="s">
        <v>3444</v>
      </c>
      <c r="B469" s="29">
        <v>49552.0</v>
      </c>
      <c r="C469" s="58">
        <v>49552.0</v>
      </c>
      <c r="D469" s="27">
        <v>0.0</v>
      </c>
      <c r="E469" s="41"/>
    </row>
    <row r="470" hidden="1">
      <c r="A470" s="57" t="s">
        <v>3445</v>
      </c>
      <c r="B470" s="29">
        <v>20890.0</v>
      </c>
      <c r="C470" s="58">
        <v>20890.0</v>
      </c>
      <c r="D470" s="27">
        <v>0.0</v>
      </c>
      <c r="E470" s="41"/>
    </row>
    <row r="471" hidden="1">
      <c r="A471" s="57" t="s">
        <v>3447</v>
      </c>
      <c r="B471" s="29">
        <v>0.0</v>
      </c>
      <c r="C471" s="58">
        <v>0.0</v>
      </c>
      <c r="D471" s="27">
        <v>0.0</v>
      </c>
      <c r="E471" s="41"/>
    </row>
    <row r="472" hidden="1">
      <c r="A472" s="57" t="s">
        <v>3448</v>
      </c>
      <c r="B472" s="29">
        <v>0.0</v>
      </c>
      <c r="C472" s="58">
        <v>0.0</v>
      </c>
      <c r="D472" s="27">
        <v>0.0</v>
      </c>
      <c r="E472" s="41"/>
    </row>
    <row r="473" hidden="1">
      <c r="A473" s="35" t="s">
        <v>3449</v>
      </c>
      <c r="B473" s="29">
        <v>158166.5</v>
      </c>
      <c r="C473" s="58">
        <v>158166.5</v>
      </c>
      <c r="D473" s="27">
        <v>0.0</v>
      </c>
      <c r="E473" s="41"/>
    </row>
    <row r="474" hidden="1">
      <c r="A474" s="36" t="s">
        <v>3450</v>
      </c>
      <c r="B474" s="42">
        <v>41.5</v>
      </c>
      <c r="C474" s="70">
        <v>615.5</v>
      </c>
      <c r="D474" s="65">
        <v>574.0</v>
      </c>
      <c r="E474" s="45"/>
    </row>
    <row r="475" hidden="1"/>
    <row r="476" hidden="1"/>
    <row r="477" hidden="1">
      <c r="A477" s="5" t="s">
        <v>4464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3423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45627.0</v>
      </c>
      <c r="B481" s="6"/>
      <c r="C481" s="53" t="s">
        <v>3424</v>
      </c>
      <c r="D481" s="15">
        <v>45627.0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4" t="s">
        <v>4469</v>
      </c>
      <c r="B483" s="7"/>
      <c r="C483" s="16"/>
      <c r="D483" s="55" t="s">
        <v>4469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3425</v>
      </c>
      <c r="B485" s="6"/>
      <c r="C485" s="6"/>
      <c r="D485" s="6"/>
      <c r="E485" s="7"/>
    </row>
    <row r="486" hidden="1">
      <c r="A486" s="20" t="s">
        <v>3426</v>
      </c>
      <c r="B486" s="21" t="s">
        <v>3427</v>
      </c>
      <c r="C486" s="22" t="s">
        <v>3428</v>
      </c>
      <c r="D486" s="21" t="s">
        <v>3429</v>
      </c>
      <c r="E486" s="23" t="s">
        <v>13</v>
      </c>
    </row>
    <row r="487" hidden="1">
      <c r="A487" s="56" t="s">
        <v>3430</v>
      </c>
      <c r="B487" s="25">
        <v>0.0</v>
      </c>
      <c r="C487" s="26"/>
      <c r="D487" s="27">
        <v>0.0</v>
      </c>
      <c r="E487" s="41"/>
    </row>
    <row r="488" hidden="1">
      <c r="A488" s="56" t="s">
        <v>3431</v>
      </c>
      <c r="B488" s="29">
        <v>1631.0</v>
      </c>
      <c r="C488" s="26">
        <v>1631.0</v>
      </c>
      <c r="D488" s="27">
        <v>0.0</v>
      </c>
      <c r="E488" s="40"/>
    </row>
    <row r="489" hidden="1">
      <c r="A489" s="56" t="s">
        <v>3432</v>
      </c>
      <c r="B489" s="29">
        <v>0.0</v>
      </c>
      <c r="C489" s="26"/>
      <c r="D489" s="27">
        <v>0.0</v>
      </c>
      <c r="E489" s="41"/>
    </row>
    <row r="490" hidden="1">
      <c r="A490" s="56" t="s">
        <v>3434</v>
      </c>
      <c r="B490" s="29">
        <v>0.0</v>
      </c>
      <c r="C490" s="26"/>
      <c r="D490" s="27">
        <v>0.0</v>
      </c>
      <c r="E490" s="41"/>
    </row>
    <row r="491" hidden="1">
      <c r="A491" s="31" t="s">
        <v>3436</v>
      </c>
      <c r="B491" s="29">
        <v>0.0</v>
      </c>
      <c r="C491" s="26"/>
      <c r="D491" s="27">
        <v>0.0</v>
      </c>
      <c r="E491" s="41"/>
    </row>
    <row r="492" hidden="1">
      <c r="A492" s="31" t="s">
        <v>3438</v>
      </c>
      <c r="B492" s="29">
        <v>0.0</v>
      </c>
      <c r="C492" s="26"/>
      <c r="D492" s="27">
        <v>0.0</v>
      </c>
      <c r="E492" s="41"/>
    </row>
    <row r="493" hidden="1">
      <c r="A493" s="31" t="s">
        <v>3439</v>
      </c>
      <c r="B493" s="29">
        <v>0.0</v>
      </c>
      <c r="C493" s="26"/>
      <c r="D493" s="27">
        <v>0.0</v>
      </c>
      <c r="E493" s="40"/>
    </row>
    <row r="494" hidden="1">
      <c r="A494" s="31" t="s">
        <v>3441</v>
      </c>
      <c r="B494" s="29">
        <v>200.0</v>
      </c>
      <c r="C494" s="26">
        <v>200.0</v>
      </c>
      <c r="D494" s="27">
        <v>0.0</v>
      </c>
      <c r="E494" s="28"/>
    </row>
    <row r="495" hidden="1">
      <c r="A495" s="57" t="s">
        <v>3442</v>
      </c>
      <c r="B495" s="29">
        <v>15454.0</v>
      </c>
      <c r="C495" s="29">
        <v>15454.0</v>
      </c>
      <c r="D495" s="27">
        <v>0.0</v>
      </c>
      <c r="E495" s="41"/>
    </row>
    <row r="496" hidden="1">
      <c r="A496" s="57" t="s">
        <v>3443</v>
      </c>
      <c r="B496" s="29">
        <v>2834.0</v>
      </c>
      <c r="C496" s="58">
        <v>2834.0</v>
      </c>
      <c r="D496" s="27">
        <v>0.0</v>
      </c>
      <c r="E496" s="41"/>
    </row>
    <row r="497" hidden="1">
      <c r="A497" s="57" t="s">
        <v>3444</v>
      </c>
      <c r="B497" s="29">
        <v>14198.0</v>
      </c>
      <c r="C497" s="58">
        <v>14198.0</v>
      </c>
      <c r="D497" s="27">
        <v>0.0</v>
      </c>
      <c r="E497" s="41"/>
    </row>
    <row r="498" hidden="1">
      <c r="A498" s="57" t="s">
        <v>3445</v>
      </c>
      <c r="B498" s="29">
        <v>2391.0</v>
      </c>
      <c r="C498" s="58">
        <v>2391.0</v>
      </c>
      <c r="D498" s="27">
        <v>0.0</v>
      </c>
      <c r="E498" s="41"/>
    </row>
    <row r="499" hidden="1">
      <c r="A499" s="57" t="s">
        <v>3447</v>
      </c>
      <c r="B499" s="29">
        <v>0.0</v>
      </c>
      <c r="C499" s="58">
        <v>0.0</v>
      </c>
      <c r="D499" s="27">
        <v>0.0</v>
      </c>
      <c r="E499" s="41"/>
    </row>
    <row r="500" hidden="1">
      <c r="A500" s="57" t="s">
        <v>3448</v>
      </c>
      <c r="B500" s="29">
        <v>0.0</v>
      </c>
      <c r="C500" s="58">
        <v>0.0</v>
      </c>
      <c r="D500" s="27">
        <v>0.0</v>
      </c>
      <c r="E500" s="41"/>
    </row>
    <row r="501" hidden="1">
      <c r="A501" s="35" t="s">
        <v>3449</v>
      </c>
      <c r="B501" s="29">
        <v>36707.0</v>
      </c>
      <c r="C501" s="58">
        <v>36707.0</v>
      </c>
      <c r="D501" s="27">
        <v>0.0</v>
      </c>
      <c r="E501" s="41"/>
    </row>
    <row r="502" hidden="1">
      <c r="A502" s="36" t="s">
        <v>3450</v>
      </c>
      <c r="B502" s="42">
        <v>1.0</v>
      </c>
      <c r="C502" s="70">
        <v>1.0</v>
      </c>
      <c r="D502" s="65">
        <v>0.0</v>
      </c>
      <c r="E502" s="45"/>
    </row>
    <row r="503" hidden="1"/>
    <row r="504" hidden="1"/>
    <row r="505" hidden="1">
      <c r="A505" s="5" t="s">
        <v>4464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3423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45627.0</v>
      </c>
      <c r="B509" s="6"/>
      <c r="C509" s="53" t="s">
        <v>3424</v>
      </c>
      <c r="D509" s="15">
        <v>45627.0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4" t="s">
        <v>4469</v>
      </c>
      <c r="B511" s="7"/>
      <c r="C511" s="16"/>
      <c r="D511" s="55" t="s">
        <v>4469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3425</v>
      </c>
      <c r="B513" s="6"/>
      <c r="C513" s="6"/>
      <c r="D513" s="6"/>
      <c r="E513" s="7"/>
    </row>
    <row r="514" hidden="1">
      <c r="A514" s="20" t="s">
        <v>3426</v>
      </c>
      <c r="B514" s="21" t="s">
        <v>3427</v>
      </c>
      <c r="C514" s="22" t="s">
        <v>3428</v>
      </c>
      <c r="D514" s="21" t="s">
        <v>3429</v>
      </c>
      <c r="E514" s="23" t="s">
        <v>13</v>
      </c>
    </row>
    <row r="515" hidden="1">
      <c r="A515" s="56" t="s">
        <v>3430</v>
      </c>
      <c r="B515" s="25">
        <v>0.0</v>
      </c>
      <c r="C515" s="26"/>
      <c r="D515" s="27">
        <v>0.0</v>
      </c>
      <c r="E515" s="41"/>
    </row>
    <row r="516" hidden="1">
      <c r="A516" s="56" t="s">
        <v>3431</v>
      </c>
      <c r="B516" s="29">
        <v>1631.0</v>
      </c>
      <c r="C516" s="26">
        <v>1631.0</v>
      </c>
      <c r="D516" s="27">
        <v>0.0</v>
      </c>
      <c r="E516" s="40"/>
    </row>
    <row r="517" hidden="1">
      <c r="A517" s="56" t="s">
        <v>3432</v>
      </c>
      <c r="B517" s="29">
        <v>0.0</v>
      </c>
      <c r="C517" s="26"/>
      <c r="D517" s="27">
        <v>0.0</v>
      </c>
      <c r="E517" s="41"/>
    </row>
    <row r="518" hidden="1">
      <c r="A518" s="56" t="s">
        <v>3434</v>
      </c>
      <c r="B518" s="29">
        <v>0.0</v>
      </c>
      <c r="C518" s="26"/>
      <c r="D518" s="27">
        <v>0.0</v>
      </c>
      <c r="E518" s="41"/>
    </row>
    <row r="519" hidden="1">
      <c r="A519" s="31" t="s">
        <v>3436</v>
      </c>
      <c r="B519" s="29">
        <v>0.0</v>
      </c>
      <c r="C519" s="26"/>
      <c r="D519" s="27">
        <v>0.0</v>
      </c>
      <c r="E519" s="41"/>
    </row>
    <row r="520" hidden="1">
      <c r="A520" s="31" t="s">
        <v>3438</v>
      </c>
      <c r="B520" s="29">
        <v>0.0</v>
      </c>
      <c r="C520" s="26"/>
      <c r="D520" s="27">
        <v>0.0</v>
      </c>
      <c r="E520" s="41"/>
    </row>
    <row r="521" hidden="1">
      <c r="A521" s="31" t="s">
        <v>3439</v>
      </c>
      <c r="B521" s="29">
        <v>0.0</v>
      </c>
      <c r="C521" s="26"/>
      <c r="D521" s="27">
        <v>0.0</v>
      </c>
      <c r="E521" s="40"/>
    </row>
    <row r="522" hidden="1">
      <c r="A522" s="31" t="s">
        <v>3441</v>
      </c>
      <c r="B522" s="29">
        <v>200.0</v>
      </c>
      <c r="C522" s="26">
        <v>200.0</v>
      </c>
      <c r="D522" s="27">
        <v>0.0</v>
      </c>
      <c r="E522" s="28"/>
    </row>
    <row r="523" hidden="1">
      <c r="A523" s="57" t="s">
        <v>3442</v>
      </c>
      <c r="B523" s="29">
        <v>15454.0</v>
      </c>
      <c r="C523" s="29">
        <v>15454.0</v>
      </c>
      <c r="D523" s="27">
        <v>0.0</v>
      </c>
      <c r="E523" s="41"/>
    </row>
    <row r="524" hidden="1">
      <c r="A524" s="57" t="s">
        <v>3443</v>
      </c>
      <c r="B524" s="29">
        <v>2834.0</v>
      </c>
      <c r="C524" s="58">
        <v>2834.0</v>
      </c>
      <c r="D524" s="27">
        <v>0.0</v>
      </c>
      <c r="E524" s="41"/>
    </row>
    <row r="525" hidden="1">
      <c r="A525" s="57" t="s">
        <v>3444</v>
      </c>
      <c r="B525" s="29">
        <v>14198.0</v>
      </c>
      <c r="C525" s="58">
        <v>14198.0</v>
      </c>
      <c r="D525" s="27">
        <v>0.0</v>
      </c>
      <c r="E525" s="41"/>
    </row>
    <row r="526" hidden="1">
      <c r="A526" s="57" t="s">
        <v>3445</v>
      </c>
      <c r="B526" s="29">
        <v>2391.0</v>
      </c>
      <c r="C526" s="58">
        <v>2391.0</v>
      </c>
      <c r="D526" s="27">
        <v>0.0</v>
      </c>
      <c r="E526" s="41"/>
    </row>
    <row r="527" hidden="1">
      <c r="A527" s="57" t="s">
        <v>3447</v>
      </c>
      <c r="B527" s="29">
        <v>0.0</v>
      </c>
      <c r="C527" s="58">
        <v>0.0</v>
      </c>
      <c r="D527" s="27">
        <v>0.0</v>
      </c>
      <c r="E527" s="41"/>
    </row>
    <row r="528" hidden="1">
      <c r="A528" s="57" t="s">
        <v>3448</v>
      </c>
      <c r="B528" s="29">
        <v>0.0</v>
      </c>
      <c r="C528" s="58">
        <v>0.0</v>
      </c>
      <c r="D528" s="27">
        <v>0.0</v>
      </c>
      <c r="E528" s="41"/>
    </row>
    <row r="529" hidden="1">
      <c r="A529" s="35" t="s">
        <v>3449</v>
      </c>
      <c r="B529" s="29">
        <v>36707.0</v>
      </c>
      <c r="C529" s="58">
        <v>36707.0</v>
      </c>
      <c r="D529" s="27">
        <v>0.0</v>
      </c>
      <c r="E529" s="41"/>
    </row>
    <row r="530" hidden="1">
      <c r="A530" s="36" t="s">
        <v>3450</v>
      </c>
      <c r="B530" s="42">
        <v>1.0</v>
      </c>
      <c r="C530" s="70">
        <v>1.0</v>
      </c>
      <c r="D530" s="65">
        <v>0.0</v>
      </c>
      <c r="E530" s="45"/>
    </row>
    <row r="531" hidden="1"/>
    <row r="532" hidden="1"/>
    <row r="533" hidden="1">
      <c r="A533" s="5" t="s">
        <v>4464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3423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45628.0</v>
      </c>
      <c r="B537" s="6"/>
      <c r="C537" s="53" t="s">
        <v>3424</v>
      </c>
      <c r="D537" s="15">
        <v>45634.0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4" t="s">
        <v>4468</v>
      </c>
      <c r="B539" s="7"/>
      <c r="C539" s="16"/>
      <c r="D539" s="55" t="s">
        <v>4469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3425</v>
      </c>
      <c r="B541" s="6"/>
      <c r="C541" s="6"/>
      <c r="D541" s="6"/>
      <c r="E541" s="7"/>
    </row>
    <row r="542" hidden="1">
      <c r="A542" s="20" t="s">
        <v>3426</v>
      </c>
      <c r="B542" s="21" t="s">
        <v>3427</v>
      </c>
      <c r="C542" s="22" t="s">
        <v>3428</v>
      </c>
      <c r="D542" s="21" t="s">
        <v>3429</v>
      </c>
      <c r="E542" s="23" t="s">
        <v>13</v>
      </c>
    </row>
    <row r="543" hidden="1">
      <c r="A543" s="56" t="s">
        <v>3430</v>
      </c>
      <c r="B543" s="25">
        <v>8420.0</v>
      </c>
      <c r="C543" s="26">
        <v>8420.0</v>
      </c>
      <c r="D543" s="27">
        <v>0.0</v>
      </c>
      <c r="E543" s="41"/>
    </row>
    <row r="544" hidden="1">
      <c r="A544" s="56" t="s">
        <v>3431</v>
      </c>
      <c r="B544" s="29">
        <v>7940.0</v>
      </c>
      <c r="C544" s="26">
        <v>7940.0</v>
      </c>
      <c r="D544" s="27">
        <v>0.0</v>
      </c>
      <c r="E544" s="40"/>
    </row>
    <row r="545" hidden="1">
      <c r="A545" s="56" t="s">
        <v>3432</v>
      </c>
      <c r="B545" s="29">
        <v>260.0</v>
      </c>
      <c r="C545" s="26">
        <v>260.0</v>
      </c>
      <c r="D545" s="27">
        <v>0.0</v>
      </c>
      <c r="E545" s="41"/>
    </row>
    <row r="546" hidden="1">
      <c r="A546" s="56" t="s">
        <v>3434</v>
      </c>
      <c r="B546" s="29">
        <v>0.0</v>
      </c>
      <c r="C546" s="26"/>
      <c r="D546" s="27">
        <v>0.0</v>
      </c>
      <c r="E546" s="41"/>
    </row>
    <row r="547" hidden="1">
      <c r="A547" s="31" t="s">
        <v>3436</v>
      </c>
      <c r="B547" s="29">
        <v>0.0</v>
      </c>
      <c r="C547" s="26"/>
      <c r="D547" s="27">
        <v>0.0</v>
      </c>
      <c r="E547" s="41"/>
    </row>
    <row r="548" hidden="1">
      <c r="A548" s="31" t="s">
        <v>3438</v>
      </c>
      <c r="B548" s="29">
        <v>0.0</v>
      </c>
      <c r="C548" s="26"/>
      <c r="D548" s="27">
        <v>0.0</v>
      </c>
      <c r="E548" s="41"/>
    </row>
    <row r="549" hidden="1">
      <c r="A549" s="31" t="s">
        <v>3439</v>
      </c>
      <c r="B549" s="29">
        <v>0.0</v>
      </c>
      <c r="C549" s="26"/>
      <c r="D549" s="27">
        <v>0.0</v>
      </c>
      <c r="E549" s="40"/>
    </row>
    <row r="550" hidden="1">
      <c r="A550" s="31" t="s">
        <v>3441</v>
      </c>
      <c r="B550" s="29">
        <v>1200.0</v>
      </c>
      <c r="C550" s="26">
        <v>840.0</v>
      </c>
      <c r="D550" s="27">
        <v>-360.0</v>
      </c>
      <c r="E550" s="28"/>
    </row>
    <row r="551" hidden="1">
      <c r="A551" s="57" t="s">
        <v>3442</v>
      </c>
      <c r="B551" s="29">
        <v>51474.0</v>
      </c>
      <c r="C551" s="29">
        <v>51474.0</v>
      </c>
      <c r="D551" s="27">
        <v>0.0</v>
      </c>
      <c r="E551" s="41"/>
    </row>
    <row r="552" hidden="1">
      <c r="A552" s="57" t="s">
        <v>3443</v>
      </c>
      <c r="B552" s="29">
        <v>34193.0</v>
      </c>
      <c r="C552" s="58">
        <v>34193.0</v>
      </c>
      <c r="D552" s="27">
        <v>0.0</v>
      </c>
      <c r="E552" s="41"/>
    </row>
    <row r="553" hidden="1">
      <c r="A553" s="57" t="s">
        <v>3444</v>
      </c>
      <c r="B553" s="29">
        <v>60075.0</v>
      </c>
      <c r="C553" s="58">
        <v>60075.0</v>
      </c>
      <c r="D553" s="27">
        <v>0.0</v>
      </c>
      <c r="E553" s="41"/>
    </row>
    <row r="554" hidden="1">
      <c r="A554" s="57" t="s">
        <v>3445</v>
      </c>
      <c r="B554" s="29">
        <v>18453.0</v>
      </c>
      <c r="C554" s="58">
        <v>18453.0</v>
      </c>
      <c r="D554" s="27">
        <v>0.0</v>
      </c>
      <c r="E554" s="41"/>
    </row>
    <row r="555" hidden="1">
      <c r="A555" s="57" t="s">
        <v>3447</v>
      </c>
      <c r="B555" s="29">
        <v>2386.0</v>
      </c>
      <c r="C555" s="58">
        <v>2386.0</v>
      </c>
      <c r="D555" s="27">
        <v>0.0</v>
      </c>
      <c r="E555" s="41"/>
    </row>
    <row r="556" hidden="1">
      <c r="A556" s="57" t="s">
        <v>3448</v>
      </c>
      <c r="B556" s="29">
        <v>0.0</v>
      </c>
      <c r="C556" s="58">
        <v>0.0</v>
      </c>
      <c r="D556" s="27">
        <v>0.0</v>
      </c>
      <c r="E556" s="41"/>
    </row>
    <row r="557" hidden="1">
      <c r="A557" s="35" t="s">
        <v>3449</v>
      </c>
      <c r="B557" s="29">
        <v>183707.0</v>
      </c>
      <c r="C557" s="58">
        <v>183707.0</v>
      </c>
      <c r="D557" s="27">
        <v>0.0</v>
      </c>
      <c r="E557" s="41"/>
    </row>
    <row r="558" hidden="1">
      <c r="A558" s="36" t="s">
        <v>3450</v>
      </c>
      <c r="B558" s="42">
        <v>121.5</v>
      </c>
      <c r="C558" s="70">
        <v>334.0</v>
      </c>
      <c r="D558" s="65">
        <v>212.5</v>
      </c>
      <c r="E558" s="45"/>
    </row>
    <row r="559" hidden="1"/>
    <row r="560" hidden="1"/>
    <row r="561" hidden="1">
      <c r="A561" s="5" t="s">
        <v>4464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3423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45635.0</v>
      </c>
      <c r="B565" s="6"/>
      <c r="C565" s="53" t="s">
        <v>3424</v>
      </c>
      <c r="D565" s="15">
        <v>45641.0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4" t="s">
        <v>4468</v>
      </c>
      <c r="B567" s="7"/>
      <c r="C567" s="16"/>
      <c r="D567" s="55" t="s">
        <v>4469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3425</v>
      </c>
      <c r="B569" s="6"/>
      <c r="C569" s="6"/>
      <c r="D569" s="6"/>
      <c r="E569" s="7"/>
    </row>
    <row r="570" hidden="1">
      <c r="A570" s="20" t="s">
        <v>3426</v>
      </c>
      <c r="B570" s="21" t="s">
        <v>3427</v>
      </c>
      <c r="C570" s="22" t="s">
        <v>3428</v>
      </c>
      <c r="D570" s="21" t="s">
        <v>3429</v>
      </c>
      <c r="E570" s="23" t="s">
        <v>13</v>
      </c>
    </row>
    <row r="571" hidden="1">
      <c r="A571" s="56" t="s">
        <v>3430</v>
      </c>
      <c r="B571" s="25">
        <v>8060.0</v>
      </c>
      <c r="C571" s="26">
        <v>8060.0</v>
      </c>
      <c r="D571" s="27">
        <v>0.0</v>
      </c>
      <c r="E571" s="41"/>
    </row>
    <row r="572" hidden="1">
      <c r="A572" s="56" t="s">
        <v>3431</v>
      </c>
      <c r="B572" s="29">
        <v>16444.0</v>
      </c>
      <c r="C572" s="26">
        <v>16444.0</v>
      </c>
      <c r="D572" s="27">
        <v>0.0</v>
      </c>
      <c r="E572" s="40"/>
    </row>
    <row r="573" hidden="1">
      <c r="A573" s="56" t="s">
        <v>3432</v>
      </c>
      <c r="B573" s="29">
        <v>350.0</v>
      </c>
      <c r="C573" s="26">
        <v>350.0</v>
      </c>
      <c r="D573" s="27">
        <v>0.0</v>
      </c>
      <c r="E573" s="41"/>
    </row>
    <row r="574" hidden="1">
      <c r="A574" s="56" t="s">
        <v>3434</v>
      </c>
      <c r="B574" s="29">
        <v>0.0</v>
      </c>
      <c r="C574" s="26"/>
      <c r="D574" s="27">
        <v>0.0</v>
      </c>
      <c r="E574" s="41"/>
    </row>
    <row r="575" hidden="1">
      <c r="A575" s="31" t="s">
        <v>3436</v>
      </c>
      <c r="B575" s="29">
        <v>0.0</v>
      </c>
      <c r="C575" s="26"/>
      <c r="D575" s="27">
        <v>0.0</v>
      </c>
      <c r="E575" s="41"/>
    </row>
    <row r="576" hidden="1">
      <c r="A576" s="31" t="s">
        <v>3438</v>
      </c>
      <c r="B576" s="29">
        <v>0.0</v>
      </c>
      <c r="C576" s="26"/>
      <c r="D576" s="27">
        <v>0.0</v>
      </c>
      <c r="E576" s="41"/>
    </row>
    <row r="577" hidden="1">
      <c r="A577" s="31" t="s">
        <v>3439</v>
      </c>
      <c r="B577" s="29">
        <v>0.0</v>
      </c>
      <c r="C577" s="26"/>
      <c r="D577" s="27">
        <v>0.0</v>
      </c>
      <c r="E577" s="40"/>
    </row>
    <row r="578" hidden="1">
      <c r="A578" s="31" t="s">
        <v>3441</v>
      </c>
      <c r="B578" s="29">
        <v>1800.0</v>
      </c>
      <c r="C578" s="26">
        <v>1687.0</v>
      </c>
      <c r="D578" s="27">
        <v>-113.0</v>
      </c>
      <c r="E578" s="28" t="s">
        <v>7857</v>
      </c>
    </row>
    <row r="579" hidden="1">
      <c r="A579" s="57" t="s">
        <v>3442</v>
      </c>
      <c r="B579" s="29">
        <v>90785.0</v>
      </c>
      <c r="C579" s="29">
        <v>90785.0</v>
      </c>
      <c r="D579" s="27">
        <v>0.0</v>
      </c>
      <c r="E579" s="41"/>
    </row>
    <row r="580" hidden="1">
      <c r="A580" s="57" t="s">
        <v>3443</v>
      </c>
      <c r="B580" s="29">
        <v>33441.0</v>
      </c>
      <c r="C580" s="58">
        <v>33052.0</v>
      </c>
      <c r="D580" s="27">
        <v>-389.0</v>
      </c>
      <c r="E580" s="41"/>
    </row>
    <row r="581" hidden="1">
      <c r="A581" s="57" t="s">
        <v>3444</v>
      </c>
      <c r="B581" s="29">
        <v>60994.0</v>
      </c>
      <c r="C581" s="58">
        <v>60994.0</v>
      </c>
      <c r="D581" s="27">
        <v>0.0</v>
      </c>
      <c r="E581" s="41"/>
    </row>
    <row r="582" hidden="1">
      <c r="A582" s="57" t="s">
        <v>3445</v>
      </c>
      <c r="B582" s="29">
        <v>26959.0</v>
      </c>
      <c r="C582" s="58">
        <v>26959.0</v>
      </c>
      <c r="D582" s="27">
        <v>0.0</v>
      </c>
      <c r="E582" s="41"/>
    </row>
    <row r="583" hidden="1">
      <c r="A583" s="57" t="s">
        <v>3447</v>
      </c>
      <c r="B583" s="29">
        <v>718.0</v>
      </c>
      <c r="C583" s="58">
        <v>718.0</v>
      </c>
      <c r="D583" s="27">
        <v>0.0</v>
      </c>
      <c r="E583" s="41"/>
    </row>
    <row r="584" hidden="1">
      <c r="A584" s="57" t="s">
        <v>3448</v>
      </c>
      <c r="B584" s="29">
        <v>0.0</v>
      </c>
      <c r="C584" s="58">
        <v>0.0</v>
      </c>
      <c r="D584" s="27">
        <v>0.0</v>
      </c>
      <c r="E584" s="41"/>
    </row>
    <row r="585" hidden="1">
      <c r="A585" s="35" t="s">
        <v>3449</v>
      </c>
      <c r="B585" s="29">
        <v>239424.8</v>
      </c>
      <c r="C585" s="58">
        <v>239035.80000000002</v>
      </c>
      <c r="D585" s="27">
        <v>-388.9999999999709</v>
      </c>
      <c r="E585" s="41"/>
    </row>
    <row r="586" hidden="1">
      <c r="A586" s="36" t="s">
        <v>3450</v>
      </c>
      <c r="B586" s="42">
        <v>126.20000000000437</v>
      </c>
      <c r="C586" s="70">
        <v>13.199999999982538</v>
      </c>
      <c r="D586" s="65">
        <v>-113.00000000002183</v>
      </c>
      <c r="E586" s="45"/>
    </row>
    <row r="587" hidden="1"/>
    <row r="588" hidden="1"/>
    <row r="589" hidden="1">
      <c r="A589" s="5" t="s">
        <v>4464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3423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45642.0</v>
      </c>
      <c r="B593" s="6"/>
      <c r="C593" s="53" t="s">
        <v>3424</v>
      </c>
      <c r="D593" s="15">
        <v>45648.0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4" t="s">
        <v>4468</v>
      </c>
      <c r="B595" s="7"/>
      <c r="C595" s="16"/>
      <c r="D595" s="55" t="s">
        <v>4469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3425</v>
      </c>
      <c r="B597" s="6"/>
      <c r="C597" s="6"/>
      <c r="D597" s="6"/>
      <c r="E597" s="7"/>
    </row>
    <row r="598" hidden="1">
      <c r="A598" s="20" t="s">
        <v>3426</v>
      </c>
      <c r="B598" s="21" t="s">
        <v>3427</v>
      </c>
      <c r="C598" s="22" t="s">
        <v>3428</v>
      </c>
      <c r="D598" s="21" t="s">
        <v>3429</v>
      </c>
      <c r="E598" s="23" t="s">
        <v>13</v>
      </c>
    </row>
    <row r="599" hidden="1">
      <c r="A599" s="56" t="s">
        <v>3430</v>
      </c>
      <c r="B599" s="25">
        <v>10006.0</v>
      </c>
      <c r="C599" s="26">
        <v>10010.0</v>
      </c>
      <c r="D599" s="27">
        <v>4.0</v>
      </c>
      <c r="E599" s="41"/>
    </row>
    <row r="600" hidden="1">
      <c r="A600" s="56" t="s">
        <v>3431</v>
      </c>
      <c r="B600" s="29">
        <v>18973.0</v>
      </c>
      <c r="C600" s="26">
        <v>18973.0</v>
      </c>
      <c r="D600" s="27">
        <v>0.0</v>
      </c>
      <c r="E600" s="40"/>
    </row>
    <row r="601" hidden="1">
      <c r="A601" s="56" t="s">
        <v>3432</v>
      </c>
      <c r="B601" s="29">
        <v>0.0</v>
      </c>
      <c r="C601" s="26"/>
      <c r="D601" s="27">
        <v>0.0</v>
      </c>
      <c r="E601" s="41"/>
    </row>
    <row r="602" hidden="1">
      <c r="A602" s="56" t="s">
        <v>3434</v>
      </c>
      <c r="B602" s="29">
        <v>200.0</v>
      </c>
      <c r="C602" s="26"/>
      <c r="D602" s="27">
        <v>-200.0</v>
      </c>
      <c r="E602" s="41"/>
    </row>
    <row r="603" hidden="1">
      <c r="A603" s="31" t="s">
        <v>3436</v>
      </c>
      <c r="B603" s="29">
        <v>0.0</v>
      </c>
      <c r="C603" s="26"/>
      <c r="D603" s="27">
        <v>0.0</v>
      </c>
      <c r="E603" s="41"/>
    </row>
    <row r="604" hidden="1">
      <c r="A604" s="31" t="s">
        <v>3438</v>
      </c>
      <c r="B604" s="29">
        <v>0.0</v>
      </c>
      <c r="C604" s="26"/>
      <c r="D604" s="27">
        <v>0.0</v>
      </c>
      <c r="E604" s="41"/>
    </row>
    <row r="605" hidden="1">
      <c r="A605" s="31" t="s">
        <v>3439</v>
      </c>
      <c r="B605" s="29">
        <v>0.0</v>
      </c>
      <c r="C605" s="26"/>
      <c r="D605" s="27">
        <v>0.0</v>
      </c>
      <c r="E605" s="40"/>
    </row>
    <row r="606" hidden="1">
      <c r="A606" s="31" t="s">
        <v>3441</v>
      </c>
      <c r="B606" s="29">
        <v>1400.0</v>
      </c>
      <c r="C606" s="26">
        <v>1247.0</v>
      </c>
      <c r="D606" s="27">
        <v>-153.0</v>
      </c>
      <c r="E606" s="28" t="s">
        <v>7858</v>
      </c>
    </row>
    <row r="607" hidden="1">
      <c r="A607" s="57" t="s">
        <v>3442</v>
      </c>
      <c r="B607" s="29">
        <v>89630.0</v>
      </c>
      <c r="C607" s="29">
        <v>89077.0</v>
      </c>
      <c r="D607" s="27">
        <v>-553.0</v>
      </c>
      <c r="E607" s="41"/>
    </row>
    <row r="608" hidden="1">
      <c r="A608" s="57" t="s">
        <v>3443</v>
      </c>
      <c r="B608" s="29">
        <v>40622.0</v>
      </c>
      <c r="C608" s="58">
        <v>40622.0</v>
      </c>
      <c r="D608" s="27">
        <v>0.0</v>
      </c>
      <c r="E608" s="41"/>
    </row>
    <row r="609" hidden="1">
      <c r="A609" s="57" t="s">
        <v>3444</v>
      </c>
      <c r="B609" s="29">
        <v>58063.0</v>
      </c>
      <c r="C609" s="58">
        <v>57799.0</v>
      </c>
      <c r="D609" s="27">
        <v>-264.0</v>
      </c>
      <c r="E609" s="41"/>
    </row>
    <row r="610" hidden="1">
      <c r="A610" s="57" t="s">
        <v>3445</v>
      </c>
      <c r="B610" s="29">
        <v>18846.0</v>
      </c>
      <c r="C610" s="58">
        <v>18846.0</v>
      </c>
      <c r="D610" s="27">
        <v>0.0</v>
      </c>
      <c r="E610" s="41"/>
    </row>
    <row r="611" hidden="1">
      <c r="A611" s="57" t="s">
        <v>3447</v>
      </c>
      <c r="B611" s="29">
        <v>1968.0</v>
      </c>
      <c r="C611" s="58">
        <v>1968.0</v>
      </c>
      <c r="D611" s="27">
        <v>0.0</v>
      </c>
      <c r="E611" s="41"/>
    </row>
    <row r="612" hidden="1">
      <c r="A612" s="57" t="s">
        <v>3448</v>
      </c>
      <c r="B612" s="29">
        <v>0.0</v>
      </c>
      <c r="C612" s="58">
        <v>0.0</v>
      </c>
      <c r="D612" s="27">
        <v>0.0</v>
      </c>
      <c r="E612" s="41"/>
    </row>
    <row r="613" hidden="1">
      <c r="A613" s="35" t="s">
        <v>3449</v>
      </c>
      <c r="B613" s="29">
        <v>239688.5</v>
      </c>
      <c r="C613" s="58">
        <v>238871.5</v>
      </c>
      <c r="D613" s="27">
        <v>-817.0</v>
      </c>
      <c r="E613" s="41"/>
    </row>
    <row r="614" hidden="1">
      <c r="A614" s="36" t="s">
        <v>3450</v>
      </c>
      <c r="B614" s="42">
        <v>19.5</v>
      </c>
      <c r="C614" s="70">
        <v>-329.5</v>
      </c>
      <c r="D614" s="65">
        <v>-349.0</v>
      </c>
      <c r="E614" s="45"/>
    </row>
    <row r="615" hidden="1"/>
    <row r="616" hidden="1"/>
    <row r="617" hidden="1">
      <c r="A617" s="5" t="s">
        <v>4464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3423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45649.0</v>
      </c>
      <c r="B621" s="6"/>
      <c r="C621" s="53" t="s">
        <v>3424</v>
      </c>
      <c r="D621" s="15">
        <v>45655.0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4" t="s">
        <v>4468</v>
      </c>
      <c r="B623" s="7"/>
      <c r="C623" s="16"/>
      <c r="D623" s="55" t="s">
        <v>4469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3425</v>
      </c>
      <c r="B625" s="6"/>
      <c r="C625" s="6"/>
      <c r="D625" s="6"/>
      <c r="E625" s="7"/>
    </row>
    <row r="626" hidden="1">
      <c r="A626" s="20" t="s">
        <v>3426</v>
      </c>
      <c r="B626" s="21" t="s">
        <v>3427</v>
      </c>
      <c r="C626" s="22" t="s">
        <v>3428</v>
      </c>
      <c r="D626" s="21" t="s">
        <v>3429</v>
      </c>
      <c r="E626" s="23" t="s">
        <v>13</v>
      </c>
    </row>
    <row r="627" hidden="1">
      <c r="A627" s="56" t="s">
        <v>3430</v>
      </c>
      <c r="B627" s="25">
        <v>3647.0</v>
      </c>
      <c r="C627" s="26">
        <v>3647.0</v>
      </c>
      <c r="D627" s="27">
        <v>0.0</v>
      </c>
      <c r="E627" s="40" t="s">
        <v>7859</v>
      </c>
    </row>
    <row r="628" hidden="1">
      <c r="A628" s="56" t="s">
        <v>3431</v>
      </c>
      <c r="B628" s="29">
        <v>6742.0</v>
      </c>
      <c r="C628" s="26">
        <v>6742.0</v>
      </c>
      <c r="D628" s="27">
        <v>0.0</v>
      </c>
      <c r="E628" s="40"/>
    </row>
    <row r="629" hidden="1">
      <c r="A629" s="56" t="s">
        <v>3432</v>
      </c>
      <c r="B629" s="29">
        <v>0.0</v>
      </c>
      <c r="C629" s="26"/>
      <c r="D629" s="27">
        <v>0.0</v>
      </c>
      <c r="E629" s="41"/>
    </row>
    <row r="630" hidden="1">
      <c r="A630" s="56" t="s">
        <v>3434</v>
      </c>
      <c r="B630" s="29">
        <v>0.0</v>
      </c>
      <c r="C630" s="26"/>
      <c r="D630" s="27">
        <v>0.0</v>
      </c>
      <c r="E630" s="41"/>
    </row>
    <row r="631" hidden="1">
      <c r="A631" s="31" t="s">
        <v>3436</v>
      </c>
      <c r="B631" s="29">
        <v>0.0</v>
      </c>
      <c r="C631" s="26"/>
      <c r="D631" s="27">
        <v>0.0</v>
      </c>
      <c r="E631" s="41"/>
    </row>
    <row r="632" hidden="1">
      <c r="A632" s="31" t="s">
        <v>3438</v>
      </c>
      <c r="B632" s="29">
        <v>0.0</v>
      </c>
      <c r="C632" s="26"/>
      <c r="D632" s="27">
        <v>0.0</v>
      </c>
      <c r="E632" s="41"/>
    </row>
    <row r="633" hidden="1">
      <c r="A633" s="31" t="s">
        <v>3439</v>
      </c>
      <c r="B633" s="29">
        <v>0.0</v>
      </c>
      <c r="C633" s="26"/>
      <c r="D633" s="27">
        <v>0.0</v>
      </c>
      <c r="E633" s="40"/>
    </row>
    <row r="634" hidden="1">
      <c r="A634" s="31" t="s">
        <v>3441</v>
      </c>
      <c r="B634" s="29">
        <v>440.0</v>
      </c>
      <c r="C634" s="26">
        <v>449.0</v>
      </c>
      <c r="D634" s="27">
        <v>9.0</v>
      </c>
      <c r="E634" s="28"/>
    </row>
    <row r="635" hidden="1">
      <c r="A635" s="57" t="s">
        <v>3442</v>
      </c>
      <c r="B635" s="29">
        <v>72142.0</v>
      </c>
      <c r="C635" s="29">
        <v>72142.0</v>
      </c>
      <c r="D635" s="27">
        <v>0.0</v>
      </c>
      <c r="E635" s="41"/>
    </row>
    <row r="636" hidden="1">
      <c r="A636" s="57" t="s">
        <v>3443</v>
      </c>
      <c r="B636" s="29">
        <v>19302.0</v>
      </c>
      <c r="C636" s="58">
        <v>18948.0</v>
      </c>
      <c r="D636" s="27">
        <v>-354.0</v>
      </c>
      <c r="E636" s="41"/>
    </row>
    <row r="637" hidden="1">
      <c r="A637" s="57" t="s">
        <v>3444</v>
      </c>
      <c r="B637" s="29">
        <v>27445.0</v>
      </c>
      <c r="C637" s="58">
        <v>27445.0</v>
      </c>
      <c r="D637" s="27">
        <v>0.0</v>
      </c>
      <c r="E637" s="41"/>
    </row>
    <row r="638" hidden="1">
      <c r="A638" s="57" t="s">
        <v>3445</v>
      </c>
      <c r="B638" s="29">
        <v>11701.0</v>
      </c>
      <c r="C638" s="58">
        <v>11701.0</v>
      </c>
      <c r="D638" s="27">
        <v>0.0</v>
      </c>
      <c r="E638" s="41"/>
    </row>
    <row r="639" hidden="1">
      <c r="A639" s="57" t="s">
        <v>3447</v>
      </c>
      <c r="B639" s="29">
        <v>1913.0</v>
      </c>
      <c r="C639" s="58">
        <v>1913.0</v>
      </c>
      <c r="D639" s="27">
        <v>0.0</v>
      </c>
      <c r="E639" s="41"/>
    </row>
    <row r="640" hidden="1">
      <c r="A640" s="57" t="s">
        <v>3448</v>
      </c>
      <c r="B640" s="29">
        <v>0.0</v>
      </c>
      <c r="C640" s="58">
        <v>0.0</v>
      </c>
      <c r="D640" s="27">
        <v>0.0</v>
      </c>
      <c r="E640" s="41"/>
    </row>
    <row r="641" hidden="1">
      <c r="A641" s="35" t="s">
        <v>3449</v>
      </c>
      <c r="B641" s="29">
        <v>143266.5</v>
      </c>
      <c r="C641" s="58">
        <v>142912.5</v>
      </c>
      <c r="D641" s="27">
        <v>-354.0</v>
      </c>
      <c r="E641" s="41"/>
    </row>
    <row r="642" hidden="1">
      <c r="A642" s="36" t="s">
        <v>3450</v>
      </c>
      <c r="B642" s="42">
        <v>65.5</v>
      </c>
      <c r="C642" s="70">
        <v>74.5</v>
      </c>
      <c r="D642" s="65">
        <v>9.0</v>
      </c>
      <c r="E642" s="45"/>
    </row>
    <row r="643" hidden="1"/>
    <row r="644" hidden="1"/>
    <row r="645" hidden="1">
      <c r="A645" s="5" t="s">
        <v>4464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3423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45656.0</v>
      </c>
      <c r="B649" s="6"/>
      <c r="C649" s="53" t="s">
        <v>3424</v>
      </c>
      <c r="D649" s="15">
        <v>45657.0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4" t="s">
        <v>4468</v>
      </c>
      <c r="B651" s="7"/>
      <c r="C651" s="16"/>
      <c r="D651" s="55" t="s">
        <v>4470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3425</v>
      </c>
      <c r="B653" s="6"/>
      <c r="C653" s="6"/>
      <c r="D653" s="6"/>
      <c r="E653" s="7"/>
    </row>
    <row r="654" hidden="1">
      <c r="A654" s="20" t="s">
        <v>3426</v>
      </c>
      <c r="B654" s="21" t="s">
        <v>3427</v>
      </c>
      <c r="C654" s="22" t="s">
        <v>3428</v>
      </c>
      <c r="D654" s="21" t="s">
        <v>3429</v>
      </c>
      <c r="E654" s="23" t="s">
        <v>13</v>
      </c>
    </row>
    <row r="655" hidden="1">
      <c r="A655" s="56" t="s">
        <v>3430</v>
      </c>
      <c r="B655" s="25">
        <v>482.0</v>
      </c>
      <c r="C655" s="26">
        <v>2380.0</v>
      </c>
      <c r="D655" s="27">
        <v>1898.0</v>
      </c>
      <c r="E655" s="40"/>
    </row>
    <row r="656" hidden="1">
      <c r="A656" s="56" t="s">
        <v>3431</v>
      </c>
      <c r="B656" s="29">
        <v>3143.0</v>
      </c>
      <c r="C656" s="26">
        <v>3143.0</v>
      </c>
      <c r="D656" s="27">
        <v>0.0</v>
      </c>
      <c r="E656" s="40"/>
    </row>
    <row r="657" hidden="1">
      <c r="A657" s="56" t="s">
        <v>3432</v>
      </c>
      <c r="B657" s="29">
        <v>0.0</v>
      </c>
      <c r="C657" s="26"/>
      <c r="D657" s="27">
        <v>0.0</v>
      </c>
      <c r="E657" s="41"/>
    </row>
    <row r="658" hidden="1">
      <c r="A658" s="56" t="s">
        <v>3434</v>
      </c>
      <c r="B658" s="29">
        <v>0.0</v>
      </c>
      <c r="C658" s="26"/>
      <c r="D658" s="27">
        <v>0.0</v>
      </c>
      <c r="E658" s="41"/>
    </row>
    <row r="659" hidden="1">
      <c r="A659" s="31" t="s">
        <v>3436</v>
      </c>
      <c r="B659" s="29">
        <v>0.0</v>
      </c>
      <c r="C659" s="26"/>
      <c r="D659" s="27">
        <v>0.0</v>
      </c>
      <c r="E659" s="41"/>
    </row>
    <row r="660" hidden="1">
      <c r="A660" s="31" t="s">
        <v>3438</v>
      </c>
      <c r="B660" s="29">
        <v>0.0</v>
      </c>
      <c r="C660" s="26"/>
      <c r="D660" s="27">
        <v>0.0</v>
      </c>
      <c r="E660" s="41"/>
    </row>
    <row r="661" hidden="1">
      <c r="A661" s="31" t="s">
        <v>3439</v>
      </c>
      <c r="B661" s="29">
        <v>0.0</v>
      </c>
      <c r="C661" s="26"/>
      <c r="D661" s="27">
        <v>0.0</v>
      </c>
      <c r="E661" s="40"/>
    </row>
    <row r="662" hidden="1">
      <c r="A662" s="31" t="s">
        <v>3441</v>
      </c>
      <c r="B662" s="29">
        <v>440.0</v>
      </c>
      <c r="C662" s="26">
        <v>440.0</v>
      </c>
      <c r="D662" s="27">
        <v>0.0</v>
      </c>
      <c r="E662" s="28"/>
    </row>
    <row r="663" hidden="1">
      <c r="A663" s="57" t="s">
        <v>3442</v>
      </c>
      <c r="B663" s="29">
        <v>29433.0</v>
      </c>
      <c r="C663" s="29">
        <v>0.0</v>
      </c>
      <c r="D663" s="27">
        <v>-29433.0</v>
      </c>
      <c r="E663" s="41"/>
    </row>
    <row r="664" hidden="1">
      <c r="A664" s="57" t="s">
        <v>3443</v>
      </c>
      <c r="B664" s="29">
        <v>11170.0</v>
      </c>
      <c r="C664" s="58">
        <v>0.0</v>
      </c>
      <c r="D664" s="27">
        <v>-11170.0</v>
      </c>
      <c r="E664" s="41"/>
    </row>
    <row r="665" hidden="1">
      <c r="A665" s="57" t="s">
        <v>3444</v>
      </c>
      <c r="B665" s="29">
        <v>11565.0</v>
      </c>
      <c r="C665" s="58">
        <v>0.0</v>
      </c>
      <c r="D665" s="27">
        <v>-11565.0</v>
      </c>
      <c r="E665" s="41"/>
    </row>
    <row r="666" hidden="1">
      <c r="A666" s="57" t="s">
        <v>3445</v>
      </c>
      <c r="B666" s="29">
        <v>3931.0</v>
      </c>
      <c r="C666" s="58">
        <v>0.0</v>
      </c>
      <c r="D666" s="27">
        <v>-3931.0</v>
      </c>
      <c r="E666" s="41"/>
    </row>
    <row r="667" hidden="1">
      <c r="A667" s="57" t="s">
        <v>3447</v>
      </c>
      <c r="B667" s="29">
        <v>0.0</v>
      </c>
      <c r="C667" s="58">
        <v>0.0</v>
      </c>
      <c r="D667" s="27">
        <v>0.0</v>
      </c>
      <c r="E667" s="41"/>
    </row>
    <row r="668" hidden="1">
      <c r="A668" s="57" t="s">
        <v>3448</v>
      </c>
      <c r="B668" s="29">
        <v>0.0</v>
      </c>
      <c r="C668" s="58">
        <v>0.0</v>
      </c>
      <c r="D668" s="27">
        <v>0.0</v>
      </c>
      <c r="E668" s="41"/>
    </row>
    <row r="669" hidden="1">
      <c r="A669" s="35" t="s">
        <v>3449</v>
      </c>
      <c r="B669" s="29">
        <v>62162.0</v>
      </c>
      <c r="C669" s="58">
        <v>0.0</v>
      </c>
      <c r="D669" s="27">
        <v>-62162.0</v>
      </c>
      <c r="E669" s="41"/>
    </row>
    <row r="670" hidden="1">
      <c r="A670" s="36" t="s">
        <v>3450</v>
      </c>
      <c r="B670" s="42">
        <v>-1998.0</v>
      </c>
      <c r="C670" s="70">
        <v>5963.0</v>
      </c>
      <c r="D670" s="65">
        <v>7961.0</v>
      </c>
      <c r="E670" s="45"/>
    </row>
    <row r="671" hidden="1"/>
    <row r="672" hidden="1"/>
    <row r="673" hidden="1">
      <c r="A673" s="5" t="s">
        <v>4464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3423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45658.0</v>
      </c>
      <c r="B677" s="6"/>
      <c r="C677" s="53" t="s">
        <v>3424</v>
      </c>
      <c r="D677" s="15">
        <v>45662.0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4" t="s">
        <v>4471</v>
      </c>
      <c r="B679" s="7"/>
      <c r="C679" s="16"/>
      <c r="D679" s="55" t="s">
        <v>4469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3425</v>
      </c>
      <c r="B681" s="6"/>
      <c r="C681" s="6"/>
      <c r="D681" s="6"/>
      <c r="E681" s="7"/>
    </row>
    <row r="682" hidden="1">
      <c r="A682" s="20" t="s">
        <v>3426</v>
      </c>
      <c r="B682" s="21" t="s">
        <v>3427</v>
      </c>
      <c r="C682" s="22" t="s">
        <v>3428</v>
      </c>
      <c r="D682" s="21" t="s">
        <v>3429</v>
      </c>
      <c r="E682" s="23" t="s">
        <v>13</v>
      </c>
    </row>
    <row r="683" hidden="1">
      <c r="A683" s="56" t="s">
        <v>3430</v>
      </c>
      <c r="B683" s="25">
        <v>9900.0</v>
      </c>
      <c r="C683" s="26">
        <v>9900.0</v>
      </c>
      <c r="D683" s="27">
        <v>0.0</v>
      </c>
      <c r="E683" s="40"/>
    </row>
    <row r="684" hidden="1">
      <c r="A684" s="56" t="s">
        <v>3431</v>
      </c>
      <c r="B684" s="29">
        <v>8306.0</v>
      </c>
      <c r="C684" s="26">
        <v>6239.0</v>
      </c>
      <c r="D684" s="27">
        <v>-2067.0</v>
      </c>
      <c r="E684" s="40" t="s">
        <v>7860</v>
      </c>
    </row>
    <row r="685" hidden="1">
      <c r="A685" s="56" t="s">
        <v>3432</v>
      </c>
      <c r="B685" s="29">
        <v>150.0</v>
      </c>
      <c r="C685" s="26">
        <v>150.0</v>
      </c>
      <c r="D685" s="27">
        <v>0.0</v>
      </c>
      <c r="E685" s="41"/>
    </row>
    <row r="686" hidden="1">
      <c r="A686" s="56" t="s">
        <v>3434</v>
      </c>
      <c r="B686" s="29">
        <v>0.0</v>
      </c>
      <c r="C686" s="26"/>
      <c r="D686" s="27">
        <v>0.0</v>
      </c>
      <c r="E686" s="41"/>
    </row>
    <row r="687" hidden="1">
      <c r="A687" s="31" t="s">
        <v>3436</v>
      </c>
      <c r="B687" s="29">
        <v>0.0</v>
      </c>
      <c r="C687" s="26"/>
      <c r="D687" s="27">
        <v>0.0</v>
      </c>
      <c r="E687" s="41"/>
    </row>
    <row r="688" hidden="1">
      <c r="A688" s="31" t="s">
        <v>3438</v>
      </c>
      <c r="B688" s="29">
        <v>0.0</v>
      </c>
      <c r="C688" s="26"/>
      <c r="D688" s="27">
        <v>0.0</v>
      </c>
      <c r="E688" s="41"/>
    </row>
    <row r="689" hidden="1">
      <c r="A689" s="31" t="s">
        <v>3439</v>
      </c>
      <c r="B689" s="29">
        <v>0.0</v>
      </c>
      <c r="C689" s="26"/>
      <c r="D689" s="27">
        <v>0.0</v>
      </c>
      <c r="E689" s="40"/>
    </row>
    <row r="690" hidden="1">
      <c r="A690" s="31" t="s">
        <v>3441</v>
      </c>
      <c r="B690" s="29">
        <v>1600.0</v>
      </c>
      <c r="C690" s="26">
        <v>2870.0</v>
      </c>
      <c r="D690" s="27">
        <v>1270.0</v>
      </c>
      <c r="E690" s="28" t="s">
        <v>7861</v>
      </c>
    </row>
    <row r="691" hidden="1">
      <c r="A691" s="57" t="s">
        <v>3442</v>
      </c>
      <c r="B691" s="29">
        <v>100211.0</v>
      </c>
      <c r="C691" s="29">
        <v>99882.0</v>
      </c>
      <c r="D691" s="27">
        <v>-329.0</v>
      </c>
      <c r="E691" s="41"/>
    </row>
    <row r="692" hidden="1">
      <c r="A692" s="57" t="s">
        <v>3443</v>
      </c>
      <c r="B692" s="29">
        <v>18677.0</v>
      </c>
      <c r="C692" s="58">
        <v>18677.0</v>
      </c>
      <c r="D692" s="27">
        <v>0.0</v>
      </c>
      <c r="E692" s="41"/>
    </row>
    <row r="693" hidden="1">
      <c r="A693" s="57" t="s">
        <v>3444</v>
      </c>
      <c r="B693" s="29">
        <v>24285.0</v>
      </c>
      <c r="C693" s="58">
        <v>24285.0</v>
      </c>
      <c r="D693" s="27">
        <v>0.0</v>
      </c>
      <c r="E693" s="41"/>
    </row>
    <row r="694" hidden="1">
      <c r="A694" s="57" t="s">
        <v>3445</v>
      </c>
      <c r="B694" s="29">
        <v>21584.0</v>
      </c>
      <c r="C694" s="58">
        <v>21584.0</v>
      </c>
      <c r="D694" s="27">
        <v>0.0</v>
      </c>
      <c r="E694" s="41"/>
    </row>
    <row r="695" hidden="1">
      <c r="A695" s="57" t="s">
        <v>3447</v>
      </c>
      <c r="B695" s="29">
        <v>1801.0</v>
      </c>
      <c r="C695" s="58">
        <v>1801.0</v>
      </c>
      <c r="D695" s="27">
        <v>0.0</v>
      </c>
      <c r="E695" s="41"/>
    </row>
    <row r="696" hidden="1">
      <c r="A696" s="57" t="s">
        <v>3448</v>
      </c>
      <c r="B696" s="29">
        <v>0.0</v>
      </c>
      <c r="C696" s="58">
        <v>0.0</v>
      </c>
      <c r="D696" s="27">
        <v>0.0</v>
      </c>
      <c r="E696" s="41"/>
    </row>
    <row r="697" hidden="1">
      <c r="A697" s="35" t="s">
        <v>3449</v>
      </c>
      <c r="B697" s="29">
        <v>186513.5</v>
      </c>
      <c r="C697" s="58">
        <v>186184.5</v>
      </c>
      <c r="D697" s="27">
        <v>-329.0</v>
      </c>
      <c r="E697" s="41"/>
    </row>
    <row r="698" hidden="1">
      <c r="A698" s="36" t="s">
        <v>3450</v>
      </c>
      <c r="B698" s="42">
        <v>0.5</v>
      </c>
      <c r="C698" s="70">
        <v>-796.5</v>
      </c>
      <c r="D698" s="65">
        <v>-797.0</v>
      </c>
      <c r="E698" s="45"/>
    </row>
    <row r="699" hidden="1"/>
    <row r="700" hidden="1"/>
    <row r="701" hidden="1">
      <c r="A701" s="5" t="s">
        <v>4464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3423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3" t="s">
        <v>3424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4" t="s">
        <v>4468</v>
      </c>
      <c r="B707" s="7"/>
      <c r="C707" s="16"/>
      <c r="D707" s="55" t="s">
        <v>4469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3425</v>
      </c>
      <c r="B709" s="6"/>
      <c r="C709" s="6"/>
      <c r="D709" s="6"/>
      <c r="E709" s="7"/>
    </row>
    <row r="710" hidden="1">
      <c r="A710" s="20" t="s">
        <v>3426</v>
      </c>
      <c r="B710" s="21" t="s">
        <v>3427</v>
      </c>
      <c r="C710" s="22" t="s">
        <v>3428</v>
      </c>
      <c r="D710" s="21" t="s">
        <v>3429</v>
      </c>
      <c r="E710" s="23" t="s">
        <v>13</v>
      </c>
    </row>
    <row r="711" hidden="1">
      <c r="A711" s="56" t="s">
        <v>3430</v>
      </c>
      <c r="B711" s="25">
        <v>8391.0</v>
      </c>
      <c r="C711" s="26">
        <v>8391.0</v>
      </c>
      <c r="D711" s="27">
        <v>0.0</v>
      </c>
      <c r="E711" s="40"/>
    </row>
    <row r="712" hidden="1">
      <c r="A712" s="56" t="s">
        <v>3431</v>
      </c>
      <c r="B712" s="29">
        <v>10185.0</v>
      </c>
      <c r="C712" s="26">
        <v>10185.0</v>
      </c>
      <c r="D712" s="27">
        <v>0.0</v>
      </c>
      <c r="E712" s="40"/>
    </row>
    <row r="713" hidden="1">
      <c r="A713" s="56" t="s">
        <v>3432</v>
      </c>
      <c r="B713" s="29">
        <v>0.0</v>
      </c>
      <c r="C713" s="26"/>
      <c r="D713" s="27">
        <v>0.0</v>
      </c>
      <c r="E713" s="41"/>
    </row>
    <row r="714" hidden="1">
      <c r="A714" s="56" t="s">
        <v>3434</v>
      </c>
      <c r="B714" s="29">
        <v>0.0</v>
      </c>
      <c r="C714" s="26"/>
      <c r="D714" s="27">
        <v>0.0</v>
      </c>
      <c r="E714" s="41"/>
    </row>
    <row r="715" hidden="1">
      <c r="A715" s="31" t="s">
        <v>3436</v>
      </c>
      <c r="B715" s="29">
        <v>0.0</v>
      </c>
      <c r="C715" s="26"/>
      <c r="D715" s="27">
        <v>0.0</v>
      </c>
      <c r="E715" s="41"/>
    </row>
    <row r="716" hidden="1">
      <c r="A716" s="31" t="s">
        <v>3438</v>
      </c>
      <c r="B716" s="29">
        <v>0.0</v>
      </c>
      <c r="C716" s="26"/>
      <c r="D716" s="27">
        <v>0.0</v>
      </c>
      <c r="E716" s="41"/>
    </row>
    <row r="717" hidden="1">
      <c r="A717" s="31" t="s">
        <v>3439</v>
      </c>
      <c r="B717" s="29">
        <v>0.0</v>
      </c>
      <c r="C717" s="26"/>
      <c r="D717" s="27">
        <v>0.0</v>
      </c>
      <c r="E717" s="40"/>
    </row>
    <row r="718" hidden="1">
      <c r="A718" s="31" t="s">
        <v>3441</v>
      </c>
      <c r="B718" s="29">
        <v>2320.0</v>
      </c>
      <c r="C718" s="26">
        <v>2320.0</v>
      </c>
      <c r="D718" s="27">
        <v>0.0</v>
      </c>
      <c r="E718" s="28"/>
    </row>
    <row r="719" hidden="1">
      <c r="A719" s="57" t="s">
        <v>3442</v>
      </c>
      <c r="B719" s="29">
        <v>75406.0</v>
      </c>
      <c r="C719" s="29">
        <v>75406.0</v>
      </c>
      <c r="D719" s="27">
        <v>0.0</v>
      </c>
      <c r="E719" s="41"/>
    </row>
    <row r="720" hidden="1">
      <c r="A720" s="57" t="s">
        <v>3443</v>
      </c>
      <c r="B720" s="29">
        <v>30150.0</v>
      </c>
      <c r="C720" s="58">
        <v>29821.0</v>
      </c>
      <c r="D720" s="27">
        <v>-329.0</v>
      </c>
      <c r="E720" s="41"/>
    </row>
    <row r="721" hidden="1">
      <c r="A721" s="57" t="s">
        <v>3444</v>
      </c>
      <c r="B721" s="29">
        <v>49611.0</v>
      </c>
      <c r="C721" s="58">
        <v>49611.0</v>
      </c>
      <c r="D721" s="27">
        <v>0.0</v>
      </c>
      <c r="E721" s="41"/>
    </row>
    <row r="722" hidden="1">
      <c r="A722" s="57" t="s">
        <v>3445</v>
      </c>
      <c r="B722" s="29">
        <v>22966.0</v>
      </c>
      <c r="C722" s="58">
        <v>22966.0</v>
      </c>
      <c r="D722" s="27">
        <v>0.0</v>
      </c>
      <c r="E722" s="41"/>
    </row>
    <row r="723" hidden="1">
      <c r="A723" s="57" t="s">
        <v>3447</v>
      </c>
      <c r="B723" s="29">
        <v>1140.0</v>
      </c>
      <c r="C723" s="58">
        <v>1140.0</v>
      </c>
      <c r="D723" s="27">
        <v>0.0</v>
      </c>
      <c r="E723" s="41"/>
    </row>
    <row r="724" hidden="1">
      <c r="A724" s="57" t="s">
        <v>3448</v>
      </c>
      <c r="B724" s="29">
        <v>0.0</v>
      </c>
      <c r="C724" s="58">
        <v>0.0</v>
      </c>
      <c r="D724" s="27">
        <v>0.0</v>
      </c>
      <c r="E724" s="41"/>
    </row>
    <row r="725" hidden="1">
      <c r="A725" s="35" t="s">
        <v>3449</v>
      </c>
      <c r="B725" s="29">
        <v>199937.0</v>
      </c>
      <c r="C725" s="58">
        <v>199608.0</v>
      </c>
      <c r="D725" s="27">
        <v>-329.0</v>
      </c>
      <c r="E725" s="41"/>
    </row>
    <row r="726" hidden="1">
      <c r="A726" s="36" t="s">
        <v>3450</v>
      </c>
      <c r="B726" s="42">
        <v>232.0</v>
      </c>
      <c r="C726" s="70">
        <v>232.0</v>
      </c>
      <c r="D726" s="65">
        <v>0.0</v>
      </c>
      <c r="E726" s="45"/>
    </row>
    <row r="727" hidden="1"/>
    <row r="728" hidden="1"/>
    <row r="729" hidden="1">
      <c r="A729" s="5" t="s">
        <v>4464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3423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3" t="s">
        <v>3424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4" t="s">
        <v>4468</v>
      </c>
      <c r="B735" s="7"/>
      <c r="C735" s="16"/>
      <c r="D735" s="55" t="s">
        <v>4469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3425</v>
      </c>
      <c r="B737" s="6"/>
      <c r="C737" s="6"/>
      <c r="D737" s="6"/>
      <c r="E737" s="7"/>
    </row>
    <row r="738" hidden="1">
      <c r="A738" s="20" t="s">
        <v>3426</v>
      </c>
      <c r="B738" s="21" t="s">
        <v>3427</v>
      </c>
      <c r="C738" s="22" t="s">
        <v>3428</v>
      </c>
      <c r="D738" s="21" t="s">
        <v>3429</v>
      </c>
      <c r="E738" s="23" t="s">
        <v>13</v>
      </c>
    </row>
    <row r="739" hidden="1">
      <c r="A739" s="56" t="s">
        <v>3430</v>
      </c>
      <c r="B739" s="25">
        <v>10849.0</v>
      </c>
      <c r="C739" s="26">
        <v>11356.0</v>
      </c>
      <c r="D739" s="27">
        <v>507.0</v>
      </c>
      <c r="E739" s="40"/>
    </row>
    <row r="740" hidden="1">
      <c r="A740" s="56" t="s">
        <v>3431</v>
      </c>
      <c r="B740" s="29">
        <v>14868.0</v>
      </c>
      <c r="C740" s="26">
        <v>12121.0</v>
      </c>
      <c r="D740" s="27">
        <v>-2747.0</v>
      </c>
      <c r="E740" s="40" t="s">
        <v>7862</v>
      </c>
    </row>
    <row r="741" hidden="1">
      <c r="A741" s="56" t="s">
        <v>3432</v>
      </c>
      <c r="B741" s="29">
        <v>0.0</v>
      </c>
      <c r="C741" s="26"/>
      <c r="D741" s="27">
        <v>0.0</v>
      </c>
      <c r="E741" s="41"/>
    </row>
    <row r="742" hidden="1">
      <c r="A742" s="56" t="s">
        <v>3434</v>
      </c>
      <c r="B742" s="29">
        <v>200.0</v>
      </c>
      <c r="C742" s="26"/>
      <c r="D742" s="27">
        <v>-200.0</v>
      </c>
      <c r="E742" s="40" t="s">
        <v>7863</v>
      </c>
    </row>
    <row r="743" hidden="1">
      <c r="A743" s="31" t="s">
        <v>3436</v>
      </c>
      <c r="B743" s="29">
        <v>0.0</v>
      </c>
      <c r="C743" s="26"/>
      <c r="D743" s="27">
        <v>0.0</v>
      </c>
      <c r="E743" s="41"/>
    </row>
    <row r="744" hidden="1">
      <c r="A744" s="31" t="s">
        <v>3438</v>
      </c>
      <c r="B744" s="29">
        <v>0.0</v>
      </c>
      <c r="C744" s="26"/>
      <c r="D744" s="27">
        <v>0.0</v>
      </c>
      <c r="E744" s="41"/>
    </row>
    <row r="745" hidden="1">
      <c r="A745" s="31" t="s">
        <v>3439</v>
      </c>
      <c r="B745" s="29">
        <v>0.0</v>
      </c>
      <c r="C745" s="26"/>
      <c r="D745" s="27">
        <v>0.0</v>
      </c>
      <c r="E745" s="40"/>
    </row>
    <row r="746" hidden="1">
      <c r="A746" s="31" t="s">
        <v>3441</v>
      </c>
      <c r="B746" s="29">
        <v>2440.0</v>
      </c>
      <c r="C746" s="26">
        <v>2440.0</v>
      </c>
      <c r="D746" s="27">
        <v>0.0</v>
      </c>
      <c r="E746" s="28"/>
    </row>
    <row r="747" hidden="1">
      <c r="A747" s="57" t="s">
        <v>3442</v>
      </c>
      <c r="B747" s="29">
        <v>76988.0</v>
      </c>
      <c r="C747" s="29">
        <v>76988.0</v>
      </c>
      <c r="D747" s="27">
        <v>0.0</v>
      </c>
      <c r="E747" s="41"/>
    </row>
    <row r="748" hidden="1">
      <c r="A748" s="57" t="s">
        <v>3443</v>
      </c>
      <c r="B748" s="29">
        <v>33392.0</v>
      </c>
      <c r="C748" s="58">
        <v>32525.0</v>
      </c>
      <c r="D748" s="27">
        <v>-867.0</v>
      </c>
      <c r="E748" s="41"/>
    </row>
    <row r="749" hidden="1">
      <c r="A749" s="57" t="s">
        <v>3444</v>
      </c>
      <c r="B749" s="29">
        <v>52148.0</v>
      </c>
      <c r="C749" s="58">
        <v>51934.0</v>
      </c>
      <c r="D749" s="27">
        <v>-214.0</v>
      </c>
      <c r="E749" s="41"/>
    </row>
    <row r="750" hidden="1">
      <c r="A750" s="57" t="s">
        <v>3445</v>
      </c>
      <c r="B750" s="29">
        <v>25202.0</v>
      </c>
      <c r="C750" s="58">
        <v>25202.0</v>
      </c>
      <c r="D750" s="27">
        <v>0.0</v>
      </c>
      <c r="E750" s="41"/>
    </row>
    <row r="751" hidden="1">
      <c r="A751" s="57" t="s">
        <v>3447</v>
      </c>
      <c r="B751" s="29">
        <v>661.0</v>
      </c>
      <c r="C751" s="58">
        <v>661.0</v>
      </c>
      <c r="D751" s="27">
        <v>0.0</v>
      </c>
      <c r="E751" s="41"/>
    </row>
    <row r="752" hidden="1">
      <c r="A752" s="57" t="s">
        <v>3448</v>
      </c>
      <c r="B752" s="29">
        <v>0.0</v>
      </c>
      <c r="C752" s="58">
        <v>0.0</v>
      </c>
      <c r="D752" s="27">
        <v>0.0</v>
      </c>
      <c r="E752" s="41"/>
    </row>
    <row r="753" hidden="1">
      <c r="A753" s="35" t="s">
        <v>3449</v>
      </c>
      <c r="B753" s="29">
        <v>217254.5</v>
      </c>
      <c r="C753" s="58">
        <v>216173.5</v>
      </c>
      <c r="D753" s="27">
        <v>-1081.0</v>
      </c>
      <c r="E753" s="41"/>
    </row>
    <row r="754" hidden="1">
      <c r="A754" s="36" t="s">
        <v>3450</v>
      </c>
      <c r="B754" s="42">
        <v>-506.5</v>
      </c>
      <c r="C754" s="70">
        <v>-2946.5</v>
      </c>
      <c r="D754" s="65">
        <v>-2440.0</v>
      </c>
      <c r="E754" s="45"/>
    </row>
    <row r="755" hidden="1"/>
    <row r="756" hidden="1"/>
    <row r="757" hidden="1">
      <c r="A757" s="5" t="s">
        <v>4464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3423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3" t="s">
        <v>3424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4" t="s">
        <v>4468</v>
      </c>
      <c r="B763" s="7"/>
      <c r="C763" s="16"/>
      <c r="D763" s="55" t="s">
        <v>4469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3425</v>
      </c>
      <c r="B765" s="6"/>
      <c r="C765" s="6"/>
      <c r="D765" s="6"/>
      <c r="E765" s="7"/>
    </row>
    <row r="766" hidden="1">
      <c r="A766" s="20" t="s">
        <v>3426</v>
      </c>
      <c r="B766" s="21" t="s">
        <v>3427</v>
      </c>
      <c r="C766" s="22" t="s">
        <v>3428</v>
      </c>
      <c r="D766" s="21" t="s">
        <v>3429</v>
      </c>
      <c r="E766" s="23" t="s">
        <v>13</v>
      </c>
    </row>
    <row r="767" hidden="1">
      <c r="A767" s="56" t="s">
        <v>3430</v>
      </c>
      <c r="B767" s="25">
        <v>7087.0</v>
      </c>
      <c r="C767" s="26">
        <v>7087.0</v>
      </c>
      <c r="D767" s="27">
        <v>0.0</v>
      </c>
      <c r="E767" s="40"/>
    </row>
    <row r="768" hidden="1">
      <c r="A768" s="56" t="s">
        <v>3431</v>
      </c>
      <c r="B768" s="29">
        <v>12136.0</v>
      </c>
      <c r="C768" s="26">
        <v>12136.0</v>
      </c>
      <c r="D768" s="27">
        <v>0.0</v>
      </c>
      <c r="E768" s="40"/>
    </row>
    <row r="769" hidden="1">
      <c r="A769" s="56" t="s">
        <v>3432</v>
      </c>
      <c r="B769" s="29">
        <v>0.0</v>
      </c>
      <c r="C769" s="26"/>
      <c r="D769" s="27">
        <v>0.0</v>
      </c>
      <c r="E769" s="41"/>
    </row>
    <row r="770" hidden="1">
      <c r="A770" s="56" t="s">
        <v>3434</v>
      </c>
      <c r="B770" s="29">
        <v>0.0</v>
      </c>
      <c r="C770" s="26"/>
      <c r="D770" s="27">
        <v>0.0</v>
      </c>
      <c r="E770" s="40"/>
    </row>
    <row r="771" hidden="1">
      <c r="A771" s="31" t="s">
        <v>3436</v>
      </c>
      <c r="B771" s="29">
        <v>0.0</v>
      </c>
      <c r="C771" s="26"/>
      <c r="D771" s="27">
        <v>0.0</v>
      </c>
      <c r="E771" s="41"/>
    </row>
    <row r="772" hidden="1">
      <c r="A772" s="31" t="s">
        <v>3438</v>
      </c>
      <c r="B772" s="29">
        <v>0.0</v>
      </c>
      <c r="C772" s="26"/>
      <c r="D772" s="27">
        <v>0.0</v>
      </c>
      <c r="E772" s="41"/>
    </row>
    <row r="773" hidden="1">
      <c r="A773" s="31" t="s">
        <v>3439</v>
      </c>
      <c r="B773" s="29">
        <v>0.0</v>
      </c>
      <c r="C773" s="26"/>
      <c r="D773" s="27">
        <v>0.0</v>
      </c>
      <c r="E773" s="40"/>
    </row>
    <row r="774" hidden="1">
      <c r="A774" s="31" t="s">
        <v>3441</v>
      </c>
      <c r="B774" s="29">
        <v>1280.0</v>
      </c>
      <c r="C774" s="26">
        <v>1400.0</v>
      </c>
      <c r="D774" s="27">
        <v>120.0</v>
      </c>
      <c r="E774" s="28"/>
    </row>
    <row r="775" hidden="1">
      <c r="A775" s="57" t="s">
        <v>3442</v>
      </c>
      <c r="B775" s="29">
        <v>65046.0</v>
      </c>
      <c r="C775" s="29">
        <v>65046.0</v>
      </c>
      <c r="D775" s="27">
        <v>0.0</v>
      </c>
      <c r="E775" s="41"/>
    </row>
    <row r="776" hidden="1">
      <c r="A776" s="57" t="s">
        <v>3443</v>
      </c>
      <c r="B776" s="29">
        <v>29125.0</v>
      </c>
      <c r="C776" s="58">
        <v>29125.0</v>
      </c>
      <c r="D776" s="27">
        <v>0.0</v>
      </c>
      <c r="E776" s="41"/>
    </row>
    <row r="777" hidden="1">
      <c r="A777" s="57" t="s">
        <v>3444</v>
      </c>
      <c r="B777" s="29">
        <v>47093.0</v>
      </c>
      <c r="C777" s="58">
        <v>47093.0</v>
      </c>
      <c r="D777" s="27">
        <v>0.0</v>
      </c>
      <c r="E777" s="41"/>
    </row>
    <row r="778" hidden="1">
      <c r="A778" s="57" t="s">
        <v>3445</v>
      </c>
      <c r="B778" s="29">
        <v>18926.0</v>
      </c>
      <c r="C778" s="58">
        <v>18926.0</v>
      </c>
      <c r="D778" s="27">
        <v>0.0</v>
      </c>
      <c r="E778" s="41"/>
    </row>
    <row r="779" hidden="1">
      <c r="A779" s="57" t="s">
        <v>3447</v>
      </c>
      <c r="B779" s="29">
        <v>0.0</v>
      </c>
      <c r="C779" s="58">
        <v>0.0</v>
      </c>
      <c r="D779" s="27">
        <v>0.0</v>
      </c>
      <c r="E779" s="41"/>
    </row>
    <row r="780" hidden="1">
      <c r="A780" s="57" t="s">
        <v>3448</v>
      </c>
      <c r="B780" s="29">
        <v>0.0</v>
      </c>
      <c r="C780" s="58">
        <v>0.0</v>
      </c>
      <c r="D780" s="27">
        <v>0.0</v>
      </c>
      <c r="E780" s="41"/>
    </row>
    <row r="781" hidden="1">
      <c r="A781" s="35" t="s">
        <v>3449</v>
      </c>
      <c r="B781" s="29">
        <v>180692.5</v>
      </c>
      <c r="C781" s="58">
        <v>180692.5</v>
      </c>
      <c r="D781" s="27">
        <v>0.0</v>
      </c>
      <c r="E781" s="41"/>
    </row>
    <row r="782" hidden="1">
      <c r="A782" s="36" t="s">
        <v>3450</v>
      </c>
      <c r="B782" s="42">
        <v>0.5</v>
      </c>
      <c r="C782" s="70">
        <v>120.5</v>
      </c>
      <c r="D782" s="65">
        <v>120.0</v>
      </c>
      <c r="E782" s="45"/>
    </row>
    <row r="783" hidden="1"/>
    <row r="784" hidden="1"/>
    <row r="785" hidden="1">
      <c r="A785" s="5" t="s">
        <v>4464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3423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3" t="s">
        <v>3424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4" t="s">
        <v>4468</v>
      </c>
      <c r="B791" s="7"/>
      <c r="C791" s="16"/>
      <c r="D791" s="55" t="s">
        <v>4475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3425</v>
      </c>
      <c r="B793" s="6"/>
      <c r="C793" s="6"/>
      <c r="D793" s="6"/>
      <c r="E793" s="7"/>
    </row>
    <row r="794" hidden="1">
      <c r="A794" s="20" t="s">
        <v>3426</v>
      </c>
      <c r="B794" s="21" t="s">
        <v>3427</v>
      </c>
      <c r="C794" s="22" t="s">
        <v>3428</v>
      </c>
      <c r="D794" s="21" t="s">
        <v>3429</v>
      </c>
      <c r="E794" s="23" t="s">
        <v>13</v>
      </c>
    </row>
    <row r="795" hidden="1">
      <c r="A795" s="56" t="s">
        <v>3430</v>
      </c>
      <c r="B795" s="25">
        <v>6482.0</v>
      </c>
      <c r="C795" s="26">
        <v>3425.0</v>
      </c>
      <c r="D795" s="27">
        <v>-3057.0</v>
      </c>
      <c r="E795" s="40"/>
    </row>
    <row r="796" hidden="1">
      <c r="A796" s="56" t="s">
        <v>3431</v>
      </c>
      <c r="B796" s="29">
        <v>5670.0</v>
      </c>
      <c r="C796" s="26">
        <v>5670.0</v>
      </c>
      <c r="D796" s="27">
        <v>0.0</v>
      </c>
      <c r="E796" s="40"/>
    </row>
    <row r="797" hidden="1">
      <c r="A797" s="56" t="s">
        <v>3432</v>
      </c>
      <c r="B797" s="29">
        <v>0.0</v>
      </c>
      <c r="C797" s="26"/>
      <c r="D797" s="27">
        <v>0.0</v>
      </c>
      <c r="E797" s="41"/>
    </row>
    <row r="798" hidden="1">
      <c r="A798" s="56" t="s">
        <v>3434</v>
      </c>
      <c r="B798" s="25">
        <v>0.0</v>
      </c>
      <c r="C798" s="26"/>
      <c r="D798" s="27">
        <v>0.0</v>
      </c>
      <c r="E798" s="40"/>
    </row>
    <row r="799" hidden="1">
      <c r="A799" s="31" t="s">
        <v>3436</v>
      </c>
      <c r="B799" s="29">
        <v>0.0</v>
      </c>
      <c r="C799" s="26"/>
      <c r="D799" s="27">
        <v>0.0</v>
      </c>
      <c r="E799" s="41"/>
    </row>
    <row r="800" hidden="1">
      <c r="A800" s="31" t="s">
        <v>3438</v>
      </c>
      <c r="B800" s="29">
        <v>0.0</v>
      </c>
      <c r="C800" s="26"/>
      <c r="D800" s="27">
        <v>0.0</v>
      </c>
      <c r="E800" s="41"/>
    </row>
    <row r="801" hidden="1">
      <c r="A801" s="31" t="s">
        <v>3439</v>
      </c>
      <c r="B801" s="29">
        <v>0.0</v>
      </c>
      <c r="C801" s="26">
        <v>3000.0</v>
      </c>
      <c r="D801" s="27">
        <v>3000.0</v>
      </c>
      <c r="E801" s="28" t="s">
        <v>7864</v>
      </c>
    </row>
    <row r="802" hidden="1">
      <c r="A802" s="31" t="s">
        <v>3441</v>
      </c>
      <c r="B802" s="29">
        <v>800.0</v>
      </c>
      <c r="C802" s="26">
        <v>800.0</v>
      </c>
      <c r="D802" s="27">
        <v>0.0</v>
      </c>
      <c r="E802" s="28"/>
    </row>
    <row r="803" hidden="1">
      <c r="A803" s="57" t="s">
        <v>3442</v>
      </c>
      <c r="B803" s="29">
        <v>47517.0</v>
      </c>
      <c r="C803" s="29">
        <v>47253.0</v>
      </c>
      <c r="D803" s="27">
        <v>-264.0</v>
      </c>
      <c r="E803" s="41"/>
    </row>
    <row r="804" hidden="1">
      <c r="A804" s="57" t="s">
        <v>3443</v>
      </c>
      <c r="B804" s="29">
        <v>17196.0</v>
      </c>
      <c r="C804" s="58">
        <v>17196.0</v>
      </c>
      <c r="D804" s="27">
        <v>0.0</v>
      </c>
      <c r="E804" s="41"/>
    </row>
    <row r="805" hidden="1">
      <c r="A805" s="57" t="s">
        <v>3444</v>
      </c>
      <c r="B805" s="29">
        <v>39877.0</v>
      </c>
      <c r="C805" s="58">
        <v>39521.0</v>
      </c>
      <c r="D805" s="27">
        <v>-356.0</v>
      </c>
      <c r="E805" s="41"/>
    </row>
    <row r="806" hidden="1">
      <c r="A806" s="57" t="s">
        <v>3445</v>
      </c>
      <c r="B806" s="29">
        <v>11974.0</v>
      </c>
      <c r="C806" s="58">
        <v>11974.0</v>
      </c>
      <c r="D806" s="27">
        <v>0.0</v>
      </c>
      <c r="E806" s="41"/>
    </row>
    <row r="807" hidden="1">
      <c r="A807" s="57" t="s">
        <v>3447</v>
      </c>
      <c r="B807" s="29">
        <v>1201.0</v>
      </c>
      <c r="C807" s="58">
        <v>1201.0</v>
      </c>
      <c r="D807" s="27">
        <v>0.0</v>
      </c>
      <c r="E807" s="41"/>
    </row>
    <row r="808" hidden="1">
      <c r="A808" s="57" t="s">
        <v>3448</v>
      </c>
      <c r="B808" s="29">
        <v>0.0</v>
      </c>
      <c r="C808" s="58">
        <v>0.0</v>
      </c>
      <c r="D808" s="27">
        <v>0.0</v>
      </c>
      <c r="E808" s="41"/>
    </row>
    <row r="809" hidden="1">
      <c r="A809" s="35" t="s">
        <v>3449</v>
      </c>
      <c r="B809" s="29">
        <v>130717.0</v>
      </c>
      <c r="C809" s="58">
        <v>130097.0</v>
      </c>
      <c r="D809" s="27">
        <v>-620.0</v>
      </c>
      <c r="E809" s="41"/>
    </row>
    <row r="810" hidden="1">
      <c r="A810" s="36" t="s">
        <v>3450</v>
      </c>
      <c r="B810" s="42" t="s">
        <v>7865</v>
      </c>
      <c r="C810" s="70">
        <v>-57.0</v>
      </c>
      <c r="D810" s="65" t="e">
        <v>#VALUE!</v>
      </c>
      <c r="E810" s="45"/>
    </row>
    <row r="811" hidden="1"/>
    <row r="812" hidden="1"/>
    <row r="813" hidden="1">
      <c r="A813" s="5" t="s">
        <v>4464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3423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45691.0</v>
      </c>
      <c r="B817" s="6"/>
      <c r="C817" s="53" t="s">
        <v>3424</v>
      </c>
      <c r="D817" s="15">
        <v>45697.0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4" t="s">
        <v>4468</v>
      </c>
      <c r="B819" s="7"/>
      <c r="C819" s="16"/>
      <c r="D819" s="55" t="s">
        <v>4469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3425</v>
      </c>
      <c r="B821" s="6"/>
      <c r="C821" s="6"/>
      <c r="D821" s="6"/>
      <c r="E821" s="7"/>
    </row>
    <row r="822" hidden="1">
      <c r="A822" s="20" t="s">
        <v>3426</v>
      </c>
      <c r="B822" s="21" t="s">
        <v>3427</v>
      </c>
      <c r="C822" s="22" t="s">
        <v>3428</v>
      </c>
      <c r="D822" s="21" t="s">
        <v>3429</v>
      </c>
      <c r="E822" s="23" t="s">
        <v>13</v>
      </c>
    </row>
    <row r="823" hidden="1">
      <c r="A823" s="56" t="s">
        <v>3430</v>
      </c>
      <c r="B823" s="25">
        <v>6720.0</v>
      </c>
      <c r="C823" s="26">
        <v>6720.0</v>
      </c>
      <c r="D823" s="27">
        <v>0.0</v>
      </c>
      <c r="E823" s="40"/>
    </row>
    <row r="824" hidden="1">
      <c r="A824" s="56" t="s">
        <v>3431</v>
      </c>
      <c r="B824" s="29">
        <v>8963.0</v>
      </c>
      <c r="C824" s="26">
        <v>8241.0</v>
      </c>
      <c r="D824" s="27">
        <v>-722.0</v>
      </c>
      <c r="E824" s="40" t="s">
        <v>7866</v>
      </c>
    </row>
    <row r="825" hidden="1">
      <c r="A825" s="56" t="s">
        <v>3432</v>
      </c>
      <c r="B825" s="29">
        <v>560.0</v>
      </c>
      <c r="C825" s="26">
        <v>560.0</v>
      </c>
      <c r="D825" s="27">
        <v>0.0</v>
      </c>
      <c r="E825" s="41"/>
    </row>
    <row r="826" hidden="1">
      <c r="A826" s="56" t="s">
        <v>3434</v>
      </c>
      <c r="B826" s="25">
        <v>0.0</v>
      </c>
      <c r="C826" s="26"/>
      <c r="D826" s="27">
        <v>0.0</v>
      </c>
      <c r="E826" s="40"/>
    </row>
    <row r="827" hidden="1">
      <c r="A827" s="31" t="s">
        <v>3436</v>
      </c>
      <c r="B827" s="29">
        <v>0.0</v>
      </c>
      <c r="C827" s="26"/>
      <c r="D827" s="27">
        <v>0.0</v>
      </c>
      <c r="E827" s="41"/>
    </row>
    <row r="828" hidden="1">
      <c r="A828" s="31" t="s">
        <v>3438</v>
      </c>
      <c r="B828" s="29">
        <v>0.0</v>
      </c>
      <c r="C828" s="26"/>
      <c r="D828" s="27">
        <v>0.0</v>
      </c>
      <c r="E828" s="41"/>
    </row>
    <row r="829" hidden="1">
      <c r="A829" s="31" t="s">
        <v>3439</v>
      </c>
      <c r="B829" s="29">
        <v>0.0</v>
      </c>
      <c r="C829" s="26"/>
      <c r="D829" s="27">
        <v>0.0</v>
      </c>
      <c r="E829" s="28"/>
    </row>
    <row r="830" hidden="1">
      <c r="A830" s="31" t="s">
        <v>3441</v>
      </c>
      <c r="B830" s="29">
        <v>1560.0</v>
      </c>
      <c r="C830" s="26">
        <v>1574.0</v>
      </c>
      <c r="D830" s="27">
        <v>14.0</v>
      </c>
      <c r="E830" s="28"/>
    </row>
    <row r="831" hidden="1">
      <c r="A831" s="57" t="s">
        <v>3442</v>
      </c>
      <c r="B831" s="29">
        <v>63473.0</v>
      </c>
      <c r="C831" s="29">
        <v>63473.0</v>
      </c>
      <c r="D831" s="27">
        <v>0.0</v>
      </c>
      <c r="E831" s="41"/>
    </row>
    <row r="832" hidden="1">
      <c r="A832" s="57" t="s">
        <v>3443</v>
      </c>
      <c r="B832" s="29">
        <v>36172.0</v>
      </c>
      <c r="C832" s="58">
        <v>36172.0</v>
      </c>
      <c r="D832" s="27">
        <v>0.0</v>
      </c>
      <c r="E832" s="41"/>
    </row>
    <row r="833" hidden="1">
      <c r="A833" s="57" t="s">
        <v>3444</v>
      </c>
      <c r="B833" s="29">
        <v>40663.0</v>
      </c>
      <c r="C833" s="58">
        <v>40663.0</v>
      </c>
      <c r="D833" s="27">
        <v>0.0</v>
      </c>
      <c r="E833" s="41"/>
    </row>
    <row r="834" hidden="1">
      <c r="A834" s="57" t="s">
        <v>3445</v>
      </c>
      <c r="B834" s="29">
        <v>19618.0</v>
      </c>
      <c r="C834" s="58">
        <v>19618.0</v>
      </c>
      <c r="D834" s="27">
        <v>0.0</v>
      </c>
      <c r="E834" s="41"/>
    </row>
    <row r="835" hidden="1">
      <c r="A835" s="57" t="s">
        <v>3447</v>
      </c>
      <c r="B835" s="29">
        <v>987.0</v>
      </c>
      <c r="C835" s="58">
        <v>987.0</v>
      </c>
      <c r="D835" s="27">
        <v>0.0</v>
      </c>
      <c r="E835" s="41"/>
    </row>
    <row r="836" hidden="1">
      <c r="A836" s="57" t="s">
        <v>3448</v>
      </c>
      <c r="B836" s="29">
        <v>0.0</v>
      </c>
      <c r="C836" s="58">
        <v>0.0</v>
      </c>
      <c r="D836" s="27">
        <v>0.0</v>
      </c>
      <c r="E836" s="41"/>
    </row>
    <row r="837" hidden="1">
      <c r="A837" s="35" t="s">
        <v>3449</v>
      </c>
      <c r="B837" s="29">
        <v>177874.5</v>
      </c>
      <c r="C837" s="58">
        <v>177874.5</v>
      </c>
      <c r="D837" s="27">
        <v>0.0</v>
      </c>
      <c r="E837" s="41"/>
    </row>
    <row r="838" hidden="1">
      <c r="A838" s="36" t="s">
        <v>3450</v>
      </c>
      <c r="B838" s="42">
        <v>841.5</v>
      </c>
      <c r="C838" s="70">
        <v>133.5</v>
      </c>
      <c r="D838" s="65">
        <v>-708.0</v>
      </c>
      <c r="E838" s="45"/>
    </row>
    <row r="839" hidden="1"/>
    <row r="840" hidden="1"/>
    <row r="841" hidden="1">
      <c r="A841" s="5" t="s">
        <v>4464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3423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45698.0</v>
      </c>
      <c r="B845" s="6"/>
      <c r="C845" s="53" t="s">
        <v>3424</v>
      </c>
      <c r="D845" s="15">
        <v>45704.0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4" t="s">
        <v>4468</v>
      </c>
      <c r="B847" s="7"/>
      <c r="C847" s="16"/>
      <c r="D847" s="55" t="s">
        <v>4469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3425</v>
      </c>
      <c r="B849" s="6"/>
      <c r="C849" s="6"/>
      <c r="D849" s="6"/>
      <c r="E849" s="7"/>
    </row>
    <row r="850" hidden="1">
      <c r="A850" s="20" t="s">
        <v>3426</v>
      </c>
      <c r="B850" s="21" t="s">
        <v>3427</v>
      </c>
      <c r="C850" s="22" t="s">
        <v>3428</v>
      </c>
      <c r="D850" s="21" t="s">
        <v>3429</v>
      </c>
      <c r="E850" s="23" t="s">
        <v>13</v>
      </c>
    </row>
    <row r="851" hidden="1">
      <c r="A851" s="56" t="s">
        <v>3430</v>
      </c>
      <c r="B851" s="25">
        <v>7897.0</v>
      </c>
      <c r="C851" s="26">
        <v>7897.0</v>
      </c>
      <c r="D851" s="27">
        <v>0.0</v>
      </c>
      <c r="E851" s="40"/>
    </row>
    <row r="852" hidden="1">
      <c r="A852" s="56" t="s">
        <v>3431</v>
      </c>
      <c r="B852" s="29">
        <v>12168.0</v>
      </c>
      <c r="C852" s="26">
        <v>12168.0</v>
      </c>
      <c r="D852" s="27">
        <v>0.0</v>
      </c>
      <c r="E852" s="40"/>
    </row>
    <row r="853" hidden="1">
      <c r="A853" s="56" t="s">
        <v>3432</v>
      </c>
      <c r="B853" s="29">
        <v>0.0</v>
      </c>
      <c r="C853" s="26"/>
      <c r="D853" s="27">
        <v>0.0</v>
      </c>
      <c r="E853" s="41"/>
    </row>
    <row r="854" hidden="1">
      <c r="A854" s="56" t="s">
        <v>3434</v>
      </c>
      <c r="B854" s="25">
        <v>0.0</v>
      </c>
      <c r="C854" s="26"/>
      <c r="D854" s="27">
        <v>0.0</v>
      </c>
      <c r="E854" s="40"/>
    </row>
    <row r="855" hidden="1">
      <c r="A855" s="31" t="s">
        <v>3436</v>
      </c>
      <c r="B855" s="29">
        <v>0.0</v>
      </c>
      <c r="C855" s="26"/>
      <c r="D855" s="27">
        <v>0.0</v>
      </c>
      <c r="E855" s="41"/>
    </row>
    <row r="856" hidden="1">
      <c r="A856" s="31" t="s">
        <v>3438</v>
      </c>
      <c r="B856" s="29">
        <v>0.0</v>
      </c>
      <c r="C856" s="26"/>
      <c r="D856" s="27">
        <v>0.0</v>
      </c>
      <c r="E856" s="41"/>
    </row>
    <row r="857" hidden="1">
      <c r="A857" s="31" t="s">
        <v>3439</v>
      </c>
      <c r="B857" s="29">
        <v>0.0</v>
      </c>
      <c r="C857" s="26"/>
      <c r="D857" s="27">
        <v>0.0</v>
      </c>
      <c r="E857" s="28"/>
    </row>
    <row r="858" hidden="1">
      <c r="A858" s="31" t="s">
        <v>3441</v>
      </c>
      <c r="B858" s="29">
        <v>1520.0</v>
      </c>
      <c r="C858" s="26">
        <v>1520.0</v>
      </c>
      <c r="D858" s="27">
        <v>0.0</v>
      </c>
      <c r="E858" s="28"/>
    </row>
    <row r="859" hidden="1">
      <c r="A859" s="57" t="s">
        <v>3442</v>
      </c>
      <c r="B859" s="29">
        <v>86856.0</v>
      </c>
      <c r="C859" s="29">
        <v>87385.0</v>
      </c>
      <c r="D859" s="27">
        <v>529.0</v>
      </c>
      <c r="E859" s="41"/>
    </row>
    <row r="860" hidden="1">
      <c r="A860" s="57" t="s">
        <v>3443</v>
      </c>
      <c r="B860" s="29">
        <v>58429.0</v>
      </c>
      <c r="C860" s="58">
        <v>58429.0</v>
      </c>
      <c r="D860" s="27">
        <v>0.0</v>
      </c>
      <c r="E860" s="41"/>
    </row>
    <row r="861" hidden="1">
      <c r="A861" s="57" t="s">
        <v>3444</v>
      </c>
      <c r="B861" s="29">
        <v>35168.0</v>
      </c>
      <c r="C861" s="58">
        <v>35168.0</v>
      </c>
      <c r="D861" s="27">
        <v>0.0</v>
      </c>
      <c r="E861" s="41"/>
    </row>
    <row r="862" hidden="1">
      <c r="A862" s="57" t="s">
        <v>3445</v>
      </c>
      <c r="B862" s="29">
        <v>22343.0</v>
      </c>
      <c r="C862" s="58">
        <v>22343.0</v>
      </c>
      <c r="D862" s="27">
        <v>0.0</v>
      </c>
      <c r="E862" s="41"/>
    </row>
    <row r="863" hidden="1">
      <c r="A863" s="57" t="s">
        <v>3447</v>
      </c>
      <c r="B863" s="29">
        <v>1572.0</v>
      </c>
      <c r="C863" s="58">
        <v>1572.0</v>
      </c>
      <c r="D863" s="27">
        <v>0.0</v>
      </c>
      <c r="E863" s="41"/>
    </row>
    <row r="864" hidden="1">
      <c r="A864" s="57" t="s">
        <v>3448</v>
      </c>
      <c r="B864" s="29">
        <v>0.0</v>
      </c>
      <c r="C864" s="58">
        <v>0.0</v>
      </c>
      <c r="D864" s="27">
        <v>0.0</v>
      </c>
      <c r="E864" s="41"/>
    </row>
    <row r="865" hidden="1">
      <c r="A865" s="35" t="s">
        <v>3449</v>
      </c>
      <c r="B865" s="29">
        <v>225903.5</v>
      </c>
      <c r="C865" s="58">
        <v>226432.5</v>
      </c>
      <c r="D865" s="27">
        <v>529.0</v>
      </c>
      <c r="E865" s="41"/>
    </row>
    <row r="866" hidden="1">
      <c r="A866" s="36" t="s">
        <v>3450</v>
      </c>
      <c r="B866" s="42">
        <v>49.5</v>
      </c>
      <c r="C866" s="70">
        <v>49.5</v>
      </c>
      <c r="D866" s="65">
        <v>0.0</v>
      </c>
      <c r="E866" s="45"/>
    </row>
    <row r="867" hidden="1"/>
    <row r="868" hidden="1"/>
    <row r="869" hidden="1">
      <c r="A869" s="5" t="s">
        <v>4464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3423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45712.0</v>
      </c>
      <c r="B873" s="6"/>
      <c r="C873" s="53" t="s">
        <v>3424</v>
      </c>
      <c r="D873" s="15">
        <v>45716.0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4" t="s">
        <v>4468</v>
      </c>
      <c r="B875" s="7"/>
      <c r="C875" s="16"/>
      <c r="D875" s="55" t="s">
        <v>4475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3425</v>
      </c>
      <c r="B877" s="6"/>
      <c r="C877" s="6"/>
      <c r="D877" s="6"/>
      <c r="E877" s="7"/>
    </row>
    <row r="878" hidden="1">
      <c r="A878" s="20" t="s">
        <v>3426</v>
      </c>
      <c r="B878" s="21" t="s">
        <v>3427</v>
      </c>
      <c r="C878" s="22" t="s">
        <v>3428</v>
      </c>
      <c r="D878" s="21" t="s">
        <v>3429</v>
      </c>
      <c r="E878" s="23" t="s">
        <v>13</v>
      </c>
    </row>
    <row r="879" hidden="1">
      <c r="A879" s="56" t="s">
        <v>3430</v>
      </c>
      <c r="B879" s="25">
        <v>3081.0</v>
      </c>
      <c r="C879" s="26">
        <v>3081.0</v>
      </c>
      <c r="D879" s="27">
        <v>0.0</v>
      </c>
      <c r="E879" s="40"/>
    </row>
    <row r="880" hidden="1">
      <c r="A880" s="56" t="s">
        <v>3431</v>
      </c>
      <c r="B880" s="29">
        <v>7254.5</v>
      </c>
      <c r="C880" s="26">
        <v>7254.5</v>
      </c>
      <c r="D880" s="27">
        <v>0.0</v>
      </c>
      <c r="E880" s="40" t="s">
        <v>7867</v>
      </c>
    </row>
    <row r="881" hidden="1">
      <c r="A881" s="56" t="s">
        <v>3432</v>
      </c>
      <c r="B881" s="29">
        <v>200.0</v>
      </c>
      <c r="C881" s="26">
        <v>200.0</v>
      </c>
      <c r="D881" s="27">
        <v>0.0</v>
      </c>
      <c r="E881" s="41"/>
    </row>
    <row r="882" hidden="1">
      <c r="A882" s="56" t="s">
        <v>3434</v>
      </c>
      <c r="B882" s="25">
        <v>0.0</v>
      </c>
      <c r="C882" s="26"/>
      <c r="D882" s="27">
        <v>0.0</v>
      </c>
      <c r="E882" s="40"/>
    </row>
    <row r="883" hidden="1">
      <c r="A883" s="31" t="s">
        <v>3436</v>
      </c>
      <c r="B883" s="29">
        <v>0.0</v>
      </c>
      <c r="C883" s="26"/>
      <c r="D883" s="27">
        <v>0.0</v>
      </c>
      <c r="E883" s="41"/>
    </row>
    <row r="884" hidden="1">
      <c r="A884" s="31" t="s">
        <v>3438</v>
      </c>
      <c r="B884" s="29">
        <v>0.0</v>
      </c>
      <c r="C884" s="26"/>
      <c r="D884" s="27">
        <v>0.0</v>
      </c>
      <c r="E884" s="41"/>
    </row>
    <row r="885" hidden="1">
      <c r="A885" s="31" t="s">
        <v>3439</v>
      </c>
      <c r="B885" s="29">
        <v>0.0</v>
      </c>
      <c r="C885" s="26"/>
      <c r="D885" s="27">
        <v>0.0</v>
      </c>
      <c r="E885" s="28"/>
    </row>
    <row r="886" hidden="1">
      <c r="A886" s="31" t="s">
        <v>3441</v>
      </c>
      <c r="B886" s="29">
        <v>960.0</v>
      </c>
      <c r="C886" s="26">
        <v>960.0</v>
      </c>
      <c r="D886" s="27">
        <v>0.0</v>
      </c>
      <c r="E886" s="28"/>
    </row>
    <row r="887" hidden="1">
      <c r="A887" s="57" t="s">
        <v>3442</v>
      </c>
      <c r="B887" s="29">
        <v>46669.0</v>
      </c>
      <c r="C887" s="29">
        <v>46669.0</v>
      </c>
      <c r="D887" s="27">
        <v>0.0</v>
      </c>
      <c r="E887" s="41"/>
    </row>
    <row r="888" hidden="1">
      <c r="A888" s="57" t="s">
        <v>3443</v>
      </c>
      <c r="B888" s="29">
        <v>18379.0</v>
      </c>
      <c r="C888" s="58">
        <v>18379.0</v>
      </c>
      <c r="D888" s="27">
        <v>0.0</v>
      </c>
      <c r="E888" s="41"/>
    </row>
    <row r="889" hidden="1">
      <c r="A889" s="57" t="s">
        <v>3444</v>
      </c>
      <c r="B889" s="29">
        <v>25440.0</v>
      </c>
      <c r="C889" s="58">
        <v>25440.0</v>
      </c>
      <c r="D889" s="27">
        <v>0.0</v>
      </c>
      <c r="E889" s="41"/>
    </row>
    <row r="890" hidden="1">
      <c r="A890" s="57" t="s">
        <v>3445</v>
      </c>
      <c r="B890" s="29">
        <v>12619.4</v>
      </c>
      <c r="C890" s="58">
        <v>12619.4</v>
      </c>
      <c r="D890" s="27">
        <v>0.0</v>
      </c>
      <c r="E890" s="41"/>
    </row>
    <row r="891" hidden="1">
      <c r="A891" s="57" t="s">
        <v>3447</v>
      </c>
      <c r="B891" s="29">
        <v>866.0</v>
      </c>
      <c r="C891" s="58">
        <v>866.0</v>
      </c>
      <c r="D891" s="27">
        <v>0.0</v>
      </c>
      <c r="E891" s="41"/>
    </row>
    <row r="892" hidden="1">
      <c r="A892" s="57" t="s">
        <v>3448</v>
      </c>
      <c r="B892" s="29">
        <v>0.0</v>
      </c>
      <c r="C892" s="58">
        <v>0.0</v>
      </c>
      <c r="D892" s="27">
        <v>0.0</v>
      </c>
      <c r="E892" s="41"/>
    </row>
    <row r="893" hidden="1">
      <c r="A893" s="35" t="s">
        <v>3449</v>
      </c>
      <c r="B893" s="29">
        <v>115206.70000000001</v>
      </c>
      <c r="C893" s="58">
        <v>115206.70000000001</v>
      </c>
      <c r="D893" s="27">
        <v>0.0</v>
      </c>
      <c r="E893" s="41"/>
    </row>
    <row r="894" hidden="1">
      <c r="A894" s="36" t="s">
        <v>3450</v>
      </c>
      <c r="B894" s="42">
        <v>262.1999999999898</v>
      </c>
      <c r="C894" s="70">
        <v>262.19999999998254</v>
      </c>
      <c r="D894" s="65">
        <v>-7.275957614183426E-12</v>
      </c>
      <c r="E894" s="45"/>
    </row>
    <row r="895" hidden="1"/>
    <row r="896" hidden="1"/>
    <row r="897" hidden="1">
      <c r="A897" s="5" t="s">
        <v>4464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3423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45712.0</v>
      </c>
      <c r="B901" s="6"/>
      <c r="C901" s="53" t="s">
        <v>3424</v>
      </c>
      <c r="D901" s="15">
        <v>45716.0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4" t="s">
        <v>4468</v>
      </c>
      <c r="B903" s="7"/>
      <c r="C903" s="16"/>
      <c r="D903" s="55" t="s">
        <v>4475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3425</v>
      </c>
      <c r="B905" s="6"/>
      <c r="C905" s="6"/>
      <c r="D905" s="6"/>
      <c r="E905" s="7"/>
    </row>
    <row r="906" hidden="1">
      <c r="A906" s="20" t="s">
        <v>3426</v>
      </c>
      <c r="B906" s="21" t="s">
        <v>3427</v>
      </c>
      <c r="C906" s="22" t="s">
        <v>3428</v>
      </c>
      <c r="D906" s="21" t="s">
        <v>3429</v>
      </c>
      <c r="E906" s="23" t="s">
        <v>13</v>
      </c>
    </row>
    <row r="907" hidden="1">
      <c r="A907" s="56" t="s">
        <v>3430</v>
      </c>
      <c r="B907" s="25">
        <v>3081.0</v>
      </c>
      <c r="C907" s="26">
        <v>3081.0</v>
      </c>
      <c r="D907" s="27">
        <v>0.0</v>
      </c>
      <c r="E907" s="40"/>
    </row>
    <row r="908" hidden="1">
      <c r="A908" s="56" t="s">
        <v>3431</v>
      </c>
      <c r="B908" s="29">
        <v>7254.5</v>
      </c>
      <c r="C908" s="26">
        <v>7254.5</v>
      </c>
      <c r="D908" s="27">
        <v>0.0</v>
      </c>
      <c r="E908" s="40"/>
    </row>
    <row r="909" hidden="1">
      <c r="A909" s="56" t="s">
        <v>3432</v>
      </c>
      <c r="B909" s="29">
        <v>200.0</v>
      </c>
      <c r="C909" s="26">
        <v>200.0</v>
      </c>
      <c r="D909" s="27">
        <v>0.0</v>
      </c>
      <c r="E909" s="41"/>
    </row>
    <row r="910" hidden="1">
      <c r="A910" s="56" t="s">
        <v>3434</v>
      </c>
      <c r="B910" s="25">
        <v>0.0</v>
      </c>
      <c r="C910" s="26"/>
      <c r="D910" s="27">
        <v>0.0</v>
      </c>
      <c r="E910" s="40"/>
    </row>
    <row r="911" hidden="1">
      <c r="A911" s="31" t="s">
        <v>3436</v>
      </c>
      <c r="B911" s="29">
        <v>0.0</v>
      </c>
      <c r="C911" s="26"/>
      <c r="D911" s="27">
        <v>0.0</v>
      </c>
      <c r="E911" s="41"/>
    </row>
    <row r="912" hidden="1">
      <c r="A912" s="31" t="s">
        <v>3438</v>
      </c>
      <c r="B912" s="29">
        <v>0.0</v>
      </c>
      <c r="C912" s="26"/>
      <c r="D912" s="27">
        <v>0.0</v>
      </c>
      <c r="E912" s="41"/>
    </row>
    <row r="913" hidden="1">
      <c r="A913" s="31" t="s">
        <v>3439</v>
      </c>
      <c r="B913" s="29">
        <v>0.0</v>
      </c>
      <c r="C913" s="26"/>
      <c r="D913" s="27">
        <v>0.0</v>
      </c>
      <c r="E913" s="28"/>
    </row>
    <row r="914" hidden="1">
      <c r="A914" s="31" t="s">
        <v>3441</v>
      </c>
      <c r="B914" s="29">
        <v>960.0</v>
      </c>
      <c r="C914" s="26">
        <v>960.0</v>
      </c>
      <c r="D914" s="27">
        <v>0.0</v>
      </c>
      <c r="E914" s="28"/>
    </row>
    <row r="915" hidden="1">
      <c r="A915" s="57" t="s">
        <v>3442</v>
      </c>
      <c r="B915" s="29">
        <v>46669.0</v>
      </c>
      <c r="C915" s="29">
        <v>46669.0</v>
      </c>
      <c r="D915" s="27">
        <v>0.0</v>
      </c>
      <c r="E915" s="41"/>
    </row>
    <row r="916" hidden="1">
      <c r="A916" s="57" t="s">
        <v>3443</v>
      </c>
      <c r="B916" s="29">
        <v>18379.0</v>
      </c>
      <c r="C916" s="58">
        <v>18379.0</v>
      </c>
      <c r="D916" s="27">
        <v>0.0</v>
      </c>
      <c r="E916" s="41"/>
    </row>
    <row r="917" hidden="1">
      <c r="A917" s="57" t="s">
        <v>3444</v>
      </c>
      <c r="B917" s="29">
        <v>25440.0</v>
      </c>
      <c r="C917" s="58">
        <v>25440.0</v>
      </c>
      <c r="D917" s="27">
        <v>0.0</v>
      </c>
      <c r="E917" s="41"/>
    </row>
    <row r="918" hidden="1">
      <c r="A918" s="57" t="s">
        <v>3445</v>
      </c>
      <c r="B918" s="29">
        <v>12619.4</v>
      </c>
      <c r="C918" s="58">
        <v>12619.4</v>
      </c>
      <c r="D918" s="27">
        <v>0.0</v>
      </c>
      <c r="E918" s="41"/>
    </row>
    <row r="919" hidden="1">
      <c r="A919" s="57" t="s">
        <v>3447</v>
      </c>
      <c r="B919" s="29">
        <v>866.0</v>
      </c>
      <c r="C919" s="58">
        <v>866.0</v>
      </c>
      <c r="D919" s="27">
        <v>0.0</v>
      </c>
      <c r="E919" s="41"/>
    </row>
    <row r="920" hidden="1">
      <c r="A920" s="57" t="s">
        <v>3448</v>
      </c>
      <c r="B920" s="29">
        <v>0.0</v>
      </c>
      <c r="C920" s="58">
        <v>0.0</v>
      </c>
      <c r="D920" s="27">
        <v>0.0</v>
      </c>
      <c r="E920" s="41"/>
    </row>
    <row r="921" hidden="1">
      <c r="A921" s="35" t="s">
        <v>3449</v>
      </c>
      <c r="B921" s="29">
        <v>115206.70000000001</v>
      </c>
      <c r="C921" s="58">
        <v>115206.70000000001</v>
      </c>
      <c r="D921" s="27">
        <v>0.0</v>
      </c>
      <c r="E921" s="41"/>
    </row>
    <row r="922" hidden="1">
      <c r="A922" s="36" t="s">
        <v>3450</v>
      </c>
      <c r="B922" s="42">
        <v>262.1999999999898</v>
      </c>
      <c r="C922" s="70">
        <v>262.19999999998254</v>
      </c>
      <c r="D922" s="65">
        <v>-7.275957614183426E-12</v>
      </c>
      <c r="E922" s="45"/>
    </row>
    <row r="923" hidden="1"/>
    <row r="924" hidden="1"/>
    <row r="925" hidden="1">
      <c r="A925" s="5" t="s">
        <v>4464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3423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45717.0</v>
      </c>
      <c r="B929" s="6"/>
      <c r="C929" s="53" t="s">
        <v>3424</v>
      </c>
      <c r="D929" s="15">
        <v>45718.0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4" t="s">
        <v>4477</v>
      </c>
      <c r="B931" s="7"/>
      <c r="C931" s="16"/>
      <c r="D931" s="55" t="s">
        <v>4469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3425</v>
      </c>
      <c r="B933" s="6"/>
      <c r="C933" s="6"/>
      <c r="D933" s="6"/>
      <c r="E933" s="7"/>
    </row>
    <row r="934" hidden="1">
      <c r="A934" s="20" t="s">
        <v>3426</v>
      </c>
      <c r="B934" s="21" t="s">
        <v>3427</v>
      </c>
      <c r="C934" s="22" t="s">
        <v>3428</v>
      </c>
      <c r="D934" s="21" t="s">
        <v>3429</v>
      </c>
      <c r="E934" s="23" t="s">
        <v>13</v>
      </c>
    </row>
    <row r="935" hidden="1">
      <c r="A935" s="56" t="s">
        <v>3430</v>
      </c>
      <c r="B935" s="25">
        <v>4705.0</v>
      </c>
      <c r="C935" s="26">
        <v>4705.0</v>
      </c>
      <c r="D935" s="27">
        <v>0.0</v>
      </c>
      <c r="E935" s="40"/>
    </row>
    <row r="936" hidden="1">
      <c r="A936" s="56" t="s">
        <v>3431</v>
      </c>
      <c r="B936" s="29">
        <v>3732.0</v>
      </c>
      <c r="C936" s="26">
        <v>3732.0</v>
      </c>
      <c r="D936" s="27">
        <v>0.0</v>
      </c>
      <c r="E936" s="40"/>
    </row>
    <row r="937" hidden="1">
      <c r="A937" s="56" t="s">
        <v>3432</v>
      </c>
      <c r="B937" s="29">
        <v>150.0</v>
      </c>
      <c r="C937" s="26">
        <v>150.0</v>
      </c>
      <c r="D937" s="27">
        <v>0.0</v>
      </c>
      <c r="E937" s="41"/>
    </row>
    <row r="938" hidden="1">
      <c r="A938" s="56" t="s">
        <v>3434</v>
      </c>
      <c r="B938" s="25">
        <v>0.0</v>
      </c>
      <c r="C938" s="26"/>
      <c r="D938" s="27">
        <v>0.0</v>
      </c>
      <c r="E938" s="40"/>
    </row>
    <row r="939" hidden="1">
      <c r="A939" s="31" t="s">
        <v>3436</v>
      </c>
      <c r="B939" s="29">
        <v>0.0</v>
      </c>
      <c r="C939" s="26"/>
      <c r="D939" s="27">
        <v>0.0</v>
      </c>
      <c r="E939" s="41"/>
    </row>
    <row r="940" hidden="1">
      <c r="A940" s="31" t="s">
        <v>3438</v>
      </c>
      <c r="B940" s="29">
        <v>0.0</v>
      </c>
      <c r="C940" s="26"/>
      <c r="D940" s="27">
        <v>0.0</v>
      </c>
      <c r="E940" s="41"/>
    </row>
    <row r="941" hidden="1">
      <c r="A941" s="31" t="s">
        <v>3439</v>
      </c>
      <c r="B941" s="29">
        <v>0.0</v>
      </c>
      <c r="C941" s="26"/>
      <c r="D941" s="27">
        <v>0.0</v>
      </c>
      <c r="E941" s="28"/>
    </row>
    <row r="942" hidden="1">
      <c r="A942" s="31" t="s">
        <v>3441</v>
      </c>
      <c r="B942" s="29">
        <v>680.0</v>
      </c>
      <c r="C942" s="26">
        <v>680.0</v>
      </c>
      <c r="D942" s="27">
        <v>0.0</v>
      </c>
      <c r="E942" s="28"/>
    </row>
    <row r="943" hidden="1">
      <c r="A943" s="57" t="s">
        <v>3442</v>
      </c>
      <c r="B943" s="29">
        <v>22231.0</v>
      </c>
      <c r="C943" s="29">
        <v>22231.0</v>
      </c>
      <c r="D943" s="27">
        <v>0.0</v>
      </c>
      <c r="E943" s="41"/>
    </row>
    <row r="944" hidden="1">
      <c r="A944" s="57" t="s">
        <v>3443</v>
      </c>
      <c r="B944" s="29">
        <v>13199.0</v>
      </c>
      <c r="C944" s="58">
        <v>13199.0</v>
      </c>
      <c r="D944" s="27">
        <v>0.0</v>
      </c>
      <c r="E944" s="41"/>
    </row>
    <row r="945" hidden="1">
      <c r="A945" s="57" t="s">
        <v>3444</v>
      </c>
      <c r="B945" s="29">
        <v>6032.0</v>
      </c>
      <c r="C945" s="58">
        <v>6032.0</v>
      </c>
      <c r="D945" s="27">
        <v>0.0</v>
      </c>
      <c r="E945" s="41"/>
    </row>
    <row r="946" hidden="1">
      <c r="A946" s="57" t="s">
        <v>3445</v>
      </c>
      <c r="B946" s="29">
        <v>7428.0</v>
      </c>
      <c r="C946" s="58">
        <v>7428.0</v>
      </c>
      <c r="D946" s="27">
        <v>0.0</v>
      </c>
      <c r="E946" s="41"/>
    </row>
    <row r="947" hidden="1">
      <c r="A947" s="57" t="s">
        <v>3447</v>
      </c>
      <c r="B947" s="29">
        <v>0.0</v>
      </c>
      <c r="C947" s="58">
        <v>0.0</v>
      </c>
      <c r="D947" s="27">
        <v>0.0</v>
      </c>
      <c r="E947" s="41"/>
    </row>
    <row r="948" hidden="1">
      <c r="A948" s="57" t="s">
        <v>3448</v>
      </c>
      <c r="B948" s="29">
        <v>0.0</v>
      </c>
      <c r="C948" s="58">
        <v>0.0</v>
      </c>
      <c r="D948" s="27">
        <v>0.0</v>
      </c>
      <c r="E948" s="41"/>
    </row>
    <row r="949" hidden="1">
      <c r="A949" s="35" t="s">
        <v>3449</v>
      </c>
      <c r="B949" s="29">
        <v>58156.7</v>
      </c>
      <c r="C949" s="58">
        <v>58156.70000000001</v>
      </c>
      <c r="D949" s="27">
        <v>1.4551915228366852E-11</v>
      </c>
      <c r="E949" s="41"/>
    </row>
    <row r="950" hidden="1">
      <c r="A950" s="36" t="s">
        <v>3450</v>
      </c>
      <c r="B950" s="42">
        <v>0.2999999999992724</v>
      </c>
      <c r="C950" s="70">
        <v>0.29999999998835847</v>
      </c>
      <c r="D950" s="65">
        <v>-1.0913936421275139E-11</v>
      </c>
      <c r="E950" s="45"/>
    </row>
    <row r="951" hidden="1"/>
    <row r="952" hidden="1"/>
    <row r="953" hidden="1">
      <c r="A953" s="5" t="s">
        <v>4464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3423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45719.0</v>
      </c>
      <c r="B957" s="6"/>
      <c r="C957" s="53" t="s">
        <v>3424</v>
      </c>
      <c r="D957" s="15">
        <v>45725.0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4" t="s">
        <v>4468</v>
      </c>
      <c r="B959" s="7"/>
      <c r="C959" s="16"/>
      <c r="D959" s="55" t="s">
        <v>4469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3425</v>
      </c>
      <c r="B961" s="6"/>
      <c r="C961" s="6"/>
      <c r="D961" s="6"/>
      <c r="E961" s="7"/>
    </row>
    <row r="962" hidden="1">
      <c r="A962" s="20" t="s">
        <v>3426</v>
      </c>
      <c r="B962" s="21" t="s">
        <v>3427</v>
      </c>
      <c r="C962" s="22" t="s">
        <v>3428</v>
      </c>
      <c r="D962" s="21" t="s">
        <v>3429</v>
      </c>
      <c r="E962" s="23" t="s">
        <v>13</v>
      </c>
    </row>
    <row r="963" hidden="1">
      <c r="A963" s="56" t="s">
        <v>3430</v>
      </c>
      <c r="B963" s="25">
        <v>8150.0</v>
      </c>
      <c r="C963" s="26">
        <v>8150.0</v>
      </c>
      <c r="D963" s="27">
        <v>0.0</v>
      </c>
      <c r="E963" s="40"/>
    </row>
    <row r="964" hidden="1">
      <c r="A964" s="56" t="s">
        <v>3431</v>
      </c>
      <c r="B964" s="29">
        <v>10988.0</v>
      </c>
      <c r="C964" s="26">
        <v>10988.0</v>
      </c>
      <c r="D964" s="27">
        <v>0.0</v>
      </c>
      <c r="E964" s="40"/>
    </row>
    <row r="965" hidden="1">
      <c r="A965" s="56" t="s">
        <v>3432</v>
      </c>
      <c r="B965" s="29">
        <v>200.0</v>
      </c>
      <c r="C965" s="26">
        <v>200.0</v>
      </c>
      <c r="D965" s="27">
        <v>0.0</v>
      </c>
      <c r="E965" s="41"/>
    </row>
    <row r="966" hidden="1">
      <c r="A966" s="56" t="s">
        <v>3434</v>
      </c>
      <c r="B966" s="25">
        <v>0.0</v>
      </c>
      <c r="C966" s="26"/>
      <c r="D966" s="27">
        <v>0.0</v>
      </c>
      <c r="E966" s="40"/>
    </row>
    <row r="967" hidden="1">
      <c r="A967" s="31" t="s">
        <v>3436</v>
      </c>
      <c r="B967" s="29">
        <v>0.0</v>
      </c>
      <c r="C967" s="26"/>
      <c r="D967" s="27">
        <v>0.0</v>
      </c>
      <c r="E967" s="41"/>
    </row>
    <row r="968" hidden="1">
      <c r="A968" s="31" t="s">
        <v>3438</v>
      </c>
      <c r="B968" s="29">
        <v>0.0</v>
      </c>
      <c r="C968" s="26"/>
      <c r="D968" s="27">
        <v>0.0</v>
      </c>
      <c r="E968" s="41"/>
    </row>
    <row r="969" hidden="1">
      <c r="A969" s="31" t="s">
        <v>3439</v>
      </c>
      <c r="B969" s="29">
        <v>0.0</v>
      </c>
      <c r="C969" s="26"/>
      <c r="D969" s="27">
        <v>0.0</v>
      </c>
      <c r="E969" s="28"/>
    </row>
    <row r="970" hidden="1">
      <c r="A970" s="31" t="s">
        <v>3441</v>
      </c>
      <c r="B970" s="29">
        <v>1960.0</v>
      </c>
      <c r="C970" s="26">
        <v>1960.0</v>
      </c>
      <c r="D970" s="27">
        <v>0.0</v>
      </c>
      <c r="E970" s="28"/>
    </row>
    <row r="971" hidden="1">
      <c r="A971" s="57" t="s">
        <v>3442</v>
      </c>
      <c r="B971" s="29">
        <v>75149.0</v>
      </c>
      <c r="C971" s="29">
        <v>75505.0</v>
      </c>
      <c r="D971" s="27">
        <v>356.0</v>
      </c>
      <c r="E971" s="41"/>
    </row>
    <row r="972" hidden="1">
      <c r="A972" s="57" t="s">
        <v>3443</v>
      </c>
      <c r="B972" s="29">
        <v>52919.0</v>
      </c>
      <c r="C972" s="58">
        <v>52919.0</v>
      </c>
      <c r="D972" s="27">
        <v>0.0</v>
      </c>
      <c r="E972" s="41"/>
    </row>
    <row r="973" hidden="1">
      <c r="A973" s="57" t="s">
        <v>3444</v>
      </c>
      <c r="B973" s="29">
        <v>35395.0</v>
      </c>
      <c r="C973" s="58">
        <v>35395.0</v>
      </c>
      <c r="D973" s="27">
        <v>0.0</v>
      </c>
      <c r="E973" s="41"/>
    </row>
    <row r="974" hidden="1">
      <c r="A974" s="57" t="s">
        <v>3445</v>
      </c>
      <c r="B974" s="29">
        <v>24333.0</v>
      </c>
      <c r="C974" s="58">
        <v>24333.000000000004</v>
      </c>
      <c r="D974" s="27">
        <v>3.637978807091713E-12</v>
      </c>
      <c r="E974" s="41"/>
    </row>
    <row r="975" hidden="1">
      <c r="A975" s="57" t="s">
        <v>3447</v>
      </c>
      <c r="B975" s="29">
        <v>980.0</v>
      </c>
      <c r="C975" s="58">
        <v>980.0</v>
      </c>
      <c r="D975" s="27">
        <v>0.0</v>
      </c>
      <c r="E975" s="41"/>
    </row>
    <row r="976" hidden="1">
      <c r="A976" s="57" t="s">
        <v>3448</v>
      </c>
      <c r="B976" s="29">
        <v>0.0</v>
      </c>
      <c r="C976" s="58">
        <v>0.0</v>
      </c>
      <c r="D976" s="27">
        <v>0.0</v>
      </c>
      <c r="E976" s="41"/>
    </row>
    <row r="977" hidden="1">
      <c r="A977" s="35" t="s">
        <v>3449</v>
      </c>
      <c r="B977" s="29">
        <v>210074.2</v>
      </c>
      <c r="C977" s="58">
        <v>210430.2</v>
      </c>
      <c r="D977" s="27">
        <v>356.0</v>
      </c>
      <c r="E977" s="41"/>
    </row>
    <row r="978" hidden="1">
      <c r="A978" s="36" t="s">
        <v>3450</v>
      </c>
      <c r="B978" s="42">
        <v>-0.19999999999345164</v>
      </c>
      <c r="C978" s="70">
        <v>-0.20000000001164153</v>
      </c>
      <c r="D978" s="65">
        <v>-1.8189894035458565E-11</v>
      </c>
      <c r="E978" s="45"/>
    </row>
    <row r="979" hidden="1"/>
    <row r="980" hidden="1"/>
    <row r="981" hidden="1">
      <c r="A981" s="5" t="s">
        <v>4464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3423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3" t="s">
        <v>3424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4" t="s">
        <v>4468</v>
      </c>
      <c r="B987" s="7"/>
      <c r="C987" s="16"/>
      <c r="D987" s="55" t="s">
        <v>4469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3425</v>
      </c>
      <c r="B989" s="6"/>
      <c r="C989" s="6"/>
      <c r="D989" s="6"/>
      <c r="E989" s="7"/>
    </row>
    <row r="990" hidden="1">
      <c r="A990" s="20" t="s">
        <v>3426</v>
      </c>
      <c r="B990" s="21" t="s">
        <v>3427</v>
      </c>
      <c r="C990" s="22" t="s">
        <v>3428</v>
      </c>
      <c r="D990" s="21" t="s">
        <v>3429</v>
      </c>
      <c r="E990" s="23" t="s">
        <v>13</v>
      </c>
    </row>
    <row r="991" hidden="1">
      <c r="A991" s="56" t="s">
        <v>3430</v>
      </c>
      <c r="B991" s="25">
        <v>8150.0</v>
      </c>
      <c r="C991" s="26">
        <v>8150.0</v>
      </c>
      <c r="D991" s="27">
        <v>0.0</v>
      </c>
      <c r="E991" s="40"/>
    </row>
    <row r="992" hidden="1">
      <c r="A992" s="56" t="s">
        <v>3431</v>
      </c>
      <c r="B992" s="29">
        <v>10988.0</v>
      </c>
      <c r="C992" s="26">
        <v>10988.0</v>
      </c>
      <c r="D992" s="27">
        <v>0.0</v>
      </c>
      <c r="E992" s="40"/>
    </row>
    <row r="993" hidden="1">
      <c r="A993" s="56" t="s">
        <v>3432</v>
      </c>
      <c r="B993" s="29">
        <v>200.0</v>
      </c>
      <c r="C993" s="26">
        <v>200.0</v>
      </c>
      <c r="D993" s="27">
        <v>0.0</v>
      </c>
      <c r="E993" s="41"/>
    </row>
    <row r="994" hidden="1">
      <c r="A994" s="56" t="s">
        <v>3434</v>
      </c>
      <c r="B994" s="25">
        <v>0.0</v>
      </c>
      <c r="C994" s="26"/>
      <c r="D994" s="27">
        <v>0.0</v>
      </c>
      <c r="E994" s="40"/>
    </row>
    <row r="995" hidden="1">
      <c r="A995" s="31" t="s">
        <v>3436</v>
      </c>
      <c r="B995" s="29">
        <v>0.0</v>
      </c>
      <c r="C995" s="26"/>
      <c r="D995" s="27">
        <v>0.0</v>
      </c>
      <c r="E995" s="41"/>
    </row>
    <row r="996" hidden="1">
      <c r="A996" s="31" t="s">
        <v>3438</v>
      </c>
      <c r="B996" s="29">
        <v>0.0</v>
      </c>
      <c r="C996" s="26"/>
      <c r="D996" s="27">
        <v>0.0</v>
      </c>
      <c r="E996" s="41"/>
    </row>
    <row r="997" hidden="1">
      <c r="A997" s="31" t="s">
        <v>3439</v>
      </c>
      <c r="B997" s="29">
        <v>0.0</v>
      </c>
      <c r="C997" s="26"/>
      <c r="D997" s="27">
        <v>0.0</v>
      </c>
      <c r="E997" s="28"/>
    </row>
    <row r="998" hidden="1">
      <c r="A998" s="31" t="s">
        <v>3441</v>
      </c>
      <c r="B998" s="29">
        <v>1960.0</v>
      </c>
      <c r="C998" s="26">
        <v>1960.0</v>
      </c>
      <c r="D998" s="27">
        <v>0.0</v>
      </c>
      <c r="E998" s="28"/>
    </row>
    <row r="999" hidden="1">
      <c r="A999" s="57" t="s">
        <v>3442</v>
      </c>
      <c r="B999" s="29">
        <v>75149.0</v>
      </c>
      <c r="C999" s="29">
        <v>75505.0</v>
      </c>
      <c r="D999" s="27">
        <v>356.0</v>
      </c>
      <c r="E999" s="41"/>
    </row>
    <row r="1000" hidden="1">
      <c r="A1000" s="57" t="s">
        <v>3443</v>
      </c>
      <c r="B1000" s="29">
        <v>52919.0</v>
      </c>
      <c r="C1000" s="58">
        <v>52919.0</v>
      </c>
      <c r="D1000" s="27">
        <v>0.0</v>
      </c>
      <c r="E1000" s="41"/>
    </row>
    <row r="1001" hidden="1">
      <c r="A1001" s="57" t="s">
        <v>3444</v>
      </c>
      <c r="B1001" s="29">
        <v>35395.0</v>
      </c>
      <c r="C1001" s="58">
        <v>35395.0</v>
      </c>
      <c r="D1001" s="27">
        <v>0.0</v>
      </c>
      <c r="E1001" s="41"/>
    </row>
    <row r="1002" hidden="1">
      <c r="A1002" s="57" t="s">
        <v>3445</v>
      </c>
      <c r="B1002" s="29">
        <v>24333.0</v>
      </c>
      <c r="C1002" s="58">
        <v>24333.000000000004</v>
      </c>
      <c r="D1002" s="27">
        <v>3.637978807091713E-12</v>
      </c>
      <c r="E1002" s="41"/>
    </row>
    <row r="1003" hidden="1">
      <c r="A1003" s="57" t="s">
        <v>3447</v>
      </c>
      <c r="B1003" s="29">
        <v>980.0</v>
      </c>
      <c r="C1003" s="58">
        <v>980.0</v>
      </c>
      <c r="D1003" s="27">
        <v>0.0</v>
      </c>
      <c r="E1003" s="41"/>
    </row>
    <row r="1004" hidden="1">
      <c r="A1004" s="57" t="s">
        <v>3448</v>
      </c>
      <c r="B1004" s="29">
        <v>0.0</v>
      </c>
      <c r="C1004" s="58">
        <v>0.0</v>
      </c>
      <c r="D1004" s="27">
        <v>0.0</v>
      </c>
      <c r="E1004" s="41"/>
    </row>
    <row r="1005" hidden="1">
      <c r="A1005" s="35" t="s">
        <v>3449</v>
      </c>
      <c r="B1005" s="29">
        <v>210074.2</v>
      </c>
      <c r="C1005" s="58">
        <v>210430.2</v>
      </c>
      <c r="D1005" s="27">
        <v>356.0</v>
      </c>
      <c r="E1005" s="41"/>
    </row>
    <row r="1006" hidden="1">
      <c r="A1006" s="36" t="s">
        <v>3450</v>
      </c>
      <c r="B1006" s="42">
        <v>-0.19999999999345164</v>
      </c>
      <c r="C1006" s="70">
        <v>-0.20000000001164153</v>
      </c>
      <c r="D1006" s="65">
        <v>-1.8189894035458565E-11</v>
      </c>
      <c r="E1006" s="45"/>
    </row>
    <row r="1007" hidden="1"/>
    <row r="1008" hidden="1"/>
    <row r="1009" hidden="1">
      <c r="A1009" s="5" t="s">
        <v>4464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3423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45726.0</v>
      </c>
      <c r="B1013" s="6"/>
      <c r="C1013" s="53" t="s">
        <v>3424</v>
      </c>
      <c r="D1013" s="15">
        <v>45732.0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4" t="s">
        <v>4468</v>
      </c>
      <c r="B1015" s="7"/>
      <c r="C1015" s="16"/>
      <c r="D1015" s="55" t="s">
        <v>4469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3425</v>
      </c>
      <c r="B1017" s="6"/>
      <c r="C1017" s="6"/>
      <c r="D1017" s="6"/>
      <c r="E1017" s="7"/>
    </row>
    <row r="1018" hidden="1">
      <c r="A1018" s="20" t="s">
        <v>3426</v>
      </c>
      <c r="B1018" s="21" t="s">
        <v>3427</v>
      </c>
      <c r="C1018" s="22" t="s">
        <v>3428</v>
      </c>
      <c r="D1018" s="21" t="s">
        <v>3429</v>
      </c>
      <c r="E1018" s="23" t="s">
        <v>13</v>
      </c>
    </row>
    <row r="1019" hidden="1">
      <c r="A1019" s="56" t="s">
        <v>3430</v>
      </c>
      <c r="B1019" s="25">
        <v>18651.0</v>
      </c>
      <c r="C1019" s="26">
        <v>18651.0</v>
      </c>
      <c r="D1019" s="27">
        <v>0.0</v>
      </c>
      <c r="E1019" s="40"/>
    </row>
    <row r="1020" hidden="1">
      <c r="A1020" s="56" t="s">
        <v>3431</v>
      </c>
      <c r="B1020" s="29">
        <v>7786.0</v>
      </c>
      <c r="C1020" s="26">
        <v>7263.0</v>
      </c>
      <c r="D1020" s="27">
        <v>-523.0</v>
      </c>
      <c r="E1020" s="40" t="s">
        <v>7868</v>
      </c>
    </row>
    <row r="1021" hidden="1">
      <c r="A1021" s="56" t="s">
        <v>3432</v>
      </c>
      <c r="B1021" s="29">
        <v>0.0</v>
      </c>
      <c r="C1021" s="26"/>
      <c r="D1021" s="27">
        <v>0.0</v>
      </c>
      <c r="E1021" s="41"/>
    </row>
    <row r="1022" hidden="1">
      <c r="A1022" s="56" t="s">
        <v>3434</v>
      </c>
      <c r="B1022" s="25">
        <v>0.0</v>
      </c>
      <c r="C1022" s="26"/>
      <c r="D1022" s="27">
        <v>0.0</v>
      </c>
      <c r="E1022" s="40"/>
    </row>
    <row r="1023" hidden="1">
      <c r="A1023" s="31" t="s">
        <v>3436</v>
      </c>
      <c r="B1023" s="29">
        <v>0.0</v>
      </c>
      <c r="C1023" s="26"/>
      <c r="D1023" s="27">
        <v>0.0</v>
      </c>
      <c r="E1023" s="41"/>
    </row>
    <row r="1024" hidden="1">
      <c r="A1024" s="31" t="s">
        <v>3438</v>
      </c>
      <c r="B1024" s="29">
        <v>0.0</v>
      </c>
      <c r="C1024" s="26"/>
      <c r="D1024" s="27">
        <v>0.0</v>
      </c>
      <c r="E1024" s="41"/>
    </row>
    <row r="1025" hidden="1">
      <c r="A1025" s="31" t="s">
        <v>3439</v>
      </c>
      <c r="B1025" s="29">
        <v>0.0</v>
      </c>
      <c r="C1025" s="26"/>
      <c r="D1025" s="27">
        <v>0.0</v>
      </c>
      <c r="E1025" s="28"/>
    </row>
    <row r="1026" hidden="1">
      <c r="A1026" s="31" t="s">
        <v>3441</v>
      </c>
      <c r="B1026" s="29">
        <v>1600.0</v>
      </c>
      <c r="C1026" s="26">
        <v>1600.0</v>
      </c>
      <c r="D1026" s="27">
        <v>0.0</v>
      </c>
      <c r="E1026" s="28"/>
    </row>
    <row r="1027" hidden="1">
      <c r="A1027" s="57" t="s">
        <v>3442</v>
      </c>
      <c r="B1027" s="29">
        <v>79733.0</v>
      </c>
      <c r="C1027" s="29">
        <v>79733.0</v>
      </c>
      <c r="D1027" s="27">
        <v>0.0</v>
      </c>
      <c r="E1027" s="41"/>
    </row>
    <row r="1028" hidden="1">
      <c r="A1028" s="57" t="s">
        <v>3443</v>
      </c>
      <c r="B1028" s="29">
        <v>69604.0</v>
      </c>
      <c r="C1028" s="58">
        <v>69604.0</v>
      </c>
      <c r="D1028" s="27">
        <v>0.0</v>
      </c>
      <c r="E1028" s="41"/>
    </row>
    <row r="1029" hidden="1">
      <c r="A1029" s="57" t="s">
        <v>3444</v>
      </c>
      <c r="B1029" s="29">
        <v>43415.0</v>
      </c>
      <c r="C1029" s="58">
        <v>43415.0</v>
      </c>
      <c r="D1029" s="27">
        <v>0.0</v>
      </c>
      <c r="E1029" s="41"/>
    </row>
    <row r="1030" hidden="1">
      <c r="A1030" s="57" t="s">
        <v>3445</v>
      </c>
      <c r="B1030" s="29">
        <v>20489.0</v>
      </c>
      <c r="C1030" s="58">
        <v>20489.0</v>
      </c>
      <c r="D1030" s="27">
        <v>0.0</v>
      </c>
      <c r="E1030" s="41"/>
    </row>
    <row r="1031" hidden="1">
      <c r="A1031" s="57" t="s">
        <v>3447</v>
      </c>
      <c r="B1031" s="29">
        <v>0.0</v>
      </c>
      <c r="C1031" s="58">
        <v>0.0</v>
      </c>
      <c r="D1031" s="27">
        <v>0.0</v>
      </c>
      <c r="E1031" s="41"/>
    </row>
    <row r="1032" hidden="1">
      <c r="A1032" s="57" t="s">
        <v>3448</v>
      </c>
      <c r="B1032" s="29">
        <v>0.0</v>
      </c>
      <c r="C1032" s="58">
        <v>0.0</v>
      </c>
      <c r="D1032" s="27">
        <v>0.0</v>
      </c>
      <c r="E1032" s="41"/>
    </row>
    <row r="1033" hidden="1">
      <c r="A1033" s="35" t="s">
        <v>3449</v>
      </c>
      <c r="B1033" s="29">
        <v>241277.5</v>
      </c>
      <c r="C1033" s="58">
        <v>241277.5</v>
      </c>
      <c r="D1033" s="27">
        <v>0.0</v>
      </c>
      <c r="E1033" s="41"/>
    </row>
    <row r="1034" hidden="1">
      <c r="A1034" s="36" t="s">
        <v>3450</v>
      </c>
      <c r="B1034" s="42">
        <v>0.5</v>
      </c>
      <c r="C1034" s="70">
        <v>-522.5</v>
      </c>
      <c r="D1034" s="65">
        <v>-523.0</v>
      </c>
      <c r="E1034" s="45"/>
    </row>
    <row r="1035" hidden="1"/>
    <row r="1036" hidden="1"/>
    <row r="1037" hidden="1">
      <c r="A1037" s="5" t="s">
        <v>4464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3423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45733.0</v>
      </c>
      <c r="B1041" s="6"/>
      <c r="C1041" s="53" t="s">
        <v>3424</v>
      </c>
      <c r="D1041" s="15">
        <v>45739.0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4" t="s">
        <v>4468</v>
      </c>
      <c r="B1043" s="7"/>
      <c r="C1043" s="16"/>
      <c r="D1043" s="55" t="s">
        <v>4469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3425</v>
      </c>
      <c r="B1045" s="6"/>
      <c r="C1045" s="6"/>
      <c r="D1045" s="6"/>
      <c r="E1045" s="7"/>
    </row>
    <row r="1046" hidden="1">
      <c r="A1046" s="20" t="s">
        <v>3426</v>
      </c>
      <c r="B1046" s="21" t="s">
        <v>3427</v>
      </c>
      <c r="C1046" s="22" t="s">
        <v>3428</v>
      </c>
      <c r="D1046" s="21" t="s">
        <v>3429</v>
      </c>
      <c r="E1046" s="23" t="s">
        <v>13</v>
      </c>
    </row>
    <row r="1047" hidden="1">
      <c r="A1047" s="56" t="s">
        <v>3430</v>
      </c>
      <c r="B1047" s="25">
        <v>8265.0</v>
      </c>
      <c r="C1047" s="26">
        <v>8265.0</v>
      </c>
      <c r="D1047" s="27">
        <v>0.0</v>
      </c>
      <c r="E1047" s="40"/>
    </row>
    <row r="1048" hidden="1">
      <c r="A1048" s="56" t="s">
        <v>3431</v>
      </c>
      <c r="B1048" s="29">
        <v>8415.0</v>
      </c>
      <c r="C1048" s="26">
        <v>8415.0</v>
      </c>
      <c r="D1048" s="27">
        <v>0.0</v>
      </c>
      <c r="E1048" s="40"/>
    </row>
    <row r="1049" hidden="1">
      <c r="A1049" s="56" t="s">
        <v>3432</v>
      </c>
      <c r="B1049" s="29">
        <v>0.0</v>
      </c>
      <c r="C1049" s="26"/>
      <c r="D1049" s="27">
        <v>0.0</v>
      </c>
      <c r="E1049" s="41"/>
    </row>
    <row r="1050" hidden="1">
      <c r="A1050" s="56" t="s">
        <v>3434</v>
      </c>
      <c r="B1050" s="25">
        <v>0.0</v>
      </c>
      <c r="C1050" s="26"/>
      <c r="D1050" s="27">
        <v>0.0</v>
      </c>
      <c r="E1050" s="40"/>
    </row>
    <row r="1051" hidden="1">
      <c r="A1051" s="31" t="s">
        <v>3436</v>
      </c>
      <c r="B1051" s="29">
        <v>0.0</v>
      </c>
      <c r="C1051" s="26"/>
      <c r="D1051" s="27">
        <v>0.0</v>
      </c>
      <c r="E1051" s="41"/>
    </row>
    <row r="1052" hidden="1">
      <c r="A1052" s="31" t="s">
        <v>3438</v>
      </c>
      <c r="B1052" s="29">
        <v>0.0</v>
      </c>
      <c r="C1052" s="26"/>
      <c r="D1052" s="27">
        <v>0.0</v>
      </c>
      <c r="E1052" s="41"/>
    </row>
    <row r="1053" hidden="1">
      <c r="A1053" s="31" t="s">
        <v>3439</v>
      </c>
      <c r="B1053" s="29">
        <v>0.0</v>
      </c>
      <c r="C1053" s="26"/>
      <c r="D1053" s="27">
        <v>0.0</v>
      </c>
      <c r="E1053" s="28"/>
    </row>
    <row r="1054" hidden="1">
      <c r="A1054" s="31" t="s">
        <v>3441</v>
      </c>
      <c r="B1054" s="29">
        <v>1760.0</v>
      </c>
      <c r="C1054" s="26">
        <v>1840.0</v>
      </c>
      <c r="D1054" s="27">
        <v>80.0</v>
      </c>
      <c r="E1054" s="28"/>
    </row>
    <row r="1055" hidden="1">
      <c r="A1055" s="57" t="s">
        <v>3442</v>
      </c>
      <c r="B1055" s="29">
        <v>69333.0</v>
      </c>
      <c r="C1055" s="29">
        <v>69333.0</v>
      </c>
      <c r="D1055" s="27">
        <v>0.0</v>
      </c>
      <c r="E1055" s="41"/>
    </row>
    <row r="1056" hidden="1">
      <c r="A1056" s="57" t="s">
        <v>3443</v>
      </c>
      <c r="B1056" s="29">
        <v>85062.0</v>
      </c>
      <c r="C1056" s="58">
        <v>85062.0</v>
      </c>
      <c r="D1056" s="27">
        <v>0.0</v>
      </c>
      <c r="E1056" s="41"/>
    </row>
    <row r="1057" hidden="1">
      <c r="A1057" s="57" t="s">
        <v>3444</v>
      </c>
      <c r="B1057" s="29">
        <v>42997.0</v>
      </c>
      <c r="C1057" s="58">
        <v>42469.0</v>
      </c>
      <c r="D1057" s="27">
        <v>-528.0</v>
      </c>
      <c r="E1057" s="41"/>
    </row>
    <row r="1058" hidden="1">
      <c r="A1058" s="57" t="s">
        <v>3445</v>
      </c>
      <c r="B1058" s="29">
        <v>22791.0</v>
      </c>
      <c r="C1058" s="58">
        <v>22791.0</v>
      </c>
      <c r="D1058" s="27">
        <v>0.0</v>
      </c>
      <c r="E1058" s="41"/>
    </row>
    <row r="1059" hidden="1">
      <c r="A1059" s="57" t="s">
        <v>3447</v>
      </c>
      <c r="B1059" s="29">
        <v>607.0</v>
      </c>
      <c r="C1059" s="58">
        <v>607.0</v>
      </c>
      <c r="D1059" s="27">
        <v>0.0</v>
      </c>
      <c r="E1059" s="41"/>
    </row>
    <row r="1060" hidden="1">
      <c r="A1060" s="57" t="s">
        <v>3448</v>
      </c>
      <c r="B1060" s="29">
        <v>0.0</v>
      </c>
      <c r="C1060" s="58">
        <v>0.0</v>
      </c>
      <c r="D1060" s="27">
        <v>0.0</v>
      </c>
      <c r="E1060" s="41"/>
    </row>
    <row r="1061" hidden="1">
      <c r="A1061" s="35" t="s">
        <v>3449</v>
      </c>
      <c r="B1061" s="29">
        <v>239230.0</v>
      </c>
      <c r="C1061" s="58">
        <v>238702.0</v>
      </c>
      <c r="D1061" s="27">
        <v>-528.0</v>
      </c>
      <c r="E1061" s="41"/>
    </row>
    <row r="1062" hidden="1">
      <c r="A1062" s="36" t="s">
        <v>3450</v>
      </c>
      <c r="B1062" s="42">
        <v>0.0</v>
      </c>
      <c r="C1062" s="70">
        <v>80.0</v>
      </c>
      <c r="D1062" s="65">
        <v>80.0</v>
      </c>
      <c r="E1062" s="45"/>
    </row>
    <row r="1063" hidden="1"/>
    <row r="1064" hidden="1"/>
    <row r="1065" hidden="1">
      <c r="A1065" s="5" t="s">
        <v>4464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3423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45748.0</v>
      </c>
      <c r="B1069" s="6"/>
      <c r="C1069" s="53" t="s">
        <v>3424</v>
      </c>
      <c r="D1069" s="15">
        <v>45753.0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4" t="s">
        <v>4470</v>
      </c>
      <c r="B1071" s="7"/>
      <c r="C1071" s="16"/>
      <c r="D1071" s="55" t="s">
        <v>4469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3425</v>
      </c>
      <c r="B1073" s="6"/>
      <c r="C1073" s="6"/>
      <c r="D1073" s="6"/>
      <c r="E1073" s="7"/>
    </row>
    <row r="1074" hidden="1">
      <c r="A1074" s="20" t="s">
        <v>3426</v>
      </c>
      <c r="B1074" s="21" t="s">
        <v>3427</v>
      </c>
      <c r="C1074" s="22" t="s">
        <v>3428</v>
      </c>
      <c r="D1074" s="21" t="s">
        <v>3429</v>
      </c>
      <c r="E1074" s="23" t="s">
        <v>13</v>
      </c>
    </row>
    <row r="1075" hidden="1">
      <c r="A1075" s="56" t="s">
        <v>3430</v>
      </c>
      <c r="B1075" s="25">
        <v>8152.0</v>
      </c>
      <c r="C1075" s="26">
        <v>8152.0</v>
      </c>
      <c r="D1075" s="27">
        <v>0.0</v>
      </c>
      <c r="E1075" s="40"/>
    </row>
    <row r="1076" hidden="1">
      <c r="A1076" s="56" t="s">
        <v>3431</v>
      </c>
      <c r="B1076" s="29">
        <v>8263.0</v>
      </c>
      <c r="C1076" s="26">
        <v>8263.0</v>
      </c>
      <c r="D1076" s="27">
        <v>0.0</v>
      </c>
      <c r="E1076" s="40"/>
    </row>
    <row r="1077" hidden="1">
      <c r="A1077" s="56" t="s">
        <v>3432</v>
      </c>
      <c r="B1077" s="29">
        <v>0.0</v>
      </c>
      <c r="C1077" s="26"/>
      <c r="D1077" s="27">
        <v>0.0</v>
      </c>
      <c r="E1077" s="41"/>
    </row>
    <row r="1078" hidden="1">
      <c r="A1078" s="56" t="s">
        <v>3434</v>
      </c>
      <c r="B1078" s="25">
        <v>0.0</v>
      </c>
      <c r="C1078" s="26"/>
      <c r="D1078" s="27">
        <v>0.0</v>
      </c>
      <c r="E1078" s="40"/>
    </row>
    <row r="1079" hidden="1">
      <c r="A1079" s="31" t="s">
        <v>3436</v>
      </c>
      <c r="B1079" s="29">
        <v>0.0</v>
      </c>
      <c r="C1079" s="26"/>
      <c r="D1079" s="27">
        <v>0.0</v>
      </c>
      <c r="E1079" s="41"/>
    </row>
    <row r="1080" hidden="1">
      <c r="A1080" s="31" t="s">
        <v>3438</v>
      </c>
      <c r="B1080" s="29">
        <v>0.0</v>
      </c>
      <c r="C1080" s="26"/>
      <c r="D1080" s="27">
        <v>0.0</v>
      </c>
      <c r="E1080" s="41"/>
    </row>
    <row r="1081" hidden="1">
      <c r="A1081" s="31" t="s">
        <v>3439</v>
      </c>
      <c r="B1081" s="29">
        <v>0.0</v>
      </c>
      <c r="C1081" s="26"/>
      <c r="D1081" s="27">
        <v>0.0</v>
      </c>
      <c r="E1081" s="28"/>
    </row>
    <row r="1082" hidden="1">
      <c r="A1082" s="31" t="s">
        <v>3441</v>
      </c>
      <c r="B1082" s="29">
        <v>1680.0</v>
      </c>
      <c r="C1082" s="26">
        <v>1640.0</v>
      </c>
      <c r="D1082" s="27">
        <v>-40.0</v>
      </c>
      <c r="E1082" s="28" t="s">
        <v>7869</v>
      </c>
    </row>
    <row r="1083" hidden="1">
      <c r="A1083" s="57" t="s">
        <v>3442</v>
      </c>
      <c r="B1083" s="29">
        <v>59848.0</v>
      </c>
      <c r="C1083" s="29">
        <v>59848.0</v>
      </c>
      <c r="D1083" s="27">
        <v>0.0</v>
      </c>
      <c r="E1083" s="41"/>
    </row>
    <row r="1084" hidden="1">
      <c r="A1084" s="57" t="s">
        <v>3443</v>
      </c>
      <c r="B1084" s="29">
        <v>27486.0</v>
      </c>
      <c r="C1084" s="58">
        <v>27486.0</v>
      </c>
      <c r="D1084" s="27">
        <v>0.0</v>
      </c>
      <c r="E1084" s="41"/>
    </row>
    <row r="1085" hidden="1">
      <c r="A1085" s="57" t="s">
        <v>3444</v>
      </c>
      <c r="B1085" s="29">
        <v>31718.0</v>
      </c>
      <c r="C1085" s="58">
        <v>31334.0</v>
      </c>
      <c r="D1085" s="27">
        <v>-384.0</v>
      </c>
      <c r="E1085" s="41"/>
    </row>
    <row r="1086" hidden="1">
      <c r="A1086" s="57" t="s">
        <v>3445</v>
      </c>
      <c r="B1086" s="29">
        <v>20850.0</v>
      </c>
      <c r="C1086" s="58">
        <v>20850.0</v>
      </c>
      <c r="D1086" s="27">
        <v>0.0</v>
      </c>
      <c r="E1086" s="41"/>
    </row>
    <row r="1087" hidden="1">
      <c r="A1087" s="57" t="s">
        <v>3447</v>
      </c>
      <c r="B1087" s="29">
        <v>1714.0</v>
      </c>
      <c r="C1087" s="58">
        <v>1714.0</v>
      </c>
      <c r="D1087" s="27">
        <v>0.0</v>
      </c>
      <c r="E1087" s="41"/>
    </row>
    <row r="1088" hidden="1">
      <c r="A1088" s="57" t="s">
        <v>3448</v>
      </c>
      <c r="B1088" s="29">
        <v>0.0</v>
      </c>
      <c r="C1088" s="58">
        <v>0.0</v>
      </c>
      <c r="D1088" s="27">
        <v>0.0</v>
      </c>
      <c r="E1088" s="41"/>
    </row>
    <row r="1089" hidden="1">
      <c r="A1089" s="35" t="s">
        <v>3449</v>
      </c>
      <c r="B1089" s="29">
        <v>159711.0</v>
      </c>
      <c r="C1089" s="58">
        <v>159327.0</v>
      </c>
      <c r="D1089" s="27">
        <v>-384.0</v>
      </c>
      <c r="E1089" s="41"/>
    </row>
    <row r="1090" hidden="1">
      <c r="A1090" s="36" t="s">
        <v>3450</v>
      </c>
      <c r="B1090" s="42">
        <v>0.0</v>
      </c>
      <c r="C1090" s="70">
        <v>-40.0</v>
      </c>
      <c r="D1090" s="65">
        <v>-40.0</v>
      </c>
      <c r="E1090" s="45"/>
    </row>
    <row r="1091" hidden="1"/>
    <row r="1092" hidden="1"/>
    <row r="1093" hidden="1">
      <c r="A1093" s="5" t="s">
        <v>4464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3423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45748.0</v>
      </c>
      <c r="B1097" s="6"/>
      <c r="C1097" s="53" t="s">
        <v>3424</v>
      </c>
      <c r="D1097" s="15">
        <v>45753.0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4" t="s">
        <v>4470</v>
      </c>
      <c r="B1099" s="7"/>
      <c r="C1099" s="16"/>
      <c r="D1099" s="55" t="s">
        <v>4469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3425</v>
      </c>
      <c r="B1101" s="6"/>
      <c r="C1101" s="6"/>
      <c r="D1101" s="6"/>
      <c r="E1101" s="7"/>
    </row>
    <row r="1102" hidden="1">
      <c r="A1102" s="20" t="s">
        <v>3426</v>
      </c>
      <c r="B1102" s="21" t="s">
        <v>3427</v>
      </c>
      <c r="C1102" s="22" t="s">
        <v>3428</v>
      </c>
      <c r="D1102" s="21" t="s">
        <v>3429</v>
      </c>
      <c r="E1102" s="23" t="s">
        <v>13</v>
      </c>
    </row>
    <row r="1103" hidden="1">
      <c r="A1103" s="56" t="s">
        <v>3430</v>
      </c>
      <c r="B1103" s="25">
        <v>8152.0</v>
      </c>
      <c r="C1103" s="26">
        <v>8152.0</v>
      </c>
      <c r="D1103" s="27">
        <v>0.0</v>
      </c>
      <c r="E1103" s="40"/>
    </row>
    <row r="1104" hidden="1">
      <c r="A1104" s="56" t="s">
        <v>3431</v>
      </c>
      <c r="B1104" s="29">
        <v>8263.0</v>
      </c>
      <c r="C1104" s="26">
        <v>8263.0</v>
      </c>
      <c r="D1104" s="27">
        <v>0.0</v>
      </c>
      <c r="E1104" s="40"/>
    </row>
    <row r="1105" hidden="1">
      <c r="A1105" s="56" t="s">
        <v>3432</v>
      </c>
      <c r="B1105" s="29">
        <v>0.0</v>
      </c>
      <c r="C1105" s="26"/>
      <c r="D1105" s="27">
        <v>0.0</v>
      </c>
      <c r="E1105" s="41"/>
    </row>
    <row r="1106" hidden="1">
      <c r="A1106" s="56" t="s">
        <v>3434</v>
      </c>
      <c r="B1106" s="25">
        <v>0.0</v>
      </c>
      <c r="C1106" s="26"/>
      <c r="D1106" s="27">
        <v>0.0</v>
      </c>
      <c r="E1106" s="40"/>
    </row>
    <row r="1107" hidden="1">
      <c r="A1107" s="31" t="s">
        <v>3436</v>
      </c>
      <c r="B1107" s="29">
        <v>0.0</v>
      </c>
      <c r="C1107" s="26"/>
      <c r="D1107" s="27">
        <v>0.0</v>
      </c>
      <c r="E1107" s="41"/>
    </row>
    <row r="1108" hidden="1">
      <c r="A1108" s="31" t="s">
        <v>3438</v>
      </c>
      <c r="B1108" s="29">
        <v>0.0</v>
      </c>
      <c r="C1108" s="26"/>
      <c r="D1108" s="27">
        <v>0.0</v>
      </c>
      <c r="E1108" s="41"/>
    </row>
    <row r="1109" hidden="1">
      <c r="A1109" s="31" t="s">
        <v>3439</v>
      </c>
      <c r="B1109" s="29">
        <v>0.0</v>
      </c>
      <c r="C1109" s="26"/>
      <c r="D1109" s="27">
        <v>0.0</v>
      </c>
      <c r="E1109" s="28"/>
    </row>
    <row r="1110" hidden="1">
      <c r="A1110" s="31" t="s">
        <v>3441</v>
      </c>
      <c r="B1110" s="29">
        <v>1680.0</v>
      </c>
      <c r="C1110" s="26">
        <v>1640.0</v>
      </c>
      <c r="D1110" s="27">
        <v>-40.0</v>
      </c>
      <c r="E1110" s="28" t="s">
        <v>7869</v>
      </c>
    </row>
    <row r="1111" hidden="1">
      <c r="A1111" s="57" t="s">
        <v>3442</v>
      </c>
      <c r="B1111" s="29">
        <v>59848.0</v>
      </c>
      <c r="C1111" s="29">
        <v>59848.0</v>
      </c>
      <c r="D1111" s="27">
        <v>0.0</v>
      </c>
      <c r="E1111" s="41"/>
    </row>
    <row r="1112" hidden="1">
      <c r="A1112" s="57" t="s">
        <v>3443</v>
      </c>
      <c r="B1112" s="29">
        <v>27486.0</v>
      </c>
      <c r="C1112" s="58">
        <v>27486.0</v>
      </c>
      <c r="D1112" s="27">
        <v>0.0</v>
      </c>
      <c r="E1112" s="41"/>
    </row>
    <row r="1113" hidden="1">
      <c r="A1113" s="57" t="s">
        <v>3444</v>
      </c>
      <c r="B1113" s="29">
        <v>31718.0</v>
      </c>
      <c r="C1113" s="58">
        <v>31334.0</v>
      </c>
      <c r="D1113" s="27">
        <v>-384.0</v>
      </c>
      <c r="E1113" s="41"/>
    </row>
    <row r="1114" hidden="1">
      <c r="A1114" s="57" t="s">
        <v>3445</v>
      </c>
      <c r="B1114" s="29">
        <v>20850.0</v>
      </c>
      <c r="C1114" s="58">
        <v>20850.0</v>
      </c>
      <c r="D1114" s="27">
        <v>0.0</v>
      </c>
      <c r="E1114" s="41"/>
    </row>
    <row r="1115" hidden="1">
      <c r="A1115" s="57" t="s">
        <v>3447</v>
      </c>
      <c r="B1115" s="29">
        <v>1714.0</v>
      </c>
      <c r="C1115" s="58">
        <v>1714.0</v>
      </c>
      <c r="D1115" s="27">
        <v>0.0</v>
      </c>
      <c r="E1115" s="41"/>
    </row>
    <row r="1116" hidden="1">
      <c r="A1116" s="57" t="s">
        <v>3448</v>
      </c>
      <c r="B1116" s="29">
        <v>0.0</v>
      </c>
      <c r="C1116" s="58">
        <v>0.0</v>
      </c>
      <c r="D1116" s="27">
        <v>0.0</v>
      </c>
      <c r="E1116" s="41"/>
    </row>
    <row r="1117" hidden="1">
      <c r="A1117" s="35" t="s">
        <v>3449</v>
      </c>
      <c r="B1117" s="29">
        <v>159711.0</v>
      </c>
      <c r="C1117" s="58">
        <v>159327.0</v>
      </c>
      <c r="D1117" s="27">
        <v>-384.0</v>
      </c>
      <c r="E1117" s="41"/>
    </row>
    <row r="1118" hidden="1">
      <c r="A1118" s="36" t="s">
        <v>3450</v>
      </c>
      <c r="B1118" s="42">
        <v>0.0</v>
      </c>
      <c r="C1118" s="70">
        <v>-40.0</v>
      </c>
      <c r="D1118" s="65">
        <v>-40.0</v>
      </c>
      <c r="E1118" s="45"/>
    </row>
    <row r="1119" hidden="1"/>
    <row r="1120" hidden="1"/>
    <row r="1121" hidden="1">
      <c r="A1121" s="5" t="s">
        <v>4464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3423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45754.0</v>
      </c>
      <c r="B1125" s="6"/>
      <c r="C1125" s="53" t="s">
        <v>3424</v>
      </c>
      <c r="D1125" s="15">
        <v>45760.0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4" t="s">
        <v>4468</v>
      </c>
      <c r="B1127" s="7"/>
      <c r="C1127" s="16"/>
      <c r="D1127" s="55" t="s">
        <v>4469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3425</v>
      </c>
      <c r="B1129" s="6"/>
      <c r="C1129" s="6"/>
      <c r="D1129" s="6"/>
      <c r="E1129" s="7"/>
    </row>
    <row r="1130" hidden="1">
      <c r="A1130" s="20" t="s">
        <v>3426</v>
      </c>
      <c r="B1130" s="21" t="s">
        <v>3427</v>
      </c>
      <c r="C1130" s="22" t="s">
        <v>3428</v>
      </c>
      <c r="D1130" s="21" t="s">
        <v>3429</v>
      </c>
      <c r="E1130" s="23" t="s">
        <v>13</v>
      </c>
    </row>
    <row r="1131" hidden="1">
      <c r="A1131" s="56" t="s">
        <v>3430</v>
      </c>
      <c r="B1131" s="25">
        <v>9031.0</v>
      </c>
      <c r="C1131" s="26">
        <v>9034.0</v>
      </c>
      <c r="D1131" s="27">
        <v>3.0</v>
      </c>
      <c r="E1131" s="40"/>
    </row>
    <row r="1132" hidden="1">
      <c r="A1132" s="56" t="s">
        <v>3431</v>
      </c>
      <c r="B1132" s="29">
        <v>10615.0</v>
      </c>
      <c r="C1132" s="26">
        <v>10615.0</v>
      </c>
      <c r="D1132" s="27">
        <v>0.0</v>
      </c>
      <c r="E1132" s="40"/>
    </row>
    <row r="1133" hidden="1">
      <c r="A1133" s="56" t="s">
        <v>3432</v>
      </c>
      <c r="B1133" s="29">
        <v>150.0</v>
      </c>
      <c r="C1133" s="26">
        <v>150.0</v>
      </c>
      <c r="D1133" s="27">
        <v>0.0</v>
      </c>
      <c r="E1133" s="41"/>
    </row>
    <row r="1134" hidden="1">
      <c r="A1134" s="56" t="s">
        <v>3434</v>
      </c>
      <c r="B1134" s="25">
        <v>0.0</v>
      </c>
      <c r="C1134" s="26"/>
      <c r="D1134" s="27">
        <v>0.0</v>
      </c>
      <c r="E1134" s="40"/>
    </row>
    <row r="1135" hidden="1">
      <c r="A1135" s="31" t="s">
        <v>3436</v>
      </c>
      <c r="B1135" s="29">
        <v>0.0</v>
      </c>
      <c r="C1135" s="26"/>
      <c r="D1135" s="27">
        <v>0.0</v>
      </c>
      <c r="E1135" s="41"/>
    </row>
    <row r="1136" hidden="1">
      <c r="A1136" s="31" t="s">
        <v>3438</v>
      </c>
      <c r="B1136" s="29">
        <v>0.0</v>
      </c>
      <c r="C1136" s="26"/>
      <c r="D1136" s="27">
        <v>0.0</v>
      </c>
      <c r="E1136" s="41"/>
    </row>
    <row r="1137" hidden="1">
      <c r="A1137" s="31" t="s">
        <v>3439</v>
      </c>
      <c r="B1137" s="29">
        <v>0.0</v>
      </c>
      <c r="C1137" s="26"/>
      <c r="D1137" s="27">
        <v>0.0</v>
      </c>
      <c r="E1137" s="28"/>
    </row>
    <row r="1138" hidden="1">
      <c r="A1138" s="31" t="s">
        <v>3441</v>
      </c>
      <c r="B1138" s="29">
        <v>2080.0</v>
      </c>
      <c r="C1138" s="26">
        <v>2120.0</v>
      </c>
      <c r="D1138" s="27">
        <v>40.0</v>
      </c>
      <c r="E1138" s="28"/>
    </row>
    <row r="1139" hidden="1">
      <c r="A1139" s="57" t="s">
        <v>3442</v>
      </c>
      <c r="B1139" s="29">
        <v>73009.0</v>
      </c>
      <c r="C1139" s="29">
        <v>73009.0</v>
      </c>
      <c r="D1139" s="27">
        <v>0.0</v>
      </c>
      <c r="E1139" s="41"/>
    </row>
    <row r="1140" hidden="1">
      <c r="A1140" s="57" t="s">
        <v>3443</v>
      </c>
      <c r="B1140" s="29">
        <v>25000.0</v>
      </c>
      <c r="C1140" s="58">
        <v>25000.0</v>
      </c>
      <c r="D1140" s="27">
        <v>0.0</v>
      </c>
      <c r="E1140" s="41"/>
    </row>
    <row r="1141" hidden="1">
      <c r="A1141" s="57" t="s">
        <v>3444</v>
      </c>
      <c r="B1141" s="29">
        <v>35002.0</v>
      </c>
      <c r="C1141" s="58">
        <v>35002.0</v>
      </c>
      <c r="D1141" s="27">
        <v>0.0</v>
      </c>
      <c r="E1141" s="41"/>
    </row>
    <row r="1142" hidden="1">
      <c r="A1142" s="57" t="s">
        <v>3445</v>
      </c>
      <c r="B1142" s="29">
        <v>28803.0</v>
      </c>
      <c r="C1142" s="58">
        <v>28803.0</v>
      </c>
      <c r="D1142" s="27">
        <v>0.0</v>
      </c>
      <c r="E1142" s="41"/>
    </row>
    <row r="1143" hidden="1">
      <c r="A1143" s="57" t="s">
        <v>3447</v>
      </c>
      <c r="B1143" s="29">
        <v>533.0</v>
      </c>
      <c r="C1143" s="58">
        <v>533.0</v>
      </c>
      <c r="D1143" s="27">
        <v>0.0</v>
      </c>
      <c r="E1143" s="41"/>
    </row>
    <row r="1144" hidden="1">
      <c r="A1144" s="57" t="s">
        <v>3448</v>
      </c>
      <c r="B1144" s="29">
        <v>0.0</v>
      </c>
      <c r="C1144" s="58">
        <v>0.0</v>
      </c>
      <c r="D1144" s="27">
        <v>0.0</v>
      </c>
      <c r="E1144" s="41"/>
    </row>
    <row r="1145" hidden="1">
      <c r="A1145" s="35" t="s">
        <v>3449</v>
      </c>
      <c r="B1145" s="29">
        <v>184222.6</v>
      </c>
      <c r="C1145" s="58">
        <v>184222.6</v>
      </c>
      <c r="D1145" s="27">
        <v>0.0</v>
      </c>
      <c r="E1145" s="41"/>
    </row>
    <row r="1146" hidden="1">
      <c r="A1146" s="36" t="s">
        <v>3450</v>
      </c>
      <c r="B1146" s="42">
        <v>0.4000000000014552</v>
      </c>
      <c r="C1146" s="70">
        <v>43.39999999999418</v>
      </c>
      <c r="D1146" s="65">
        <v>42.999999999992724</v>
      </c>
      <c r="E1146" s="45"/>
    </row>
    <row r="1147" hidden="1"/>
    <row r="1148" hidden="1"/>
    <row r="1149" hidden="1">
      <c r="A1149" s="5" t="s">
        <v>4464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3423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45761.0</v>
      </c>
      <c r="B1153" s="6"/>
      <c r="C1153" s="53" t="s">
        <v>3424</v>
      </c>
      <c r="D1153" s="15">
        <v>45767.0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4" t="s">
        <v>4468</v>
      </c>
      <c r="B1155" s="7"/>
      <c r="C1155" s="16"/>
      <c r="D1155" s="55" t="s">
        <v>4469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3425</v>
      </c>
      <c r="B1157" s="6"/>
      <c r="C1157" s="6"/>
      <c r="D1157" s="6"/>
      <c r="E1157" s="7"/>
    </row>
    <row r="1158" hidden="1">
      <c r="A1158" s="20" t="s">
        <v>3426</v>
      </c>
      <c r="B1158" s="21" t="s">
        <v>3427</v>
      </c>
      <c r="C1158" s="22" t="s">
        <v>3428</v>
      </c>
      <c r="D1158" s="21" t="s">
        <v>3429</v>
      </c>
      <c r="E1158" s="23" t="s">
        <v>13</v>
      </c>
    </row>
    <row r="1159" hidden="1">
      <c r="A1159" s="56" t="s">
        <v>3430</v>
      </c>
      <c r="B1159" s="25">
        <v>5923.0</v>
      </c>
      <c r="C1159" s="26">
        <v>5923.0</v>
      </c>
      <c r="D1159" s="27">
        <v>0.0</v>
      </c>
      <c r="E1159" s="40"/>
    </row>
    <row r="1160" hidden="1">
      <c r="A1160" s="56" t="s">
        <v>3431</v>
      </c>
      <c r="B1160" s="29">
        <v>17388.0</v>
      </c>
      <c r="C1160" s="26">
        <v>17388.0</v>
      </c>
      <c r="D1160" s="27">
        <v>0.0</v>
      </c>
      <c r="E1160" s="40"/>
    </row>
    <row r="1161" hidden="1">
      <c r="A1161" s="56" t="s">
        <v>3432</v>
      </c>
      <c r="B1161" s="29">
        <v>0.0</v>
      </c>
      <c r="C1161" s="26"/>
      <c r="D1161" s="27">
        <v>0.0</v>
      </c>
      <c r="E1161" s="41"/>
    </row>
    <row r="1162" hidden="1">
      <c r="A1162" s="56" t="s">
        <v>3434</v>
      </c>
      <c r="B1162" s="25">
        <v>0.0</v>
      </c>
      <c r="C1162" s="26"/>
      <c r="D1162" s="27">
        <v>0.0</v>
      </c>
      <c r="E1162" s="40"/>
    </row>
    <row r="1163" hidden="1">
      <c r="A1163" s="31" t="s">
        <v>3436</v>
      </c>
      <c r="B1163" s="29">
        <v>0.0</v>
      </c>
      <c r="C1163" s="26"/>
      <c r="D1163" s="27">
        <v>0.0</v>
      </c>
      <c r="E1163" s="41"/>
    </row>
    <row r="1164" hidden="1">
      <c r="A1164" s="31" t="s">
        <v>3438</v>
      </c>
      <c r="B1164" s="29">
        <v>0.0</v>
      </c>
      <c r="C1164" s="26"/>
      <c r="D1164" s="27">
        <v>0.0</v>
      </c>
      <c r="E1164" s="41"/>
    </row>
    <row r="1165" hidden="1">
      <c r="A1165" s="31" t="s">
        <v>3439</v>
      </c>
      <c r="B1165" s="29">
        <v>0.0</v>
      </c>
      <c r="C1165" s="26"/>
      <c r="D1165" s="27">
        <v>0.0</v>
      </c>
      <c r="E1165" s="28"/>
    </row>
    <row r="1166" hidden="1">
      <c r="A1166" s="31" t="s">
        <v>3441</v>
      </c>
      <c r="B1166" s="29">
        <v>2040.0</v>
      </c>
      <c r="C1166" s="26">
        <v>1600.0</v>
      </c>
      <c r="D1166" s="27">
        <v>-440.0</v>
      </c>
      <c r="E1166" s="28"/>
    </row>
    <row r="1167" hidden="1">
      <c r="A1167" s="57" t="s">
        <v>3442</v>
      </c>
      <c r="B1167" s="29">
        <v>64450.0</v>
      </c>
      <c r="C1167" s="29">
        <v>64450.0</v>
      </c>
      <c r="D1167" s="27">
        <v>0.0</v>
      </c>
      <c r="E1167" s="41"/>
    </row>
    <row r="1168" hidden="1">
      <c r="A1168" s="57" t="s">
        <v>3443</v>
      </c>
      <c r="B1168" s="29">
        <v>19787.0</v>
      </c>
      <c r="C1168" s="58">
        <v>19418.0</v>
      </c>
      <c r="D1168" s="27">
        <v>-369.0</v>
      </c>
      <c r="E1168" s="41"/>
    </row>
    <row r="1169" hidden="1">
      <c r="A1169" s="57" t="s">
        <v>3444</v>
      </c>
      <c r="B1169" s="29">
        <v>33272.0</v>
      </c>
      <c r="C1169" s="58">
        <v>32868.0</v>
      </c>
      <c r="D1169" s="27">
        <v>-404.0</v>
      </c>
      <c r="E1169" s="41"/>
    </row>
    <row r="1170" hidden="1">
      <c r="A1170" s="57" t="s">
        <v>3445</v>
      </c>
      <c r="B1170" s="29">
        <v>22165.0</v>
      </c>
      <c r="C1170" s="58">
        <v>22165.0</v>
      </c>
      <c r="D1170" s="27">
        <v>0.0</v>
      </c>
      <c r="E1170" s="41"/>
    </row>
    <row r="1171" hidden="1">
      <c r="A1171" s="57" t="s">
        <v>3447</v>
      </c>
      <c r="B1171" s="29">
        <v>1353.0</v>
      </c>
      <c r="C1171" s="58">
        <v>1353.0</v>
      </c>
      <c r="D1171" s="27">
        <v>0.0</v>
      </c>
      <c r="E1171" s="41"/>
    </row>
    <row r="1172" hidden="1">
      <c r="A1172" s="57" t="s">
        <v>3448</v>
      </c>
      <c r="B1172" s="29">
        <v>0.0</v>
      </c>
      <c r="C1172" s="58">
        <v>0.0</v>
      </c>
      <c r="D1172" s="27">
        <v>0.0</v>
      </c>
      <c r="E1172" s="41"/>
    </row>
    <row r="1173" hidden="1">
      <c r="A1173" s="35" t="s">
        <v>3449</v>
      </c>
      <c r="B1173" s="29">
        <v>166271.0</v>
      </c>
      <c r="C1173" s="58">
        <v>165498.0</v>
      </c>
      <c r="D1173" s="27">
        <v>-773.0</v>
      </c>
      <c r="E1173" s="41"/>
    </row>
    <row r="1174" hidden="1">
      <c r="A1174" s="36" t="s">
        <v>3450</v>
      </c>
      <c r="B1174" s="42">
        <v>107.0</v>
      </c>
      <c r="C1174" s="70">
        <v>-333.0</v>
      </c>
      <c r="D1174" s="65">
        <v>-440.0</v>
      </c>
      <c r="E1174" s="45"/>
    </row>
    <row r="1175" hidden="1"/>
    <row r="1176" hidden="1"/>
    <row r="1177" hidden="1">
      <c r="A1177" s="5" t="s">
        <v>4464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3423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45768.0</v>
      </c>
      <c r="B1181" s="6"/>
      <c r="C1181" s="53" t="s">
        <v>3424</v>
      </c>
      <c r="D1181" s="15">
        <v>45774.0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4" t="s">
        <v>4468</v>
      </c>
      <c r="B1183" s="7"/>
      <c r="C1183" s="16"/>
      <c r="D1183" s="55" t="s">
        <v>4469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3425</v>
      </c>
      <c r="B1185" s="6"/>
      <c r="C1185" s="6"/>
      <c r="D1185" s="6"/>
      <c r="E1185" s="7"/>
    </row>
    <row r="1186" hidden="1">
      <c r="A1186" s="20" t="s">
        <v>3426</v>
      </c>
      <c r="B1186" s="21" t="s">
        <v>3427</v>
      </c>
      <c r="C1186" s="22" t="s">
        <v>3428</v>
      </c>
      <c r="D1186" s="21" t="s">
        <v>3429</v>
      </c>
      <c r="E1186" s="23" t="s">
        <v>13</v>
      </c>
    </row>
    <row r="1187" hidden="1">
      <c r="A1187" s="56" t="s">
        <v>3430</v>
      </c>
      <c r="B1187" s="25">
        <v>5543.0</v>
      </c>
      <c r="C1187" s="26">
        <v>2123.0</v>
      </c>
      <c r="D1187" s="27">
        <v>-3420.0</v>
      </c>
      <c r="E1187" s="40" t="s">
        <v>7870</v>
      </c>
    </row>
    <row r="1188" hidden="1">
      <c r="A1188" s="56" t="s">
        <v>3431</v>
      </c>
      <c r="B1188" s="29">
        <v>15291.0</v>
      </c>
      <c r="C1188" s="26">
        <v>15291.0</v>
      </c>
      <c r="D1188" s="27">
        <v>0.0</v>
      </c>
      <c r="E1188" s="40"/>
    </row>
    <row r="1189" hidden="1">
      <c r="A1189" s="56" t="s">
        <v>3432</v>
      </c>
      <c r="B1189" s="29">
        <v>0.0</v>
      </c>
      <c r="C1189" s="26"/>
      <c r="D1189" s="27">
        <v>0.0</v>
      </c>
      <c r="E1189" s="41"/>
    </row>
    <row r="1190" hidden="1">
      <c r="A1190" s="56" t="s">
        <v>3434</v>
      </c>
      <c r="B1190" s="25">
        <v>0.0</v>
      </c>
      <c r="C1190" s="26"/>
      <c r="D1190" s="27">
        <v>0.0</v>
      </c>
      <c r="E1190" s="40"/>
    </row>
    <row r="1191" hidden="1">
      <c r="A1191" s="31" t="s">
        <v>3436</v>
      </c>
      <c r="B1191" s="29">
        <v>0.0</v>
      </c>
      <c r="C1191" s="26"/>
      <c r="D1191" s="27">
        <v>0.0</v>
      </c>
      <c r="E1191" s="41"/>
    </row>
    <row r="1192" hidden="1">
      <c r="A1192" s="31" t="s">
        <v>3438</v>
      </c>
      <c r="B1192" s="29">
        <v>0.0</v>
      </c>
      <c r="C1192" s="26"/>
      <c r="D1192" s="27">
        <v>0.0</v>
      </c>
      <c r="E1192" s="41"/>
    </row>
    <row r="1193" hidden="1">
      <c r="A1193" s="31" t="s">
        <v>3439</v>
      </c>
      <c r="B1193" s="29">
        <v>700.0</v>
      </c>
      <c r="C1193" s="26">
        <v>700.0</v>
      </c>
      <c r="D1193" s="27">
        <v>0.0</v>
      </c>
      <c r="E1193" s="28" t="s">
        <v>7871</v>
      </c>
    </row>
    <row r="1194" hidden="1">
      <c r="A1194" s="31" t="s">
        <v>3441</v>
      </c>
      <c r="B1194" s="29">
        <v>1360.0</v>
      </c>
      <c r="C1194" s="26">
        <v>1360.0</v>
      </c>
      <c r="D1194" s="27">
        <v>0.0</v>
      </c>
      <c r="E1194" s="28"/>
    </row>
    <row r="1195" hidden="1">
      <c r="A1195" s="57" t="s">
        <v>3442</v>
      </c>
      <c r="B1195" s="29">
        <v>87048.34999999999</v>
      </c>
      <c r="C1195" s="29">
        <v>87048.34999999995</v>
      </c>
      <c r="D1195" s="27">
        <v>-4.3655745685100555E-11</v>
      </c>
      <c r="E1195" s="41"/>
    </row>
    <row r="1196" hidden="1">
      <c r="A1196" s="57" t="s">
        <v>3443</v>
      </c>
      <c r="B1196" s="29">
        <v>26487.0</v>
      </c>
      <c r="C1196" s="58">
        <v>26487.0</v>
      </c>
      <c r="D1196" s="27">
        <v>0.0</v>
      </c>
      <c r="E1196" s="41"/>
    </row>
    <row r="1197" hidden="1">
      <c r="A1197" s="57" t="s">
        <v>3444</v>
      </c>
      <c r="B1197" s="29">
        <v>31996.0</v>
      </c>
      <c r="C1197" s="58">
        <v>31996.0</v>
      </c>
      <c r="D1197" s="27">
        <v>0.0</v>
      </c>
      <c r="E1197" s="41"/>
    </row>
    <row r="1198" hidden="1">
      <c r="A1198" s="57" t="s">
        <v>3445</v>
      </c>
      <c r="B1198" s="29">
        <v>25828.1</v>
      </c>
      <c r="C1198" s="58">
        <v>25828.1</v>
      </c>
      <c r="D1198" s="27">
        <v>0.0</v>
      </c>
      <c r="E1198" s="41"/>
    </row>
    <row r="1199" hidden="1">
      <c r="A1199" s="57" t="s">
        <v>3447</v>
      </c>
      <c r="B1199" s="29">
        <v>1662.0</v>
      </c>
      <c r="C1199" s="58">
        <v>1662.0</v>
      </c>
      <c r="D1199" s="27">
        <v>0.0</v>
      </c>
      <c r="E1199" s="41"/>
    </row>
    <row r="1200" hidden="1">
      <c r="A1200" s="57" t="s">
        <v>3448</v>
      </c>
      <c r="B1200" s="29">
        <v>0.0</v>
      </c>
      <c r="C1200" s="58">
        <v>0.0</v>
      </c>
      <c r="D1200" s="27">
        <v>0.0</v>
      </c>
      <c r="E1200" s="41"/>
    </row>
    <row r="1201" hidden="1">
      <c r="A1201" s="35" t="s">
        <v>3449</v>
      </c>
      <c r="B1201" s="29">
        <v>195881.95</v>
      </c>
      <c r="C1201" s="58">
        <v>195881.94999999972</v>
      </c>
      <c r="D1201" s="27">
        <v>-2.9103830456733704E-10</v>
      </c>
      <c r="E1201" s="41"/>
    </row>
    <row r="1202" hidden="1">
      <c r="A1202" s="36" t="s">
        <v>3450</v>
      </c>
      <c r="B1202" s="42">
        <v>33.49999999998545</v>
      </c>
      <c r="C1202" s="70">
        <v>-3386.499999999767</v>
      </c>
      <c r="D1202" s="65">
        <v>-3419.9999999997526</v>
      </c>
      <c r="E1202" s="45"/>
    </row>
    <row r="1203" hidden="1"/>
    <row r="1204" hidden="1"/>
    <row r="1205" hidden="1">
      <c r="A1205" s="5" t="s">
        <v>4464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3423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45775.0</v>
      </c>
      <c r="B1209" s="6"/>
      <c r="C1209" s="53" t="s">
        <v>3424</v>
      </c>
      <c r="D1209" s="15">
        <v>45777.0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4" t="s">
        <v>4468</v>
      </c>
      <c r="B1211" s="7"/>
      <c r="C1211" s="16"/>
      <c r="D1211" s="55" t="s">
        <v>4471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3425</v>
      </c>
      <c r="B1213" s="6"/>
      <c r="C1213" s="6"/>
      <c r="D1213" s="6"/>
      <c r="E1213" s="7"/>
    </row>
    <row r="1214" hidden="1">
      <c r="A1214" s="20" t="s">
        <v>3426</v>
      </c>
      <c r="B1214" s="21" t="s">
        <v>3427</v>
      </c>
      <c r="C1214" s="22" t="s">
        <v>3428</v>
      </c>
      <c r="D1214" s="21" t="s">
        <v>3429</v>
      </c>
      <c r="E1214" s="23" t="s">
        <v>13</v>
      </c>
    </row>
    <row r="1215" hidden="1">
      <c r="A1215" s="56" t="s">
        <v>3430</v>
      </c>
      <c r="B1215" s="25">
        <v>1756.0</v>
      </c>
      <c r="C1215" s="26">
        <v>1056.0</v>
      </c>
      <c r="D1215" s="27">
        <v>-700.0</v>
      </c>
      <c r="E1215" s="40"/>
    </row>
    <row r="1216" hidden="1">
      <c r="A1216" s="56" t="s">
        <v>3431</v>
      </c>
      <c r="B1216" s="29">
        <v>5790.0</v>
      </c>
      <c r="C1216" s="26">
        <v>5790.0</v>
      </c>
      <c r="D1216" s="27">
        <v>0.0</v>
      </c>
      <c r="E1216" s="40"/>
    </row>
    <row r="1217" hidden="1">
      <c r="A1217" s="56" t="s">
        <v>3432</v>
      </c>
      <c r="B1217" s="29">
        <v>0.0</v>
      </c>
      <c r="C1217" s="26"/>
      <c r="D1217" s="27">
        <v>0.0</v>
      </c>
      <c r="E1217" s="41"/>
    </row>
    <row r="1218" hidden="1">
      <c r="A1218" s="56" t="s">
        <v>3434</v>
      </c>
      <c r="B1218" s="25">
        <v>0.0</v>
      </c>
      <c r="C1218" s="26"/>
      <c r="D1218" s="27">
        <v>0.0</v>
      </c>
      <c r="E1218" s="40"/>
    </row>
    <row r="1219" hidden="1">
      <c r="A1219" s="31" t="s">
        <v>3436</v>
      </c>
      <c r="B1219" s="29">
        <v>0.0</v>
      </c>
      <c r="C1219" s="26"/>
      <c r="D1219" s="27">
        <v>0.0</v>
      </c>
      <c r="E1219" s="41"/>
    </row>
    <row r="1220" hidden="1">
      <c r="A1220" s="31" t="s">
        <v>3438</v>
      </c>
      <c r="B1220" s="29">
        <v>0.0</v>
      </c>
      <c r="C1220" s="26"/>
      <c r="D1220" s="27">
        <v>0.0</v>
      </c>
      <c r="E1220" s="41"/>
    </row>
    <row r="1221" hidden="1">
      <c r="A1221" s="31" t="s">
        <v>3439</v>
      </c>
      <c r="B1221" s="29">
        <v>0.0</v>
      </c>
      <c r="C1221" s="26">
        <v>700.0</v>
      </c>
      <c r="D1221" s="27">
        <v>700.0</v>
      </c>
      <c r="E1221" s="28" t="s">
        <v>7872</v>
      </c>
    </row>
    <row r="1222" hidden="1">
      <c r="A1222" s="31" t="s">
        <v>3441</v>
      </c>
      <c r="B1222" s="29">
        <v>480.0</v>
      </c>
      <c r="C1222" s="26">
        <v>480.0</v>
      </c>
      <c r="D1222" s="27">
        <v>0.0</v>
      </c>
      <c r="E1222" s="28"/>
    </row>
    <row r="1223" hidden="1">
      <c r="A1223" s="57" t="s">
        <v>3442</v>
      </c>
      <c r="B1223" s="29">
        <v>25489.0</v>
      </c>
      <c r="C1223" s="29">
        <v>25489.0</v>
      </c>
      <c r="D1223" s="27">
        <v>0.0</v>
      </c>
      <c r="E1223" s="41"/>
    </row>
    <row r="1224" hidden="1">
      <c r="A1224" s="57" t="s">
        <v>3443</v>
      </c>
      <c r="B1224" s="29">
        <v>7593.0</v>
      </c>
      <c r="C1224" s="58">
        <v>7593.0</v>
      </c>
      <c r="D1224" s="27">
        <v>0.0</v>
      </c>
      <c r="E1224" s="41"/>
    </row>
    <row r="1225" hidden="1">
      <c r="A1225" s="57" t="s">
        <v>3444</v>
      </c>
      <c r="B1225" s="29">
        <v>10489.0</v>
      </c>
      <c r="C1225" s="58">
        <v>10046.0</v>
      </c>
      <c r="D1225" s="27">
        <v>-443.0</v>
      </c>
      <c r="E1225" s="41"/>
    </row>
    <row r="1226" hidden="1">
      <c r="A1226" s="57" t="s">
        <v>3445</v>
      </c>
      <c r="B1226" s="29">
        <v>7433.0</v>
      </c>
      <c r="C1226" s="58">
        <v>7433.0</v>
      </c>
      <c r="D1226" s="27">
        <v>0.0</v>
      </c>
      <c r="E1226" s="41"/>
    </row>
    <row r="1227" hidden="1">
      <c r="A1227" s="57" t="s">
        <v>3447</v>
      </c>
      <c r="B1227" s="29">
        <v>0.0</v>
      </c>
      <c r="C1227" s="58">
        <v>0.0</v>
      </c>
      <c r="D1227" s="27">
        <v>0.0</v>
      </c>
      <c r="E1227" s="41"/>
    </row>
    <row r="1228" hidden="1">
      <c r="A1228" s="57" t="s">
        <v>3448</v>
      </c>
      <c r="B1228" s="29">
        <v>0.0</v>
      </c>
      <c r="C1228" s="58">
        <v>0.0</v>
      </c>
      <c r="D1228" s="27">
        <v>0.0</v>
      </c>
      <c r="E1228" s="41"/>
    </row>
    <row r="1229" hidden="1">
      <c r="A1229" s="35" t="s">
        <v>3449</v>
      </c>
      <c r="B1229" s="29">
        <v>59022.0</v>
      </c>
      <c r="C1229" s="58">
        <v>58579.0</v>
      </c>
      <c r="D1229" s="27">
        <v>-443.0</v>
      </c>
      <c r="E1229" s="41"/>
    </row>
    <row r="1230" hidden="1">
      <c r="A1230" s="36" t="s">
        <v>3450</v>
      </c>
      <c r="B1230" s="42">
        <v>8.0</v>
      </c>
      <c r="C1230" s="70">
        <v>8.0</v>
      </c>
      <c r="D1230" s="65">
        <v>0.0</v>
      </c>
      <c r="E1230" s="45"/>
    </row>
    <row r="1231" hidden="1"/>
    <row r="1232" hidden="1"/>
    <row r="1233" hidden="1">
      <c r="A1233" s="5" t="s">
        <v>4464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3423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45778.0</v>
      </c>
      <c r="B1237" s="6"/>
      <c r="C1237" s="53" t="s">
        <v>3424</v>
      </c>
      <c r="D1237" s="15">
        <v>45781.0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4" t="s">
        <v>4483</v>
      </c>
      <c r="B1239" s="7"/>
      <c r="C1239" s="16"/>
      <c r="D1239" s="55" t="s">
        <v>4469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3425</v>
      </c>
      <c r="B1241" s="6"/>
      <c r="C1241" s="6"/>
      <c r="D1241" s="6"/>
      <c r="E1241" s="7"/>
    </row>
    <row r="1242" hidden="1">
      <c r="A1242" s="20" t="s">
        <v>3426</v>
      </c>
      <c r="B1242" s="21" t="s">
        <v>3427</v>
      </c>
      <c r="C1242" s="22" t="s">
        <v>3428</v>
      </c>
      <c r="D1242" s="21" t="s">
        <v>3429</v>
      </c>
      <c r="E1242" s="23" t="s">
        <v>13</v>
      </c>
    </row>
    <row r="1243" hidden="1">
      <c r="A1243" s="56" t="s">
        <v>3430</v>
      </c>
      <c r="B1243" s="25">
        <v>3014.0</v>
      </c>
      <c r="C1243" s="26">
        <v>3014.0</v>
      </c>
      <c r="D1243" s="27">
        <v>0.0</v>
      </c>
      <c r="E1243" s="40"/>
    </row>
    <row r="1244" hidden="1">
      <c r="A1244" s="56" t="s">
        <v>3431</v>
      </c>
      <c r="B1244" s="29">
        <v>5671.0</v>
      </c>
      <c r="C1244" s="26">
        <v>4724.0</v>
      </c>
      <c r="D1244" s="27">
        <v>-947.0</v>
      </c>
      <c r="E1244" s="40" t="s">
        <v>7873</v>
      </c>
    </row>
    <row r="1245" hidden="1">
      <c r="A1245" s="56" t="s">
        <v>3432</v>
      </c>
      <c r="B1245" s="29">
        <v>150.0</v>
      </c>
      <c r="C1245" s="26">
        <v>150.0</v>
      </c>
      <c r="D1245" s="27">
        <v>0.0</v>
      </c>
      <c r="E1245" s="41"/>
    </row>
    <row r="1246" hidden="1">
      <c r="A1246" s="56" t="s">
        <v>3434</v>
      </c>
      <c r="B1246" s="25">
        <v>0.0</v>
      </c>
      <c r="C1246" s="26"/>
      <c r="D1246" s="27">
        <v>0.0</v>
      </c>
      <c r="E1246" s="40"/>
    </row>
    <row r="1247" hidden="1">
      <c r="A1247" s="31" t="s">
        <v>3436</v>
      </c>
      <c r="B1247" s="29">
        <v>0.0</v>
      </c>
      <c r="C1247" s="26"/>
      <c r="D1247" s="27">
        <v>0.0</v>
      </c>
      <c r="E1247" s="41"/>
    </row>
    <row r="1248" hidden="1">
      <c r="A1248" s="31" t="s">
        <v>3438</v>
      </c>
      <c r="B1248" s="29">
        <v>0.0</v>
      </c>
      <c r="C1248" s="26"/>
      <c r="D1248" s="27">
        <v>0.0</v>
      </c>
      <c r="E1248" s="41"/>
    </row>
    <row r="1249" hidden="1">
      <c r="A1249" s="31" t="s">
        <v>3439</v>
      </c>
      <c r="B1249" s="29">
        <v>0.0</v>
      </c>
      <c r="C1249" s="26"/>
      <c r="D1249" s="27">
        <v>0.0</v>
      </c>
      <c r="E1249" s="28"/>
    </row>
    <row r="1250" hidden="1">
      <c r="A1250" s="31" t="s">
        <v>3441</v>
      </c>
      <c r="B1250" s="29">
        <v>1040.0</v>
      </c>
      <c r="C1250" s="26">
        <v>1040.0</v>
      </c>
      <c r="D1250" s="27">
        <v>0.0</v>
      </c>
      <c r="E1250" s="28"/>
    </row>
    <row r="1251" hidden="1">
      <c r="A1251" s="57" t="s">
        <v>3442</v>
      </c>
      <c r="B1251" s="29">
        <v>50816.0</v>
      </c>
      <c r="C1251" s="29">
        <v>50527.0</v>
      </c>
      <c r="D1251" s="27">
        <v>-289.0</v>
      </c>
      <c r="E1251" s="41"/>
    </row>
    <row r="1252" hidden="1">
      <c r="A1252" s="57" t="s">
        <v>3443</v>
      </c>
      <c r="B1252" s="29">
        <v>17670.0</v>
      </c>
      <c r="C1252" s="58">
        <v>17341.0</v>
      </c>
      <c r="D1252" s="27">
        <v>-329.0</v>
      </c>
      <c r="E1252" s="41"/>
    </row>
    <row r="1253" hidden="1">
      <c r="A1253" s="57" t="s">
        <v>3444</v>
      </c>
      <c r="B1253" s="29">
        <v>15180.0</v>
      </c>
      <c r="C1253" s="58">
        <v>15180.0</v>
      </c>
      <c r="D1253" s="27">
        <v>0.0</v>
      </c>
      <c r="E1253" s="41"/>
    </row>
    <row r="1254" hidden="1">
      <c r="A1254" s="57" t="s">
        <v>3445</v>
      </c>
      <c r="B1254" s="29">
        <v>18319.0</v>
      </c>
      <c r="C1254" s="58">
        <v>18319.0</v>
      </c>
      <c r="D1254" s="27">
        <v>0.0</v>
      </c>
      <c r="E1254" s="41"/>
    </row>
    <row r="1255" hidden="1">
      <c r="A1255" s="57" t="s">
        <v>3447</v>
      </c>
      <c r="B1255" s="29">
        <v>557.0</v>
      </c>
      <c r="C1255" s="58">
        <v>557.0</v>
      </c>
      <c r="D1255" s="27">
        <v>0.0</v>
      </c>
      <c r="E1255" s="41"/>
    </row>
    <row r="1256" hidden="1">
      <c r="A1256" s="57" t="s">
        <v>3448</v>
      </c>
      <c r="B1256" s="29">
        <v>0.0</v>
      </c>
      <c r="C1256" s="58">
        <v>0.0</v>
      </c>
      <c r="D1256" s="27">
        <v>0.0</v>
      </c>
      <c r="E1256" s="41"/>
    </row>
    <row r="1257" hidden="1">
      <c r="A1257" s="35" t="s">
        <v>3449</v>
      </c>
      <c r="B1257" s="29">
        <v>112416.5</v>
      </c>
      <c r="C1257" s="58">
        <v>111798.5</v>
      </c>
      <c r="D1257" s="27">
        <v>-618.0</v>
      </c>
      <c r="E1257" s="41"/>
    </row>
    <row r="1258" hidden="1">
      <c r="A1258" s="36" t="s">
        <v>3450</v>
      </c>
      <c r="B1258" s="42">
        <v>0.5</v>
      </c>
      <c r="C1258" s="70">
        <v>-946.5</v>
      </c>
      <c r="D1258" s="65">
        <v>-947.0</v>
      </c>
      <c r="E1258" s="45"/>
    </row>
    <row r="1259" hidden="1"/>
    <row r="1260" hidden="1"/>
    <row r="1261" hidden="1">
      <c r="A1261" s="5" t="s">
        <v>4464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3423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45782.0</v>
      </c>
      <c r="B1265" s="6"/>
      <c r="C1265" s="53" t="s">
        <v>3424</v>
      </c>
      <c r="D1265" s="15">
        <v>45788.0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4" t="s">
        <v>4468</v>
      </c>
      <c r="B1267" s="7"/>
      <c r="C1267" s="16"/>
      <c r="D1267" s="55" t="s">
        <v>4469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3425</v>
      </c>
      <c r="B1269" s="6"/>
      <c r="C1269" s="6"/>
      <c r="D1269" s="6"/>
      <c r="E1269" s="7"/>
    </row>
    <row r="1270" hidden="1">
      <c r="A1270" s="20" t="s">
        <v>3426</v>
      </c>
      <c r="B1270" s="21" t="s">
        <v>3427</v>
      </c>
      <c r="C1270" s="22" t="s">
        <v>3428</v>
      </c>
      <c r="D1270" s="21" t="s">
        <v>3429</v>
      </c>
      <c r="E1270" s="23" t="s">
        <v>13</v>
      </c>
    </row>
    <row r="1271" hidden="1">
      <c r="A1271" s="56" t="s">
        <v>3430</v>
      </c>
      <c r="B1271" s="25">
        <v>5653.0</v>
      </c>
      <c r="C1271" s="26">
        <v>5653.0</v>
      </c>
      <c r="D1271" s="27">
        <v>0.0</v>
      </c>
      <c r="E1271" s="40"/>
    </row>
    <row r="1272" hidden="1">
      <c r="A1272" s="56" t="s">
        <v>3431</v>
      </c>
      <c r="B1272" s="29">
        <v>13826.0</v>
      </c>
      <c r="C1272" s="26">
        <v>13826.0</v>
      </c>
      <c r="D1272" s="27">
        <v>0.0</v>
      </c>
      <c r="E1272" s="40"/>
    </row>
    <row r="1273" hidden="1">
      <c r="A1273" s="56" t="s">
        <v>3432</v>
      </c>
      <c r="B1273" s="29">
        <v>0.0</v>
      </c>
      <c r="C1273" s="26"/>
      <c r="D1273" s="27">
        <v>0.0</v>
      </c>
      <c r="E1273" s="41"/>
    </row>
    <row r="1274" hidden="1">
      <c r="A1274" s="56" t="s">
        <v>3434</v>
      </c>
      <c r="B1274" s="25">
        <v>0.0</v>
      </c>
      <c r="C1274" s="26"/>
      <c r="D1274" s="27">
        <v>0.0</v>
      </c>
      <c r="E1274" s="40"/>
    </row>
    <row r="1275" hidden="1">
      <c r="A1275" s="31" t="s">
        <v>3436</v>
      </c>
      <c r="B1275" s="29">
        <v>0.0</v>
      </c>
      <c r="C1275" s="26"/>
      <c r="D1275" s="27">
        <v>0.0</v>
      </c>
      <c r="E1275" s="41"/>
    </row>
    <row r="1276" hidden="1">
      <c r="A1276" s="31" t="s">
        <v>3438</v>
      </c>
      <c r="B1276" s="29">
        <v>0.0</v>
      </c>
      <c r="C1276" s="26"/>
      <c r="D1276" s="27">
        <v>0.0</v>
      </c>
      <c r="E1276" s="41"/>
    </row>
    <row r="1277" hidden="1">
      <c r="A1277" s="31" t="s">
        <v>3439</v>
      </c>
      <c r="B1277" s="29">
        <v>0.0</v>
      </c>
      <c r="C1277" s="26"/>
      <c r="D1277" s="27">
        <v>0.0</v>
      </c>
      <c r="E1277" s="28"/>
    </row>
    <row r="1278" hidden="1">
      <c r="A1278" s="31" t="s">
        <v>3441</v>
      </c>
      <c r="B1278" s="29">
        <v>1520.0</v>
      </c>
      <c r="C1278" s="26">
        <v>1560.0</v>
      </c>
      <c r="D1278" s="27">
        <v>40.0</v>
      </c>
      <c r="E1278" s="28"/>
    </row>
    <row r="1279" hidden="1">
      <c r="A1279" s="57" t="s">
        <v>3442</v>
      </c>
      <c r="B1279" s="29">
        <v>90021.0</v>
      </c>
      <c r="C1279" s="29">
        <v>90021.0</v>
      </c>
      <c r="D1279" s="27">
        <v>0.0</v>
      </c>
      <c r="E1279" s="41"/>
    </row>
    <row r="1280" hidden="1">
      <c r="A1280" s="57" t="s">
        <v>3443</v>
      </c>
      <c r="B1280" s="29">
        <v>23701.0</v>
      </c>
      <c r="C1280" s="58">
        <v>23701.0</v>
      </c>
      <c r="D1280" s="27">
        <v>0.0</v>
      </c>
      <c r="E1280" s="41"/>
    </row>
    <row r="1281" hidden="1">
      <c r="A1281" s="57" t="s">
        <v>3444</v>
      </c>
      <c r="B1281" s="29">
        <v>37219.0</v>
      </c>
      <c r="C1281" s="58">
        <v>37219.0</v>
      </c>
      <c r="D1281" s="27">
        <v>0.0</v>
      </c>
      <c r="E1281" s="41"/>
    </row>
    <row r="1282" hidden="1">
      <c r="A1282" s="57" t="s">
        <v>3445</v>
      </c>
      <c r="B1282" s="29">
        <v>23405.0</v>
      </c>
      <c r="C1282" s="58">
        <v>23405.0</v>
      </c>
      <c r="D1282" s="27">
        <v>0.0</v>
      </c>
      <c r="E1282" s="41"/>
    </row>
    <row r="1283" hidden="1">
      <c r="A1283" s="57" t="s">
        <v>3447</v>
      </c>
      <c r="B1283" s="29">
        <v>2088.0</v>
      </c>
      <c r="C1283" s="58">
        <v>2088.0</v>
      </c>
      <c r="D1283" s="27">
        <v>0.0</v>
      </c>
      <c r="E1283" s="41"/>
    </row>
    <row r="1284" hidden="1">
      <c r="A1284" s="57" t="s">
        <v>3448</v>
      </c>
      <c r="B1284" s="29">
        <v>0.0</v>
      </c>
      <c r="C1284" s="58">
        <v>0.0</v>
      </c>
      <c r="D1284" s="27">
        <v>0.0</v>
      </c>
      <c r="E1284" s="41"/>
    </row>
    <row r="1285" hidden="1">
      <c r="A1285" s="35" t="s">
        <v>3449</v>
      </c>
      <c r="B1285" s="29">
        <v>197350.65</v>
      </c>
      <c r="C1285" s="58">
        <v>197350.65000000002</v>
      </c>
      <c r="D1285" s="27">
        <v>2.9103830456733704E-11</v>
      </c>
      <c r="E1285" s="41"/>
    </row>
    <row r="1286" hidden="1">
      <c r="A1286" s="36" t="s">
        <v>3450</v>
      </c>
      <c r="B1286" s="42">
        <v>82.34999999999854</v>
      </c>
      <c r="C1286" s="70">
        <v>122.34999999997672</v>
      </c>
      <c r="D1286" s="65">
        <v>39.99999999997817</v>
      </c>
      <c r="E1286" s="45"/>
    </row>
    <row r="1287" hidden="1"/>
    <row r="1288" hidden="1"/>
    <row r="1289" hidden="1">
      <c r="A1289" s="5" t="s">
        <v>4464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3423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45789.0</v>
      </c>
      <c r="B1293" s="6"/>
      <c r="C1293" s="53" t="s">
        <v>3424</v>
      </c>
      <c r="D1293" s="15">
        <v>45795.0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4" t="s">
        <v>4468</v>
      </c>
      <c r="B1295" s="7"/>
      <c r="C1295" s="16"/>
      <c r="D1295" s="55" t="s">
        <v>4469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3425</v>
      </c>
      <c r="B1297" s="6"/>
      <c r="C1297" s="6"/>
      <c r="D1297" s="6"/>
      <c r="E1297" s="7"/>
    </row>
    <row r="1298" hidden="1">
      <c r="A1298" s="20" t="s">
        <v>3426</v>
      </c>
      <c r="B1298" s="21" t="s">
        <v>3427</v>
      </c>
      <c r="C1298" s="22" t="s">
        <v>3428</v>
      </c>
      <c r="D1298" s="21" t="s">
        <v>3429</v>
      </c>
      <c r="E1298" s="23" t="s">
        <v>13</v>
      </c>
    </row>
    <row r="1299" hidden="1">
      <c r="A1299" s="56" t="s">
        <v>3430</v>
      </c>
      <c r="B1299" s="25">
        <v>7091.0</v>
      </c>
      <c r="C1299" s="26">
        <v>7091.0</v>
      </c>
      <c r="D1299" s="27">
        <v>0.0</v>
      </c>
      <c r="E1299" s="40"/>
    </row>
    <row r="1300" hidden="1">
      <c r="A1300" s="56" t="s">
        <v>3431</v>
      </c>
      <c r="B1300" s="29">
        <v>11526.0</v>
      </c>
      <c r="C1300" s="26">
        <v>11526.0</v>
      </c>
      <c r="D1300" s="27">
        <v>0.0</v>
      </c>
      <c r="E1300" s="40"/>
    </row>
    <row r="1301" hidden="1">
      <c r="A1301" s="56" t="s">
        <v>3432</v>
      </c>
      <c r="B1301" s="29">
        <v>0.0</v>
      </c>
      <c r="C1301" s="26"/>
      <c r="D1301" s="27">
        <v>0.0</v>
      </c>
      <c r="E1301" s="41"/>
    </row>
    <row r="1302" hidden="1">
      <c r="A1302" s="56" t="s">
        <v>3434</v>
      </c>
      <c r="B1302" s="25">
        <v>0.0</v>
      </c>
      <c r="C1302" s="26"/>
      <c r="D1302" s="27">
        <v>0.0</v>
      </c>
      <c r="E1302" s="40"/>
    </row>
    <row r="1303" hidden="1">
      <c r="A1303" s="31" t="s">
        <v>3436</v>
      </c>
      <c r="B1303" s="29">
        <v>0.0</v>
      </c>
      <c r="C1303" s="26"/>
      <c r="D1303" s="27">
        <v>0.0</v>
      </c>
      <c r="E1303" s="41"/>
    </row>
    <row r="1304" hidden="1">
      <c r="A1304" s="31" t="s">
        <v>3438</v>
      </c>
      <c r="B1304" s="29">
        <v>0.0</v>
      </c>
      <c r="C1304" s="26"/>
      <c r="D1304" s="27">
        <v>0.0</v>
      </c>
      <c r="E1304" s="41"/>
    </row>
    <row r="1305" hidden="1">
      <c r="A1305" s="31" t="s">
        <v>3439</v>
      </c>
      <c r="B1305" s="29">
        <v>1579.0</v>
      </c>
      <c r="C1305" s="26">
        <v>1579.0</v>
      </c>
      <c r="D1305" s="27">
        <v>0.0</v>
      </c>
      <c r="E1305" s="28" t="s">
        <v>7874</v>
      </c>
    </row>
    <row r="1306" hidden="1">
      <c r="A1306" s="31" t="s">
        <v>3441</v>
      </c>
      <c r="B1306" s="29">
        <v>2040.0</v>
      </c>
      <c r="C1306" s="26">
        <v>2040.0</v>
      </c>
      <c r="D1306" s="27">
        <v>0.0</v>
      </c>
      <c r="E1306" s="28"/>
    </row>
    <row r="1307" hidden="1">
      <c r="A1307" s="57" t="s">
        <v>3442</v>
      </c>
      <c r="B1307" s="29">
        <v>82612.0</v>
      </c>
      <c r="C1307" s="29">
        <v>82906.0</v>
      </c>
      <c r="D1307" s="27">
        <v>294.0</v>
      </c>
      <c r="E1307" s="41"/>
    </row>
    <row r="1308" hidden="1">
      <c r="A1308" s="57" t="s">
        <v>3443</v>
      </c>
      <c r="B1308" s="29">
        <v>20406.0</v>
      </c>
      <c r="C1308" s="58">
        <v>20406.0</v>
      </c>
      <c r="D1308" s="27">
        <v>0.0</v>
      </c>
      <c r="E1308" s="41"/>
    </row>
    <row r="1309" hidden="1">
      <c r="A1309" s="57" t="s">
        <v>3444</v>
      </c>
      <c r="B1309" s="29">
        <v>33380.0</v>
      </c>
      <c r="C1309" s="58">
        <v>33051.0</v>
      </c>
      <c r="D1309" s="27">
        <v>-329.0</v>
      </c>
      <c r="E1309" s="41"/>
    </row>
    <row r="1310" hidden="1">
      <c r="A1310" s="57" t="s">
        <v>3445</v>
      </c>
      <c r="B1310" s="29">
        <v>27686.0</v>
      </c>
      <c r="C1310" s="58">
        <v>27686.0</v>
      </c>
      <c r="D1310" s="27">
        <v>0.0</v>
      </c>
      <c r="E1310" s="41"/>
    </row>
    <row r="1311" hidden="1">
      <c r="A1311" s="57" t="s">
        <v>3447</v>
      </c>
      <c r="B1311" s="29">
        <v>926.0</v>
      </c>
      <c r="C1311" s="58">
        <v>926.0</v>
      </c>
      <c r="D1311" s="27">
        <v>0.0</v>
      </c>
      <c r="E1311" s="41"/>
    </row>
    <row r="1312" hidden="1">
      <c r="A1312" s="57" t="s">
        <v>3448</v>
      </c>
      <c r="B1312" s="29">
        <v>0.0</v>
      </c>
      <c r="C1312" s="58">
        <v>0.0</v>
      </c>
      <c r="D1312" s="27">
        <v>0.0</v>
      </c>
      <c r="E1312" s="41"/>
    </row>
    <row r="1313" hidden="1">
      <c r="A1313" s="35" t="s">
        <v>3449</v>
      </c>
      <c r="B1313" s="29">
        <v>187245.5</v>
      </c>
      <c r="C1313" s="58">
        <v>187210.5</v>
      </c>
      <c r="D1313" s="27">
        <v>-35.0</v>
      </c>
      <c r="E1313" s="41"/>
    </row>
    <row r="1314" hidden="1">
      <c r="A1314" s="36" t="s">
        <v>3450</v>
      </c>
      <c r="B1314" s="42">
        <v>0.5</v>
      </c>
      <c r="C1314" s="70">
        <v>0.5</v>
      </c>
      <c r="D1314" s="65">
        <v>0.0</v>
      </c>
      <c r="E1314" s="45"/>
    </row>
    <row r="1315" hidden="1"/>
    <row r="1316" hidden="1"/>
    <row r="1317" hidden="1">
      <c r="A1317" s="5" t="s">
        <v>4464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3423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45796.0</v>
      </c>
      <c r="B1321" s="6"/>
      <c r="C1321" s="53" t="s">
        <v>3424</v>
      </c>
      <c r="D1321" s="15">
        <v>45802.0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4" t="s">
        <v>4468</v>
      </c>
      <c r="B1323" s="7"/>
      <c r="C1323" s="16"/>
      <c r="D1323" s="55" t="s">
        <v>4469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3425</v>
      </c>
      <c r="B1325" s="6"/>
      <c r="C1325" s="6"/>
      <c r="D1325" s="6"/>
      <c r="E1325" s="7"/>
    </row>
    <row r="1326" hidden="1">
      <c r="A1326" s="20" t="s">
        <v>3426</v>
      </c>
      <c r="B1326" s="21" t="s">
        <v>3427</v>
      </c>
      <c r="C1326" s="22" t="s">
        <v>3428</v>
      </c>
      <c r="D1326" s="21" t="s">
        <v>3429</v>
      </c>
      <c r="E1326" s="23" t="s">
        <v>13</v>
      </c>
    </row>
    <row r="1327" hidden="1">
      <c r="A1327" s="56" t="s">
        <v>3430</v>
      </c>
      <c r="B1327" s="25">
        <v>6731.0</v>
      </c>
      <c r="C1327" s="26">
        <v>6731.0</v>
      </c>
      <c r="D1327" s="27">
        <v>0.0</v>
      </c>
      <c r="E1327" s="40"/>
    </row>
    <row r="1328" hidden="1">
      <c r="A1328" s="56" t="s">
        <v>3431</v>
      </c>
      <c r="B1328" s="29">
        <v>15029.0</v>
      </c>
      <c r="C1328" s="26">
        <v>15029.0</v>
      </c>
      <c r="D1328" s="27">
        <v>0.0</v>
      </c>
      <c r="E1328" s="40"/>
    </row>
    <row r="1329" hidden="1">
      <c r="A1329" s="56" t="s">
        <v>3432</v>
      </c>
      <c r="B1329" s="29">
        <v>0.0</v>
      </c>
      <c r="C1329" s="26"/>
      <c r="D1329" s="27">
        <v>0.0</v>
      </c>
      <c r="E1329" s="41"/>
    </row>
    <row r="1330" hidden="1">
      <c r="A1330" s="56" t="s">
        <v>3434</v>
      </c>
      <c r="B1330" s="25">
        <v>0.0</v>
      </c>
      <c r="C1330" s="26"/>
      <c r="D1330" s="27">
        <v>0.0</v>
      </c>
      <c r="E1330" s="40"/>
    </row>
    <row r="1331" hidden="1">
      <c r="A1331" s="31" t="s">
        <v>3436</v>
      </c>
      <c r="B1331" s="29">
        <v>0.0</v>
      </c>
      <c r="C1331" s="26"/>
      <c r="D1331" s="27">
        <v>0.0</v>
      </c>
      <c r="E1331" s="41"/>
    </row>
    <row r="1332" hidden="1">
      <c r="A1332" s="31" t="s">
        <v>3438</v>
      </c>
      <c r="B1332" s="29">
        <v>0.0</v>
      </c>
      <c r="C1332" s="26"/>
      <c r="D1332" s="27">
        <v>0.0</v>
      </c>
      <c r="E1332" s="41"/>
    </row>
    <row r="1333" hidden="1">
      <c r="A1333" s="31" t="s">
        <v>3439</v>
      </c>
      <c r="B1333" s="29">
        <v>0.0</v>
      </c>
      <c r="C1333" s="26"/>
      <c r="D1333" s="27">
        <v>0.0</v>
      </c>
      <c r="E1333" s="28"/>
    </row>
    <row r="1334" hidden="1">
      <c r="A1334" s="31" t="s">
        <v>3441</v>
      </c>
      <c r="B1334" s="29">
        <v>1880.0</v>
      </c>
      <c r="C1334" s="26">
        <v>1720.0</v>
      </c>
      <c r="D1334" s="27">
        <v>-160.0</v>
      </c>
      <c r="E1334" s="28"/>
    </row>
    <row r="1335" hidden="1">
      <c r="A1335" s="57" t="s">
        <v>3442</v>
      </c>
      <c r="B1335" s="29">
        <v>70820.0</v>
      </c>
      <c r="C1335" s="29">
        <v>70820.0</v>
      </c>
      <c r="D1335" s="27">
        <v>0.0</v>
      </c>
      <c r="E1335" s="41"/>
    </row>
    <row r="1336" hidden="1">
      <c r="A1336" s="57" t="s">
        <v>3443</v>
      </c>
      <c r="B1336" s="29">
        <v>23684.0</v>
      </c>
      <c r="C1336" s="58">
        <v>23684.0</v>
      </c>
      <c r="D1336" s="27">
        <v>0.0</v>
      </c>
      <c r="E1336" s="41"/>
    </row>
    <row r="1337" hidden="1">
      <c r="A1337" s="57" t="s">
        <v>3444</v>
      </c>
      <c r="B1337" s="29">
        <v>32140.0</v>
      </c>
      <c r="C1337" s="58">
        <v>31891.0</v>
      </c>
      <c r="D1337" s="27">
        <v>-249.0</v>
      </c>
      <c r="E1337" s="41"/>
    </row>
    <row r="1338" hidden="1">
      <c r="A1338" s="57" t="s">
        <v>3445</v>
      </c>
      <c r="B1338" s="29">
        <v>19619.0</v>
      </c>
      <c r="C1338" s="58">
        <v>19619.0</v>
      </c>
      <c r="D1338" s="27">
        <v>0.0</v>
      </c>
      <c r="E1338" s="41"/>
    </row>
    <row r="1339" hidden="1">
      <c r="A1339" s="57" t="s">
        <v>3447</v>
      </c>
      <c r="B1339" s="29">
        <v>278.0</v>
      </c>
      <c r="C1339" s="58">
        <v>278.0</v>
      </c>
      <c r="D1339" s="27">
        <v>0.0</v>
      </c>
      <c r="E1339" s="41"/>
    </row>
    <row r="1340" hidden="1">
      <c r="A1340" s="57" t="s">
        <v>3448</v>
      </c>
      <c r="B1340" s="29">
        <v>0.0</v>
      </c>
      <c r="C1340" s="58">
        <v>0.0</v>
      </c>
      <c r="D1340" s="27">
        <v>0.0</v>
      </c>
      <c r="E1340" s="41"/>
    </row>
    <row r="1341" hidden="1">
      <c r="A1341" s="35" t="s">
        <v>3449</v>
      </c>
      <c r="B1341" s="29">
        <v>170134.5</v>
      </c>
      <c r="C1341" s="58">
        <v>169885.5</v>
      </c>
      <c r="D1341" s="27">
        <v>-249.0</v>
      </c>
      <c r="E1341" s="41"/>
    </row>
    <row r="1342" hidden="1">
      <c r="A1342" s="36" t="s">
        <v>3450</v>
      </c>
      <c r="B1342" s="42">
        <v>46.5</v>
      </c>
      <c r="C1342" s="70">
        <v>-113.5</v>
      </c>
      <c r="D1342" s="65">
        <v>-160.0</v>
      </c>
      <c r="E1342" s="45"/>
    </row>
    <row r="1343" hidden="1"/>
    <row r="1344" hidden="1"/>
    <row r="1345" hidden="1">
      <c r="A1345" s="5" t="s">
        <v>4464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3423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45803.0</v>
      </c>
      <c r="B1349" s="6"/>
      <c r="C1349" s="53" t="s">
        <v>3424</v>
      </c>
      <c r="D1349" s="15">
        <v>45809.0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4" t="s">
        <v>4468</v>
      </c>
      <c r="B1351" s="7"/>
      <c r="C1351" s="16"/>
      <c r="D1351" s="55" t="s">
        <v>4469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3425</v>
      </c>
      <c r="B1353" s="6"/>
      <c r="C1353" s="6"/>
      <c r="D1353" s="6"/>
      <c r="E1353" s="7"/>
    </row>
    <row r="1354" hidden="1">
      <c r="A1354" s="20" t="s">
        <v>3426</v>
      </c>
      <c r="B1354" s="21" t="s">
        <v>3427</v>
      </c>
      <c r="C1354" s="22" t="s">
        <v>3428</v>
      </c>
      <c r="D1354" s="21" t="s">
        <v>3429</v>
      </c>
      <c r="E1354" s="23" t="s">
        <v>13</v>
      </c>
    </row>
    <row r="1355" hidden="1">
      <c r="A1355" s="56" t="s">
        <v>3430</v>
      </c>
      <c r="B1355" s="25">
        <v>5283.0</v>
      </c>
      <c r="C1355" s="26">
        <v>6337.0</v>
      </c>
      <c r="D1355" s="27">
        <v>1054.0</v>
      </c>
      <c r="E1355" s="40"/>
    </row>
    <row r="1356" hidden="1">
      <c r="A1356" s="56" t="s">
        <v>3431</v>
      </c>
      <c r="B1356" s="29">
        <v>14610.0</v>
      </c>
      <c r="C1356" s="26">
        <v>14251.0</v>
      </c>
      <c r="D1356" s="27">
        <v>-359.0</v>
      </c>
      <c r="E1356" s="40"/>
    </row>
    <row r="1357" hidden="1">
      <c r="A1357" s="56" t="s">
        <v>3432</v>
      </c>
      <c r="B1357" s="29">
        <v>0.0</v>
      </c>
      <c r="C1357" s="26"/>
      <c r="D1357" s="27">
        <v>0.0</v>
      </c>
      <c r="E1357" s="41"/>
    </row>
    <row r="1358" hidden="1">
      <c r="A1358" s="56" t="s">
        <v>3434</v>
      </c>
      <c r="B1358" s="25">
        <v>0.0</v>
      </c>
      <c r="C1358" s="26"/>
      <c r="D1358" s="27">
        <v>0.0</v>
      </c>
      <c r="E1358" s="40"/>
    </row>
    <row r="1359" hidden="1">
      <c r="A1359" s="31" t="s">
        <v>3436</v>
      </c>
      <c r="B1359" s="29">
        <v>0.0</v>
      </c>
      <c r="C1359" s="26"/>
      <c r="D1359" s="27">
        <v>0.0</v>
      </c>
      <c r="E1359" s="41"/>
    </row>
    <row r="1360" hidden="1">
      <c r="A1360" s="31" t="s">
        <v>3438</v>
      </c>
      <c r="B1360" s="29">
        <v>0.0</v>
      </c>
      <c r="C1360" s="26"/>
      <c r="D1360" s="27">
        <v>0.0</v>
      </c>
      <c r="E1360" s="41"/>
    </row>
    <row r="1361" hidden="1">
      <c r="A1361" s="31" t="s">
        <v>3439</v>
      </c>
      <c r="B1361" s="29">
        <v>0.0</v>
      </c>
      <c r="C1361" s="26">
        <v>855.0</v>
      </c>
      <c r="D1361" s="27">
        <v>855.0</v>
      </c>
      <c r="E1361" s="28" t="s">
        <v>7875</v>
      </c>
    </row>
    <row r="1362" hidden="1">
      <c r="A1362" s="31" t="s">
        <v>3441</v>
      </c>
      <c r="B1362" s="29">
        <v>2120.0</v>
      </c>
      <c r="C1362" s="26">
        <v>2120.0</v>
      </c>
      <c r="D1362" s="27">
        <v>0.0</v>
      </c>
      <c r="E1362" s="28"/>
    </row>
    <row r="1363" hidden="1">
      <c r="A1363" s="57" t="s">
        <v>3442</v>
      </c>
      <c r="B1363" s="29">
        <v>88051.0</v>
      </c>
      <c r="C1363" s="29">
        <v>87633.0</v>
      </c>
      <c r="D1363" s="27">
        <v>-418.0</v>
      </c>
      <c r="E1363" s="41"/>
    </row>
    <row r="1364" hidden="1">
      <c r="A1364" s="57" t="s">
        <v>3443</v>
      </c>
      <c r="B1364" s="29">
        <v>27428.0</v>
      </c>
      <c r="C1364" s="58">
        <v>27428.0</v>
      </c>
      <c r="D1364" s="27">
        <v>0.0</v>
      </c>
      <c r="E1364" s="41"/>
    </row>
    <row r="1365" hidden="1">
      <c r="A1365" s="57" t="s">
        <v>3444</v>
      </c>
      <c r="B1365" s="29">
        <v>41498.0</v>
      </c>
      <c r="C1365" s="58">
        <v>41234.0</v>
      </c>
      <c r="D1365" s="27">
        <v>-264.0</v>
      </c>
      <c r="E1365" s="41"/>
    </row>
    <row r="1366" hidden="1">
      <c r="A1366" s="57" t="s">
        <v>3445</v>
      </c>
      <c r="B1366" s="29">
        <v>25839.0</v>
      </c>
      <c r="C1366" s="58">
        <v>25839.0</v>
      </c>
      <c r="D1366" s="27">
        <v>0.0</v>
      </c>
      <c r="E1366" s="41"/>
    </row>
    <row r="1367" hidden="1">
      <c r="A1367" s="57" t="s">
        <v>3447</v>
      </c>
      <c r="B1367" s="29">
        <v>1474.0</v>
      </c>
      <c r="C1367" s="58">
        <v>1474.0</v>
      </c>
      <c r="D1367" s="27">
        <v>0.0</v>
      </c>
      <c r="E1367" s="41"/>
    </row>
    <row r="1368" hidden="1">
      <c r="A1368" s="57" t="s">
        <v>3448</v>
      </c>
      <c r="B1368" s="29">
        <v>0.0</v>
      </c>
      <c r="C1368" s="58">
        <v>0.0</v>
      </c>
      <c r="D1368" s="27">
        <v>0.0</v>
      </c>
      <c r="E1368" s="41"/>
    </row>
    <row r="1369" hidden="1">
      <c r="A1369" s="35" t="s">
        <v>3449</v>
      </c>
      <c r="B1369" s="29">
        <v>209482.5</v>
      </c>
      <c r="C1369" s="58">
        <v>208800.5</v>
      </c>
      <c r="D1369" s="27">
        <v>-682.0</v>
      </c>
      <c r="E1369" s="41"/>
    </row>
    <row r="1370" hidden="1">
      <c r="A1370" s="36" t="s">
        <v>3450</v>
      </c>
      <c r="B1370" s="42">
        <v>-3179.5</v>
      </c>
      <c r="C1370" s="70">
        <v>-1629.5</v>
      </c>
      <c r="D1370" s="65">
        <v>1550.0</v>
      </c>
      <c r="E1370" s="45"/>
    </row>
    <row r="1371" hidden="1"/>
    <row r="1372" hidden="1"/>
    <row r="1373" hidden="1">
      <c r="A1373" s="5" t="s">
        <v>4464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3423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45810.0</v>
      </c>
      <c r="B1377" s="6"/>
      <c r="C1377" s="53" t="s">
        <v>3424</v>
      </c>
      <c r="D1377" s="15">
        <v>45816.0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4" t="s">
        <v>4468</v>
      </c>
      <c r="B1379" s="7"/>
      <c r="C1379" s="16"/>
      <c r="D1379" s="55" t="s">
        <v>4469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3425</v>
      </c>
      <c r="B1381" s="6"/>
      <c r="C1381" s="6"/>
      <c r="D1381" s="6"/>
      <c r="E1381" s="7"/>
    </row>
    <row r="1382" hidden="1">
      <c r="A1382" s="20" t="s">
        <v>3426</v>
      </c>
      <c r="B1382" s="21" t="s">
        <v>3427</v>
      </c>
      <c r="C1382" s="22" t="s">
        <v>3428</v>
      </c>
      <c r="D1382" s="21" t="s">
        <v>3429</v>
      </c>
      <c r="E1382" s="23" t="s">
        <v>13</v>
      </c>
    </row>
    <row r="1383" hidden="1">
      <c r="A1383" s="56" t="s">
        <v>3430</v>
      </c>
      <c r="B1383" s="25">
        <v>3466.0</v>
      </c>
      <c r="C1383" s="26">
        <v>3466.0</v>
      </c>
      <c r="D1383" s="27">
        <v>0.0</v>
      </c>
      <c r="E1383" s="40"/>
    </row>
    <row r="1384" hidden="1">
      <c r="A1384" s="56" t="s">
        <v>3431</v>
      </c>
      <c r="B1384" s="29">
        <v>17718.0</v>
      </c>
      <c r="C1384" s="26">
        <v>17718.0</v>
      </c>
      <c r="D1384" s="27">
        <v>0.0</v>
      </c>
      <c r="E1384" s="40"/>
    </row>
    <row r="1385" hidden="1">
      <c r="A1385" s="56" t="s">
        <v>3432</v>
      </c>
      <c r="B1385" s="29">
        <v>0.0</v>
      </c>
      <c r="C1385" s="26"/>
      <c r="D1385" s="27">
        <v>0.0</v>
      </c>
      <c r="E1385" s="41"/>
    </row>
    <row r="1386" hidden="1">
      <c r="A1386" s="56" t="s">
        <v>3434</v>
      </c>
      <c r="B1386" s="25">
        <v>0.0</v>
      </c>
      <c r="C1386" s="26"/>
      <c r="D1386" s="27">
        <v>0.0</v>
      </c>
      <c r="E1386" s="40"/>
    </row>
    <row r="1387" hidden="1">
      <c r="A1387" s="31" t="s">
        <v>3436</v>
      </c>
      <c r="B1387" s="29">
        <v>0.0</v>
      </c>
      <c r="C1387" s="26"/>
      <c r="D1387" s="27">
        <v>0.0</v>
      </c>
      <c r="E1387" s="41"/>
    </row>
    <row r="1388" hidden="1">
      <c r="A1388" s="31" t="s">
        <v>3438</v>
      </c>
      <c r="B1388" s="29">
        <v>0.0</v>
      </c>
      <c r="C1388" s="26"/>
      <c r="D1388" s="27">
        <v>0.0</v>
      </c>
      <c r="E1388" s="41"/>
    </row>
    <row r="1389" hidden="1">
      <c r="A1389" s="31" t="s">
        <v>3439</v>
      </c>
      <c r="B1389" s="29">
        <v>0.0</v>
      </c>
      <c r="C1389" s="26"/>
      <c r="D1389" s="27">
        <v>0.0</v>
      </c>
      <c r="E1389" s="28"/>
    </row>
    <row r="1390" hidden="1">
      <c r="A1390" s="31" t="s">
        <v>3441</v>
      </c>
      <c r="B1390" s="29">
        <v>1800.0</v>
      </c>
      <c r="C1390" s="26">
        <v>1640.0</v>
      </c>
      <c r="D1390" s="27">
        <v>-160.0</v>
      </c>
      <c r="E1390" s="28"/>
    </row>
    <row r="1391" hidden="1">
      <c r="A1391" s="57" t="s">
        <v>3442</v>
      </c>
      <c r="B1391" s="29">
        <v>77992.0</v>
      </c>
      <c r="C1391" s="29">
        <v>77636.0</v>
      </c>
      <c r="D1391" s="27">
        <v>-356.0</v>
      </c>
      <c r="E1391" s="41"/>
    </row>
    <row r="1392" hidden="1">
      <c r="A1392" s="57" t="s">
        <v>3443</v>
      </c>
      <c r="B1392" s="29">
        <v>25690.0</v>
      </c>
      <c r="C1392" s="58">
        <v>25690.0</v>
      </c>
      <c r="D1392" s="27">
        <v>0.0</v>
      </c>
      <c r="E1392" s="41"/>
    </row>
    <row r="1393" hidden="1">
      <c r="A1393" s="57" t="s">
        <v>3444</v>
      </c>
      <c r="B1393" s="29">
        <v>34312.0</v>
      </c>
      <c r="C1393" s="58">
        <v>34312.0</v>
      </c>
      <c r="D1393" s="27">
        <v>0.0</v>
      </c>
      <c r="E1393" s="41"/>
    </row>
    <row r="1394" hidden="1">
      <c r="A1394" s="57" t="s">
        <v>3445</v>
      </c>
      <c r="B1394" s="29">
        <v>22074.0</v>
      </c>
      <c r="C1394" s="58">
        <v>22074.0</v>
      </c>
      <c r="D1394" s="27">
        <v>0.0</v>
      </c>
      <c r="E1394" s="41"/>
    </row>
    <row r="1395" hidden="1">
      <c r="A1395" s="57" t="s">
        <v>3447</v>
      </c>
      <c r="B1395" s="29">
        <v>249.0</v>
      </c>
      <c r="C1395" s="58">
        <v>249.0</v>
      </c>
      <c r="D1395" s="27">
        <v>0.0</v>
      </c>
      <c r="E1395" s="41"/>
    </row>
    <row r="1396" hidden="1">
      <c r="A1396" s="57" t="s">
        <v>3448</v>
      </c>
      <c r="B1396" s="29">
        <v>0.0</v>
      </c>
      <c r="C1396" s="58">
        <v>0.0</v>
      </c>
      <c r="D1396" s="27">
        <v>0.0</v>
      </c>
      <c r="E1396" s="41"/>
    </row>
    <row r="1397" hidden="1">
      <c r="A1397" s="35" t="s">
        <v>3449</v>
      </c>
      <c r="B1397" s="29">
        <v>183294.5</v>
      </c>
      <c r="C1397" s="58">
        <v>182938.5</v>
      </c>
      <c r="D1397" s="27">
        <v>-356.0</v>
      </c>
      <c r="E1397" s="41"/>
    </row>
    <row r="1398" hidden="1">
      <c r="A1398" s="36" t="s">
        <v>3450</v>
      </c>
      <c r="B1398" s="42">
        <v>6.5</v>
      </c>
      <c r="C1398" s="70">
        <v>-153.5</v>
      </c>
      <c r="D1398" s="65">
        <v>-160.0</v>
      </c>
      <c r="E1398" s="45"/>
    </row>
    <row r="1399" hidden="1"/>
    <row r="1400" hidden="1"/>
    <row r="1401" hidden="1">
      <c r="A1401" s="5" t="s">
        <v>4464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3423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45817.0</v>
      </c>
      <c r="B1405" s="6"/>
      <c r="C1405" s="53" t="s">
        <v>3424</v>
      </c>
      <c r="D1405" s="15">
        <v>45823.0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4" t="s">
        <v>4468</v>
      </c>
      <c r="B1407" s="7"/>
      <c r="C1407" s="16"/>
      <c r="D1407" s="55" t="s">
        <v>4469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3425</v>
      </c>
      <c r="B1409" s="6"/>
      <c r="C1409" s="6"/>
      <c r="D1409" s="6"/>
      <c r="E1409" s="7"/>
    </row>
    <row r="1410" hidden="1">
      <c r="A1410" s="20" t="s">
        <v>3426</v>
      </c>
      <c r="B1410" s="21" t="s">
        <v>3427</v>
      </c>
      <c r="C1410" s="22" t="s">
        <v>3428</v>
      </c>
      <c r="D1410" s="21" t="s">
        <v>3429</v>
      </c>
      <c r="E1410" s="23" t="s">
        <v>13</v>
      </c>
    </row>
    <row r="1411" hidden="1">
      <c r="A1411" s="56" t="s">
        <v>3430</v>
      </c>
      <c r="B1411" s="25">
        <v>8333.0</v>
      </c>
      <c r="C1411" s="26">
        <v>8333.0</v>
      </c>
      <c r="D1411" s="27">
        <v>0.0</v>
      </c>
      <c r="E1411" s="40"/>
    </row>
    <row r="1412" hidden="1">
      <c r="A1412" s="56" t="s">
        <v>3431</v>
      </c>
      <c r="B1412" s="29">
        <v>18048.0</v>
      </c>
      <c r="C1412" s="26">
        <v>18048.0</v>
      </c>
      <c r="D1412" s="27">
        <v>0.0</v>
      </c>
      <c r="E1412" s="40"/>
    </row>
    <row r="1413" hidden="1">
      <c r="A1413" s="56" t="s">
        <v>3432</v>
      </c>
      <c r="B1413" s="29">
        <v>0.0</v>
      </c>
      <c r="C1413" s="26"/>
      <c r="D1413" s="27">
        <v>0.0</v>
      </c>
      <c r="E1413" s="41"/>
    </row>
    <row r="1414" hidden="1">
      <c r="A1414" s="56" t="s">
        <v>3434</v>
      </c>
      <c r="B1414" s="25">
        <v>0.0</v>
      </c>
      <c r="C1414" s="26"/>
      <c r="D1414" s="27">
        <v>0.0</v>
      </c>
      <c r="E1414" s="40"/>
    </row>
    <row r="1415" hidden="1">
      <c r="A1415" s="31" t="s">
        <v>3436</v>
      </c>
      <c r="B1415" s="29">
        <v>0.0</v>
      </c>
      <c r="C1415" s="26"/>
      <c r="D1415" s="27">
        <v>0.0</v>
      </c>
      <c r="E1415" s="41"/>
    </row>
    <row r="1416" hidden="1">
      <c r="A1416" s="31" t="s">
        <v>3438</v>
      </c>
      <c r="B1416" s="29">
        <v>0.0</v>
      </c>
      <c r="C1416" s="26"/>
      <c r="D1416" s="27">
        <v>0.0</v>
      </c>
      <c r="E1416" s="41"/>
    </row>
    <row r="1417" hidden="1">
      <c r="A1417" s="31" t="s">
        <v>3439</v>
      </c>
      <c r="B1417" s="29">
        <v>432.0</v>
      </c>
      <c r="C1417" s="26"/>
      <c r="D1417" s="27">
        <v>-432.0</v>
      </c>
      <c r="E1417" s="28" t="s">
        <v>7876</v>
      </c>
    </row>
    <row r="1418" hidden="1">
      <c r="A1418" s="31" t="s">
        <v>3441</v>
      </c>
      <c r="B1418" s="29">
        <v>2120.0</v>
      </c>
      <c r="C1418" s="26">
        <v>2120.0</v>
      </c>
      <c r="D1418" s="27">
        <v>0.0</v>
      </c>
      <c r="E1418" s="28"/>
    </row>
    <row r="1419" hidden="1">
      <c r="A1419" s="57" t="s">
        <v>3442</v>
      </c>
      <c r="B1419" s="29">
        <v>69705.0</v>
      </c>
      <c r="C1419" s="29">
        <v>69705.0</v>
      </c>
      <c r="D1419" s="27">
        <v>0.0</v>
      </c>
      <c r="E1419" s="41"/>
    </row>
    <row r="1420" hidden="1">
      <c r="A1420" s="57" t="s">
        <v>3443</v>
      </c>
      <c r="B1420" s="29">
        <v>26446.0</v>
      </c>
      <c r="C1420" s="58">
        <v>26446.0</v>
      </c>
      <c r="D1420" s="27">
        <v>0.0</v>
      </c>
      <c r="E1420" s="41"/>
    </row>
    <row r="1421" hidden="1">
      <c r="A1421" s="57" t="s">
        <v>3444</v>
      </c>
      <c r="B1421" s="29">
        <v>31113.0</v>
      </c>
      <c r="C1421" s="58">
        <v>29964.0</v>
      </c>
      <c r="D1421" s="27">
        <v>-1149.0</v>
      </c>
      <c r="E1421" s="41"/>
    </row>
    <row r="1422" hidden="1">
      <c r="A1422" s="57" t="s">
        <v>3445</v>
      </c>
      <c r="B1422" s="29">
        <v>28512.0</v>
      </c>
      <c r="C1422" s="58">
        <v>28512.0</v>
      </c>
      <c r="D1422" s="27">
        <v>0.0</v>
      </c>
      <c r="E1422" s="41"/>
    </row>
    <row r="1423" hidden="1">
      <c r="A1423" s="57" t="s">
        <v>3447</v>
      </c>
      <c r="B1423" s="29">
        <v>0.0</v>
      </c>
      <c r="C1423" s="58">
        <v>0.0</v>
      </c>
      <c r="D1423" s="27">
        <v>0.0</v>
      </c>
      <c r="E1423" s="41"/>
    </row>
    <row r="1424" hidden="1">
      <c r="A1424" s="57" t="s">
        <v>3448</v>
      </c>
      <c r="B1424" s="29">
        <v>0.0</v>
      </c>
      <c r="C1424" s="58">
        <v>0.0</v>
      </c>
      <c r="D1424" s="27">
        <v>0.0</v>
      </c>
      <c r="E1424" s="41"/>
    </row>
    <row r="1425" hidden="1">
      <c r="A1425" s="35" t="s">
        <v>3449</v>
      </c>
      <c r="B1425" s="29">
        <v>184268.0</v>
      </c>
      <c r="C1425" s="58">
        <v>183119.0</v>
      </c>
      <c r="D1425" s="27">
        <v>-1149.0</v>
      </c>
      <c r="E1425" s="41"/>
    </row>
    <row r="1426" hidden="1">
      <c r="A1426" s="36" t="s">
        <v>3450</v>
      </c>
      <c r="B1426" s="42">
        <v>441.0</v>
      </c>
      <c r="C1426" s="70">
        <v>9.0</v>
      </c>
      <c r="D1426" s="65">
        <v>-432.0</v>
      </c>
      <c r="E1426" s="45"/>
    </row>
    <row r="1427" hidden="1"/>
    <row r="1428" hidden="1"/>
    <row r="1429" hidden="1">
      <c r="A1429" s="5" t="s">
        <v>4464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3423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45824.0</v>
      </c>
      <c r="B1433" s="6"/>
      <c r="C1433" s="53" t="s">
        <v>3424</v>
      </c>
      <c r="D1433" s="15">
        <v>45830.0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4" t="s">
        <v>4468</v>
      </c>
      <c r="B1435" s="7"/>
      <c r="C1435" s="16"/>
      <c r="D1435" s="55" t="s">
        <v>4469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3425</v>
      </c>
      <c r="B1437" s="6"/>
      <c r="C1437" s="6"/>
      <c r="D1437" s="6"/>
      <c r="E1437" s="7"/>
    </row>
    <row r="1438" hidden="1">
      <c r="A1438" s="20" t="s">
        <v>3426</v>
      </c>
      <c r="B1438" s="21" t="s">
        <v>3427</v>
      </c>
      <c r="C1438" s="22" t="s">
        <v>3428</v>
      </c>
      <c r="D1438" s="21" t="s">
        <v>3429</v>
      </c>
      <c r="E1438" s="23" t="s">
        <v>13</v>
      </c>
    </row>
    <row r="1439" hidden="1">
      <c r="A1439" s="56" t="s">
        <v>3430</v>
      </c>
      <c r="B1439" s="25">
        <v>10390.0</v>
      </c>
      <c r="C1439" s="26">
        <v>10390.0</v>
      </c>
      <c r="D1439" s="27">
        <v>0.0</v>
      </c>
      <c r="E1439" s="40"/>
    </row>
    <row r="1440" hidden="1">
      <c r="A1440" s="56" t="s">
        <v>3431</v>
      </c>
      <c r="B1440" s="29">
        <v>19513.0</v>
      </c>
      <c r="C1440" s="26">
        <v>19760.0</v>
      </c>
      <c r="D1440" s="27">
        <v>247.0</v>
      </c>
      <c r="E1440" s="40"/>
    </row>
    <row r="1441" hidden="1">
      <c r="A1441" s="56" t="s">
        <v>3432</v>
      </c>
      <c r="B1441" s="29">
        <v>600.0</v>
      </c>
      <c r="C1441" s="26">
        <v>600.0</v>
      </c>
      <c r="D1441" s="27">
        <v>0.0</v>
      </c>
      <c r="E1441" s="41"/>
    </row>
    <row r="1442" hidden="1">
      <c r="A1442" s="56" t="s">
        <v>3434</v>
      </c>
      <c r="B1442" s="25">
        <v>0.0</v>
      </c>
      <c r="C1442" s="26"/>
      <c r="D1442" s="27">
        <v>0.0</v>
      </c>
      <c r="E1442" s="40"/>
    </row>
    <row r="1443" hidden="1">
      <c r="A1443" s="31" t="s">
        <v>3436</v>
      </c>
      <c r="B1443" s="29">
        <v>0.0</v>
      </c>
      <c r="C1443" s="26"/>
      <c r="D1443" s="27">
        <v>0.0</v>
      </c>
      <c r="E1443" s="41"/>
    </row>
    <row r="1444" hidden="1">
      <c r="A1444" s="31" t="s">
        <v>3438</v>
      </c>
      <c r="B1444" s="29">
        <v>0.0</v>
      </c>
      <c r="C1444" s="26"/>
      <c r="D1444" s="27">
        <v>0.0</v>
      </c>
      <c r="E1444" s="41"/>
    </row>
    <row r="1445" hidden="1">
      <c r="A1445" s="31" t="s">
        <v>3439</v>
      </c>
      <c r="B1445" s="29">
        <v>0.0</v>
      </c>
      <c r="C1445" s="26"/>
      <c r="D1445" s="27">
        <v>0.0</v>
      </c>
      <c r="E1445" s="28"/>
    </row>
    <row r="1446" hidden="1">
      <c r="A1446" s="31" t="s">
        <v>3441</v>
      </c>
      <c r="B1446" s="29">
        <v>1800.0</v>
      </c>
      <c r="C1446" s="26">
        <v>1814.0</v>
      </c>
      <c r="D1446" s="27">
        <v>14.0</v>
      </c>
      <c r="E1446" s="28"/>
    </row>
    <row r="1447" hidden="1">
      <c r="A1447" s="57" t="s">
        <v>3442</v>
      </c>
      <c r="B1447" s="29">
        <v>49561.0</v>
      </c>
      <c r="C1447" s="29">
        <v>49561.0</v>
      </c>
      <c r="D1447" s="27">
        <v>0.0</v>
      </c>
      <c r="E1447" s="41"/>
    </row>
    <row r="1448" hidden="1">
      <c r="A1448" s="57" t="s">
        <v>3443</v>
      </c>
      <c r="B1448" s="29">
        <v>26429.0</v>
      </c>
      <c r="C1448" s="58">
        <v>25926.0</v>
      </c>
      <c r="D1448" s="27">
        <v>-503.0</v>
      </c>
      <c r="E1448" s="41"/>
    </row>
    <row r="1449" hidden="1">
      <c r="A1449" s="57" t="s">
        <v>3444</v>
      </c>
      <c r="B1449" s="29">
        <v>31222.0</v>
      </c>
      <c r="C1449" s="58">
        <v>31222.0</v>
      </c>
      <c r="D1449" s="27">
        <v>0.0</v>
      </c>
      <c r="E1449" s="41"/>
    </row>
    <row r="1450" hidden="1">
      <c r="A1450" s="57" t="s">
        <v>3445</v>
      </c>
      <c r="B1450" s="29">
        <v>22474.0</v>
      </c>
      <c r="C1450" s="58">
        <v>22474.0</v>
      </c>
      <c r="D1450" s="27">
        <v>0.0</v>
      </c>
      <c r="E1450" s="41"/>
    </row>
    <row r="1451" hidden="1">
      <c r="A1451" s="57" t="s">
        <v>3447</v>
      </c>
      <c r="B1451" s="29">
        <v>0.0</v>
      </c>
      <c r="C1451" s="58">
        <v>0.0</v>
      </c>
      <c r="D1451" s="27">
        <v>0.0</v>
      </c>
      <c r="E1451" s="41"/>
    </row>
    <row r="1452" hidden="1">
      <c r="A1452" s="57" t="s">
        <v>3448</v>
      </c>
      <c r="B1452" s="29">
        <v>0.0</v>
      </c>
      <c r="C1452" s="58">
        <v>0.0</v>
      </c>
      <c r="D1452" s="27">
        <v>0.0</v>
      </c>
      <c r="E1452" s="41"/>
    </row>
    <row r="1453" hidden="1">
      <c r="A1453" s="35" t="s">
        <v>3449</v>
      </c>
      <c r="B1453" s="29">
        <v>161766.5</v>
      </c>
      <c r="C1453" s="58">
        <v>161263.5</v>
      </c>
      <c r="D1453" s="27">
        <v>-503.0</v>
      </c>
      <c r="E1453" s="41"/>
    </row>
    <row r="1454" hidden="1">
      <c r="A1454" s="36" t="s">
        <v>3450</v>
      </c>
      <c r="B1454" s="42">
        <v>222.5</v>
      </c>
      <c r="C1454" s="70">
        <v>483.5</v>
      </c>
      <c r="D1454" s="65">
        <v>261.0</v>
      </c>
      <c r="E1454" s="45"/>
    </row>
    <row r="1455" hidden="1"/>
    <row r="1456" hidden="1"/>
    <row r="1457" hidden="1">
      <c r="A1457" s="5" t="s">
        <v>4464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3423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45831.0</v>
      </c>
      <c r="B1461" s="6"/>
      <c r="C1461" s="53" t="s">
        <v>3424</v>
      </c>
      <c r="D1461" s="15">
        <v>45838.0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4" t="s">
        <v>4468</v>
      </c>
      <c r="B1463" s="7"/>
      <c r="C1463" s="16"/>
      <c r="D1463" s="55" t="s">
        <v>4468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3425</v>
      </c>
      <c r="B1465" s="6"/>
      <c r="C1465" s="6"/>
      <c r="D1465" s="6"/>
      <c r="E1465" s="7"/>
    </row>
    <row r="1466" hidden="1">
      <c r="A1466" s="20" t="s">
        <v>3426</v>
      </c>
      <c r="B1466" s="21" t="s">
        <v>3427</v>
      </c>
      <c r="C1466" s="22" t="s">
        <v>3428</v>
      </c>
      <c r="D1466" s="21" t="s">
        <v>3429</v>
      </c>
      <c r="E1466" s="23" t="s">
        <v>13</v>
      </c>
    </row>
    <row r="1467" hidden="1">
      <c r="A1467" s="56" t="s">
        <v>3430</v>
      </c>
      <c r="B1467" s="25">
        <v>11205.0</v>
      </c>
      <c r="C1467" s="26">
        <v>11205.0</v>
      </c>
      <c r="D1467" s="27">
        <v>0.0</v>
      </c>
      <c r="E1467" s="40"/>
    </row>
    <row r="1468" hidden="1">
      <c r="A1468" s="56" t="s">
        <v>3431</v>
      </c>
      <c r="B1468" s="29">
        <v>16757.0</v>
      </c>
      <c r="C1468" s="26">
        <v>16757.0</v>
      </c>
      <c r="D1468" s="27">
        <v>0.0</v>
      </c>
      <c r="E1468" s="40"/>
    </row>
    <row r="1469" hidden="1">
      <c r="A1469" s="56" t="s">
        <v>3432</v>
      </c>
      <c r="B1469" s="29">
        <v>300.0</v>
      </c>
      <c r="C1469" s="26">
        <v>300.0</v>
      </c>
      <c r="D1469" s="27">
        <v>0.0</v>
      </c>
      <c r="E1469" s="41"/>
    </row>
    <row r="1470" hidden="1">
      <c r="A1470" s="56" t="s">
        <v>3434</v>
      </c>
      <c r="B1470" s="25">
        <v>0.0</v>
      </c>
      <c r="C1470" s="26"/>
      <c r="D1470" s="27">
        <v>0.0</v>
      </c>
      <c r="E1470" s="40"/>
    </row>
    <row r="1471" hidden="1">
      <c r="A1471" s="31" t="s">
        <v>3436</v>
      </c>
      <c r="B1471" s="29">
        <v>0.0</v>
      </c>
      <c r="C1471" s="26"/>
      <c r="D1471" s="27">
        <v>0.0</v>
      </c>
      <c r="E1471" s="41"/>
    </row>
    <row r="1472" hidden="1">
      <c r="A1472" s="31" t="s">
        <v>3438</v>
      </c>
      <c r="B1472" s="29">
        <v>0.0</v>
      </c>
      <c r="C1472" s="26"/>
      <c r="D1472" s="27">
        <v>0.0</v>
      </c>
      <c r="E1472" s="41"/>
    </row>
    <row r="1473" hidden="1">
      <c r="A1473" s="31" t="s">
        <v>3439</v>
      </c>
      <c r="B1473" s="29">
        <v>0.0</v>
      </c>
      <c r="C1473" s="26"/>
      <c r="D1473" s="27">
        <v>0.0</v>
      </c>
      <c r="E1473" s="28"/>
    </row>
    <row r="1474" hidden="1">
      <c r="A1474" s="31" t="s">
        <v>3441</v>
      </c>
      <c r="B1474" s="29">
        <v>2360.0</v>
      </c>
      <c r="C1474" s="26">
        <v>2240.0</v>
      </c>
      <c r="D1474" s="27">
        <v>-120.0</v>
      </c>
      <c r="E1474" s="28"/>
    </row>
    <row r="1475" hidden="1">
      <c r="A1475" s="57" t="s">
        <v>3442</v>
      </c>
      <c r="B1475" s="29">
        <v>65383.0</v>
      </c>
      <c r="C1475" s="29">
        <v>65383.0</v>
      </c>
      <c r="D1475" s="27">
        <v>0.0</v>
      </c>
      <c r="E1475" s="41"/>
    </row>
    <row r="1476" hidden="1">
      <c r="A1476" s="57" t="s">
        <v>3443</v>
      </c>
      <c r="B1476" s="29">
        <v>31293.0</v>
      </c>
      <c r="C1476" s="58">
        <v>31029.0</v>
      </c>
      <c r="D1476" s="27">
        <v>-264.0</v>
      </c>
      <c r="E1476" s="41"/>
    </row>
    <row r="1477" hidden="1">
      <c r="A1477" s="57" t="s">
        <v>3444</v>
      </c>
      <c r="B1477" s="29">
        <v>40380.0</v>
      </c>
      <c r="C1477" s="58">
        <v>40380.0</v>
      </c>
      <c r="D1477" s="27">
        <v>0.0</v>
      </c>
      <c r="E1477" s="41"/>
    </row>
    <row r="1478" hidden="1">
      <c r="A1478" s="57" t="s">
        <v>3445</v>
      </c>
      <c r="B1478" s="29">
        <v>24361.0</v>
      </c>
      <c r="C1478" s="58">
        <v>24361.0</v>
      </c>
      <c r="D1478" s="27">
        <v>0.0</v>
      </c>
      <c r="E1478" s="41"/>
    </row>
    <row r="1479" hidden="1">
      <c r="A1479" s="57" t="s">
        <v>3447</v>
      </c>
      <c r="B1479" s="29">
        <v>2875.0</v>
      </c>
      <c r="C1479" s="58">
        <v>2875.0</v>
      </c>
      <c r="D1479" s="27">
        <v>0.0</v>
      </c>
      <c r="E1479" s="41"/>
    </row>
    <row r="1480" hidden="1">
      <c r="A1480" s="57" t="s">
        <v>3448</v>
      </c>
      <c r="B1480" s="29">
        <v>0.0</v>
      </c>
      <c r="C1480" s="58">
        <v>0.0</v>
      </c>
      <c r="D1480" s="27">
        <v>0.0</v>
      </c>
      <c r="E1480" s="41"/>
    </row>
    <row r="1481" hidden="1">
      <c r="A1481" s="35" t="s">
        <v>3449</v>
      </c>
      <c r="B1481" s="29">
        <v>194592.0</v>
      </c>
      <c r="C1481" s="58">
        <v>194328.0</v>
      </c>
      <c r="D1481" s="27">
        <v>-264.0</v>
      </c>
      <c r="E1481" s="41"/>
    </row>
    <row r="1482" hidden="1">
      <c r="A1482" s="36" t="s">
        <v>3450</v>
      </c>
      <c r="B1482" s="42">
        <v>322.0</v>
      </c>
      <c r="C1482" s="70">
        <v>202.0</v>
      </c>
      <c r="D1482" s="65">
        <v>-120.0</v>
      </c>
      <c r="E1482" s="45"/>
    </row>
    <row r="1483" hidden="1"/>
    <row r="1484" hidden="1"/>
    <row r="1485" hidden="1">
      <c r="A1485" s="5" t="s">
        <v>4464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3423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45839.0</v>
      </c>
      <c r="B1489" s="6"/>
      <c r="C1489" s="53" t="s">
        <v>3424</v>
      </c>
      <c r="D1489" s="15">
        <v>45844.0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4" t="s">
        <v>4470</v>
      </c>
      <c r="B1491" s="7"/>
      <c r="C1491" s="16"/>
      <c r="D1491" s="55" t="s">
        <v>4469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3425</v>
      </c>
      <c r="B1493" s="6"/>
      <c r="C1493" s="6"/>
      <c r="D1493" s="6"/>
      <c r="E1493" s="7"/>
    </row>
    <row r="1494" hidden="1">
      <c r="A1494" s="20" t="s">
        <v>3426</v>
      </c>
      <c r="B1494" s="21" t="s">
        <v>3427</v>
      </c>
      <c r="C1494" s="22" t="s">
        <v>3428</v>
      </c>
      <c r="D1494" s="21" t="s">
        <v>3429</v>
      </c>
      <c r="E1494" s="23" t="s">
        <v>13</v>
      </c>
    </row>
    <row r="1495" hidden="1">
      <c r="A1495" s="56" t="s">
        <v>3430</v>
      </c>
      <c r="B1495" s="25">
        <v>7055.0</v>
      </c>
      <c r="C1495" s="26">
        <v>7055.0</v>
      </c>
      <c r="D1495" s="27">
        <v>0.0</v>
      </c>
      <c r="E1495" s="40"/>
    </row>
    <row r="1496" hidden="1">
      <c r="A1496" s="56" t="s">
        <v>3431</v>
      </c>
      <c r="B1496" s="29">
        <v>16053.0</v>
      </c>
      <c r="C1496" s="26">
        <v>16053.0</v>
      </c>
      <c r="D1496" s="27">
        <v>0.0</v>
      </c>
      <c r="E1496" s="40"/>
    </row>
    <row r="1497" hidden="1">
      <c r="A1497" s="56" t="s">
        <v>3432</v>
      </c>
      <c r="B1497" s="29">
        <v>0.0</v>
      </c>
      <c r="C1497" s="26"/>
      <c r="D1497" s="27">
        <v>0.0</v>
      </c>
      <c r="E1497" s="41"/>
    </row>
    <row r="1498" hidden="1">
      <c r="A1498" s="56" t="s">
        <v>3434</v>
      </c>
      <c r="B1498" s="25">
        <v>0.0</v>
      </c>
      <c r="C1498" s="26"/>
      <c r="D1498" s="27">
        <v>0.0</v>
      </c>
      <c r="E1498" s="40"/>
    </row>
    <row r="1499" hidden="1">
      <c r="A1499" s="31" t="s">
        <v>3436</v>
      </c>
      <c r="B1499" s="29">
        <v>0.0</v>
      </c>
      <c r="C1499" s="26"/>
      <c r="D1499" s="27">
        <v>0.0</v>
      </c>
      <c r="E1499" s="41"/>
    </row>
    <row r="1500" hidden="1">
      <c r="A1500" s="31" t="s">
        <v>3438</v>
      </c>
      <c r="B1500" s="29">
        <v>0.0</v>
      </c>
      <c r="C1500" s="26"/>
      <c r="D1500" s="27">
        <v>0.0</v>
      </c>
      <c r="E1500" s="41"/>
    </row>
    <row r="1501" hidden="1">
      <c r="A1501" s="31" t="s">
        <v>3439</v>
      </c>
      <c r="B1501" s="29">
        <v>0.0</v>
      </c>
      <c r="C1501" s="26"/>
      <c r="D1501" s="27">
        <v>0.0</v>
      </c>
      <c r="E1501" s="28"/>
    </row>
    <row r="1502" hidden="1">
      <c r="A1502" s="31" t="s">
        <v>3441</v>
      </c>
      <c r="B1502" s="29">
        <v>1880.0</v>
      </c>
      <c r="C1502" s="26">
        <v>1880.0</v>
      </c>
      <c r="D1502" s="27">
        <v>0.0</v>
      </c>
      <c r="E1502" s="28"/>
    </row>
    <row r="1503" hidden="1">
      <c r="A1503" s="57" t="s">
        <v>3442</v>
      </c>
      <c r="B1503" s="29">
        <v>55851.0</v>
      </c>
      <c r="C1503" s="29">
        <v>55258.0</v>
      </c>
      <c r="D1503" s="27">
        <v>-593.0</v>
      </c>
      <c r="E1503" s="41"/>
    </row>
    <row r="1504" hidden="1">
      <c r="A1504" s="57" t="s">
        <v>3443</v>
      </c>
      <c r="B1504" s="29">
        <v>20889.0</v>
      </c>
      <c r="C1504" s="58">
        <v>20889.0</v>
      </c>
      <c r="D1504" s="27">
        <v>0.0</v>
      </c>
      <c r="E1504" s="41"/>
    </row>
    <row r="1505" hidden="1">
      <c r="A1505" s="57" t="s">
        <v>3444</v>
      </c>
      <c r="B1505" s="29">
        <v>17529.0</v>
      </c>
      <c r="C1505" s="58">
        <v>17529.0</v>
      </c>
      <c r="D1505" s="27">
        <v>0.0</v>
      </c>
      <c r="E1505" s="41"/>
    </row>
    <row r="1506" hidden="1">
      <c r="A1506" s="57" t="s">
        <v>3445</v>
      </c>
      <c r="B1506" s="29">
        <v>23237.0</v>
      </c>
      <c r="C1506" s="58">
        <v>23237.0</v>
      </c>
      <c r="D1506" s="27">
        <v>0.0</v>
      </c>
      <c r="E1506" s="41"/>
    </row>
    <row r="1507" hidden="1">
      <c r="A1507" s="57" t="s">
        <v>3447</v>
      </c>
      <c r="B1507" s="29">
        <v>0.0</v>
      </c>
      <c r="C1507" s="58">
        <v>0.0</v>
      </c>
      <c r="D1507" s="27">
        <v>0.0</v>
      </c>
      <c r="E1507" s="41"/>
    </row>
    <row r="1508" hidden="1">
      <c r="A1508" s="57" t="s">
        <v>3448</v>
      </c>
      <c r="B1508" s="29">
        <v>0.0</v>
      </c>
      <c r="C1508" s="58">
        <v>0.0</v>
      </c>
      <c r="D1508" s="27">
        <v>0.0</v>
      </c>
      <c r="E1508" s="41"/>
    </row>
    <row r="1509" hidden="1">
      <c r="A1509" s="35" t="s">
        <v>3449</v>
      </c>
      <c r="B1509" s="29">
        <v>142493.0</v>
      </c>
      <c r="C1509" s="58">
        <v>141900.0</v>
      </c>
      <c r="D1509" s="27">
        <v>-593.0</v>
      </c>
      <c r="E1509" s="41"/>
    </row>
    <row r="1510" hidden="1">
      <c r="A1510" s="36" t="s">
        <v>3450</v>
      </c>
      <c r="B1510" s="42">
        <v>1.0</v>
      </c>
      <c r="C1510" s="70">
        <v>1.0</v>
      </c>
      <c r="D1510" s="65">
        <v>0.0</v>
      </c>
      <c r="E1510" s="45"/>
    </row>
    <row r="1511" hidden="1"/>
    <row r="1512" hidden="1"/>
    <row r="1513" hidden="1">
      <c r="A1513" s="5" t="s">
        <v>4464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3423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45845.0</v>
      </c>
      <c r="B1517" s="6"/>
      <c r="C1517" s="53" t="s">
        <v>3424</v>
      </c>
      <c r="D1517" s="15">
        <v>45851.0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4" t="s">
        <v>4468</v>
      </c>
      <c r="B1519" s="7"/>
      <c r="C1519" s="16"/>
      <c r="D1519" s="55" t="s">
        <v>4469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3425</v>
      </c>
      <c r="B1521" s="6"/>
      <c r="C1521" s="6"/>
      <c r="D1521" s="6"/>
      <c r="E1521" s="7"/>
    </row>
    <row r="1522" hidden="1">
      <c r="A1522" s="20" t="s">
        <v>3426</v>
      </c>
      <c r="B1522" s="21" t="s">
        <v>3427</v>
      </c>
      <c r="C1522" s="22" t="s">
        <v>3428</v>
      </c>
      <c r="D1522" s="21" t="s">
        <v>3429</v>
      </c>
      <c r="E1522" s="23" t="s">
        <v>13</v>
      </c>
    </row>
    <row r="1523" hidden="1">
      <c r="A1523" s="56" t="s">
        <v>3430</v>
      </c>
      <c r="B1523" s="25">
        <v>3978.0</v>
      </c>
      <c r="C1523" s="26">
        <v>3978.0</v>
      </c>
      <c r="D1523" s="27">
        <v>0.0</v>
      </c>
      <c r="E1523" s="40"/>
    </row>
    <row r="1524" hidden="1">
      <c r="A1524" s="56" t="s">
        <v>3431</v>
      </c>
      <c r="B1524" s="29">
        <v>15736.0</v>
      </c>
      <c r="C1524" s="26">
        <v>15736.0</v>
      </c>
      <c r="D1524" s="27">
        <v>0.0</v>
      </c>
      <c r="E1524" s="40"/>
    </row>
    <row r="1525" hidden="1">
      <c r="A1525" s="56" t="s">
        <v>3432</v>
      </c>
      <c r="B1525" s="29">
        <v>0.0</v>
      </c>
      <c r="C1525" s="26"/>
      <c r="D1525" s="27">
        <v>0.0</v>
      </c>
      <c r="E1525" s="41"/>
    </row>
    <row r="1526" hidden="1">
      <c r="A1526" s="56" t="s">
        <v>3434</v>
      </c>
      <c r="B1526" s="25">
        <v>0.0</v>
      </c>
      <c r="C1526" s="26"/>
      <c r="D1526" s="27">
        <v>0.0</v>
      </c>
      <c r="E1526" s="40"/>
    </row>
    <row r="1527" hidden="1">
      <c r="A1527" s="31" t="s">
        <v>3436</v>
      </c>
      <c r="B1527" s="29">
        <v>0.0</v>
      </c>
      <c r="C1527" s="26"/>
      <c r="D1527" s="27">
        <v>0.0</v>
      </c>
      <c r="E1527" s="41"/>
    </row>
    <row r="1528" hidden="1">
      <c r="A1528" s="31" t="s">
        <v>3438</v>
      </c>
      <c r="B1528" s="29">
        <v>0.0</v>
      </c>
      <c r="C1528" s="26"/>
      <c r="D1528" s="27">
        <v>0.0</v>
      </c>
      <c r="E1528" s="41"/>
    </row>
    <row r="1529" hidden="1">
      <c r="A1529" s="31" t="s">
        <v>3439</v>
      </c>
      <c r="B1529" s="29">
        <v>0.0</v>
      </c>
      <c r="C1529" s="26"/>
      <c r="D1529" s="27">
        <v>0.0</v>
      </c>
      <c r="E1529" s="28"/>
    </row>
    <row r="1530" hidden="1">
      <c r="A1530" s="31" t="s">
        <v>3441</v>
      </c>
      <c r="B1530" s="29">
        <v>1840.0</v>
      </c>
      <c r="C1530" s="26">
        <v>1840.0</v>
      </c>
      <c r="D1530" s="27">
        <v>0.0</v>
      </c>
      <c r="E1530" s="28"/>
    </row>
    <row r="1531" hidden="1">
      <c r="A1531" s="57" t="s">
        <v>3442</v>
      </c>
      <c r="B1531" s="29">
        <v>75119.0</v>
      </c>
      <c r="C1531" s="29">
        <v>75119.0</v>
      </c>
      <c r="D1531" s="27">
        <v>0.0</v>
      </c>
      <c r="E1531" s="41"/>
    </row>
    <row r="1532" hidden="1">
      <c r="A1532" s="57" t="s">
        <v>3443</v>
      </c>
      <c r="B1532" s="29">
        <v>35372.0</v>
      </c>
      <c r="C1532" s="58">
        <v>35043.0</v>
      </c>
      <c r="D1532" s="27">
        <v>-329.0</v>
      </c>
      <c r="E1532" s="41"/>
    </row>
    <row r="1533" hidden="1">
      <c r="A1533" s="57" t="s">
        <v>3444</v>
      </c>
      <c r="B1533" s="29">
        <v>28855.0</v>
      </c>
      <c r="C1533" s="58">
        <v>28855.0</v>
      </c>
      <c r="D1533" s="27">
        <v>0.0</v>
      </c>
      <c r="E1533" s="41"/>
    </row>
    <row r="1534" hidden="1">
      <c r="A1534" s="57" t="s">
        <v>3445</v>
      </c>
      <c r="B1534" s="29">
        <v>21347.0</v>
      </c>
      <c r="C1534" s="58">
        <v>21347.0</v>
      </c>
      <c r="D1534" s="27">
        <v>0.0</v>
      </c>
      <c r="E1534" s="41"/>
    </row>
    <row r="1535" hidden="1">
      <c r="A1535" s="57" t="s">
        <v>3447</v>
      </c>
      <c r="B1535" s="29">
        <v>0.0</v>
      </c>
      <c r="C1535" s="58">
        <v>0.0</v>
      </c>
      <c r="D1535" s="27">
        <v>0.0</v>
      </c>
      <c r="E1535" s="41"/>
    </row>
    <row r="1536" hidden="1">
      <c r="A1536" s="57" t="s">
        <v>3448</v>
      </c>
      <c r="B1536" s="29">
        <v>0.0</v>
      </c>
      <c r="C1536" s="58">
        <v>0.0</v>
      </c>
      <c r="D1536" s="27">
        <v>0.0</v>
      </c>
      <c r="E1536" s="41"/>
    </row>
    <row r="1537" hidden="1">
      <c r="A1537" s="35" t="s">
        <v>3449</v>
      </c>
      <c r="B1537" s="29">
        <v>182243.0</v>
      </c>
      <c r="C1537" s="58">
        <v>181914.0</v>
      </c>
      <c r="D1537" s="27">
        <v>-329.0</v>
      </c>
      <c r="E1537" s="41"/>
    </row>
    <row r="1538" hidden="1">
      <c r="A1538" s="36" t="s">
        <v>3450</v>
      </c>
      <c r="B1538" s="42">
        <v>4.0</v>
      </c>
      <c r="C1538" s="70">
        <v>4.0</v>
      </c>
      <c r="D1538" s="65">
        <v>0.0</v>
      </c>
      <c r="E1538" s="45"/>
    </row>
    <row r="1539" hidden="1"/>
    <row r="1540" hidden="1"/>
    <row r="1541" hidden="1">
      <c r="A1541" s="5" t="s">
        <v>4464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3423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45852.0</v>
      </c>
      <c r="B1545" s="6"/>
      <c r="C1545" s="53" t="s">
        <v>3424</v>
      </c>
      <c r="D1545" s="15">
        <v>45858.0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4" t="s">
        <v>4468</v>
      </c>
      <c r="B1547" s="7"/>
      <c r="C1547" s="16"/>
      <c r="D1547" s="55" t="s">
        <v>4469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3425</v>
      </c>
      <c r="B1549" s="6"/>
      <c r="C1549" s="6"/>
      <c r="D1549" s="6"/>
      <c r="E1549" s="7"/>
    </row>
    <row r="1550" hidden="1">
      <c r="A1550" s="20" t="s">
        <v>3426</v>
      </c>
      <c r="B1550" s="21" t="s">
        <v>3427</v>
      </c>
      <c r="C1550" s="22" t="s">
        <v>3428</v>
      </c>
      <c r="D1550" s="21" t="s">
        <v>3429</v>
      </c>
      <c r="E1550" s="23" t="s">
        <v>13</v>
      </c>
    </row>
    <row r="1551" hidden="1">
      <c r="A1551" s="56" t="s">
        <v>3430</v>
      </c>
      <c r="B1551" s="25">
        <v>8448.0</v>
      </c>
      <c r="C1551" s="26">
        <v>8448.0</v>
      </c>
      <c r="D1551" s="27">
        <v>0.0</v>
      </c>
      <c r="E1551" s="40"/>
    </row>
    <row r="1552" hidden="1">
      <c r="A1552" s="56" t="s">
        <v>3431</v>
      </c>
      <c r="B1552" s="29">
        <v>16965.0</v>
      </c>
      <c r="C1552" s="26">
        <v>16965.0</v>
      </c>
      <c r="D1552" s="27">
        <v>0.0</v>
      </c>
      <c r="E1552" s="40"/>
    </row>
    <row r="1553" hidden="1">
      <c r="A1553" s="56" t="s">
        <v>3432</v>
      </c>
      <c r="B1553" s="29">
        <v>450.0</v>
      </c>
      <c r="C1553" s="26">
        <v>450.0</v>
      </c>
      <c r="D1553" s="27">
        <v>0.0</v>
      </c>
      <c r="E1553" s="41"/>
    </row>
    <row r="1554" hidden="1">
      <c r="A1554" s="56" t="s">
        <v>3434</v>
      </c>
      <c r="B1554" s="25">
        <v>0.0</v>
      </c>
      <c r="C1554" s="26"/>
      <c r="D1554" s="27">
        <v>0.0</v>
      </c>
      <c r="E1554" s="40"/>
    </row>
    <row r="1555" hidden="1">
      <c r="A1555" s="31" t="s">
        <v>3436</v>
      </c>
      <c r="B1555" s="29">
        <v>0.0</v>
      </c>
      <c r="C1555" s="26"/>
      <c r="D1555" s="27">
        <v>0.0</v>
      </c>
      <c r="E1555" s="41"/>
    </row>
    <row r="1556" hidden="1">
      <c r="A1556" s="31" t="s">
        <v>3438</v>
      </c>
      <c r="B1556" s="29">
        <v>0.0</v>
      </c>
      <c r="C1556" s="26"/>
      <c r="D1556" s="27">
        <v>0.0</v>
      </c>
      <c r="E1556" s="41"/>
    </row>
    <row r="1557" hidden="1">
      <c r="A1557" s="31" t="s">
        <v>3439</v>
      </c>
      <c r="B1557" s="29">
        <v>0.0</v>
      </c>
      <c r="C1557" s="26"/>
      <c r="D1557" s="27">
        <v>0.0</v>
      </c>
      <c r="E1557" s="28"/>
    </row>
    <row r="1558" hidden="1">
      <c r="A1558" s="31" t="s">
        <v>3441</v>
      </c>
      <c r="B1558" s="29">
        <v>2000.0</v>
      </c>
      <c r="C1558" s="26">
        <v>2040.0</v>
      </c>
      <c r="D1558" s="27">
        <v>40.0</v>
      </c>
      <c r="E1558" s="28"/>
    </row>
    <row r="1559" hidden="1">
      <c r="A1559" s="57" t="s">
        <v>3442</v>
      </c>
      <c r="B1559" s="29">
        <v>72458.0</v>
      </c>
      <c r="C1559" s="29">
        <v>75119.0</v>
      </c>
      <c r="D1559" s="27">
        <v>2661.0</v>
      </c>
      <c r="E1559" s="41"/>
    </row>
    <row r="1560" hidden="1">
      <c r="A1560" s="57" t="s">
        <v>3443</v>
      </c>
      <c r="B1560" s="29">
        <v>30307.0</v>
      </c>
      <c r="C1560" s="58">
        <v>35043.0</v>
      </c>
      <c r="D1560" s="27">
        <v>4736.0</v>
      </c>
      <c r="E1560" s="41"/>
    </row>
    <row r="1561" hidden="1">
      <c r="A1561" s="57" t="s">
        <v>3444</v>
      </c>
      <c r="B1561" s="29">
        <v>32447.0</v>
      </c>
      <c r="C1561" s="58">
        <v>28855.0</v>
      </c>
      <c r="D1561" s="27">
        <v>-3592.0</v>
      </c>
      <c r="E1561" s="41"/>
    </row>
    <row r="1562" hidden="1">
      <c r="A1562" s="57" t="s">
        <v>3445</v>
      </c>
      <c r="B1562" s="29">
        <v>23846.0</v>
      </c>
      <c r="C1562" s="58">
        <v>21347.0</v>
      </c>
      <c r="D1562" s="27">
        <v>-2499.0</v>
      </c>
      <c r="E1562" s="41"/>
    </row>
    <row r="1563" hidden="1">
      <c r="A1563" s="57" t="s">
        <v>3447</v>
      </c>
      <c r="B1563" s="29">
        <v>0.0</v>
      </c>
      <c r="C1563" s="58">
        <v>0.0</v>
      </c>
      <c r="D1563" s="27">
        <v>0.0</v>
      </c>
      <c r="E1563" s="41"/>
    </row>
    <row r="1564" hidden="1">
      <c r="A1564" s="57" t="s">
        <v>3448</v>
      </c>
      <c r="B1564" s="29">
        <v>0.0</v>
      </c>
      <c r="C1564" s="58">
        <v>0.0</v>
      </c>
      <c r="D1564" s="27">
        <v>0.0</v>
      </c>
      <c r="E1564" s="41"/>
    </row>
    <row r="1565" hidden="1">
      <c r="A1565" s="35" t="s">
        <v>3449</v>
      </c>
      <c r="B1565" s="29">
        <v>186895.8</v>
      </c>
      <c r="C1565" s="58">
        <v>181914.0</v>
      </c>
      <c r="D1565" s="27">
        <v>-4981.799999999988</v>
      </c>
      <c r="E1565" s="41"/>
    </row>
    <row r="1566" hidden="1">
      <c r="A1566" s="36" t="s">
        <v>3450</v>
      </c>
      <c r="B1566" s="42">
        <v>25.200000000000728</v>
      </c>
      <c r="C1566" s="70">
        <v>6353.0</v>
      </c>
      <c r="D1566" s="65">
        <v>6327.799999999999</v>
      </c>
      <c r="E1566" s="45"/>
    </row>
    <row r="1567" hidden="1"/>
    <row r="1568" hidden="1"/>
    <row r="1569" hidden="1">
      <c r="A1569" s="5" t="s">
        <v>4464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3423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45859.0</v>
      </c>
      <c r="B1573" s="6"/>
      <c r="C1573" s="53" t="s">
        <v>3424</v>
      </c>
      <c r="D1573" s="15">
        <v>45865.0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4" t="s">
        <v>4468</v>
      </c>
      <c r="B1575" s="7"/>
      <c r="C1575" s="16"/>
      <c r="D1575" s="55" t="s">
        <v>4469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3425</v>
      </c>
      <c r="B1577" s="6"/>
      <c r="C1577" s="6"/>
      <c r="D1577" s="6"/>
      <c r="E1577" s="7"/>
    </row>
    <row r="1578" hidden="1">
      <c r="A1578" s="20" t="s">
        <v>3426</v>
      </c>
      <c r="B1578" s="21" t="s">
        <v>3427</v>
      </c>
      <c r="C1578" s="22" t="s">
        <v>3428</v>
      </c>
      <c r="D1578" s="21" t="s">
        <v>3429</v>
      </c>
      <c r="E1578" s="23" t="s">
        <v>13</v>
      </c>
    </row>
    <row r="1579" hidden="1">
      <c r="A1579" s="56" t="s">
        <v>3430</v>
      </c>
      <c r="B1579" s="25">
        <v>5872.0</v>
      </c>
      <c r="C1579" s="26">
        <v>5872.0</v>
      </c>
      <c r="D1579" s="27">
        <v>0.0</v>
      </c>
      <c r="E1579" s="40"/>
    </row>
    <row r="1580" hidden="1">
      <c r="A1580" s="56" t="s">
        <v>3431</v>
      </c>
      <c r="B1580" s="29">
        <v>15837.0</v>
      </c>
      <c r="C1580" s="26">
        <v>15368.0</v>
      </c>
      <c r="D1580" s="27">
        <v>-469.0</v>
      </c>
      <c r="E1580" s="40"/>
    </row>
    <row r="1581" hidden="1">
      <c r="A1581" s="56" t="s">
        <v>3432</v>
      </c>
      <c r="B1581" s="29">
        <v>0.0</v>
      </c>
      <c r="C1581" s="26"/>
      <c r="D1581" s="27">
        <v>0.0</v>
      </c>
      <c r="E1581" s="41"/>
    </row>
    <row r="1582" hidden="1">
      <c r="A1582" s="56" t="s">
        <v>3434</v>
      </c>
      <c r="B1582" s="25">
        <v>0.0</v>
      </c>
      <c r="C1582" s="26"/>
      <c r="D1582" s="27">
        <v>0.0</v>
      </c>
      <c r="E1582" s="40"/>
    </row>
    <row r="1583" hidden="1">
      <c r="A1583" s="31" t="s">
        <v>3436</v>
      </c>
      <c r="B1583" s="29">
        <v>0.0</v>
      </c>
      <c r="C1583" s="26"/>
      <c r="D1583" s="27">
        <v>0.0</v>
      </c>
      <c r="E1583" s="41"/>
    </row>
    <row r="1584" hidden="1">
      <c r="A1584" s="31" t="s">
        <v>3438</v>
      </c>
      <c r="B1584" s="29">
        <v>0.0</v>
      </c>
      <c r="C1584" s="26"/>
      <c r="D1584" s="27">
        <v>0.0</v>
      </c>
      <c r="E1584" s="41"/>
    </row>
    <row r="1585" hidden="1">
      <c r="A1585" s="31" t="s">
        <v>3439</v>
      </c>
      <c r="B1585" s="29">
        <v>0.0</v>
      </c>
      <c r="C1585" s="26"/>
      <c r="D1585" s="27">
        <v>0.0</v>
      </c>
      <c r="E1585" s="28"/>
    </row>
    <row r="1586" hidden="1">
      <c r="A1586" s="31" t="s">
        <v>3441</v>
      </c>
      <c r="B1586" s="29">
        <v>1880.0</v>
      </c>
      <c r="C1586" s="26">
        <v>1600.0</v>
      </c>
      <c r="D1586" s="27">
        <v>-280.0</v>
      </c>
      <c r="E1586" s="28"/>
    </row>
    <row r="1587" hidden="1">
      <c r="A1587" s="57" t="s">
        <v>3442</v>
      </c>
      <c r="B1587" s="29">
        <v>66450.0</v>
      </c>
      <c r="C1587" s="29">
        <v>66450.0</v>
      </c>
      <c r="D1587" s="27">
        <v>0.0</v>
      </c>
      <c r="E1587" s="41"/>
    </row>
    <row r="1588" hidden="1">
      <c r="A1588" s="57" t="s">
        <v>3443</v>
      </c>
      <c r="B1588" s="29">
        <v>23341.0</v>
      </c>
      <c r="C1588" s="58">
        <v>23341.0</v>
      </c>
      <c r="D1588" s="27">
        <v>0.0</v>
      </c>
      <c r="E1588" s="41"/>
    </row>
    <row r="1589" hidden="1">
      <c r="A1589" s="57" t="s">
        <v>3444</v>
      </c>
      <c r="B1589" s="29">
        <v>36716.0</v>
      </c>
      <c r="C1589" s="58">
        <v>36716.0</v>
      </c>
      <c r="D1589" s="27">
        <v>0.0</v>
      </c>
      <c r="E1589" s="41"/>
    </row>
    <row r="1590" hidden="1">
      <c r="A1590" s="57" t="s">
        <v>3445</v>
      </c>
      <c r="B1590" s="29">
        <v>20753.0</v>
      </c>
      <c r="C1590" s="58">
        <v>20753.0</v>
      </c>
      <c r="D1590" s="27">
        <v>0.0</v>
      </c>
      <c r="E1590" s="41"/>
    </row>
    <row r="1591" hidden="1">
      <c r="A1591" s="57" t="s">
        <v>3447</v>
      </c>
      <c r="B1591" s="29">
        <v>0.0</v>
      </c>
      <c r="C1591" s="58">
        <v>0.0</v>
      </c>
      <c r="D1591" s="27">
        <v>0.0</v>
      </c>
      <c r="E1591" s="41"/>
    </row>
    <row r="1592" hidden="1">
      <c r="A1592" s="57" t="s">
        <v>3448</v>
      </c>
      <c r="B1592" s="29">
        <v>0.0</v>
      </c>
      <c r="C1592" s="58">
        <v>0.0</v>
      </c>
      <c r="D1592" s="27">
        <v>0.0</v>
      </c>
      <c r="E1592" s="41"/>
    </row>
    <row r="1593" hidden="1">
      <c r="A1593" s="35" t="s">
        <v>3449</v>
      </c>
      <c r="B1593" s="29">
        <v>170817.5</v>
      </c>
      <c r="C1593" s="58">
        <v>170817.5</v>
      </c>
      <c r="D1593" s="27">
        <v>0.0</v>
      </c>
      <c r="E1593" s="41"/>
    </row>
    <row r="1594" hidden="1">
      <c r="A1594" s="36" t="s">
        <v>3450</v>
      </c>
      <c r="B1594" s="42">
        <v>31.5</v>
      </c>
      <c r="C1594" s="70">
        <v>-717.5</v>
      </c>
      <c r="D1594" s="65">
        <v>-749.0</v>
      </c>
      <c r="E1594" s="45"/>
    </row>
    <row r="1595" hidden="1"/>
    <row r="1596" hidden="1"/>
    <row r="1597" hidden="1">
      <c r="A1597" s="5" t="s">
        <v>4464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3423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45866.0</v>
      </c>
      <c r="B1601" s="6"/>
      <c r="C1601" s="53" t="s">
        <v>3424</v>
      </c>
      <c r="D1601" s="15">
        <v>45869.0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4" t="s">
        <v>4468</v>
      </c>
      <c r="B1603" s="7"/>
      <c r="C1603" s="16"/>
      <c r="D1603" s="55" t="s">
        <v>4483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3425</v>
      </c>
      <c r="B1605" s="6"/>
      <c r="C1605" s="6"/>
      <c r="D1605" s="6"/>
      <c r="E1605" s="7"/>
    </row>
    <row r="1606" hidden="1">
      <c r="A1606" s="20" t="s">
        <v>3426</v>
      </c>
      <c r="B1606" s="21" t="s">
        <v>3427</v>
      </c>
      <c r="C1606" s="22" t="s">
        <v>3428</v>
      </c>
      <c r="D1606" s="21" t="s">
        <v>3429</v>
      </c>
      <c r="E1606" s="23" t="s">
        <v>13</v>
      </c>
    </row>
    <row r="1607" hidden="1">
      <c r="A1607" s="56" t="s">
        <v>3430</v>
      </c>
      <c r="B1607" s="25">
        <v>1113.0</v>
      </c>
      <c r="C1607" s="26">
        <v>1113.0</v>
      </c>
      <c r="D1607" s="27">
        <v>0.0</v>
      </c>
      <c r="E1607" s="40"/>
    </row>
    <row r="1608" hidden="1">
      <c r="A1608" s="56" t="s">
        <v>3431</v>
      </c>
      <c r="B1608" s="29">
        <v>5999.0</v>
      </c>
      <c r="C1608" s="26">
        <v>5999.0</v>
      </c>
      <c r="D1608" s="27">
        <v>0.0</v>
      </c>
      <c r="E1608" s="40"/>
    </row>
    <row r="1609" hidden="1">
      <c r="A1609" s="56" t="s">
        <v>3432</v>
      </c>
      <c r="B1609" s="29">
        <v>0.0</v>
      </c>
      <c r="C1609" s="26"/>
      <c r="D1609" s="27">
        <v>0.0</v>
      </c>
      <c r="E1609" s="41"/>
    </row>
    <row r="1610" hidden="1">
      <c r="A1610" s="56" t="s">
        <v>3434</v>
      </c>
      <c r="B1610" s="25">
        <v>0.0</v>
      </c>
      <c r="C1610" s="26"/>
      <c r="D1610" s="27">
        <v>0.0</v>
      </c>
      <c r="E1610" s="40"/>
    </row>
    <row r="1611" hidden="1">
      <c r="A1611" s="31" t="s">
        <v>3436</v>
      </c>
      <c r="B1611" s="29">
        <v>0.0</v>
      </c>
      <c r="C1611" s="26"/>
      <c r="D1611" s="27">
        <v>0.0</v>
      </c>
      <c r="E1611" s="41"/>
    </row>
    <row r="1612" hidden="1">
      <c r="A1612" s="31" t="s">
        <v>3438</v>
      </c>
      <c r="B1612" s="29">
        <v>0.0</v>
      </c>
      <c r="C1612" s="26"/>
      <c r="D1612" s="27">
        <v>0.0</v>
      </c>
      <c r="E1612" s="41"/>
    </row>
    <row r="1613" hidden="1">
      <c r="A1613" s="31" t="s">
        <v>3439</v>
      </c>
      <c r="B1613" s="29">
        <v>0.0</v>
      </c>
      <c r="C1613" s="26"/>
      <c r="D1613" s="27">
        <v>0.0</v>
      </c>
      <c r="E1613" s="28"/>
    </row>
    <row r="1614" hidden="1">
      <c r="A1614" s="31" t="s">
        <v>3441</v>
      </c>
      <c r="B1614" s="29">
        <v>960.0</v>
      </c>
      <c r="C1614" s="26">
        <v>960.0</v>
      </c>
      <c r="D1614" s="27">
        <v>0.0</v>
      </c>
      <c r="E1614" s="28"/>
    </row>
    <row r="1615" hidden="1">
      <c r="A1615" s="57" t="s">
        <v>3442</v>
      </c>
      <c r="B1615" s="29">
        <v>26691.0</v>
      </c>
      <c r="C1615" s="29">
        <v>27055.0</v>
      </c>
      <c r="D1615" s="27">
        <v>364.0</v>
      </c>
      <c r="E1615" s="41"/>
    </row>
    <row r="1616" hidden="1">
      <c r="A1616" s="57" t="s">
        <v>3443</v>
      </c>
      <c r="B1616" s="29">
        <v>10784.0</v>
      </c>
      <c r="C1616" s="58">
        <v>10784.0</v>
      </c>
      <c r="D1616" s="27">
        <v>0.0</v>
      </c>
      <c r="E1616" s="41"/>
    </row>
    <row r="1617" hidden="1">
      <c r="A1617" s="57" t="s">
        <v>3444</v>
      </c>
      <c r="B1617" s="29">
        <v>22435.0</v>
      </c>
      <c r="C1617" s="58">
        <v>22435.0</v>
      </c>
      <c r="D1617" s="27">
        <v>0.0</v>
      </c>
      <c r="E1617" s="41"/>
    </row>
    <row r="1618" hidden="1">
      <c r="A1618" s="57" t="s">
        <v>3445</v>
      </c>
      <c r="B1618" s="29">
        <v>14651.0</v>
      </c>
      <c r="C1618" s="58">
        <v>14651.0</v>
      </c>
      <c r="D1618" s="27">
        <v>0.0</v>
      </c>
      <c r="E1618" s="41"/>
    </row>
    <row r="1619" hidden="1">
      <c r="A1619" s="57" t="s">
        <v>3447</v>
      </c>
      <c r="B1619" s="29">
        <v>0.0</v>
      </c>
      <c r="C1619" s="58">
        <v>0.0</v>
      </c>
      <c r="D1619" s="27">
        <v>0.0</v>
      </c>
      <c r="E1619" s="41"/>
    </row>
    <row r="1620" hidden="1">
      <c r="A1620" s="57" t="s">
        <v>3448</v>
      </c>
      <c r="B1620" s="29">
        <v>0.0</v>
      </c>
      <c r="C1620" s="58">
        <v>0.0</v>
      </c>
      <c r="D1620" s="27">
        <v>0.0</v>
      </c>
      <c r="E1620" s="41"/>
    </row>
    <row r="1621" hidden="1">
      <c r="A1621" s="35" t="s">
        <v>3449</v>
      </c>
      <c r="B1621" s="29">
        <v>82632.5</v>
      </c>
      <c r="C1621" s="58">
        <v>82996.5</v>
      </c>
      <c r="D1621" s="27">
        <v>364.0</v>
      </c>
      <c r="E1621" s="41"/>
    </row>
    <row r="1622" hidden="1">
      <c r="A1622" s="36" t="s">
        <v>3450</v>
      </c>
      <c r="B1622" s="42">
        <v>0.5</v>
      </c>
      <c r="C1622" s="70">
        <v>0.5</v>
      </c>
      <c r="D1622" s="65">
        <v>0.0</v>
      </c>
      <c r="E1622" s="45"/>
    </row>
    <row r="1623" hidden="1"/>
    <row r="1624" hidden="1"/>
    <row r="1625" hidden="1">
      <c r="A1625" s="5" t="s">
        <v>4464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3423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45870.0</v>
      </c>
      <c r="B1629" s="6"/>
      <c r="C1629" s="53" t="s">
        <v>3424</v>
      </c>
      <c r="D1629" s="15">
        <v>45872.0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4" t="s">
        <v>4475</v>
      </c>
      <c r="B1631" s="7"/>
      <c r="C1631" s="16"/>
      <c r="D1631" s="55" t="s">
        <v>4469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3425</v>
      </c>
      <c r="B1633" s="6"/>
      <c r="C1633" s="6"/>
      <c r="D1633" s="6"/>
      <c r="E1633" s="7"/>
    </row>
    <row r="1634" hidden="1">
      <c r="A1634" s="20" t="s">
        <v>3426</v>
      </c>
      <c r="B1634" s="21" t="s">
        <v>3427</v>
      </c>
      <c r="C1634" s="22" t="s">
        <v>3428</v>
      </c>
      <c r="D1634" s="21" t="s">
        <v>3429</v>
      </c>
      <c r="E1634" s="23" t="s">
        <v>13</v>
      </c>
    </row>
    <row r="1635" hidden="1">
      <c r="A1635" s="56" t="s">
        <v>3430</v>
      </c>
      <c r="B1635" s="25">
        <v>3376.0</v>
      </c>
      <c r="C1635" s="26">
        <v>3376.0</v>
      </c>
      <c r="D1635" s="27">
        <v>0.0</v>
      </c>
      <c r="E1635" s="40"/>
    </row>
    <row r="1636" hidden="1">
      <c r="A1636" s="56" t="s">
        <v>3431</v>
      </c>
      <c r="B1636" s="29">
        <v>7720.0</v>
      </c>
      <c r="C1636" s="26">
        <v>7720.0</v>
      </c>
      <c r="D1636" s="27">
        <v>0.0</v>
      </c>
      <c r="E1636" s="40"/>
    </row>
    <row r="1637" hidden="1">
      <c r="A1637" s="56" t="s">
        <v>3432</v>
      </c>
      <c r="B1637" s="29">
        <v>420.0</v>
      </c>
      <c r="C1637" s="26">
        <v>420.0</v>
      </c>
      <c r="D1637" s="27">
        <v>0.0</v>
      </c>
      <c r="E1637" s="41"/>
    </row>
    <row r="1638" hidden="1">
      <c r="A1638" s="56" t="s">
        <v>3434</v>
      </c>
      <c r="B1638" s="25">
        <v>0.0</v>
      </c>
      <c r="C1638" s="26"/>
      <c r="D1638" s="27">
        <v>0.0</v>
      </c>
      <c r="E1638" s="40"/>
    </row>
    <row r="1639" hidden="1">
      <c r="A1639" s="31" t="s">
        <v>3436</v>
      </c>
      <c r="B1639" s="29">
        <v>0.0</v>
      </c>
      <c r="C1639" s="26"/>
      <c r="D1639" s="27">
        <v>0.0</v>
      </c>
      <c r="E1639" s="41"/>
    </row>
    <row r="1640" hidden="1">
      <c r="A1640" s="31" t="s">
        <v>3438</v>
      </c>
      <c r="B1640" s="29">
        <v>0.0</v>
      </c>
      <c r="C1640" s="26"/>
      <c r="D1640" s="27">
        <v>0.0</v>
      </c>
      <c r="E1640" s="41"/>
    </row>
    <row r="1641" hidden="1">
      <c r="A1641" s="31" t="s">
        <v>3439</v>
      </c>
      <c r="B1641" s="29">
        <v>0.0</v>
      </c>
      <c r="C1641" s="26"/>
      <c r="D1641" s="27">
        <v>0.0</v>
      </c>
      <c r="E1641" s="28"/>
    </row>
    <row r="1642" hidden="1">
      <c r="A1642" s="31" t="s">
        <v>3441</v>
      </c>
      <c r="B1642" s="29">
        <v>1000.0</v>
      </c>
      <c r="C1642" s="26">
        <v>1000.0</v>
      </c>
      <c r="D1642" s="27">
        <v>0.0</v>
      </c>
      <c r="E1642" s="28"/>
    </row>
    <row r="1643" hidden="1">
      <c r="A1643" s="57" t="s">
        <v>3442</v>
      </c>
      <c r="B1643" s="29">
        <v>34828.0</v>
      </c>
      <c r="C1643" s="29">
        <v>34828.0</v>
      </c>
      <c r="D1643" s="27">
        <v>0.0</v>
      </c>
      <c r="E1643" s="41"/>
    </row>
    <row r="1644" hidden="1">
      <c r="A1644" s="57" t="s">
        <v>3443</v>
      </c>
      <c r="B1644" s="29">
        <v>12257.0</v>
      </c>
      <c r="C1644" s="58">
        <v>12257.0</v>
      </c>
      <c r="D1644" s="27">
        <v>0.0</v>
      </c>
      <c r="E1644" s="41"/>
    </row>
    <row r="1645" hidden="1">
      <c r="A1645" s="57" t="s">
        <v>3444</v>
      </c>
      <c r="B1645" s="29">
        <v>14983.0</v>
      </c>
      <c r="C1645" s="58">
        <v>14983.0</v>
      </c>
      <c r="D1645" s="27">
        <v>0.0</v>
      </c>
      <c r="E1645" s="41"/>
    </row>
    <row r="1646" hidden="1">
      <c r="A1646" s="57" t="s">
        <v>3445</v>
      </c>
      <c r="B1646" s="29">
        <v>13407.0</v>
      </c>
      <c r="C1646" s="58">
        <v>13407.0</v>
      </c>
      <c r="D1646" s="27">
        <v>0.0</v>
      </c>
      <c r="E1646" s="41"/>
    </row>
    <row r="1647" hidden="1">
      <c r="A1647" s="57" t="s">
        <v>3447</v>
      </c>
      <c r="B1647" s="29">
        <v>1313.0</v>
      </c>
      <c r="C1647" s="58">
        <v>1313.0</v>
      </c>
      <c r="D1647" s="27">
        <v>0.0</v>
      </c>
      <c r="E1647" s="41"/>
    </row>
    <row r="1648" hidden="1">
      <c r="A1648" s="57" t="s">
        <v>3448</v>
      </c>
      <c r="B1648" s="29">
        <v>0.0</v>
      </c>
      <c r="C1648" s="58">
        <v>0.0</v>
      </c>
      <c r="D1648" s="27">
        <v>0.0</v>
      </c>
      <c r="E1648" s="41"/>
    </row>
    <row r="1649" hidden="1">
      <c r="A1649" s="35" t="s">
        <v>3449</v>
      </c>
      <c r="B1649" s="29">
        <v>89304.0</v>
      </c>
      <c r="C1649" s="58">
        <v>89304.0</v>
      </c>
      <c r="D1649" s="27">
        <v>0.0</v>
      </c>
      <c r="E1649" s="41"/>
    </row>
    <row r="1650" hidden="1">
      <c r="A1650" s="36" t="s">
        <v>3450</v>
      </c>
      <c r="B1650" s="42">
        <v>0.0</v>
      </c>
      <c r="C1650" s="70">
        <v>0.0</v>
      </c>
      <c r="D1650" s="65">
        <v>0.0</v>
      </c>
      <c r="E1650" s="45"/>
    </row>
    <row r="1651" hidden="1"/>
    <row r="1652" hidden="1"/>
    <row r="1653" hidden="1">
      <c r="A1653" s="5" t="s">
        <v>4464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3423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45873.0</v>
      </c>
      <c r="B1657" s="6"/>
      <c r="C1657" s="53" t="s">
        <v>3424</v>
      </c>
      <c r="D1657" s="15">
        <v>45879.0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4" t="s">
        <v>4468</v>
      </c>
      <c r="B1659" s="7"/>
      <c r="C1659" s="16"/>
      <c r="D1659" s="55" t="s">
        <v>4469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3425</v>
      </c>
      <c r="B1661" s="6"/>
      <c r="C1661" s="6"/>
      <c r="D1661" s="6"/>
      <c r="E1661" s="7"/>
    </row>
    <row r="1662" hidden="1">
      <c r="A1662" s="20" t="s">
        <v>3426</v>
      </c>
      <c r="B1662" s="21" t="s">
        <v>3427</v>
      </c>
      <c r="C1662" s="22" t="s">
        <v>3428</v>
      </c>
      <c r="D1662" s="21" t="s">
        <v>3429</v>
      </c>
      <c r="E1662" s="23" t="s">
        <v>13</v>
      </c>
    </row>
    <row r="1663" hidden="1">
      <c r="A1663" s="56" t="s">
        <v>3430</v>
      </c>
      <c r="B1663" s="25">
        <v>9185.0</v>
      </c>
      <c r="C1663" s="26">
        <v>7276.0</v>
      </c>
      <c r="D1663" s="27">
        <v>-1909.0</v>
      </c>
      <c r="E1663" s="40"/>
    </row>
    <row r="1664" hidden="1">
      <c r="A1664" s="56" t="s">
        <v>3431</v>
      </c>
      <c r="B1664" s="29">
        <v>15635.0</v>
      </c>
      <c r="C1664" s="26">
        <v>15635.0</v>
      </c>
      <c r="D1664" s="27">
        <v>0.0</v>
      </c>
      <c r="E1664" s="40"/>
    </row>
    <row r="1665" hidden="1">
      <c r="A1665" s="56" t="s">
        <v>3432</v>
      </c>
      <c r="B1665" s="29">
        <v>0.0</v>
      </c>
      <c r="C1665" s="26"/>
      <c r="D1665" s="27">
        <v>0.0</v>
      </c>
      <c r="E1665" s="41"/>
    </row>
    <row r="1666" hidden="1">
      <c r="A1666" s="56" t="s">
        <v>3434</v>
      </c>
      <c r="B1666" s="25">
        <v>0.0</v>
      </c>
      <c r="C1666" s="26"/>
      <c r="D1666" s="27">
        <v>0.0</v>
      </c>
      <c r="E1666" s="40"/>
    </row>
    <row r="1667" hidden="1">
      <c r="A1667" s="31" t="s">
        <v>3436</v>
      </c>
      <c r="B1667" s="29">
        <v>0.0</v>
      </c>
      <c r="C1667" s="26"/>
      <c r="D1667" s="27">
        <v>0.0</v>
      </c>
      <c r="E1667" s="41"/>
    </row>
    <row r="1668" hidden="1">
      <c r="A1668" s="31" t="s">
        <v>3438</v>
      </c>
      <c r="B1668" s="29">
        <v>0.0</v>
      </c>
      <c r="C1668" s="26"/>
      <c r="D1668" s="27">
        <v>0.0</v>
      </c>
      <c r="E1668" s="41"/>
    </row>
    <row r="1669" hidden="1">
      <c r="A1669" s="31" t="s">
        <v>3439</v>
      </c>
      <c r="B1669" s="29">
        <v>0.0</v>
      </c>
      <c r="C1669" s="26"/>
      <c r="D1669" s="27">
        <v>0.0</v>
      </c>
      <c r="E1669" s="28"/>
    </row>
    <row r="1670" hidden="1">
      <c r="A1670" s="31" t="s">
        <v>3441</v>
      </c>
      <c r="B1670" s="29">
        <v>1760.0</v>
      </c>
      <c r="C1670" s="26">
        <v>1760.0</v>
      </c>
      <c r="D1670" s="27">
        <v>0.0</v>
      </c>
      <c r="E1670" s="28"/>
    </row>
    <row r="1671" hidden="1">
      <c r="A1671" s="57" t="s">
        <v>3442</v>
      </c>
      <c r="B1671" s="29">
        <v>61183.0</v>
      </c>
      <c r="C1671" s="29">
        <v>61183.0</v>
      </c>
      <c r="D1671" s="27">
        <v>0.0</v>
      </c>
      <c r="E1671" s="41"/>
    </row>
    <row r="1672" hidden="1">
      <c r="A1672" s="57" t="s">
        <v>3443</v>
      </c>
      <c r="B1672" s="29">
        <v>23484.0</v>
      </c>
      <c r="C1672" s="58">
        <v>23195.0</v>
      </c>
      <c r="D1672" s="27">
        <v>-289.0</v>
      </c>
      <c r="E1672" s="41"/>
    </row>
    <row r="1673" hidden="1">
      <c r="A1673" s="57" t="s">
        <v>3444</v>
      </c>
      <c r="B1673" s="29">
        <v>29990.0</v>
      </c>
      <c r="C1673" s="58">
        <v>29990.0</v>
      </c>
      <c r="D1673" s="27">
        <v>0.0</v>
      </c>
      <c r="E1673" s="41"/>
    </row>
    <row r="1674" hidden="1">
      <c r="A1674" s="57" t="s">
        <v>3445</v>
      </c>
      <c r="B1674" s="29">
        <v>23194.0</v>
      </c>
      <c r="C1674" s="58">
        <v>23194.0</v>
      </c>
      <c r="D1674" s="27">
        <v>0.0</v>
      </c>
      <c r="E1674" s="41"/>
    </row>
    <row r="1675" hidden="1">
      <c r="A1675" s="57" t="s">
        <v>3447</v>
      </c>
      <c r="B1675" s="29">
        <v>403.0</v>
      </c>
      <c r="C1675" s="58">
        <v>403.0</v>
      </c>
      <c r="D1675" s="27">
        <v>0.0</v>
      </c>
      <c r="E1675" s="41"/>
    </row>
    <row r="1676" hidden="1">
      <c r="A1676" s="57" t="s">
        <v>3448</v>
      </c>
      <c r="B1676" s="29">
        <v>0.0</v>
      </c>
      <c r="C1676" s="58">
        <v>0.0</v>
      </c>
      <c r="D1676" s="27">
        <v>0.0</v>
      </c>
      <c r="E1676" s="41"/>
    </row>
    <row r="1677" hidden="1">
      <c r="A1677" s="35" t="s">
        <v>3449</v>
      </c>
      <c r="B1677" s="29">
        <v>162924.80000000002</v>
      </c>
      <c r="C1677" s="58">
        <v>162635.8</v>
      </c>
      <c r="D1677" s="27">
        <v>-289.0000000000291</v>
      </c>
      <c r="E1677" s="41"/>
    </row>
    <row r="1678" hidden="1">
      <c r="A1678" s="36" t="s">
        <v>3450</v>
      </c>
      <c r="B1678" s="42">
        <v>1909.199999999997</v>
      </c>
      <c r="C1678" s="70">
        <v>0.20000000001164153</v>
      </c>
      <c r="D1678" s="65">
        <v>-1908.9999999999854</v>
      </c>
      <c r="E1678" s="45"/>
    </row>
    <row r="1679" hidden="1"/>
    <row r="1680" hidden="1"/>
    <row r="1681" hidden="1">
      <c r="A1681" s="5" t="s">
        <v>4464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3423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45880.0</v>
      </c>
      <c r="B1685" s="6"/>
      <c r="C1685" s="53" t="s">
        <v>3424</v>
      </c>
      <c r="D1685" s="15">
        <v>45886.0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4" t="s">
        <v>4468</v>
      </c>
      <c r="B1687" s="7"/>
      <c r="C1687" s="16"/>
      <c r="D1687" s="55" t="s">
        <v>4469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3425</v>
      </c>
      <c r="B1689" s="6"/>
      <c r="C1689" s="6"/>
      <c r="D1689" s="6"/>
      <c r="E1689" s="7"/>
    </row>
    <row r="1690" hidden="1">
      <c r="A1690" s="20" t="s">
        <v>3426</v>
      </c>
      <c r="B1690" s="21" t="s">
        <v>3427</v>
      </c>
      <c r="C1690" s="22" t="s">
        <v>3428</v>
      </c>
      <c r="D1690" s="21" t="s">
        <v>3429</v>
      </c>
      <c r="E1690" s="23" t="s">
        <v>13</v>
      </c>
    </row>
    <row r="1691" hidden="1">
      <c r="A1691" s="56" t="s">
        <v>3430</v>
      </c>
      <c r="B1691" s="25">
        <v>10046.0</v>
      </c>
      <c r="C1691" s="26">
        <v>10046.0</v>
      </c>
      <c r="D1691" s="27">
        <v>0.0</v>
      </c>
      <c r="E1691" s="40"/>
    </row>
    <row r="1692" hidden="1">
      <c r="A1692" s="56" t="s">
        <v>3431</v>
      </c>
      <c r="B1692" s="29">
        <v>11989.0</v>
      </c>
      <c r="C1692" s="26">
        <v>11989.0</v>
      </c>
      <c r="D1692" s="27">
        <v>0.0</v>
      </c>
      <c r="E1692" s="40"/>
    </row>
    <row r="1693" hidden="1">
      <c r="A1693" s="56" t="s">
        <v>3432</v>
      </c>
      <c r="B1693" s="29">
        <v>0.0</v>
      </c>
      <c r="C1693" s="26"/>
      <c r="D1693" s="27">
        <v>0.0</v>
      </c>
      <c r="E1693" s="41"/>
    </row>
    <row r="1694" hidden="1">
      <c r="A1694" s="56" t="s">
        <v>3434</v>
      </c>
      <c r="B1694" s="25">
        <v>0.0</v>
      </c>
      <c r="C1694" s="26"/>
      <c r="D1694" s="27">
        <v>0.0</v>
      </c>
      <c r="E1694" s="40"/>
    </row>
    <row r="1695" hidden="1">
      <c r="A1695" s="31" t="s">
        <v>3436</v>
      </c>
      <c r="B1695" s="29">
        <v>0.0</v>
      </c>
      <c r="C1695" s="26"/>
      <c r="D1695" s="27">
        <v>0.0</v>
      </c>
      <c r="E1695" s="41"/>
    </row>
    <row r="1696" hidden="1">
      <c r="A1696" s="31" t="s">
        <v>3438</v>
      </c>
      <c r="B1696" s="29">
        <v>0.0</v>
      </c>
      <c r="C1696" s="26"/>
      <c r="D1696" s="27">
        <v>0.0</v>
      </c>
      <c r="E1696" s="41"/>
    </row>
    <row r="1697" hidden="1">
      <c r="A1697" s="31" t="s">
        <v>3439</v>
      </c>
      <c r="B1697" s="29">
        <v>0.0</v>
      </c>
      <c r="C1697" s="26"/>
      <c r="D1697" s="27">
        <v>0.0</v>
      </c>
      <c r="E1697" s="28"/>
    </row>
    <row r="1698" hidden="1">
      <c r="A1698" s="31" t="s">
        <v>3441</v>
      </c>
      <c r="B1698" s="29">
        <v>2200.0</v>
      </c>
      <c r="C1698" s="26">
        <v>2200.0</v>
      </c>
      <c r="D1698" s="27">
        <v>0.0</v>
      </c>
      <c r="E1698" s="28"/>
    </row>
    <row r="1699" hidden="1">
      <c r="A1699" s="57" t="s">
        <v>3442</v>
      </c>
      <c r="B1699" s="29">
        <v>70053.0</v>
      </c>
      <c r="C1699" s="29">
        <v>70053.0</v>
      </c>
      <c r="D1699" s="27">
        <v>0.0</v>
      </c>
      <c r="E1699" s="41"/>
    </row>
    <row r="1700" hidden="1">
      <c r="A1700" s="57" t="s">
        <v>3443</v>
      </c>
      <c r="B1700" s="29">
        <v>30453.0</v>
      </c>
      <c r="C1700" s="58">
        <v>31166.0</v>
      </c>
      <c r="D1700" s="27">
        <v>713.0</v>
      </c>
      <c r="E1700" s="41"/>
    </row>
    <row r="1701" hidden="1">
      <c r="A1701" s="57" t="s">
        <v>3444</v>
      </c>
      <c r="B1701" s="29">
        <v>34508.0</v>
      </c>
      <c r="C1701" s="58">
        <v>34508.0</v>
      </c>
      <c r="D1701" s="27">
        <v>0.0</v>
      </c>
      <c r="E1701" s="41"/>
    </row>
    <row r="1702" hidden="1">
      <c r="A1702" s="57" t="s">
        <v>3445</v>
      </c>
      <c r="B1702" s="29">
        <v>30021.0</v>
      </c>
      <c r="C1702" s="58">
        <v>30021.0</v>
      </c>
      <c r="D1702" s="27">
        <v>0.0</v>
      </c>
      <c r="E1702" s="41"/>
    </row>
    <row r="1703" hidden="1">
      <c r="A1703" s="57" t="s">
        <v>3447</v>
      </c>
      <c r="B1703" s="29">
        <v>617.0</v>
      </c>
      <c r="C1703" s="58">
        <v>617.0</v>
      </c>
      <c r="D1703" s="27">
        <v>0.0</v>
      </c>
      <c r="E1703" s="41"/>
    </row>
    <row r="1704" hidden="1">
      <c r="A1704" s="57" t="s">
        <v>3448</v>
      </c>
      <c r="B1704" s="29">
        <v>0.0</v>
      </c>
      <c r="C1704" s="58">
        <v>0.0</v>
      </c>
      <c r="D1704" s="27">
        <v>0.0</v>
      </c>
      <c r="E1704" s="41"/>
    </row>
    <row r="1705" hidden="1">
      <c r="A1705" s="35" t="s">
        <v>3449</v>
      </c>
      <c r="B1705" s="29">
        <v>189886.5</v>
      </c>
      <c r="C1705" s="58">
        <v>190599.5</v>
      </c>
      <c r="D1705" s="27">
        <v>713.0</v>
      </c>
      <c r="E1705" s="41"/>
    </row>
    <row r="1706" hidden="1">
      <c r="A1706" s="36" t="s">
        <v>3450</v>
      </c>
      <c r="B1706" s="42">
        <v>0.5</v>
      </c>
      <c r="C1706" s="70">
        <v>0.5</v>
      </c>
      <c r="D1706" s="65">
        <v>0.0</v>
      </c>
      <c r="E1706" s="45"/>
    </row>
    <row r="1707" hidden="1"/>
    <row r="1708" hidden="1"/>
    <row r="1709" hidden="1">
      <c r="A1709" s="5" t="s">
        <v>4464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3423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45887.0</v>
      </c>
      <c r="B1713" s="6"/>
      <c r="C1713" s="53" t="s">
        <v>3424</v>
      </c>
      <c r="D1713" s="15">
        <v>45893.0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4" t="s">
        <v>4468</v>
      </c>
      <c r="B1715" s="7"/>
      <c r="C1715" s="16"/>
      <c r="D1715" s="55" t="s">
        <v>4469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3425</v>
      </c>
      <c r="B1717" s="6"/>
      <c r="C1717" s="6"/>
      <c r="D1717" s="6"/>
      <c r="E1717" s="7"/>
    </row>
    <row r="1718" hidden="1">
      <c r="A1718" s="20" t="s">
        <v>3426</v>
      </c>
      <c r="B1718" s="21" t="s">
        <v>3427</v>
      </c>
      <c r="C1718" s="22" t="s">
        <v>3428</v>
      </c>
      <c r="D1718" s="21" t="s">
        <v>3429</v>
      </c>
      <c r="E1718" s="23" t="s">
        <v>13</v>
      </c>
    </row>
    <row r="1719" hidden="1">
      <c r="A1719" s="56" t="s">
        <v>3430</v>
      </c>
      <c r="B1719" s="25">
        <v>8157.0</v>
      </c>
      <c r="C1719" s="26">
        <v>8157.0</v>
      </c>
      <c r="D1719" s="27">
        <v>0.0</v>
      </c>
      <c r="E1719" s="40"/>
    </row>
    <row r="1720" hidden="1">
      <c r="A1720" s="56" t="s">
        <v>3431</v>
      </c>
      <c r="B1720" s="29">
        <v>13758.0</v>
      </c>
      <c r="C1720" s="26">
        <v>13758.0</v>
      </c>
      <c r="D1720" s="27">
        <v>0.0</v>
      </c>
      <c r="E1720" s="40"/>
    </row>
    <row r="1721" hidden="1">
      <c r="A1721" s="56" t="s">
        <v>3432</v>
      </c>
      <c r="B1721" s="29">
        <v>0.0</v>
      </c>
      <c r="C1721" s="26"/>
      <c r="D1721" s="27">
        <v>0.0</v>
      </c>
      <c r="E1721" s="41"/>
    </row>
    <row r="1722" hidden="1">
      <c r="A1722" s="56" t="s">
        <v>3434</v>
      </c>
      <c r="B1722" s="25">
        <v>0.0</v>
      </c>
      <c r="C1722" s="26"/>
      <c r="D1722" s="27">
        <v>0.0</v>
      </c>
      <c r="E1722" s="40"/>
    </row>
    <row r="1723" hidden="1">
      <c r="A1723" s="31" t="s">
        <v>3436</v>
      </c>
      <c r="B1723" s="29">
        <v>0.0</v>
      </c>
      <c r="C1723" s="26"/>
      <c r="D1723" s="27">
        <v>0.0</v>
      </c>
      <c r="E1723" s="41"/>
    </row>
    <row r="1724" hidden="1">
      <c r="A1724" s="31" t="s">
        <v>3438</v>
      </c>
      <c r="B1724" s="29">
        <v>0.0</v>
      </c>
      <c r="C1724" s="26"/>
      <c r="D1724" s="27">
        <v>0.0</v>
      </c>
      <c r="E1724" s="41"/>
    </row>
    <row r="1725" hidden="1">
      <c r="A1725" s="31" t="s">
        <v>3439</v>
      </c>
      <c r="B1725" s="29">
        <v>0.0</v>
      </c>
      <c r="C1725" s="26"/>
      <c r="D1725" s="27">
        <v>0.0</v>
      </c>
      <c r="E1725" s="28"/>
    </row>
    <row r="1726" hidden="1">
      <c r="A1726" s="31" t="s">
        <v>3441</v>
      </c>
      <c r="B1726" s="29">
        <v>1640.0</v>
      </c>
      <c r="C1726" s="26">
        <v>1600.0</v>
      </c>
      <c r="D1726" s="27">
        <v>-40.0</v>
      </c>
      <c r="E1726" s="28"/>
    </row>
    <row r="1727" hidden="1">
      <c r="A1727" s="57" t="s">
        <v>3442</v>
      </c>
      <c r="B1727" s="29">
        <v>59451.0</v>
      </c>
      <c r="C1727" s="29">
        <v>59451.0</v>
      </c>
      <c r="D1727" s="27">
        <v>0.0</v>
      </c>
      <c r="E1727" s="41"/>
    </row>
    <row r="1728" hidden="1">
      <c r="A1728" s="57" t="s">
        <v>3443</v>
      </c>
      <c r="B1728" s="29">
        <v>26595.0</v>
      </c>
      <c r="C1728" s="58">
        <v>26595.0</v>
      </c>
      <c r="D1728" s="27">
        <v>0.0</v>
      </c>
      <c r="E1728" s="41"/>
    </row>
    <row r="1729" hidden="1">
      <c r="A1729" s="57" t="s">
        <v>3444</v>
      </c>
      <c r="B1729" s="29">
        <v>27697.0</v>
      </c>
      <c r="C1729" s="58">
        <v>27697.0</v>
      </c>
      <c r="D1729" s="27">
        <v>0.0</v>
      </c>
      <c r="E1729" s="41"/>
    </row>
    <row r="1730" hidden="1">
      <c r="A1730" s="57" t="s">
        <v>3445</v>
      </c>
      <c r="B1730" s="29">
        <v>21062.0</v>
      </c>
      <c r="C1730" s="58">
        <v>21062.0</v>
      </c>
      <c r="D1730" s="27">
        <v>0.0</v>
      </c>
      <c r="E1730" s="41"/>
    </row>
    <row r="1731" hidden="1">
      <c r="A1731" s="57" t="s">
        <v>3447</v>
      </c>
      <c r="B1731" s="29">
        <v>0.0</v>
      </c>
      <c r="C1731" s="58">
        <v>0.0</v>
      </c>
      <c r="D1731" s="27">
        <v>0.0</v>
      </c>
      <c r="E1731" s="41"/>
    </row>
    <row r="1732" hidden="1">
      <c r="A1732" s="57" t="s">
        <v>3448</v>
      </c>
      <c r="B1732" s="29">
        <v>0.0</v>
      </c>
      <c r="C1732" s="58">
        <v>0.0</v>
      </c>
      <c r="D1732" s="27">
        <v>0.0</v>
      </c>
      <c r="E1732" s="41"/>
    </row>
    <row r="1733" hidden="1">
      <c r="A1733" s="35" t="s">
        <v>3449</v>
      </c>
      <c r="B1733" s="29">
        <v>158357.5</v>
      </c>
      <c r="C1733" s="58">
        <v>158357.5</v>
      </c>
      <c r="D1733" s="27">
        <v>0.0</v>
      </c>
      <c r="E1733" s="41"/>
    </row>
    <row r="1734" hidden="1">
      <c r="A1734" s="36" t="s">
        <v>3450</v>
      </c>
      <c r="B1734" s="42">
        <v>2.5</v>
      </c>
      <c r="C1734" s="70">
        <v>-37.5</v>
      </c>
      <c r="D1734" s="65">
        <v>-40.0</v>
      </c>
      <c r="E1734" s="45"/>
    </row>
    <row r="1735" hidden="1"/>
    <row r="1736" hidden="1"/>
    <row r="1737" hidden="1">
      <c r="A1737" s="5" t="s">
        <v>4464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3423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45894.0</v>
      </c>
      <c r="B1741" s="6"/>
      <c r="C1741" s="53" t="s">
        <v>3424</v>
      </c>
      <c r="D1741" s="15">
        <v>45900.0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4" t="s">
        <v>4468</v>
      </c>
      <c r="B1743" s="7"/>
      <c r="C1743" s="16"/>
      <c r="D1743" s="55" t="s">
        <v>4469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3425</v>
      </c>
      <c r="B1745" s="6"/>
      <c r="C1745" s="6"/>
      <c r="D1745" s="6"/>
      <c r="E1745" s="7"/>
    </row>
    <row r="1746" hidden="1">
      <c r="A1746" s="20" t="s">
        <v>3426</v>
      </c>
      <c r="B1746" s="21" t="s">
        <v>3427</v>
      </c>
      <c r="C1746" s="22" t="s">
        <v>3428</v>
      </c>
      <c r="D1746" s="21" t="s">
        <v>3429</v>
      </c>
      <c r="E1746" s="23" t="s">
        <v>13</v>
      </c>
    </row>
    <row r="1747" hidden="1">
      <c r="A1747" s="56" t="s">
        <v>3430</v>
      </c>
      <c r="B1747" s="25">
        <v>12402.0</v>
      </c>
      <c r="C1747" s="26">
        <v>12402.0</v>
      </c>
      <c r="D1747" s="27">
        <v>0.0</v>
      </c>
      <c r="E1747" s="40"/>
    </row>
    <row r="1748" hidden="1">
      <c r="A1748" s="56" t="s">
        <v>3431</v>
      </c>
      <c r="B1748" s="29">
        <v>17464.0</v>
      </c>
      <c r="C1748" s="26">
        <v>17464.0</v>
      </c>
      <c r="D1748" s="27">
        <v>0.0</v>
      </c>
      <c r="E1748" s="40"/>
    </row>
    <row r="1749" hidden="1">
      <c r="A1749" s="56" t="s">
        <v>3432</v>
      </c>
      <c r="B1749" s="29">
        <v>140.0</v>
      </c>
      <c r="C1749" s="26">
        <v>140.0</v>
      </c>
      <c r="D1749" s="27">
        <v>0.0</v>
      </c>
      <c r="E1749" s="41"/>
    </row>
    <row r="1750" hidden="1">
      <c r="A1750" s="56" t="s">
        <v>3434</v>
      </c>
      <c r="B1750" s="25">
        <v>0.0</v>
      </c>
      <c r="C1750" s="26"/>
      <c r="D1750" s="27">
        <v>0.0</v>
      </c>
      <c r="E1750" s="40"/>
    </row>
    <row r="1751" hidden="1">
      <c r="A1751" s="31" t="s">
        <v>3436</v>
      </c>
      <c r="B1751" s="29">
        <v>0.0</v>
      </c>
      <c r="C1751" s="26"/>
      <c r="D1751" s="27">
        <v>0.0</v>
      </c>
      <c r="E1751" s="41"/>
    </row>
    <row r="1752" hidden="1">
      <c r="A1752" s="31" t="s">
        <v>3438</v>
      </c>
      <c r="B1752" s="29">
        <v>0.0</v>
      </c>
      <c r="C1752" s="26"/>
      <c r="D1752" s="27">
        <v>0.0</v>
      </c>
      <c r="E1752" s="41"/>
    </row>
    <row r="1753" hidden="1">
      <c r="A1753" s="31" t="s">
        <v>3439</v>
      </c>
      <c r="B1753" s="29">
        <v>0.0</v>
      </c>
      <c r="C1753" s="26"/>
      <c r="D1753" s="27">
        <v>0.0</v>
      </c>
      <c r="E1753" s="28"/>
    </row>
    <row r="1754" hidden="1">
      <c r="A1754" s="31" t="s">
        <v>3441</v>
      </c>
      <c r="B1754" s="29">
        <v>2320.0</v>
      </c>
      <c r="C1754" s="26">
        <v>2320.0</v>
      </c>
      <c r="D1754" s="27">
        <v>0.0</v>
      </c>
      <c r="E1754" s="28"/>
    </row>
    <row r="1755" hidden="1">
      <c r="A1755" s="57" t="s">
        <v>3442</v>
      </c>
      <c r="B1755" s="29">
        <v>69219.0</v>
      </c>
      <c r="C1755" s="29">
        <v>68255.0</v>
      </c>
      <c r="D1755" s="27">
        <v>-964.0</v>
      </c>
      <c r="E1755" s="41"/>
    </row>
    <row r="1756" hidden="1">
      <c r="A1756" s="57" t="s">
        <v>3443</v>
      </c>
      <c r="B1756" s="29">
        <v>22971.0</v>
      </c>
      <c r="C1756" s="58">
        <v>22971.0</v>
      </c>
      <c r="D1756" s="27">
        <v>0.0</v>
      </c>
      <c r="E1756" s="41"/>
    </row>
    <row r="1757" hidden="1">
      <c r="A1757" s="57" t="s">
        <v>3444</v>
      </c>
      <c r="B1757" s="29">
        <v>34931.0</v>
      </c>
      <c r="C1757" s="58">
        <v>34931.0</v>
      </c>
      <c r="D1757" s="27">
        <v>0.0</v>
      </c>
      <c r="E1757" s="41"/>
    </row>
    <row r="1758" hidden="1">
      <c r="A1758" s="57" t="s">
        <v>3445</v>
      </c>
      <c r="B1758" s="29">
        <v>21182.0</v>
      </c>
      <c r="C1758" s="58">
        <v>21182.0</v>
      </c>
      <c r="D1758" s="27">
        <v>0.0</v>
      </c>
      <c r="E1758" s="41"/>
    </row>
    <row r="1759" hidden="1">
      <c r="A1759" s="57" t="s">
        <v>3447</v>
      </c>
      <c r="B1759" s="29">
        <v>0.0</v>
      </c>
      <c r="C1759" s="58">
        <v>0.0</v>
      </c>
      <c r="D1759" s="27">
        <v>0.0</v>
      </c>
      <c r="E1759" s="41"/>
    </row>
    <row r="1760" hidden="1">
      <c r="A1760" s="57" t="s">
        <v>3448</v>
      </c>
      <c r="B1760" s="29">
        <v>0.0</v>
      </c>
      <c r="C1760" s="58">
        <v>0.0</v>
      </c>
      <c r="D1760" s="27">
        <v>0.0</v>
      </c>
      <c r="E1760" s="41"/>
    </row>
    <row r="1761" hidden="1">
      <c r="A1761" s="35" t="s">
        <v>3449</v>
      </c>
      <c r="B1761" s="29">
        <v>180628.5</v>
      </c>
      <c r="C1761" s="58">
        <v>179664.5</v>
      </c>
      <c r="D1761" s="27">
        <v>-964.0</v>
      </c>
      <c r="E1761" s="41"/>
    </row>
    <row r="1762" hidden="1">
      <c r="A1762" s="36" t="s">
        <v>3450</v>
      </c>
      <c r="B1762" s="42">
        <v>0.5</v>
      </c>
      <c r="C1762" s="70">
        <v>0.5</v>
      </c>
      <c r="D1762" s="65">
        <v>0.0</v>
      </c>
      <c r="E1762" s="45"/>
    </row>
    <row r="1763" hidden="1"/>
    <row r="1764" hidden="1"/>
    <row r="1765" hidden="1">
      <c r="A1765" s="5" t="s">
        <v>4464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3423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45901.0</v>
      </c>
      <c r="B1769" s="6"/>
      <c r="C1769" s="53" t="s">
        <v>3424</v>
      </c>
      <c r="D1769" s="15">
        <v>45907.0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4" t="s">
        <v>4468</v>
      </c>
      <c r="B1771" s="7"/>
      <c r="C1771" s="16"/>
      <c r="D1771" s="55" t="s">
        <v>4469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3425</v>
      </c>
      <c r="B1773" s="6"/>
      <c r="C1773" s="6"/>
      <c r="D1773" s="6"/>
      <c r="E1773" s="7"/>
    </row>
    <row r="1774" hidden="1">
      <c r="A1774" s="20" t="s">
        <v>3426</v>
      </c>
      <c r="B1774" s="21" t="s">
        <v>3427</v>
      </c>
      <c r="C1774" s="22" t="s">
        <v>3428</v>
      </c>
      <c r="D1774" s="21" t="s">
        <v>3429</v>
      </c>
      <c r="E1774" s="23" t="s">
        <v>13</v>
      </c>
    </row>
    <row r="1775" hidden="1">
      <c r="A1775" s="56" t="s">
        <v>3430</v>
      </c>
      <c r="B1775" s="25">
        <v>7130.0</v>
      </c>
      <c r="C1775" s="26">
        <v>7130.0</v>
      </c>
      <c r="D1775" s="27">
        <v>0.0</v>
      </c>
      <c r="E1775" s="40"/>
    </row>
    <row r="1776" hidden="1">
      <c r="A1776" s="56" t="s">
        <v>3431</v>
      </c>
      <c r="B1776" s="29">
        <v>13993.0</v>
      </c>
      <c r="C1776" s="26">
        <v>13993.0</v>
      </c>
      <c r="D1776" s="27">
        <v>0.0</v>
      </c>
      <c r="E1776" s="40"/>
    </row>
    <row r="1777" hidden="1">
      <c r="A1777" s="56" t="s">
        <v>3432</v>
      </c>
      <c r="B1777" s="29">
        <v>945.0</v>
      </c>
      <c r="C1777" s="26">
        <v>945.0</v>
      </c>
      <c r="D1777" s="27">
        <v>0.0</v>
      </c>
      <c r="E1777" s="41"/>
    </row>
    <row r="1778" hidden="1">
      <c r="A1778" s="56" t="s">
        <v>3434</v>
      </c>
      <c r="B1778" s="25">
        <v>0.0</v>
      </c>
      <c r="C1778" s="26"/>
      <c r="D1778" s="27">
        <v>0.0</v>
      </c>
      <c r="E1778" s="40"/>
    </row>
    <row r="1779" hidden="1">
      <c r="A1779" s="31" t="s">
        <v>3436</v>
      </c>
      <c r="B1779" s="29">
        <v>0.0</v>
      </c>
      <c r="C1779" s="26"/>
      <c r="D1779" s="27">
        <v>0.0</v>
      </c>
      <c r="E1779" s="41"/>
    </row>
    <row r="1780" hidden="1">
      <c r="A1780" s="31" t="s">
        <v>3438</v>
      </c>
      <c r="B1780" s="29">
        <v>0.0</v>
      </c>
      <c r="C1780" s="26"/>
      <c r="D1780" s="27">
        <v>0.0</v>
      </c>
      <c r="E1780" s="41"/>
    </row>
    <row r="1781" hidden="1">
      <c r="A1781" s="31" t="s">
        <v>3439</v>
      </c>
      <c r="B1781" s="29">
        <v>0.0</v>
      </c>
      <c r="C1781" s="26"/>
      <c r="D1781" s="27">
        <v>0.0</v>
      </c>
      <c r="E1781" s="28"/>
    </row>
    <row r="1782" hidden="1">
      <c r="A1782" s="31" t="s">
        <v>3441</v>
      </c>
      <c r="B1782" s="29">
        <v>2000.0</v>
      </c>
      <c r="C1782" s="26">
        <v>1760.0</v>
      </c>
      <c r="D1782" s="27">
        <v>-240.0</v>
      </c>
      <c r="E1782" s="28"/>
    </row>
    <row r="1783" hidden="1">
      <c r="A1783" s="57" t="s">
        <v>3442</v>
      </c>
      <c r="B1783" s="29">
        <v>72573.0</v>
      </c>
      <c r="C1783" s="29">
        <v>72924.0</v>
      </c>
      <c r="D1783" s="27">
        <v>351.0</v>
      </c>
      <c r="E1783" s="41"/>
    </row>
    <row r="1784" hidden="1">
      <c r="A1784" s="57" t="s">
        <v>3443</v>
      </c>
      <c r="B1784" s="29">
        <v>23120.0</v>
      </c>
      <c r="C1784" s="58">
        <v>23554.0</v>
      </c>
      <c r="D1784" s="27">
        <v>434.0</v>
      </c>
      <c r="E1784" s="41"/>
    </row>
    <row r="1785" hidden="1">
      <c r="A1785" s="57" t="s">
        <v>3444</v>
      </c>
      <c r="B1785" s="29">
        <v>40812.25</v>
      </c>
      <c r="C1785" s="58">
        <v>40812.25</v>
      </c>
      <c r="D1785" s="27">
        <v>0.0</v>
      </c>
      <c r="E1785" s="41"/>
    </row>
    <row r="1786" hidden="1">
      <c r="A1786" s="57" t="s">
        <v>3445</v>
      </c>
      <c r="B1786" s="29">
        <v>21703.0</v>
      </c>
      <c r="C1786" s="58">
        <v>21703.0</v>
      </c>
      <c r="D1786" s="27">
        <v>0.0</v>
      </c>
      <c r="E1786" s="41"/>
    </row>
    <row r="1787" hidden="1">
      <c r="A1787" s="57" t="s">
        <v>3447</v>
      </c>
      <c r="B1787" s="29">
        <v>0.0</v>
      </c>
      <c r="C1787" s="58">
        <v>0.0</v>
      </c>
      <c r="D1787" s="27">
        <v>0.0</v>
      </c>
      <c r="E1787" s="41"/>
    </row>
    <row r="1788" hidden="1">
      <c r="A1788" s="57" t="s">
        <v>3448</v>
      </c>
      <c r="B1788" s="29">
        <v>0.0</v>
      </c>
      <c r="C1788" s="58">
        <v>0.0</v>
      </c>
      <c r="D1788" s="27">
        <v>0.0</v>
      </c>
      <c r="E1788" s="41"/>
    </row>
    <row r="1789" hidden="1">
      <c r="A1789" s="35" t="s">
        <v>3449</v>
      </c>
      <c r="B1789" s="29">
        <v>182253.85</v>
      </c>
      <c r="C1789" s="58">
        <v>183038.85</v>
      </c>
      <c r="D1789" s="27">
        <v>785.0</v>
      </c>
      <c r="E1789" s="41"/>
    </row>
    <row r="1790" hidden="1">
      <c r="A1790" s="36" t="s">
        <v>3450</v>
      </c>
      <c r="B1790" s="42">
        <v>22.400000000001455</v>
      </c>
      <c r="C1790" s="70">
        <v>-217.60000000000582</v>
      </c>
      <c r="D1790" s="65">
        <v>-240.00000000000728</v>
      </c>
      <c r="E1790" s="45"/>
    </row>
    <row r="1791" hidden="1"/>
    <row r="1792" hidden="1"/>
    <row r="1793" hidden="1">
      <c r="A1793" s="5" t="s">
        <v>4464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3423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45908.0</v>
      </c>
      <c r="B1797" s="6"/>
      <c r="C1797" s="53" t="s">
        <v>3424</v>
      </c>
      <c r="D1797" s="15">
        <v>45914.0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4" t="s">
        <v>4468</v>
      </c>
      <c r="B1799" s="7"/>
      <c r="C1799" s="16"/>
      <c r="D1799" s="55" t="s">
        <v>4469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3425</v>
      </c>
      <c r="B1801" s="6"/>
      <c r="C1801" s="6"/>
      <c r="D1801" s="6"/>
      <c r="E1801" s="7"/>
    </row>
    <row r="1802" hidden="1">
      <c r="A1802" s="20" t="s">
        <v>3426</v>
      </c>
      <c r="B1802" s="21" t="s">
        <v>3427</v>
      </c>
      <c r="C1802" s="22" t="s">
        <v>3428</v>
      </c>
      <c r="D1802" s="21" t="s">
        <v>3429</v>
      </c>
      <c r="E1802" s="23" t="s">
        <v>13</v>
      </c>
    </row>
    <row r="1803" hidden="1">
      <c r="A1803" s="56" t="s">
        <v>3430</v>
      </c>
      <c r="B1803" s="25">
        <v>6321.0</v>
      </c>
      <c r="C1803" s="26">
        <v>6321.0</v>
      </c>
      <c r="D1803" s="27">
        <v>0.0</v>
      </c>
      <c r="E1803" s="40"/>
    </row>
    <row r="1804" hidden="1">
      <c r="A1804" s="56" t="s">
        <v>3431</v>
      </c>
      <c r="B1804" s="29">
        <v>14700.0</v>
      </c>
      <c r="C1804" s="26">
        <v>14700.0</v>
      </c>
      <c r="D1804" s="27">
        <v>0.0</v>
      </c>
      <c r="E1804" s="40"/>
    </row>
    <row r="1805" hidden="1">
      <c r="A1805" s="56" t="s">
        <v>3432</v>
      </c>
      <c r="B1805" s="29">
        <v>600.0</v>
      </c>
      <c r="C1805" s="26">
        <v>600.0</v>
      </c>
      <c r="D1805" s="27">
        <v>0.0</v>
      </c>
      <c r="E1805" s="41"/>
    </row>
    <row r="1806" hidden="1">
      <c r="A1806" s="56" t="s">
        <v>3434</v>
      </c>
      <c r="B1806" s="25">
        <v>0.0</v>
      </c>
      <c r="C1806" s="26"/>
      <c r="D1806" s="27">
        <v>0.0</v>
      </c>
      <c r="E1806" s="40"/>
    </row>
    <row r="1807" hidden="1">
      <c r="A1807" s="31" t="s">
        <v>3436</v>
      </c>
      <c r="B1807" s="29">
        <v>0.0</v>
      </c>
      <c r="C1807" s="26"/>
      <c r="D1807" s="27">
        <v>0.0</v>
      </c>
      <c r="E1807" s="41"/>
    </row>
    <row r="1808" hidden="1">
      <c r="A1808" s="31" t="s">
        <v>3438</v>
      </c>
      <c r="B1808" s="29">
        <v>0.0</v>
      </c>
      <c r="C1808" s="26"/>
      <c r="D1808" s="27">
        <v>0.0</v>
      </c>
      <c r="E1808" s="41"/>
    </row>
    <row r="1809" hidden="1">
      <c r="A1809" s="31" t="s">
        <v>3439</v>
      </c>
      <c r="B1809" s="29">
        <v>0.0</v>
      </c>
      <c r="C1809" s="26"/>
      <c r="D1809" s="27">
        <v>0.0</v>
      </c>
      <c r="E1809" s="28"/>
    </row>
    <row r="1810" hidden="1">
      <c r="A1810" s="31" t="s">
        <v>3441</v>
      </c>
      <c r="B1810" s="29">
        <v>1760.0</v>
      </c>
      <c r="C1810" s="26">
        <v>1780.0</v>
      </c>
      <c r="D1810" s="27">
        <v>20.0</v>
      </c>
      <c r="E1810" s="28"/>
    </row>
    <row r="1811" hidden="1">
      <c r="A1811" s="57" t="s">
        <v>3442</v>
      </c>
      <c r="B1811" s="29">
        <v>67871.0</v>
      </c>
      <c r="C1811" s="29">
        <v>67871.0</v>
      </c>
      <c r="D1811" s="27">
        <v>0.0</v>
      </c>
      <c r="E1811" s="41"/>
    </row>
    <row r="1812" hidden="1">
      <c r="A1812" s="57" t="s">
        <v>3443</v>
      </c>
      <c r="B1812" s="29">
        <v>27412.0</v>
      </c>
      <c r="C1812" s="58">
        <v>27412.0</v>
      </c>
      <c r="D1812" s="27">
        <v>0.0</v>
      </c>
      <c r="E1812" s="41"/>
    </row>
    <row r="1813" hidden="1">
      <c r="A1813" s="57" t="s">
        <v>3444</v>
      </c>
      <c r="B1813" s="29">
        <v>35544.0</v>
      </c>
      <c r="C1813" s="58">
        <v>35255.0</v>
      </c>
      <c r="D1813" s="27">
        <v>-289.0</v>
      </c>
      <c r="E1813" s="41"/>
    </row>
    <row r="1814" hidden="1">
      <c r="A1814" s="57" t="s">
        <v>3445</v>
      </c>
      <c r="B1814" s="29">
        <v>24445.0</v>
      </c>
      <c r="C1814" s="58">
        <v>24445.0</v>
      </c>
      <c r="D1814" s="27">
        <v>0.0</v>
      </c>
      <c r="E1814" s="41"/>
    </row>
    <row r="1815" hidden="1">
      <c r="A1815" s="57" t="s">
        <v>3447</v>
      </c>
      <c r="B1815" s="29">
        <v>309.0</v>
      </c>
      <c r="C1815" s="58">
        <v>309.0</v>
      </c>
      <c r="D1815" s="27">
        <v>0.0</v>
      </c>
      <c r="E1815" s="41"/>
    </row>
    <row r="1816" hidden="1">
      <c r="A1816" s="57" t="s">
        <v>3448</v>
      </c>
      <c r="B1816" s="29">
        <v>0.0</v>
      </c>
      <c r="C1816" s="58">
        <v>0.0</v>
      </c>
      <c r="D1816" s="27">
        <v>0.0</v>
      </c>
      <c r="E1816" s="41"/>
    </row>
    <row r="1817" hidden="1">
      <c r="A1817" s="35" t="s">
        <v>3449</v>
      </c>
      <c r="B1817" s="29">
        <v>178959.0</v>
      </c>
      <c r="C1817" s="58">
        <v>178670.0</v>
      </c>
      <c r="D1817" s="27">
        <v>-289.0</v>
      </c>
      <c r="E1817" s="41"/>
    </row>
    <row r="1818" hidden="1">
      <c r="A1818" s="36" t="s">
        <v>3450</v>
      </c>
      <c r="B1818" s="42">
        <v>3.0</v>
      </c>
      <c r="C1818" s="70">
        <v>23.0</v>
      </c>
      <c r="D1818" s="65">
        <v>20.0</v>
      </c>
      <c r="E1818" s="45"/>
    </row>
    <row r="1819" hidden="1"/>
    <row r="1820" hidden="1"/>
    <row r="1821" hidden="1">
      <c r="A1821" s="5" t="s">
        <v>4464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3423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45915.0</v>
      </c>
      <c r="B1825" s="6"/>
      <c r="C1825" s="53" t="s">
        <v>3424</v>
      </c>
      <c r="D1825" s="15">
        <v>45921.0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4" t="s">
        <v>4468</v>
      </c>
      <c r="B1827" s="7"/>
      <c r="C1827" s="16"/>
      <c r="D1827" s="55" t="s">
        <v>4469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3425</v>
      </c>
      <c r="B1829" s="6"/>
      <c r="C1829" s="6"/>
      <c r="D1829" s="6"/>
      <c r="E1829" s="7"/>
    </row>
    <row r="1830" hidden="1">
      <c r="A1830" s="20" t="s">
        <v>3426</v>
      </c>
      <c r="B1830" s="21" t="s">
        <v>3427</v>
      </c>
      <c r="C1830" s="22" t="s">
        <v>3428</v>
      </c>
      <c r="D1830" s="21" t="s">
        <v>3429</v>
      </c>
      <c r="E1830" s="23" t="s">
        <v>13</v>
      </c>
    </row>
    <row r="1831" hidden="1">
      <c r="A1831" s="56" t="s">
        <v>3430</v>
      </c>
      <c r="B1831" s="25">
        <v>6715.0</v>
      </c>
      <c r="C1831" s="26">
        <v>6352.0</v>
      </c>
      <c r="D1831" s="27">
        <v>-363.0</v>
      </c>
      <c r="E1831" s="40"/>
    </row>
    <row r="1832" hidden="1">
      <c r="A1832" s="56" t="s">
        <v>3431</v>
      </c>
      <c r="B1832" s="29">
        <v>20252.0</v>
      </c>
      <c r="C1832" s="26">
        <v>19024.0</v>
      </c>
      <c r="D1832" s="27">
        <v>-1228.0</v>
      </c>
      <c r="E1832" s="40" t="s">
        <v>7877</v>
      </c>
    </row>
    <row r="1833" hidden="1">
      <c r="A1833" s="56" t="s">
        <v>3432</v>
      </c>
      <c r="B1833" s="29">
        <v>600.0</v>
      </c>
      <c r="C1833" s="26">
        <v>600.0</v>
      </c>
      <c r="D1833" s="27">
        <v>0.0</v>
      </c>
      <c r="E1833" s="41"/>
    </row>
    <row r="1834" hidden="1">
      <c r="A1834" s="56" t="s">
        <v>3434</v>
      </c>
      <c r="B1834" s="25">
        <v>0.0</v>
      </c>
      <c r="C1834" s="26"/>
      <c r="D1834" s="27">
        <v>0.0</v>
      </c>
      <c r="E1834" s="40"/>
    </row>
    <row r="1835" hidden="1">
      <c r="A1835" s="31" t="s">
        <v>3436</v>
      </c>
      <c r="B1835" s="29">
        <v>0.0</v>
      </c>
      <c r="C1835" s="26"/>
      <c r="D1835" s="27">
        <v>0.0</v>
      </c>
      <c r="E1835" s="41"/>
    </row>
    <row r="1836" hidden="1">
      <c r="A1836" s="31" t="s">
        <v>3438</v>
      </c>
      <c r="B1836" s="29">
        <v>0.0</v>
      </c>
      <c r="C1836" s="26"/>
      <c r="D1836" s="27">
        <v>0.0</v>
      </c>
      <c r="E1836" s="41"/>
    </row>
    <row r="1837" hidden="1">
      <c r="A1837" s="31" t="s">
        <v>3439</v>
      </c>
      <c r="B1837" s="29">
        <v>0.0</v>
      </c>
      <c r="C1837" s="26"/>
      <c r="D1837" s="27">
        <v>0.0</v>
      </c>
      <c r="E1837" s="28"/>
    </row>
    <row r="1838" hidden="1">
      <c r="A1838" s="31" t="s">
        <v>3441</v>
      </c>
      <c r="B1838" s="29">
        <v>2120.0</v>
      </c>
      <c r="C1838" s="26">
        <v>2120.0</v>
      </c>
      <c r="D1838" s="27">
        <v>0.0</v>
      </c>
      <c r="E1838" s="28"/>
    </row>
    <row r="1839" hidden="1">
      <c r="A1839" s="57" t="s">
        <v>3442</v>
      </c>
      <c r="B1839" s="29">
        <v>58536.0</v>
      </c>
      <c r="C1839" s="29">
        <v>58536.0</v>
      </c>
      <c r="D1839" s="27">
        <v>0.0</v>
      </c>
      <c r="E1839" s="41"/>
    </row>
    <row r="1840" hidden="1">
      <c r="A1840" s="57" t="s">
        <v>3443</v>
      </c>
      <c r="B1840" s="29">
        <v>23865.0</v>
      </c>
      <c r="C1840" s="58">
        <v>23865.0</v>
      </c>
      <c r="D1840" s="27">
        <v>0.0</v>
      </c>
      <c r="E1840" s="41"/>
    </row>
    <row r="1841" hidden="1">
      <c r="A1841" s="57" t="s">
        <v>3444</v>
      </c>
      <c r="B1841" s="29">
        <v>48290.0</v>
      </c>
      <c r="C1841" s="58">
        <v>48001.0</v>
      </c>
      <c r="D1841" s="27">
        <v>-289.0</v>
      </c>
      <c r="E1841" s="41"/>
    </row>
    <row r="1842" hidden="1">
      <c r="A1842" s="57" t="s">
        <v>3445</v>
      </c>
      <c r="B1842" s="29">
        <v>23643.0</v>
      </c>
      <c r="C1842" s="58">
        <v>23643.0</v>
      </c>
      <c r="D1842" s="27">
        <v>0.0</v>
      </c>
      <c r="E1842" s="41"/>
    </row>
    <row r="1843" hidden="1">
      <c r="A1843" s="57" t="s">
        <v>3447</v>
      </c>
      <c r="B1843" s="29">
        <v>0.0</v>
      </c>
      <c r="C1843" s="58">
        <v>0.0</v>
      </c>
      <c r="D1843" s="27">
        <v>0.0</v>
      </c>
      <c r="E1843" s="41"/>
    </row>
    <row r="1844" hidden="1">
      <c r="A1844" s="57" t="s">
        <v>3448</v>
      </c>
      <c r="B1844" s="29">
        <v>0.0</v>
      </c>
      <c r="C1844" s="58">
        <v>0.0</v>
      </c>
      <c r="D1844" s="27">
        <v>0.0</v>
      </c>
      <c r="E1844" s="41"/>
    </row>
    <row r="1845" hidden="1">
      <c r="A1845" s="35" t="s">
        <v>3449</v>
      </c>
      <c r="B1845" s="29">
        <v>183657.8</v>
      </c>
      <c r="C1845" s="58">
        <v>183368.8</v>
      </c>
      <c r="D1845" s="27">
        <v>-289.0</v>
      </c>
      <c r="E1845" s="41"/>
    </row>
    <row r="1846" hidden="1">
      <c r="A1846" s="36" t="s">
        <v>3450</v>
      </c>
      <c r="B1846" s="42">
        <v>363.2000000000007</v>
      </c>
      <c r="C1846" s="70">
        <v>-1227.7999999999884</v>
      </c>
      <c r="D1846" s="65">
        <v>-1590.999999999989</v>
      </c>
      <c r="E1846" s="45"/>
    </row>
    <row r="1847" hidden="1"/>
    <row r="1848" hidden="1"/>
    <row r="1849" hidden="1">
      <c r="A1849" s="5" t="s">
        <v>4464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3423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45922.0</v>
      </c>
      <c r="B1853" s="6"/>
      <c r="C1853" s="53" t="s">
        <v>3424</v>
      </c>
      <c r="D1853" s="15">
        <v>45928.0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4" t="s">
        <v>4468</v>
      </c>
      <c r="B1855" s="7"/>
      <c r="C1855" s="16"/>
      <c r="D1855" s="55" t="s">
        <v>4469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3425</v>
      </c>
      <c r="B1857" s="6"/>
      <c r="C1857" s="6"/>
      <c r="D1857" s="6"/>
      <c r="E1857" s="7"/>
    </row>
    <row r="1858" hidden="1">
      <c r="A1858" s="20" t="s">
        <v>3426</v>
      </c>
      <c r="B1858" s="21" t="s">
        <v>3427</v>
      </c>
      <c r="C1858" s="22" t="s">
        <v>3428</v>
      </c>
      <c r="D1858" s="21" t="s">
        <v>3429</v>
      </c>
      <c r="E1858" s="23" t="s">
        <v>13</v>
      </c>
    </row>
    <row r="1859" hidden="1">
      <c r="A1859" s="56" t="s">
        <v>3430</v>
      </c>
      <c r="B1859" s="25">
        <v>8854.0</v>
      </c>
      <c r="C1859" s="26">
        <v>8855.0</v>
      </c>
      <c r="D1859" s="27">
        <v>1.0</v>
      </c>
      <c r="E1859" s="40"/>
    </row>
    <row r="1860" hidden="1">
      <c r="A1860" s="56" t="s">
        <v>3431</v>
      </c>
      <c r="B1860" s="29">
        <v>15467.0</v>
      </c>
      <c r="C1860" s="26">
        <v>15467.0</v>
      </c>
      <c r="D1860" s="27">
        <v>0.0</v>
      </c>
      <c r="E1860" s="40"/>
    </row>
    <row r="1861" hidden="1">
      <c r="A1861" s="56" t="s">
        <v>3432</v>
      </c>
      <c r="B1861" s="29">
        <v>150.0</v>
      </c>
      <c r="C1861" s="26">
        <v>150.0</v>
      </c>
      <c r="D1861" s="27">
        <v>0.0</v>
      </c>
      <c r="E1861" s="41"/>
    </row>
    <row r="1862" hidden="1">
      <c r="A1862" s="56" t="s">
        <v>3434</v>
      </c>
      <c r="B1862" s="25">
        <v>0.0</v>
      </c>
      <c r="C1862" s="26"/>
      <c r="D1862" s="27">
        <v>0.0</v>
      </c>
      <c r="E1862" s="40"/>
    </row>
    <row r="1863" hidden="1">
      <c r="A1863" s="31" t="s">
        <v>3436</v>
      </c>
      <c r="B1863" s="29">
        <v>0.0</v>
      </c>
      <c r="C1863" s="26"/>
      <c r="D1863" s="27">
        <v>0.0</v>
      </c>
      <c r="E1863" s="41"/>
    </row>
    <row r="1864" hidden="1">
      <c r="A1864" s="31" t="s">
        <v>3438</v>
      </c>
      <c r="B1864" s="29">
        <v>0.0</v>
      </c>
      <c r="C1864" s="26"/>
      <c r="D1864" s="27">
        <v>0.0</v>
      </c>
      <c r="E1864" s="41"/>
    </row>
    <row r="1865" hidden="1">
      <c r="A1865" s="31" t="s">
        <v>3439</v>
      </c>
      <c r="B1865" s="29">
        <v>0.0</v>
      </c>
      <c r="C1865" s="26"/>
      <c r="D1865" s="27">
        <v>0.0</v>
      </c>
      <c r="E1865" s="28"/>
    </row>
    <row r="1866" hidden="1">
      <c r="A1866" s="31" t="s">
        <v>3441</v>
      </c>
      <c r="B1866" s="29">
        <v>2080.0</v>
      </c>
      <c r="C1866" s="26">
        <v>2080.0</v>
      </c>
      <c r="D1866" s="27">
        <v>0.0</v>
      </c>
      <c r="E1866" s="28"/>
    </row>
    <row r="1867" hidden="1">
      <c r="A1867" s="57" t="s">
        <v>3442</v>
      </c>
      <c r="B1867" s="29">
        <v>78321.0</v>
      </c>
      <c r="C1867" s="29">
        <v>78321.0</v>
      </c>
      <c r="D1867" s="27">
        <v>0.0</v>
      </c>
      <c r="E1867" s="41"/>
    </row>
    <row r="1868" hidden="1">
      <c r="A1868" s="57" t="s">
        <v>3443</v>
      </c>
      <c r="B1868" s="29">
        <v>26101.0</v>
      </c>
      <c r="C1868" s="58">
        <v>25694.0</v>
      </c>
      <c r="D1868" s="27">
        <v>-407.0</v>
      </c>
      <c r="E1868" s="41"/>
    </row>
    <row r="1869" hidden="1">
      <c r="A1869" s="57" t="s">
        <v>3444</v>
      </c>
      <c r="B1869" s="29">
        <v>59837.110000000015</v>
      </c>
      <c r="C1869" s="58">
        <v>59837.10999999997</v>
      </c>
      <c r="D1869" s="27">
        <v>-4.3655745685100555E-11</v>
      </c>
      <c r="E1869" s="41"/>
    </row>
    <row r="1870" hidden="1">
      <c r="A1870" s="57" t="s">
        <v>3445</v>
      </c>
      <c r="B1870" s="29">
        <v>22548.0</v>
      </c>
      <c r="C1870" s="58">
        <v>22548.0</v>
      </c>
      <c r="D1870" s="27">
        <v>0.0</v>
      </c>
      <c r="E1870" s="41"/>
    </row>
    <row r="1871" hidden="1">
      <c r="A1871" s="57" t="s">
        <v>3447</v>
      </c>
      <c r="B1871" s="29">
        <v>0.0</v>
      </c>
      <c r="C1871" s="58">
        <v>0.0</v>
      </c>
      <c r="D1871" s="27">
        <v>0.0</v>
      </c>
      <c r="E1871" s="41"/>
    </row>
    <row r="1872" hidden="1">
      <c r="A1872" s="57" t="s">
        <v>3448</v>
      </c>
      <c r="B1872" s="29">
        <v>0.0</v>
      </c>
      <c r="C1872" s="58">
        <v>0.0</v>
      </c>
      <c r="D1872" s="27">
        <v>0.0</v>
      </c>
      <c r="E1872" s="41"/>
    </row>
    <row r="1873" hidden="1">
      <c r="A1873" s="35" t="s">
        <v>3449</v>
      </c>
      <c r="B1873" s="29">
        <v>213357.61</v>
      </c>
      <c r="C1873" s="58">
        <v>212950.6100000001</v>
      </c>
      <c r="D1873" s="27">
        <v>-406.9999999998836</v>
      </c>
      <c r="E1873" s="41"/>
    </row>
    <row r="1874" hidden="1">
      <c r="A1874" s="36" t="s">
        <v>3450</v>
      </c>
      <c r="B1874" s="42">
        <v>0.5000000000291038</v>
      </c>
      <c r="C1874" s="70">
        <v>1.4999999998835847</v>
      </c>
      <c r="D1874" s="65">
        <v>0.9999999998544808</v>
      </c>
      <c r="E1874" s="45"/>
    </row>
    <row r="1875" hidden="1"/>
    <row r="1876" hidden="1"/>
    <row r="1877" hidden="1">
      <c r="A1877" s="5" t="s">
        <v>4464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3423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45929.0</v>
      </c>
      <c r="B1881" s="6"/>
      <c r="C1881" s="53" t="s">
        <v>3424</v>
      </c>
      <c r="D1881" s="15">
        <v>45930.0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4" t="s">
        <v>4468</v>
      </c>
      <c r="B1883" s="7"/>
      <c r="C1883" s="16"/>
      <c r="D1883" s="55" t="s">
        <v>4470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3425</v>
      </c>
      <c r="B1885" s="6"/>
      <c r="C1885" s="6"/>
      <c r="D1885" s="6"/>
      <c r="E1885" s="7"/>
    </row>
    <row r="1886" hidden="1">
      <c r="A1886" s="20" t="s">
        <v>3426</v>
      </c>
      <c r="B1886" s="21" t="s">
        <v>3427</v>
      </c>
      <c r="C1886" s="22" t="s">
        <v>3428</v>
      </c>
      <c r="D1886" s="21" t="s">
        <v>3429</v>
      </c>
      <c r="E1886" s="23" t="s">
        <v>13</v>
      </c>
    </row>
    <row r="1887" hidden="1">
      <c r="A1887" s="56" t="s">
        <v>3430</v>
      </c>
      <c r="B1887" s="25">
        <v>1727.0</v>
      </c>
      <c r="C1887" s="26">
        <v>1727.0</v>
      </c>
      <c r="D1887" s="27">
        <v>0.0</v>
      </c>
      <c r="E1887" s="40"/>
    </row>
    <row r="1888" hidden="1">
      <c r="A1888" s="56" t="s">
        <v>3431</v>
      </c>
      <c r="B1888" s="29">
        <v>3635.0</v>
      </c>
      <c r="C1888" s="26">
        <v>3635.0</v>
      </c>
      <c r="D1888" s="27">
        <v>0.0</v>
      </c>
      <c r="E1888" s="40"/>
    </row>
    <row r="1889" hidden="1">
      <c r="A1889" s="56" t="s">
        <v>3432</v>
      </c>
      <c r="B1889" s="29">
        <v>0.0</v>
      </c>
      <c r="C1889" s="26"/>
      <c r="D1889" s="27">
        <v>0.0</v>
      </c>
      <c r="E1889" s="41"/>
    </row>
    <row r="1890" hidden="1">
      <c r="A1890" s="56" t="s">
        <v>3434</v>
      </c>
      <c r="B1890" s="25">
        <v>0.0</v>
      </c>
      <c r="C1890" s="26"/>
      <c r="D1890" s="27">
        <v>0.0</v>
      </c>
      <c r="E1890" s="40"/>
    </row>
    <row r="1891" hidden="1">
      <c r="A1891" s="31" t="s">
        <v>3436</v>
      </c>
      <c r="B1891" s="29">
        <v>0.0</v>
      </c>
      <c r="C1891" s="26"/>
      <c r="D1891" s="27">
        <v>0.0</v>
      </c>
      <c r="E1891" s="41"/>
    </row>
    <row r="1892" hidden="1">
      <c r="A1892" s="31" t="s">
        <v>3438</v>
      </c>
      <c r="B1892" s="29">
        <v>0.0</v>
      </c>
      <c r="C1892" s="26"/>
      <c r="D1892" s="27">
        <v>0.0</v>
      </c>
      <c r="E1892" s="41"/>
    </row>
    <row r="1893" hidden="1">
      <c r="A1893" s="31" t="s">
        <v>3439</v>
      </c>
      <c r="B1893" s="29">
        <v>0.0</v>
      </c>
      <c r="C1893" s="26"/>
      <c r="D1893" s="27">
        <v>0.0</v>
      </c>
      <c r="E1893" s="28"/>
    </row>
    <row r="1894" hidden="1">
      <c r="A1894" s="31" t="s">
        <v>3441</v>
      </c>
      <c r="B1894" s="29">
        <v>400.0</v>
      </c>
      <c r="C1894" s="26">
        <v>400.0</v>
      </c>
      <c r="D1894" s="27">
        <v>0.0</v>
      </c>
      <c r="E1894" s="28"/>
    </row>
    <row r="1895" hidden="1">
      <c r="A1895" s="57" t="s">
        <v>3442</v>
      </c>
      <c r="B1895" s="29">
        <v>22219.0</v>
      </c>
      <c r="C1895" s="29">
        <v>22219.0</v>
      </c>
      <c r="D1895" s="27">
        <v>0.0</v>
      </c>
      <c r="E1895" s="41"/>
    </row>
    <row r="1896" hidden="1">
      <c r="A1896" s="57" t="s">
        <v>3443</v>
      </c>
      <c r="B1896" s="29">
        <v>7001.0</v>
      </c>
      <c r="C1896" s="58">
        <v>7001.0</v>
      </c>
      <c r="D1896" s="27">
        <v>0.0</v>
      </c>
      <c r="E1896" s="41"/>
    </row>
    <row r="1897" hidden="1">
      <c r="A1897" s="57" t="s">
        <v>3444</v>
      </c>
      <c r="B1897" s="29">
        <v>21703.0</v>
      </c>
      <c r="C1897" s="58">
        <v>21702.999999999996</v>
      </c>
      <c r="D1897" s="27">
        <v>-3.637978807091713E-12</v>
      </c>
      <c r="E1897" s="41"/>
    </row>
    <row r="1898" hidden="1">
      <c r="A1898" s="57" t="s">
        <v>3445</v>
      </c>
      <c r="B1898" s="29">
        <v>6016.0</v>
      </c>
      <c r="C1898" s="58">
        <v>6016.0</v>
      </c>
      <c r="D1898" s="27">
        <v>0.0</v>
      </c>
      <c r="E1898" s="41"/>
    </row>
    <row r="1899" hidden="1">
      <c r="A1899" s="57" t="s">
        <v>3447</v>
      </c>
      <c r="B1899" s="29">
        <v>0.0</v>
      </c>
      <c r="C1899" s="58">
        <v>0.0</v>
      </c>
      <c r="D1899" s="27">
        <v>0.0</v>
      </c>
      <c r="E1899" s="41"/>
    </row>
    <row r="1900" hidden="1">
      <c r="A1900" s="57" t="s">
        <v>3448</v>
      </c>
      <c r="B1900" s="29">
        <v>0.0</v>
      </c>
      <c r="C1900" s="58">
        <v>0.0</v>
      </c>
      <c r="D1900" s="27">
        <v>0.0</v>
      </c>
      <c r="E1900" s="41"/>
    </row>
    <row r="1901" hidden="1">
      <c r="A1901" s="35" t="s">
        <v>3449</v>
      </c>
      <c r="B1901" s="29">
        <v>62701.0</v>
      </c>
      <c r="C1901" s="58">
        <v>62701.0</v>
      </c>
      <c r="D1901" s="27">
        <v>0.0</v>
      </c>
      <c r="E1901" s="41"/>
    </row>
    <row r="1902" hidden="1">
      <c r="A1902" s="36" t="s">
        <v>3450</v>
      </c>
      <c r="B1902" s="42">
        <v>0.0</v>
      </c>
      <c r="C1902" s="70">
        <v>0.0</v>
      </c>
      <c r="D1902" s="65">
        <v>0.0</v>
      </c>
      <c r="E1902" s="45"/>
    </row>
    <row r="1903" hidden="1"/>
    <row r="1904" hidden="1"/>
    <row r="1905" hidden="1">
      <c r="A1905" s="5" t="s">
        <v>4464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3423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45931.0</v>
      </c>
      <c r="B1909" s="6"/>
      <c r="C1909" s="53" t="s">
        <v>3424</v>
      </c>
      <c r="D1909" s="15">
        <v>45935.0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4" t="s">
        <v>4471</v>
      </c>
      <c r="B1911" s="7"/>
      <c r="C1911" s="16"/>
      <c r="D1911" s="55" t="s">
        <v>4469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3425</v>
      </c>
      <c r="B1913" s="6"/>
      <c r="C1913" s="6"/>
      <c r="D1913" s="6"/>
      <c r="E1913" s="7"/>
    </row>
    <row r="1914" hidden="1">
      <c r="A1914" s="20" t="s">
        <v>3426</v>
      </c>
      <c r="B1914" s="21" t="s">
        <v>3427</v>
      </c>
      <c r="C1914" s="22" t="s">
        <v>3428</v>
      </c>
      <c r="D1914" s="21" t="s">
        <v>3429</v>
      </c>
      <c r="E1914" s="23" t="s">
        <v>13</v>
      </c>
    </row>
    <row r="1915" hidden="1">
      <c r="A1915" s="56" t="s">
        <v>3430</v>
      </c>
      <c r="B1915" s="25">
        <v>2213.0</v>
      </c>
      <c r="C1915" s="26">
        <v>2213.0</v>
      </c>
      <c r="D1915" s="27">
        <v>0.0</v>
      </c>
      <c r="E1915" s="40"/>
    </row>
    <row r="1916" hidden="1">
      <c r="A1916" s="56" t="s">
        <v>3431</v>
      </c>
      <c r="B1916" s="29">
        <v>10766.0</v>
      </c>
      <c r="C1916" s="26">
        <v>10766.0</v>
      </c>
      <c r="D1916" s="27">
        <v>0.0</v>
      </c>
      <c r="E1916" s="40"/>
    </row>
    <row r="1917" hidden="1">
      <c r="A1917" s="56" t="s">
        <v>3432</v>
      </c>
      <c r="B1917" s="29">
        <v>0.0</v>
      </c>
      <c r="C1917" s="26"/>
      <c r="D1917" s="27">
        <v>0.0</v>
      </c>
      <c r="E1917" s="41"/>
    </row>
    <row r="1918" hidden="1">
      <c r="A1918" s="56" t="s">
        <v>3434</v>
      </c>
      <c r="B1918" s="25">
        <v>0.0</v>
      </c>
      <c r="C1918" s="26"/>
      <c r="D1918" s="27">
        <v>0.0</v>
      </c>
      <c r="E1918" s="40"/>
    </row>
    <row r="1919" hidden="1">
      <c r="A1919" s="31" t="s">
        <v>3436</v>
      </c>
      <c r="B1919" s="29">
        <v>0.0</v>
      </c>
      <c r="C1919" s="26"/>
      <c r="D1919" s="27">
        <v>0.0</v>
      </c>
      <c r="E1919" s="41"/>
    </row>
    <row r="1920" hidden="1">
      <c r="A1920" s="31" t="s">
        <v>3438</v>
      </c>
      <c r="B1920" s="29">
        <v>0.0</v>
      </c>
      <c r="C1920" s="26"/>
      <c r="D1920" s="27">
        <v>0.0</v>
      </c>
      <c r="E1920" s="41"/>
    </row>
    <row r="1921" hidden="1">
      <c r="A1921" s="31" t="s">
        <v>3439</v>
      </c>
      <c r="B1921" s="29">
        <v>0.0</v>
      </c>
      <c r="C1921" s="26"/>
      <c r="D1921" s="27">
        <v>0.0</v>
      </c>
      <c r="E1921" s="28"/>
    </row>
    <row r="1922" hidden="1">
      <c r="A1922" s="31" t="s">
        <v>3441</v>
      </c>
      <c r="B1922" s="29">
        <v>1600.0</v>
      </c>
      <c r="C1922" s="26">
        <v>1560.0</v>
      </c>
      <c r="D1922" s="27">
        <v>-40.0</v>
      </c>
      <c r="E1922" s="28"/>
    </row>
    <row r="1923" hidden="1">
      <c r="A1923" s="57" t="s">
        <v>3442</v>
      </c>
      <c r="B1923" s="29">
        <v>61489.0</v>
      </c>
      <c r="C1923" s="29">
        <v>61489.0</v>
      </c>
      <c r="D1923" s="27">
        <v>0.0</v>
      </c>
      <c r="E1923" s="41"/>
    </row>
    <row r="1924" hidden="1">
      <c r="A1924" s="57" t="s">
        <v>3443</v>
      </c>
      <c r="B1924" s="29">
        <v>16154.0</v>
      </c>
      <c r="C1924" s="58">
        <v>16154.0</v>
      </c>
      <c r="D1924" s="27">
        <v>0.0</v>
      </c>
      <c r="E1924" s="41"/>
    </row>
    <row r="1925" hidden="1">
      <c r="A1925" s="57" t="s">
        <v>3444</v>
      </c>
      <c r="B1925" s="29">
        <v>30830.0</v>
      </c>
      <c r="C1925" s="58">
        <v>30830.0</v>
      </c>
      <c r="D1925" s="27">
        <v>0.0</v>
      </c>
      <c r="E1925" s="41"/>
    </row>
    <row r="1926" hidden="1">
      <c r="A1926" s="57" t="s">
        <v>3445</v>
      </c>
      <c r="B1926" s="29">
        <v>19356.0</v>
      </c>
      <c r="C1926" s="58">
        <v>19356.0</v>
      </c>
      <c r="D1926" s="27">
        <v>0.0</v>
      </c>
      <c r="E1926" s="41"/>
    </row>
    <row r="1927" hidden="1">
      <c r="A1927" s="57" t="s">
        <v>3447</v>
      </c>
      <c r="B1927" s="29">
        <v>0.0</v>
      </c>
      <c r="C1927" s="58">
        <v>0.0</v>
      </c>
      <c r="D1927" s="27">
        <v>0.0</v>
      </c>
      <c r="E1927" s="41"/>
    </row>
    <row r="1928" hidden="1">
      <c r="A1928" s="57" t="s">
        <v>3448</v>
      </c>
      <c r="B1928" s="29">
        <v>0.0</v>
      </c>
      <c r="C1928" s="58">
        <v>0.0</v>
      </c>
      <c r="D1928" s="27">
        <v>0.0</v>
      </c>
      <c r="E1928" s="41"/>
    </row>
    <row r="1929" hidden="1">
      <c r="A1929" s="35" t="s">
        <v>3449</v>
      </c>
      <c r="B1929" s="29">
        <v>142334.0</v>
      </c>
      <c r="C1929" s="58">
        <v>142334.0</v>
      </c>
      <c r="D1929" s="27">
        <v>0.0</v>
      </c>
      <c r="E1929" s="41"/>
    </row>
    <row r="1930" hidden="1">
      <c r="A1930" s="36" t="s">
        <v>3450</v>
      </c>
      <c r="B1930" s="42">
        <v>74.0</v>
      </c>
      <c r="C1930" s="70">
        <v>34.0</v>
      </c>
      <c r="D1930" s="65">
        <v>-40.0</v>
      </c>
      <c r="E1930" s="45"/>
    </row>
    <row r="1931" hidden="1"/>
    <row r="1932" hidden="1"/>
    <row r="1933" hidden="1">
      <c r="A1933" s="5" t="s">
        <v>4464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3423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45936.0</v>
      </c>
      <c r="B1937" s="6"/>
      <c r="C1937" s="53" t="s">
        <v>3424</v>
      </c>
      <c r="D1937" s="15">
        <v>45942.0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4" t="s">
        <v>4468</v>
      </c>
      <c r="B1939" s="7"/>
      <c r="C1939" s="16"/>
      <c r="D1939" s="55" t="s">
        <v>4469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3425</v>
      </c>
      <c r="B1941" s="6"/>
      <c r="C1941" s="6"/>
      <c r="D1941" s="6"/>
      <c r="E1941" s="7"/>
    </row>
    <row r="1942" hidden="1">
      <c r="A1942" s="20" t="s">
        <v>3426</v>
      </c>
      <c r="B1942" s="21" t="s">
        <v>3427</v>
      </c>
      <c r="C1942" s="22" t="s">
        <v>3428</v>
      </c>
      <c r="D1942" s="21" t="s">
        <v>3429</v>
      </c>
      <c r="E1942" s="23" t="s">
        <v>13</v>
      </c>
    </row>
    <row r="1943" hidden="1">
      <c r="A1943" s="56" t="s">
        <v>3430</v>
      </c>
      <c r="B1943" s="25">
        <v>10101.0</v>
      </c>
      <c r="C1943" s="26">
        <v>10101.0</v>
      </c>
      <c r="D1943" s="27">
        <v>0.0</v>
      </c>
      <c r="E1943" s="40"/>
    </row>
    <row r="1944" hidden="1">
      <c r="A1944" s="56" t="s">
        <v>3431</v>
      </c>
      <c r="B1944" s="29">
        <v>15027.0</v>
      </c>
      <c r="C1944" s="26">
        <v>15027.0</v>
      </c>
      <c r="D1944" s="27">
        <v>0.0</v>
      </c>
      <c r="E1944" s="40"/>
    </row>
    <row r="1945" hidden="1">
      <c r="A1945" s="56" t="s">
        <v>3432</v>
      </c>
      <c r="B1945" s="29">
        <v>0.0</v>
      </c>
      <c r="C1945" s="26"/>
      <c r="D1945" s="27">
        <v>0.0</v>
      </c>
      <c r="E1945" s="41"/>
    </row>
    <row r="1946" hidden="1">
      <c r="A1946" s="56" t="s">
        <v>3434</v>
      </c>
      <c r="B1946" s="25">
        <v>0.0</v>
      </c>
      <c r="C1946" s="26"/>
      <c r="D1946" s="27">
        <v>0.0</v>
      </c>
      <c r="E1946" s="40"/>
    </row>
    <row r="1947" hidden="1">
      <c r="A1947" s="31" t="s">
        <v>3436</v>
      </c>
      <c r="B1947" s="29">
        <v>0.0</v>
      </c>
      <c r="C1947" s="26"/>
      <c r="D1947" s="27">
        <v>0.0</v>
      </c>
      <c r="E1947" s="41"/>
    </row>
    <row r="1948" hidden="1">
      <c r="A1948" s="31" t="s">
        <v>3438</v>
      </c>
      <c r="B1948" s="29">
        <v>0.0</v>
      </c>
      <c r="C1948" s="26"/>
      <c r="D1948" s="27">
        <v>0.0</v>
      </c>
      <c r="E1948" s="41"/>
    </row>
    <row r="1949" hidden="1">
      <c r="A1949" s="31" t="s">
        <v>3439</v>
      </c>
      <c r="B1949" s="29">
        <v>0.0</v>
      </c>
      <c r="C1949" s="26"/>
      <c r="D1949" s="27">
        <v>0.0</v>
      </c>
      <c r="E1949" s="28"/>
    </row>
    <row r="1950" hidden="1">
      <c r="A1950" s="31" t="s">
        <v>3441</v>
      </c>
      <c r="B1950" s="29">
        <v>2000.0</v>
      </c>
      <c r="C1950" s="26">
        <v>2000.0</v>
      </c>
      <c r="D1950" s="27">
        <v>0.0</v>
      </c>
      <c r="E1950" s="28"/>
    </row>
    <row r="1951" hidden="1">
      <c r="A1951" s="57" t="s">
        <v>3442</v>
      </c>
      <c r="B1951" s="29">
        <v>91920.0</v>
      </c>
      <c r="C1951" s="29">
        <v>90819.0</v>
      </c>
      <c r="D1951" s="27">
        <v>-1101.0</v>
      </c>
      <c r="E1951" s="41"/>
    </row>
    <row r="1952" hidden="1">
      <c r="A1952" s="57" t="s">
        <v>3443</v>
      </c>
      <c r="B1952" s="29">
        <v>27069.0</v>
      </c>
      <c r="C1952" s="58">
        <v>27069.0</v>
      </c>
      <c r="D1952" s="27">
        <v>0.0</v>
      </c>
      <c r="E1952" s="41"/>
    </row>
    <row r="1953" hidden="1">
      <c r="A1953" s="57" t="s">
        <v>3444</v>
      </c>
      <c r="B1953" s="29">
        <v>40342.0</v>
      </c>
      <c r="C1953" s="58">
        <v>40023.0</v>
      </c>
      <c r="D1953" s="27">
        <v>-319.0</v>
      </c>
      <c r="E1953" s="41"/>
    </row>
    <row r="1954" hidden="1">
      <c r="A1954" s="57" t="s">
        <v>3445</v>
      </c>
      <c r="B1954" s="29">
        <v>25439.0</v>
      </c>
      <c r="C1954" s="58">
        <v>25439.0</v>
      </c>
      <c r="D1954" s="27">
        <v>0.0</v>
      </c>
      <c r="E1954" s="41"/>
    </row>
    <row r="1955" hidden="1">
      <c r="A1955" s="57" t="s">
        <v>3447</v>
      </c>
      <c r="B1955" s="29">
        <v>413.0</v>
      </c>
      <c r="C1955" s="58">
        <v>413.0</v>
      </c>
      <c r="D1955" s="27">
        <v>0.0</v>
      </c>
      <c r="E1955" s="41"/>
    </row>
    <row r="1956" hidden="1">
      <c r="A1956" s="57" t="s">
        <v>3448</v>
      </c>
      <c r="B1956" s="29">
        <v>0.0</v>
      </c>
      <c r="C1956" s="58">
        <v>0.0</v>
      </c>
      <c r="D1956" s="27">
        <v>0.0</v>
      </c>
      <c r="E1956" s="41"/>
    </row>
    <row r="1957" hidden="1">
      <c r="A1957" s="35" t="s">
        <v>3449</v>
      </c>
      <c r="B1957" s="29">
        <v>212297.0</v>
      </c>
      <c r="C1957" s="58">
        <v>210877.0</v>
      </c>
      <c r="D1957" s="27">
        <v>-1420.0</v>
      </c>
      <c r="E1957" s="41"/>
    </row>
    <row r="1958" hidden="1">
      <c r="A1958" s="36" t="s">
        <v>3450</v>
      </c>
      <c r="B1958" s="42">
        <v>14.0</v>
      </c>
      <c r="C1958" s="70">
        <v>14.0</v>
      </c>
      <c r="D1958" s="65">
        <v>0.0</v>
      </c>
      <c r="E1958" s="45"/>
    </row>
    <row r="1959" hidden="1"/>
    <row r="1960" hidden="1"/>
    <row r="1961" hidden="1">
      <c r="A1961" s="5" t="s">
        <v>4464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3423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45943.0</v>
      </c>
      <c r="B1965" s="6"/>
      <c r="C1965" s="53" t="s">
        <v>3424</v>
      </c>
      <c r="D1965" s="15">
        <v>45949.0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4" t="s">
        <v>4468</v>
      </c>
      <c r="B1967" s="7"/>
      <c r="C1967" s="16"/>
      <c r="D1967" s="55" t="s">
        <v>4469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3425</v>
      </c>
      <c r="B1969" s="6"/>
      <c r="C1969" s="6"/>
      <c r="D1969" s="6"/>
      <c r="E1969" s="7"/>
    </row>
    <row r="1970" hidden="1">
      <c r="A1970" s="20" t="s">
        <v>3426</v>
      </c>
      <c r="B1970" s="21" t="s">
        <v>3427</v>
      </c>
      <c r="C1970" s="22" t="s">
        <v>3428</v>
      </c>
      <c r="D1970" s="21" t="s">
        <v>3429</v>
      </c>
      <c r="E1970" s="23" t="s">
        <v>13</v>
      </c>
    </row>
    <row r="1971" hidden="1">
      <c r="A1971" s="56" t="s">
        <v>3430</v>
      </c>
      <c r="B1971" s="25">
        <v>7614.0</v>
      </c>
      <c r="C1971" s="26">
        <v>7614.0</v>
      </c>
      <c r="D1971" s="27">
        <v>0.0</v>
      </c>
      <c r="E1971" s="40"/>
    </row>
    <row r="1972" hidden="1">
      <c r="A1972" s="56" t="s">
        <v>3431</v>
      </c>
      <c r="B1972" s="29">
        <v>14635.0</v>
      </c>
      <c r="C1972" s="26">
        <v>14635.0</v>
      </c>
      <c r="D1972" s="27">
        <v>0.0</v>
      </c>
      <c r="E1972" s="40"/>
    </row>
    <row r="1973" hidden="1">
      <c r="A1973" s="56" t="s">
        <v>3432</v>
      </c>
      <c r="B1973" s="29">
        <v>0.0</v>
      </c>
      <c r="C1973" s="26"/>
      <c r="D1973" s="27">
        <v>0.0</v>
      </c>
      <c r="E1973" s="41"/>
    </row>
    <row r="1974" hidden="1">
      <c r="A1974" s="56" t="s">
        <v>3434</v>
      </c>
      <c r="B1974" s="25">
        <v>0.0</v>
      </c>
      <c r="C1974" s="26"/>
      <c r="D1974" s="27">
        <v>0.0</v>
      </c>
      <c r="E1974" s="40"/>
    </row>
    <row r="1975" hidden="1">
      <c r="A1975" s="31" t="s">
        <v>3436</v>
      </c>
      <c r="B1975" s="25">
        <v>0.0</v>
      </c>
      <c r="C1975" s="26"/>
      <c r="D1975" s="27">
        <v>0.0</v>
      </c>
      <c r="E1975" s="41"/>
    </row>
    <row r="1976" hidden="1">
      <c r="A1976" s="31" t="s">
        <v>3438</v>
      </c>
      <c r="B1976" s="29">
        <v>0.0</v>
      </c>
      <c r="C1976" s="26"/>
      <c r="D1976" s="27">
        <v>0.0</v>
      </c>
      <c r="E1976" s="41"/>
    </row>
    <row r="1977" hidden="1">
      <c r="A1977" s="31" t="s">
        <v>3439</v>
      </c>
      <c r="B1977" s="29">
        <v>0.0</v>
      </c>
      <c r="C1977" s="26"/>
      <c r="D1977" s="27">
        <v>0.0</v>
      </c>
      <c r="E1977" s="28"/>
    </row>
    <row r="1978" hidden="1">
      <c r="A1978" s="31" t="s">
        <v>3441</v>
      </c>
      <c r="B1978" s="29">
        <v>2240.0</v>
      </c>
      <c r="C1978" s="26">
        <v>2240.0</v>
      </c>
      <c r="D1978" s="27">
        <v>0.0</v>
      </c>
      <c r="E1978" s="28"/>
    </row>
    <row r="1979" hidden="1">
      <c r="A1979" s="57" t="s">
        <v>3442</v>
      </c>
      <c r="B1979" s="29">
        <v>93689.0</v>
      </c>
      <c r="C1979" s="29">
        <v>93689.0</v>
      </c>
      <c r="D1979" s="27">
        <v>0.0</v>
      </c>
      <c r="E1979" s="41"/>
    </row>
    <row r="1980" hidden="1">
      <c r="A1980" s="57" t="s">
        <v>3443</v>
      </c>
      <c r="B1980" s="29">
        <v>29487.0</v>
      </c>
      <c r="C1980" s="58">
        <v>29487.0</v>
      </c>
      <c r="D1980" s="27">
        <v>0.0</v>
      </c>
      <c r="E1980" s="41"/>
    </row>
    <row r="1981" hidden="1">
      <c r="A1981" s="57" t="s">
        <v>3444</v>
      </c>
      <c r="B1981" s="29">
        <v>40515.0</v>
      </c>
      <c r="C1981" s="58">
        <v>40515.0</v>
      </c>
      <c r="D1981" s="27">
        <v>0.0</v>
      </c>
      <c r="E1981" s="41"/>
    </row>
    <row r="1982" hidden="1">
      <c r="A1982" s="57" t="s">
        <v>3445</v>
      </c>
      <c r="B1982" s="29">
        <v>29938.0</v>
      </c>
      <c r="C1982" s="58">
        <v>29938.0</v>
      </c>
      <c r="D1982" s="27">
        <v>0.0</v>
      </c>
      <c r="E1982" s="41"/>
    </row>
    <row r="1983" hidden="1">
      <c r="A1983" s="57" t="s">
        <v>3447</v>
      </c>
      <c r="B1983" s="29">
        <v>346.0</v>
      </c>
      <c r="C1983" s="58">
        <v>346.0</v>
      </c>
      <c r="D1983" s="27">
        <v>0.0</v>
      </c>
      <c r="E1983" s="41"/>
    </row>
    <row r="1984" hidden="1">
      <c r="A1984" s="57" t="s">
        <v>3448</v>
      </c>
      <c r="B1984" s="29">
        <v>0.0</v>
      </c>
      <c r="C1984" s="58">
        <v>0.0</v>
      </c>
      <c r="D1984" s="27">
        <v>0.0</v>
      </c>
      <c r="E1984" s="41"/>
    </row>
    <row r="1985" hidden="1">
      <c r="A1985" s="35" t="s">
        <v>3449</v>
      </c>
      <c r="B1985" s="29">
        <v>218460.2</v>
      </c>
      <c r="C1985" s="58">
        <v>218460.2</v>
      </c>
      <c r="D1985" s="27">
        <v>0.0</v>
      </c>
      <c r="E1985" s="41"/>
    </row>
    <row r="1986" hidden="1">
      <c r="A1986" s="36" t="s">
        <v>3450</v>
      </c>
      <c r="B1986" s="42" t="s">
        <v>7878</v>
      </c>
      <c r="C1986" s="70">
        <v>3.7999999999883585</v>
      </c>
      <c r="D1986" s="65" t="e">
        <v>#VALUE!</v>
      </c>
      <c r="E1986" s="45"/>
    </row>
    <row r="1987" hidden="1"/>
    <row r="1988" hidden="1"/>
    <row r="1989" hidden="1">
      <c r="A1989" s="5" t="s">
        <v>4464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3423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45943.0</v>
      </c>
      <c r="B1993" s="6"/>
      <c r="C1993" s="53" t="s">
        <v>3424</v>
      </c>
      <c r="D1993" s="15">
        <v>45949.0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4" t="s">
        <v>4468</v>
      </c>
      <c r="B1995" s="7"/>
      <c r="C1995" s="16"/>
      <c r="D1995" s="55" t="s">
        <v>4469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3425</v>
      </c>
      <c r="B1997" s="6"/>
      <c r="C1997" s="6"/>
      <c r="D1997" s="6"/>
      <c r="E1997" s="7"/>
    </row>
    <row r="1998" hidden="1">
      <c r="A1998" s="20" t="s">
        <v>3426</v>
      </c>
      <c r="B1998" s="21" t="s">
        <v>3427</v>
      </c>
      <c r="C1998" s="22" t="s">
        <v>3428</v>
      </c>
      <c r="D1998" s="21" t="s">
        <v>3429</v>
      </c>
      <c r="E1998" s="23" t="s">
        <v>13</v>
      </c>
    </row>
    <row r="1999" hidden="1">
      <c r="A1999" s="56" t="s">
        <v>3430</v>
      </c>
      <c r="B1999" s="25">
        <v>7614.0</v>
      </c>
      <c r="C1999" s="26">
        <v>7614.0</v>
      </c>
      <c r="D1999" s="27">
        <v>0.0</v>
      </c>
      <c r="E1999" s="40"/>
    </row>
    <row r="2000" hidden="1">
      <c r="A2000" s="56" t="s">
        <v>3431</v>
      </c>
      <c r="B2000" s="29">
        <v>14635.0</v>
      </c>
      <c r="C2000" s="26">
        <v>14635.0</v>
      </c>
      <c r="D2000" s="27">
        <v>0.0</v>
      </c>
      <c r="E2000" s="40"/>
    </row>
    <row r="2001" hidden="1">
      <c r="A2001" s="56" t="s">
        <v>3432</v>
      </c>
      <c r="B2001" s="29">
        <v>0.0</v>
      </c>
      <c r="C2001" s="26"/>
      <c r="D2001" s="27">
        <v>0.0</v>
      </c>
      <c r="E2001" s="41"/>
    </row>
    <row r="2002" hidden="1">
      <c r="A2002" s="56" t="s">
        <v>3434</v>
      </c>
      <c r="B2002" s="25">
        <v>0.0</v>
      </c>
      <c r="C2002" s="26"/>
      <c r="D2002" s="27">
        <v>0.0</v>
      </c>
      <c r="E2002" s="40"/>
    </row>
    <row r="2003" hidden="1">
      <c r="A2003" s="31" t="s">
        <v>3436</v>
      </c>
      <c r="B2003" s="25">
        <v>0.0</v>
      </c>
      <c r="C2003" s="26"/>
      <c r="D2003" s="27">
        <v>0.0</v>
      </c>
      <c r="E2003" s="41"/>
    </row>
    <row r="2004" hidden="1">
      <c r="A2004" s="31" t="s">
        <v>3438</v>
      </c>
      <c r="B2004" s="29">
        <v>0.0</v>
      </c>
      <c r="C2004" s="26"/>
      <c r="D2004" s="27">
        <v>0.0</v>
      </c>
      <c r="E2004" s="41"/>
    </row>
    <row r="2005" hidden="1">
      <c r="A2005" s="31" t="s">
        <v>3439</v>
      </c>
      <c r="B2005" s="29">
        <v>0.0</v>
      </c>
      <c r="C2005" s="26"/>
      <c r="D2005" s="27">
        <v>0.0</v>
      </c>
      <c r="E2005" s="28"/>
    </row>
    <row r="2006" hidden="1">
      <c r="A2006" s="31" t="s">
        <v>3441</v>
      </c>
      <c r="B2006" s="29">
        <v>2240.0</v>
      </c>
      <c r="C2006" s="26">
        <v>2240.0</v>
      </c>
      <c r="D2006" s="27">
        <v>0.0</v>
      </c>
      <c r="E2006" s="28"/>
    </row>
    <row r="2007" hidden="1">
      <c r="A2007" s="57" t="s">
        <v>3442</v>
      </c>
      <c r="B2007" s="29">
        <v>93689.0</v>
      </c>
      <c r="C2007" s="29">
        <v>93689.0</v>
      </c>
      <c r="D2007" s="27">
        <v>0.0</v>
      </c>
      <c r="E2007" s="41"/>
    </row>
    <row r="2008" hidden="1">
      <c r="A2008" s="57" t="s">
        <v>3443</v>
      </c>
      <c r="B2008" s="29">
        <v>29487.0</v>
      </c>
      <c r="C2008" s="58">
        <v>29487.0</v>
      </c>
      <c r="D2008" s="27">
        <v>0.0</v>
      </c>
      <c r="E2008" s="41"/>
    </row>
    <row r="2009" hidden="1">
      <c r="A2009" s="57" t="s">
        <v>3444</v>
      </c>
      <c r="B2009" s="29">
        <v>40515.0</v>
      </c>
      <c r="C2009" s="58">
        <v>40515.0</v>
      </c>
      <c r="D2009" s="27">
        <v>0.0</v>
      </c>
      <c r="E2009" s="41"/>
    </row>
    <row r="2010" hidden="1">
      <c r="A2010" s="57" t="s">
        <v>3445</v>
      </c>
      <c r="B2010" s="29">
        <v>29938.0</v>
      </c>
      <c r="C2010" s="58">
        <v>29938.0</v>
      </c>
      <c r="D2010" s="27">
        <v>0.0</v>
      </c>
      <c r="E2010" s="41"/>
    </row>
    <row r="2011" hidden="1">
      <c r="A2011" s="57" t="s">
        <v>3447</v>
      </c>
      <c r="B2011" s="29">
        <v>346.0</v>
      </c>
      <c r="C2011" s="58">
        <v>346.0</v>
      </c>
      <c r="D2011" s="27">
        <v>0.0</v>
      </c>
      <c r="E2011" s="41"/>
    </row>
    <row r="2012" hidden="1">
      <c r="A2012" s="57" t="s">
        <v>3448</v>
      </c>
      <c r="B2012" s="29">
        <v>0.0</v>
      </c>
      <c r="C2012" s="58">
        <v>0.0</v>
      </c>
      <c r="D2012" s="27">
        <v>0.0</v>
      </c>
      <c r="E2012" s="41"/>
    </row>
    <row r="2013" hidden="1">
      <c r="A2013" s="35" t="s">
        <v>3449</v>
      </c>
      <c r="B2013" s="29">
        <v>218460.2</v>
      </c>
      <c r="C2013" s="58">
        <v>218460.2</v>
      </c>
      <c r="D2013" s="27">
        <v>0.0</v>
      </c>
      <c r="E2013" s="41"/>
    </row>
    <row r="2014" hidden="1">
      <c r="A2014" s="36" t="s">
        <v>3450</v>
      </c>
      <c r="B2014" s="42">
        <v>3.7999999999992724</v>
      </c>
      <c r="C2014" s="70">
        <v>3.7999999999883585</v>
      </c>
      <c r="D2014" s="65">
        <v>-1.0913936421275139E-11</v>
      </c>
      <c r="E2014" s="45"/>
    </row>
    <row r="2015" hidden="1"/>
    <row r="2016" hidden="1"/>
    <row r="2017" hidden="1">
      <c r="A2017" s="5" t="s">
        <v>4464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3423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45950.0</v>
      </c>
      <c r="B2021" s="6"/>
      <c r="C2021" s="53" t="s">
        <v>3424</v>
      </c>
      <c r="D2021" s="15">
        <v>45956.0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4" t="s">
        <v>4468</v>
      </c>
      <c r="B2023" s="7"/>
      <c r="C2023" s="16"/>
      <c r="D2023" s="55" t="s">
        <v>4469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3425</v>
      </c>
      <c r="B2025" s="6"/>
      <c r="C2025" s="6"/>
      <c r="D2025" s="6"/>
      <c r="E2025" s="7"/>
    </row>
    <row r="2026" hidden="1">
      <c r="A2026" s="20" t="s">
        <v>3426</v>
      </c>
      <c r="B2026" s="21" t="s">
        <v>3427</v>
      </c>
      <c r="C2026" s="22" t="s">
        <v>3428</v>
      </c>
      <c r="D2026" s="21" t="s">
        <v>3429</v>
      </c>
      <c r="E2026" s="23" t="s">
        <v>13</v>
      </c>
    </row>
    <row r="2027" hidden="1">
      <c r="A2027" s="56" t="s">
        <v>3430</v>
      </c>
      <c r="B2027" s="25">
        <v>9497.0</v>
      </c>
      <c r="C2027" s="26">
        <v>9497.0</v>
      </c>
      <c r="D2027" s="27">
        <v>0.0</v>
      </c>
      <c r="E2027" s="40"/>
    </row>
    <row r="2028" hidden="1">
      <c r="A2028" s="56" t="s">
        <v>3431</v>
      </c>
      <c r="B2028" s="29">
        <v>7069.0</v>
      </c>
      <c r="C2028" s="26">
        <v>7069.0</v>
      </c>
      <c r="D2028" s="27">
        <v>0.0</v>
      </c>
      <c r="E2028" s="40"/>
    </row>
    <row r="2029" hidden="1">
      <c r="A2029" s="56" t="s">
        <v>3432</v>
      </c>
      <c r="B2029" s="29">
        <v>0.0</v>
      </c>
      <c r="C2029" s="26"/>
      <c r="D2029" s="27">
        <v>0.0</v>
      </c>
      <c r="E2029" s="41"/>
    </row>
    <row r="2030" hidden="1">
      <c r="A2030" s="56" t="s">
        <v>3434</v>
      </c>
      <c r="B2030" s="25">
        <v>0.0</v>
      </c>
      <c r="C2030" s="26"/>
      <c r="D2030" s="27">
        <v>0.0</v>
      </c>
      <c r="E2030" s="40"/>
    </row>
    <row r="2031" hidden="1">
      <c r="A2031" s="31" t="s">
        <v>3436</v>
      </c>
      <c r="B2031" s="25">
        <v>0.0</v>
      </c>
      <c r="C2031" s="26"/>
      <c r="D2031" s="27">
        <v>0.0</v>
      </c>
      <c r="E2031" s="41"/>
    </row>
    <row r="2032" hidden="1">
      <c r="A2032" s="31" t="s">
        <v>3438</v>
      </c>
      <c r="B2032" s="29">
        <v>0.0</v>
      </c>
      <c r="C2032" s="26"/>
      <c r="D2032" s="27">
        <v>0.0</v>
      </c>
      <c r="E2032" s="41"/>
    </row>
    <row r="2033" hidden="1">
      <c r="A2033" s="31" t="s">
        <v>3439</v>
      </c>
      <c r="B2033" s="29">
        <v>0.0</v>
      </c>
      <c r="C2033" s="26"/>
      <c r="D2033" s="27">
        <v>0.0</v>
      </c>
      <c r="E2033" s="28"/>
    </row>
    <row r="2034" hidden="1">
      <c r="A2034" s="31" t="s">
        <v>3441</v>
      </c>
      <c r="B2034" s="29">
        <v>2080.0</v>
      </c>
      <c r="C2034" s="26">
        <v>2040.0</v>
      </c>
      <c r="D2034" s="27">
        <v>-40.0</v>
      </c>
      <c r="E2034" s="28"/>
    </row>
    <row r="2035" hidden="1">
      <c r="A2035" s="57" t="s">
        <v>3442</v>
      </c>
      <c r="B2035" s="29">
        <v>78505.0</v>
      </c>
      <c r="C2035" s="29">
        <v>78505.0</v>
      </c>
      <c r="D2035" s="27">
        <v>0.0</v>
      </c>
      <c r="E2035" s="41"/>
    </row>
    <row r="2036" hidden="1">
      <c r="A2036" s="57" t="s">
        <v>3443</v>
      </c>
      <c r="B2036" s="29">
        <v>34831.0</v>
      </c>
      <c r="C2036" s="58">
        <v>34831.0</v>
      </c>
      <c r="D2036" s="27">
        <v>0.0</v>
      </c>
      <c r="E2036" s="41"/>
    </row>
    <row r="2037" hidden="1">
      <c r="A2037" s="57" t="s">
        <v>3444</v>
      </c>
      <c r="B2037" s="29">
        <v>35062.0</v>
      </c>
      <c r="C2037" s="58">
        <v>35062.0</v>
      </c>
      <c r="D2037" s="27">
        <v>0.0</v>
      </c>
      <c r="E2037" s="41"/>
    </row>
    <row r="2038" hidden="1">
      <c r="A2038" s="57" t="s">
        <v>3445</v>
      </c>
      <c r="B2038" s="29">
        <v>24033.0</v>
      </c>
      <c r="C2038" s="58">
        <v>24033.0</v>
      </c>
      <c r="D2038" s="27">
        <v>0.0</v>
      </c>
      <c r="E2038" s="41"/>
    </row>
    <row r="2039" hidden="1">
      <c r="A2039" s="57" t="s">
        <v>3447</v>
      </c>
      <c r="B2039" s="29">
        <v>0.0</v>
      </c>
      <c r="C2039" s="58">
        <v>0.0</v>
      </c>
      <c r="D2039" s="27">
        <v>0.0</v>
      </c>
      <c r="E2039" s="41"/>
    </row>
    <row r="2040" hidden="1">
      <c r="A2040" s="57" t="s">
        <v>3448</v>
      </c>
      <c r="B2040" s="29">
        <v>0.0</v>
      </c>
      <c r="C2040" s="58">
        <v>0.0</v>
      </c>
      <c r="D2040" s="27">
        <v>0.0</v>
      </c>
      <c r="E2040" s="41"/>
    </row>
    <row r="2041" hidden="1">
      <c r="A2041" s="35" t="s">
        <v>3449</v>
      </c>
      <c r="B2041" s="29">
        <v>191075.5</v>
      </c>
      <c r="C2041" s="58">
        <v>191075.5</v>
      </c>
      <c r="D2041" s="27">
        <v>0.0</v>
      </c>
      <c r="E2041" s="41"/>
    </row>
    <row r="2042" hidden="1">
      <c r="A2042" s="36" t="s">
        <v>3450</v>
      </c>
      <c r="B2042" s="42">
        <v>1.5</v>
      </c>
      <c r="C2042" s="70">
        <v>-38.5</v>
      </c>
      <c r="D2042" s="65">
        <v>-40.0</v>
      </c>
      <c r="E2042" s="45"/>
    </row>
    <row r="2043" hidden="1"/>
    <row r="2044" hidden="1"/>
    <row r="2045" hidden="1">
      <c r="A2045" s="5" t="s">
        <v>4464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3423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45957.0</v>
      </c>
      <c r="B2049" s="6"/>
      <c r="C2049" s="53" t="s">
        <v>3424</v>
      </c>
      <c r="D2049" s="15">
        <v>45961.0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4" t="s">
        <v>4468</v>
      </c>
      <c r="B2051" s="7"/>
      <c r="C2051" s="16"/>
      <c r="D2051" s="55" t="s">
        <v>4475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3425</v>
      </c>
      <c r="B2053" s="6"/>
      <c r="C2053" s="6"/>
      <c r="D2053" s="6"/>
      <c r="E2053" s="7"/>
    </row>
    <row r="2054" hidden="1">
      <c r="A2054" s="20" t="s">
        <v>3426</v>
      </c>
      <c r="B2054" s="21" t="s">
        <v>3427</v>
      </c>
      <c r="C2054" s="22" t="s">
        <v>3428</v>
      </c>
      <c r="D2054" s="21" t="s">
        <v>3429</v>
      </c>
      <c r="E2054" s="23" t="s">
        <v>13</v>
      </c>
    </row>
    <row r="2055" hidden="1">
      <c r="A2055" s="56" t="s">
        <v>3430</v>
      </c>
      <c r="B2055" s="25">
        <v>9583.0</v>
      </c>
      <c r="C2055" s="26">
        <v>9583.0</v>
      </c>
      <c r="D2055" s="27">
        <v>0.0</v>
      </c>
      <c r="E2055" s="40"/>
    </row>
    <row r="2056" hidden="1">
      <c r="A2056" s="56" t="s">
        <v>3431</v>
      </c>
      <c r="B2056" s="29">
        <v>0.0</v>
      </c>
      <c r="C2056" s="26"/>
      <c r="D2056" s="27">
        <v>0.0</v>
      </c>
      <c r="E2056" s="40"/>
    </row>
    <row r="2057" hidden="1">
      <c r="A2057" s="56" t="s">
        <v>3432</v>
      </c>
      <c r="B2057" s="29">
        <v>0.0</v>
      </c>
      <c r="C2057" s="26"/>
      <c r="D2057" s="27">
        <v>0.0</v>
      </c>
      <c r="E2057" s="41"/>
    </row>
    <row r="2058" hidden="1">
      <c r="A2058" s="56" t="s">
        <v>3434</v>
      </c>
      <c r="B2058" s="25">
        <v>0.0</v>
      </c>
      <c r="C2058" s="26"/>
      <c r="D2058" s="27">
        <v>0.0</v>
      </c>
      <c r="E2058" s="40"/>
    </row>
    <row r="2059" hidden="1">
      <c r="A2059" s="31" t="s">
        <v>3436</v>
      </c>
      <c r="B2059" s="25">
        <v>0.0</v>
      </c>
      <c r="C2059" s="26"/>
      <c r="D2059" s="27">
        <v>0.0</v>
      </c>
      <c r="E2059" s="41"/>
    </row>
    <row r="2060" hidden="1">
      <c r="A2060" s="31" t="s">
        <v>3438</v>
      </c>
      <c r="B2060" s="29">
        <v>0.0</v>
      </c>
      <c r="C2060" s="26"/>
      <c r="D2060" s="27">
        <v>0.0</v>
      </c>
      <c r="E2060" s="41"/>
    </row>
    <row r="2061" hidden="1">
      <c r="A2061" s="31" t="s">
        <v>3439</v>
      </c>
      <c r="B2061" s="29">
        <v>0.0</v>
      </c>
      <c r="C2061" s="26"/>
      <c r="D2061" s="27">
        <v>0.0</v>
      </c>
      <c r="E2061" s="28"/>
    </row>
    <row r="2062" hidden="1">
      <c r="A2062" s="31" t="s">
        <v>3441</v>
      </c>
      <c r="B2062" s="29">
        <v>1640.0</v>
      </c>
      <c r="C2062" s="26">
        <v>1640.0</v>
      </c>
      <c r="D2062" s="27">
        <v>0.0</v>
      </c>
      <c r="E2062" s="28"/>
    </row>
    <row r="2063" hidden="1">
      <c r="A2063" s="57" t="s">
        <v>3442</v>
      </c>
      <c r="B2063" s="29">
        <v>63640.0</v>
      </c>
      <c r="C2063" s="29">
        <v>63640.0</v>
      </c>
      <c r="D2063" s="27">
        <v>0.0</v>
      </c>
      <c r="E2063" s="41"/>
    </row>
    <row r="2064" hidden="1">
      <c r="A2064" s="57" t="s">
        <v>3443</v>
      </c>
      <c r="B2064" s="29">
        <v>12603.0</v>
      </c>
      <c r="C2064" s="58">
        <v>12603.0</v>
      </c>
      <c r="D2064" s="27">
        <v>0.0</v>
      </c>
      <c r="E2064" s="41"/>
    </row>
    <row r="2065" hidden="1">
      <c r="A2065" s="57" t="s">
        <v>3444</v>
      </c>
      <c r="B2065" s="29">
        <v>32397.0</v>
      </c>
      <c r="C2065" s="58">
        <v>32397.0</v>
      </c>
      <c r="D2065" s="27">
        <v>0.0</v>
      </c>
      <c r="E2065" s="41"/>
    </row>
    <row r="2066" hidden="1">
      <c r="A2066" s="57" t="s">
        <v>3445</v>
      </c>
      <c r="B2066" s="29">
        <v>22961.0</v>
      </c>
      <c r="C2066" s="58">
        <v>22961.0</v>
      </c>
      <c r="D2066" s="27">
        <v>0.0</v>
      </c>
      <c r="E2066" s="41"/>
    </row>
    <row r="2067" hidden="1">
      <c r="A2067" s="57" t="s">
        <v>3447</v>
      </c>
      <c r="B2067" s="29">
        <v>0.0</v>
      </c>
      <c r="C2067" s="58">
        <v>0.0</v>
      </c>
      <c r="D2067" s="27">
        <v>0.0</v>
      </c>
      <c r="E2067" s="41"/>
    </row>
    <row r="2068" hidden="1">
      <c r="A2068" s="57" t="s">
        <v>3448</v>
      </c>
      <c r="B2068" s="29">
        <v>0.0</v>
      </c>
      <c r="C2068" s="58">
        <v>0.0</v>
      </c>
      <c r="D2068" s="27">
        <v>0.0</v>
      </c>
      <c r="E2068" s="41"/>
    </row>
    <row r="2069" hidden="1">
      <c r="A2069" s="35" t="s">
        <v>3449</v>
      </c>
      <c r="B2069" s="29">
        <v>142823.5</v>
      </c>
      <c r="C2069" s="58">
        <v>142823.5</v>
      </c>
      <c r="D2069" s="27">
        <v>0.0</v>
      </c>
      <c r="E2069" s="41"/>
    </row>
    <row r="2070" hidden="1">
      <c r="A2070" s="36" t="s">
        <v>3450</v>
      </c>
      <c r="B2070" s="42">
        <v>0.5</v>
      </c>
      <c r="C2070" s="70">
        <v>0.5</v>
      </c>
      <c r="D2070" s="65">
        <v>0.0</v>
      </c>
      <c r="E2070" s="45"/>
    </row>
    <row r="2071" hidden="1"/>
    <row r="2072" hidden="1"/>
    <row r="2073" hidden="1">
      <c r="A2073" s="5" t="s">
        <v>4464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3423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45962.0</v>
      </c>
      <c r="B2077" s="6"/>
      <c r="C2077" s="53" t="s">
        <v>3424</v>
      </c>
      <c r="D2077" s="15">
        <v>45963.0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4" t="s">
        <v>4477</v>
      </c>
      <c r="B2079" s="7"/>
      <c r="C2079" s="16"/>
      <c r="D2079" s="55" t="s">
        <v>4469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3425</v>
      </c>
      <c r="B2081" s="6"/>
      <c r="C2081" s="6"/>
      <c r="D2081" s="6"/>
      <c r="E2081" s="7"/>
    </row>
    <row r="2082" hidden="1">
      <c r="A2082" s="20" t="s">
        <v>3426</v>
      </c>
      <c r="B2082" s="21" t="s">
        <v>3427</v>
      </c>
      <c r="C2082" s="22" t="s">
        <v>3428</v>
      </c>
      <c r="D2082" s="21" t="s">
        <v>3429</v>
      </c>
      <c r="E2082" s="23" t="s">
        <v>13</v>
      </c>
    </row>
    <row r="2083" hidden="1">
      <c r="A2083" s="56" t="s">
        <v>3430</v>
      </c>
      <c r="B2083" s="25">
        <v>7328.0</v>
      </c>
      <c r="C2083" s="26">
        <v>7328.0</v>
      </c>
      <c r="D2083" s="27">
        <v>0.0</v>
      </c>
      <c r="E2083" s="40"/>
    </row>
    <row r="2084" hidden="1">
      <c r="A2084" s="56" t="s">
        <v>3431</v>
      </c>
      <c r="B2084" s="29">
        <v>0.0</v>
      </c>
      <c r="C2084" s="26"/>
      <c r="D2084" s="27">
        <v>0.0</v>
      </c>
      <c r="E2084" s="40"/>
    </row>
    <row r="2085" hidden="1">
      <c r="A2085" s="56" t="s">
        <v>3432</v>
      </c>
      <c r="B2085" s="29">
        <v>0.0</v>
      </c>
      <c r="C2085" s="26"/>
      <c r="D2085" s="27">
        <v>0.0</v>
      </c>
      <c r="E2085" s="41"/>
    </row>
    <row r="2086" hidden="1">
      <c r="A2086" s="56" t="s">
        <v>3434</v>
      </c>
      <c r="B2086" s="25">
        <v>0.0</v>
      </c>
      <c r="C2086" s="26"/>
      <c r="D2086" s="27">
        <v>0.0</v>
      </c>
      <c r="E2086" s="40"/>
    </row>
    <row r="2087" hidden="1">
      <c r="A2087" s="31" t="s">
        <v>3436</v>
      </c>
      <c r="B2087" s="25">
        <v>0.0</v>
      </c>
      <c r="C2087" s="26"/>
      <c r="D2087" s="27">
        <v>0.0</v>
      </c>
      <c r="E2087" s="41"/>
    </row>
    <row r="2088" hidden="1">
      <c r="A2088" s="31" t="s">
        <v>3438</v>
      </c>
      <c r="B2088" s="29">
        <v>0.0</v>
      </c>
      <c r="C2088" s="26"/>
      <c r="D2088" s="27">
        <v>0.0</v>
      </c>
      <c r="E2088" s="41"/>
    </row>
    <row r="2089" hidden="1">
      <c r="A2089" s="31" t="s">
        <v>3439</v>
      </c>
      <c r="B2089" s="29">
        <v>744.0</v>
      </c>
      <c r="C2089" s="26">
        <v>744.0</v>
      </c>
      <c r="D2089" s="27">
        <v>0.0</v>
      </c>
      <c r="E2089" s="28" t="s">
        <v>7879</v>
      </c>
    </row>
    <row r="2090" hidden="1">
      <c r="A2090" s="31" t="s">
        <v>3441</v>
      </c>
      <c r="B2090" s="29">
        <v>480.0</v>
      </c>
      <c r="C2090" s="26">
        <v>480.0</v>
      </c>
      <c r="D2090" s="27">
        <v>0.0</v>
      </c>
      <c r="E2090" s="28"/>
    </row>
    <row r="2091" hidden="1">
      <c r="A2091" s="57" t="s">
        <v>3442</v>
      </c>
      <c r="B2091" s="29">
        <v>28779.0</v>
      </c>
      <c r="C2091" s="29">
        <v>28779.0</v>
      </c>
      <c r="D2091" s="27">
        <v>0.0</v>
      </c>
      <c r="E2091" s="41"/>
    </row>
    <row r="2092" hidden="1">
      <c r="A2092" s="57" t="s">
        <v>3443</v>
      </c>
      <c r="B2092" s="29">
        <v>8808.0</v>
      </c>
      <c r="C2092" s="58">
        <v>8808.0</v>
      </c>
      <c r="D2092" s="27">
        <v>0.0</v>
      </c>
      <c r="E2092" s="41"/>
    </row>
    <row r="2093" hidden="1">
      <c r="A2093" s="57" t="s">
        <v>3444</v>
      </c>
      <c r="B2093" s="29">
        <v>8822.0</v>
      </c>
      <c r="C2093" s="58">
        <v>8822.0</v>
      </c>
      <c r="D2093" s="27">
        <v>0.0</v>
      </c>
      <c r="E2093" s="41"/>
    </row>
    <row r="2094" hidden="1">
      <c r="A2094" s="57" t="s">
        <v>3445</v>
      </c>
      <c r="B2094" s="29">
        <v>5230.0</v>
      </c>
      <c r="C2094" s="58">
        <v>5230.0</v>
      </c>
      <c r="D2094" s="27">
        <v>0.0</v>
      </c>
      <c r="E2094" s="41"/>
    </row>
    <row r="2095" hidden="1">
      <c r="A2095" s="57" t="s">
        <v>3447</v>
      </c>
      <c r="B2095" s="29">
        <v>0.0</v>
      </c>
      <c r="C2095" s="58">
        <v>0.0</v>
      </c>
      <c r="D2095" s="27">
        <v>0.0</v>
      </c>
      <c r="E2095" s="41"/>
    </row>
    <row r="2096" hidden="1">
      <c r="A2096" s="57" t="s">
        <v>3448</v>
      </c>
      <c r="B2096" s="29">
        <v>0.0</v>
      </c>
      <c r="C2096" s="58">
        <v>0.0</v>
      </c>
      <c r="D2096" s="27">
        <v>0.0</v>
      </c>
      <c r="E2096" s="41"/>
    </row>
    <row r="2097" hidden="1">
      <c r="A2097" s="35" t="s">
        <v>3449</v>
      </c>
      <c r="B2097" s="29">
        <v>60190.5</v>
      </c>
      <c r="C2097" s="58">
        <v>60190.5</v>
      </c>
      <c r="D2097" s="27">
        <v>0.0</v>
      </c>
      <c r="E2097" s="41"/>
    </row>
    <row r="2098" hidden="1">
      <c r="A2098" s="36" t="s">
        <v>3450</v>
      </c>
      <c r="B2098" s="42">
        <v>0.5</v>
      </c>
      <c r="C2098" s="70">
        <v>0.5</v>
      </c>
      <c r="D2098" s="65">
        <v>0.0</v>
      </c>
      <c r="E2098" s="45"/>
    </row>
    <row r="2099" hidden="1"/>
    <row r="2100" hidden="1"/>
    <row r="2101" hidden="1">
      <c r="A2101" s="5" t="s">
        <v>4464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3423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45964.0</v>
      </c>
      <c r="B2105" s="6"/>
      <c r="C2105" s="53" t="s">
        <v>3424</v>
      </c>
      <c r="D2105" s="15">
        <v>45970.0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4" t="s">
        <v>4468</v>
      </c>
      <c r="B2107" s="7"/>
      <c r="C2107" s="16"/>
      <c r="D2107" s="55" t="s">
        <v>4469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3425</v>
      </c>
      <c r="B2109" s="6"/>
      <c r="C2109" s="6"/>
      <c r="D2109" s="6"/>
      <c r="E2109" s="7"/>
    </row>
    <row r="2110" hidden="1">
      <c r="A2110" s="20" t="s">
        <v>3426</v>
      </c>
      <c r="B2110" s="21" t="s">
        <v>3427</v>
      </c>
      <c r="C2110" s="22" t="s">
        <v>3428</v>
      </c>
      <c r="D2110" s="21" t="s">
        <v>3429</v>
      </c>
      <c r="E2110" s="23" t="s">
        <v>13</v>
      </c>
    </row>
    <row r="2111" hidden="1">
      <c r="A2111" s="56" t="s">
        <v>3430</v>
      </c>
      <c r="B2111" s="25">
        <v>9851.0</v>
      </c>
      <c r="C2111" s="26">
        <v>9851.0</v>
      </c>
      <c r="D2111" s="27">
        <v>0.0</v>
      </c>
      <c r="E2111" s="40"/>
    </row>
    <row r="2112" hidden="1">
      <c r="A2112" s="56" t="s">
        <v>3431</v>
      </c>
      <c r="B2112" s="29">
        <v>0.0</v>
      </c>
      <c r="C2112" s="26"/>
      <c r="D2112" s="27">
        <v>0.0</v>
      </c>
      <c r="E2112" s="40"/>
    </row>
    <row r="2113" hidden="1">
      <c r="A2113" s="56" t="s">
        <v>3432</v>
      </c>
      <c r="B2113" s="29">
        <v>0.0</v>
      </c>
      <c r="C2113" s="26"/>
      <c r="D2113" s="27">
        <v>0.0</v>
      </c>
      <c r="E2113" s="41"/>
    </row>
    <row r="2114" hidden="1">
      <c r="A2114" s="56" t="s">
        <v>3434</v>
      </c>
      <c r="B2114" s="25">
        <v>0.0</v>
      </c>
      <c r="C2114" s="26"/>
      <c r="D2114" s="27">
        <v>0.0</v>
      </c>
      <c r="E2114" s="40"/>
    </row>
    <row r="2115" hidden="1">
      <c r="A2115" s="31" t="s">
        <v>3436</v>
      </c>
      <c r="B2115" s="25">
        <v>0.0</v>
      </c>
      <c r="C2115" s="26"/>
      <c r="D2115" s="27">
        <v>0.0</v>
      </c>
      <c r="E2115" s="41"/>
    </row>
    <row r="2116" hidden="1">
      <c r="A2116" s="31" t="s">
        <v>3438</v>
      </c>
      <c r="B2116" s="29">
        <v>0.0</v>
      </c>
      <c r="C2116" s="26"/>
      <c r="D2116" s="27">
        <v>0.0</v>
      </c>
      <c r="E2116" s="41"/>
    </row>
    <row r="2117" hidden="1">
      <c r="A2117" s="31" t="s">
        <v>3439</v>
      </c>
      <c r="B2117" s="29">
        <v>1614.0</v>
      </c>
      <c r="C2117" s="26">
        <v>1614.0</v>
      </c>
      <c r="D2117" s="27">
        <v>0.0</v>
      </c>
      <c r="E2117" s="28" t="s">
        <v>7880</v>
      </c>
    </row>
    <row r="2118" hidden="1">
      <c r="A2118" s="31" t="s">
        <v>3441</v>
      </c>
      <c r="B2118" s="29">
        <v>2360.0</v>
      </c>
      <c r="C2118" s="26">
        <v>2360.0</v>
      </c>
      <c r="D2118" s="27">
        <v>0.0</v>
      </c>
      <c r="E2118" s="28"/>
    </row>
    <row r="2119" hidden="1">
      <c r="A2119" s="57" t="s">
        <v>3442</v>
      </c>
      <c r="B2119" s="29">
        <v>78818.0</v>
      </c>
      <c r="C2119" s="29">
        <v>78818.0</v>
      </c>
      <c r="D2119" s="27">
        <v>0.0</v>
      </c>
      <c r="E2119" s="41"/>
    </row>
    <row r="2120" hidden="1">
      <c r="A2120" s="57" t="s">
        <v>3443</v>
      </c>
      <c r="B2120" s="29">
        <v>26355.0</v>
      </c>
      <c r="C2120" s="58">
        <v>26355.0</v>
      </c>
      <c r="D2120" s="27">
        <v>0.0</v>
      </c>
      <c r="E2120" s="41"/>
    </row>
    <row r="2121" hidden="1">
      <c r="A2121" s="57" t="s">
        <v>3444</v>
      </c>
      <c r="B2121" s="29">
        <v>44078.0</v>
      </c>
      <c r="C2121" s="58">
        <v>44078.0</v>
      </c>
      <c r="D2121" s="27">
        <v>0.0</v>
      </c>
      <c r="E2121" s="41"/>
    </row>
    <row r="2122" hidden="1">
      <c r="A2122" s="57" t="s">
        <v>3445</v>
      </c>
      <c r="B2122" s="29">
        <v>30549.0</v>
      </c>
      <c r="C2122" s="58">
        <v>30549.0</v>
      </c>
      <c r="D2122" s="27">
        <v>0.0</v>
      </c>
      <c r="E2122" s="41"/>
    </row>
    <row r="2123" hidden="1">
      <c r="A2123" s="57" t="s">
        <v>3447</v>
      </c>
      <c r="B2123" s="29">
        <v>0.0</v>
      </c>
      <c r="C2123" s="58">
        <v>0.0</v>
      </c>
      <c r="D2123" s="27">
        <v>0.0</v>
      </c>
      <c r="E2123" s="41"/>
    </row>
    <row r="2124" hidden="1">
      <c r="A2124" s="57" t="s">
        <v>3448</v>
      </c>
      <c r="B2124" s="29">
        <v>0.0</v>
      </c>
      <c r="C2124" s="58">
        <v>0.0</v>
      </c>
      <c r="D2124" s="27">
        <v>0.0</v>
      </c>
      <c r="E2124" s="41"/>
    </row>
    <row r="2125" hidden="1">
      <c r="A2125" s="35" t="s">
        <v>3449</v>
      </c>
      <c r="B2125" s="29">
        <v>193543.5</v>
      </c>
      <c r="C2125" s="58">
        <v>193543.5</v>
      </c>
      <c r="D2125" s="27">
        <v>0.0</v>
      </c>
      <c r="E2125" s="41"/>
    </row>
    <row r="2126" hidden="1">
      <c r="A2126" s="36" t="s">
        <v>3450</v>
      </c>
      <c r="B2126" s="42">
        <v>81.5</v>
      </c>
      <c r="C2126" s="70">
        <v>81.5</v>
      </c>
      <c r="D2126" s="65">
        <v>0.0</v>
      </c>
      <c r="E2126" s="45"/>
    </row>
    <row r="2127" hidden="1"/>
    <row r="2128" hidden="1"/>
    <row r="2129" hidden="1">
      <c r="A2129" s="5" t="s">
        <v>4464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3423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45971.0</v>
      </c>
      <c r="B2133" s="6"/>
      <c r="C2133" s="53" t="s">
        <v>3424</v>
      </c>
      <c r="D2133" s="15">
        <v>45977.0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4" t="s">
        <v>4468</v>
      </c>
      <c r="B2135" s="7"/>
      <c r="C2135" s="16"/>
      <c r="D2135" s="55" t="s">
        <v>4469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3425</v>
      </c>
      <c r="B2137" s="6"/>
      <c r="C2137" s="6"/>
      <c r="D2137" s="6"/>
      <c r="E2137" s="7"/>
    </row>
    <row r="2138" hidden="1">
      <c r="A2138" s="20" t="s">
        <v>3426</v>
      </c>
      <c r="B2138" s="21" t="s">
        <v>3427</v>
      </c>
      <c r="C2138" s="22" t="s">
        <v>3428</v>
      </c>
      <c r="D2138" s="21" t="s">
        <v>3429</v>
      </c>
      <c r="E2138" s="23" t="s">
        <v>13</v>
      </c>
    </row>
    <row r="2139" hidden="1">
      <c r="A2139" s="56" t="s">
        <v>3430</v>
      </c>
      <c r="B2139" s="25">
        <v>6581.0</v>
      </c>
      <c r="C2139" s="26">
        <v>6581.0</v>
      </c>
      <c r="D2139" s="27">
        <v>0.0</v>
      </c>
      <c r="E2139" s="40"/>
    </row>
    <row r="2140" hidden="1">
      <c r="A2140" s="56" t="s">
        <v>3431</v>
      </c>
      <c r="B2140" s="29">
        <v>12366.0</v>
      </c>
      <c r="C2140" s="26">
        <v>12366.0</v>
      </c>
      <c r="D2140" s="27">
        <v>0.0</v>
      </c>
      <c r="E2140" s="40"/>
    </row>
    <row r="2141" hidden="1">
      <c r="A2141" s="56" t="s">
        <v>3432</v>
      </c>
      <c r="B2141" s="29">
        <v>0.0</v>
      </c>
      <c r="C2141" s="26"/>
      <c r="D2141" s="27">
        <v>0.0</v>
      </c>
      <c r="E2141" s="41"/>
    </row>
    <row r="2142" hidden="1">
      <c r="A2142" s="56" t="s">
        <v>3434</v>
      </c>
      <c r="B2142" s="25">
        <v>0.0</v>
      </c>
      <c r="C2142" s="26"/>
      <c r="D2142" s="27">
        <v>0.0</v>
      </c>
      <c r="E2142" s="40"/>
    </row>
    <row r="2143" hidden="1">
      <c r="A2143" s="31" t="s">
        <v>3436</v>
      </c>
      <c r="B2143" s="25">
        <v>0.0</v>
      </c>
      <c r="C2143" s="26"/>
      <c r="D2143" s="27">
        <v>0.0</v>
      </c>
      <c r="E2143" s="41"/>
    </row>
    <row r="2144" hidden="1">
      <c r="A2144" s="31" t="s">
        <v>3438</v>
      </c>
      <c r="B2144" s="29">
        <v>0.0</v>
      </c>
      <c r="C2144" s="26"/>
      <c r="D2144" s="27">
        <v>0.0</v>
      </c>
      <c r="E2144" s="41"/>
    </row>
    <row r="2145" hidden="1">
      <c r="A2145" s="31" t="s">
        <v>3439</v>
      </c>
      <c r="B2145" s="29">
        <v>0.0</v>
      </c>
      <c r="C2145" s="26"/>
      <c r="D2145" s="27">
        <v>0.0</v>
      </c>
      <c r="E2145" s="28"/>
    </row>
    <row r="2146" hidden="1">
      <c r="A2146" s="31" t="s">
        <v>3441</v>
      </c>
      <c r="B2146" s="29">
        <v>2120.0</v>
      </c>
      <c r="C2146" s="26">
        <v>2080.0</v>
      </c>
      <c r="D2146" s="27">
        <v>-40.0</v>
      </c>
      <c r="E2146" s="28" t="s">
        <v>7881</v>
      </c>
    </row>
    <row r="2147" hidden="1">
      <c r="A2147" s="57" t="s">
        <v>3442</v>
      </c>
      <c r="B2147" s="29">
        <v>79563.0</v>
      </c>
      <c r="C2147" s="29">
        <v>79563.0</v>
      </c>
      <c r="D2147" s="27">
        <v>0.0</v>
      </c>
      <c r="E2147" s="41"/>
    </row>
    <row r="2148" hidden="1">
      <c r="A2148" s="57" t="s">
        <v>3443</v>
      </c>
      <c r="B2148" s="29">
        <v>27155.0</v>
      </c>
      <c r="C2148" s="58">
        <v>27155.0</v>
      </c>
      <c r="D2148" s="27">
        <v>0.0</v>
      </c>
      <c r="E2148" s="41"/>
    </row>
    <row r="2149" hidden="1">
      <c r="A2149" s="57" t="s">
        <v>3444</v>
      </c>
      <c r="B2149" s="29">
        <v>46165.0</v>
      </c>
      <c r="C2149" s="58">
        <v>46247.0</v>
      </c>
      <c r="D2149" s="27">
        <v>82.0</v>
      </c>
      <c r="E2149" s="41"/>
    </row>
    <row r="2150" hidden="1">
      <c r="A2150" s="57" t="s">
        <v>3445</v>
      </c>
      <c r="B2150" s="29">
        <v>32639.0</v>
      </c>
      <c r="C2150" s="58">
        <v>32639.0</v>
      </c>
      <c r="D2150" s="27">
        <v>0.0</v>
      </c>
      <c r="E2150" s="41"/>
    </row>
    <row r="2151" hidden="1">
      <c r="A2151" s="57" t="s">
        <v>3447</v>
      </c>
      <c r="B2151" s="29">
        <v>0.0</v>
      </c>
      <c r="C2151" s="58">
        <v>0.0</v>
      </c>
      <c r="D2151" s="27">
        <v>0.0</v>
      </c>
      <c r="E2151" s="41"/>
    </row>
    <row r="2152" hidden="1">
      <c r="A2152" s="57" t="s">
        <v>3448</v>
      </c>
      <c r="B2152" s="29">
        <v>0.0</v>
      </c>
      <c r="C2152" s="58">
        <v>0.0</v>
      </c>
      <c r="D2152" s="27">
        <v>0.0</v>
      </c>
      <c r="E2152" s="41"/>
    </row>
    <row r="2153" hidden="1">
      <c r="A2153" s="35" t="s">
        <v>3449</v>
      </c>
      <c r="B2153" s="29">
        <v>206588.0</v>
      </c>
      <c r="C2153" s="58">
        <v>206670.0</v>
      </c>
      <c r="D2153" s="27">
        <v>82.0</v>
      </c>
      <c r="E2153" s="41"/>
    </row>
    <row r="2154" hidden="1">
      <c r="A2154" s="36" t="s">
        <v>3450</v>
      </c>
      <c r="B2154" s="42">
        <v>1.0</v>
      </c>
      <c r="C2154" s="70">
        <v>-39.0</v>
      </c>
      <c r="D2154" s="65">
        <v>-40.0</v>
      </c>
      <c r="E2154" s="45"/>
    </row>
    <row r="2155" hidden="1"/>
    <row r="2156" hidden="1"/>
    <row r="2157" hidden="1">
      <c r="A2157" s="5" t="s">
        <v>4464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3423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45978.0</v>
      </c>
      <c r="B2161" s="6"/>
      <c r="C2161" s="53" t="s">
        <v>3424</v>
      </c>
      <c r="D2161" s="15">
        <v>45984.0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4" t="s">
        <v>4468</v>
      </c>
      <c r="B2163" s="7"/>
      <c r="C2163" s="16"/>
      <c r="D2163" s="55" t="s">
        <v>4469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3425</v>
      </c>
      <c r="B2165" s="6"/>
      <c r="C2165" s="6"/>
      <c r="D2165" s="6"/>
      <c r="E2165" s="7"/>
    </row>
    <row r="2166" hidden="1">
      <c r="A2166" s="20" t="s">
        <v>3426</v>
      </c>
      <c r="B2166" s="21" t="s">
        <v>3427</v>
      </c>
      <c r="C2166" s="22" t="s">
        <v>3428</v>
      </c>
      <c r="D2166" s="21" t="s">
        <v>3429</v>
      </c>
      <c r="E2166" s="23" t="s">
        <v>13</v>
      </c>
    </row>
    <row r="2167" hidden="1">
      <c r="A2167" s="56" t="s">
        <v>3430</v>
      </c>
      <c r="B2167" s="25">
        <v>6003.0</v>
      </c>
      <c r="C2167" s="26">
        <v>6003.0</v>
      </c>
      <c r="D2167" s="27">
        <v>0.0</v>
      </c>
      <c r="E2167" s="40"/>
    </row>
    <row r="2168" hidden="1">
      <c r="A2168" s="56" t="s">
        <v>3431</v>
      </c>
      <c r="B2168" s="29">
        <v>10482.0</v>
      </c>
      <c r="C2168" s="26">
        <v>10482.0</v>
      </c>
      <c r="D2168" s="27">
        <v>0.0</v>
      </c>
      <c r="E2168" s="40"/>
    </row>
    <row r="2169" hidden="1">
      <c r="A2169" s="56" t="s">
        <v>3432</v>
      </c>
      <c r="B2169" s="29">
        <v>0.0</v>
      </c>
      <c r="C2169" s="26"/>
      <c r="D2169" s="27">
        <v>0.0</v>
      </c>
      <c r="E2169" s="41"/>
    </row>
    <row r="2170" hidden="1">
      <c r="A2170" s="56" t="s">
        <v>3434</v>
      </c>
      <c r="B2170" s="25">
        <v>0.0</v>
      </c>
      <c r="C2170" s="26"/>
      <c r="D2170" s="27">
        <v>0.0</v>
      </c>
      <c r="E2170" s="40"/>
    </row>
    <row r="2171" hidden="1">
      <c r="A2171" s="31" t="s">
        <v>3436</v>
      </c>
      <c r="B2171" s="25">
        <v>0.0</v>
      </c>
      <c r="C2171" s="26"/>
      <c r="D2171" s="27">
        <v>0.0</v>
      </c>
      <c r="E2171" s="41"/>
    </row>
    <row r="2172" hidden="1">
      <c r="A2172" s="31" t="s">
        <v>3438</v>
      </c>
      <c r="B2172" s="29">
        <v>0.0</v>
      </c>
      <c r="C2172" s="26"/>
      <c r="D2172" s="27">
        <v>0.0</v>
      </c>
      <c r="E2172" s="41"/>
    </row>
    <row r="2173" hidden="1">
      <c r="A2173" s="31" t="s">
        <v>3439</v>
      </c>
      <c r="B2173" s="29">
        <v>0.0</v>
      </c>
      <c r="C2173" s="26"/>
      <c r="D2173" s="27">
        <v>0.0</v>
      </c>
      <c r="E2173" s="28"/>
    </row>
    <row r="2174" hidden="1">
      <c r="A2174" s="31" t="s">
        <v>3441</v>
      </c>
      <c r="B2174" s="29">
        <v>2160.0</v>
      </c>
      <c r="C2174" s="26">
        <v>2160.0</v>
      </c>
      <c r="D2174" s="27">
        <v>0.0</v>
      </c>
      <c r="E2174" s="28"/>
    </row>
    <row r="2175" hidden="1">
      <c r="A2175" s="57" t="s">
        <v>3442</v>
      </c>
      <c r="B2175" s="29">
        <v>83979.0</v>
      </c>
      <c r="C2175" s="29">
        <v>83979.0</v>
      </c>
      <c r="D2175" s="27">
        <v>0.0</v>
      </c>
      <c r="E2175" s="41"/>
    </row>
    <row r="2176" hidden="1">
      <c r="A2176" s="57" t="s">
        <v>3443</v>
      </c>
      <c r="B2176" s="29">
        <v>25205.0</v>
      </c>
      <c r="C2176" s="58">
        <v>24782.0</v>
      </c>
      <c r="D2176" s="27">
        <v>-423.0</v>
      </c>
      <c r="E2176" s="41"/>
    </row>
    <row r="2177" hidden="1">
      <c r="A2177" s="57" t="s">
        <v>3444</v>
      </c>
      <c r="B2177" s="29">
        <v>43098.0</v>
      </c>
      <c r="C2177" s="58">
        <v>43098.0</v>
      </c>
      <c r="D2177" s="27">
        <v>0.0</v>
      </c>
      <c r="E2177" s="41"/>
    </row>
    <row r="2178" hidden="1">
      <c r="A2178" s="57" t="s">
        <v>3445</v>
      </c>
      <c r="B2178" s="29">
        <v>29606.0</v>
      </c>
      <c r="C2178" s="58">
        <v>29606.0</v>
      </c>
      <c r="D2178" s="27">
        <v>0.0</v>
      </c>
      <c r="E2178" s="41"/>
    </row>
    <row r="2179" hidden="1">
      <c r="A2179" s="57" t="s">
        <v>3447</v>
      </c>
      <c r="B2179" s="29">
        <v>0.0</v>
      </c>
      <c r="C2179" s="58">
        <v>0.0</v>
      </c>
      <c r="D2179" s="27">
        <v>0.0</v>
      </c>
      <c r="E2179" s="41"/>
    </row>
    <row r="2180" hidden="1">
      <c r="A2180" s="57" t="s">
        <v>3448</v>
      </c>
      <c r="B2180" s="29">
        <v>0.0</v>
      </c>
      <c r="C2180" s="58">
        <v>0.0</v>
      </c>
      <c r="D2180" s="27">
        <v>0.0</v>
      </c>
      <c r="E2180" s="41"/>
    </row>
    <row r="2181" hidden="1">
      <c r="A2181" s="35" t="s">
        <v>3449</v>
      </c>
      <c r="B2181" s="29">
        <v>200532.5</v>
      </c>
      <c r="C2181" s="58">
        <v>200109.5</v>
      </c>
      <c r="D2181" s="27">
        <v>-423.0</v>
      </c>
      <c r="E2181" s="41"/>
    </row>
    <row r="2182" hidden="1">
      <c r="A2182" s="36" t="s">
        <v>3450</v>
      </c>
      <c r="B2182" s="42">
        <v>0.5</v>
      </c>
      <c r="C2182" s="70">
        <v>0.5</v>
      </c>
      <c r="D2182" s="65">
        <v>0.0</v>
      </c>
      <c r="E2182" s="45"/>
    </row>
    <row r="2183" hidden="1"/>
    <row r="2184" hidden="1"/>
    <row r="2185" hidden="1">
      <c r="A2185" s="5" t="s">
        <v>4464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3423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45985.0</v>
      </c>
      <c r="B2189" s="6"/>
      <c r="C2189" s="53" t="s">
        <v>3424</v>
      </c>
      <c r="D2189" s="15">
        <v>45991.0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4" t="s">
        <v>4468</v>
      </c>
      <c r="B2191" s="7"/>
      <c r="C2191" s="16"/>
      <c r="D2191" s="55" t="s">
        <v>4469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3425</v>
      </c>
      <c r="B2193" s="6"/>
      <c r="C2193" s="6"/>
      <c r="D2193" s="6"/>
      <c r="E2193" s="7"/>
    </row>
    <row r="2194" hidden="1">
      <c r="A2194" s="20" t="s">
        <v>3426</v>
      </c>
      <c r="B2194" s="21" t="s">
        <v>3427</v>
      </c>
      <c r="C2194" s="22" t="s">
        <v>3428</v>
      </c>
      <c r="D2194" s="21" t="s">
        <v>3429</v>
      </c>
      <c r="E2194" s="23" t="s">
        <v>13</v>
      </c>
    </row>
    <row r="2195" hidden="1">
      <c r="A2195" s="56" t="s">
        <v>3430</v>
      </c>
      <c r="B2195" s="25">
        <v>9058.0</v>
      </c>
      <c r="C2195" s="26">
        <v>9058.0</v>
      </c>
      <c r="D2195" s="27">
        <v>0.0</v>
      </c>
      <c r="E2195" s="40"/>
    </row>
    <row r="2196" hidden="1">
      <c r="A2196" s="56" t="s">
        <v>3431</v>
      </c>
      <c r="B2196" s="29">
        <v>14373.0</v>
      </c>
      <c r="C2196" s="26">
        <v>14373.0</v>
      </c>
      <c r="D2196" s="27">
        <v>0.0</v>
      </c>
      <c r="E2196" s="40"/>
    </row>
    <row r="2197" hidden="1">
      <c r="A2197" s="56" t="s">
        <v>3432</v>
      </c>
      <c r="B2197" s="29">
        <v>0.0</v>
      </c>
      <c r="C2197" s="26"/>
      <c r="D2197" s="27">
        <v>0.0</v>
      </c>
      <c r="E2197" s="41"/>
    </row>
    <row r="2198" hidden="1">
      <c r="A2198" s="56" t="s">
        <v>3434</v>
      </c>
      <c r="B2198" s="25">
        <v>0.0</v>
      </c>
      <c r="C2198" s="26"/>
      <c r="D2198" s="27">
        <v>0.0</v>
      </c>
      <c r="E2198" s="40"/>
    </row>
    <row r="2199" hidden="1">
      <c r="A2199" s="31" t="s">
        <v>3436</v>
      </c>
      <c r="B2199" s="25">
        <v>0.0</v>
      </c>
      <c r="C2199" s="26"/>
      <c r="D2199" s="27">
        <v>0.0</v>
      </c>
      <c r="E2199" s="41"/>
    </row>
    <row r="2200" hidden="1">
      <c r="A2200" s="31" t="s">
        <v>3438</v>
      </c>
      <c r="B2200" s="29">
        <v>0.0</v>
      </c>
      <c r="C2200" s="26"/>
      <c r="D2200" s="27">
        <v>0.0</v>
      </c>
      <c r="E2200" s="41"/>
    </row>
    <row r="2201" hidden="1">
      <c r="A2201" s="31" t="s">
        <v>3439</v>
      </c>
      <c r="B2201" s="29">
        <v>159.0</v>
      </c>
      <c r="C2201" s="26">
        <v>159.0</v>
      </c>
      <c r="D2201" s="27">
        <v>0.0</v>
      </c>
      <c r="E2201" s="28" t="s">
        <v>7882</v>
      </c>
    </row>
    <row r="2202" hidden="1">
      <c r="A2202" s="31" t="s">
        <v>3441</v>
      </c>
      <c r="B2202" s="29">
        <v>2560.0</v>
      </c>
      <c r="C2202" s="26">
        <v>2560.0</v>
      </c>
      <c r="D2202" s="27">
        <v>0.0</v>
      </c>
      <c r="E2202" s="28"/>
    </row>
    <row r="2203" hidden="1">
      <c r="A2203" s="57" t="s">
        <v>3442</v>
      </c>
      <c r="B2203" s="29">
        <v>78246.0</v>
      </c>
      <c r="C2203" s="29">
        <v>78246.0</v>
      </c>
      <c r="D2203" s="27">
        <v>0.0</v>
      </c>
      <c r="E2203" s="41"/>
    </row>
    <row r="2204" hidden="1">
      <c r="A2204" s="57" t="s">
        <v>3443</v>
      </c>
      <c r="B2204" s="29">
        <v>20790.0</v>
      </c>
      <c r="C2204" s="58">
        <v>20790.0</v>
      </c>
      <c r="D2204" s="27">
        <v>0.0</v>
      </c>
      <c r="E2204" s="41"/>
    </row>
    <row r="2205" hidden="1">
      <c r="A2205" s="57" t="s">
        <v>3444</v>
      </c>
      <c r="B2205" s="29">
        <v>39130.0</v>
      </c>
      <c r="C2205" s="58">
        <v>39130.0</v>
      </c>
      <c r="D2205" s="27">
        <v>0.0</v>
      </c>
      <c r="E2205" s="41"/>
    </row>
    <row r="2206" hidden="1">
      <c r="A2206" s="57" t="s">
        <v>3445</v>
      </c>
      <c r="B2206" s="29">
        <v>30166.1</v>
      </c>
      <c r="C2206" s="58">
        <v>30166.1</v>
      </c>
      <c r="D2206" s="27">
        <v>0.0</v>
      </c>
      <c r="E2206" s="41"/>
    </row>
    <row r="2207" hidden="1">
      <c r="A2207" s="57" t="s">
        <v>3447</v>
      </c>
      <c r="B2207" s="29">
        <v>0.0</v>
      </c>
      <c r="C2207" s="58">
        <v>0.0</v>
      </c>
      <c r="D2207" s="27">
        <v>0.0</v>
      </c>
      <c r="E2207" s="41"/>
    </row>
    <row r="2208" hidden="1">
      <c r="A2208" s="57" t="s">
        <v>3448</v>
      </c>
      <c r="B2208" s="29">
        <v>0.0</v>
      </c>
      <c r="C2208" s="58">
        <v>0.0</v>
      </c>
      <c r="D2208" s="27">
        <v>0.0</v>
      </c>
      <c r="E2208" s="41"/>
    </row>
    <row r="2209" hidden="1">
      <c r="A2209" s="35" t="s">
        <v>3449</v>
      </c>
      <c r="B2209" s="29">
        <v>194481.6</v>
      </c>
      <c r="C2209" s="58">
        <v>194481.6</v>
      </c>
      <c r="D2209" s="27">
        <v>0.0</v>
      </c>
      <c r="E2209" s="41"/>
    </row>
    <row r="2210" hidden="1">
      <c r="A2210" s="36" t="s">
        <v>3450</v>
      </c>
      <c r="B2210" s="42">
        <v>0.5</v>
      </c>
      <c r="C2210" s="70">
        <v>0.5</v>
      </c>
      <c r="D2210" s="65">
        <v>0.0</v>
      </c>
      <c r="E2210" s="45"/>
    </row>
    <row r="2211" hidden="1"/>
    <row r="2212" hidden="1"/>
    <row r="2213" hidden="1">
      <c r="A2213" s="5" t="s">
        <v>4464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3423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45992.0</v>
      </c>
      <c r="B2217" s="6"/>
      <c r="C2217" s="53" t="s">
        <v>3424</v>
      </c>
      <c r="D2217" s="15">
        <v>45998.0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4" t="s">
        <v>4468</v>
      </c>
      <c r="B2219" s="7"/>
      <c r="C2219" s="16"/>
      <c r="D2219" s="55" t="s">
        <v>4469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3425</v>
      </c>
      <c r="B2221" s="6"/>
      <c r="C2221" s="6"/>
      <c r="D2221" s="6"/>
      <c r="E2221" s="7"/>
    </row>
    <row r="2222" hidden="1">
      <c r="A2222" s="20" t="s">
        <v>3426</v>
      </c>
      <c r="B2222" s="21" t="s">
        <v>3427</v>
      </c>
      <c r="C2222" s="22" t="s">
        <v>3428</v>
      </c>
      <c r="D2222" s="21" t="s">
        <v>3429</v>
      </c>
      <c r="E2222" s="23" t="s">
        <v>13</v>
      </c>
    </row>
    <row r="2223" hidden="1">
      <c r="A2223" s="56" t="s">
        <v>3430</v>
      </c>
      <c r="B2223" s="25">
        <v>11587.0</v>
      </c>
      <c r="C2223" s="26">
        <v>11587.0</v>
      </c>
      <c r="D2223" s="27">
        <v>0.0</v>
      </c>
      <c r="E2223" s="40"/>
    </row>
    <row r="2224" hidden="1">
      <c r="A2224" s="56" t="s">
        <v>3431</v>
      </c>
      <c r="B2224" s="29">
        <v>12173.0</v>
      </c>
      <c r="C2224" s="26">
        <v>12173.0</v>
      </c>
      <c r="D2224" s="27">
        <v>0.0</v>
      </c>
      <c r="E2224" s="40"/>
    </row>
    <row r="2225" hidden="1">
      <c r="A2225" s="56" t="s">
        <v>3432</v>
      </c>
      <c r="B2225" s="29">
        <v>0.0</v>
      </c>
      <c r="C2225" s="26"/>
      <c r="D2225" s="27">
        <v>0.0</v>
      </c>
      <c r="E2225" s="41"/>
    </row>
    <row r="2226" hidden="1">
      <c r="A2226" s="56" t="s">
        <v>3434</v>
      </c>
      <c r="B2226" s="25">
        <v>200.0</v>
      </c>
      <c r="C2226" s="26">
        <v>500.0</v>
      </c>
      <c r="D2226" s="27">
        <v>300.0</v>
      </c>
      <c r="E2226" s="40"/>
    </row>
    <row r="2227" hidden="1">
      <c r="A2227" s="31" t="s">
        <v>3436</v>
      </c>
      <c r="B2227" s="25">
        <v>0.0</v>
      </c>
      <c r="C2227" s="26"/>
      <c r="D2227" s="27">
        <v>0.0</v>
      </c>
      <c r="E2227" s="41"/>
    </row>
    <row r="2228" hidden="1">
      <c r="A2228" s="31" t="s">
        <v>3438</v>
      </c>
      <c r="B2228" s="29">
        <v>0.0</v>
      </c>
      <c r="C2228" s="26"/>
      <c r="D2228" s="27">
        <v>0.0</v>
      </c>
      <c r="E2228" s="41"/>
    </row>
    <row r="2229" hidden="1">
      <c r="A2229" s="31" t="s">
        <v>3439</v>
      </c>
      <c r="B2229" s="29">
        <v>0.0</v>
      </c>
      <c r="C2229" s="26"/>
      <c r="D2229" s="27">
        <v>0.0</v>
      </c>
      <c r="E2229" s="28"/>
    </row>
    <row r="2230" hidden="1">
      <c r="A2230" s="31" t="s">
        <v>3441</v>
      </c>
      <c r="B2230" s="29">
        <v>2560.0</v>
      </c>
      <c r="C2230" s="26">
        <v>2560.0</v>
      </c>
      <c r="D2230" s="27">
        <v>0.0</v>
      </c>
      <c r="E2230" s="28"/>
    </row>
    <row r="2231" hidden="1">
      <c r="A2231" s="57" t="s">
        <v>3442</v>
      </c>
      <c r="B2231" s="29">
        <v>90106.0</v>
      </c>
      <c r="C2231" s="29">
        <v>90106.0</v>
      </c>
      <c r="D2231" s="27">
        <v>0.0</v>
      </c>
      <c r="E2231" s="41"/>
    </row>
    <row r="2232" hidden="1">
      <c r="A2232" s="57" t="s">
        <v>3443</v>
      </c>
      <c r="B2232" s="29">
        <v>22590.0</v>
      </c>
      <c r="C2232" s="58">
        <v>22590.0</v>
      </c>
      <c r="D2232" s="27">
        <v>0.0</v>
      </c>
      <c r="E2232" s="41"/>
    </row>
    <row r="2233" hidden="1">
      <c r="A2233" s="57" t="s">
        <v>3444</v>
      </c>
      <c r="B2233" s="29">
        <v>52733.0</v>
      </c>
      <c r="C2233" s="58">
        <v>52733.0</v>
      </c>
      <c r="D2233" s="27">
        <v>0.0</v>
      </c>
      <c r="E2233" s="41"/>
    </row>
    <row r="2234" hidden="1">
      <c r="A2234" s="57" t="s">
        <v>3445</v>
      </c>
      <c r="B2234" s="29">
        <v>36367.0</v>
      </c>
      <c r="C2234" s="58">
        <v>36367.0</v>
      </c>
      <c r="D2234" s="27">
        <v>0.0</v>
      </c>
      <c r="E2234" s="41"/>
    </row>
    <row r="2235" hidden="1">
      <c r="A2235" s="57" t="s">
        <v>3447</v>
      </c>
      <c r="B2235" s="29">
        <v>0.0</v>
      </c>
      <c r="C2235" s="58">
        <v>0.0</v>
      </c>
      <c r="D2235" s="27">
        <v>0.0</v>
      </c>
      <c r="E2235" s="41"/>
    </row>
    <row r="2236" hidden="1">
      <c r="A2236" s="57" t="s">
        <v>3448</v>
      </c>
      <c r="B2236" s="29">
        <v>0.0</v>
      </c>
      <c r="C2236" s="58">
        <v>0.0</v>
      </c>
      <c r="D2236" s="27">
        <v>0.0</v>
      </c>
      <c r="E2236" s="41"/>
    </row>
    <row r="2237" hidden="1">
      <c r="A2237" s="35" t="s">
        <v>3449</v>
      </c>
      <c r="B2237" s="29">
        <v>228314.5</v>
      </c>
      <c r="C2237" s="58">
        <v>228314.5</v>
      </c>
      <c r="D2237" s="27">
        <v>0.0</v>
      </c>
      <c r="E2237" s="41"/>
    </row>
    <row r="2238" hidden="1">
      <c r="A2238" s="36" t="s">
        <v>3450</v>
      </c>
      <c r="B2238" s="42">
        <v>1.5</v>
      </c>
      <c r="C2238" s="70">
        <v>301.5</v>
      </c>
      <c r="D2238" s="65">
        <v>300.0</v>
      </c>
      <c r="E2238" s="45"/>
    </row>
    <row r="2239" hidden="1"/>
    <row r="2240" hidden="1"/>
    <row r="2241" hidden="1">
      <c r="A2241" s="5" t="s">
        <v>4464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3423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45999.0</v>
      </c>
      <c r="B2245" s="6"/>
      <c r="C2245" s="53" t="s">
        <v>3424</v>
      </c>
      <c r="D2245" s="15">
        <v>46005.0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4" t="s">
        <v>4468</v>
      </c>
      <c r="B2247" s="7"/>
      <c r="C2247" s="16"/>
      <c r="D2247" s="55" t="s">
        <v>4469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3425</v>
      </c>
      <c r="B2249" s="6"/>
      <c r="C2249" s="6"/>
      <c r="D2249" s="6"/>
      <c r="E2249" s="7"/>
    </row>
    <row r="2250" hidden="1">
      <c r="A2250" s="20" t="s">
        <v>3426</v>
      </c>
      <c r="B2250" s="21" t="s">
        <v>3427</v>
      </c>
      <c r="C2250" s="22" t="s">
        <v>3428</v>
      </c>
      <c r="D2250" s="21" t="s">
        <v>3429</v>
      </c>
      <c r="E2250" s="23" t="s">
        <v>13</v>
      </c>
    </row>
    <row r="2251" hidden="1">
      <c r="A2251" s="56" t="s">
        <v>3430</v>
      </c>
      <c r="B2251" s="25">
        <v>6467.0</v>
      </c>
      <c r="C2251" s="26">
        <v>5467.0</v>
      </c>
      <c r="D2251" s="27">
        <v>-1000.0</v>
      </c>
      <c r="E2251" s="40"/>
    </row>
    <row r="2252" hidden="1">
      <c r="A2252" s="56" t="s">
        <v>3431</v>
      </c>
      <c r="B2252" s="29">
        <v>11178.0</v>
      </c>
      <c r="C2252" s="26">
        <v>11178.0</v>
      </c>
      <c r="D2252" s="27">
        <v>0.0</v>
      </c>
      <c r="E2252" s="40"/>
    </row>
    <row r="2253" hidden="1">
      <c r="A2253" s="56" t="s">
        <v>3432</v>
      </c>
      <c r="B2253" s="29">
        <v>300.0</v>
      </c>
      <c r="C2253" s="26">
        <v>300.0</v>
      </c>
      <c r="D2253" s="27">
        <v>0.0</v>
      </c>
      <c r="E2253" s="41"/>
    </row>
    <row r="2254" hidden="1">
      <c r="A2254" s="56" t="s">
        <v>3434</v>
      </c>
      <c r="B2254" s="25">
        <v>0.0</v>
      </c>
      <c r="C2254" s="26"/>
      <c r="D2254" s="27">
        <v>0.0</v>
      </c>
      <c r="E2254" s="40"/>
    </row>
    <row r="2255" hidden="1">
      <c r="A2255" s="31" t="s">
        <v>3436</v>
      </c>
      <c r="B2255" s="25">
        <v>0.0</v>
      </c>
      <c r="C2255" s="26"/>
      <c r="D2255" s="27">
        <v>0.0</v>
      </c>
      <c r="E2255" s="41"/>
    </row>
    <row r="2256" hidden="1">
      <c r="A2256" s="31" t="s">
        <v>3438</v>
      </c>
      <c r="B2256" s="29">
        <v>0.0</v>
      </c>
      <c r="C2256" s="26"/>
      <c r="D2256" s="27">
        <v>0.0</v>
      </c>
      <c r="E2256" s="41"/>
    </row>
    <row r="2257" hidden="1">
      <c r="A2257" s="31" t="s">
        <v>3439</v>
      </c>
      <c r="B2257" s="29">
        <v>760.0</v>
      </c>
      <c r="C2257" s="26">
        <v>1000.0</v>
      </c>
      <c r="D2257" s="27">
        <v>240.0</v>
      </c>
      <c r="E2257" s="28" t="s">
        <v>7883</v>
      </c>
    </row>
    <row r="2258" hidden="1">
      <c r="A2258" s="31" t="s">
        <v>3441</v>
      </c>
      <c r="B2258" s="29">
        <v>1920.0</v>
      </c>
      <c r="C2258" s="26">
        <v>2680.0</v>
      </c>
      <c r="D2258" s="27">
        <v>760.0</v>
      </c>
      <c r="E2258" s="28"/>
    </row>
    <row r="2259" hidden="1">
      <c r="A2259" s="57" t="s">
        <v>3442</v>
      </c>
      <c r="B2259" s="29">
        <v>113013.0</v>
      </c>
      <c r="C2259" s="29">
        <v>113013.0</v>
      </c>
      <c r="D2259" s="27">
        <v>0.0</v>
      </c>
      <c r="E2259" s="41"/>
    </row>
    <row r="2260" hidden="1">
      <c r="A2260" s="57" t="s">
        <v>3443</v>
      </c>
      <c r="B2260" s="29">
        <v>27849.0</v>
      </c>
      <c r="C2260" s="58">
        <v>27849.0</v>
      </c>
      <c r="D2260" s="27">
        <v>0.0</v>
      </c>
      <c r="E2260" s="41"/>
    </row>
    <row r="2261" hidden="1">
      <c r="A2261" s="57" t="s">
        <v>3444</v>
      </c>
      <c r="B2261" s="29">
        <v>50114.0</v>
      </c>
      <c r="C2261" s="58">
        <v>50114.0</v>
      </c>
      <c r="D2261" s="27">
        <v>0.0</v>
      </c>
      <c r="E2261" s="41"/>
    </row>
    <row r="2262" hidden="1">
      <c r="A2262" s="57" t="s">
        <v>3445</v>
      </c>
      <c r="B2262" s="29">
        <v>38295.0</v>
      </c>
      <c r="C2262" s="58">
        <v>38295.0</v>
      </c>
      <c r="D2262" s="27">
        <v>0.0</v>
      </c>
      <c r="E2262" s="41"/>
    </row>
    <row r="2263" hidden="1">
      <c r="A2263" s="57" t="s">
        <v>3447</v>
      </c>
      <c r="B2263" s="29">
        <v>409.0</v>
      </c>
      <c r="C2263" s="58">
        <v>409.0</v>
      </c>
      <c r="D2263" s="27">
        <v>0.0</v>
      </c>
      <c r="E2263" s="41"/>
    </row>
    <row r="2264" hidden="1">
      <c r="A2264" s="57" t="s">
        <v>3448</v>
      </c>
      <c r="B2264" s="29">
        <v>0.0</v>
      </c>
      <c r="C2264" s="58">
        <v>0.0</v>
      </c>
      <c r="D2264" s="27">
        <v>0.0</v>
      </c>
      <c r="E2264" s="41"/>
    </row>
    <row r="2265" hidden="1">
      <c r="A2265" s="35" t="s">
        <v>3449</v>
      </c>
      <c r="B2265" s="29">
        <v>250304.0</v>
      </c>
      <c r="C2265" s="58">
        <v>250304.0</v>
      </c>
      <c r="D2265" s="27">
        <v>0.0</v>
      </c>
      <c r="E2265" s="41"/>
    </row>
    <row r="2266" hidden="1">
      <c r="A2266" s="36" t="s">
        <v>3450</v>
      </c>
      <c r="B2266" s="42">
        <v>1.0</v>
      </c>
      <c r="C2266" s="70">
        <v>1.0</v>
      </c>
      <c r="D2266" s="65">
        <v>0.0</v>
      </c>
      <c r="E2266" s="45"/>
    </row>
    <row r="2267" hidden="1"/>
    <row r="2268" hidden="1"/>
    <row r="2269" hidden="1">
      <c r="A2269" s="5" t="s">
        <v>4464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3423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46006.0</v>
      </c>
      <c r="B2273" s="6"/>
      <c r="C2273" s="53" t="s">
        <v>3424</v>
      </c>
      <c r="D2273" s="15">
        <v>46012.0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4" t="s">
        <v>4468</v>
      </c>
      <c r="B2275" s="7"/>
      <c r="C2275" s="16"/>
      <c r="D2275" s="55" t="s">
        <v>4469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3425</v>
      </c>
      <c r="B2277" s="6"/>
      <c r="C2277" s="6"/>
      <c r="D2277" s="6"/>
      <c r="E2277" s="7"/>
    </row>
    <row r="2278" hidden="1">
      <c r="A2278" s="20" t="s">
        <v>3426</v>
      </c>
      <c r="B2278" s="21" t="s">
        <v>3427</v>
      </c>
      <c r="C2278" s="22" t="s">
        <v>3428</v>
      </c>
      <c r="D2278" s="21" t="s">
        <v>3429</v>
      </c>
      <c r="E2278" s="23" t="s">
        <v>13</v>
      </c>
    </row>
    <row r="2279" hidden="1">
      <c r="A2279" s="56" t="s">
        <v>3430</v>
      </c>
      <c r="B2279" s="25">
        <v>9481.0</v>
      </c>
      <c r="C2279" s="26">
        <v>8981.0</v>
      </c>
      <c r="D2279" s="27">
        <v>-500.0</v>
      </c>
      <c r="E2279" s="40"/>
    </row>
    <row r="2280" hidden="1">
      <c r="A2280" s="56" t="s">
        <v>3431</v>
      </c>
      <c r="B2280" s="29">
        <v>16699.0</v>
      </c>
      <c r="C2280" s="26">
        <v>16669.0</v>
      </c>
      <c r="D2280" s="27">
        <v>-30.0</v>
      </c>
      <c r="E2280" s="40"/>
    </row>
    <row r="2281" hidden="1">
      <c r="A2281" s="56" t="s">
        <v>3432</v>
      </c>
      <c r="B2281" s="29">
        <v>0.0</v>
      </c>
      <c r="C2281" s="26"/>
      <c r="D2281" s="27">
        <v>0.0</v>
      </c>
      <c r="E2281" s="41"/>
    </row>
    <row r="2282" hidden="1">
      <c r="A2282" s="56" t="s">
        <v>3434</v>
      </c>
      <c r="B2282" s="25">
        <v>240.0</v>
      </c>
      <c r="C2282" s="26"/>
      <c r="D2282" s="27">
        <v>-240.0</v>
      </c>
      <c r="E2282" s="40"/>
    </row>
    <row r="2283" hidden="1">
      <c r="A2283" s="31" t="s">
        <v>3436</v>
      </c>
      <c r="B2283" s="25">
        <v>0.0</v>
      </c>
      <c r="C2283" s="26"/>
      <c r="D2283" s="27">
        <v>0.0</v>
      </c>
      <c r="E2283" s="41"/>
    </row>
    <row r="2284" hidden="1">
      <c r="A2284" s="31" t="s">
        <v>3438</v>
      </c>
      <c r="B2284" s="29">
        <v>0.0</v>
      </c>
      <c r="C2284" s="26"/>
      <c r="D2284" s="27">
        <v>0.0</v>
      </c>
      <c r="E2284" s="41"/>
    </row>
    <row r="2285" hidden="1">
      <c r="A2285" s="31" t="s">
        <v>3439</v>
      </c>
      <c r="B2285" s="29">
        <v>1160.0</v>
      </c>
      <c r="C2285" s="26">
        <v>500.0</v>
      </c>
      <c r="D2285" s="27">
        <v>-660.0</v>
      </c>
      <c r="E2285" s="28" t="s">
        <v>7884</v>
      </c>
    </row>
    <row r="2286" hidden="1">
      <c r="A2286" s="31" t="s">
        <v>3441</v>
      </c>
      <c r="B2286" s="29">
        <v>1400.0</v>
      </c>
      <c r="C2286" s="26">
        <v>2800.0</v>
      </c>
      <c r="D2286" s="27">
        <v>1400.0</v>
      </c>
      <c r="E2286" s="28" t="s">
        <v>7885</v>
      </c>
    </row>
    <row r="2287" hidden="1">
      <c r="A2287" s="57" t="s">
        <v>3442</v>
      </c>
      <c r="B2287" s="29">
        <v>105123.0</v>
      </c>
      <c r="C2287" s="29">
        <v>105123.0</v>
      </c>
      <c r="D2287" s="27">
        <v>0.0</v>
      </c>
      <c r="E2287" s="41"/>
    </row>
    <row r="2288" hidden="1">
      <c r="A2288" s="57" t="s">
        <v>3443</v>
      </c>
      <c r="B2288" s="29">
        <v>29518.0</v>
      </c>
      <c r="C2288" s="58">
        <v>29518.0</v>
      </c>
      <c r="D2288" s="27">
        <v>0.0</v>
      </c>
      <c r="E2288" s="41"/>
    </row>
    <row r="2289" hidden="1">
      <c r="A2289" s="57" t="s">
        <v>3444</v>
      </c>
      <c r="B2289" s="29">
        <v>50963.0</v>
      </c>
      <c r="C2289" s="58">
        <v>50963.0</v>
      </c>
      <c r="D2289" s="27">
        <v>0.0</v>
      </c>
      <c r="E2289" s="41"/>
    </row>
    <row r="2290" hidden="1">
      <c r="A2290" s="57" t="s">
        <v>3445</v>
      </c>
      <c r="B2290" s="29">
        <v>43385.0</v>
      </c>
      <c r="C2290" s="58">
        <v>43385.0</v>
      </c>
      <c r="D2290" s="27">
        <v>0.0</v>
      </c>
      <c r="E2290" s="41"/>
    </row>
    <row r="2291" hidden="1">
      <c r="A2291" s="57" t="s">
        <v>3447</v>
      </c>
      <c r="B2291" s="29">
        <v>0.0</v>
      </c>
      <c r="C2291" s="58">
        <v>0.0</v>
      </c>
      <c r="D2291" s="27">
        <v>0.0</v>
      </c>
      <c r="E2291" s="41"/>
    </row>
    <row r="2292" hidden="1">
      <c r="A2292" s="57" t="s">
        <v>3448</v>
      </c>
      <c r="B2292" s="29">
        <v>0.0</v>
      </c>
      <c r="C2292" s="58">
        <v>0.0</v>
      </c>
      <c r="D2292" s="27">
        <v>0.0</v>
      </c>
      <c r="E2292" s="41"/>
    </row>
    <row r="2293" hidden="1">
      <c r="A2293" s="35" t="s">
        <v>3449</v>
      </c>
      <c r="B2293" s="29">
        <v>257968.5</v>
      </c>
      <c r="C2293" s="58">
        <v>257968.5</v>
      </c>
      <c r="D2293" s="27">
        <v>0.0</v>
      </c>
      <c r="E2293" s="41"/>
    </row>
    <row r="2294" hidden="1">
      <c r="A2294" s="36" t="s">
        <v>3450</v>
      </c>
      <c r="B2294" s="42">
        <v>0.5</v>
      </c>
      <c r="C2294" s="70">
        <v>-29.5</v>
      </c>
      <c r="D2294" s="65">
        <v>-30.0</v>
      </c>
      <c r="E2294" s="45"/>
    </row>
    <row r="2295" hidden="1"/>
    <row r="2296" hidden="1"/>
    <row r="2297" hidden="1">
      <c r="A2297" s="5" t="s">
        <v>4464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3423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46013.0</v>
      </c>
      <c r="B2301" s="6"/>
      <c r="C2301" s="53" t="s">
        <v>3424</v>
      </c>
      <c r="D2301" s="15">
        <v>46019.0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4" t="s">
        <v>4468</v>
      </c>
      <c r="B2303" s="7"/>
      <c r="C2303" s="16"/>
      <c r="D2303" s="55" t="s">
        <v>4469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3425</v>
      </c>
      <c r="B2305" s="6"/>
      <c r="C2305" s="6"/>
      <c r="D2305" s="6"/>
      <c r="E2305" s="7"/>
    </row>
    <row r="2306" hidden="1">
      <c r="A2306" s="20" t="s">
        <v>3426</v>
      </c>
      <c r="B2306" s="21" t="s">
        <v>3427</v>
      </c>
      <c r="C2306" s="22" t="s">
        <v>3428</v>
      </c>
      <c r="D2306" s="21" t="s">
        <v>3429</v>
      </c>
      <c r="E2306" s="23" t="s">
        <v>13</v>
      </c>
    </row>
    <row r="2307" hidden="1">
      <c r="A2307" s="56" t="s">
        <v>3430</v>
      </c>
      <c r="B2307" s="25">
        <v>7067.0</v>
      </c>
      <c r="C2307" s="26">
        <v>7067.0</v>
      </c>
      <c r="D2307" s="27">
        <v>0.0</v>
      </c>
      <c r="E2307" s="40"/>
    </row>
    <row r="2308" hidden="1">
      <c r="A2308" s="56" t="s">
        <v>3431</v>
      </c>
      <c r="B2308" s="29">
        <v>4780.0</v>
      </c>
      <c r="C2308" s="26">
        <v>4780.0</v>
      </c>
      <c r="D2308" s="27">
        <v>0.0</v>
      </c>
      <c r="E2308" s="40"/>
    </row>
    <row r="2309" hidden="1">
      <c r="A2309" s="56" t="s">
        <v>3432</v>
      </c>
      <c r="B2309" s="29">
        <v>0.0</v>
      </c>
      <c r="C2309" s="26"/>
      <c r="D2309" s="27">
        <v>0.0</v>
      </c>
      <c r="E2309" s="41"/>
    </row>
    <row r="2310" hidden="1">
      <c r="A2310" s="56" t="s">
        <v>3434</v>
      </c>
      <c r="B2310" s="25">
        <v>0.0</v>
      </c>
      <c r="C2310" s="26"/>
      <c r="D2310" s="27">
        <v>0.0</v>
      </c>
      <c r="E2310" s="40"/>
    </row>
    <row r="2311" hidden="1">
      <c r="A2311" s="31" t="s">
        <v>3436</v>
      </c>
      <c r="B2311" s="25">
        <v>0.0</v>
      </c>
      <c r="C2311" s="26"/>
      <c r="D2311" s="27">
        <v>0.0</v>
      </c>
      <c r="E2311" s="41"/>
    </row>
    <row r="2312" hidden="1">
      <c r="A2312" s="31" t="s">
        <v>3438</v>
      </c>
      <c r="B2312" s="29">
        <v>0.0</v>
      </c>
      <c r="C2312" s="26"/>
      <c r="D2312" s="27">
        <v>0.0</v>
      </c>
      <c r="E2312" s="41"/>
    </row>
    <row r="2313" hidden="1">
      <c r="A2313" s="31" t="s">
        <v>3439</v>
      </c>
      <c r="B2313" s="29">
        <v>120.0</v>
      </c>
      <c r="C2313" s="26"/>
      <c r="D2313" s="27">
        <v>-120.0</v>
      </c>
      <c r="E2313" s="28"/>
    </row>
    <row r="2314" hidden="1">
      <c r="A2314" s="31" t="s">
        <v>3441</v>
      </c>
      <c r="B2314" s="29">
        <v>1160.0</v>
      </c>
      <c r="C2314" s="26">
        <v>1280.0</v>
      </c>
      <c r="D2314" s="27">
        <v>120.0</v>
      </c>
      <c r="E2314" s="28"/>
    </row>
    <row r="2315" hidden="1">
      <c r="A2315" s="57" t="s">
        <v>3442</v>
      </c>
      <c r="B2315" s="29">
        <v>54890.0</v>
      </c>
      <c r="C2315" s="29">
        <v>54890.0</v>
      </c>
      <c r="D2315" s="27">
        <v>0.0</v>
      </c>
      <c r="E2315" s="41"/>
    </row>
    <row r="2316" hidden="1">
      <c r="A2316" s="57" t="s">
        <v>3443</v>
      </c>
      <c r="B2316" s="29">
        <v>14963.0</v>
      </c>
      <c r="C2316" s="58">
        <v>14963.0</v>
      </c>
      <c r="D2316" s="27">
        <v>0.0</v>
      </c>
      <c r="E2316" s="41"/>
    </row>
    <row r="2317" hidden="1">
      <c r="A2317" s="57" t="s">
        <v>3444</v>
      </c>
      <c r="B2317" s="29">
        <v>35935.0</v>
      </c>
      <c r="C2317" s="58">
        <v>34848.0</v>
      </c>
      <c r="D2317" s="27">
        <v>-1087.0</v>
      </c>
      <c r="E2317" s="41"/>
    </row>
    <row r="2318" hidden="1">
      <c r="A2318" s="57" t="s">
        <v>3445</v>
      </c>
      <c r="B2318" s="29">
        <v>15559.0</v>
      </c>
      <c r="C2318" s="58">
        <v>15559.0</v>
      </c>
      <c r="D2318" s="27">
        <v>0.0</v>
      </c>
      <c r="E2318" s="41"/>
    </row>
    <row r="2319" hidden="1">
      <c r="A2319" s="57" t="s">
        <v>3447</v>
      </c>
      <c r="B2319" s="29">
        <v>0.0</v>
      </c>
      <c r="C2319" s="58">
        <v>0.0</v>
      </c>
      <c r="D2319" s="27">
        <v>0.0</v>
      </c>
      <c r="E2319" s="41"/>
    </row>
    <row r="2320" hidden="1">
      <c r="A2320" s="57" t="s">
        <v>3448</v>
      </c>
      <c r="B2320" s="29">
        <v>0.0</v>
      </c>
      <c r="C2320" s="58">
        <v>0.0</v>
      </c>
      <c r="D2320" s="27">
        <v>0.0</v>
      </c>
      <c r="E2320" s="41"/>
    </row>
    <row r="2321" hidden="1">
      <c r="A2321" s="35" t="s">
        <v>3449</v>
      </c>
      <c r="B2321" s="29">
        <v>134473.0</v>
      </c>
      <c r="C2321" s="58">
        <v>133386.0</v>
      </c>
      <c r="D2321" s="27">
        <v>-1087.0</v>
      </c>
      <c r="E2321" s="41"/>
    </row>
    <row r="2322" hidden="1">
      <c r="A2322" s="36" t="s">
        <v>3450</v>
      </c>
      <c r="B2322" s="42">
        <v>1.0</v>
      </c>
      <c r="C2322" s="70">
        <v>1.0</v>
      </c>
      <c r="D2322" s="65">
        <v>0.0</v>
      </c>
      <c r="E2322" s="45"/>
    </row>
    <row r="2323" hidden="1"/>
    <row r="2324" hidden="1"/>
    <row r="2325" hidden="1">
      <c r="A2325" s="5" t="s">
        <v>4464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3423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46020.0</v>
      </c>
      <c r="B2329" s="6"/>
      <c r="C2329" s="53" t="s">
        <v>3424</v>
      </c>
      <c r="D2329" s="15">
        <v>46022.0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4" t="s">
        <v>4468</v>
      </c>
      <c r="B2331" s="7"/>
      <c r="C2331" s="16"/>
      <c r="D2331" s="55" t="s">
        <v>4471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3425</v>
      </c>
      <c r="B2333" s="6"/>
      <c r="C2333" s="6"/>
      <c r="D2333" s="6"/>
      <c r="E2333" s="7"/>
    </row>
    <row r="2334" hidden="1">
      <c r="A2334" s="20" t="s">
        <v>3426</v>
      </c>
      <c r="B2334" s="21" t="s">
        <v>3427</v>
      </c>
      <c r="C2334" s="22" t="s">
        <v>3428</v>
      </c>
      <c r="D2334" s="21" t="s">
        <v>3429</v>
      </c>
      <c r="E2334" s="23" t="s">
        <v>13</v>
      </c>
    </row>
    <row r="2335" hidden="1">
      <c r="A2335" s="56" t="s">
        <v>3430</v>
      </c>
      <c r="B2335" s="25">
        <v>3814.0</v>
      </c>
      <c r="C2335" s="26">
        <v>3814.0</v>
      </c>
      <c r="D2335" s="27">
        <v>0.0</v>
      </c>
      <c r="E2335" s="40"/>
    </row>
    <row r="2336" hidden="1">
      <c r="A2336" s="56" t="s">
        <v>3431</v>
      </c>
      <c r="B2336" s="29">
        <v>5139.0</v>
      </c>
      <c r="C2336" s="26">
        <v>5139.0</v>
      </c>
      <c r="D2336" s="27">
        <v>0.0</v>
      </c>
      <c r="E2336" s="40"/>
    </row>
    <row r="2337" hidden="1">
      <c r="A2337" s="56" t="s">
        <v>3432</v>
      </c>
      <c r="B2337" s="29">
        <v>0.0</v>
      </c>
      <c r="C2337" s="26"/>
      <c r="D2337" s="27">
        <v>0.0</v>
      </c>
      <c r="E2337" s="41"/>
    </row>
    <row r="2338" hidden="1">
      <c r="A2338" s="56" t="s">
        <v>3434</v>
      </c>
      <c r="B2338" s="25">
        <v>0.0</v>
      </c>
      <c r="C2338" s="26"/>
      <c r="D2338" s="27">
        <v>0.0</v>
      </c>
      <c r="E2338" s="40"/>
    </row>
    <row r="2339" hidden="1">
      <c r="A2339" s="31" t="s">
        <v>3436</v>
      </c>
      <c r="B2339" s="25">
        <v>0.0</v>
      </c>
      <c r="C2339" s="26"/>
      <c r="D2339" s="27">
        <v>0.0</v>
      </c>
      <c r="E2339" s="41"/>
    </row>
    <row r="2340" hidden="1">
      <c r="A2340" s="31" t="s">
        <v>3438</v>
      </c>
      <c r="B2340" s="29">
        <v>0.0</v>
      </c>
      <c r="C2340" s="26"/>
      <c r="D2340" s="27">
        <v>0.0</v>
      </c>
      <c r="E2340" s="41"/>
    </row>
    <row r="2341" hidden="1">
      <c r="A2341" s="31" t="s">
        <v>3439</v>
      </c>
      <c r="B2341" s="29">
        <v>280.0</v>
      </c>
      <c r="C2341" s="26"/>
      <c r="D2341" s="27">
        <v>-280.0</v>
      </c>
      <c r="E2341" s="28"/>
    </row>
    <row r="2342" hidden="1">
      <c r="A2342" s="31" t="s">
        <v>3441</v>
      </c>
      <c r="B2342" s="29">
        <v>560.0</v>
      </c>
      <c r="C2342" s="26">
        <v>840.0</v>
      </c>
      <c r="D2342" s="27">
        <v>280.0</v>
      </c>
      <c r="E2342" s="28"/>
    </row>
    <row r="2343" hidden="1">
      <c r="A2343" s="57" t="s">
        <v>3442</v>
      </c>
      <c r="B2343" s="29">
        <v>49267.0</v>
      </c>
      <c r="C2343" s="29">
        <v>49267.0</v>
      </c>
      <c r="D2343" s="27">
        <v>0.0</v>
      </c>
      <c r="E2343" s="41"/>
    </row>
    <row r="2344" hidden="1">
      <c r="A2344" s="57" t="s">
        <v>3443</v>
      </c>
      <c r="B2344" s="29">
        <v>8975.0</v>
      </c>
      <c r="C2344" s="58">
        <v>8975.0</v>
      </c>
      <c r="D2344" s="27">
        <v>0.0</v>
      </c>
      <c r="E2344" s="41"/>
    </row>
    <row r="2345" hidden="1">
      <c r="A2345" s="57" t="s">
        <v>3444</v>
      </c>
      <c r="B2345" s="29">
        <v>17833.0</v>
      </c>
      <c r="C2345" s="58">
        <v>17833.0</v>
      </c>
      <c r="D2345" s="27">
        <v>0.0</v>
      </c>
      <c r="E2345" s="41"/>
    </row>
    <row r="2346" hidden="1">
      <c r="A2346" s="57" t="s">
        <v>3445</v>
      </c>
      <c r="B2346" s="29">
        <v>14673.0</v>
      </c>
      <c r="C2346" s="58">
        <v>14673.0</v>
      </c>
      <c r="D2346" s="27">
        <v>0.0</v>
      </c>
      <c r="E2346" s="41"/>
    </row>
    <row r="2347" hidden="1">
      <c r="A2347" s="57" t="s">
        <v>3447</v>
      </c>
      <c r="B2347" s="29">
        <v>659.0</v>
      </c>
      <c r="C2347" s="58">
        <v>659.0</v>
      </c>
      <c r="D2347" s="27">
        <v>0.0</v>
      </c>
      <c r="E2347" s="41"/>
    </row>
    <row r="2348" hidden="1">
      <c r="A2348" s="57" t="s">
        <v>3448</v>
      </c>
      <c r="B2348" s="29">
        <v>0.0</v>
      </c>
      <c r="C2348" s="58">
        <v>0.0</v>
      </c>
      <c r="D2348" s="27">
        <v>0.0</v>
      </c>
      <c r="E2348" s="41"/>
    </row>
    <row r="2349" hidden="1">
      <c r="A2349" s="35" t="s">
        <v>3449</v>
      </c>
      <c r="B2349" s="29">
        <v>101199.0</v>
      </c>
      <c r="C2349" s="58">
        <v>101199.0</v>
      </c>
      <c r="D2349" s="27">
        <v>0.0</v>
      </c>
      <c r="E2349" s="41"/>
    </row>
    <row r="2350" hidden="1">
      <c r="A2350" s="36" t="s">
        <v>3450</v>
      </c>
      <c r="B2350" s="42">
        <v>1.0</v>
      </c>
      <c r="C2350" s="70">
        <v>1.0</v>
      </c>
      <c r="D2350" s="65">
        <v>0.0</v>
      </c>
      <c r="E2350" s="45"/>
    </row>
    <row r="2351" hidden="1"/>
    <row r="2352" hidden="1"/>
    <row r="2353" hidden="1">
      <c r="A2353" s="5" t="s">
        <v>4464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3423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46023.0</v>
      </c>
      <c r="B2357" s="6"/>
      <c r="C2357" s="53" t="s">
        <v>3424</v>
      </c>
      <c r="D2357" s="15">
        <v>46026.0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4" t="s">
        <v>4483</v>
      </c>
      <c r="B2359" s="7"/>
      <c r="C2359" s="16"/>
      <c r="D2359" s="55" t="s">
        <v>4469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3425</v>
      </c>
      <c r="B2361" s="6"/>
      <c r="C2361" s="6"/>
      <c r="D2361" s="6"/>
      <c r="E2361" s="7"/>
    </row>
    <row r="2362" hidden="1">
      <c r="A2362" s="20" t="s">
        <v>3426</v>
      </c>
      <c r="B2362" s="21" t="s">
        <v>3427</v>
      </c>
      <c r="C2362" s="22" t="s">
        <v>3428</v>
      </c>
      <c r="D2362" s="21" t="s">
        <v>3429</v>
      </c>
      <c r="E2362" s="23" t="s">
        <v>13</v>
      </c>
    </row>
    <row r="2363" hidden="1">
      <c r="A2363" s="56" t="s">
        <v>3430</v>
      </c>
      <c r="B2363" s="25">
        <v>13335.0</v>
      </c>
      <c r="C2363" s="26">
        <v>13335.0</v>
      </c>
      <c r="D2363" s="27">
        <v>0.0</v>
      </c>
      <c r="E2363" s="40"/>
    </row>
    <row r="2364" hidden="1">
      <c r="A2364" s="56" t="s">
        <v>3431</v>
      </c>
      <c r="B2364" s="29">
        <v>3431.0</v>
      </c>
      <c r="C2364" s="26">
        <v>3431.0</v>
      </c>
      <c r="D2364" s="27">
        <v>0.0</v>
      </c>
      <c r="E2364" s="40"/>
    </row>
    <row r="2365" hidden="1">
      <c r="A2365" s="56" t="s">
        <v>3432</v>
      </c>
      <c r="B2365" s="29">
        <v>0.0</v>
      </c>
      <c r="C2365" s="26"/>
      <c r="D2365" s="27">
        <v>0.0</v>
      </c>
      <c r="E2365" s="41"/>
    </row>
    <row r="2366" hidden="1">
      <c r="A2366" s="56" t="s">
        <v>3434</v>
      </c>
      <c r="B2366" s="25">
        <v>0.0</v>
      </c>
      <c r="C2366" s="26"/>
      <c r="D2366" s="27">
        <v>0.0</v>
      </c>
      <c r="E2366" s="40"/>
    </row>
    <row r="2367" hidden="1">
      <c r="A2367" s="31" t="s">
        <v>3436</v>
      </c>
      <c r="B2367" s="25">
        <v>0.0</v>
      </c>
      <c r="C2367" s="26"/>
      <c r="D2367" s="27">
        <v>0.0</v>
      </c>
      <c r="E2367" s="41"/>
    </row>
    <row r="2368" hidden="1">
      <c r="A2368" s="31" t="s">
        <v>3438</v>
      </c>
      <c r="B2368" s="29">
        <v>0.0</v>
      </c>
      <c r="C2368" s="26"/>
      <c r="D2368" s="27">
        <v>0.0</v>
      </c>
      <c r="E2368" s="41"/>
    </row>
    <row r="2369" hidden="1">
      <c r="A2369" s="31" t="s">
        <v>3439</v>
      </c>
      <c r="B2369" s="29">
        <v>0.0</v>
      </c>
      <c r="C2369" s="26"/>
      <c r="D2369" s="27">
        <v>0.0</v>
      </c>
      <c r="E2369" s="28"/>
    </row>
    <row r="2370" hidden="1">
      <c r="A2370" s="31" t="s">
        <v>3441</v>
      </c>
      <c r="B2370" s="29">
        <v>1640.0</v>
      </c>
      <c r="C2370" s="26">
        <v>1640.0</v>
      </c>
      <c r="D2370" s="27">
        <v>0.0</v>
      </c>
      <c r="E2370" s="28"/>
    </row>
    <row r="2371" hidden="1">
      <c r="A2371" s="57" t="s">
        <v>3442</v>
      </c>
      <c r="B2371" s="29">
        <v>71385.0</v>
      </c>
      <c r="C2371" s="29">
        <v>71385.0</v>
      </c>
      <c r="D2371" s="27">
        <v>0.0</v>
      </c>
      <c r="E2371" s="41"/>
    </row>
    <row r="2372" hidden="1">
      <c r="A2372" s="57" t="s">
        <v>3443</v>
      </c>
      <c r="B2372" s="29">
        <v>21358.0</v>
      </c>
      <c r="C2372" s="58">
        <v>21358.0</v>
      </c>
      <c r="D2372" s="27">
        <v>0.0</v>
      </c>
      <c r="E2372" s="41"/>
    </row>
    <row r="2373" hidden="1">
      <c r="A2373" s="57" t="s">
        <v>3444</v>
      </c>
      <c r="B2373" s="29">
        <v>30718.0</v>
      </c>
      <c r="C2373" s="58">
        <v>30718.0</v>
      </c>
      <c r="D2373" s="27">
        <v>0.0</v>
      </c>
      <c r="E2373" s="41"/>
    </row>
    <row r="2374" hidden="1">
      <c r="A2374" s="57" t="s">
        <v>3445</v>
      </c>
      <c r="B2374" s="29">
        <v>15641.0</v>
      </c>
      <c r="C2374" s="58">
        <v>15641.0</v>
      </c>
      <c r="D2374" s="27">
        <v>0.0</v>
      </c>
      <c r="E2374" s="41"/>
    </row>
    <row r="2375" hidden="1">
      <c r="A2375" s="57" t="s">
        <v>3447</v>
      </c>
      <c r="B2375" s="29">
        <v>0.0</v>
      </c>
      <c r="C2375" s="58">
        <v>0.0</v>
      </c>
      <c r="D2375" s="27">
        <v>0.0</v>
      </c>
      <c r="E2375" s="41"/>
    </row>
    <row r="2376" hidden="1">
      <c r="A2376" s="57" t="s">
        <v>3448</v>
      </c>
      <c r="B2376" s="29">
        <v>0.0</v>
      </c>
      <c r="C2376" s="58">
        <v>0.0</v>
      </c>
      <c r="D2376" s="27">
        <v>0.0</v>
      </c>
      <c r="E2376" s="41"/>
    </row>
    <row r="2377" hidden="1">
      <c r="A2377" s="35" t="s">
        <v>3449</v>
      </c>
      <c r="B2377" s="29">
        <v>157507.5</v>
      </c>
      <c r="C2377" s="58">
        <v>157507.5</v>
      </c>
      <c r="D2377" s="27">
        <v>0.0</v>
      </c>
      <c r="E2377" s="41"/>
    </row>
    <row r="2378" hidden="1">
      <c r="A2378" s="36" t="s">
        <v>3450</v>
      </c>
      <c r="B2378" s="42">
        <v>0.5</v>
      </c>
      <c r="C2378" s="70">
        <v>0.5</v>
      </c>
      <c r="D2378" s="65">
        <v>0.0</v>
      </c>
      <c r="E2378" s="45"/>
    </row>
    <row r="2379" hidden="1"/>
    <row r="2380" hidden="1"/>
    <row r="2381" hidden="1">
      <c r="A2381" s="5" t="s">
        <v>4464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3423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46027.0</v>
      </c>
      <c r="B2385" s="6"/>
      <c r="C2385" s="53" t="s">
        <v>3424</v>
      </c>
      <c r="D2385" s="15">
        <v>46033.0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4" t="s">
        <v>4468</v>
      </c>
      <c r="B2387" s="7"/>
      <c r="C2387" s="16"/>
      <c r="D2387" s="55" t="s">
        <v>4469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3425</v>
      </c>
      <c r="B2389" s="6"/>
      <c r="C2389" s="6"/>
      <c r="D2389" s="6"/>
      <c r="E2389" s="7"/>
    </row>
    <row r="2390" hidden="1">
      <c r="A2390" s="20" t="s">
        <v>3426</v>
      </c>
      <c r="B2390" s="21" t="s">
        <v>3427</v>
      </c>
      <c r="C2390" s="22" t="s">
        <v>3428</v>
      </c>
      <c r="D2390" s="21" t="s">
        <v>3429</v>
      </c>
      <c r="E2390" s="23" t="s">
        <v>13</v>
      </c>
    </row>
    <row r="2391" hidden="1">
      <c r="A2391" s="56" t="s">
        <v>3430</v>
      </c>
      <c r="B2391" s="25">
        <v>5103.0</v>
      </c>
      <c r="C2391" s="26">
        <v>5103.0</v>
      </c>
      <c r="D2391" s="27">
        <v>0.0</v>
      </c>
      <c r="E2391" s="40"/>
    </row>
    <row r="2392" hidden="1">
      <c r="A2392" s="56" t="s">
        <v>3431</v>
      </c>
      <c r="B2392" s="29">
        <v>11912.0</v>
      </c>
      <c r="C2392" s="26">
        <v>11912.0</v>
      </c>
      <c r="D2392" s="27">
        <v>0.0</v>
      </c>
      <c r="E2392" s="40"/>
    </row>
    <row r="2393" hidden="1">
      <c r="A2393" s="56" t="s">
        <v>3432</v>
      </c>
      <c r="B2393" s="29">
        <v>0.0</v>
      </c>
      <c r="C2393" s="26"/>
      <c r="D2393" s="27">
        <v>0.0</v>
      </c>
      <c r="E2393" s="41"/>
    </row>
    <row r="2394" hidden="1">
      <c r="A2394" s="56" t="s">
        <v>3434</v>
      </c>
      <c r="B2394" s="25">
        <v>0.0</v>
      </c>
      <c r="C2394" s="26"/>
      <c r="D2394" s="27">
        <v>0.0</v>
      </c>
      <c r="E2394" s="40"/>
    </row>
    <row r="2395" hidden="1">
      <c r="A2395" s="31" t="s">
        <v>3436</v>
      </c>
      <c r="B2395" s="25">
        <v>0.0</v>
      </c>
      <c r="C2395" s="26"/>
      <c r="D2395" s="27">
        <v>0.0</v>
      </c>
      <c r="E2395" s="41"/>
    </row>
    <row r="2396" hidden="1">
      <c r="A2396" s="31" t="s">
        <v>3438</v>
      </c>
      <c r="B2396" s="29">
        <v>0.0</v>
      </c>
      <c r="C2396" s="26"/>
      <c r="D2396" s="27">
        <v>0.0</v>
      </c>
      <c r="E2396" s="41"/>
    </row>
    <row r="2397" hidden="1">
      <c r="A2397" s="31" t="s">
        <v>3439</v>
      </c>
      <c r="B2397" s="29">
        <v>0.0</v>
      </c>
      <c r="C2397" s="26"/>
      <c r="D2397" s="27">
        <v>0.0</v>
      </c>
      <c r="E2397" s="28"/>
    </row>
    <row r="2398" hidden="1">
      <c r="A2398" s="31" t="s">
        <v>3441</v>
      </c>
      <c r="B2398" s="29">
        <v>2320.0</v>
      </c>
      <c r="C2398" s="26">
        <v>2320.0</v>
      </c>
      <c r="D2398" s="27">
        <v>0.0</v>
      </c>
      <c r="E2398" s="28"/>
    </row>
    <row r="2399" hidden="1">
      <c r="A2399" s="57" t="s">
        <v>3442</v>
      </c>
      <c r="B2399" s="29">
        <v>74845.0</v>
      </c>
      <c r="C2399" s="29">
        <v>75308.0</v>
      </c>
      <c r="D2399" s="27">
        <v>463.0</v>
      </c>
      <c r="E2399" s="41"/>
    </row>
    <row r="2400" hidden="1">
      <c r="A2400" s="57" t="s">
        <v>3443</v>
      </c>
      <c r="B2400" s="29">
        <v>17882.0</v>
      </c>
      <c r="C2400" s="58">
        <v>18211.0</v>
      </c>
      <c r="D2400" s="27">
        <v>329.0</v>
      </c>
      <c r="E2400" s="41"/>
    </row>
    <row r="2401" hidden="1">
      <c r="A2401" s="57" t="s">
        <v>3444</v>
      </c>
      <c r="B2401" s="29">
        <v>30306.0</v>
      </c>
      <c r="C2401" s="58">
        <v>29950.0</v>
      </c>
      <c r="D2401" s="27">
        <v>-356.0</v>
      </c>
      <c r="E2401" s="41"/>
    </row>
    <row r="2402" hidden="1">
      <c r="A2402" s="57" t="s">
        <v>3445</v>
      </c>
      <c r="B2402" s="29">
        <v>36213.0</v>
      </c>
      <c r="C2402" s="58">
        <v>36213.0</v>
      </c>
      <c r="D2402" s="27">
        <v>0.0</v>
      </c>
      <c r="E2402" s="41"/>
    </row>
    <row r="2403" hidden="1">
      <c r="A2403" s="57" t="s">
        <v>3447</v>
      </c>
      <c r="B2403" s="29">
        <v>717.0</v>
      </c>
      <c r="C2403" s="58">
        <v>717.0</v>
      </c>
      <c r="D2403" s="27">
        <v>0.0</v>
      </c>
      <c r="E2403" s="41"/>
    </row>
    <row r="2404" hidden="1">
      <c r="A2404" s="57" t="s">
        <v>3448</v>
      </c>
      <c r="B2404" s="29">
        <v>0.0</v>
      </c>
      <c r="C2404" s="58">
        <v>0.0</v>
      </c>
      <c r="D2404" s="27">
        <v>0.0</v>
      </c>
      <c r="E2404" s="41"/>
    </row>
    <row r="2405" hidden="1">
      <c r="A2405" s="35" t="s">
        <v>3449</v>
      </c>
      <c r="B2405" s="29">
        <v>179297.0</v>
      </c>
      <c r="C2405" s="58">
        <v>179733.0</v>
      </c>
      <c r="D2405" s="27">
        <v>436.0</v>
      </c>
      <c r="E2405" s="41"/>
    </row>
    <row r="2406" hidden="1">
      <c r="A2406" s="36" t="s">
        <v>3450</v>
      </c>
      <c r="B2406" s="42">
        <v>1.0</v>
      </c>
      <c r="C2406" s="70">
        <v>1.0</v>
      </c>
      <c r="D2406" s="65">
        <v>0.0</v>
      </c>
      <c r="E2406" s="45"/>
    </row>
    <row r="2407" hidden="1"/>
    <row r="2408" hidden="1"/>
    <row r="2409" hidden="1">
      <c r="A2409" s="5" t="s">
        <v>4464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3423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46034.0</v>
      </c>
      <c r="B2413" s="6"/>
      <c r="C2413" s="53" t="s">
        <v>3424</v>
      </c>
      <c r="D2413" s="15">
        <v>46040.0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4" t="s">
        <v>4468</v>
      </c>
      <c r="B2415" s="7"/>
      <c r="C2415" s="16"/>
      <c r="D2415" s="55" t="s">
        <v>4469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3425</v>
      </c>
      <c r="B2417" s="6"/>
      <c r="C2417" s="6"/>
      <c r="D2417" s="6"/>
      <c r="E2417" s="7"/>
    </row>
    <row r="2418" hidden="1">
      <c r="A2418" s="20" t="s">
        <v>3426</v>
      </c>
      <c r="B2418" s="21" t="s">
        <v>3427</v>
      </c>
      <c r="C2418" s="22" t="s">
        <v>3428</v>
      </c>
      <c r="D2418" s="21" t="s">
        <v>3429</v>
      </c>
      <c r="E2418" s="23" t="s">
        <v>13</v>
      </c>
    </row>
    <row r="2419" hidden="1">
      <c r="A2419" s="56" t="s">
        <v>3430</v>
      </c>
      <c r="B2419" s="25">
        <v>5139.0</v>
      </c>
      <c r="C2419" s="26">
        <v>5139.0</v>
      </c>
      <c r="D2419" s="27">
        <v>0.0</v>
      </c>
      <c r="E2419" s="40"/>
    </row>
    <row r="2420" hidden="1">
      <c r="A2420" s="56" t="s">
        <v>3431</v>
      </c>
      <c r="B2420" s="29">
        <v>10387.0</v>
      </c>
      <c r="C2420" s="26">
        <v>10387.0</v>
      </c>
      <c r="D2420" s="27">
        <v>0.0</v>
      </c>
      <c r="E2420" s="40"/>
    </row>
    <row r="2421" hidden="1">
      <c r="A2421" s="56" t="s">
        <v>3432</v>
      </c>
      <c r="B2421" s="29">
        <v>0.0</v>
      </c>
      <c r="C2421" s="26"/>
      <c r="D2421" s="27">
        <v>0.0</v>
      </c>
      <c r="E2421" s="41"/>
    </row>
    <row r="2422" hidden="1">
      <c r="A2422" s="56" t="s">
        <v>3434</v>
      </c>
      <c r="B2422" s="25">
        <v>0.0</v>
      </c>
      <c r="C2422" s="26"/>
      <c r="D2422" s="27">
        <v>0.0</v>
      </c>
      <c r="E2422" s="40"/>
    </row>
    <row r="2423" hidden="1">
      <c r="A2423" s="31" t="s">
        <v>3436</v>
      </c>
      <c r="B2423" s="25">
        <v>0.0</v>
      </c>
      <c r="C2423" s="26"/>
      <c r="D2423" s="27">
        <v>0.0</v>
      </c>
      <c r="E2423" s="41"/>
    </row>
    <row r="2424" hidden="1">
      <c r="A2424" s="31" t="s">
        <v>3438</v>
      </c>
      <c r="B2424" s="29">
        <v>0.0</v>
      </c>
      <c r="C2424" s="26"/>
      <c r="D2424" s="27">
        <v>0.0</v>
      </c>
      <c r="E2424" s="41"/>
    </row>
    <row r="2425" hidden="1">
      <c r="A2425" s="31" t="s">
        <v>3439</v>
      </c>
      <c r="B2425" s="29">
        <v>0.0</v>
      </c>
      <c r="C2425" s="26"/>
      <c r="D2425" s="27">
        <v>0.0</v>
      </c>
      <c r="E2425" s="28"/>
    </row>
    <row r="2426" hidden="1">
      <c r="A2426" s="31" t="s">
        <v>3441</v>
      </c>
      <c r="B2426" s="29">
        <v>2480.0</v>
      </c>
      <c r="C2426" s="26">
        <v>2480.0</v>
      </c>
      <c r="D2426" s="27">
        <v>0.0</v>
      </c>
      <c r="E2426" s="28"/>
    </row>
    <row r="2427" hidden="1">
      <c r="A2427" s="57" t="s">
        <v>3442</v>
      </c>
      <c r="B2427" s="29">
        <v>112697.00999999998</v>
      </c>
      <c r="C2427" s="29">
        <v>112697.01000000007</v>
      </c>
      <c r="D2427" s="27">
        <v>8.731149137020111E-11</v>
      </c>
      <c r="E2427" s="41"/>
    </row>
    <row r="2428" hidden="1">
      <c r="A2428" s="57" t="s">
        <v>3443</v>
      </c>
      <c r="B2428" s="29">
        <v>24459.0</v>
      </c>
      <c r="C2428" s="58">
        <v>24459.0</v>
      </c>
      <c r="D2428" s="27">
        <v>0.0</v>
      </c>
      <c r="E2428" s="41"/>
    </row>
    <row r="2429" hidden="1">
      <c r="A2429" s="57" t="s">
        <v>3444</v>
      </c>
      <c r="B2429" s="29">
        <v>42443.0</v>
      </c>
      <c r="C2429" s="58">
        <v>41733.0</v>
      </c>
      <c r="D2429" s="27">
        <v>-710.0</v>
      </c>
      <c r="E2429" s="41"/>
    </row>
    <row r="2430" hidden="1">
      <c r="A2430" s="57" t="s">
        <v>3445</v>
      </c>
      <c r="B2430" s="29">
        <v>30539.0</v>
      </c>
      <c r="C2430" s="58">
        <v>30539.0</v>
      </c>
      <c r="D2430" s="27">
        <v>0.0</v>
      </c>
      <c r="E2430" s="41"/>
    </row>
    <row r="2431" hidden="1">
      <c r="A2431" s="57" t="s">
        <v>3447</v>
      </c>
      <c r="B2431" s="29">
        <v>0.0</v>
      </c>
      <c r="C2431" s="58">
        <v>0.0</v>
      </c>
      <c r="D2431" s="27">
        <v>0.0</v>
      </c>
      <c r="E2431" s="41"/>
    </row>
    <row r="2432" hidden="1">
      <c r="A2432" s="57" t="s">
        <v>3448</v>
      </c>
      <c r="B2432" s="29">
        <v>0.0</v>
      </c>
      <c r="C2432" s="58">
        <v>0.0</v>
      </c>
      <c r="D2432" s="27">
        <v>0.0</v>
      </c>
      <c r="E2432" s="41"/>
    </row>
    <row r="2433" hidden="1">
      <c r="A2433" s="35" t="s">
        <v>3449</v>
      </c>
      <c r="B2433" s="29">
        <v>228143.50999999995</v>
      </c>
      <c r="C2433" s="58">
        <v>227433.5100000001</v>
      </c>
      <c r="D2433" s="27">
        <v>-709.9999999998545</v>
      </c>
      <c r="E2433" s="41"/>
    </row>
    <row r="2434" hidden="1">
      <c r="A2434" s="36" t="s">
        <v>3450</v>
      </c>
      <c r="B2434" s="42">
        <v>0.5000000000145519</v>
      </c>
      <c r="C2434" s="70">
        <v>0.49999999997089617</v>
      </c>
      <c r="D2434" s="65">
        <v>-4.3655745685100555E-11</v>
      </c>
      <c r="E2434" s="45"/>
    </row>
    <row r="2435" hidden="1"/>
    <row r="2436" hidden="1"/>
    <row r="2437" hidden="1">
      <c r="A2437" s="5" t="s">
        <v>4464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3423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46041.0</v>
      </c>
      <c r="B2441" s="6"/>
      <c r="C2441" s="53" t="s">
        <v>3424</v>
      </c>
      <c r="D2441" s="15">
        <v>46047.0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4" t="s">
        <v>4468</v>
      </c>
      <c r="B2443" s="7"/>
      <c r="C2443" s="16"/>
      <c r="D2443" s="55" t="s">
        <v>4469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3425</v>
      </c>
      <c r="B2445" s="6"/>
      <c r="C2445" s="6"/>
      <c r="D2445" s="6"/>
      <c r="E2445" s="7"/>
    </row>
    <row r="2446" hidden="1">
      <c r="A2446" s="20" t="s">
        <v>3426</v>
      </c>
      <c r="B2446" s="21" t="s">
        <v>3427</v>
      </c>
      <c r="C2446" s="22" t="s">
        <v>3428</v>
      </c>
      <c r="D2446" s="21" t="s">
        <v>3429</v>
      </c>
      <c r="E2446" s="23" t="s">
        <v>13</v>
      </c>
    </row>
    <row r="2447" hidden="1">
      <c r="A2447" s="56" t="s">
        <v>3430</v>
      </c>
      <c r="B2447" s="25">
        <v>9645.0</v>
      </c>
      <c r="C2447" s="26">
        <v>9645.0</v>
      </c>
      <c r="D2447" s="27">
        <v>0.0</v>
      </c>
      <c r="E2447" s="40"/>
    </row>
    <row r="2448" hidden="1">
      <c r="A2448" s="56" t="s">
        <v>3431</v>
      </c>
      <c r="B2448" s="29">
        <v>9296.0</v>
      </c>
      <c r="C2448" s="26">
        <v>9296.0</v>
      </c>
      <c r="D2448" s="27">
        <v>0.0</v>
      </c>
      <c r="E2448" s="40"/>
    </row>
    <row r="2449" hidden="1">
      <c r="A2449" s="56" t="s">
        <v>3432</v>
      </c>
      <c r="B2449" s="29">
        <v>0.0</v>
      </c>
      <c r="C2449" s="26"/>
      <c r="D2449" s="27">
        <v>0.0</v>
      </c>
      <c r="E2449" s="41"/>
    </row>
    <row r="2450" hidden="1">
      <c r="A2450" s="56" t="s">
        <v>3434</v>
      </c>
      <c r="B2450" s="25">
        <v>0.0</v>
      </c>
      <c r="C2450" s="26"/>
      <c r="D2450" s="27">
        <v>0.0</v>
      </c>
      <c r="E2450" s="40"/>
    </row>
    <row r="2451" hidden="1">
      <c r="A2451" s="31" t="s">
        <v>3436</v>
      </c>
      <c r="B2451" s="25">
        <v>0.0</v>
      </c>
      <c r="C2451" s="26"/>
      <c r="D2451" s="27">
        <v>0.0</v>
      </c>
      <c r="E2451" s="41"/>
    </row>
    <row r="2452" hidden="1">
      <c r="A2452" s="31" t="s">
        <v>3438</v>
      </c>
      <c r="B2452" s="29">
        <v>0.0</v>
      </c>
      <c r="C2452" s="26"/>
      <c r="D2452" s="27">
        <v>0.0</v>
      </c>
      <c r="E2452" s="41"/>
    </row>
    <row r="2453" hidden="1">
      <c r="A2453" s="31" t="s">
        <v>3439</v>
      </c>
      <c r="B2453" s="29">
        <v>459.0</v>
      </c>
      <c r="C2453" s="26">
        <v>459.0</v>
      </c>
      <c r="D2453" s="27">
        <v>0.0</v>
      </c>
      <c r="E2453" s="28" t="s">
        <v>7886</v>
      </c>
    </row>
    <row r="2454" hidden="1">
      <c r="A2454" s="31" t="s">
        <v>3441</v>
      </c>
      <c r="B2454" s="29">
        <v>2480.0</v>
      </c>
      <c r="C2454" s="26">
        <v>2480.0</v>
      </c>
      <c r="D2454" s="27">
        <v>0.0</v>
      </c>
      <c r="E2454" s="28"/>
    </row>
    <row r="2455" hidden="1">
      <c r="A2455" s="57" t="s">
        <v>3442</v>
      </c>
      <c r="B2455" s="29">
        <v>122403.81999999998</v>
      </c>
      <c r="C2455" s="29">
        <v>122403.8200000002</v>
      </c>
      <c r="D2455" s="27">
        <v>2.1827872842550278E-10</v>
      </c>
      <c r="E2455" s="41"/>
    </row>
    <row r="2456" hidden="1">
      <c r="A2456" s="57" t="s">
        <v>3443</v>
      </c>
      <c r="B2456" s="29">
        <v>21111.0</v>
      </c>
      <c r="C2456" s="58">
        <v>21111.0</v>
      </c>
      <c r="D2456" s="27">
        <v>0.0</v>
      </c>
      <c r="E2456" s="41"/>
    </row>
    <row r="2457" hidden="1">
      <c r="A2457" s="57" t="s">
        <v>3444</v>
      </c>
      <c r="B2457" s="29">
        <v>46610.0</v>
      </c>
      <c r="C2457" s="58">
        <v>46610.0</v>
      </c>
      <c r="D2457" s="27">
        <v>0.0</v>
      </c>
      <c r="E2457" s="41"/>
    </row>
    <row r="2458" hidden="1">
      <c r="A2458" s="57" t="s">
        <v>3445</v>
      </c>
      <c r="B2458" s="29">
        <v>30116.0</v>
      </c>
      <c r="C2458" s="58">
        <v>30116.0</v>
      </c>
      <c r="D2458" s="27">
        <v>0.0</v>
      </c>
      <c r="E2458" s="41"/>
    </row>
    <row r="2459" hidden="1">
      <c r="A2459" s="57" t="s">
        <v>3447</v>
      </c>
      <c r="B2459" s="29">
        <v>0.0</v>
      </c>
      <c r="C2459" s="58">
        <v>0.0</v>
      </c>
      <c r="D2459" s="27">
        <v>0.0</v>
      </c>
      <c r="E2459" s="41"/>
    </row>
    <row r="2460" hidden="1">
      <c r="A2460" s="57" t="s">
        <v>3448</v>
      </c>
      <c r="B2460" s="29">
        <v>0.0</v>
      </c>
      <c r="C2460" s="58">
        <v>0.0</v>
      </c>
      <c r="D2460" s="27">
        <v>0.0</v>
      </c>
      <c r="E2460" s="41"/>
    </row>
    <row r="2461" hidden="1">
      <c r="A2461" s="35" t="s">
        <v>3449</v>
      </c>
      <c r="B2461" s="29">
        <v>242119.32</v>
      </c>
      <c r="C2461" s="58">
        <v>242119.31999999954</v>
      </c>
      <c r="D2461" s="27">
        <v>-4.656612873077393E-10</v>
      </c>
      <c r="E2461" s="41"/>
    </row>
    <row r="2462" hidden="1">
      <c r="A2462" s="36" t="s">
        <v>3450</v>
      </c>
      <c r="B2462" s="42">
        <v>1.499999999989086</v>
      </c>
      <c r="C2462" s="70">
        <v>1.5000000006402843</v>
      </c>
      <c r="D2462" s="65">
        <v>6.511982064694166E-10</v>
      </c>
      <c r="E2462" s="45"/>
    </row>
    <row r="2463" hidden="1"/>
    <row r="2464" hidden="1"/>
    <row r="2465" hidden="1">
      <c r="A2465" s="5" t="s">
        <v>4464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3423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46048.0</v>
      </c>
      <c r="B2469" s="6"/>
      <c r="C2469" s="53" t="s">
        <v>3424</v>
      </c>
      <c r="D2469" s="15">
        <v>46053.0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4" t="s">
        <v>4468</v>
      </c>
      <c r="B2471" s="7"/>
      <c r="C2471" s="16"/>
      <c r="D2471" s="55" t="s">
        <v>4477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3425</v>
      </c>
      <c r="B2473" s="6"/>
      <c r="C2473" s="6"/>
      <c r="D2473" s="6"/>
      <c r="E2473" s="7"/>
    </row>
    <row r="2474" hidden="1">
      <c r="A2474" s="20" t="s">
        <v>3426</v>
      </c>
      <c r="B2474" s="21" t="s">
        <v>3427</v>
      </c>
      <c r="C2474" s="22" t="s">
        <v>3428</v>
      </c>
      <c r="D2474" s="21" t="s">
        <v>3429</v>
      </c>
      <c r="E2474" s="23" t="s">
        <v>13</v>
      </c>
    </row>
    <row r="2475" hidden="1">
      <c r="A2475" s="56" t="s">
        <v>3430</v>
      </c>
      <c r="B2475" s="25">
        <v>3093.0</v>
      </c>
      <c r="C2475" s="26">
        <v>3093.0</v>
      </c>
      <c r="D2475" s="27">
        <v>0.0</v>
      </c>
      <c r="E2475" s="40"/>
    </row>
    <row r="2476" hidden="1">
      <c r="A2476" s="56" t="s">
        <v>3431</v>
      </c>
      <c r="B2476" s="29">
        <v>7759.0</v>
      </c>
      <c r="C2476" s="26">
        <v>7759.0</v>
      </c>
      <c r="D2476" s="27">
        <v>0.0</v>
      </c>
      <c r="E2476" s="40"/>
    </row>
    <row r="2477" hidden="1">
      <c r="A2477" s="56" t="s">
        <v>3432</v>
      </c>
      <c r="B2477" s="29">
        <v>0.0</v>
      </c>
      <c r="C2477" s="26"/>
      <c r="D2477" s="27">
        <v>0.0</v>
      </c>
      <c r="E2477" s="41"/>
    </row>
    <row r="2478" hidden="1">
      <c r="A2478" s="56" t="s">
        <v>3434</v>
      </c>
      <c r="B2478" s="25">
        <v>0.0</v>
      </c>
      <c r="C2478" s="26"/>
      <c r="D2478" s="27">
        <v>0.0</v>
      </c>
      <c r="E2478" s="40"/>
    </row>
    <row r="2479" hidden="1">
      <c r="A2479" s="31" t="s">
        <v>3436</v>
      </c>
      <c r="B2479" s="25">
        <v>0.0</v>
      </c>
      <c r="C2479" s="26"/>
      <c r="D2479" s="27">
        <v>0.0</v>
      </c>
      <c r="E2479" s="41"/>
    </row>
    <row r="2480" hidden="1">
      <c r="A2480" s="31" t="s">
        <v>3438</v>
      </c>
      <c r="B2480" s="29">
        <v>0.0</v>
      </c>
      <c r="C2480" s="26"/>
      <c r="D2480" s="27">
        <v>0.0</v>
      </c>
      <c r="E2480" s="41"/>
    </row>
    <row r="2481" hidden="1">
      <c r="A2481" s="31" t="s">
        <v>3439</v>
      </c>
      <c r="B2481" s="29">
        <v>0.0</v>
      </c>
      <c r="C2481" s="26"/>
      <c r="D2481" s="27">
        <v>0.0</v>
      </c>
      <c r="E2481" s="28"/>
    </row>
    <row r="2482" hidden="1">
      <c r="A2482" s="31" t="s">
        <v>3441</v>
      </c>
      <c r="B2482" s="29">
        <v>2160.0</v>
      </c>
      <c r="C2482" s="26">
        <v>2080.0</v>
      </c>
      <c r="D2482" s="27">
        <v>-80.0</v>
      </c>
      <c r="E2482" s="28"/>
    </row>
    <row r="2483" hidden="1">
      <c r="A2483" s="57" t="s">
        <v>3442</v>
      </c>
      <c r="B2483" s="48">
        <v>104579.12</v>
      </c>
      <c r="C2483" s="48">
        <v>104579.12000000005</v>
      </c>
      <c r="D2483" s="27">
        <v>5.820766091346741E-11</v>
      </c>
      <c r="E2483" s="41"/>
    </row>
    <row r="2484" hidden="1">
      <c r="A2484" s="57" t="s">
        <v>3443</v>
      </c>
      <c r="B2484" s="29">
        <v>21613.0</v>
      </c>
      <c r="C2484" s="58">
        <v>21613.0</v>
      </c>
      <c r="D2484" s="27">
        <v>0.0</v>
      </c>
      <c r="E2484" s="41"/>
    </row>
    <row r="2485" hidden="1">
      <c r="A2485" s="57" t="s">
        <v>3444</v>
      </c>
      <c r="B2485" s="29">
        <v>31001.0</v>
      </c>
      <c r="C2485" s="58">
        <v>31001.0</v>
      </c>
      <c r="D2485" s="27">
        <v>0.0</v>
      </c>
      <c r="E2485" s="41"/>
    </row>
    <row r="2486" hidden="1">
      <c r="A2486" s="57" t="s">
        <v>3445</v>
      </c>
      <c r="B2486" s="29">
        <v>25404.65</v>
      </c>
      <c r="C2486" s="58">
        <v>25404.65</v>
      </c>
      <c r="D2486" s="27">
        <v>0.0</v>
      </c>
      <c r="E2486" s="41"/>
    </row>
    <row r="2487" hidden="1">
      <c r="A2487" s="57" t="s">
        <v>3447</v>
      </c>
      <c r="B2487" s="29">
        <v>0.0</v>
      </c>
      <c r="C2487" s="58">
        <v>0.0</v>
      </c>
      <c r="D2487" s="27">
        <v>0.0</v>
      </c>
      <c r="E2487" s="41"/>
    </row>
    <row r="2488" hidden="1">
      <c r="A2488" s="57" t="s">
        <v>3448</v>
      </c>
      <c r="B2488" s="29">
        <v>0.0</v>
      </c>
      <c r="C2488" s="58">
        <v>0.0</v>
      </c>
      <c r="D2488" s="27">
        <v>0.0</v>
      </c>
      <c r="E2488" s="41"/>
    </row>
    <row r="2489" hidden="1">
      <c r="A2489" s="35" t="s">
        <v>3449</v>
      </c>
      <c r="B2489" s="48">
        <v>195610.11</v>
      </c>
      <c r="C2489" s="71">
        <v>195610.11000000002</v>
      </c>
      <c r="D2489" s="27">
        <v>2.9103830456733704E-11</v>
      </c>
      <c r="E2489" s="41"/>
    </row>
    <row r="2490" hidden="1">
      <c r="A2490" s="36" t="s">
        <v>3450</v>
      </c>
      <c r="B2490" s="42">
        <v>-0.3400000000001455</v>
      </c>
      <c r="C2490" s="72">
        <v>-80.3399999999674</v>
      </c>
      <c r="D2490" s="65">
        <v>-79.99999999996726</v>
      </c>
      <c r="E2490" s="45"/>
    </row>
    <row r="2491" hidden="1"/>
    <row r="2492" hidden="1"/>
    <row r="2493" hidden="1">
      <c r="A2493" s="5" t="s">
        <v>4464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3423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46054.0</v>
      </c>
      <c r="B2497" s="6"/>
      <c r="C2497" s="53" t="s">
        <v>3424</v>
      </c>
      <c r="D2497" s="15">
        <v>46054.0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4" t="s">
        <v>4469</v>
      </c>
      <c r="B2499" s="7"/>
      <c r="C2499" s="16"/>
      <c r="D2499" s="55" t="s">
        <v>4469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3425</v>
      </c>
      <c r="B2501" s="6"/>
      <c r="C2501" s="6"/>
      <c r="D2501" s="6"/>
      <c r="E2501" s="7"/>
    </row>
    <row r="2502" hidden="1">
      <c r="A2502" s="20" t="s">
        <v>3426</v>
      </c>
      <c r="B2502" s="21" t="s">
        <v>3427</v>
      </c>
      <c r="C2502" s="22" t="s">
        <v>3428</v>
      </c>
      <c r="D2502" s="21" t="s">
        <v>3429</v>
      </c>
      <c r="E2502" s="23" t="s">
        <v>13</v>
      </c>
    </row>
    <row r="2503" hidden="1">
      <c r="A2503" s="56" t="s">
        <v>3430</v>
      </c>
      <c r="B2503" s="25">
        <v>593.0</v>
      </c>
      <c r="C2503" s="26">
        <v>600.0</v>
      </c>
      <c r="D2503" s="27">
        <v>7.0</v>
      </c>
      <c r="E2503" s="40"/>
    </row>
    <row r="2504" hidden="1">
      <c r="A2504" s="56" t="s">
        <v>3431</v>
      </c>
      <c r="B2504" s="29">
        <v>1135.0</v>
      </c>
      <c r="C2504" s="26">
        <v>1135.0</v>
      </c>
      <c r="D2504" s="27">
        <v>0.0</v>
      </c>
      <c r="E2504" s="40"/>
    </row>
    <row r="2505" hidden="1">
      <c r="A2505" s="56" t="s">
        <v>3432</v>
      </c>
      <c r="B2505" s="29">
        <v>0.0</v>
      </c>
      <c r="C2505" s="26"/>
      <c r="D2505" s="27">
        <v>0.0</v>
      </c>
      <c r="E2505" s="41"/>
    </row>
    <row r="2506" hidden="1">
      <c r="A2506" s="56" t="s">
        <v>3434</v>
      </c>
      <c r="B2506" s="25">
        <v>0.0</v>
      </c>
      <c r="C2506" s="26"/>
      <c r="D2506" s="27">
        <v>0.0</v>
      </c>
      <c r="E2506" s="40"/>
    </row>
    <row r="2507" hidden="1">
      <c r="A2507" s="31" t="s">
        <v>3436</v>
      </c>
      <c r="B2507" s="25">
        <v>0.0</v>
      </c>
      <c r="C2507" s="26"/>
      <c r="D2507" s="27">
        <v>0.0</v>
      </c>
      <c r="E2507" s="41"/>
    </row>
    <row r="2508" hidden="1">
      <c r="A2508" s="31" t="s">
        <v>3438</v>
      </c>
      <c r="B2508" s="29">
        <v>0.0</v>
      </c>
      <c r="C2508" s="26"/>
      <c r="D2508" s="27">
        <v>0.0</v>
      </c>
      <c r="E2508" s="41"/>
    </row>
    <row r="2509" hidden="1">
      <c r="A2509" s="31" t="s">
        <v>3439</v>
      </c>
      <c r="B2509" s="29">
        <v>0.0</v>
      </c>
      <c r="C2509" s="26"/>
      <c r="D2509" s="27">
        <v>0.0</v>
      </c>
      <c r="E2509" s="28"/>
    </row>
    <row r="2510" hidden="1">
      <c r="A2510" s="31" t="s">
        <v>3441</v>
      </c>
      <c r="B2510" s="29">
        <v>400.0</v>
      </c>
      <c r="C2510" s="26">
        <v>440.0</v>
      </c>
      <c r="D2510" s="27">
        <v>40.0</v>
      </c>
      <c r="E2510" s="28"/>
    </row>
    <row r="2511" hidden="1">
      <c r="A2511" s="57" t="s">
        <v>3442</v>
      </c>
      <c r="B2511" s="48">
        <v>19189.950000000004</v>
      </c>
      <c r="C2511" s="48">
        <v>19677.95</v>
      </c>
      <c r="D2511" s="27">
        <v>487.99999999999636</v>
      </c>
      <c r="E2511" s="41"/>
    </row>
    <row r="2512" hidden="1">
      <c r="A2512" s="57" t="s">
        <v>3443</v>
      </c>
      <c r="B2512" s="29">
        <v>3653.0</v>
      </c>
      <c r="C2512" s="58">
        <v>3653.0</v>
      </c>
      <c r="D2512" s="27">
        <v>0.0</v>
      </c>
      <c r="E2512" s="41"/>
    </row>
    <row r="2513" hidden="1">
      <c r="A2513" s="57" t="s">
        <v>3444</v>
      </c>
      <c r="B2513" s="29">
        <v>4733.0</v>
      </c>
      <c r="C2513" s="58">
        <v>4733.0</v>
      </c>
      <c r="D2513" s="27">
        <v>0.0</v>
      </c>
      <c r="E2513" s="41"/>
    </row>
    <row r="2514" hidden="1">
      <c r="A2514" s="57" t="s">
        <v>3445</v>
      </c>
      <c r="B2514" s="29">
        <v>5504.0</v>
      </c>
      <c r="C2514" s="58">
        <v>5504.0</v>
      </c>
      <c r="D2514" s="27">
        <v>0.0</v>
      </c>
      <c r="E2514" s="41"/>
    </row>
    <row r="2515" hidden="1">
      <c r="A2515" s="57" t="s">
        <v>3447</v>
      </c>
      <c r="B2515" s="29">
        <v>0.0</v>
      </c>
      <c r="C2515" s="58">
        <v>0.0</v>
      </c>
      <c r="D2515" s="27">
        <v>0.0</v>
      </c>
      <c r="E2515" s="41"/>
    </row>
    <row r="2516" hidden="1">
      <c r="A2516" s="57" t="s">
        <v>3448</v>
      </c>
      <c r="B2516" s="29">
        <v>0.0</v>
      </c>
      <c r="C2516" s="58">
        <v>0.0</v>
      </c>
      <c r="D2516" s="27">
        <v>0.0</v>
      </c>
      <c r="E2516" s="41"/>
    </row>
    <row r="2517" hidden="1">
      <c r="A2517" s="35" t="s">
        <v>3449</v>
      </c>
      <c r="B2517" s="48">
        <v>35207.95</v>
      </c>
      <c r="C2517" s="71">
        <v>35695.95</v>
      </c>
      <c r="D2517" s="27">
        <v>488.0</v>
      </c>
      <c r="E2517" s="41"/>
    </row>
    <row r="2518" hidden="1">
      <c r="A2518" s="36" t="s">
        <v>3450</v>
      </c>
      <c r="B2518" s="42">
        <v>7.275957614183426E-12</v>
      </c>
      <c r="C2518" s="72">
        <v>47.0</v>
      </c>
      <c r="D2518" s="65">
        <v>46.999999999992724</v>
      </c>
      <c r="E2518" s="45"/>
    </row>
    <row r="2519" hidden="1"/>
    <row r="2520" hidden="1"/>
    <row r="2521" hidden="1">
      <c r="A2521" s="5" t="s">
        <v>4464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3423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46055.0</v>
      </c>
      <c r="B2525" s="6"/>
      <c r="C2525" s="53" t="s">
        <v>3424</v>
      </c>
      <c r="D2525" s="15">
        <v>46061.0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4" t="s">
        <v>4468</v>
      </c>
      <c r="B2527" s="7"/>
      <c r="C2527" s="16"/>
      <c r="D2527" s="55" t="s">
        <v>4469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3425</v>
      </c>
      <c r="B2529" s="6"/>
      <c r="C2529" s="6"/>
      <c r="D2529" s="6"/>
      <c r="E2529" s="7"/>
    </row>
    <row r="2530" hidden="1">
      <c r="A2530" s="20" t="s">
        <v>3426</v>
      </c>
      <c r="B2530" s="21" t="s">
        <v>3427</v>
      </c>
      <c r="C2530" s="22" t="s">
        <v>3428</v>
      </c>
      <c r="D2530" s="21" t="s">
        <v>3429</v>
      </c>
      <c r="E2530" s="23" t="s">
        <v>13</v>
      </c>
    </row>
    <row r="2531" hidden="1">
      <c r="A2531" s="56" t="s">
        <v>3430</v>
      </c>
      <c r="B2531" s="25">
        <v>5325.0</v>
      </c>
      <c r="C2531" s="26">
        <v>5325.0</v>
      </c>
      <c r="D2531" s="27">
        <v>0.0</v>
      </c>
      <c r="E2531" s="40"/>
    </row>
    <row r="2532" hidden="1">
      <c r="A2532" s="56" t="s">
        <v>3431</v>
      </c>
      <c r="B2532" s="29">
        <v>11280.0</v>
      </c>
      <c r="C2532" s="26">
        <v>11280.0</v>
      </c>
      <c r="D2532" s="27">
        <v>0.0</v>
      </c>
      <c r="E2532" s="40"/>
    </row>
    <row r="2533" hidden="1">
      <c r="A2533" s="56" t="s">
        <v>3432</v>
      </c>
      <c r="B2533" s="29">
        <v>0.0</v>
      </c>
      <c r="C2533" s="26"/>
      <c r="D2533" s="27">
        <v>0.0</v>
      </c>
      <c r="E2533" s="41"/>
    </row>
    <row r="2534" hidden="1">
      <c r="A2534" s="56" t="s">
        <v>3434</v>
      </c>
      <c r="B2534" s="25">
        <v>0.0</v>
      </c>
      <c r="C2534" s="26"/>
      <c r="D2534" s="27">
        <v>0.0</v>
      </c>
      <c r="E2534" s="40"/>
    </row>
    <row r="2535" hidden="1">
      <c r="A2535" s="31" t="s">
        <v>3436</v>
      </c>
      <c r="B2535" s="25">
        <v>0.0</v>
      </c>
      <c r="C2535" s="26"/>
      <c r="D2535" s="27">
        <v>0.0</v>
      </c>
      <c r="E2535" s="41"/>
    </row>
    <row r="2536" hidden="1">
      <c r="A2536" s="31" t="s">
        <v>3438</v>
      </c>
      <c r="B2536" s="29">
        <v>0.0</v>
      </c>
      <c r="C2536" s="26"/>
      <c r="D2536" s="27">
        <v>0.0</v>
      </c>
      <c r="E2536" s="41"/>
    </row>
    <row r="2537" hidden="1">
      <c r="A2537" s="31" t="s">
        <v>3439</v>
      </c>
      <c r="B2537" s="29">
        <v>0.0</v>
      </c>
      <c r="C2537" s="26"/>
      <c r="D2537" s="27">
        <v>0.0</v>
      </c>
      <c r="E2537" s="28"/>
    </row>
    <row r="2538" hidden="1">
      <c r="A2538" s="31" t="s">
        <v>3441</v>
      </c>
      <c r="B2538" s="29">
        <v>2600.0</v>
      </c>
      <c r="C2538" s="26">
        <v>2560.0</v>
      </c>
      <c r="D2538" s="27">
        <v>-40.0</v>
      </c>
      <c r="E2538" s="28"/>
    </row>
    <row r="2539" hidden="1">
      <c r="A2539" s="57" t="s">
        <v>3442</v>
      </c>
      <c r="B2539" s="48">
        <v>101884.54000000001</v>
      </c>
      <c r="C2539" s="48">
        <v>101884.54000000008</v>
      </c>
      <c r="D2539" s="27">
        <v>7.275957614183426E-11</v>
      </c>
      <c r="E2539" s="41"/>
    </row>
    <row r="2540" hidden="1">
      <c r="A2540" s="57" t="s">
        <v>3443</v>
      </c>
      <c r="B2540" s="29">
        <v>28336.0</v>
      </c>
      <c r="C2540" s="58">
        <v>28336.0</v>
      </c>
      <c r="D2540" s="27">
        <v>0.0</v>
      </c>
      <c r="E2540" s="41"/>
    </row>
    <row r="2541" hidden="1">
      <c r="A2541" s="57" t="s">
        <v>3444</v>
      </c>
      <c r="B2541" s="29">
        <v>31292.0</v>
      </c>
      <c r="C2541" s="58">
        <v>31292.0</v>
      </c>
      <c r="D2541" s="27">
        <v>0.0</v>
      </c>
      <c r="E2541" s="41"/>
    </row>
    <row r="2542" hidden="1">
      <c r="A2542" s="57" t="s">
        <v>3445</v>
      </c>
      <c r="B2542" s="29">
        <v>30520.0</v>
      </c>
      <c r="C2542" s="58">
        <v>30520.0</v>
      </c>
      <c r="D2542" s="27">
        <v>0.0</v>
      </c>
      <c r="E2542" s="41"/>
    </row>
    <row r="2543" hidden="1">
      <c r="A2543" s="57" t="s">
        <v>3447</v>
      </c>
      <c r="B2543" s="29">
        <v>0.0</v>
      </c>
      <c r="C2543" s="58">
        <v>0.0</v>
      </c>
      <c r="D2543" s="27">
        <v>0.0</v>
      </c>
      <c r="E2543" s="41"/>
    </row>
    <row r="2544" hidden="1">
      <c r="A2544" s="57" t="s">
        <v>3448</v>
      </c>
      <c r="B2544" s="29">
        <v>0.0</v>
      </c>
      <c r="C2544" s="58">
        <v>0.0</v>
      </c>
      <c r="D2544" s="27">
        <v>0.0</v>
      </c>
      <c r="E2544" s="41"/>
    </row>
    <row r="2545" hidden="1">
      <c r="A2545" s="35" t="s">
        <v>3449</v>
      </c>
      <c r="B2545" s="48">
        <v>211236.03999999998</v>
      </c>
      <c r="C2545" s="71">
        <v>211236.03999999948</v>
      </c>
      <c r="D2545" s="27">
        <v>-4.94765117764473E-10</v>
      </c>
      <c r="E2545" s="41"/>
    </row>
    <row r="2546" hidden="1">
      <c r="A2546" s="36" t="s">
        <v>3450</v>
      </c>
      <c r="B2546" s="42">
        <v>1.500000000003638</v>
      </c>
      <c r="C2546" s="72">
        <v>-38.49999999938882</v>
      </c>
      <c r="D2546" s="65">
        <v>-39.99999999939246</v>
      </c>
      <c r="E2546" s="45"/>
    </row>
    <row r="2547" hidden="1"/>
    <row r="2548" hidden="1"/>
    <row r="2549" hidden="1">
      <c r="A2549" s="5" t="s">
        <v>4464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3423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46062.0</v>
      </c>
      <c r="B2553" s="6"/>
      <c r="C2553" s="53" t="s">
        <v>3424</v>
      </c>
      <c r="D2553" s="15">
        <v>46068.0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4" t="s">
        <v>4468</v>
      </c>
      <c r="B2555" s="7"/>
      <c r="C2555" s="16"/>
      <c r="D2555" s="55" t="s">
        <v>4469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3425</v>
      </c>
      <c r="B2557" s="6"/>
      <c r="C2557" s="6"/>
      <c r="D2557" s="6"/>
      <c r="E2557" s="7"/>
    </row>
    <row r="2558" hidden="1">
      <c r="A2558" s="20" t="s">
        <v>3426</v>
      </c>
      <c r="B2558" s="21" t="s">
        <v>3427</v>
      </c>
      <c r="C2558" s="22" t="s">
        <v>3428</v>
      </c>
      <c r="D2558" s="21" t="s">
        <v>3429</v>
      </c>
      <c r="E2558" s="23" t="s">
        <v>13</v>
      </c>
    </row>
    <row r="2559" hidden="1">
      <c r="A2559" s="56" t="s">
        <v>3430</v>
      </c>
      <c r="B2559" s="25">
        <v>2944.0</v>
      </c>
      <c r="C2559" s="26">
        <v>2944.0</v>
      </c>
      <c r="D2559" s="27">
        <v>0.0</v>
      </c>
      <c r="E2559" s="40"/>
    </row>
    <row r="2560" hidden="1">
      <c r="A2560" s="56" t="s">
        <v>3431</v>
      </c>
      <c r="B2560" s="29">
        <v>13928.0</v>
      </c>
      <c r="C2560" s="26">
        <v>13928.0</v>
      </c>
      <c r="D2560" s="27">
        <v>0.0</v>
      </c>
      <c r="E2560" s="40"/>
    </row>
    <row r="2561" hidden="1">
      <c r="A2561" s="56" t="s">
        <v>3432</v>
      </c>
      <c r="B2561" s="29">
        <v>0.0</v>
      </c>
      <c r="C2561" s="26"/>
      <c r="D2561" s="27">
        <v>0.0</v>
      </c>
      <c r="E2561" s="41"/>
    </row>
    <row r="2562" hidden="1">
      <c r="A2562" s="56" t="s">
        <v>3434</v>
      </c>
      <c r="B2562" s="25">
        <v>0.0</v>
      </c>
      <c r="C2562" s="26">
        <v>1000.0</v>
      </c>
      <c r="D2562" s="27">
        <v>1000.0</v>
      </c>
      <c r="E2562" s="40"/>
    </row>
    <row r="2563" hidden="1">
      <c r="A2563" s="31" t="s">
        <v>3436</v>
      </c>
      <c r="B2563" s="25">
        <v>0.0</v>
      </c>
      <c r="C2563" s="26"/>
      <c r="D2563" s="27">
        <v>0.0</v>
      </c>
      <c r="E2563" s="41"/>
    </row>
    <row r="2564" hidden="1">
      <c r="A2564" s="31" t="s">
        <v>3438</v>
      </c>
      <c r="B2564" s="29">
        <v>76.0</v>
      </c>
      <c r="C2564" s="26"/>
      <c r="D2564" s="27">
        <v>-76.0</v>
      </c>
      <c r="E2564" s="41"/>
    </row>
    <row r="2565" hidden="1">
      <c r="A2565" s="31" t="s">
        <v>3439</v>
      </c>
      <c r="B2565" s="29">
        <v>1464.0</v>
      </c>
      <c r="C2565" s="26">
        <v>223.0</v>
      </c>
      <c r="D2565" s="27">
        <v>-1241.0</v>
      </c>
      <c r="E2565" s="28"/>
    </row>
    <row r="2566" hidden="1">
      <c r="A2566" s="31" t="s">
        <v>3441</v>
      </c>
      <c r="B2566" s="29">
        <v>2000.0</v>
      </c>
      <c r="C2566" s="26">
        <v>2240.0</v>
      </c>
      <c r="D2566" s="27">
        <v>240.0</v>
      </c>
      <c r="E2566" s="28"/>
    </row>
    <row r="2567" hidden="1">
      <c r="A2567" s="57" t="s">
        <v>3442</v>
      </c>
      <c r="B2567" s="48">
        <v>109491.0</v>
      </c>
      <c r="C2567" s="48">
        <v>110069.0</v>
      </c>
      <c r="D2567" s="27">
        <v>578.0</v>
      </c>
      <c r="E2567" s="41"/>
    </row>
    <row r="2568" hidden="1">
      <c r="A2568" s="57" t="s">
        <v>3443</v>
      </c>
      <c r="B2568" s="29">
        <v>33172.0</v>
      </c>
      <c r="C2568" s="58">
        <v>33172.0</v>
      </c>
      <c r="D2568" s="27">
        <v>0.0</v>
      </c>
      <c r="E2568" s="41"/>
    </row>
    <row r="2569" hidden="1">
      <c r="A2569" s="57" t="s">
        <v>3444</v>
      </c>
      <c r="B2569" s="29">
        <v>43210.0</v>
      </c>
      <c r="C2569" s="58">
        <v>43210.0</v>
      </c>
      <c r="D2569" s="27">
        <v>0.0</v>
      </c>
      <c r="E2569" s="41"/>
    </row>
    <row r="2570" hidden="1">
      <c r="A2570" s="57" t="s">
        <v>3445</v>
      </c>
      <c r="B2570" s="29">
        <v>39908.0</v>
      </c>
      <c r="C2570" s="58">
        <v>39908.0</v>
      </c>
      <c r="D2570" s="27">
        <v>0.0</v>
      </c>
      <c r="E2570" s="41"/>
    </row>
    <row r="2571" hidden="1">
      <c r="A2571" s="57" t="s">
        <v>3447</v>
      </c>
      <c r="B2571" s="29">
        <v>631.0</v>
      </c>
      <c r="C2571" s="58">
        <v>631.0</v>
      </c>
      <c r="D2571" s="27">
        <v>0.0</v>
      </c>
      <c r="E2571" s="41"/>
    </row>
    <row r="2572" hidden="1">
      <c r="A2572" s="57" t="s">
        <v>3448</v>
      </c>
      <c r="B2572" s="29">
        <v>0.0</v>
      </c>
      <c r="C2572" s="58">
        <v>0.0</v>
      </c>
      <c r="D2572" s="27">
        <v>0.0</v>
      </c>
      <c r="E2572" s="41"/>
    </row>
    <row r="2573" hidden="1">
      <c r="A2573" s="35" t="s">
        <v>3449</v>
      </c>
      <c r="B2573" s="48">
        <v>246821.7</v>
      </c>
      <c r="C2573" s="71">
        <v>247399.7</v>
      </c>
      <c r="D2573" s="27">
        <v>578.0</v>
      </c>
      <c r="E2573" s="41"/>
    </row>
    <row r="2574" hidden="1">
      <c r="A2574" s="36" t="s">
        <v>3450</v>
      </c>
      <c r="B2574" s="42">
        <v>2.3000000000029104</v>
      </c>
      <c r="C2574" s="72">
        <v>-74.70000000001164</v>
      </c>
      <c r="D2574" s="65">
        <v>-77.00000000001455</v>
      </c>
      <c r="E2574" s="45"/>
    </row>
    <row r="2575" hidden="1"/>
    <row r="2576" hidden="1"/>
    <row r="2577" hidden="1">
      <c r="A2577" s="5" t="s">
        <v>4464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3423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46069.0</v>
      </c>
      <c r="B2581" s="6"/>
      <c r="C2581" s="53" t="s">
        <v>3424</v>
      </c>
      <c r="D2581" s="15">
        <v>46075.0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4" t="s">
        <v>4468</v>
      </c>
      <c r="B2583" s="7"/>
      <c r="C2583" s="16"/>
      <c r="D2583" s="55" t="s">
        <v>4469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3425</v>
      </c>
      <c r="B2585" s="6"/>
      <c r="C2585" s="6"/>
      <c r="D2585" s="6"/>
      <c r="E2585" s="7"/>
    </row>
    <row r="2586" hidden="1">
      <c r="A2586" s="20" t="s">
        <v>3426</v>
      </c>
      <c r="B2586" s="21" t="s">
        <v>3427</v>
      </c>
      <c r="C2586" s="22" t="s">
        <v>3428</v>
      </c>
      <c r="D2586" s="21" t="s">
        <v>3429</v>
      </c>
      <c r="E2586" s="23" t="s">
        <v>13</v>
      </c>
    </row>
    <row r="2587" hidden="1">
      <c r="A2587" s="56" t="s">
        <v>3430</v>
      </c>
      <c r="B2587" s="25">
        <v>9275.0</v>
      </c>
      <c r="C2587" s="26">
        <v>9275.0</v>
      </c>
      <c r="D2587" s="27">
        <v>0.0</v>
      </c>
      <c r="E2587" s="40"/>
    </row>
    <row r="2588" hidden="1">
      <c r="A2588" s="56" t="s">
        <v>3431</v>
      </c>
      <c r="B2588" s="29">
        <v>16775.0</v>
      </c>
      <c r="C2588" s="26">
        <v>16775.0</v>
      </c>
      <c r="D2588" s="27">
        <v>0.0</v>
      </c>
      <c r="E2588" s="40"/>
    </row>
    <row r="2589" hidden="1">
      <c r="A2589" s="56" t="s">
        <v>3432</v>
      </c>
      <c r="B2589" s="29">
        <v>0.0</v>
      </c>
      <c r="C2589" s="26"/>
      <c r="D2589" s="27">
        <v>0.0</v>
      </c>
      <c r="E2589" s="41"/>
    </row>
    <row r="2590" hidden="1">
      <c r="A2590" s="56" t="s">
        <v>3434</v>
      </c>
      <c r="B2590" s="25">
        <v>0.0</v>
      </c>
      <c r="C2590" s="26"/>
      <c r="D2590" s="27">
        <v>0.0</v>
      </c>
      <c r="E2590" s="40"/>
    </row>
    <row r="2591" hidden="1">
      <c r="A2591" s="31" t="s">
        <v>3436</v>
      </c>
      <c r="B2591" s="25">
        <v>0.0</v>
      </c>
      <c r="C2591" s="26"/>
      <c r="D2591" s="27">
        <v>0.0</v>
      </c>
      <c r="E2591" s="41"/>
    </row>
    <row r="2592" hidden="1">
      <c r="A2592" s="31" t="s">
        <v>3438</v>
      </c>
      <c r="B2592" s="29">
        <v>0.0</v>
      </c>
      <c r="C2592" s="26"/>
      <c r="D2592" s="27">
        <v>0.0</v>
      </c>
      <c r="E2592" s="41"/>
    </row>
    <row r="2593" hidden="1">
      <c r="A2593" s="31" t="s">
        <v>3439</v>
      </c>
      <c r="B2593" s="29">
        <v>0.0</v>
      </c>
      <c r="C2593" s="26"/>
      <c r="D2593" s="27">
        <v>0.0</v>
      </c>
      <c r="E2593" s="28"/>
    </row>
    <row r="2594" hidden="1">
      <c r="A2594" s="31" t="s">
        <v>3441</v>
      </c>
      <c r="B2594" s="29">
        <v>1880.0</v>
      </c>
      <c r="C2594" s="26">
        <v>1840.0</v>
      </c>
      <c r="D2594" s="27">
        <v>-40.0</v>
      </c>
      <c r="E2594" s="28"/>
    </row>
    <row r="2595" hidden="1">
      <c r="A2595" s="57" t="s">
        <v>3442</v>
      </c>
      <c r="B2595" s="48">
        <v>89930.0</v>
      </c>
      <c r="C2595" s="48">
        <v>89930.0</v>
      </c>
      <c r="D2595" s="27">
        <v>0.0</v>
      </c>
      <c r="E2595" s="41"/>
    </row>
    <row r="2596" hidden="1">
      <c r="A2596" s="57" t="s">
        <v>3443</v>
      </c>
      <c r="B2596" s="29">
        <v>41904.0</v>
      </c>
      <c r="C2596" s="58">
        <v>41904.0</v>
      </c>
      <c r="D2596" s="27">
        <v>0.0</v>
      </c>
      <c r="E2596" s="41"/>
    </row>
    <row r="2597" hidden="1">
      <c r="A2597" s="57" t="s">
        <v>3444</v>
      </c>
      <c r="B2597" s="29">
        <v>36002.0</v>
      </c>
      <c r="C2597" s="58">
        <v>36002.0</v>
      </c>
      <c r="D2597" s="27">
        <v>0.0</v>
      </c>
      <c r="E2597" s="41"/>
    </row>
    <row r="2598" hidden="1">
      <c r="A2598" s="57" t="s">
        <v>3445</v>
      </c>
      <c r="B2598" s="29">
        <v>35853.0</v>
      </c>
      <c r="C2598" s="58">
        <v>35853.0</v>
      </c>
      <c r="D2598" s="27">
        <v>0.0</v>
      </c>
      <c r="E2598" s="41"/>
    </row>
    <row r="2599" hidden="1">
      <c r="A2599" s="57" t="s">
        <v>3447</v>
      </c>
      <c r="B2599" s="29">
        <v>1789.0</v>
      </c>
      <c r="C2599" s="58">
        <v>1789.0</v>
      </c>
      <c r="D2599" s="27">
        <v>0.0</v>
      </c>
      <c r="E2599" s="41"/>
    </row>
    <row r="2600" hidden="1">
      <c r="A2600" s="57" t="s">
        <v>3448</v>
      </c>
      <c r="B2600" s="29">
        <v>0.0</v>
      </c>
      <c r="C2600" s="58">
        <v>0.0</v>
      </c>
      <c r="D2600" s="27">
        <v>0.0</v>
      </c>
      <c r="E2600" s="41"/>
    </row>
    <row r="2601" hidden="1">
      <c r="A2601" s="35" t="s">
        <v>3449</v>
      </c>
      <c r="B2601" s="48">
        <v>233406.0</v>
      </c>
      <c r="C2601" s="71">
        <v>233406.0</v>
      </c>
      <c r="D2601" s="27">
        <v>0.0</v>
      </c>
      <c r="E2601" s="41"/>
    </row>
    <row r="2602" hidden="1">
      <c r="A2602" s="36" t="s">
        <v>3450</v>
      </c>
      <c r="B2602" s="42">
        <v>2.0</v>
      </c>
      <c r="C2602" s="72">
        <v>-38.0</v>
      </c>
      <c r="D2602" s="65">
        <v>-40.0</v>
      </c>
      <c r="E2602" s="45"/>
    </row>
    <row r="2603" hidden="1"/>
    <row r="2604" hidden="1"/>
    <row r="2605" hidden="1">
      <c r="A2605" s="5" t="s">
        <v>4464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3423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46076.0</v>
      </c>
      <c r="B2609" s="6"/>
      <c r="C2609" s="53" t="s">
        <v>3424</v>
      </c>
      <c r="D2609" s="15">
        <v>46081.0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4" t="s">
        <v>4468</v>
      </c>
      <c r="B2611" s="7"/>
      <c r="C2611" s="16"/>
      <c r="D2611" s="55" t="s">
        <v>4477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3425</v>
      </c>
      <c r="B2613" s="6"/>
      <c r="C2613" s="6"/>
      <c r="D2613" s="6"/>
      <c r="E2613" s="7"/>
    </row>
    <row r="2614" hidden="1">
      <c r="A2614" s="20" t="s">
        <v>3426</v>
      </c>
      <c r="B2614" s="21" t="s">
        <v>3427</v>
      </c>
      <c r="C2614" s="22" t="s">
        <v>3428</v>
      </c>
      <c r="D2614" s="21" t="s">
        <v>3429</v>
      </c>
      <c r="E2614" s="23" t="s">
        <v>13</v>
      </c>
    </row>
    <row r="2615" hidden="1">
      <c r="A2615" s="56" t="s">
        <v>3430</v>
      </c>
      <c r="B2615" s="25">
        <v>4613.0</v>
      </c>
      <c r="C2615" s="26">
        <v>4613.0</v>
      </c>
      <c r="D2615" s="27">
        <v>0.0</v>
      </c>
      <c r="E2615" s="40"/>
    </row>
    <row r="2616" hidden="1">
      <c r="A2616" s="56" t="s">
        <v>3431</v>
      </c>
      <c r="B2616" s="29">
        <v>11505.0</v>
      </c>
      <c r="C2616" s="26">
        <v>11505.0</v>
      </c>
      <c r="D2616" s="27">
        <v>0.0</v>
      </c>
      <c r="E2616" s="40"/>
    </row>
    <row r="2617" hidden="1">
      <c r="A2617" s="56" t="s">
        <v>3432</v>
      </c>
      <c r="B2617" s="29">
        <v>0.0</v>
      </c>
      <c r="C2617" s="26"/>
      <c r="D2617" s="27">
        <v>0.0</v>
      </c>
      <c r="E2617" s="41"/>
    </row>
    <row r="2618" hidden="1">
      <c r="A2618" s="56" t="s">
        <v>3434</v>
      </c>
      <c r="B2618" s="25">
        <v>1000.0</v>
      </c>
      <c r="C2618" s="26">
        <v>1000.0</v>
      </c>
      <c r="D2618" s="27">
        <v>0.0</v>
      </c>
      <c r="E2618" s="40"/>
    </row>
    <row r="2619" hidden="1">
      <c r="A2619" s="31" t="s">
        <v>3436</v>
      </c>
      <c r="B2619" s="25">
        <v>0.0</v>
      </c>
      <c r="C2619" s="26"/>
      <c r="D2619" s="27">
        <v>0.0</v>
      </c>
      <c r="E2619" s="41"/>
    </row>
    <row r="2620" hidden="1">
      <c r="A2620" s="31" t="s">
        <v>3438</v>
      </c>
      <c r="B2620" s="29">
        <v>713.0</v>
      </c>
      <c r="C2620" s="26">
        <v>599.0</v>
      </c>
      <c r="D2620" s="27">
        <v>-114.0</v>
      </c>
      <c r="E2620" s="41"/>
    </row>
    <row r="2621" hidden="1">
      <c r="A2621" s="31" t="s">
        <v>3439</v>
      </c>
      <c r="B2621" s="29">
        <v>4130.0</v>
      </c>
      <c r="C2621" s="26">
        <v>4386.0</v>
      </c>
      <c r="D2621" s="27">
        <v>256.0</v>
      </c>
      <c r="E2621" s="28"/>
    </row>
    <row r="2622" hidden="1">
      <c r="A2622" s="31" t="s">
        <v>3441</v>
      </c>
      <c r="B2622" s="29">
        <v>960.0</v>
      </c>
      <c r="C2622" s="26">
        <v>920.0</v>
      </c>
      <c r="D2622" s="27">
        <v>-40.0</v>
      </c>
      <c r="E2622" s="28"/>
    </row>
    <row r="2623" hidden="1">
      <c r="A2623" s="57" t="s">
        <v>3442</v>
      </c>
      <c r="B2623" s="48">
        <v>83957.0</v>
      </c>
      <c r="C2623" s="48">
        <v>83957.0</v>
      </c>
      <c r="D2623" s="27">
        <v>0.0</v>
      </c>
      <c r="E2623" s="41"/>
    </row>
    <row r="2624" hidden="1">
      <c r="A2624" s="57" t="s">
        <v>3443</v>
      </c>
      <c r="B2624" s="29">
        <v>23487.0</v>
      </c>
      <c r="C2624" s="58">
        <v>23487.0</v>
      </c>
      <c r="D2624" s="27">
        <v>0.0</v>
      </c>
      <c r="E2624" s="41"/>
    </row>
    <row r="2625" hidden="1">
      <c r="A2625" s="57" t="s">
        <v>3444</v>
      </c>
      <c r="B2625" s="29">
        <v>19297.0</v>
      </c>
      <c r="C2625" s="58">
        <v>19297.0</v>
      </c>
      <c r="D2625" s="27">
        <v>0.0</v>
      </c>
      <c r="E2625" s="41"/>
    </row>
    <row r="2626" hidden="1">
      <c r="A2626" s="57" t="s">
        <v>3445</v>
      </c>
      <c r="B2626" s="29">
        <v>24323.0</v>
      </c>
      <c r="C2626" s="58">
        <v>24323.0</v>
      </c>
      <c r="D2626" s="27">
        <v>0.0</v>
      </c>
      <c r="E2626" s="41"/>
    </row>
    <row r="2627" hidden="1">
      <c r="A2627" s="57" t="s">
        <v>3447</v>
      </c>
      <c r="B2627" s="29">
        <v>0.0</v>
      </c>
      <c r="C2627" s="58">
        <v>0.0</v>
      </c>
      <c r="D2627" s="27">
        <v>0.0</v>
      </c>
      <c r="E2627" s="41"/>
    </row>
    <row r="2628" hidden="1">
      <c r="A2628" s="57" t="s">
        <v>3448</v>
      </c>
      <c r="B2628" s="29">
        <v>0.0</v>
      </c>
      <c r="C2628" s="58">
        <v>0.0</v>
      </c>
      <c r="D2628" s="27">
        <v>0.0</v>
      </c>
      <c r="E2628" s="41"/>
    </row>
    <row r="2629" hidden="1">
      <c r="A2629" s="35" t="s">
        <v>3449</v>
      </c>
      <c r="B2629" s="48">
        <v>173981.6</v>
      </c>
      <c r="C2629" s="71">
        <v>174040.6</v>
      </c>
      <c r="D2629" s="27">
        <v>59.0</v>
      </c>
      <c r="E2629" s="41"/>
    </row>
    <row r="2630" hidden="1">
      <c r="A2630" s="36" t="s">
        <v>3450</v>
      </c>
      <c r="B2630" s="42">
        <v>3.400000000001455</v>
      </c>
      <c r="C2630" s="72">
        <v>46.39999999999418</v>
      </c>
      <c r="D2630" s="65">
        <v>42.999999999992724</v>
      </c>
      <c r="E2630" s="45"/>
    </row>
    <row r="2631" hidden="1"/>
    <row r="2632" hidden="1"/>
    <row r="2633" hidden="1">
      <c r="A2633" s="5" t="s">
        <v>4464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3423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46082.0</v>
      </c>
      <c r="B2637" s="6"/>
      <c r="C2637" s="53" t="s">
        <v>3424</v>
      </c>
      <c r="D2637" s="15">
        <v>46082.0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4" t="s">
        <v>4469</v>
      </c>
      <c r="B2639" s="7"/>
      <c r="C2639" s="16"/>
      <c r="D2639" s="55" t="s">
        <v>4469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3425</v>
      </c>
      <c r="B2641" s="6"/>
      <c r="C2641" s="6"/>
      <c r="D2641" s="6"/>
      <c r="E2641" s="7"/>
    </row>
    <row r="2642" hidden="1">
      <c r="A2642" s="20" t="s">
        <v>3426</v>
      </c>
      <c r="B2642" s="21" t="s">
        <v>3427</v>
      </c>
      <c r="C2642" s="22" t="s">
        <v>3428</v>
      </c>
      <c r="D2642" s="21" t="s">
        <v>3429</v>
      </c>
      <c r="E2642" s="23" t="s">
        <v>13</v>
      </c>
    </row>
    <row r="2643" hidden="1">
      <c r="A2643" s="56" t="s">
        <v>3430</v>
      </c>
      <c r="B2643" s="25">
        <v>2288.0</v>
      </c>
      <c r="C2643" s="26">
        <v>2288.0</v>
      </c>
      <c r="D2643" s="27">
        <v>0.0</v>
      </c>
      <c r="E2643" s="40"/>
    </row>
    <row r="2644" hidden="1">
      <c r="A2644" s="56" t="s">
        <v>3431</v>
      </c>
      <c r="B2644" s="29">
        <v>758.0</v>
      </c>
      <c r="C2644" s="26">
        <v>758.0</v>
      </c>
      <c r="D2644" s="27">
        <v>0.0</v>
      </c>
      <c r="E2644" s="40"/>
    </row>
    <row r="2645" hidden="1">
      <c r="A2645" s="56" t="s">
        <v>3432</v>
      </c>
      <c r="B2645" s="29">
        <v>0.0</v>
      </c>
      <c r="C2645" s="26"/>
      <c r="D2645" s="27">
        <v>0.0</v>
      </c>
      <c r="E2645" s="41"/>
    </row>
    <row r="2646" hidden="1">
      <c r="A2646" s="56" t="s">
        <v>3434</v>
      </c>
      <c r="B2646" s="25">
        <v>0.0</v>
      </c>
      <c r="C2646" s="26"/>
      <c r="D2646" s="27">
        <v>0.0</v>
      </c>
      <c r="E2646" s="40"/>
    </row>
    <row r="2647" hidden="1">
      <c r="A2647" s="31" t="s">
        <v>3436</v>
      </c>
      <c r="B2647" s="25">
        <v>0.0</v>
      </c>
      <c r="C2647" s="26"/>
      <c r="D2647" s="27">
        <v>0.0</v>
      </c>
      <c r="E2647" s="41"/>
    </row>
    <row r="2648" hidden="1">
      <c r="A2648" s="31" t="s">
        <v>3438</v>
      </c>
      <c r="B2648" s="29">
        <v>143.0</v>
      </c>
      <c r="C2648" s="26"/>
      <c r="D2648" s="27">
        <v>-143.0</v>
      </c>
      <c r="E2648" s="41"/>
    </row>
    <row r="2649" hidden="1">
      <c r="A2649" s="31" t="s">
        <v>3439</v>
      </c>
      <c r="B2649" s="29">
        <v>0.0</v>
      </c>
      <c r="C2649" s="26"/>
      <c r="D2649" s="27">
        <v>0.0</v>
      </c>
      <c r="E2649" s="28"/>
    </row>
    <row r="2650" hidden="1">
      <c r="A2650" s="31" t="s">
        <v>3441</v>
      </c>
      <c r="B2650" s="29">
        <v>600.0</v>
      </c>
      <c r="C2650" s="26">
        <v>600.0</v>
      </c>
      <c r="D2650" s="27">
        <v>0.0</v>
      </c>
      <c r="E2650" s="28"/>
    </row>
    <row r="2651" hidden="1">
      <c r="A2651" s="57" t="s">
        <v>3442</v>
      </c>
      <c r="B2651" s="48">
        <v>10133.0</v>
      </c>
      <c r="C2651" s="48">
        <v>10133.0</v>
      </c>
      <c r="D2651" s="27">
        <v>0.0</v>
      </c>
      <c r="E2651" s="41"/>
    </row>
    <row r="2652" hidden="1">
      <c r="A2652" s="57" t="s">
        <v>3443</v>
      </c>
      <c r="B2652" s="29">
        <v>3051.0</v>
      </c>
      <c r="C2652" s="58">
        <v>3051.0</v>
      </c>
      <c r="D2652" s="27">
        <v>0.0</v>
      </c>
      <c r="E2652" s="41"/>
    </row>
    <row r="2653" hidden="1">
      <c r="A2653" s="57" t="s">
        <v>3444</v>
      </c>
      <c r="B2653" s="29">
        <v>8726.0</v>
      </c>
      <c r="C2653" s="58">
        <v>8726.0</v>
      </c>
      <c r="D2653" s="27">
        <v>0.0</v>
      </c>
      <c r="E2653" s="41"/>
    </row>
    <row r="2654" hidden="1">
      <c r="A2654" s="57" t="s">
        <v>3445</v>
      </c>
      <c r="B2654" s="29">
        <v>6563.0</v>
      </c>
      <c r="C2654" s="58">
        <v>6563.0</v>
      </c>
      <c r="D2654" s="27">
        <v>0.0</v>
      </c>
      <c r="E2654" s="41"/>
    </row>
    <row r="2655" hidden="1">
      <c r="A2655" s="57" t="s">
        <v>3447</v>
      </c>
      <c r="B2655" s="29">
        <v>718.0</v>
      </c>
      <c r="C2655" s="58">
        <v>718.0</v>
      </c>
      <c r="D2655" s="27">
        <v>0.0</v>
      </c>
      <c r="E2655" s="41"/>
    </row>
    <row r="2656" hidden="1">
      <c r="A2656" s="57" t="s">
        <v>3448</v>
      </c>
      <c r="B2656" s="29">
        <v>0.0</v>
      </c>
      <c r="C2656" s="58">
        <v>0.0</v>
      </c>
      <c r="D2656" s="27">
        <v>0.0</v>
      </c>
      <c r="E2656" s="41"/>
    </row>
    <row r="2657" hidden="1">
      <c r="A2657" s="35" t="s">
        <v>3449</v>
      </c>
      <c r="B2657" s="48">
        <v>32980.0</v>
      </c>
      <c r="C2657" s="71">
        <v>32980.0</v>
      </c>
      <c r="D2657" s="27">
        <v>0.0</v>
      </c>
      <c r="E2657" s="41"/>
    </row>
    <row r="2658" hidden="1">
      <c r="A2658" s="36" t="s">
        <v>3450</v>
      </c>
      <c r="B2658" s="42">
        <v>0.0</v>
      </c>
      <c r="C2658" s="72">
        <v>-143.0</v>
      </c>
      <c r="D2658" s="65">
        <v>-143.0</v>
      </c>
      <c r="E2658" s="46" t="s">
        <v>7887</v>
      </c>
    </row>
    <row r="2659" hidden="1"/>
    <row r="2660" hidden="1"/>
    <row r="2661" hidden="1">
      <c r="A2661" s="5" t="s">
        <v>4464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3423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46083.0</v>
      </c>
      <c r="B2665" s="6"/>
      <c r="C2665" s="53" t="s">
        <v>3424</v>
      </c>
      <c r="D2665" s="15">
        <v>46089.0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4" t="s">
        <v>4468</v>
      </c>
      <c r="B2667" s="7"/>
      <c r="C2667" s="16"/>
      <c r="D2667" s="55" t="s">
        <v>4469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3425</v>
      </c>
      <c r="B2669" s="6"/>
      <c r="C2669" s="6"/>
      <c r="D2669" s="6"/>
      <c r="E2669" s="7"/>
    </row>
    <row r="2670" hidden="1">
      <c r="A2670" s="20" t="s">
        <v>3426</v>
      </c>
      <c r="B2670" s="21" t="s">
        <v>3427</v>
      </c>
      <c r="C2670" s="22" t="s">
        <v>3428</v>
      </c>
      <c r="D2670" s="21" t="s">
        <v>3429</v>
      </c>
      <c r="E2670" s="23" t="s">
        <v>13</v>
      </c>
    </row>
    <row r="2671" hidden="1">
      <c r="A2671" s="56" t="s">
        <v>3430</v>
      </c>
      <c r="B2671" s="25">
        <v>3799.0</v>
      </c>
      <c r="C2671" s="26">
        <v>3947.0</v>
      </c>
      <c r="D2671" s="27">
        <v>148.0</v>
      </c>
      <c r="E2671" s="40"/>
    </row>
    <row r="2672" hidden="1">
      <c r="A2672" s="56" t="s">
        <v>3431</v>
      </c>
      <c r="B2672" s="29">
        <v>14228.5</v>
      </c>
      <c r="C2672" s="26">
        <v>14228.5</v>
      </c>
      <c r="D2672" s="27">
        <v>0.0</v>
      </c>
      <c r="E2672" s="40"/>
    </row>
    <row r="2673" hidden="1">
      <c r="A2673" s="56" t="s">
        <v>3432</v>
      </c>
      <c r="B2673" s="29">
        <v>0.0</v>
      </c>
      <c r="C2673" s="26"/>
      <c r="D2673" s="27">
        <v>0.0</v>
      </c>
      <c r="E2673" s="41"/>
    </row>
    <row r="2674" hidden="1">
      <c r="A2674" s="56" t="s">
        <v>3434</v>
      </c>
      <c r="B2674" s="25">
        <v>1000.0</v>
      </c>
      <c r="C2674" s="26">
        <v>1000.0</v>
      </c>
      <c r="D2674" s="27">
        <v>0.0</v>
      </c>
      <c r="E2674" s="40"/>
    </row>
    <row r="2675" hidden="1">
      <c r="A2675" s="31" t="s">
        <v>3436</v>
      </c>
      <c r="B2675" s="25">
        <v>0.0</v>
      </c>
      <c r="C2675" s="26"/>
      <c r="D2675" s="27">
        <v>0.0</v>
      </c>
      <c r="E2675" s="41"/>
    </row>
    <row r="2676" hidden="1">
      <c r="A2676" s="31" t="s">
        <v>3438</v>
      </c>
      <c r="B2676" s="29">
        <v>0.0</v>
      </c>
      <c r="C2676" s="26"/>
      <c r="D2676" s="27">
        <v>0.0</v>
      </c>
      <c r="E2676" s="41"/>
    </row>
    <row r="2677" hidden="1">
      <c r="A2677" s="31" t="s">
        <v>3439</v>
      </c>
      <c r="B2677" s="29">
        <v>7312.0</v>
      </c>
      <c r="C2677" s="26">
        <v>7311.0</v>
      </c>
      <c r="D2677" s="27">
        <v>-1.0</v>
      </c>
      <c r="E2677" s="28" t="s">
        <v>7888</v>
      </c>
    </row>
    <row r="2678" hidden="1">
      <c r="A2678" s="31" t="s">
        <v>3441</v>
      </c>
      <c r="B2678" s="29">
        <v>1880.0</v>
      </c>
      <c r="C2678" s="26">
        <v>1760.0</v>
      </c>
      <c r="D2678" s="27">
        <v>-120.0</v>
      </c>
      <c r="E2678" s="28" t="s">
        <v>7889</v>
      </c>
    </row>
    <row r="2679" hidden="1">
      <c r="A2679" s="57" t="s">
        <v>3442</v>
      </c>
      <c r="B2679" s="48">
        <v>80243.0</v>
      </c>
      <c r="C2679" s="48">
        <v>79969.0</v>
      </c>
      <c r="D2679" s="27">
        <v>-274.0</v>
      </c>
      <c r="E2679" s="41"/>
    </row>
    <row r="2680" hidden="1">
      <c r="A2680" s="57" t="s">
        <v>3443</v>
      </c>
      <c r="B2680" s="29">
        <v>39363.0</v>
      </c>
      <c r="C2680" s="58">
        <v>39363.0</v>
      </c>
      <c r="D2680" s="27">
        <v>0.0</v>
      </c>
      <c r="E2680" s="41"/>
    </row>
    <row r="2681" hidden="1">
      <c r="A2681" s="57" t="s">
        <v>3444</v>
      </c>
      <c r="B2681" s="29">
        <v>21596.0</v>
      </c>
      <c r="C2681" s="58">
        <v>20739.0</v>
      </c>
      <c r="D2681" s="27">
        <v>-857.0</v>
      </c>
      <c r="E2681" s="41"/>
    </row>
    <row r="2682" hidden="1">
      <c r="A2682" s="57" t="s">
        <v>3445</v>
      </c>
      <c r="B2682" s="29">
        <v>41503.0</v>
      </c>
      <c r="C2682" s="58">
        <v>41503.0</v>
      </c>
      <c r="D2682" s="27">
        <v>0.0</v>
      </c>
      <c r="E2682" s="41"/>
    </row>
    <row r="2683" hidden="1">
      <c r="A2683" s="57" t="s">
        <v>3447</v>
      </c>
      <c r="B2683" s="29">
        <v>1615.0</v>
      </c>
      <c r="C2683" s="58">
        <v>1615.0</v>
      </c>
      <c r="D2683" s="27">
        <v>0.0</v>
      </c>
      <c r="E2683" s="41"/>
    </row>
    <row r="2684" hidden="1">
      <c r="A2684" s="57" t="s">
        <v>3448</v>
      </c>
      <c r="B2684" s="29">
        <v>0.0</v>
      </c>
      <c r="C2684" s="58">
        <v>0.0</v>
      </c>
      <c r="D2684" s="27">
        <v>0.0</v>
      </c>
      <c r="E2684" s="41"/>
    </row>
    <row r="2685" hidden="1">
      <c r="A2685" s="35" t="s">
        <v>3449</v>
      </c>
      <c r="B2685" s="48">
        <v>212566.0</v>
      </c>
      <c r="C2685" s="71">
        <v>211435.0</v>
      </c>
      <c r="D2685" s="27">
        <v>-1131.0</v>
      </c>
      <c r="E2685" s="41"/>
    </row>
    <row r="2686" hidden="1">
      <c r="A2686" s="36" t="s">
        <v>3450</v>
      </c>
      <c r="B2686" s="42">
        <v>-26.5</v>
      </c>
      <c r="C2686" s="72">
        <v>0.5</v>
      </c>
      <c r="D2686" s="65">
        <v>27.0</v>
      </c>
      <c r="E2686" s="46"/>
    </row>
    <row r="2687" hidden="1"/>
    <row r="2688" hidden="1"/>
    <row r="2689" hidden="1">
      <c r="A2689" s="5" t="s">
        <v>4464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3423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46090.0</v>
      </c>
      <c r="B2693" s="6"/>
      <c r="C2693" s="53" t="s">
        <v>3424</v>
      </c>
      <c r="D2693" s="15">
        <v>46096.0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4" t="s">
        <v>4468</v>
      </c>
      <c r="B2695" s="7"/>
      <c r="C2695" s="16"/>
      <c r="D2695" s="55" t="s">
        <v>4469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3425</v>
      </c>
      <c r="B2697" s="6"/>
      <c r="C2697" s="6"/>
      <c r="D2697" s="6"/>
      <c r="E2697" s="7"/>
    </row>
    <row r="2698" hidden="1">
      <c r="A2698" s="20" t="s">
        <v>3426</v>
      </c>
      <c r="B2698" s="21" t="s">
        <v>3427</v>
      </c>
      <c r="C2698" s="22" t="s">
        <v>3428</v>
      </c>
      <c r="D2698" s="21" t="s">
        <v>3429</v>
      </c>
      <c r="E2698" s="23" t="s">
        <v>13</v>
      </c>
    </row>
    <row r="2699" hidden="1">
      <c r="A2699" s="56" t="s">
        <v>3430</v>
      </c>
      <c r="B2699" s="25">
        <v>7811.0</v>
      </c>
      <c r="C2699" s="26">
        <v>7811.0</v>
      </c>
      <c r="D2699" s="27">
        <v>0.0</v>
      </c>
      <c r="E2699" s="40"/>
    </row>
    <row r="2700" hidden="1">
      <c r="A2700" s="56" t="s">
        <v>3431</v>
      </c>
      <c r="B2700" s="29">
        <v>15892.0</v>
      </c>
      <c r="C2700" s="26">
        <v>15892.0</v>
      </c>
      <c r="D2700" s="27">
        <v>0.0</v>
      </c>
      <c r="E2700" s="40"/>
    </row>
    <row r="2701" hidden="1">
      <c r="A2701" s="56" t="s">
        <v>3432</v>
      </c>
      <c r="B2701" s="29">
        <v>0.0</v>
      </c>
      <c r="C2701" s="26"/>
      <c r="D2701" s="27">
        <v>0.0</v>
      </c>
      <c r="E2701" s="41"/>
    </row>
    <row r="2702" hidden="1">
      <c r="A2702" s="56" t="s">
        <v>3434</v>
      </c>
      <c r="B2702" s="25">
        <v>1000.0</v>
      </c>
      <c r="C2702" s="26">
        <v>1000.0</v>
      </c>
      <c r="D2702" s="27">
        <v>0.0</v>
      </c>
      <c r="E2702" s="40"/>
    </row>
    <row r="2703" hidden="1">
      <c r="A2703" s="31" t="s">
        <v>3436</v>
      </c>
      <c r="B2703" s="25">
        <v>0.0</v>
      </c>
      <c r="C2703" s="26"/>
      <c r="D2703" s="27">
        <v>0.0</v>
      </c>
      <c r="E2703" s="41"/>
    </row>
    <row r="2704" hidden="1">
      <c r="A2704" s="31" t="s">
        <v>3438</v>
      </c>
      <c r="B2704" s="29">
        <v>0.0</v>
      </c>
      <c r="C2704" s="26"/>
      <c r="D2704" s="27">
        <v>0.0</v>
      </c>
      <c r="E2704" s="41"/>
    </row>
    <row r="2705" hidden="1">
      <c r="A2705" s="31" t="s">
        <v>3439</v>
      </c>
      <c r="B2705" s="29">
        <v>3567.0</v>
      </c>
      <c r="C2705" s="26">
        <v>3567.0</v>
      </c>
      <c r="D2705" s="27">
        <v>0.0</v>
      </c>
      <c r="E2705" s="28" t="s">
        <v>7890</v>
      </c>
    </row>
    <row r="2706" hidden="1">
      <c r="A2706" s="31" t="s">
        <v>3441</v>
      </c>
      <c r="B2706" s="29">
        <v>960.0</v>
      </c>
      <c r="C2706" s="26">
        <v>960.0</v>
      </c>
      <c r="D2706" s="27">
        <v>0.0</v>
      </c>
      <c r="E2706" s="28"/>
    </row>
    <row r="2707" hidden="1">
      <c r="A2707" s="57" t="s">
        <v>3442</v>
      </c>
      <c r="B2707" s="48">
        <v>73655.0</v>
      </c>
      <c r="C2707" s="48">
        <v>73301.0</v>
      </c>
      <c r="D2707" s="27">
        <v>-354.0</v>
      </c>
      <c r="E2707" s="41"/>
    </row>
    <row r="2708" hidden="1">
      <c r="A2708" s="57" t="s">
        <v>3443</v>
      </c>
      <c r="B2708" s="29">
        <v>32740.0</v>
      </c>
      <c r="C2708" s="58">
        <v>32740.0</v>
      </c>
      <c r="D2708" s="27">
        <v>0.0</v>
      </c>
      <c r="E2708" s="41"/>
    </row>
    <row r="2709" hidden="1">
      <c r="A2709" s="57" t="s">
        <v>3444</v>
      </c>
      <c r="B2709" s="29">
        <v>30892.0</v>
      </c>
      <c r="C2709" s="58">
        <v>30628.0</v>
      </c>
      <c r="D2709" s="27">
        <v>-264.0</v>
      </c>
      <c r="E2709" s="41"/>
    </row>
    <row r="2710" hidden="1">
      <c r="A2710" s="57" t="s">
        <v>3445</v>
      </c>
      <c r="B2710" s="29">
        <v>27900.0</v>
      </c>
      <c r="C2710" s="58">
        <v>27900.0</v>
      </c>
      <c r="D2710" s="27">
        <v>0.0</v>
      </c>
      <c r="E2710" s="41"/>
    </row>
    <row r="2711" hidden="1">
      <c r="A2711" s="57" t="s">
        <v>3447</v>
      </c>
      <c r="B2711" s="29">
        <v>338.0</v>
      </c>
      <c r="C2711" s="58">
        <v>338.0</v>
      </c>
      <c r="D2711" s="27">
        <v>0.0</v>
      </c>
      <c r="E2711" s="41"/>
    </row>
    <row r="2712" hidden="1">
      <c r="A2712" s="57" t="s">
        <v>3448</v>
      </c>
      <c r="B2712" s="29">
        <v>0.0</v>
      </c>
      <c r="C2712" s="58">
        <v>0.0</v>
      </c>
      <c r="D2712" s="27">
        <v>0.0</v>
      </c>
      <c r="E2712" s="41"/>
    </row>
    <row r="2713" hidden="1">
      <c r="A2713" s="35" t="s">
        <v>3449</v>
      </c>
      <c r="B2713" s="48">
        <v>194750.0</v>
      </c>
      <c r="C2713" s="71">
        <v>194132.0</v>
      </c>
      <c r="D2713" s="27">
        <v>-618.0</v>
      </c>
      <c r="E2713" s="41"/>
    </row>
    <row r="2714" hidden="1">
      <c r="A2714" s="36" t="s">
        <v>3450</v>
      </c>
      <c r="B2714" s="42">
        <v>5.0</v>
      </c>
      <c r="C2714" s="72">
        <v>5.0</v>
      </c>
      <c r="D2714" s="65">
        <v>0.0</v>
      </c>
      <c r="E2714" s="46"/>
    </row>
    <row r="2715" hidden="1"/>
    <row r="2716" hidden="1"/>
    <row r="2717" hidden="1">
      <c r="A2717" s="5" t="s">
        <v>4464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3423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46097.0</v>
      </c>
      <c r="B2721" s="6"/>
      <c r="C2721" s="53" t="s">
        <v>3424</v>
      </c>
      <c r="D2721" s="15">
        <v>46103.0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4" t="s">
        <v>4468</v>
      </c>
      <c r="B2723" s="7"/>
      <c r="C2723" s="16"/>
      <c r="D2723" s="55" t="s">
        <v>4469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3425</v>
      </c>
      <c r="B2725" s="6"/>
      <c r="C2725" s="6"/>
      <c r="D2725" s="6"/>
      <c r="E2725" s="7"/>
    </row>
    <row r="2726" hidden="1">
      <c r="A2726" s="20" t="s">
        <v>3426</v>
      </c>
      <c r="B2726" s="21" t="s">
        <v>3427</v>
      </c>
      <c r="C2726" s="22" t="s">
        <v>3428</v>
      </c>
      <c r="D2726" s="21" t="s">
        <v>3429</v>
      </c>
      <c r="E2726" s="23" t="s">
        <v>13</v>
      </c>
    </row>
    <row r="2727" hidden="1">
      <c r="A2727" s="56" t="s">
        <v>3430</v>
      </c>
      <c r="B2727" s="25">
        <v>5401.0</v>
      </c>
      <c r="C2727" s="26">
        <v>5401.0</v>
      </c>
      <c r="D2727" s="27">
        <v>0.0</v>
      </c>
      <c r="E2727" s="40"/>
    </row>
    <row r="2728" hidden="1">
      <c r="A2728" s="56" t="s">
        <v>3431</v>
      </c>
      <c r="B2728" s="29">
        <v>9768.0</v>
      </c>
      <c r="C2728" s="26">
        <v>9768.0</v>
      </c>
      <c r="D2728" s="27">
        <v>0.0</v>
      </c>
      <c r="E2728" s="40"/>
    </row>
    <row r="2729" hidden="1">
      <c r="A2729" s="56" t="s">
        <v>3432</v>
      </c>
      <c r="B2729" s="29">
        <v>0.0</v>
      </c>
      <c r="C2729" s="26"/>
      <c r="D2729" s="27">
        <v>0.0</v>
      </c>
      <c r="E2729" s="41"/>
    </row>
    <row r="2730" hidden="1">
      <c r="A2730" s="56" t="s">
        <v>3434</v>
      </c>
      <c r="B2730" s="25">
        <v>0.0</v>
      </c>
      <c r="C2730" s="26"/>
      <c r="D2730" s="27">
        <v>0.0</v>
      </c>
      <c r="E2730" s="40"/>
    </row>
    <row r="2731" hidden="1">
      <c r="A2731" s="31" t="s">
        <v>3436</v>
      </c>
      <c r="B2731" s="25">
        <v>0.0</v>
      </c>
      <c r="C2731" s="26"/>
      <c r="D2731" s="27">
        <v>0.0</v>
      </c>
      <c r="E2731" s="41"/>
    </row>
    <row r="2732" hidden="1">
      <c r="A2732" s="31" t="s">
        <v>3438</v>
      </c>
      <c r="B2732" s="29">
        <v>0.0</v>
      </c>
      <c r="C2732" s="26"/>
      <c r="D2732" s="27">
        <v>0.0</v>
      </c>
      <c r="E2732" s="41"/>
    </row>
    <row r="2733" hidden="1">
      <c r="A2733" s="31" t="s">
        <v>3439</v>
      </c>
      <c r="B2733" s="29">
        <v>2000.0</v>
      </c>
      <c r="C2733" s="26">
        <v>2000.0</v>
      </c>
      <c r="D2733" s="27">
        <v>0.0</v>
      </c>
      <c r="E2733" s="28" t="s">
        <v>7891</v>
      </c>
    </row>
    <row r="2734" hidden="1">
      <c r="A2734" s="31" t="s">
        <v>3441</v>
      </c>
      <c r="B2734" s="29">
        <v>1080.0</v>
      </c>
      <c r="C2734" s="26">
        <v>1040.0</v>
      </c>
      <c r="D2734" s="27">
        <v>-40.0</v>
      </c>
      <c r="E2734" s="28"/>
    </row>
    <row r="2735" hidden="1">
      <c r="A2735" s="57" t="s">
        <v>3442</v>
      </c>
      <c r="B2735" s="48">
        <v>95784.0</v>
      </c>
      <c r="C2735" s="48">
        <v>95784.0</v>
      </c>
      <c r="D2735" s="27">
        <v>0.0</v>
      </c>
      <c r="E2735" s="41"/>
    </row>
    <row r="2736" hidden="1">
      <c r="A2736" s="57" t="s">
        <v>3443</v>
      </c>
      <c r="B2736" s="29">
        <v>40871.0</v>
      </c>
      <c r="C2736" s="58">
        <v>40871.0</v>
      </c>
      <c r="D2736" s="27">
        <v>0.0</v>
      </c>
      <c r="E2736" s="41"/>
    </row>
    <row r="2737" hidden="1">
      <c r="A2737" s="57" t="s">
        <v>3444</v>
      </c>
      <c r="B2737" s="29">
        <v>37539.0</v>
      </c>
      <c r="C2737" s="58">
        <v>37539.0</v>
      </c>
      <c r="D2737" s="27">
        <v>0.0</v>
      </c>
      <c r="E2737" s="41"/>
    </row>
    <row r="2738" hidden="1">
      <c r="A2738" s="57" t="s">
        <v>3445</v>
      </c>
      <c r="B2738" s="29">
        <v>31531.0</v>
      </c>
      <c r="C2738" s="58">
        <v>31531.0</v>
      </c>
      <c r="D2738" s="27">
        <v>0.0</v>
      </c>
      <c r="E2738" s="41"/>
    </row>
    <row r="2739" hidden="1">
      <c r="A2739" s="57" t="s">
        <v>3447</v>
      </c>
      <c r="B2739" s="29">
        <v>5467.1</v>
      </c>
      <c r="C2739" s="58">
        <v>5467.1</v>
      </c>
      <c r="D2739" s="27">
        <v>0.0</v>
      </c>
      <c r="E2739" s="41"/>
    </row>
    <row r="2740" hidden="1">
      <c r="A2740" s="57" t="s">
        <v>3448</v>
      </c>
      <c r="B2740" s="29">
        <v>0.0</v>
      </c>
      <c r="C2740" s="58">
        <v>0.0</v>
      </c>
      <c r="D2740" s="27">
        <v>0.0</v>
      </c>
      <c r="E2740" s="41"/>
    </row>
    <row r="2741" hidden="1">
      <c r="A2741" s="35" t="s">
        <v>3449</v>
      </c>
      <c r="B2741" s="48">
        <v>229397.1</v>
      </c>
      <c r="C2741" s="71">
        <v>229397.1</v>
      </c>
      <c r="D2741" s="27">
        <v>0.0</v>
      </c>
      <c r="E2741" s="41"/>
    </row>
    <row r="2742" hidden="1">
      <c r="A2742" s="36" t="s">
        <v>3450</v>
      </c>
      <c r="B2742" s="42">
        <v>44.0</v>
      </c>
      <c r="C2742" s="72">
        <v>4.0</v>
      </c>
      <c r="D2742" s="65">
        <v>-40.0</v>
      </c>
      <c r="E2742" s="46"/>
    </row>
    <row r="2743" hidden="1"/>
    <row r="2744" hidden="1"/>
    <row r="2745" hidden="1">
      <c r="A2745" s="5" t="s">
        <v>4464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3423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46104.0</v>
      </c>
      <c r="B2749" s="6"/>
      <c r="C2749" s="53" t="s">
        <v>3424</v>
      </c>
      <c r="D2749" s="73">
        <v>1.0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4" t="s">
        <v>4468</v>
      </c>
      <c r="B2751" s="7"/>
      <c r="C2751" s="16"/>
      <c r="D2751" s="55" t="s">
        <v>4469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3425</v>
      </c>
      <c r="B2753" s="6"/>
      <c r="C2753" s="6"/>
      <c r="D2753" s="6"/>
      <c r="E2753" s="7"/>
    </row>
    <row r="2754" hidden="1">
      <c r="A2754" s="20" t="s">
        <v>3426</v>
      </c>
      <c r="B2754" s="21" t="s">
        <v>3427</v>
      </c>
      <c r="C2754" s="22" t="s">
        <v>3428</v>
      </c>
      <c r="D2754" s="21" t="s">
        <v>3429</v>
      </c>
      <c r="E2754" s="23" t="s">
        <v>13</v>
      </c>
    </row>
    <row r="2755" hidden="1">
      <c r="A2755" s="56" t="s">
        <v>3430</v>
      </c>
      <c r="B2755" s="25">
        <v>9510.0</v>
      </c>
      <c r="C2755" s="26">
        <v>9510.0</v>
      </c>
      <c r="D2755" s="27">
        <v>0.0</v>
      </c>
      <c r="E2755" s="40"/>
    </row>
    <row r="2756" hidden="1">
      <c r="A2756" s="56" t="s">
        <v>3431</v>
      </c>
      <c r="B2756" s="29">
        <v>15409.0</v>
      </c>
      <c r="C2756" s="26">
        <v>15409.0</v>
      </c>
      <c r="D2756" s="27">
        <v>0.0</v>
      </c>
      <c r="E2756" s="40"/>
    </row>
    <row r="2757" hidden="1">
      <c r="A2757" s="56" t="s">
        <v>3432</v>
      </c>
      <c r="B2757" s="29">
        <v>320.0</v>
      </c>
      <c r="C2757" s="26">
        <v>320.0</v>
      </c>
      <c r="D2757" s="27">
        <v>0.0</v>
      </c>
      <c r="E2757" s="41"/>
    </row>
    <row r="2758" hidden="1">
      <c r="A2758" s="56" t="s">
        <v>3434</v>
      </c>
      <c r="B2758" s="25">
        <v>1400.0</v>
      </c>
      <c r="C2758" s="26">
        <v>1400.0</v>
      </c>
      <c r="D2758" s="27">
        <v>0.0</v>
      </c>
      <c r="E2758" s="40"/>
    </row>
    <row r="2759" hidden="1">
      <c r="A2759" s="31" t="s">
        <v>3436</v>
      </c>
      <c r="B2759" s="25">
        <v>30.0</v>
      </c>
      <c r="C2759" s="26"/>
      <c r="D2759" s="27">
        <v>-30.0</v>
      </c>
      <c r="E2759" s="41"/>
    </row>
    <row r="2760" hidden="1">
      <c r="A2760" s="31" t="s">
        <v>3438</v>
      </c>
      <c r="B2760" s="29">
        <v>0.0</v>
      </c>
      <c r="C2760" s="26"/>
      <c r="D2760" s="27">
        <v>0.0</v>
      </c>
      <c r="E2760" s="41"/>
    </row>
    <row r="2761" hidden="1">
      <c r="A2761" s="31" t="s">
        <v>3439</v>
      </c>
      <c r="B2761" s="29">
        <v>0.0</v>
      </c>
      <c r="C2761" s="26"/>
      <c r="D2761" s="27">
        <v>0.0</v>
      </c>
      <c r="E2761" s="28"/>
    </row>
    <row r="2762" hidden="1">
      <c r="A2762" s="31" t="s">
        <v>3441</v>
      </c>
      <c r="B2762" s="29">
        <v>1935.0</v>
      </c>
      <c r="C2762" s="26">
        <v>1965.0</v>
      </c>
      <c r="D2762" s="27">
        <v>30.0</v>
      </c>
      <c r="E2762" s="28"/>
    </row>
    <row r="2763" hidden="1">
      <c r="A2763" s="57" t="s">
        <v>3442</v>
      </c>
      <c r="B2763" s="48">
        <v>81647.0</v>
      </c>
      <c r="C2763" s="48">
        <v>81647.0</v>
      </c>
      <c r="D2763" s="27">
        <v>0.0</v>
      </c>
      <c r="E2763" s="41"/>
    </row>
    <row r="2764" hidden="1">
      <c r="A2764" s="57" t="s">
        <v>3443</v>
      </c>
      <c r="B2764" s="29">
        <v>42950.0</v>
      </c>
      <c r="C2764" s="58">
        <v>42950.0</v>
      </c>
      <c r="D2764" s="27">
        <v>0.0</v>
      </c>
      <c r="E2764" s="41"/>
    </row>
    <row r="2765" hidden="1">
      <c r="A2765" s="57" t="s">
        <v>3444</v>
      </c>
      <c r="B2765" s="29">
        <v>42030.009999999995</v>
      </c>
      <c r="C2765" s="58">
        <v>41683.61000000002</v>
      </c>
      <c r="D2765" s="27">
        <v>-346.39999999997235</v>
      </c>
      <c r="E2765" s="41"/>
    </row>
    <row r="2766" hidden="1">
      <c r="A2766" s="57" t="s">
        <v>3445</v>
      </c>
      <c r="B2766" s="29">
        <v>30251.6</v>
      </c>
      <c r="C2766" s="58">
        <v>30251.6</v>
      </c>
      <c r="D2766" s="27">
        <v>0.0</v>
      </c>
      <c r="E2766" s="41"/>
    </row>
    <row r="2767" hidden="1">
      <c r="A2767" s="57" t="s">
        <v>3447</v>
      </c>
      <c r="B2767" s="29">
        <v>2026.0</v>
      </c>
      <c r="C2767" s="58">
        <v>2026.0</v>
      </c>
      <c r="D2767" s="27">
        <v>0.0</v>
      </c>
      <c r="E2767" s="41"/>
    </row>
    <row r="2768" hidden="1">
      <c r="A2768" s="57" t="s">
        <v>3448</v>
      </c>
      <c r="B2768" s="29">
        <v>0.0</v>
      </c>
      <c r="C2768" s="58">
        <v>0.0</v>
      </c>
      <c r="D2768" s="27">
        <v>0.0</v>
      </c>
      <c r="E2768" s="41"/>
    </row>
    <row r="2769" hidden="1">
      <c r="A2769" s="35" t="s">
        <v>3449</v>
      </c>
      <c r="B2769" s="48">
        <v>227505.71000000002</v>
      </c>
      <c r="C2769" s="71">
        <v>227159.30999999997</v>
      </c>
      <c r="D2769" s="27">
        <v>-346.4000000000524</v>
      </c>
      <c r="E2769" s="41"/>
    </row>
    <row r="2770" hidden="1">
      <c r="A2770" s="36" t="s">
        <v>3450</v>
      </c>
      <c r="B2770" s="42">
        <v>2.8999999999832653</v>
      </c>
      <c r="C2770" s="72">
        <v>2.900000000052387</v>
      </c>
      <c r="D2770" s="65">
        <v>6.912159733474255E-11</v>
      </c>
      <c r="E2770" s="46"/>
    </row>
    <row r="2771" hidden="1"/>
    <row r="2772" hidden="1"/>
    <row r="2773" hidden="1">
      <c r="A2773" s="5" t="s">
        <v>4464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3423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46111.0</v>
      </c>
      <c r="B2777" s="6"/>
      <c r="C2777" s="53" t="s">
        <v>3424</v>
      </c>
      <c r="D2777" s="47">
        <v>46112.0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4" t="s">
        <v>4468</v>
      </c>
      <c r="B2779" s="7"/>
      <c r="C2779" s="16"/>
      <c r="D2779" s="55" t="s">
        <v>4470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3425</v>
      </c>
      <c r="B2781" s="6"/>
      <c r="C2781" s="6"/>
      <c r="D2781" s="6"/>
      <c r="E2781" s="7"/>
    </row>
    <row r="2782" hidden="1">
      <c r="A2782" s="20" t="s">
        <v>3426</v>
      </c>
      <c r="B2782" s="21" t="s">
        <v>3427</v>
      </c>
      <c r="C2782" s="22" t="s">
        <v>3428</v>
      </c>
      <c r="D2782" s="21" t="s">
        <v>3429</v>
      </c>
      <c r="E2782" s="23" t="s">
        <v>13</v>
      </c>
    </row>
    <row r="2783" hidden="1">
      <c r="A2783" s="56" t="s">
        <v>3430</v>
      </c>
      <c r="B2783" s="25">
        <v>2918.0</v>
      </c>
      <c r="C2783" s="26">
        <v>2918.0</v>
      </c>
      <c r="D2783" s="27">
        <v>0.0</v>
      </c>
      <c r="E2783" s="40"/>
    </row>
    <row r="2784" hidden="1">
      <c r="A2784" s="56" t="s">
        <v>3431</v>
      </c>
      <c r="B2784" s="29">
        <v>1209.0</v>
      </c>
      <c r="C2784" s="26">
        <v>1209.0</v>
      </c>
      <c r="D2784" s="27">
        <v>0.0</v>
      </c>
      <c r="E2784" s="40"/>
    </row>
    <row r="2785" hidden="1">
      <c r="A2785" s="56" t="s">
        <v>3432</v>
      </c>
      <c r="B2785" s="29">
        <v>425.0</v>
      </c>
      <c r="C2785" s="26">
        <v>425.0</v>
      </c>
      <c r="D2785" s="27">
        <v>0.0</v>
      </c>
      <c r="E2785" s="41"/>
    </row>
    <row r="2786" hidden="1">
      <c r="A2786" s="56" t="s">
        <v>3434</v>
      </c>
      <c r="B2786" s="25">
        <v>0.0</v>
      </c>
      <c r="C2786" s="26"/>
      <c r="D2786" s="27">
        <v>0.0</v>
      </c>
      <c r="E2786" s="40"/>
    </row>
    <row r="2787" hidden="1">
      <c r="A2787" s="31" t="s">
        <v>3436</v>
      </c>
      <c r="B2787" s="25">
        <v>0.0</v>
      </c>
      <c r="C2787" s="26"/>
      <c r="D2787" s="27">
        <v>0.0</v>
      </c>
      <c r="E2787" s="41"/>
    </row>
    <row r="2788" hidden="1">
      <c r="A2788" s="31" t="s">
        <v>3438</v>
      </c>
      <c r="B2788" s="29">
        <v>909.0</v>
      </c>
      <c r="C2788" s="26"/>
      <c r="D2788" s="27">
        <v>-909.0</v>
      </c>
      <c r="E2788" s="41"/>
    </row>
    <row r="2789" hidden="1">
      <c r="A2789" s="31" t="s">
        <v>3439</v>
      </c>
      <c r="B2789" s="29">
        <v>218.0</v>
      </c>
      <c r="C2789" s="26">
        <v>1127.0</v>
      </c>
      <c r="D2789" s="27">
        <v>909.0</v>
      </c>
      <c r="E2789" s="28" t="s">
        <v>7892</v>
      </c>
    </row>
    <row r="2790" hidden="1">
      <c r="A2790" s="31" t="s">
        <v>3441</v>
      </c>
      <c r="B2790" s="29">
        <v>720.0</v>
      </c>
      <c r="C2790" s="26">
        <v>720.0</v>
      </c>
      <c r="D2790" s="27">
        <v>0.0</v>
      </c>
      <c r="E2790" s="28"/>
    </row>
    <row r="2791" hidden="1">
      <c r="A2791" s="57" t="s">
        <v>3442</v>
      </c>
      <c r="B2791" s="48">
        <v>17538.0</v>
      </c>
      <c r="C2791" s="48">
        <v>17538.0</v>
      </c>
      <c r="D2791" s="27">
        <v>0.0</v>
      </c>
      <c r="E2791" s="41"/>
    </row>
    <row r="2792" hidden="1">
      <c r="A2792" s="57" t="s">
        <v>3443</v>
      </c>
      <c r="B2792" s="29">
        <v>9961.0</v>
      </c>
      <c r="C2792" s="58">
        <v>9961.0</v>
      </c>
      <c r="D2792" s="27">
        <v>0.0</v>
      </c>
      <c r="E2792" s="41"/>
    </row>
    <row r="2793" hidden="1">
      <c r="A2793" s="57" t="s">
        <v>3444</v>
      </c>
      <c r="B2793" s="29">
        <v>16264.8</v>
      </c>
      <c r="C2793" s="58">
        <v>16264.8</v>
      </c>
      <c r="D2793" s="27">
        <v>0.0</v>
      </c>
      <c r="E2793" s="41"/>
    </row>
    <row r="2794" hidden="1">
      <c r="A2794" s="57" t="s">
        <v>3445</v>
      </c>
      <c r="B2794" s="29">
        <v>7255.0</v>
      </c>
      <c r="C2794" s="58">
        <v>7255.0</v>
      </c>
      <c r="D2794" s="27">
        <v>0.0</v>
      </c>
      <c r="E2794" s="41"/>
    </row>
    <row r="2795" hidden="1">
      <c r="A2795" s="57" t="s">
        <v>3447</v>
      </c>
      <c r="B2795" s="29">
        <v>0.0</v>
      </c>
      <c r="C2795" s="58">
        <v>0.0</v>
      </c>
      <c r="D2795" s="27">
        <v>0.0</v>
      </c>
      <c r="E2795" s="41"/>
    </row>
    <row r="2796" hidden="1">
      <c r="A2796" s="57" t="s">
        <v>3448</v>
      </c>
      <c r="B2796" s="29">
        <v>0.0</v>
      </c>
      <c r="C2796" s="58">
        <v>0.0</v>
      </c>
      <c r="D2796" s="27">
        <v>0.0</v>
      </c>
      <c r="E2796" s="41"/>
    </row>
    <row r="2797" hidden="1">
      <c r="A2797" s="35" t="s">
        <v>3449</v>
      </c>
      <c r="B2797" s="48">
        <v>57414.30000000001</v>
      </c>
      <c r="C2797" s="71">
        <v>57414.3</v>
      </c>
      <c r="D2797" s="27">
        <v>-7.275957614183426E-12</v>
      </c>
      <c r="E2797" s="41"/>
    </row>
    <row r="2798" hidden="1">
      <c r="A2798" s="36" t="s">
        <v>3450</v>
      </c>
      <c r="B2798" s="42">
        <v>3.499999999989086</v>
      </c>
      <c r="C2798" s="72">
        <v>3.5</v>
      </c>
      <c r="D2798" s="65">
        <v>1.0913936421275139E-11</v>
      </c>
      <c r="E2798" s="46"/>
    </row>
    <row r="2799" hidden="1"/>
    <row r="2800" hidden="1"/>
    <row r="2801" hidden="1">
      <c r="A2801" s="5" t="s">
        <v>4464</v>
      </c>
      <c r="B2801" s="6"/>
      <c r="C2801" s="6"/>
      <c r="D2801" s="6"/>
      <c r="E2801" s="7"/>
    </row>
    <row r="2802" hidden="1">
      <c r="A2802" s="10"/>
      <c r="B2802" s="11"/>
      <c r="C2802" s="11"/>
      <c r="D2802" s="11"/>
      <c r="E2802" s="12"/>
    </row>
    <row r="2803" hidden="1">
      <c r="A2803" s="5" t="s">
        <v>3423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13">
        <v>46113.0</v>
      </c>
      <c r="B2805" s="6"/>
      <c r="C2805" s="53" t="s">
        <v>3424</v>
      </c>
      <c r="D2805" s="47">
        <v>46117.0</v>
      </c>
      <c r="E2805" s="7"/>
    </row>
    <row r="2806" hidden="1">
      <c r="A2806" s="10"/>
      <c r="B2806" s="11"/>
      <c r="C2806" s="16"/>
      <c r="D2806" s="11"/>
      <c r="E2806" s="12"/>
    </row>
    <row r="2807" hidden="1">
      <c r="A2807" s="54" t="s">
        <v>4471</v>
      </c>
      <c r="B2807" s="7"/>
      <c r="C2807" s="16"/>
      <c r="D2807" s="55" t="s">
        <v>4469</v>
      </c>
      <c r="E2807" s="7"/>
    </row>
    <row r="2808" hidden="1">
      <c r="A2808" s="10"/>
      <c r="B2808" s="12"/>
      <c r="C2808" s="16"/>
      <c r="D2808" s="11"/>
      <c r="E2808" s="12"/>
    </row>
    <row r="2809" hidden="1">
      <c r="A2809" s="19" t="s">
        <v>3425</v>
      </c>
      <c r="B2809" s="6"/>
      <c r="C2809" s="6"/>
      <c r="D2809" s="6"/>
      <c r="E2809" s="7"/>
    </row>
    <row r="2810" hidden="1">
      <c r="A2810" s="20" t="s">
        <v>3426</v>
      </c>
      <c r="B2810" s="21" t="s">
        <v>3427</v>
      </c>
      <c r="C2810" s="22" t="s">
        <v>3428</v>
      </c>
      <c r="D2810" s="21" t="s">
        <v>3429</v>
      </c>
      <c r="E2810" s="23" t="s">
        <v>13</v>
      </c>
    </row>
    <row r="2811" hidden="1">
      <c r="A2811" s="56" t="s">
        <v>3430</v>
      </c>
      <c r="B2811" s="25">
        <v>11965.0</v>
      </c>
      <c r="C2811" s="26">
        <v>12115.0</v>
      </c>
      <c r="D2811" s="27">
        <v>150.0</v>
      </c>
      <c r="E2811" s="40"/>
    </row>
    <row r="2812" hidden="1">
      <c r="A2812" s="56" t="s">
        <v>3431</v>
      </c>
      <c r="B2812" s="29">
        <v>10207.0</v>
      </c>
      <c r="C2812" s="26">
        <v>10207.0</v>
      </c>
      <c r="D2812" s="27">
        <v>0.0</v>
      </c>
      <c r="E2812" s="40"/>
    </row>
    <row r="2813" hidden="1">
      <c r="A2813" s="56" t="s">
        <v>3432</v>
      </c>
      <c r="B2813" s="29">
        <v>100.0</v>
      </c>
      <c r="C2813" s="26">
        <v>100.0</v>
      </c>
      <c r="D2813" s="27">
        <v>0.0</v>
      </c>
      <c r="E2813" s="41"/>
    </row>
    <row r="2814" hidden="1">
      <c r="A2814" s="56" t="s">
        <v>3434</v>
      </c>
      <c r="B2814" s="25">
        <v>700.0</v>
      </c>
      <c r="C2814" s="26">
        <v>700.0</v>
      </c>
      <c r="D2814" s="27">
        <v>0.0</v>
      </c>
      <c r="E2814" s="40"/>
    </row>
    <row r="2815" hidden="1">
      <c r="A2815" s="31" t="s">
        <v>3436</v>
      </c>
      <c r="B2815" s="25">
        <v>0.0</v>
      </c>
      <c r="C2815" s="26"/>
      <c r="D2815" s="27">
        <v>0.0</v>
      </c>
      <c r="E2815" s="41"/>
    </row>
    <row r="2816" hidden="1">
      <c r="A2816" s="31" t="s">
        <v>3438</v>
      </c>
      <c r="B2816" s="29">
        <v>0.0</v>
      </c>
      <c r="C2816" s="26"/>
      <c r="D2816" s="27">
        <v>0.0</v>
      </c>
      <c r="E2816" s="41"/>
    </row>
    <row r="2817" hidden="1">
      <c r="A2817" s="31" t="s">
        <v>3439</v>
      </c>
      <c r="B2817" s="29">
        <v>3727.0</v>
      </c>
      <c r="C2817" s="26">
        <v>3446.0</v>
      </c>
      <c r="D2817" s="27">
        <v>-281.0</v>
      </c>
      <c r="E2817" s="28" t="s">
        <v>7893</v>
      </c>
    </row>
    <row r="2818" hidden="1">
      <c r="A2818" s="31" t="s">
        <v>3441</v>
      </c>
      <c r="B2818" s="29">
        <v>1710.0</v>
      </c>
      <c r="C2818" s="26">
        <v>1840.0</v>
      </c>
      <c r="D2818" s="27">
        <v>130.0</v>
      </c>
      <c r="E2818" s="28"/>
    </row>
    <row r="2819" hidden="1">
      <c r="A2819" s="57" t="s">
        <v>3442</v>
      </c>
      <c r="B2819" s="48">
        <v>53337.0</v>
      </c>
      <c r="C2819" s="48">
        <v>53337.0</v>
      </c>
      <c r="D2819" s="27">
        <v>0.0</v>
      </c>
      <c r="E2819" s="41"/>
    </row>
    <row r="2820" hidden="1">
      <c r="A2820" s="57" t="s">
        <v>3443</v>
      </c>
      <c r="B2820" s="29">
        <v>33503.0</v>
      </c>
      <c r="C2820" s="58">
        <v>33239.0</v>
      </c>
      <c r="D2820" s="27">
        <v>-264.0</v>
      </c>
      <c r="E2820" s="41"/>
    </row>
    <row r="2821" hidden="1">
      <c r="A2821" s="57" t="s">
        <v>3444</v>
      </c>
      <c r="B2821" s="29">
        <v>29844.0</v>
      </c>
      <c r="C2821" s="58">
        <v>29844.0</v>
      </c>
      <c r="D2821" s="27">
        <v>0.0</v>
      </c>
      <c r="E2821" s="41"/>
    </row>
    <row r="2822" hidden="1">
      <c r="A2822" s="57" t="s">
        <v>3445</v>
      </c>
      <c r="B2822" s="29">
        <v>22498.0</v>
      </c>
      <c r="C2822" s="58">
        <v>22498.0</v>
      </c>
      <c r="D2822" s="27">
        <v>0.0</v>
      </c>
      <c r="E2822" s="41"/>
    </row>
    <row r="2823" hidden="1">
      <c r="A2823" s="57" t="s">
        <v>3447</v>
      </c>
      <c r="B2823" s="29">
        <v>0.0</v>
      </c>
      <c r="C2823" s="58">
        <v>0.0</v>
      </c>
      <c r="D2823" s="27">
        <v>0.0</v>
      </c>
      <c r="E2823" s="41"/>
    </row>
    <row r="2824" hidden="1">
      <c r="A2824" s="57" t="s">
        <v>3448</v>
      </c>
      <c r="B2824" s="29">
        <v>0.0</v>
      </c>
      <c r="C2824" s="58">
        <v>0.0</v>
      </c>
      <c r="D2824" s="27">
        <v>0.0</v>
      </c>
      <c r="E2824" s="41"/>
    </row>
    <row r="2825" hidden="1">
      <c r="A2825" s="35" t="s">
        <v>3449</v>
      </c>
      <c r="B2825" s="48">
        <v>167589.0</v>
      </c>
      <c r="C2825" s="71">
        <v>167325.0</v>
      </c>
      <c r="D2825" s="27">
        <v>-264.0</v>
      </c>
      <c r="E2825" s="41"/>
    </row>
    <row r="2826" hidden="1">
      <c r="A2826" s="36" t="s">
        <v>3450</v>
      </c>
      <c r="B2826" s="42">
        <v>2.0</v>
      </c>
      <c r="C2826" s="72">
        <v>1.0</v>
      </c>
      <c r="D2826" s="65">
        <v>-1.0</v>
      </c>
      <c r="E2826" s="46"/>
    </row>
    <row r="2827" hidden="1"/>
    <row r="2828" hidden="1"/>
    <row r="2829" hidden="1">
      <c r="A2829" s="5" t="s">
        <v>4464</v>
      </c>
      <c r="B2829" s="6"/>
      <c r="C2829" s="6"/>
      <c r="D2829" s="6"/>
      <c r="E2829" s="7"/>
    </row>
    <row r="2830" hidden="1">
      <c r="A2830" s="10"/>
      <c r="B2830" s="11"/>
      <c r="C2830" s="11"/>
      <c r="D2830" s="11"/>
      <c r="E2830" s="12"/>
    </row>
    <row r="2831" hidden="1">
      <c r="A2831" s="5" t="s">
        <v>3423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13">
        <v>46113.0</v>
      </c>
      <c r="B2833" s="6"/>
      <c r="C2833" s="53" t="s">
        <v>3424</v>
      </c>
      <c r="D2833" s="47">
        <v>46117.0</v>
      </c>
      <c r="E2833" s="7"/>
    </row>
    <row r="2834" hidden="1">
      <c r="A2834" s="10"/>
      <c r="B2834" s="11"/>
      <c r="C2834" s="16"/>
      <c r="D2834" s="11"/>
      <c r="E2834" s="12"/>
    </row>
    <row r="2835" hidden="1">
      <c r="A2835" s="54" t="s">
        <v>4471</v>
      </c>
      <c r="B2835" s="7"/>
      <c r="C2835" s="16"/>
      <c r="D2835" s="55" t="s">
        <v>4469</v>
      </c>
      <c r="E2835" s="7"/>
    </row>
    <row r="2836" hidden="1">
      <c r="A2836" s="10"/>
      <c r="B2836" s="12"/>
      <c r="C2836" s="16"/>
      <c r="D2836" s="11"/>
      <c r="E2836" s="12"/>
    </row>
    <row r="2837" hidden="1">
      <c r="A2837" s="19" t="s">
        <v>3425</v>
      </c>
      <c r="B2837" s="6"/>
      <c r="C2837" s="6"/>
      <c r="D2837" s="6"/>
      <c r="E2837" s="7"/>
    </row>
    <row r="2838" hidden="1">
      <c r="A2838" s="20" t="s">
        <v>3426</v>
      </c>
      <c r="B2838" s="21" t="s">
        <v>3427</v>
      </c>
      <c r="C2838" s="22" t="s">
        <v>3428</v>
      </c>
      <c r="D2838" s="21" t="s">
        <v>3429</v>
      </c>
      <c r="E2838" s="23" t="s">
        <v>13</v>
      </c>
    </row>
    <row r="2839" hidden="1">
      <c r="A2839" s="56" t="s">
        <v>3430</v>
      </c>
      <c r="B2839" s="25">
        <v>11965.0</v>
      </c>
      <c r="C2839" s="26">
        <v>12115.0</v>
      </c>
      <c r="D2839" s="27">
        <v>150.0</v>
      </c>
      <c r="E2839" s="40"/>
    </row>
    <row r="2840" hidden="1">
      <c r="A2840" s="56" t="s">
        <v>3431</v>
      </c>
      <c r="B2840" s="29">
        <v>10207.0</v>
      </c>
      <c r="C2840" s="26">
        <v>10207.0</v>
      </c>
      <c r="D2840" s="27">
        <v>0.0</v>
      </c>
      <c r="E2840" s="40"/>
    </row>
    <row r="2841" hidden="1">
      <c r="A2841" s="56" t="s">
        <v>3432</v>
      </c>
      <c r="B2841" s="29">
        <v>100.0</v>
      </c>
      <c r="C2841" s="26">
        <v>100.0</v>
      </c>
      <c r="D2841" s="27">
        <v>0.0</v>
      </c>
      <c r="E2841" s="41"/>
    </row>
    <row r="2842" hidden="1">
      <c r="A2842" s="56" t="s">
        <v>3434</v>
      </c>
      <c r="B2842" s="25">
        <v>700.0</v>
      </c>
      <c r="C2842" s="26">
        <v>700.0</v>
      </c>
      <c r="D2842" s="27">
        <v>0.0</v>
      </c>
      <c r="E2842" s="40"/>
    </row>
    <row r="2843" hidden="1">
      <c r="A2843" s="31" t="s">
        <v>3436</v>
      </c>
      <c r="B2843" s="25">
        <v>0.0</v>
      </c>
      <c r="C2843" s="26"/>
      <c r="D2843" s="27">
        <v>0.0</v>
      </c>
      <c r="E2843" s="41"/>
    </row>
    <row r="2844" hidden="1">
      <c r="A2844" s="31" t="s">
        <v>3438</v>
      </c>
      <c r="B2844" s="29">
        <v>0.0</v>
      </c>
      <c r="C2844" s="26"/>
      <c r="D2844" s="27">
        <v>0.0</v>
      </c>
      <c r="E2844" s="41"/>
    </row>
    <row r="2845" hidden="1">
      <c r="A2845" s="31" t="s">
        <v>3439</v>
      </c>
      <c r="B2845" s="29">
        <v>3727.0</v>
      </c>
      <c r="C2845" s="26">
        <v>3446.0</v>
      </c>
      <c r="D2845" s="27">
        <v>-281.0</v>
      </c>
      <c r="E2845" s="28" t="s">
        <v>7893</v>
      </c>
    </row>
    <row r="2846" hidden="1">
      <c r="A2846" s="31" t="s">
        <v>3441</v>
      </c>
      <c r="B2846" s="29">
        <v>1710.0</v>
      </c>
      <c r="C2846" s="26">
        <v>1840.0</v>
      </c>
      <c r="D2846" s="27">
        <v>130.0</v>
      </c>
      <c r="E2846" s="28"/>
    </row>
    <row r="2847" hidden="1">
      <c r="A2847" s="57" t="s">
        <v>3442</v>
      </c>
      <c r="B2847" s="48">
        <v>53337.0</v>
      </c>
      <c r="C2847" s="48">
        <v>53337.0</v>
      </c>
      <c r="D2847" s="27">
        <v>0.0</v>
      </c>
      <c r="E2847" s="41"/>
    </row>
    <row r="2848" hidden="1">
      <c r="A2848" s="57" t="s">
        <v>3443</v>
      </c>
      <c r="B2848" s="29">
        <v>33503.0</v>
      </c>
      <c r="C2848" s="58">
        <v>33239.0</v>
      </c>
      <c r="D2848" s="27">
        <v>-264.0</v>
      </c>
      <c r="E2848" s="41"/>
    </row>
    <row r="2849" hidden="1">
      <c r="A2849" s="57" t="s">
        <v>3444</v>
      </c>
      <c r="B2849" s="29">
        <v>29844.0</v>
      </c>
      <c r="C2849" s="58">
        <v>29844.0</v>
      </c>
      <c r="D2849" s="27">
        <v>0.0</v>
      </c>
      <c r="E2849" s="41"/>
    </row>
    <row r="2850" hidden="1">
      <c r="A2850" s="57" t="s">
        <v>3445</v>
      </c>
      <c r="B2850" s="29">
        <v>22498.0</v>
      </c>
      <c r="C2850" s="58">
        <v>22498.0</v>
      </c>
      <c r="D2850" s="27">
        <v>0.0</v>
      </c>
      <c r="E2850" s="41"/>
    </row>
    <row r="2851" hidden="1">
      <c r="A2851" s="57" t="s">
        <v>3447</v>
      </c>
      <c r="B2851" s="29">
        <v>0.0</v>
      </c>
      <c r="C2851" s="58">
        <v>0.0</v>
      </c>
      <c r="D2851" s="27">
        <v>0.0</v>
      </c>
      <c r="E2851" s="41"/>
    </row>
    <row r="2852" hidden="1">
      <c r="A2852" s="57" t="s">
        <v>3448</v>
      </c>
      <c r="B2852" s="29">
        <v>0.0</v>
      </c>
      <c r="C2852" s="58">
        <v>0.0</v>
      </c>
      <c r="D2852" s="27">
        <v>0.0</v>
      </c>
      <c r="E2852" s="41"/>
    </row>
    <row r="2853" hidden="1">
      <c r="A2853" s="35" t="s">
        <v>3449</v>
      </c>
      <c r="B2853" s="48">
        <v>167589.0</v>
      </c>
      <c r="C2853" s="71">
        <v>167325.0</v>
      </c>
      <c r="D2853" s="27">
        <v>-264.0</v>
      </c>
      <c r="E2853" s="41"/>
    </row>
    <row r="2854" hidden="1">
      <c r="A2854" s="36" t="s">
        <v>3450</v>
      </c>
      <c r="B2854" s="42">
        <v>2.0</v>
      </c>
      <c r="C2854" s="72">
        <v>1.0</v>
      </c>
      <c r="D2854" s="65">
        <v>-1.0</v>
      </c>
      <c r="E2854" s="46"/>
    </row>
    <row r="2855" hidden="1"/>
    <row r="2856" hidden="1"/>
    <row r="2857" hidden="1">
      <c r="A2857" s="5" t="s">
        <v>4464</v>
      </c>
      <c r="B2857" s="6"/>
      <c r="C2857" s="6"/>
      <c r="D2857" s="6"/>
      <c r="E2857" s="7"/>
    </row>
    <row r="2858" hidden="1">
      <c r="A2858" s="10"/>
      <c r="B2858" s="11"/>
      <c r="C2858" s="11"/>
      <c r="D2858" s="11"/>
      <c r="E2858" s="12"/>
    </row>
    <row r="2859" hidden="1">
      <c r="A2859" s="5" t="s">
        <v>3423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13">
        <v>46118.0</v>
      </c>
      <c r="B2861" s="6"/>
      <c r="C2861" s="53" t="s">
        <v>3424</v>
      </c>
      <c r="D2861" s="47">
        <v>46124.0</v>
      </c>
      <c r="E2861" s="7"/>
    </row>
    <row r="2862" hidden="1">
      <c r="A2862" s="10"/>
      <c r="B2862" s="11"/>
      <c r="C2862" s="16"/>
      <c r="D2862" s="11"/>
      <c r="E2862" s="12"/>
    </row>
    <row r="2863" hidden="1">
      <c r="A2863" s="54" t="s">
        <v>4468</v>
      </c>
      <c r="B2863" s="7"/>
      <c r="C2863" s="16"/>
      <c r="D2863" s="55" t="s">
        <v>4469</v>
      </c>
      <c r="E2863" s="7"/>
    </row>
    <row r="2864" hidden="1">
      <c r="A2864" s="10"/>
      <c r="B2864" s="12"/>
      <c r="C2864" s="16"/>
      <c r="D2864" s="11"/>
      <c r="E2864" s="12"/>
    </row>
    <row r="2865" hidden="1">
      <c r="A2865" s="19" t="s">
        <v>3425</v>
      </c>
      <c r="B2865" s="6"/>
      <c r="C2865" s="6"/>
      <c r="D2865" s="6"/>
      <c r="E2865" s="7"/>
    </row>
    <row r="2866" hidden="1">
      <c r="A2866" s="20" t="s">
        <v>3426</v>
      </c>
      <c r="B2866" s="21" t="s">
        <v>3427</v>
      </c>
      <c r="C2866" s="22" t="s">
        <v>3428</v>
      </c>
      <c r="D2866" s="21" t="s">
        <v>3429</v>
      </c>
      <c r="E2866" s="23" t="s">
        <v>13</v>
      </c>
    </row>
    <row r="2867" hidden="1">
      <c r="A2867" s="56" t="s">
        <v>3430</v>
      </c>
      <c r="B2867" s="25">
        <v>5956.0</v>
      </c>
      <c r="C2867" s="26">
        <v>5478.0</v>
      </c>
      <c r="D2867" s="27">
        <v>-478.0</v>
      </c>
      <c r="E2867" s="40"/>
    </row>
    <row r="2868" hidden="1">
      <c r="A2868" s="56" t="s">
        <v>3431</v>
      </c>
      <c r="B2868" s="29">
        <v>14169.0</v>
      </c>
      <c r="C2868" s="26">
        <v>14169.0</v>
      </c>
      <c r="D2868" s="27">
        <v>0.0</v>
      </c>
      <c r="E2868" s="40"/>
    </row>
    <row r="2869" hidden="1">
      <c r="A2869" s="56" t="s">
        <v>3432</v>
      </c>
      <c r="B2869" s="29">
        <v>320.0</v>
      </c>
      <c r="C2869" s="26">
        <v>320.0</v>
      </c>
      <c r="D2869" s="27">
        <v>0.0</v>
      </c>
      <c r="E2869" s="41"/>
    </row>
    <row r="2870" hidden="1">
      <c r="A2870" s="56" t="s">
        <v>3434</v>
      </c>
      <c r="B2870" s="25">
        <v>2700.0</v>
      </c>
      <c r="C2870" s="26">
        <v>2700.0</v>
      </c>
      <c r="D2870" s="27">
        <v>0.0</v>
      </c>
      <c r="E2870" s="40"/>
    </row>
    <row r="2871" hidden="1">
      <c r="A2871" s="31" t="s">
        <v>3436</v>
      </c>
      <c r="B2871" s="25">
        <v>0.0</v>
      </c>
      <c r="C2871" s="26"/>
      <c r="D2871" s="27">
        <v>0.0</v>
      </c>
      <c r="E2871" s="41"/>
    </row>
    <row r="2872" hidden="1">
      <c r="A2872" s="31" t="s">
        <v>3438</v>
      </c>
      <c r="B2872" s="29">
        <v>0.0</v>
      </c>
      <c r="C2872" s="26"/>
      <c r="D2872" s="27">
        <v>0.0</v>
      </c>
      <c r="E2872" s="41"/>
    </row>
    <row r="2873" hidden="1">
      <c r="A2873" s="31" t="s">
        <v>3439</v>
      </c>
      <c r="B2873" s="29">
        <v>500.0</v>
      </c>
      <c r="C2873" s="26">
        <v>665.0</v>
      </c>
      <c r="D2873" s="27">
        <v>165.0</v>
      </c>
      <c r="E2873" s="28" t="s">
        <v>7886</v>
      </c>
    </row>
    <row r="2874" hidden="1">
      <c r="A2874" s="31" t="s">
        <v>3441</v>
      </c>
      <c r="B2874" s="29">
        <v>1800.0</v>
      </c>
      <c r="C2874" s="26">
        <v>2115.0</v>
      </c>
      <c r="D2874" s="27">
        <v>315.0</v>
      </c>
      <c r="E2874" s="28"/>
    </row>
    <row r="2875" hidden="1">
      <c r="A2875" s="57" t="s">
        <v>3442</v>
      </c>
      <c r="B2875" s="48">
        <v>87032.0</v>
      </c>
      <c r="C2875" s="48">
        <v>87032.0</v>
      </c>
      <c r="D2875" s="27">
        <v>0.0</v>
      </c>
      <c r="E2875" s="41"/>
    </row>
    <row r="2876" hidden="1">
      <c r="A2876" s="57" t="s">
        <v>3443</v>
      </c>
      <c r="B2876" s="29">
        <v>43021.0</v>
      </c>
      <c r="C2876" s="58">
        <v>43021.0</v>
      </c>
      <c r="D2876" s="27">
        <v>0.0</v>
      </c>
      <c r="E2876" s="41"/>
    </row>
    <row r="2877" hidden="1">
      <c r="A2877" s="57" t="s">
        <v>3444</v>
      </c>
      <c r="B2877" s="29">
        <v>38328.0</v>
      </c>
      <c r="C2877" s="58">
        <v>38328.0</v>
      </c>
      <c r="D2877" s="27">
        <v>0.0</v>
      </c>
      <c r="E2877" s="41"/>
    </row>
    <row r="2878" hidden="1">
      <c r="A2878" s="57" t="s">
        <v>3445</v>
      </c>
      <c r="B2878" s="29">
        <v>32407.2</v>
      </c>
      <c r="C2878" s="58">
        <v>32407.2</v>
      </c>
      <c r="D2878" s="27">
        <v>0.0</v>
      </c>
      <c r="E2878" s="41"/>
    </row>
    <row r="2879" hidden="1">
      <c r="A2879" s="57" t="s">
        <v>3447</v>
      </c>
      <c r="B2879" s="29">
        <v>0.0</v>
      </c>
      <c r="C2879" s="58">
        <v>0.0</v>
      </c>
      <c r="D2879" s="27">
        <v>0.0</v>
      </c>
      <c r="E2879" s="41"/>
    </row>
    <row r="2880" hidden="1">
      <c r="A2880" s="57" t="s">
        <v>3448</v>
      </c>
      <c r="B2880" s="29">
        <v>0.0</v>
      </c>
      <c r="C2880" s="58">
        <v>0.0</v>
      </c>
      <c r="D2880" s="27">
        <v>0.0</v>
      </c>
      <c r="E2880" s="41"/>
    </row>
    <row r="2881" hidden="1">
      <c r="A2881" s="35" t="s">
        <v>3449</v>
      </c>
      <c r="B2881" s="48">
        <v>226227.7</v>
      </c>
      <c r="C2881" s="71">
        <v>226227.7</v>
      </c>
      <c r="D2881" s="27">
        <v>0.0</v>
      </c>
      <c r="E2881" s="41"/>
    </row>
    <row r="2882" hidden="1">
      <c r="A2882" s="36" t="s">
        <v>3450</v>
      </c>
      <c r="B2882" s="42">
        <v>5.5</v>
      </c>
      <c r="C2882" s="72">
        <v>7.5</v>
      </c>
      <c r="D2882" s="65">
        <v>2.0</v>
      </c>
      <c r="E2882" s="46"/>
    </row>
    <row r="2883" hidden="1"/>
    <row r="2884" hidden="1"/>
    <row r="2885" hidden="1">
      <c r="A2885" s="5" t="s">
        <v>4464</v>
      </c>
      <c r="B2885" s="6"/>
      <c r="C2885" s="6"/>
      <c r="D2885" s="6"/>
      <c r="E2885" s="7"/>
    </row>
    <row r="2886" hidden="1">
      <c r="A2886" s="10"/>
      <c r="B2886" s="11"/>
      <c r="C2886" s="11"/>
      <c r="D2886" s="11"/>
      <c r="E2886" s="12"/>
    </row>
    <row r="2887" hidden="1">
      <c r="A2887" s="5" t="s">
        <v>3423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13">
        <v>46125.0</v>
      </c>
      <c r="B2889" s="6"/>
      <c r="C2889" s="53" t="s">
        <v>3424</v>
      </c>
      <c r="D2889" s="47">
        <v>46131.0</v>
      </c>
      <c r="E2889" s="7"/>
    </row>
    <row r="2890" hidden="1">
      <c r="A2890" s="10"/>
      <c r="B2890" s="11"/>
      <c r="C2890" s="16"/>
      <c r="D2890" s="11"/>
      <c r="E2890" s="12"/>
    </row>
    <row r="2891" hidden="1">
      <c r="A2891" s="54" t="s">
        <v>4468</v>
      </c>
      <c r="B2891" s="7"/>
      <c r="C2891" s="16"/>
      <c r="D2891" s="55" t="s">
        <v>4469</v>
      </c>
      <c r="E2891" s="7"/>
    </row>
    <row r="2892" hidden="1">
      <c r="A2892" s="10"/>
      <c r="B2892" s="12"/>
      <c r="C2892" s="16"/>
      <c r="D2892" s="11"/>
      <c r="E2892" s="12"/>
    </row>
    <row r="2893" hidden="1">
      <c r="A2893" s="19" t="s">
        <v>3425</v>
      </c>
      <c r="B2893" s="6"/>
      <c r="C2893" s="6"/>
      <c r="D2893" s="6"/>
      <c r="E2893" s="7"/>
    </row>
    <row r="2894" hidden="1">
      <c r="A2894" s="20" t="s">
        <v>3426</v>
      </c>
      <c r="B2894" s="21" t="s">
        <v>3427</v>
      </c>
      <c r="C2894" s="22" t="s">
        <v>3428</v>
      </c>
      <c r="D2894" s="21" t="s">
        <v>3429</v>
      </c>
      <c r="E2894" s="23" t="s">
        <v>13</v>
      </c>
    </row>
    <row r="2895" hidden="1">
      <c r="A2895" s="56" t="s">
        <v>3430</v>
      </c>
      <c r="B2895" s="25">
        <v>6486.0</v>
      </c>
      <c r="C2895" s="26">
        <v>6486.0</v>
      </c>
      <c r="D2895" s="27">
        <v>0.0</v>
      </c>
      <c r="E2895" s="40"/>
    </row>
    <row r="2896" hidden="1">
      <c r="A2896" s="56" t="s">
        <v>3431</v>
      </c>
      <c r="B2896" s="29">
        <v>16577.0</v>
      </c>
      <c r="C2896" s="26">
        <v>16577.0</v>
      </c>
      <c r="D2896" s="27">
        <v>0.0</v>
      </c>
      <c r="E2896" s="40"/>
    </row>
    <row r="2897" hidden="1">
      <c r="A2897" s="56" t="s">
        <v>3432</v>
      </c>
      <c r="B2897" s="29">
        <v>0.0</v>
      </c>
      <c r="C2897" s="26"/>
      <c r="D2897" s="27">
        <v>0.0</v>
      </c>
      <c r="E2897" s="41"/>
    </row>
    <row r="2898" hidden="1">
      <c r="A2898" s="56" t="s">
        <v>3434</v>
      </c>
      <c r="B2898" s="25">
        <v>700.0</v>
      </c>
      <c r="C2898" s="26">
        <v>700.0</v>
      </c>
      <c r="D2898" s="27">
        <v>0.0</v>
      </c>
      <c r="E2898" s="40"/>
    </row>
    <row r="2899" hidden="1">
      <c r="A2899" s="31" t="s">
        <v>3436</v>
      </c>
      <c r="B2899" s="25">
        <v>0.0</v>
      </c>
      <c r="C2899" s="26"/>
      <c r="D2899" s="27">
        <v>0.0</v>
      </c>
      <c r="E2899" s="41"/>
    </row>
    <row r="2900" hidden="1">
      <c r="A2900" s="31" t="s">
        <v>3438</v>
      </c>
      <c r="B2900" s="29">
        <v>120.0</v>
      </c>
      <c r="C2900" s="26">
        <v>120.0</v>
      </c>
      <c r="D2900" s="27">
        <v>0.0</v>
      </c>
      <c r="E2900" s="40" t="s">
        <v>4724</v>
      </c>
    </row>
    <row r="2901" hidden="1">
      <c r="A2901" s="31" t="s">
        <v>3439</v>
      </c>
      <c r="B2901" s="29">
        <v>863.0</v>
      </c>
      <c r="C2901" s="26">
        <v>849.0</v>
      </c>
      <c r="D2901" s="27">
        <v>-14.0</v>
      </c>
      <c r="E2901" s="28" t="s">
        <v>7894</v>
      </c>
    </row>
    <row r="2902" hidden="1">
      <c r="A2902" s="31" t="s">
        <v>3441</v>
      </c>
      <c r="B2902" s="29">
        <v>1830.0</v>
      </c>
      <c r="C2902" s="26">
        <v>1835.0</v>
      </c>
      <c r="D2902" s="27">
        <v>5.0</v>
      </c>
      <c r="E2902" s="28"/>
    </row>
    <row r="2903" hidden="1">
      <c r="A2903" s="57" t="s">
        <v>3442</v>
      </c>
      <c r="B2903" s="48">
        <v>82643.0</v>
      </c>
      <c r="C2903" s="48">
        <v>82643.0</v>
      </c>
      <c r="D2903" s="27">
        <v>0.0</v>
      </c>
      <c r="E2903" s="41"/>
    </row>
    <row r="2904" hidden="1">
      <c r="A2904" s="57" t="s">
        <v>3443</v>
      </c>
      <c r="B2904" s="29">
        <v>41888.0</v>
      </c>
      <c r="C2904" s="58">
        <v>41888.0</v>
      </c>
      <c r="D2904" s="27">
        <v>0.0</v>
      </c>
      <c r="E2904" s="41"/>
    </row>
    <row r="2905" hidden="1">
      <c r="A2905" s="57" t="s">
        <v>3444</v>
      </c>
      <c r="B2905" s="29">
        <v>33981.0</v>
      </c>
      <c r="C2905" s="58">
        <v>33981.0</v>
      </c>
      <c r="D2905" s="27">
        <v>0.0</v>
      </c>
      <c r="E2905" s="41"/>
    </row>
    <row r="2906" hidden="1">
      <c r="A2906" s="57" t="s">
        <v>3445</v>
      </c>
      <c r="B2906" s="29">
        <v>34380.0</v>
      </c>
      <c r="C2906" s="58">
        <v>34380.0</v>
      </c>
      <c r="D2906" s="27">
        <v>0.0</v>
      </c>
      <c r="E2906" s="41"/>
    </row>
    <row r="2907" hidden="1">
      <c r="A2907" s="57" t="s">
        <v>3447</v>
      </c>
      <c r="B2907" s="29">
        <v>3945.0</v>
      </c>
      <c r="C2907" s="58">
        <v>3945.0</v>
      </c>
      <c r="D2907" s="27">
        <v>0.0</v>
      </c>
      <c r="E2907" s="41"/>
    </row>
    <row r="2908" hidden="1">
      <c r="A2908" s="57" t="s">
        <v>3448</v>
      </c>
      <c r="B2908" s="29">
        <v>0.0</v>
      </c>
      <c r="C2908" s="58">
        <v>0.0</v>
      </c>
      <c r="D2908" s="27">
        <v>0.0</v>
      </c>
      <c r="E2908" s="41"/>
    </row>
    <row r="2909" hidden="1">
      <c r="A2909" s="35" t="s">
        <v>3449</v>
      </c>
      <c r="B2909" s="48">
        <v>223409.0</v>
      </c>
      <c r="C2909" s="71">
        <v>223409.0</v>
      </c>
      <c r="D2909" s="27">
        <v>0.0</v>
      </c>
      <c r="E2909" s="41"/>
    </row>
    <row r="2910" hidden="1">
      <c r="A2910" s="36" t="s">
        <v>3450</v>
      </c>
      <c r="B2910" s="42">
        <v>4.0</v>
      </c>
      <c r="C2910" s="72">
        <v>-5.0</v>
      </c>
      <c r="D2910" s="65">
        <v>-9.0</v>
      </c>
      <c r="E2910" s="46"/>
    </row>
    <row r="2911" hidden="1"/>
    <row r="2912" hidden="1"/>
    <row r="2913" hidden="1">
      <c r="A2913" s="5" t="s">
        <v>4464</v>
      </c>
      <c r="B2913" s="6"/>
      <c r="C2913" s="6"/>
      <c r="D2913" s="6"/>
      <c r="E2913" s="7"/>
    </row>
    <row r="2914" hidden="1">
      <c r="A2914" s="10"/>
      <c r="B2914" s="11"/>
      <c r="C2914" s="11"/>
      <c r="D2914" s="11"/>
      <c r="E2914" s="12"/>
    </row>
    <row r="2915" hidden="1">
      <c r="A2915" s="5" t="s">
        <v>3423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13">
        <v>46125.0</v>
      </c>
      <c r="B2917" s="6"/>
      <c r="C2917" s="53" t="s">
        <v>3424</v>
      </c>
      <c r="D2917" s="47">
        <v>46131.0</v>
      </c>
      <c r="E2917" s="7"/>
    </row>
    <row r="2918" hidden="1">
      <c r="A2918" s="10"/>
      <c r="B2918" s="11"/>
      <c r="C2918" s="16"/>
      <c r="D2918" s="11"/>
      <c r="E2918" s="12"/>
    </row>
    <row r="2919" hidden="1">
      <c r="A2919" s="54" t="s">
        <v>4468</v>
      </c>
      <c r="B2919" s="7"/>
      <c r="C2919" s="16"/>
      <c r="D2919" s="55" t="s">
        <v>4469</v>
      </c>
      <c r="E2919" s="7"/>
    </row>
    <row r="2920" hidden="1">
      <c r="A2920" s="10"/>
      <c r="B2920" s="12"/>
      <c r="C2920" s="16"/>
      <c r="D2920" s="11"/>
      <c r="E2920" s="12"/>
    </row>
    <row r="2921" hidden="1">
      <c r="A2921" s="19" t="s">
        <v>3425</v>
      </c>
      <c r="B2921" s="6"/>
      <c r="C2921" s="6"/>
      <c r="D2921" s="6"/>
      <c r="E2921" s="7"/>
    </row>
    <row r="2922" hidden="1">
      <c r="A2922" s="20" t="s">
        <v>3426</v>
      </c>
      <c r="B2922" s="21" t="s">
        <v>3427</v>
      </c>
      <c r="C2922" s="22" t="s">
        <v>3428</v>
      </c>
      <c r="D2922" s="21" t="s">
        <v>3429</v>
      </c>
      <c r="E2922" s="23" t="s">
        <v>13</v>
      </c>
    </row>
    <row r="2923" hidden="1">
      <c r="A2923" s="56" t="s">
        <v>3430</v>
      </c>
      <c r="B2923" s="25">
        <v>6486.0</v>
      </c>
      <c r="C2923" s="26">
        <v>6486.0</v>
      </c>
      <c r="D2923" s="27">
        <v>0.0</v>
      </c>
      <c r="E2923" s="40"/>
    </row>
    <row r="2924" hidden="1">
      <c r="A2924" s="56" t="s">
        <v>3431</v>
      </c>
      <c r="B2924" s="29">
        <v>16577.0</v>
      </c>
      <c r="C2924" s="26">
        <v>16577.0</v>
      </c>
      <c r="D2924" s="27">
        <v>0.0</v>
      </c>
      <c r="E2924" s="40"/>
    </row>
    <row r="2925" hidden="1">
      <c r="A2925" s="56" t="s">
        <v>3432</v>
      </c>
      <c r="B2925" s="29">
        <v>0.0</v>
      </c>
      <c r="C2925" s="26"/>
      <c r="D2925" s="27">
        <v>0.0</v>
      </c>
      <c r="E2925" s="41"/>
    </row>
    <row r="2926" hidden="1">
      <c r="A2926" s="56" t="s">
        <v>3434</v>
      </c>
      <c r="B2926" s="25">
        <v>700.0</v>
      </c>
      <c r="C2926" s="26">
        <v>700.0</v>
      </c>
      <c r="D2926" s="27">
        <v>0.0</v>
      </c>
      <c r="E2926" s="40"/>
    </row>
    <row r="2927" hidden="1">
      <c r="A2927" s="31" t="s">
        <v>3436</v>
      </c>
      <c r="B2927" s="25">
        <v>0.0</v>
      </c>
      <c r="C2927" s="26"/>
      <c r="D2927" s="27">
        <v>0.0</v>
      </c>
      <c r="E2927" s="41"/>
    </row>
    <row r="2928" hidden="1">
      <c r="A2928" s="31" t="s">
        <v>3438</v>
      </c>
      <c r="B2928" s="29">
        <v>120.0</v>
      </c>
      <c r="C2928" s="26">
        <v>120.0</v>
      </c>
      <c r="D2928" s="27">
        <v>0.0</v>
      </c>
      <c r="E2928" s="40" t="s">
        <v>4724</v>
      </c>
    </row>
    <row r="2929" hidden="1">
      <c r="A2929" s="31" t="s">
        <v>3439</v>
      </c>
      <c r="B2929" s="29">
        <v>863.0</v>
      </c>
      <c r="C2929" s="26">
        <v>849.0</v>
      </c>
      <c r="D2929" s="27">
        <v>-14.0</v>
      </c>
      <c r="E2929" s="28" t="s">
        <v>7894</v>
      </c>
    </row>
    <row r="2930" hidden="1">
      <c r="A2930" s="31" t="s">
        <v>3441</v>
      </c>
      <c r="B2930" s="29">
        <v>1830.0</v>
      </c>
      <c r="C2930" s="26">
        <v>1835.0</v>
      </c>
      <c r="D2930" s="27">
        <v>5.0</v>
      </c>
      <c r="E2930" s="28"/>
    </row>
    <row r="2931" hidden="1">
      <c r="A2931" s="57" t="s">
        <v>3442</v>
      </c>
      <c r="B2931" s="48">
        <v>82643.0</v>
      </c>
      <c r="C2931" s="48">
        <v>82643.0</v>
      </c>
      <c r="D2931" s="27">
        <v>0.0</v>
      </c>
      <c r="E2931" s="41"/>
    </row>
    <row r="2932" hidden="1">
      <c r="A2932" s="57" t="s">
        <v>3443</v>
      </c>
      <c r="B2932" s="29">
        <v>41888.0</v>
      </c>
      <c r="C2932" s="58">
        <v>41888.0</v>
      </c>
      <c r="D2932" s="27">
        <v>0.0</v>
      </c>
      <c r="E2932" s="41"/>
    </row>
    <row r="2933" hidden="1">
      <c r="A2933" s="57" t="s">
        <v>3444</v>
      </c>
      <c r="B2933" s="29">
        <v>33981.0</v>
      </c>
      <c r="C2933" s="58">
        <v>33981.0</v>
      </c>
      <c r="D2933" s="27">
        <v>0.0</v>
      </c>
      <c r="E2933" s="41"/>
    </row>
    <row r="2934" hidden="1">
      <c r="A2934" s="57" t="s">
        <v>3445</v>
      </c>
      <c r="B2934" s="29">
        <v>34380.0</v>
      </c>
      <c r="C2934" s="58">
        <v>34380.0</v>
      </c>
      <c r="D2934" s="27">
        <v>0.0</v>
      </c>
      <c r="E2934" s="41"/>
    </row>
    <row r="2935" hidden="1">
      <c r="A2935" s="57" t="s">
        <v>3447</v>
      </c>
      <c r="B2935" s="29">
        <v>3945.0</v>
      </c>
      <c r="C2935" s="58">
        <v>3945.0</v>
      </c>
      <c r="D2935" s="27">
        <v>0.0</v>
      </c>
      <c r="E2935" s="41"/>
    </row>
    <row r="2936" hidden="1">
      <c r="A2936" s="57" t="s">
        <v>3448</v>
      </c>
      <c r="B2936" s="29">
        <v>0.0</v>
      </c>
      <c r="C2936" s="58">
        <v>0.0</v>
      </c>
      <c r="D2936" s="27">
        <v>0.0</v>
      </c>
      <c r="E2936" s="41"/>
    </row>
    <row r="2937" hidden="1">
      <c r="A2937" s="35" t="s">
        <v>3449</v>
      </c>
      <c r="B2937" s="48">
        <v>223409.0</v>
      </c>
      <c r="C2937" s="71">
        <v>223409.0</v>
      </c>
      <c r="D2937" s="27">
        <v>0.0</v>
      </c>
      <c r="E2937" s="41"/>
    </row>
    <row r="2938" hidden="1">
      <c r="A2938" s="36" t="s">
        <v>3450</v>
      </c>
      <c r="B2938" s="42">
        <v>4.0</v>
      </c>
      <c r="C2938" s="72">
        <v>-5.0</v>
      </c>
      <c r="D2938" s="65">
        <v>-9.0</v>
      </c>
      <c r="E2938" s="46"/>
    </row>
    <row r="2939" hidden="1"/>
    <row r="2940" hidden="1"/>
    <row r="2941" hidden="1">
      <c r="A2941" s="5" t="s">
        <v>4464</v>
      </c>
      <c r="B2941" s="6"/>
      <c r="C2941" s="6"/>
      <c r="D2941" s="6"/>
      <c r="E2941" s="7"/>
    </row>
    <row r="2942" hidden="1">
      <c r="A2942" s="10"/>
      <c r="B2942" s="11"/>
      <c r="C2942" s="11"/>
      <c r="D2942" s="11"/>
      <c r="E2942" s="12"/>
    </row>
    <row r="2943" hidden="1">
      <c r="A2943" s="5" t="s">
        <v>3423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13">
        <v>46125.0</v>
      </c>
      <c r="B2945" s="6"/>
      <c r="C2945" s="53" t="s">
        <v>3424</v>
      </c>
      <c r="D2945" s="47">
        <v>46131.0</v>
      </c>
      <c r="E2945" s="7"/>
    </row>
    <row r="2946" hidden="1">
      <c r="A2946" s="10"/>
      <c r="B2946" s="11"/>
      <c r="C2946" s="16"/>
      <c r="D2946" s="11"/>
      <c r="E2946" s="12"/>
    </row>
    <row r="2947" hidden="1">
      <c r="A2947" s="54" t="s">
        <v>4468</v>
      </c>
      <c r="B2947" s="7"/>
      <c r="C2947" s="16"/>
      <c r="D2947" s="55" t="s">
        <v>4469</v>
      </c>
      <c r="E2947" s="7"/>
    </row>
    <row r="2948" hidden="1">
      <c r="A2948" s="10"/>
      <c r="B2948" s="12"/>
      <c r="C2948" s="16"/>
      <c r="D2948" s="11"/>
      <c r="E2948" s="12"/>
    </row>
    <row r="2949" hidden="1">
      <c r="A2949" s="19" t="s">
        <v>3425</v>
      </c>
      <c r="B2949" s="6"/>
      <c r="C2949" s="6"/>
      <c r="D2949" s="6"/>
      <c r="E2949" s="7"/>
    </row>
    <row r="2950" hidden="1">
      <c r="A2950" s="20" t="s">
        <v>3426</v>
      </c>
      <c r="B2950" s="21" t="s">
        <v>3427</v>
      </c>
      <c r="C2950" s="22" t="s">
        <v>3428</v>
      </c>
      <c r="D2950" s="21" t="s">
        <v>3429</v>
      </c>
      <c r="E2950" s="23" t="s">
        <v>13</v>
      </c>
    </row>
    <row r="2951" hidden="1">
      <c r="A2951" s="56" t="s">
        <v>3430</v>
      </c>
      <c r="B2951" s="25">
        <v>6486.0</v>
      </c>
      <c r="C2951" s="26">
        <v>6486.0</v>
      </c>
      <c r="D2951" s="27">
        <v>0.0</v>
      </c>
      <c r="E2951" s="40"/>
    </row>
    <row r="2952" hidden="1">
      <c r="A2952" s="56" t="s">
        <v>3431</v>
      </c>
      <c r="B2952" s="29">
        <v>16577.0</v>
      </c>
      <c r="C2952" s="26">
        <v>16577.0</v>
      </c>
      <c r="D2952" s="27">
        <v>0.0</v>
      </c>
      <c r="E2952" s="40"/>
    </row>
    <row r="2953" hidden="1">
      <c r="A2953" s="56" t="s">
        <v>3432</v>
      </c>
      <c r="B2953" s="29">
        <v>0.0</v>
      </c>
      <c r="C2953" s="26"/>
      <c r="D2953" s="27">
        <v>0.0</v>
      </c>
      <c r="E2953" s="41"/>
    </row>
    <row r="2954" hidden="1">
      <c r="A2954" s="56" t="s">
        <v>3434</v>
      </c>
      <c r="B2954" s="25">
        <v>700.0</v>
      </c>
      <c r="C2954" s="26">
        <v>700.0</v>
      </c>
      <c r="D2954" s="27">
        <v>0.0</v>
      </c>
      <c r="E2954" s="40"/>
    </row>
    <row r="2955" hidden="1">
      <c r="A2955" s="31" t="s">
        <v>3436</v>
      </c>
      <c r="B2955" s="25">
        <v>0.0</v>
      </c>
      <c r="C2955" s="26"/>
      <c r="D2955" s="27">
        <v>0.0</v>
      </c>
      <c r="E2955" s="41"/>
    </row>
    <row r="2956" hidden="1">
      <c r="A2956" s="31" t="s">
        <v>3438</v>
      </c>
      <c r="B2956" s="29">
        <v>120.0</v>
      </c>
      <c r="C2956" s="26">
        <v>120.0</v>
      </c>
      <c r="D2956" s="27">
        <v>0.0</v>
      </c>
      <c r="E2956" s="40" t="s">
        <v>4724</v>
      </c>
    </row>
    <row r="2957" hidden="1">
      <c r="A2957" s="31" t="s">
        <v>3439</v>
      </c>
      <c r="B2957" s="29">
        <v>863.0</v>
      </c>
      <c r="C2957" s="26">
        <v>849.0</v>
      </c>
      <c r="D2957" s="27">
        <v>-14.0</v>
      </c>
      <c r="E2957" s="28" t="s">
        <v>7895</v>
      </c>
    </row>
    <row r="2958" hidden="1">
      <c r="A2958" s="31" t="s">
        <v>3441</v>
      </c>
      <c r="B2958" s="29">
        <v>1830.0</v>
      </c>
      <c r="C2958" s="26">
        <v>1835.0</v>
      </c>
      <c r="D2958" s="27">
        <v>5.0</v>
      </c>
      <c r="E2958" s="28"/>
    </row>
    <row r="2959" hidden="1">
      <c r="A2959" s="57" t="s">
        <v>3442</v>
      </c>
      <c r="B2959" s="48">
        <v>82643.0</v>
      </c>
      <c r="C2959" s="48">
        <v>82643.0</v>
      </c>
      <c r="D2959" s="27">
        <v>0.0</v>
      </c>
      <c r="E2959" s="41"/>
    </row>
    <row r="2960" hidden="1">
      <c r="A2960" s="57" t="s">
        <v>3443</v>
      </c>
      <c r="B2960" s="29">
        <v>41888.0</v>
      </c>
      <c r="C2960" s="58">
        <v>41888.0</v>
      </c>
      <c r="D2960" s="27">
        <v>0.0</v>
      </c>
      <c r="E2960" s="41"/>
    </row>
    <row r="2961" hidden="1">
      <c r="A2961" s="57" t="s">
        <v>3444</v>
      </c>
      <c r="B2961" s="29">
        <v>33981.0</v>
      </c>
      <c r="C2961" s="58">
        <v>33981.0</v>
      </c>
      <c r="D2961" s="27">
        <v>0.0</v>
      </c>
      <c r="E2961" s="41"/>
    </row>
    <row r="2962" hidden="1">
      <c r="A2962" s="57" t="s">
        <v>3445</v>
      </c>
      <c r="B2962" s="29">
        <v>34380.0</v>
      </c>
      <c r="C2962" s="58">
        <v>34380.0</v>
      </c>
      <c r="D2962" s="27">
        <v>0.0</v>
      </c>
      <c r="E2962" s="41"/>
    </row>
    <row r="2963" hidden="1">
      <c r="A2963" s="57" t="s">
        <v>3447</v>
      </c>
      <c r="B2963" s="29">
        <v>3945.0</v>
      </c>
      <c r="C2963" s="58">
        <v>3945.0</v>
      </c>
      <c r="D2963" s="27">
        <v>0.0</v>
      </c>
      <c r="E2963" s="41"/>
    </row>
    <row r="2964" hidden="1">
      <c r="A2964" s="57" t="s">
        <v>3448</v>
      </c>
      <c r="B2964" s="29">
        <v>0.0</v>
      </c>
      <c r="C2964" s="58">
        <v>0.0</v>
      </c>
      <c r="D2964" s="27">
        <v>0.0</v>
      </c>
      <c r="E2964" s="41"/>
    </row>
    <row r="2965" hidden="1">
      <c r="A2965" s="35" t="s">
        <v>3449</v>
      </c>
      <c r="B2965" s="48">
        <v>223409.0</v>
      </c>
      <c r="C2965" s="71">
        <v>223409.0</v>
      </c>
      <c r="D2965" s="27">
        <v>0.0</v>
      </c>
      <c r="E2965" s="41"/>
    </row>
    <row r="2966" hidden="1">
      <c r="A2966" s="36" t="s">
        <v>3450</v>
      </c>
      <c r="B2966" s="42">
        <v>4.0</v>
      </c>
      <c r="C2966" s="72">
        <v>-5.0</v>
      </c>
      <c r="D2966" s="65">
        <v>-9.0</v>
      </c>
      <c r="E2966" s="46"/>
    </row>
    <row r="2967" hidden="1"/>
    <row r="2968" hidden="1"/>
    <row r="2969" hidden="1">
      <c r="A2969" s="5" t="s">
        <v>4464</v>
      </c>
      <c r="B2969" s="6"/>
      <c r="C2969" s="6"/>
      <c r="D2969" s="6"/>
      <c r="E2969" s="7"/>
    </row>
    <row r="2970" hidden="1">
      <c r="A2970" s="10"/>
      <c r="B2970" s="11"/>
      <c r="C2970" s="11"/>
      <c r="D2970" s="11"/>
      <c r="E2970" s="12"/>
    </row>
    <row r="2971" hidden="1">
      <c r="A2971" s="5" t="s">
        <v>3423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13">
        <v>46132.0</v>
      </c>
      <c r="B2973" s="6"/>
      <c r="C2973" s="53" t="s">
        <v>3424</v>
      </c>
      <c r="D2973" s="47">
        <v>46138.0</v>
      </c>
      <c r="E2973" s="7"/>
    </row>
    <row r="2974" hidden="1">
      <c r="A2974" s="10"/>
      <c r="B2974" s="11"/>
      <c r="C2974" s="16"/>
      <c r="D2974" s="11"/>
      <c r="E2974" s="12"/>
    </row>
    <row r="2975" hidden="1">
      <c r="A2975" s="54" t="s">
        <v>4468</v>
      </c>
      <c r="B2975" s="7"/>
      <c r="C2975" s="16"/>
      <c r="D2975" s="55" t="s">
        <v>4469</v>
      </c>
      <c r="E2975" s="7"/>
    </row>
    <row r="2976" hidden="1">
      <c r="A2976" s="10"/>
      <c r="B2976" s="12"/>
      <c r="C2976" s="16"/>
      <c r="D2976" s="11"/>
      <c r="E2976" s="12"/>
    </row>
    <row r="2977" hidden="1">
      <c r="A2977" s="19" t="s">
        <v>3425</v>
      </c>
      <c r="B2977" s="6"/>
      <c r="C2977" s="6"/>
      <c r="D2977" s="6"/>
      <c r="E2977" s="7"/>
    </row>
    <row r="2978" hidden="1">
      <c r="A2978" s="20" t="s">
        <v>3426</v>
      </c>
      <c r="B2978" s="21" t="s">
        <v>3427</v>
      </c>
      <c r="C2978" s="22" t="s">
        <v>3428</v>
      </c>
      <c r="D2978" s="21" t="s">
        <v>3429</v>
      </c>
      <c r="E2978" s="23" t="s">
        <v>13</v>
      </c>
    </row>
    <row r="2979" hidden="1">
      <c r="A2979" s="56" t="s">
        <v>3430</v>
      </c>
      <c r="B2979" s="25">
        <v>6177.0</v>
      </c>
      <c r="C2979" s="26">
        <v>6178.0</v>
      </c>
      <c r="D2979" s="27">
        <v>1.0</v>
      </c>
      <c r="E2979" s="40"/>
    </row>
    <row r="2980" hidden="1">
      <c r="A2980" s="56" t="s">
        <v>3431</v>
      </c>
      <c r="B2980" s="29">
        <v>18349.0</v>
      </c>
      <c r="C2980" s="26">
        <v>18349.0</v>
      </c>
      <c r="D2980" s="27">
        <v>0.0</v>
      </c>
      <c r="E2980" s="40"/>
    </row>
    <row r="2981" hidden="1">
      <c r="A2981" s="56" t="s">
        <v>3432</v>
      </c>
      <c r="B2981" s="29">
        <v>150.0</v>
      </c>
      <c r="C2981" s="26">
        <v>150.0</v>
      </c>
      <c r="D2981" s="27">
        <v>0.0</v>
      </c>
      <c r="E2981" s="41"/>
    </row>
    <row r="2982" hidden="1">
      <c r="A2982" s="56" t="s">
        <v>3434</v>
      </c>
      <c r="B2982" s="25">
        <v>700.0</v>
      </c>
      <c r="C2982" s="26">
        <v>700.0</v>
      </c>
      <c r="D2982" s="27">
        <v>0.0</v>
      </c>
      <c r="E2982" s="40"/>
    </row>
    <row r="2983" hidden="1">
      <c r="A2983" s="31" t="s">
        <v>3436</v>
      </c>
      <c r="B2983" s="25">
        <v>0.0</v>
      </c>
      <c r="C2983" s="26"/>
      <c r="D2983" s="27">
        <v>0.0</v>
      </c>
      <c r="E2983" s="41"/>
    </row>
    <row r="2984" hidden="1">
      <c r="A2984" s="31" t="s">
        <v>3438</v>
      </c>
      <c r="B2984" s="29">
        <v>0.0</v>
      </c>
      <c r="C2984" s="26"/>
      <c r="D2984" s="27">
        <v>0.0</v>
      </c>
      <c r="E2984" s="40"/>
    </row>
    <row r="2985" hidden="1">
      <c r="A2985" s="31" t="s">
        <v>3439</v>
      </c>
      <c r="B2985" s="29">
        <v>0.0</v>
      </c>
      <c r="C2985" s="26"/>
      <c r="D2985" s="27">
        <v>0.0</v>
      </c>
      <c r="E2985" s="28"/>
    </row>
    <row r="2986" hidden="1">
      <c r="A2986" s="31" t="s">
        <v>3441</v>
      </c>
      <c r="B2986" s="29">
        <v>1375.0</v>
      </c>
      <c r="C2986" s="26">
        <v>1395.0</v>
      </c>
      <c r="D2986" s="27">
        <v>20.0</v>
      </c>
      <c r="E2986" s="28"/>
    </row>
    <row r="2987" hidden="1">
      <c r="A2987" s="57" t="s">
        <v>3442</v>
      </c>
      <c r="B2987" s="48">
        <v>88314.99999999999</v>
      </c>
      <c r="C2987" s="48">
        <v>88315.00000000001</v>
      </c>
      <c r="D2987" s="27">
        <v>2.9103830456733704E-11</v>
      </c>
      <c r="E2987" s="41"/>
    </row>
    <row r="2988" hidden="1">
      <c r="A2988" s="57" t="s">
        <v>3443</v>
      </c>
      <c r="B2988" s="29">
        <v>40593.0</v>
      </c>
      <c r="C2988" s="58">
        <v>40593.0</v>
      </c>
      <c r="D2988" s="27">
        <v>0.0</v>
      </c>
      <c r="E2988" s="41"/>
    </row>
    <row r="2989" hidden="1">
      <c r="A2989" s="57" t="s">
        <v>3444</v>
      </c>
      <c r="B2989" s="29">
        <v>38885.0</v>
      </c>
      <c r="C2989" s="58">
        <v>38516.0</v>
      </c>
      <c r="D2989" s="27">
        <v>-369.0</v>
      </c>
      <c r="E2989" s="41"/>
    </row>
    <row r="2990" hidden="1">
      <c r="A2990" s="57" t="s">
        <v>3445</v>
      </c>
      <c r="B2990" s="29">
        <v>31548.7</v>
      </c>
      <c r="C2990" s="58">
        <v>31548.7</v>
      </c>
      <c r="D2990" s="27">
        <v>0.0</v>
      </c>
      <c r="E2990" s="41"/>
    </row>
    <row r="2991" hidden="1">
      <c r="A2991" s="57" t="s">
        <v>3447</v>
      </c>
      <c r="B2991" s="29">
        <v>2509.0</v>
      </c>
      <c r="C2991" s="58">
        <v>2509.0</v>
      </c>
      <c r="D2991" s="27">
        <v>0.0</v>
      </c>
      <c r="E2991" s="41"/>
    </row>
    <row r="2992" hidden="1">
      <c r="A2992" s="57" t="s">
        <v>3448</v>
      </c>
      <c r="B2992" s="29">
        <v>0.0</v>
      </c>
      <c r="C2992" s="58">
        <v>0.0</v>
      </c>
      <c r="D2992" s="27">
        <v>0.0</v>
      </c>
      <c r="E2992" s="41"/>
    </row>
    <row r="2993" hidden="1">
      <c r="A2993" s="35" t="s">
        <v>3449</v>
      </c>
      <c r="B2993" s="48">
        <v>228596.19999999998</v>
      </c>
      <c r="C2993" s="71">
        <v>228227.2</v>
      </c>
      <c r="D2993" s="27">
        <v>-368.9999999999709</v>
      </c>
      <c r="E2993" s="41"/>
    </row>
    <row r="2994" hidden="1">
      <c r="A2994" s="36" t="s">
        <v>3450</v>
      </c>
      <c r="B2994" s="42">
        <v>5.500000000007276</v>
      </c>
      <c r="C2994" s="72">
        <v>26.5</v>
      </c>
      <c r="D2994" s="65">
        <v>20.999999999992724</v>
      </c>
      <c r="E2994" s="46"/>
    </row>
    <row r="2995" hidden="1"/>
    <row r="2996" hidden="1"/>
    <row r="2997" hidden="1">
      <c r="A2997" s="5" t="s">
        <v>4464</v>
      </c>
      <c r="B2997" s="6"/>
      <c r="C2997" s="6"/>
      <c r="D2997" s="6"/>
      <c r="E2997" s="7"/>
    </row>
    <row r="2998" hidden="1">
      <c r="A2998" s="10"/>
      <c r="B2998" s="11"/>
      <c r="C2998" s="11"/>
      <c r="D2998" s="11"/>
      <c r="E2998" s="12"/>
    </row>
    <row r="2999" hidden="1">
      <c r="A2999" s="5" t="s">
        <v>3423</v>
      </c>
      <c r="B2999" s="6"/>
      <c r="C2999" s="6"/>
      <c r="D2999" s="6"/>
      <c r="E2999" s="7"/>
    </row>
    <row r="3000" hidden="1">
      <c r="A3000" s="10"/>
      <c r="B3000" s="11"/>
      <c r="C3000" s="11"/>
      <c r="D3000" s="11"/>
      <c r="E3000" s="12"/>
    </row>
    <row r="3001" hidden="1">
      <c r="A3001" s="13">
        <v>46139.0</v>
      </c>
      <c r="B3001" s="6"/>
      <c r="C3001" s="53" t="s">
        <v>3424</v>
      </c>
      <c r="D3001" s="47">
        <v>46142.0</v>
      </c>
      <c r="E3001" s="7"/>
    </row>
    <row r="3002" hidden="1">
      <c r="A3002" s="10"/>
      <c r="B3002" s="11"/>
      <c r="C3002" s="16"/>
      <c r="D3002" s="11"/>
      <c r="E3002" s="12"/>
    </row>
    <row r="3003" hidden="1">
      <c r="A3003" s="54" t="s">
        <v>4468</v>
      </c>
      <c r="B3003" s="7"/>
      <c r="C3003" s="16"/>
      <c r="D3003" s="55" t="s">
        <v>4483</v>
      </c>
      <c r="E3003" s="7"/>
    </row>
    <row r="3004" hidden="1">
      <c r="A3004" s="10"/>
      <c r="B3004" s="12"/>
      <c r="C3004" s="16"/>
      <c r="D3004" s="11"/>
      <c r="E3004" s="12"/>
    </row>
    <row r="3005" hidden="1">
      <c r="A3005" s="19" t="s">
        <v>3425</v>
      </c>
      <c r="B3005" s="6"/>
      <c r="C3005" s="6"/>
      <c r="D3005" s="6"/>
      <c r="E3005" s="7"/>
    </row>
    <row r="3006" hidden="1">
      <c r="A3006" s="20" t="s">
        <v>3426</v>
      </c>
      <c r="B3006" s="21" t="s">
        <v>3427</v>
      </c>
      <c r="C3006" s="22" t="s">
        <v>3428</v>
      </c>
      <c r="D3006" s="21" t="s">
        <v>3429</v>
      </c>
      <c r="E3006" s="23" t="s">
        <v>13</v>
      </c>
    </row>
    <row r="3007" hidden="1">
      <c r="A3007" s="56" t="s">
        <v>3430</v>
      </c>
      <c r="B3007" s="25">
        <v>660.0</v>
      </c>
      <c r="C3007" s="26">
        <v>660.0</v>
      </c>
      <c r="D3007" s="27">
        <v>0.0</v>
      </c>
      <c r="E3007" s="40"/>
    </row>
    <row r="3008" hidden="1">
      <c r="A3008" s="56" t="s">
        <v>3431</v>
      </c>
      <c r="B3008" s="29">
        <v>6686.0</v>
      </c>
      <c r="C3008" s="26">
        <v>6686.0</v>
      </c>
      <c r="D3008" s="27">
        <v>0.0</v>
      </c>
      <c r="E3008" s="40"/>
    </row>
    <row r="3009" hidden="1">
      <c r="A3009" s="56" t="s">
        <v>3432</v>
      </c>
      <c r="B3009" s="29">
        <v>0.0</v>
      </c>
      <c r="C3009" s="26"/>
      <c r="D3009" s="27">
        <v>0.0</v>
      </c>
      <c r="E3009" s="41"/>
    </row>
    <row r="3010" hidden="1">
      <c r="A3010" s="56" t="s">
        <v>3434</v>
      </c>
      <c r="B3010" s="25">
        <v>2300.0</v>
      </c>
      <c r="C3010" s="26">
        <v>2300.0</v>
      </c>
      <c r="D3010" s="27">
        <v>0.0</v>
      </c>
      <c r="E3010" s="40"/>
    </row>
    <row r="3011" hidden="1">
      <c r="A3011" s="31" t="s">
        <v>3436</v>
      </c>
      <c r="B3011" s="25">
        <v>0.0</v>
      </c>
      <c r="C3011" s="26"/>
      <c r="D3011" s="27">
        <v>0.0</v>
      </c>
      <c r="E3011" s="41"/>
    </row>
    <row r="3012" hidden="1">
      <c r="A3012" s="31" t="s">
        <v>3438</v>
      </c>
      <c r="B3012" s="29">
        <v>100.0</v>
      </c>
      <c r="C3012" s="26">
        <v>100.0</v>
      </c>
      <c r="D3012" s="27">
        <v>0.0</v>
      </c>
      <c r="E3012" s="40" t="s">
        <v>4651</v>
      </c>
    </row>
    <row r="3013" hidden="1">
      <c r="A3013" s="31" t="s">
        <v>3439</v>
      </c>
      <c r="B3013" s="29">
        <v>1802.0</v>
      </c>
      <c r="C3013" s="26">
        <v>3420.0</v>
      </c>
      <c r="D3013" s="27">
        <v>1618.0</v>
      </c>
      <c r="E3013" s="28"/>
    </row>
    <row r="3014" hidden="1">
      <c r="A3014" s="31" t="s">
        <v>3441</v>
      </c>
      <c r="B3014" s="29">
        <v>0.0</v>
      </c>
      <c r="C3014" s="26">
        <v>270.0</v>
      </c>
      <c r="D3014" s="27">
        <v>270.0</v>
      </c>
      <c r="E3014" s="28"/>
    </row>
    <row r="3015" hidden="1">
      <c r="A3015" s="57" t="s">
        <v>3442</v>
      </c>
      <c r="B3015" s="48">
        <v>46135.5</v>
      </c>
      <c r="C3015" s="48">
        <v>46135.5</v>
      </c>
      <c r="D3015" s="27">
        <v>0.0</v>
      </c>
      <c r="E3015" s="41"/>
    </row>
    <row r="3016" hidden="1">
      <c r="A3016" s="57" t="s">
        <v>3443</v>
      </c>
      <c r="B3016" s="29">
        <v>22675.0</v>
      </c>
      <c r="C3016" s="58">
        <v>22675.0</v>
      </c>
      <c r="D3016" s="27">
        <v>0.0</v>
      </c>
      <c r="E3016" s="41"/>
    </row>
    <row r="3017" hidden="1">
      <c r="A3017" s="57" t="s">
        <v>3444</v>
      </c>
      <c r="B3017" s="29">
        <v>22563.0</v>
      </c>
      <c r="C3017" s="58">
        <v>21821.0</v>
      </c>
      <c r="D3017" s="27">
        <v>-742.0</v>
      </c>
      <c r="E3017" s="41"/>
    </row>
    <row r="3018" hidden="1">
      <c r="A3018" s="57" t="s">
        <v>3445</v>
      </c>
      <c r="B3018" s="29">
        <v>13643.0</v>
      </c>
      <c r="C3018" s="58">
        <v>13643.0</v>
      </c>
      <c r="D3018" s="27">
        <v>0.0</v>
      </c>
      <c r="E3018" s="41"/>
    </row>
    <row r="3019" hidden="1">
      <c r="A3019" s="57" t="s">
        <v>3447</v>
      </c>
      <c r="B3019" s="29">
        <v>618.0</v>
      </c>
      <c r="C3019" s="58">
        <v>618.0</v>
      </c>
      <c r="D3019" s="27">
        <v>0.0</v>
      </c>
      <c r="E3019" s="41"/>
    </row>
    <row r="3020" hidden="1">
      <c r="A3020" s="57" t="s">
        <v>3448</v>
      </c>
      <c r="B3020" s="29">
        <v>0.0</v>
      </c>
      <c r="C3020" s="58">
        <v>0.0</v>
      </c>
      <c r="D3020" s="27">
        <v>0.0</v>
      </c>
      <c r="E3020" s="41"/>
    </row>
    <row r="3021" hidden="1">
      <c r="A3021" s="35" t="s">
        <v>3449</v>
      </c>
      <c r="B3021" s="48">
        <v>117178.5</v>
      </c>
      <c r="C3021" s="71">
        <v>116436.50000000003</v>
      </c>
      <c r="D3021" s="27">
        <v>-741.9999999999709</v>
      </c>
      <c r="E3021" s="41"/>
    </row>
    <row r="3022" hidden="1">
      <c r="A3022" s="36" t="s">
        <v>3450</v>
      </c>
      <c r="B3022" s="42">
        <v>4.000000000007276</v>
      </c>
      <c r="C3022" s="72">
        <v>1891.999999999971</v>
      </c>
      <c r="D3022" s="65">
        <v>1887.9999999999636</v>
      </c>
      <c r="E3022" s="46" t="s">
        <v>7896</v>
      </c>
    </row>
    <row r="3023" hidden="1">
      <c r="A3023" s="39"/>
      <c r="B3023" s="59"/>
      <c r="C3023" s="74"/>
      <c r="D3023" s="60"/>
      <c r="E3023" s="68"/>
    </row>
    <row r="3024" hidden="1">
      <c r="A3024" s="39"/>
      <c r="B3024" s="59"/>
      <c r="C3024" s="74"/>
      <c r="D3024" s="60"/>
      <c r="E3024" s="68"/>
    </row>
    <row r="3025">
      <c r="A3025" s="5" t="s">
        <v>4464</v>
      </c>
      <c r="B3025" s="6"/>
      <c r="C3025" s="6"/>
      <c r="D3025" s="6"/>
      <c r="E3025" s="7"/>
    </row>
    <row r="3026">
      <c r="A3026" s="10"/>
      <c r="B3026" s="11"/>
      <c r="C3026" s="11"/>
      <c r="D3026" s="11"/>
      <c r="E3026" s="12"/>
    </row>
    <row r="3027">
      <c r="A3027" s="5" t="s">
        <v>3423</v>
      </c>
      <c r="B3027" s="6"/>
      <c r="C3027" s="6"/>
      <c r="D3027" s="6"/>
      <c r="E3027" s="7"/>
    </row>
    <row r="3028">
      <c r="A3028" s="10"/>
      <c r="B3028" s="11"/>
      <c r="C3028" s="11"/>
      <c r="D3028" s="11"/>
      <c r="E3028" s="12"/>
    </row>
    <row r="3029">
      <c r="A3029" s="13">
        <v>46143.0</v>
      </c>
      <c r="B3029" s="6"/>
      <c r="C3029" s="53" t="s">
        <v>3424</v>
      </c>
      <c r="D3029" s="47">
        <v>46145.0</v>
      </c>
      <c r="E3029" s="7"/>
    </row>
    <row r="3030">
      <c r="A3030" s="10"/>
      <c r="B3030" s="11"/>
      <c r="C3030" s="16"/>
      <c r="D3030" s="11"/>
      <c r="E3030" s="12"/>
    </row>
    <row r="3031">
      <c r="A3031" s="54" t="s">
        <v>4475</v>
      </c>
      <c r="B3031" s="7"/>
      <c r="C3031" s="16"/>
      <c r="D3031" s="55" t="s">
        <v>4469</v>
      </c>
      <c r="E3031" s="7"/>
    </row>
    <row r="3032">
      <c r="A3032" s="10"/>
      <c r="B3032" s="12"/>
      <c r="C3032" s="16"/>
      <c r="D3032" s="11"/>
      <c r="E3032" s="12"/>
    </row>
    <row r="3033">
      <c r="A3033" s="19" t="s">
        <v>3425</v>
      </c>
      <c r="B3033" s="6"/>
      <c r="C3033" s="6"/>
      <c r="D3033" s="6"/>
      <c r="E3033" s="7"/>
    </row>
    <row r="3034">
      <c r="A3034" s="20" t="s">
        <v>3426</v>
      </c>
      <c r="B3034" s="21" t="s">
        <v>3427</v>
      </c>
      <c r="C3034" s="22" t="s">
        <v>3428</v>
      </c>
      <c r="D3034" s="21" t="s">
        <v>3429</v>
      </c>
      <c r="E3034" s="23" t="s">
        <v>13</v>
      </c>
    </row>
    <row r="3035">
      <c r="A3035" s="56" t="s">
        <v>3430</v>
      </c>
      <c r="B3035" s="25">
        <v>2981.0</v>
      </c>
      <c r="C3035" s="26">
        <v>1981.0</v>
      </c>
      <c r="D3035" s="27">
        <v>-1000.0</v>
      </c>
      <c r="E3035" s="40"/>
    </row>
    <row r="3036">
      <c r="A3036" s="56" t="s">
        <v>3431</v>
      </c>
      <c r="B3036" s="29">
        <v>7547.0</v>
      </c>
      <c r="C3036" s="26">
        <v>7547.0</v>
      </c>
      <c r="D3036" s="27">
        <v>0.0</v>
      </c>
      <c r="E3036" s="40"/>
    </row>
    <row r="3037">
      <c r="A3037" s="56" t="s">
        <v>3432</v>
      </c>
      <c r="B3037" s="29">
        <v>0.0</v>
      </c>
      <c r="C3037" s="26"/>
      <c r="D3037" s="27">
        <v>0.0</v>
      </c>
      <c r="E3037" s="41"/>
    </row>
    <row r="3038">
      <c r="A3038" s="56" t="s">
        <v>3434</v>
      </c>
      <c r="B3038" s="25">
        <v>0.0</v>
      </c>
      <c r="C3038" s="26"/>
      <c r="D3038" s="27">
        <v>0.0</v>
      </c>
      <c r="E3038" s="40"/>
    </row>
    <row r="3039">
      <c r="A3039" s="31" t="s">
        <v>3436</v>
      </c>
      <c r="B3039" s="25">
        <v>0.0</v>
      </c>
      <c r="C3039" s="26"/>
      <c r="D3039" s="27">
        <v>0.0</v>
      </c>
      <c r="E3039" s="41"/>
    </row>
    <row r="3040">
      <c r="A3040" s="31" t="s">
        <v>3438</v>
      </c>
      <c r="B3040" s="29">
        <v>0.0</v>
      </c>
      <c r="C3040" s="26"/>
      <c r="D3040" s="27">
        <v>0.0</v>
      </c>
      <c r="E3040" s="40"/>
    </row>
    <row r="3041">
      <c r="A3041" s="31" t="s">
        <v>3439</v>
      </c>
      <c r="B3041" s="29">
        <v>833.0</v>
      </c>
      <c r="C3041" s="26"/>
      <c r="D3041" s="27">
        <v>-833.0</v>
      </c>
      <c r="E3041" s="28"/>
    </row>
    <row r="3042">
      <c r="A3042" s="31" t="s">
        <v>3441</v>
      </c>
      <c r="B3042" s="29">
        <v>135.0</v>
      </c>
      <c r="C3042" s="26">
        <v>135.0</v>
      </c>
      <c r="D3042" s="27">
        <v>0.0</v>
      </c>
      <c r="E3042" s="28"/>
    </row>
    <row r="3043">
      <c r="A3043" s="57" t="s">
        <v>3442</v>
      </c>
      <c r="B3043" s="48">
        <v>36345.0</v>
      </c>
      <c r="C3043" s="48">
        <v>36345.0</v>
      </c>
      <c r="D3043" s="27">
        <v>0.0</v>
      </c>
      <c r="E3043" s="41"/>
    </row>
    <row r="3044">
      <c r="A3044" s="57" t="s">
        <v>3443</v>
      </c>
      <c r="B3044" s="29">
        <v>22966.0</v>
      </c>
      <c r="C3044" s="58">
        <v>22966.0</v>
      </c>
      <c r="D3044" s="27">
        <v>0.0</v>
      </c>
      <c r="E3044" s="41"/>
    </row>
    <row r="3045">
      <c r="A3045" s="57" t="s">
        <v>3444</v>
      </c>
      <c r="B3045" s="29">
        <v>20782.0</v>
      </c>
      <c r="C3045" s="58">
        <v>20782.0</v>
      </c>
      <c r="D3045" s="27">
        <v>0.0</v>
      </c>
      <c r="E3045" s="41"/>
    </row>
    <row r="3046">
      <c r="A3046" s="57" t="s">
        <v>3445</v>
      </c>
      <c r="B3046" s="29">
        <v>15906.0</v>
      </c>
      <c r="C3046" s="58">
        <v>15906.0</v>
      </c>
      <c r="D3046" s="27">
        <v>0.0</v>
      </c>
      <c r="E3046" s="41"/>
    </row>
    <row r="3047">
      <c r="A3047" s="57" t="s">
        <v>3447</v>
      </c>
      <c r="B3047" s="29">
        <v>702.0</v>
      </c>
      <c r="C3047" s="58">
        <v>702.0</v>
      </c>
      <c r="D3047" s="27">
        <v>0.0</v>
      </c>
      <c r="E3047" s="41"/>
    </row>
    <row r="3048">
      <c r="A3048" s="57" t="s">
        <v>3448</v>
      </c>
      <c r="B3048" s="29">
        <v>0.0</v>
      </c>
      <c r="C3048" s="58">
        <v>0.0</v>
      </c>
      <c r="D3048" s="27">
        <v>0.0</v>
      </c>
      <c r="E3048" s="41"/>
    </row>
    <row r="3049">
      <c r="A3049" s="35" t="s">
        <v>3449</v>
      </c>
      <c r="B3049" s="48">
        <v>108196.5</v>
      </c>
      <c r="C3049" s="71">
        <v>108196.5</v>
      </c>
      <c r="D3049" s="27">
        <v>0.0</v>
      </c>
      <c r="E3049" s="41"/>
    </row>
    <row r="3050">
      <c r="A3050" s="36" t="s">
        <v>3450</v>
      </c>
      <c r="B3050" s="42">
        <v>0.5</v>
      </c>
      <c r="C3050" s="72">
        <v>-1832.5</v>
      </c>
      <c r="D3050" s="65">
        <v>-1833.0</v>
      </c>
      <c r="E3050" s="46" t="s">
        <v>7897</v>
      </c>
    </row>
    <row r="3051">
      <c r="A3051" s="39"/>
      <c r="B3051" s="59"/>
      <c r="C3051" s="74"/>
      <c r="D3051" s="60"/>
      <c r="E3051" s="68"/>
    </row>
    <row r="3052">
      <c r="A3052" s="39"/>
      <c r="B3052" s="59"/>
      <c r="C3052" s="74"/>
      <c r="D3052" s="60"/>
      <c r="E3052" s="68"/>
    </row>
    <row r="3053">
      <c r="A3053" s="5" t="s">
        <v>4464</v>
      </c>
      <c r="B3053" s="6"/>
      <c r="C3053" s="6"/>
      <c r="D3053" s="6"/>
      <c r="E3053" s="7"/>
    </row>
    <row r="3054">
      <c r="A3054" s="10"/>
      <c r="B3054" s="11"/>
      <c r="C3054" s="11"/>
      <c r="D3054" s="11"/>
      <c r="E3054" s="12"/>
    </row>
    <row r="3055">
      <c r="A3055" s="5" t="s">
        <v>3423</v>
      </c>
      <c r="B3055" s="6"/>
      <c r="C3055" s="6"/>
      <c r="D3055" s="6"/>
      <c r="E3055" s="7"/>
    </row>
    <row r="3056">
      <c r="A3056" s="10"/>
      <c r="B3056" s="11"/>
      <c r="C3056" s="11"/>
      <c r="D3056" s="11"/>
      <c r="E3056" s="12"/>
    </row>
    <row r="3057">
      <c r="A3057" s="13">
        <v>46143.0</v>
      </c>
      <c r="B3057" s="6"/>
      <c r="C3057" s="53" t="s">
        <v>3424</v>
      </c>
      <c r="D3057" s="47">
        <v>46145.0</v>
      </c>
      <c r="E3057" s="7"/>
    </row>
    <row r="3058">
      <c r="A3058" s="10"/>
      <c r="B3058" s="11"/>
      <c r="C3058" s="16"/>
      <c r="D3058" s="11"/>
      <c r="E3058" s="12"/>
    </row>
    <row r="3059">
      <c r="A3059" s="54" t="s">
        <v>4475</v>
      </c>
      <c r="B3059" s="7"/>
      <c r="C3059" s="16"/>
      <c r="D3059" s="55" t="s">
        <v>4469</v>
      </c>
      <c r="E3059" s="7"/>
    </row>
    <row r="3060">
      <c r="A3060" s="10"/>
      <c r="B3060" s="12"/>
      <c r="C3060" s="16"/>
      <c r="D3060" s="11"/>
      <c r="E3060" s="12"/>
    </row>
    <row r="3061">
      <c r="A3061" s="19" t="s">
        <v>3425</v>
      </c>
      <c r="B3061" s="6"/>
      <c r="C3061" s="6"/>
      <c r="D3061" s="6"/>
      <c r="E3061" s="7"/>
    </row>
    <row r="3062">
      <c r="A3062" s="20" t="s">
        <v>3426</v>
      </c>
      <c r="B3062" s="21" t="s">
        <v>3427</v>
      </c>
      <c r="C3062" s="22" t="s">
        <v>3428</v>
      </c>
      <c r="D3062" s="21" t="s">
        <v>3429</v>
      </c>
      <c r="E3062" s="23" t="s">
        <v>13</v>
      </c>
    </row>
    <row r="3063">
      <c r="A3063" s="56" t="s">
        <v>3430</v>
      </c>
      <c r="B3063" s="25">
        <v>2981.0</v>
      </c>
      <c r="C3063" s="26">
        <v>1981.0</v>
      </c>
      <c r="D3063" s="27">
        <v>-1000.0</v>
      </c>
      <c r="E3063" s="40"/>
    </row>
    <row r="3064">
      <c r="A3064" s="56" t="s">
        <v>3431</v>
      </c>
      <c r="B3064" s="29">
        <v>7547.0</v>
      </c>
      <c r="C3064" s="26">
        <v>7547.0</v>
      </c>
      <c r="D3064" s="27">
        <v>0.0</v>
      </c>
      <c r="E3064" s="40"/>
    </row>
    <row r="3065">
      <c r="A3065" s="56" t="s">
        <v>3432</v>
      </c>
      <c r="B3065" s="29">
        <v>0.0</v>
      </c>
      <c r="C3065" s="26"/>
      <c r="D3065" s="27">
        <v>0.0</v>
      </c>
      <c r="E3065" s="41"/>
    </row>
    <row r="3066">
      <c r="A3066" s="56" t="s">
        <v>3434</v>
      </c>
      <c r="B3066" s="25">
        <v>0.0</v>
      </c>
      <c r="C3066" s="26"/>
      <c r="D3066" s="27">
        <v>0.0</v>
      </c>
      <c r="E3066" s="40"/>
    </row>
    <row r="3067">
      <c r="A3067" s="31" t="s">
        <v>3436</v>
      </c>
      <c r="B3067" s="25">
        <v>0.0</v>
      </c>
      <c r="C3067" s="26"/>
      <c r="D3067" s="27">
        <v>0.0</v>
      </c>
      <c r="E3067" s="41"/>
    </row>
    <row r="3068">
      <c r="A3068" s="31" t="s">
        <v>3438</v>
      </c>
      <c r="B3068" s="29">
        <v>0.0</v>
      </c>
      <c r="C3068" s="26"/>
      <c r="D3068" s="27">
        <v>0.0</v>
      </c>
      <c r="E3068" s="40"/>
    </row>
    <row r="3069">
      <c r="A3069" s="31" t="s">
        <v>3439</v>
      </c>
      <c r="B3069" s="29">
        <v>833.0</v>
      </c>
      <c r="C3069" s="26"/>
      <c r="D3069" s="27">
        <v>-833.0</v>
      </c>
      <c r="E3069" s="28"/>
    </row>
    <row r="3070">
      <c r="A3070" s="31" t="s">
        <v>3441</v>
      </c>
      <c r="B3070" s="29">
        <v>135.0</v>
      </c>
      <c r="C3070" s="26">
        <v>135.0</v>
      </c>
      <c r="D3070" s="27">
        <v>0.0</v>
      </c>
      <c r="E3070" s="28"/>
    </row>
    <row r="3071">
      <c r="A3071" s="57" t="s">
        <v>3442</v>
      </c>
      <c r="B3071" s="48">
        <v>36345.0</v>
      </c>
      <c r="C3071" s="48">
        <v>36345.0</v>
      </c>
      <c r="D3071" s="27">
        <v>0.0</v>
      </c>
      <c r="E3071" s="41"/>
    </row>
    <row r="3072">
      <c r="A3072" s="57" t="s">
        <v>3443</v>
      </c>
      <c r="B3072" s="29">
        <v>22966.0</v>
      </c>
      <c r="C3072" s="58">
        <v>22966.0</v>
      </c>
      <c r="D3072" s="27">
        <v>0.0</v>
      </c>
      <c r="E3072" s="41"/>
    </row>
    <row r="3073">
      <c r="A3073" s="57" t="s">
        <v>3444</v>
      </c>
      <c r="B3073" s="29">
        <v>20782.0</v>
      </c>
      <c r="C3073" s="58">
        <v>20782.0</v>
      </c>
      <c r="D3073" s="27">
        <v>0.0</v>
      </c>
      <c r="E3073" s="41"/>
    </row>
    <row r="3074">
      <c r="A3074" s="57" t="s">
        <v>3445</v>
      </c>
      <c r="B3074" s="29">
        <v>15906.0</v>
      </c>
      <c r="C3074" s="58">
        <v>15906.0</v>
      </c>
      <c r="D3074" s="27">
        <v>0.0</v>
      </c>
      <c r="E3074" s="41"/>
    </row>
    <row r="3075">
      <c r="A3075" s="57" t="s">
        <v>3447</v>
      </c>
      <c r="B3075" s="29">
        <v>702.0</v>
      </c>
      <c r="C3075" s="58">
        <v>702.0</v>
      </c>
      <c r="D3075" s="27">
        <v>0.0</v>
      </c>
      <c r="E3075" s="41"/>
    </row>
    <row r="3076">
      <c r="A3076" s="57" t="s">
        <v>3448</v>
      </c>
      <c r="B3076" s="29">
        <v>0.0</v>
      </c>
      <c r="C3076" s="58">
        <v>0.0</v>
      </c>
      <c r="D3076" s="27">
        <v>0.0</v>
      </c>
      <c r="E3076" s="41"/>
    </row>
    <row r="3077">
      <c r="A3077" s="35" t="s">
        <v>3449</v>
      </c>
      <c r="B3077" s="48">
        <v>108196.5</v>
      </c>
      <c r="C3077" s="71">
        <v>108196.5</v>
      </c>
      <c r="D3077" s="27">
        <v>0.0</v>
      </c>
      <c r="E3077" s="41"/>
    </row>
    <row r="3078">
      <c r="A3078" s="36" t="s">
        <v>3450</v>
      </c>
      <c r="B3078" s="42">
        <v>0.5</v>
      </c>
      <c r="C3078" s="72">
        <v>-1832.5</v>
      </c>
      <c r="D3078" s="65">
        <v>-1833.0</v>
      </c>
      <c r="E3078" s="46" t="s">
        <v>7897</v>
      </c>
    </row>
    <row r="3079">
      <c r="A3079" s="39"/>
      <c r="B3079" s="59"/>
      <c r="C3079" s="74"/>
      <c r="D3079" s="60"/>
      <c r="E3079" s="68"/>
    </row>
    <row r="3080">
      <c r="A3080" s="39"/>
      <c r="B3080" s="59"/>
      <c r="C3080" s="74"/>
      <c r="D3080" s="60"/>
      <c r="E3080" s="68"/>
    </row>
    <row r="3081">
      <c r="A3081" s="5" t="s">
        <v>4464</v>
      </c>
      <c r="B3081" s="6"/>
      <c r="C3081" s="6"/>
      <c r="D3081" s="6"/>
      <c r="E3081" s="7"/>
    </row>
    <row r="3082">
      <c r="A3082" s="10"/>
      <c r="B3082" s="11"/>
      <c r="C3082" s="11"/>
      <c r="D3082" s="11"/>
      <c r="E3082" s="12"/>
    </row>
    <row r="3083">
      <c r="A3083" s="5" t="s">
        <v>3423</v>
      </c>
      <c r="B3083" s="6"/>
      <c r="C3083" s="6"/>
      <c r="D3083" s="6"/>
      <c r="E3083" s="7"/>
    </row>
    <row r="3084">
      <c r="A3084" s="10"/>
      <c r="B3084" s="11"/>
      <c r="C3084" s="11"/>
      <c r="D3084" s="11"/>
      <c r="E3084" s="12"/>
    </row>
    <row r="3085">
      <c r="A3085" s="13">
        <v>46146.0</v>
      </c>
      <c r="B3085" s="6"/>
      <c r="C3085" s="53" t="s">
        <v>3424</v>
      </c>
      <c r="D3085" s="47">
        <v>46152.0</v>
      </c>
      <c r="E3085" s="7"/>
    </row>
    <row r="3086">
      <c r="A3086" s="10"/>
      <c r="B3086" s="11"/>
      <c r="C3086" s="16"/>
      <c r="D3086" s="11"/>
      <c r="E3086" s="12"/>
    </row>
    <row r="3087">
      <c r="A3087" s="54" t="s">
        <v>4468</v>
      </c>
      <c r="B3087" s="7"/>
      <c r="C3087" s="16"/>
      <c r="D3087" s="55" t="s">
        <v>4469</v>
      </c>
      <c r="E3087" s="7"/>
    </row>
    <row r="3088">
      <c r="A3088" s="10"/>
      <c r="B3088" s="12"/>
      <c r="C3088" s="16"/>
      <c r="D3088" s="11"/>
      <c r="E3088" s="12"/>
    </row>
    <row r="3089">
      <c r="A3089" s="19" t="s">
        <v>3425</v>
      </c>
      <c r="B3089" s="6"/>
      <c r="C3089" s="6"/>
      <c r="D3089" s="6"/>
      <c r="E3089" s="7"/>
    </row>
    <row r="3090">
      <c r="A3090" s="20" t="s">
        <v>3426</v>
      </c>
      <c r="B3090" s="21" t="s">
        <v>3427</v>
      </c>
      <c r="C3090" s="22" t="s">
        <v>3428</v>
      </c>
      <c r="D3090" s="21" t="s">
        <v>3429</v>
      </c>
      <c r="E3090" s="23" t="s">
        <v>13</v>
      </c>
    </row>
    <row r="3091">
      <c r="A3091" s="56" t="s">
        <v>3430</v>
      </c>
      <c r="B3091" s="25">
        <v>8221.0</v>
      </c>
      <c r="C3091" s="26">
        <v>8550.0</v>
      </c>
      <c r="D3091" s="27">
        <v>329.0</v>
      </c>
      <c r="E3091" s="40" t="s">
        <v>4465</v>
      </c>
    </row>
    <row r="3092">
      <c r="A3092" s="56" t="s">
        <v>3431</v>
      </c>
      <c r="B3092" s="29">
        <v>19859.0</v>
      </c>
      <c r="C3092" s="26">
        <v>19859.0</v>
      </c>
      <c r="D3092" s="27">
        <v>0.0</v>
      </c>
      <c r="E3092" s="40"/>
    </row>
    <row r="3093">
      <c r="A3093" s="56" t="s">
        <v>3432</v>
      </c>
      <c r="B3093" s="29">
        <v>0.0</v>
      </c>
      <c r="C3093" s="26"/>
      <c r="D3093" s="27">
        <v>0.0</v>
      </c>
      <c r="E3093" s="41"/>
    </row>
    <row r="3094">
      <c r="A3094" s="56" t="s">
        <v>3434</v>
      </c>
      <c r="B3094" s="25">
        <v>1700.0</v>
      </c>
      <c r="C3094" s="26">
        <v>1700.0</v>
      </c>
      <c r="D3094" s="27">
        <v>0.0</v>
      </c>
      <c r="E3094" s="40"/>
    </row>
    <row r="3095">
      <c r="A3095" s="31" t="s">
        <v>3436</v>
      </c>
      <c r="B3095" s="25">
        <v>0.0</v>
      </c>
      <c r="C3095" s="26"/>
      <c r="D3095" s="27">
        <v>0.0</v>
      </c>
      <c r="E3095" s="41"/>
    </row>
    <row r="3096">
      <c r="A3096" s="31" t="s">
        <v>3438</v>
      </c>
      <c r="B3096" s="29">
        <v>71.0</v>
      </c>
      <c r="C3096" s="26">
        <v>71.0</v>
      </c>
      <c r="D3096" s="27">
        <v>0.0</v>
      </c>
      <c r="E3096" s="40" t="s">
        <v>4466</v>
      </c>
    </row>
    <row r="3097">
      <c r="A3097" s="31" t="s">
        <v>3439</v>
      </c>
      <c r="B3097" s="29">
        <v>814.0</v>
      </c>
      <c r="C3097" s="26">
        <v>764.0</v>
      </c>
      <c r="D3097" s="27">
        <v>-50.0</v>
      </c>
      <c r="E3097" s="28" t="s">
        <v>4467</v>
      </c>
    </row>
    <row r="3098">
      <c r="A3098" s="31" t="s">
        <v>3441</v>
      </c>
      <c r="B3098" s="29">
        <v>1120.0</v>
      </c>
      <c r="C3098" s="26">
        <v>1170.0</v>
      </c>
      <c r="D3098" s="27">
        <v>50.0</v>
      </c>
      <c r="E3098" s="28"/>
    </row>
    <row r="3099">
      <c r="A3099" s="57" t="s">
        <v>3442</v>
      </c>
      <c r="B3099" s="48">
        <v>83291.0</v>
      </c>
      <c r="C3099" s="48">
        <v>83291.0</v>
      </c>
      <c r="D3099" s="27">
        <v>0.0</v>
      </c>
      <c r="E3099" s="41"/>
    </row>
    <row r="3100">
      <c r="A3100" s="57" t="s">
        <v>3443</v>
      </c>
      <c r="B3100" s="29">
        <v>36987.0</v>
      </c>
      <c r="C3100" s="58">
        <v>36987.0</v>
      </c>
      <c r="D3100" s="27">
        <v>0.0</v>
      </c>
      <c r="E3100" s="41"/>
    </row>
    <row r="3101">
      <c r="A3101" s="57" t="s">
        <v>3444</v>
      </c>
      <c r="B3101" s="29">
        <v>40195.0</v>
      </c>
      <c r="C3101" s="58">
        <v>39866.0</v>
      </c>
      <c r="D3101" s="27">
        <v>-329.0</v>
      </c>
      <c r="E3101" s="41"/>
    </row>
    <row r="3102">
      <c r="A3102" s="57" t="s">
        <v>3445</v>
      </c>
      <c r="B3102" s="29">
        <v>24449.0</v>
      </c>
      <c r="C3102" s="58">
        <v>24449.0</v>
      </c>
      <c r="D3102" s="27">
        <v>0.0</v>
      </c>
      <c r="E3102" s="41"/>
    </row>
    <row r="3103">
      <c r="A3103" s="57" t="s">
        <v>3447</v>
      </c>
      <c r="B3103" s="29">
        <v>3078.0</v>
      </c>
      <c r="C3103" s="58">
        <v>3078.0</v>
      </c>
      <c r="D3103" s="27">
        <v>0.0</v>
      </c>
      <c r="E3103" s="41"/>
    </row>
    <row r="3104">
      <c r="A3104" s="57" t="s">
        <v>3448</v>
      </c>
      <c r="B3104" s="29">
        <v>0.0</v>
      </c>
      <c r="C3104" s="58">
        <v>0.0</v>
      </c>
      <c r="D3104" s="27">
        <v>0.0</v>
      </c>
      <c r="E3104" s="41"/>
    </row>
    <row r="3105">
      <c r="A3105" s="35" t="s">
        <v>3449</v>
      </c>
      <c r="B3105" s="48">
        <v>219781.5</v>
      </c>
      <c r="C3105" s="71">
        <v>219452.5</v>
      </c>
      <c r="D3105" s="27">
        <v>-329.0</v>
      </c>
      <c r="E3105" s="41"/>
    </row>
    <row r="3106">
      <c r="A3106" s="36" t="s">
        <v>3450</v>
      </c>
      <c r="B3106" s="42">
        <v>3.5</v>
      </c>
      <c r="C3106" s="72">
        <v>332.5</v>
      </c>
      <c r="D3106" s="65">
        <v>329.0</v>
      </c>
      <c r="E3106" s="46"/>
    </row>
    <row r="3107">
      <c r="A3107" s="39"/>
      <c r="B3107" s="59"/>
      <c r="C3107" s="74"/>
      <c r="D3107" s="60"/>
      <c r="E3107" s="68"/>
    </row>
    <row r="3108">
      <c r="A3108" s="39"/>
      <c r="B3108" s="59"/>
      <c r="C3108" s="74"/>
      <c r="D3108" s="60"/>
      <c r="E3108" s="68"/>
    </row>
    <row r="3109">
      <c r="A3109" s="39"/>
      <c r="B3109" s="59"/>
      <c r="C3109" s="74"/>
      <c r="D3109" s="60"/>
      <c r="E3109" s="68"/>
    </row>
    <row r="3110">
      <c r="A3110" s="39"/>
      <c r="B3110" s="59"/>
      <c r="C3110" s="74"/>
      <c r="D3110" s="60"/>
      <c r="E3110" s="68"/>
    </row>
    <row r="3111">
      <c r="A3111" s="39"/>
      <c r="B3111" s="59"/>
      <c r="C3111" s="74"/>
      <c r="D3111" s="60"/>
      <c r="E3111" s="68"/>
    </row>
    <row r="3112">
      <c r="A3112" s="39"/>
      <c r="B3112" s="59"/>
      <c r="C3112" s="74"/>
      <c r="D3112" s="60"/>
      <c r="E3112" s="68"/>
    </row>
  </sheetData>
  <mergeCells count="888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2921:E2921"/>
    <mergeCell ref="A2941:E2942"/>
    <mergeCell ref="A2943:E2944"/>
    <mergeCell ref="A2945:B2946"/>
    <mergeCell ref="C2945:C2948"/>
    <mergeCell ref="D2945:E2946"/>
    <mergeCell ref="A2947:B2948"/>
    <mergeCell ref="D2947:E2948"/>
    <mergeCell ref="A2949:E2949"/>
    <mergeCell ref="A2969:E2970"/>
    <mergeCell ref="A2971:E2972"/>
    <mergeCell ref="A2973:B2974"/>
    <mergeCell ref="C2973:C2976"/>
    <mergeCell ref="A2975:B297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A3001:B3002"/>
    <mergeCell ref="A3003:B3004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D2973:E2974"/>
    <mergeCell ref="D2975:E2976"/>
    <mergeCell ref="A2977:E2977"/>
    <mergeCell ref="A2997:E2998"/>
    <mergeCell ref="A2999:E3000"/>
    <mergeCell ref="C3001:C3004"/>
    <mergeCell ref="D3001:E3002"/>
    <mergeCell ref="D3029:E3030"/>
    <mergeCell ref="D3031:E3032"/>
    <mergeCell ref="D3003:E3004"/>
    <mergeCell ref="A3005:E3005"/>
    <mergeCell ref="A3025:E3026"/>
    <mergeCell ref="A3027:E3028"/>
    <mergeCell ref="A3029:B3030"/>
    <mergeCell ref="C3029:C3032"/>
    <mergeCell ref="A3031:B3032"/>
    <mergeCell ref="A3033:E3033"/>
    <mergeCell ref="A3053:E3054"/>
    <mergeCell ref="A3055:E3056"/>
    <mergeCell ref="A3057:B3058"/>
    <mergeCell ref="C3057:C3060"/>
    <mergeCell ref="D3057:E3058"/>
    <mergeCell ref="A3059:B3060"/>
    <mergeCell ref="D3085:E3086"/>
    <mergeCell ref="D3087:E3088"/>
    <mergeCell ref="D3059:E3060"/>
    <mergeCell ref="A3061:E3061"/>
    <mergeCell ref="A3081:E3082"/>
    <mergeCell ref="A3083:E3084"/>
    <mergeCell ref="A3085:B3086"/>
    <mergeCell ref="C3085:C3088"/>
    <mergeCell ref="A3087:B3088"/>
    <mergeCell ref="A3089:E3089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4 B2014:C2014 D2027:D2042 B2042:C2042 D2055:D2070 B2070:C2070 D2083:D2098 B2098:C2098 D2111:D2126 B2126:C2126 D2139:D2154 B2154:C2154 D2167:D2182 B2182:C2182 D2195:D2210 B2210:C2210 D2223:D2238 B2238:C2238 D2251:D2266 B2266:C2266 D2279:D2294 B2294:C2294 D2307:D2322 B2322:C2322 D2335:D2350 B2350:C2350 D2363:D2378 B2378:C2378 D2391:D2406 B2406:C2406 D2419:D2434 B2434:C2434 D2447:D2462 B2462:C2462 D2475:D2490 B2490:C2490 D2503:D2518 B2518:C2518 D2531:D2546 B2546:C2546 D2559:D2574 B2574:C2574 D2587:D2602 B2602:C2602 D2615:D2630 B2630:C2630 D2643:D2658 B2658:C2658 D2671:D2686 B2686:C2686 D2699:D2714 B2714:C2714 D2727:D2742 B2742:C2742 D2755:D2770 B2770:C2770 D2783:D2798 B2798:C2798 D2811:D2826 B2826:C2826 D2839:D2854 B2854:C2854 D2867:D2882 B2882:C2882 D2895:D2910 B2910:C2910 D2923:D2938 B2938:C2938 D2951:D2966 B2966:C2966 D2979:D2994 B2994:C2994 D3007:D3024 B3022:C3024 C3029:D3032 B3034:D3052 C3057:D3060 B3062:D3080 C3085:D3086 C3087:D3088 B3090:D3112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 A2947:B2948 A2975:B2976 A3003:B3004 A3031:B3032 A3059:B3060 A3087:B3088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 D2947:E2948 D2975:E2976 D3003:E3004 D3031:E3032 D3059:E3060 D3087:E3088">
    <cfRule type="cellIs" dxfId="1" priority="3" operator="notEqual">
      <formula>"Neděle"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5.38"/>
    <col customWidth="1" min="9" max="9" width="26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29</v>
      </c>
      <c r="B2" s="1" t="s">
        <v>17</v>
      </c>
      <c r="C2" s="1">
        <v>637.0</v>
      </c>
      <c r="D2" s="1">
        <v>0.0</v>
      </c>
      <c r="E2" s="2"/>
      <c r="F2" s="1" t="s">
        <v>30</v>
      </c>
      <c r="G2" s="1" t="s">
        <v>31</v>
      </c>
      <c r="H2" s="1" t="s">
        <v>7898</v>
      </c>
      <c r="I2" s="1" t="s">
        <v>7899</v>
      </c>
      <c r="J2" s="1" t="s">
        <v>7899</v>
      </c>
      <c r="K2" s="2"/>
      <c r="L2" s="1">
        <v>-4.0</v>
      </c>
      <c r="M2" s="1"/>
      <c r="N2" s="1">
        <v>10.660733333333333</v>
      </c>
      <c r="O2" s="1" t="s">
        <v>7900</v>
      </c>
      <c r="P2" s="1" t="s">
        <v>7901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29</v>
      </c>
      <c r="B3" s="1" t="s">
        <v>17</v>
      </c>
      <c r="C3" s="1">
        <v>388.0</v>
      </c>
      <c r="D3" s="1">
        <v>0.0</v>
      </c>
      <c r="E3" s="2"/>
      <c r="F3" s="1" t="s">
        <v>30</v>
      </c>
      <c r="G3" s="1" t="s">
        <v>19</v>
      </c>
      <c r="H3" s="1" t="s">
        <v>7902</v>
      </c>
      <c r="I3" s="1" t="s">
        <v>7903</v>
      </c>
      <c r="J3" s="1" t="s">
        <v>7903</v>
      </c>
      <c r="K3" s="2"/>
      <c r="L3" s="1">
        <v>-4.0</v>
      </c>
      <c r="M3" s="1"/>
      <c r="N3" s="1">
        <v>10.67685</v>
      </c>
      <c r="O3" s="1" t="s">
        <v>7900</v>
      </c>
      <c r="P3" s="1" t="s">
        <v>7904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16</v>
      </c>
      <c r="B4" s="1" t="s">
        <v>17</v>
      </c>
      <c r="C4" s="3">
        <v>249.0</v>
      </c>
      <c r="D4" s="1">
        <v>0.0</v>
      </c>
      <c r="E4" s="2"/>
      <c r="F4" s="1" t="s">
        <v>18</v>
      </c>
      <c r="G4" s="1" t="s">
        <v>19</v>
      </c>
      <c r="H4" s="1" t="s">
        <v>7905</v>
      </c>
      <c r="I4" s="1" t="s">
        <v>7906</v>
      </c>
      <c r="J4" s="1" t="s">
        <v>7906</v>
      </c>
      <c r="K4" s="2"/>
      <c r="L4" s="1">
        <v>0.0</v>
      </c>
      <c r="M4" s="1"/>
      <c r="N4" s="1">
        <v>5.542366666666667</v>
      </c>
      <c r="O4" s="1" t="s">
        <v>22</v>
      </c>
      <c r="P4" s="1" t="s">
        <v>7907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16</v>
      </c>
      <c r="B5" s="1" t="s">
        <v>17</v>
      </c>
      <c r="C5" s="1">
        <v>59.0</v>
      </c>
      <c r="D5" s="1">
        <v>0.0</v>
      </c>
      <c r="E5" s="2"/>
      <c r="F5" s="1" t="s">
        <v>18</v>
      </c>
      <c r="G5" s="1" t="s">
        <v>19</v>
      </c>
      <c r="H5" s="1" t="s">
        <v>7908</v>
      </c>
      <c r="I5" s="1" t="s">
        <v>7909</v>
      </c>
      <c r="J5" s="1" t="s">
        <v>7909</v>
      </c>
      <c r="K5" s="2"/>
      <c r="L5" s="1">
        <v>-1.0</v>
      </c>
      <c r="M5" s="1"/>
      <c r="N5" s="1">
        <v>3.710583333333333</v>
      </c>
      <c r="O5" s="1" t="s">
        <v>22</v>
      </c>
      <c r="P5" s="1" t="s">
        <v>7910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36</v>
      </c>
      <c r="B6" s="1" t="s">
        <v>17</v>
      </c>
      <c r="C6" s="3">
        <v>264.0</v>
      </c>
      <c r="D6" s="1">
        <v>0.0</v>
      </c>
      <c r="E6" s="1" t="s">
        <v>37</v>
      </c>
      <c r="F6" s="1" t="s">
        <v>30</v>
      </c>
      <c r="G6" s="1" t="s">
        <v>31</v>
      </c>
      <c r="H6" s="1" t="s">
        <v>7911</v>
      </c>
      <c r="I6" s="1" t="s">
        <v>7912</v>
      </c>
      <c r="J6" s="1" t="s">
        <v>7912</v>
      </c>
      <c r="K6" s="2"/>
      <c r="L6" s="1">
        <v>-2.0</v>
      </c>
      <c r="M6" s="1"/>
      <c r="N6" s="1">
        <v>12.2222</v>
      </c>
      <c r="O6" s="1" t="s">
        <v>7900</v>
      </c>
      <c r="P6" s="1" t="s">
        <v>7913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24</v>
      </c>
      <c r="B7" s="1" t="s">
        <v>17</v>
      </c>
      <c r="C7" s="1">
        <v>275.0</v>
      </c>
      <c r="D7" s="1">
        <v>69.0</v>
      </c>
      <c r="E7" s="2"/>
      <c r="F7" s="1" t="s">
        <v>18</v>
      </c>
      <c r="G7" s="1" t="s">
        <v>167</v>
      </c>
      <c r="H7" s="1" t="s">
        <v>7914</v>
      </c>
      <c r="I7" s="1" t="s">
        <v>7915</v>
      </c>
      <c r="J7" s="1" t="s">
        <v>7915</v>
      </c>
      <c r="K7" s="2"/>
      <c r="L7" s="1">
        <v>-6.0</v>
      </c>
      <c r="M7" s="1"/>
      <c r="N7" s="1">
        <v>24.902083333333334</v>
      </c>
      <c r="O7" s="1" t="s">
        <v>27</v>
      </c>
      <c r="P7" s="1" t="s">
        <v>7916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16</v>
      </c>
      <c r="B8" s="1" t="s">
        <v>17</v>
      </c>
      <c r="C8" s="1">
        <v>839.0</v>
      </c>
      <c r="D8" s="1">
        <v>0.0</v>
      </c>
      <c r="E8" s="2"/>
      <c r="F8" s="1" t="s">
        <v>18</v>
      </c>
      <c r="G8" s="1" t="s">
        <v>19</v>
      </c>
      <c r="H8" s="1" t="s">
        <v>7917</v>
      </c>
      <c r="I8" s="1" t="s">
        <v>7918</v>
      </c>
      <c r="J8" s="1" t="s">
        <v>7918</v>
      </c>
      <c r="K8" s="2"/>
      <c r="L8" s="1">
        <v>8.0</v>
      </c>
      <c r="M8" s="1"/>
      <c r="N8" s="1">
        <v>13.833766666666667</v>
      </c>
      <c r="O8" s="1" t="s">
        <v>22</v>
      </c>
      <c r="P8" s="1" t="s">
        <v>7919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24</v>
      </c>
      <c r="B9" s="1" t="s">
        <v>17</v>
      </c>
      <c r="C9" s="3">
        <v>513.0</v>
      </c>
      <c r="D9" s="1">
        <v>0.0</v>
      </c>
      <c r="E9" s="1" t="s">
        <v>7920</v>
      </c>
      <c r="F9" s="1" t="s">
        <v>62</v>
      </c>
      <c r="G9" s="1" t="s">
        <v>31</v>
      </c>
      <c r="H9" s="1" t="s">
        <v>7921</v>
      </c>
      <c r="I9" s="1" t="s">
        <v>7922</v>
      </c>
      <c r="J9" s="1" t="s">
        <v>7923</v>
      </c>
      <c r="K9" s="1" t="s">
        <v>7924</v>
      </c>
      <c r="L9" s="1">
        <v>-3.0</v>
      </c>
      <c r="M9" s="1">
        <v>0.002616666666666667</v>
      </c>
      <c r="N9" s="1">
        <v>10.964516666666666</v>
      </c>
      <c r="O9" s="1" t="s">
        <v>27</v>
      </c>
      <c r="P9" s="1" t="s">
        <v>7925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36</v>
      </c>
      <c r="B10" s="1" t="s">
        <v>17</v>
      </c>
      <c r="C10" s="1">
        <v>264.0</v>
      </c>
      <c r="D10" s="1">
        <v>0.0</v>
      </c>
      <c r="E10" s="1" t="s">
        <v>37</v>
      </c>
      <c r="F10" s="1" t="s">
        <v>30</v>
      </c>
      <c r="G10" s="1" t="s">
        <v>31</v>
      </c>
      <c r="H10" s="1" t="s">
        <v>7926</v>
      </c>
      <c r="I10" s="1" t="s">
        <v>7927</v>
      </c>
      <c r="J10" s="1" t="s">
        <v>7927</v>
      </c>
      <c r="K10" s="2"/>
      <c r="L10" s="1">
        <v>-9.0</v>
      </c>
      <c r="M10" s="1"/>
      <c r="N10" s="1">
        <v>5.58505</v>
      </c>
      <c r="O10" s="1" t="s">
        <v>7900</v>
      </c>
      <c r="P10" s="1" t="s">
        <v>7928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24</v>
      </c>
      <c r="B11" s="1" t="s">
        <v>17</v>
      </c>
      <c r="C11" s="1">
        <v>308.0</v>
      </c>
      <c r="D11" s="1">
        <v>0.0</v>
      </c>
      <c r="E11" s="1" t="s">
        <v>7920</v>
      </c>
      <c r="F11" s="1" t="s">
        <v>62</v>
      </c>
      <c r="G11" s="1" t="s">
        <v>31</v>
      </c>
      <c r="H11" s="1" t="s">
        <v>7929</v>
      </c>
      <c r="I11" s="1" t="s">
        <v>7930</v>
      </c>
      <c r="J11" s="1" t="s">
        <v>7931</v>
      </c>
      <c r="K11" s="1" t="s">
        <v>7932</v>
      </c>
      <c r="L11" s="1">
        <v>-18.0</v>
      </c>
      <c r="M11" s="1">
        <v>0.00265</v>
      </c>
      <c r="N11" s="1">
        <v>6.299883333333334</v>
      </c>
      <c r="O11" s="1" t="s">
        <v>27</v>
      </c>
      <c r="P11" s="1" t="s">
        <v>7933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16</v>
      </c>
      <c r="B12" s="1" t="s">
        <v>17</v>
      </c>
      <c r="C12" s="1">
        <v>306.0</v>
      </c>
      <c r="D12" s="1">
        <v>0.0</v>
      </c>
      <c r="E12" s="2"/>
      <c r="F12" s="1" t="s">
        <v>18</v>
      </c>
      <c r="G12" s="1" t="s">
        <v>19</v>
      </c>
      <c r="H12" s="1" t="s">
        <v>7934</v>
      </c>
      <c r="I12" s="1" t="s">
        <v>7935</v>
      </c>
      <c r="J12" s="1" t="s">
        <v>7935</v>
      </c>
      <c r="K12" s="2"/>
      <c r="L12" s="1">
        <v>0.0</v>
      </c>
      <c r="M12" s="1"/>
      <c r="N12" s="1">
        <v>5.231816666666667</v>
      </c>
      <c r="O12" s="1" t="s">
        <v>22</v>
      </c>
      <c r="P12" s="1" t="s">
        <v>7936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36</v>
      </c>
      <c r="B13" s="1" t="s">
        <v>17</v>
      </c>
      <c r="C13" s="1">
        <v>264.0</v>
      </c>
      <c r="D13" s="1">
        <v>0.0</v>
      </c>
      <c r="E13" s="1" t="s">
        <v>37</v>
      </c>
      <c r="F13" s="1" t="s">
        <v>30</v>
      </c>
      <c r="G13" s="1" t="s">
        <v>31</v>
      </c>
      <c r="H13" s="1" t="s">
        <v>7937</v>
      </c>
      <c r="I13" s="1" t="s">
        <v>7938</v>
      </c>
      <c r="J13" s="1" t="s">
        <v>7938</v>
      </c>
      <c r="K13" s="2"/>
      <c r="L13" s="1">
        <v>-6.0</v>
      </c>
      <c r="M13" s="1"/>
      <c r="N13" s="1">
        <v>8.0921</v>
      </c>
      <c r="O13" s="1" t="s">
        <v>7900</v>
      </c>
      <c r="P13" s="1" t="s">
        <v>7939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36</v>
      </c>
      <c r="B14" s="1" t="s">
        <v>17</v>
      </c>
      <c r="C14" s="1">
        <v>289.0</v>
      </c>
      <c r="D14" s="1">
        <v>0.0</v>
      </c>
      <c r="E14" s="1" t="s">
        <v>37</v>
      </c>
      <c r="F14" s="1" t="s">
        <v>30</v>
      </c>
      <c r="G14" s="1" t="s">
        <v>31</v>
      </c>
      <c r="H14" s="1" t="s">
        <v>7940</v>
      </c>
      <c r="I14" s="1" t="s">
        <v>7941</v>
      </c>
      <c r="J14" s="1" t="s">
        <v>7941</v>
      </c>
      <c r="K14" s="2"/>
      <c r="L14" s="1">
        <v>-7.0</v>
      </c>
      <c r="M14" s="1"/>
      <c r="N14" s="1">
        <v>7.11045</v>
      </c>
      <c r="O14" s="1" t="s">
        <v>7900</v>
      </c>
      <c r="P14" s="1" t="s">
        <v>7942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98</v>
      </c>
      <c r="B15" s="1" t="s">
        <v>17</v>
      </c>
      <c r="C15" s="1">
        <v>384.0</v>
      </c>
      <c r="D15" s="1">
        <v>0.0</v>
      </c>
      <c r="E15" s="1" t="s">
        <v>7943</v>
      </c>
      <c r="F15" s="1" t="s">
        <v>30</v>
      </c>
      <c r="G15" s="1" t="s">
        <v>31</v>
      </c>
      <c r="H15" s="1" t="s">
        <v>7944</v>
      </c>
      <c r="I15" s="1" t="s">
        <v>7945</v>
      </c>
      <c r="J15" s="1" t="s">
        <v>7945</v>
      </c>
      <c r="K15" s="2"/>
      <c r="L15" s="1">
        <v>-4.0</v>
      </c>
      <c r="M15" s="1"/>
      <c r="N15" s="1">
        <v>10.0135</v>
      </c>
      <c r="O15" s="1" t="s">
        <v>7900</v>
      </c>
      <c r="P15" s="1" t="s">
        <v>7946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24</v>
      </c>
      <c r="B16" s="1" t="s">
        <v>17</v>
      </c>
      <c r="C16" s="1">
        <v>587.0</v>
      </c>
      <c r="D16" s="1">
        <v>0.0</v>
      </c>
      <c r="E16" s="1" t="s">
        <v>7920</v>
      </c>
      <c r="F16" s="1" t="s">
        <v>62</v>
      </c>
      <c r="G16" s="1" t="s">
        <v>31</v>
      </c>
      <c r="H16" s="1" t="s">
        <v>7947</v>
      </c>
      <c r="I16" s="1" t="s">
        <v>7948</v>
      </c>
      <c r="J16" s="1" t="s">
        <v>7949</v>
      </c>
      <c r="K16" s="1" t="s">
        <v>7950</v>
      </c>
      <c r="L16" s="1">
        <v>-17.0</v>
      </c>
      <c r="M16" s="1">
        <v>0.00215</v>
      </c>
      <c r="N16" s="1">
        <v>9.353566666666667</v>
      </c>
      <c r="O16" s="1" t="s">
        <v>27</v>
      </c>
      <c r="P16" s="1" t="s">
        <v>7951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98</v>
      </c>
      <c r="B17" s="1" t="s">
        <v>17</v>
      </c>
      <c r="C17" s="1">
        <v>752.0</v>
      </c>
      <c r="D17" s="1">
        <v>0.0</v>
      </c>
      <c r="E17" s="1" t="s">
        <v>604</v>
      </c>
      <c r="F17" s="1" t="s">
        <v>30</v>
      </c>
      <c r="G17" s="1" t="s">
        <v>31</v>
      </c>
      <c r="H17" s="1" t="s">
        <v>7952</v>
      </c>
      <c r="I17" s="1" t="s">
        <v>7953</v>
      </c>
      <c r="J17" s="1" t="s">
        <v>7953</v>
      </c>
      <c r="K17" s="2"/>
      <c r="L17" s="1">
        <v>-3.0</v>
      </c>
      <c r="M17" s="1"/>
      <c r="N17" s="1">
        <v>13.98535</v>
      </c>
      <c r="O17" s="1" t="s">
        <v>7900</v>
      </c>
      <c r="P17" s="1" t="s">
        <v>7954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24</v>
      </c>
      <c r="B18" s="1" t="s">
        <v>17</v>
      </c>
      <c r="C18" s="1">
        <v>450.0</v>
      </c>
      <c r="D18" s="1">
        <v>103.0</v>
      </c>
      <c r="E18" s="2"/>
      <c r="F18" s="1" t="s">
        <v>18</v>
      </c>
      <c r="G18" s="1" t="s">
        <v>167</v>
      </c>
      <c r="H18" s="1" t="s">
        <v>7955</v>
      </c>
      <c r="I18" s="1" t="s">
        <v>7956</v>
      </c>
      <c r="J18" s="1" t="s">
        <v>7956</v>
      </c>
      <c r="K18" s="2"/>
      <c r="L18" s="1">
        <v>-10.0</v>
      </c>
      <c r="M18" s="1"/>
      <c r="N18" s="1">
        <v>9.404333333333334</v>
      </c>
      <c r="O18" s="1" t="s">
        <v>27</v>
      </c>
      <c r="P18" s="1" t="s">
        <v>7957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98</v>
      </c>
      <c r="B19" s="1" t="s">
        <v>17</v>
      </c>
      <c r="C19" s="1">
        <v>792.0</v>
      </c>
      <c r="D19" s="1">
        <v>0.0</v>
      </c>
      <c r="E19" s="1" t="s">
        <v>7958</v>
      </c>
      <c r="F19" s="1" t="s">
        <v>30</v>
      </c>
      <c r="G19" s="1" t="s">
        <v>31</v>
      </c>
      <c r="H19" s="1" t="s">
        <v>7959</v>
      </c>
      <c r="I19" s="1" t="s">
        <v>7960</v>
      </c>
      <c r="J19" s="1" t="s">
        <v>7960</v>
      </c>
      <c r="K19" s="2"/>
      <c r="L19" s="1">
        <v>-4.0</v>
      </c>
      <c r="M19" s="1"/>
      <c r="N19" s="1">
        <v>10.9135</v>
      </c>
      <c r="O19" s="1" t="s">
        <v>7900</v>
      </c>
      <c r="P19" s="1" t="s">
        <v>7961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24</v>
      </c>
      <c r="B20" s="1" t="s">
        <v>17</v>
      </c>
      <c r="C20" s="1">
        <v>249.0</v>
      </c>
      <c r="D20" s="1">
        <v>0.0</v>
      </c>
      <c r="E20" s="1" t="s">
        <v>7920</v>
      </c>
      <c r="F20" s="1" t="s">
        <v>62</v>
      </c>
      <c r="G20" s="1" t="s">
        <v>19</v>
      </c>
      <c r="H20" s="1" t="s">
        <v>7962</v>
      </c>
      <c r="I20" s="1" t="s">
        <v>7963</v>
      </c>
      <c r="J20" s="1" t="s">
        <v>7964</v>
      </c>
      <c r="K20" s="1" t="s">
        <v>7965</v>
      </c>
      <c r="L20" s="1">
        <v>-9.0</v>
      </c>
      <c r="M20" s="1">
        <v>0.002183333333333333</v>
      </c>
      <c r="N20" s="1">
        <v>7.118433333333333</v>
      </c>
      <c r="O20" s="1" t="s">
        <v>27</v>
      </c>
      <c r="P20" s="1" t="s">
        <v>7966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29</v>
      </c>
      <c r="B21" s="1" t="s">
        <v>17</v>
      </c>
      <c r="C21" s="1">
        <v>306.0</v>
      </c>
      <c r="D21" s="1">
        <v>0.0</v>
      </c>
      <c r="E21" s="2"/>
      <c r="F21" s="1" t="s">
        <v>30</v>
      </c>
      <c r="G21" s="1" t="s">
        <v>31</v>
      </c>
      <c r="H21" s="1" t="s">
        <v>7967</v>
      </c>
      <c r="I21" s="1" t="s">
        <v>7968</v>
      </c>
      <c r="J21" s="1" t="s">
        <v>7968</v>
      </c>
      <c r="K21" s="2"/>
      <c r="L21" s="1">
        <v>-8.0</v>
      </c>
      <c r="M21" s="1"/>
      <c r="N21" s="1">
        <v>6.191516666666667</v>
      </c>
      <c r="O21" s="1" t="s">
        <v>7900</v>
      </c>
      <c r="P21" s="1" t="s">
        <v>7969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98</v>
      </c>
      <c r="B22" s="3" t="s">
        <v>17</v>
      </c>
      <c r="C22" s="1">
        <v>329.0</v>
      </c>
      <c r="D22" s="1">
        <v>0.0</v>
      </c>
      <c r="E22" s="1" t="s">
        <v>604</v>
      </c>
      <c r="F22" s="1" t="s">
        <v>30</v>
      </c>
      <c r="G22" s="1" t="s">
        <v>31</v>
      </c>
      <c r="H22" s="1" t="s">
        <v>7970</v>
      </c>
      <c r="I22" s="1" t="s">
        <v>7971</v>
      </c>
      <c r="J22" s="1" t="s">
        <v>7971</v>
      </c>
      <c r="K22" s="2"/>
      <c r="L22" s="1">
        <v>-7.0</v>
      </c>
      <c r="M22" s="1"/>
      <c r="N22" s="1">
        <v>7.78925</v>
      </c>
      <c r="O22" s="1" t="s">
        <v>7900</v>
      </c>
      <c r="P22" s="1" t="s">
        <v>7972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24</v>
      </c>
      <c r="B23" s="1" t="s">
        <v>17</v>
      </c>
      <c r="C23" s="1">
        <v>538.0</v>
      </c>
      <c r="D23" s="1">
        <v>90.0</v>
      </c>
      <c r="E23" s="2"/>
      <c r="F23" s="1" t="s">
        <v>18</v>
      </c>
      <c r="G23" s="1" t="s">
        <v>19</v>
      </c>
      <c r="H23" s="1" t="s">
        <v>7973</v>
      </c>
      <c r="I23" s="1" t="s">
        <v>7974</v>
      </c>
      <c r="J23" s="1" t="s">
        <v>7974</v>
      </c>
      <c r="K23" s="2"/>
      <c r="L23" s="1">
        <v>-8.0</v>
      </c>
      <c r="M23" s="1"/>
      <c r="N23" s="1">
        <v>11.154016666666667</v>
      </c>
      <c r="O23" s="1" t="s">
        <v>27</v>
      </c>
      <c r="P23" s="1" t="s">
        <v>7975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36</v>
      </c>
      <c r="B24" s="1" t="s">
        <v>17</v>
      </c>
      <c r="C24" s="1">
        <v>329.0</v>
      </c>
      <c r="D24" s="1">
        <v>0.0</v>
      </c>
      <c r="E24" s="1" t="s">
        <v>37</v>
      </c>
      <c r="F24" s="1" t="s">
        <v>30</v>
      </c>
      <c r="G24" s="1" t="s">
        <v>31</v>
      </c>
      <c r="H24" s="1" t="s">
        <v>7976</v>
      </c>
      <c r="I24" s="1" t="s">
        <v>7977</v>
      </c>
      <c r="J24" s="1" t="s">
        <v>7977</v>
      </c>
      <c r="K24" s="2"/>
      <c r="L24" s="1">
        <v>-8.0</v>
      </c>
      <c r="M24" s="1"/>
      <c r="N24" s="1">
        <v>6.703133333333334</v>
      </c>
      <c r="O24" s="1" t="s">
        <v>7900</v>
      </c>
      <c r="P24" s="1" t="s">
        <v>7978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29</v>
      </c>
      <c r="B25" s="1" t="s">
        <v>17</v>
      </c>
      <c r="C25" s="3">
        <v>264.0</v>
      </c>
      <c r="D25" s="1">
        <v>0.0</v>
      </c>
      <c r="E25" s="2"/>
      <c r="F25" s="1" t="s">
        <v>30</v>
      </c>
      <c r="G25" s="1" t="s">
        <v>31</v>
      </c>
      <c r="H25" s="1" t="s">
        <v>7979</v>
      </c>
      <c r="I25" s="1" t="s">
        <v>7980</v>
      </c>
      <c r="J25" s="1" t="s">
        <v>7980</v>
      </c>
      <c r="K25" s="2"/>
      <c r="L25" s="1">
        <v>-8.0</v>
      </c>
      <c r="M25" s="1"/>
      <c r="N25" s="1">
        <v>6.485166666666666</v>
      </c>
      <c r="O25" s="1" t="s">
        <v>7900</v>
      </c>
      <c r="P25" s="1" t="s">
        <v>7981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29</v>
      </c>
      <c r="B26" s="1" t="s">
        <v>17</v>
      </c>
      <c r="C26" s="3">
        <v>364.0</v>
      </c>
      <c r="D26" s="1">
        <v>0.0</v>
      </c>
      <c r="E26" s="2"/>
      <c r="F26" s="1" t="s">
        <v>30</v>
      </c>
      <c r="G26" s="1" t="s">
        <v>19</v>
      </c>
      <c r="H26" s="1" t="s">
        <v>7982</v>
      </c>
      <c r="I26" s="1" t="s">
        <v>7983</v>
      </c>
      <c r="J26" s="1" t="s">
        <v>7983</v>
      </c>
      <c r="K26" s="2"/>
      <c r="L26" s="1">
        <v>-6.0</v>
      </c>
      <c r="M26" s="1"/>
      <c r="N26" s="1">
        <v>8.890833333333333</v>
      </c>
      <c r="O26" s="1" t="s">
        <v>7900</v>
      </c>
      <c r="P26" s="1" t="s">
        <v>7984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24</v>
      </c>
      <c r="B27" s="1" t="s">
        <v>17</v>
      </c>
      <c r="C27" s="1">
        <v>927.0</v>
      </c>
      <c r="D27" s="1">
        <v>0.0</v>
      </c>
      <c r="E27" s="1" t="s">
        <v>7920</v>
      </c>
      <c r="F27" s="1" t="s">
        <v>62</v>
      </c>
      <c r="G27" s="1" t="s">
        <v>31</v>
      </c>
      <c r="H27" s="1" t="s">
        <v>7985</v>
      </c>
      <c r="I27" s="1" t="s">
        <v>7986</v>
      </c>
      <c r="J27" s="1" t="s">
        <v>7987</v>
      </c>
      <c r="K27" s="1" t="s">
        <v>7988</v>
      </c>
      <c r="L27" s="1">
        <v>13.0</v>
      </c>
      <c r="M27" s="1">
        <v>0.0022833333333333334</v>
      </c>
      <c r="N27" s="1">
        <v>10.254383333333333</v>
      </c>
      <c r="O27" s="1" t="s">
        <v>27</v>
      </c>
      <c r="P27" s="1" t="s">
        <v>7989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24</v>
      </c>
      <c r="B28" s="1" t="s">
        <v>17</v>
      </c>
      <c r="C28" s="1">
        <v>602.0</v>
      </c>
      <c r="D28" s="1">
        <v>0.0</v>
      </c>
      <c r="E28" s="1" t="s">
        <v>7920</v>
      </c>
      <c r="F28" s="1" t="s">
        <v>62</v>
      </c>
      <c r="G28" s="1" t="s">
        <v>31</v>
      </c>
      <c r="H28" s="1" t="s">
        <v>7990</v>
      </c>
      <c r="I28" s="1" t="s">
        <v>7991</v>
      </c>
      <c r="J28" s="1" t="s">
        <v>7992</v>
      </c>
      <c r="K28" s="1" t="s">
        <v>7993</v>
      </c>
      <c r="L28" s="1">
        <v>-3.0</v>
      </c>
      <c r="M28" s="1">
        <v>0.002616666666666667</v>
      </c>
      <c r="N28" s="1">
        <v>11.62545</v>
      </c>
      <c r="O28" s="1" t="s">
        <v>27</v>
      </c>
      <c r="P28" s="1" t="s">
        <v>7994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36</v>
      </c>
      <c r="B29" s="1" t="s">
        <v>17</v>
      </c>
      <c r="C29" s="1">
        <v>528.0</v>
      </c>
      <c r="D29" s="1">
        <v>0.0</v>
      </c>
      <c r="E29" s="1" t="s">
        <v>37</v>
      </c>
      <c r="F29" s="1" t="s">
        <v>30</v>
      </c>
      <c r="G29" s="1" t="s">
        <v>31</v>
      </c>
      <c r="H29" s="1" t="s">
        <v>7995</v>
      </c>
      <c r="I29" s="1" t="s">
        <v>7996</v>
      </c>
      <c r="J29" s="1" t="s">
        <v>7996</v>
      </c>
      <c r="K29" s="2"/>
      <c r="L29" s="1">
        <v>-5.0</v>
      </c>
      <c r="M29" s="1"/>
      <c r="N29" s="1">
        <v>9.78445</v>
      </c>
      <c r="O29" s="1" t="s">
        <v>7900</v>
      </c>
      <c r="P29" s="1" t="s">
        <v>7997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29</v>
      </c>
      <c r="B30" s="1" t="s">
        <v>17</v>
      </c>
      <c r="C30" s="1">
        <v>453.0</v>
      </c>
      <c r="D30" s="1">
        <v>0.0</v>
      </c>
      <c r="E30" s="2"/>
      <c r="F30" s="1" t="s">
        <v>30</v>
      </c>
      <c r="G30" s="1" t="s">
        <v>31</v>
      </c>
      <c r="H30" s="1" t="s">
        <v>7998</v>
      </c>
      <c r="I30" s="1" t="s">
        <v>7999</v>
      </c>
      <c r="J30" s="1" t="s">
        <v>7999</v>
      </c>
      <c r="K30" s="2"/>
      <c r="L30" s="1">
        <v>1.0</v>
      </c>
      <c r="M30" s="1"/>
      <c r="N30" s="1">
        <v>16.4197</v>
      </c>
      <c r="O30" s="1" t="s">
        <v>7900</v>
      </c>
      <c r="P30" s="1" t="s">
        <v>8000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24</v>
      </c>
      <c r="B31" s="1" t="s">
        <v>17</v>
      </c>
      <c r="C31" s="3">
        <v>499.0</v>
      </c>
      <c r="D31" s="1">
        <v>124.0</v>
      </c>
      <c r="E31" s="2"/>
      <c r="F31" s="1" t="s">
        <v>18</v>
      </c>
      <c r="G31" s="1" t="s">
        <v>31</v>
      </c>
      <c r="H31" s="1" t="s">
        <v>8001</v>
      </c>
      <c r="I31" s="1" t="s">
        <v>8002</v>
      </c>
      <c r="J31" s="1" t="s">
        <v>8002</v>
      </c>
      <c r="K31" s="2"/>
      <c r="L31" s="1">
        <v>-3.0</v>
      </c>
      <c r="M31" s="1"/>
      <c r="N31" s="1">
        <v>16.104366666666667</v>
      </c>
      <c r="O31" s="1" t="s">
        <v>27</v>
      </c>
      <c r="P31" s="1" t="s">
        <v>8003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29</v>
      </c>
      <c r="B32" s="1" t="s">
        <v>17</v>
      </c>
      <c r="C32" s="1">
        <v>329.0</v>
      </c>
      <c r="D32" s="1">
        <v>0.0</v>
      </c>
      <c r="E32" s="2"/>
      <c r="F32" s="1" t="s">
        <v>30</v>
      </c>
      <c r="G32" s="1" t="s">
        <v>31</v>
      </c>
      <c r="H32" s="1" t="s">
        <v>8004</v>
      </c>
      <c r="I32" s="1" t="s">
        <v>8005</v>
      </c>
      <c r="J32" s="1" t="s">
        <v>8005</v>
      </c>
      <c r="K32" s="2"/>
      <c r="L32" s="1">
        <v>3.0</v>
      </c>
      <c r="M32" s="1"/>
      <c r="N32" s="1">
        <v>18.863466666666667</v>
      </c>
      <c r="O32" s="1" t="s">
        <v>7900</v>
      </c>
      <c r="P32" s="1" t="s">
        <v>8006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36</v>
      </c>
      <c r="B33" s="1" t="s">
        <v>17</v>
      </c>
      <c r="C33" s="1">
        <v>379.0</v>
      </c>
      <c r="D33" s="1">
        <v>0.0</v>
      </c>
      <c r="E33" s="1" t="s">
        <v>37</v>
      </c>
      <c r="F33" s="1" t="s">
        <v>30</v>
      </c>
      <c r="G33" s="1" t="s">
        <v>31</v>
      </c>
      <c r="H33" s="1" t="s">
        <v>8007</v>
      </c>
      <c r="I33" s="1" t="s">
        <v>8008</v>
      </c>
      <c r="J33" s="1" t="s">
        <v>8008</v>
      </c>
      <c r="K33" s="2"/>
      <c r="L33" s="1">
        <v>0.0</v>
      </c>
      <c r="M33" s="1"/>
      <c r="N33" s="1">
        <v>15.8465</v>
      </c>
      <c r="O33" s="1" t="s">
        <v>7900</v>
      </c>
      <c r="P33" s="1" t="s">
        <v>8009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16</v>
      </c>
      <c r="B34" s="1" t="s">
        <v>17</v>
      </c>
      <c r="C34" s="1">
        <v>139.0</v>
      </c>
      <c r="D34" s="1">
        <v>35.0</v>
      </c>
      <c r="E34" s="2"/>
      <c r="F34" s="1" t="s">
        <v>18</v>
      </c>
      <c r="G34" s="1" t="s">
        <v>19</v>
      </c>
      <c r="H34" s="1" t="s">
        <v>8010</v>
      </c>
      <c r="I34" s="1" t="s">
        <v>8011</v>
      </c>
      <c r="J34" s="1" t="s">
        <v>8011</v>
      </c>
      <c r="K34" s="2"/>
      <c r="L34" s="1">
        <v>-4.0</v>
      </c>
      <c r="M34" s="1"/>
      <c r="N34" s="1">
        <v>0.13111666666666666</v>
      </c>
      <c r="O34" s="1" t="s">
        <v>22</v>
      </c>
      <c r="P34" s="1" t="s">
        <v>8012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98</v>
      </c>
      <c r="B35" s="1" t="s">
        <v>17</v>
      </c>
      <c r="C35" s="1">
        <v>444.0</v>
      </c>
      <c r="D35" s="1">
        <v>0.0</v>
      </c>
      <c r="E35" s="1" t="s">
        <v>7958</v>
      </c>
      <c r="F35" s="1" t="s">
        <v>30</v>
      </c>
      <c r="G35" s="1" t="s">
        <v>31</v>
      </c>
      <c r="H35" s="1" t="s">
        <v>8013</v>
      </c>
      <c r="I35" s="1" t="s">
        <v>8014</v>
      </c>
      <c r="J35" s="1" t="s">
        <v>8014</v>
      </c>
      <c r="K35" s="2"/>
      <c r="L35" s="1">
        <v>-2.0</v>
      </c>
      <c r="M35" s="1"/>
      <c r="N35" s="1">
        <v>12.2354</v>
      </c>
      <c r="O35" s="1" t="s">
        <v>7900</v>
      </c>
      <c r="P35" s="1" t="s">
        <v>8015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29</v>
      </c>
      <c r="B36" s="1" t="s">
        <v>17</v>
      </c>
      <c r="C36" s="1">
        <v>1001.0</v>
      </c>
      <c r="D36" s="1">
        <v>0.0</v>
      </c>
      <c r="E36" s="2"/>
      <c r="F36" s="1" t="s">
        <v>30</v>
      </c>
      <c r="G36" s="1" t="s">
        <v>31</v>
      </c>
      <c r="H36" s="1" t="s">
        <v>8016</v>
      </c>
      <c r="I36" s="1" t="s">
        <v>8017</v>
      </c>
      <c r="J36" s="1" t="s">
        <v>8017</v>
      </c>
      <c r="K36" s="2"/>
      <c r="L36" s="1">
        <v>-2.0</v>
      </c>
      <c r="M36" s="1"/>
      <c r="N36" s="1">
        <v>12.4004</v>
      </c>
      <c r="O36" s="1" t="s">
        <v>7900</v>
      </c>
      <c r="P36" s="1" t="s">
        <v>8018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16</v>
      </c>
      <c r="B37" s="1" t="s">
        <v>17</v>
      </c>
      <c r="C37" s="3">
        <v>683.0</v>
      </c>
      <c r="D37" s="1">
        <v>0.0</v>
      </c>
      <c r="E37" s="2"/>
      <c r="F37" s="1" t="s">
        <v>18</v>
      </c>
      <c r="G37" s="1" t="s">
        <v>19</v>
      </c>
      <c r="H37" s="1" t="s">
        <v>8019</v>
      </c>
      <c r="I37" s="1" t="s">
        <v>8020</v>
      </c>
      <c r="J37" s="1" t="s">
        <v>8020</v>
      </c>
      <c r="K37" s="2"/>
      <c r="L37" s="1">
        <v>12.0</v>
      </c>
      <c r="M37" s="1"/>
      <c r="N37" s="1">
        <v>17.0273</v>
      </c>
      <c r="O37" s="1" t="s">
        <v>22</v>
      </c>
      <c r="P37" s="1" t="s">
        <v>8021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29</v>
      </c>
      <c r="B38" s="1" t="s">
        <v>17</v>
      </c>
      <c r="C38" s="3">
        <v>592.0</v>
      </c>
      <c r="D38" s="1">
        <v>0.0</v>
      </c>
      <c r="E38" s="2"/>
      <c r="F38" s="1" t="s">
        <v>30</v>
      </c>
      <c r="G38" s="1" t="s">
        <v>31</v>
      </c>
      <c r="H38" s="1" t="s">
        <v>8022</v>
      </c>
      <c r="I38" s="1" t="s">
        <v>8023</v>
      </c>
      <c r="J38" s="1" t="s">
        <v>8023</v>
      </c>
      <c r="K38" s="2"/>
      <c r="L38" s="1">
        <v>-3.0</v>
      </c>
      <c r="M38" s="1"/>
      <c r="N38" s="1">
        <v>11.644466666666666</v>
      </c>
      <c r="O38" s="1" t="s">
        <v>7900</v>
      </c>
      <c r="P38" s="1" t="s">
        <v>8024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24</v>
      </c>
      <c r="B39" s="1" t="s">
        <v>17</v>
      </c>
      <c r="C39" s="1">
        <v>247.0</v>
      </c>
      <c r="D39" s="1">
        <v>62.0</v>
      </c>
      <c r="E39" s="2"/>
      <c r="F39" s="1" t="s">
        <v>18</v>
      </c>
      <c r="G39" s="1" t="s">
        <v>19</v>
      </c>
      <c r="H39" s="1" t="s">
        <v>8025</v>
      </c>
      <c r="I39" s="1" t="s">
        <v>8026</v>
      </c>
      <c r="J39" s="1" t="s">
        <v>8026</v>
      </c>
      <c r="K39" s="2"/>
      <c r="L39" s="1">
        <v>-10.0</v>
      </c>
      <c r="M39" s="1"/>
      <c r="N39" s="1">
        <v>9.538033333333333</v>
      </c>
      <c r="O39" s="1" t="s">
        <v>27</v>
      </c>
      <c r="P39" s="1" t="s">
        <v>8027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29</v>
      </c>
      <c r="B40" s="1" t="s">
        <v>17</v>
      </c>
      <c r="C40" s="1">
        <v>399.0</v>
      </c>
      <c r="D40" s="1">
        <v>0.0</v>
      </c>
      <c r="E40" s="2"/>
      <c r="F40" s="1" t="s">
        <v>30</v>
      </c>
      <c r="G40" s="1" t="s">
        <v>31</v>
      </c>
      <c r="H40" s="1" t="s">
        <v>8028</v>
      </c>
      <c r="I40" s="1" t="s">
        <v>8029</v>
      </c>
      <c r="J40" s="1" t="s">
        <v>8029</v>
      </c>
      <c r="K40" s="2"/>
      <c r="L40" s="1">
        <v>0.0</v>
      </c>
      <c r="M40" s="1"/>
      <c r="N40" s="1">
        <v>15.888916666666667</v>
      </c>
      <c r="O40" s="1" t="s">
        <v>7900</v>
      </c>
      <c r="P40" s="1" t="s">
        <v>8030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24</v>
      </c>
      <c r="B41" s="1" t="s">
        <v>17</v>
      </c>
      <c r="C41" s="1">
        <v>996.0</v>
      </c>
      <c r="D41" s="1">
        <v>0.0</v>
      </c>
      <c r="E41" s="1" t="s">
        <v>7920</v>
      </c>
      <c r="F41" s="1" t="s">
        <v>62</v>
      </c>
      <c r="G41" s="1" t="s">
        <v>31</v>
      </c>
      <c r="H41" s="1" t="s">
        <v>8031</v>
      </c>
      <c r="I41" s="1" t="s">
        <v>8032</v>
      </c>
      <c r="J41" s="1" t="s">
        <v>8033</v>
      </c>
      <c r="K41" s="1" t="s">
        <v>8034</v>
      </c>
      <c r="L41" s="1">
        <v>14.0</v>
      </c>
      <c r="M41" s="1">
        <v>0.0028333333333333335</v>
      </c>
      <c r="N41" s="1">
        <v>14.166333333333334</v>
      </c>
      <c r="O41" s="1" t="s">
        <v>27</v>
      </c>
      <c r="P41" s="1" t="s">
        <v>8035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36</v>
      </c>
      <c r="B42" s="1" t="s">
        <v>17</v>
      </c>
      <c r="C42" s="1">
        <v>413.0</v>
      </c>
      <c r="D42" s="1">
        <v>0.0</v>
      </c>
      <c r="E42" s="1" t="s">
        <v>37</v>
      </c>
      <c r="F42" s="1" t="s">
        <v>30</v>
      </c>
      <c r="G42" s="1" t="s">
        <v>31</v>
      </c>
      <c r="H42" s="1" t="s">
        <v>8036</v>
      </c>
      <c r="I42" s="1" t="s">
        <v>8037</v>
      </c>
      <c r="J42" s="1" t="s">
        <v>8037</v>
      </c>
      <c r="K42" s="2"/>
      <c r="L42" s="1">
        <v>-6.0</v>
      </c>
      <c r="M42" s="1"/>
      <c r="N42" s="1">
        <v>8.47795</v>
      </c>
      <c r="O42" s="1" t="s">
        <v>7900</v>
      </c>
      <c r="P42" s="1" t="s">
        <v>8038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24</v>
      </c>
      <c r="B43" s="1" t="s">
        <v>17</v>
      </c>
      <c r="C43" s="1">
        <v>269.0</v>
      </c>
      <c r="D43" s="1">
        <v>0.0</v>
      </c>
      <c r="E43" s="1" t="s">
        <v>7920</v>
      </c>
      <c r="F43" s="1" t="s">
        <v>62</v>
      </c>
      <c r="G43" s="1" t="s">
        <v>31</v>
      </c>
      <c r="H43" s="1" t="s">
        <v>8039</v>
      </c>
      <c r="I43" s="1" t="s">
        <v>8040</v>
      </c>
      <c r="J43" s="1" t="s">
        <v>8041</v>
      </c>
      <c r="K43" s="1" t="s">
        <v>8042</v>
      </c>
      <c r="L43" s="1">
        <v>13.0</v>
      </c>
      <c r="M43" s="1">
        <v>0.003766666666666667</v>
      </c>
      <c r="N43" s="1">
        <v>9.916916666666667</v>
      </c>
      <c r="O43" s="1" t="s">
        <v>27</v>
      </c>
      <c r="P43" s="1" t="s">
        <v>5475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29</v>
      </c>
      <c r="B44" s="1" t="s">
        <v>17</v>
      </c>
      <c r="C44" s="1">
        <v>469.0</v>
      </c>
      <c r="D44" s="1">
        <v>0.0</v>
      </c>
      <c r="E44" s="2"/>
      <c r="F44" s="1" t="s">
        <v>30</v>
      </c>
      <c r="G44" s="1" t="s">
        <v>31</v>
      </c>
      <c r="H44" s="1" t="s">
        <v>8043</v>
      </c>
      <c r="I44" s="1" t="s">
        <v>8044</v>
      </c>
      <c r="J44" s="1" t="s">
        <v>8044</v>
      </c>
      <c r="K44" s="2"/>
      <c r="L44" s="1">
        <v>0.0</v>
      </c>
      <c r="M44" s="1"/>
      <c r="N44" s="1">
        <v>14.061383333333334</v>
      </c>
      <c r="O44" s="1" t="s">
        <v>7900</v>
      </c>
      <c r="P44" s="1" t="s">
        <v>8045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36</v>
      </c>
      <c r="B45" s="1" t="s">
        <v>17</v>
      </c>
      <c r="C45" s="1">
        <v>264.0</v>
      </c>
      <c r="D45" s="1">
        <v>0.0</v>
      </c>
      <c r="E45" s="1" t="s">
        <v>37</v>
      </c>
      <c r="F45" s="1" t="s">
        <v>30</v>
      </c>
      <c r="G45" s="1" t="s">
        <v>31</v>
      </c>
      <c r="H45" s="1" t="s">
        <v>8046</v>
      </c>
      <c r="I45" s="1" t="s">
        <v>8047</v>
      </c>
      <c r="J45" s="1" t="s">
        <v>8047</v>
      </c>
      <c r="K45" s="2"/>
      <c r="L45" s="1">
        <v>-5.0</v>
      </c>
      <c r="M45" s="1"/>
      <c r="N45" s="1">
        <v>9.502616666666666</v>
      </c>
      <c r="O45" s="1" t="s">
        <v>7900</v>
      </c>
      <c r="P45" s="1" t="s">
        <v>7913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98</v>
      </c>
      <c r="B46" s="1" t="s">
        <v>17</v>
      </c>
      <c r="C46" s="1">
        <v>264.0</v>
      </c>
      <c r="D46" s="1">
        <v>0.0</v>
      </c>
      <c r="E46" s="1" t="s">
        <v>8048</v>
      </c>
      <c r="F46" s="1" t="s">
        <v>30</v>
      </c>
      <c r="G46" s="1" t="s">
        <v>31</v>
      </c>
      <c r="H46" s="1" t="s">
        <v>8049</v>
      </c>
      <c r="I46" s="1" t="s">
        <v>8050</v>
      </c>
      <c r="J46" s="1" t="s">
        <v>8050</v>
      </c>
      <c r="K46" s="2"/>
      <c r="L46" s="1">
        <v>-2.0</v>
      </c>
      <c r="M46" s="1"/>
      <c r="N46" s="1">
        <v>12.586683333333333</v>
      </c>
      <c r="O46" s="1" t="s">
        <v>7900</v>
      </c>
      <c r="P46" s="1" t="s">
        <v>8051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36</v>
      </c>
      <c r="B47" s="1" t="s">
        <v>17</v>
      </c>
      <c r="C47" s="1">
        <v>394.0</v>
      </c>
      <c r="D47" s="1">
        <v>0.0</v>
      </c>
      <c r="E47" s="1" t="s">
        <v>37</v>
      </c>
      <c r="F47" s="1" t="s">
        <v>30</v>
      </c>
      <c r="G47" s="1" t="s">
        <v>31</v>
      </c>
      <c r="H47" s="1" t="s">
        <v>8052</v>
      </c>
      <c r="I47" s="1" t="s">
        <v>8053</v>
      </c>
      <c r="J47" s="1" t="s">
        <v>8053</v>
      </c>
      <c r="K47" s="2"/>
      <c r="L47" s="1">
        <v>-1.0</v>
      </c>
      <c r="M47" s="1"/>
      <c r="N47" s="1">
        <v>13.107116666666666</v>
      </c>
      <c r="O47" s="1" t="s">
        <v>7900</v>
      </c>
      <c r="P47" s="1" t="s">
        <v>8054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36</v>
      </c>
      <c r="B48" s="1" t="s">
        <v>17</v>
      </c>
      <c r="C48" s="1">
        <v>586.0</v>
      </c>
      <c r="D48" s="1">
        <v>0.0</v>
      </c>
      <c r="E48" s="1" t="s">
        <v>37</v>
      </c>
      <c r="F48" s="1" t="s">
        <v>30</v>
      </c>
      <c r="G48" s="1" t="s">
        <v>31</v>
      </c>
      <c r="H48" s="1" t="s">
        <v>8055</v>
      </c>
      <c r="I48" s="1" t="s">
        <v>8056</v>
      </c>
      <c r="J48" s="1" t="s">
        <v>8056</v>
      </c>
      <c r="K48" s="2"/>
      <c r="L48" s="1">
        <v>-1.0</v>
      </c>
      <c r="M48" s="1"/>
      <c r="N48" s="1">
        <v>13.221133333333333</v>
      </c>
      <c r="O48" s="1" t="s">
        <v>7900</v>
      </c>
      <c r="P48" s="1" t="s">
        <v>8057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16</v>
      </c>
      <c r="B49" s="1" t="s">
        <v>17</v>
      </c>
      <c r="C49" s="1">
        <v>59.0</v>
      </c>
      <c r="D49" s="1">
        <v>0.0</v>
      </c>
      <c r="E49" s="2"/>
      <c r="F49" s="1" t="s">
        <v>18</v>
      </c>
      <c r="G49" s="1" t="s">
        <v>19</v>
      </c>
      <c r="H49" s="1" t="s">
        <v>8058</v>
      </c>
      <c r="I49" s="1" t="s">
        <v>8059</v>
      </c>
      <c r="J49" s="1" t="s">
        <v>8059</v>
      </c>
      <c r="K49" s="2"/>
      <c r="L49" s="1">
        <v>-4.0</v>
      </c>
      <c r="M49" s="1"/>
      <c r="N49" s="1">
        <v>0.9785166666666667</v>
      </c>
      <c r="O49" s="1" t="s">
        <v>22</v>
      </c>
      <c r="P49" s="1" t="s">
        <v>8060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24</v>
      </c>
      <c r="B50" s="1" t="s">
        <v>17</v>
      </c>
      <c r="C50" s="1">
        <v>642.0</v>
      </c>
      <c r="D50" s="1">
        <v>0.0</v>
      </c>
      <c r="E50" s="1" t="s">
        <v>7920</v>
      </c>
      <c r="F50" s="1" t="s">
        <v>62</v>
      </c>
      <c r="G50" s="1" t="s">
        <v>31</v>
      </c>
      <c r="H50" s="1" t="s">
        <v>8061</v>
      </c>
      <c r="I50" s="1" t="s">
        <v>8062</v>
      </c>
      <c r="J50" s="1" t="s">
        <v>8063</v>
      </c>
      <c r="K50" s="1" t="s">
        <v>8064</v>
      </c>
      <c r="L50" s="1">
        <v>3.0</v>
      </c>
      <c r="M50" s="1">
        <v>0.0023666666666666667</v>
      </c>
      <c r="N50" s="1">
        <v>15.056183333333333</v>
      </c>
      <c r="O50" s="1" t="s">
        <v>27</v>
      </c>
      <c r="P50" s="1" t="s">
        <v>8065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24</v>
      </c>
      <c r="B51" s="1" t="s">
        <v>17</v>
      </c>
      <c r="C51" s="1">
        <v>309.0</v>
      </c>
      <c r="D51" s="1">
        <v>0.0</v>
      </c>
      <c r="E51" s="1" t="s">
        <v>7920</v>
      </c>
      <c r="F51" s="1" t="s">
        <v>62</v>
      </c>
      <c r="G51" s="1" t="s">
        <v>31</v>
      </c>
      <c r="H51" s="1" t="s">
        <v>8066</v>
      </c>
      <c r="I51" s="1" t="s">
        <v>8067</v>
      </c>
      <c r="J51" s="1" t="s">
        <v>8068</v>
      </c>
      <c r="K51" s="1" t="s">
        <v>8069</v>
      </c>
      <c r="L51" s="1">
        <v>4.0</v>
      </c>
      <c r="M51" s="1">
        <v>0.00265</v>
      </c>
      <c r="N51" s="1">
        <v>9.719666666666667</v>
      </c>
      <c r="O51" s="1" t="s">
        <v>27</v>
      </c>
      <c r="P51" s="1" t="s">
        <v>8027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24</v>
      </c>
      <c r="B52" s="1" t="s">
        <v>17</v>
      </c>
      <c r="C52" s="1">
        <v>247.0</v>
      </c>
      <c r="D52" s="1">
        <v>62.0</v>
      </c>
      <c r="E52" s="2"/>
      <c r="F52" s="1" t="s">
        <v>18</v>
      </c>
      <c r="G52" s="1" t="s">
        <v>167</v>
      </c>
      <c r="H52" s="1" t="s">
        <v>8070</v>
      </c>
      <c r="I52" s="1" t="s">
        <v>8071</v>
      </c>
      <c r="J52" s="1" t="s">
        <v>8071</v>
      </c>
      <c r="K52" s="2"/>
      <c r="L52" s="1">
        <v>-14.0</v>
      </c>
      <c r="M52" s="1"/>
      <c r="N52" s="1">
        <v>4.336833333333334</v>
      </c>
      <c r="O52" s="1" t="s">
        <v>27</v>
      </c>
      <c r="P52" s="1" t="s">
        <v>8072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24</v>
      </c>
      <c r="B53" s="1" t="s">
        <v>17</v>
      </c>
      <c r="C53" s="1">
        <v>249.0</v>
      </c>
      <c r="D53" s="1">
        <v>0.0</v>
      </c>
      <c r="E53" s="1" t="s">
        <v>7920</v>
      </c>
      <c r="F53" s="1" t="s">
        <v>62</v>
      </c>
      <c r="G53" s="1" t="s">
        <v>31</v>
      </c>
      <c r="H53" s="1" t="s">
        <v>8073</v>
      </c>
      <c r="I53" s="1" t="s">
        <v>8074</v>
      </c>
      <c r="J53" s="1" t="s">
        <v>8075</v>
      </c>
      <c r="K53" s="1" t="s">
        <v>8076</v>
      </c>
      <c r="L53" s="1">
        <v>-8.0</v>
      </c>
      <c r="M53" s="1">
        <v>0.00235</v>
      </c>
      <c r="N53" s="1">
        <v>11.605633333333333</v>
      </c>
      <c r="O53" s="1" t="s">
        <v>27</v>
      </c>
      <c r="P53" s="1" t="s">
        <v>8077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16</v>
      </c>
      <c r="B54" s="1" t="s">
        <v>17</v>
      </c>
      <c r="C54" s="1">
        <v>309.0</v>
      </c>
      <c r="D54" s="1">
        <v>0.0</v>
      </c>
      <c r="E54" s="2"/>
      <c r="F54" s="1" t="s">
        <v>18</v>
      </c>
      <c r="G54" s="1" t="s">
        <v>19</v>
      </c>
      <c r="H54" s="1" t="s">
        <v>8078</v>
      </c>
      <c r="I54" s="1" t="s">
        <v>8079</v>
      </c>
      <c r="J54" s="1" t="s">
        <v>8079</v>
      </c>
      <c r="K54" s="2"/>
      <c r="L54" s="1">
        <v>9.0</v>
      </c>
      <c r="M54" s="1"/>
      <c r="N54" s="1">
        <v>14.678233333333333</v>
      </c>
      <c r="O54" s="1" t="s">
        <v>22</v>
      </c>
      <c r="P54" s="1" t="s">
        <v>8080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24</v>
      </c>
      <c r="B55" s="1" t="s">
        <v>17</v>
      </c>
      <c r="C55" s="1">
        <v>299.0</v>
      </c>
      <c r="D55" s="1">
        <v>70.0</v>
      </c>
      <c r="E55" s="2"/>
      <c r="F55" s="1" t="s">
        <v>18</v>
      </c>
      <c r="G55" s="1" t="s">
        <v>19</v>
      </c>
      <c r="H55" s="1" t="s">
        <v>8081</v>
      </c>
      <c r="I55" s="1" t="s">
        <v>8082</v>
      </c>
      <c r="J55" s="1" t="s">
        <v>8082</v>
      </c>
      <c r="K55" s="2"/>
      <c r="L55" s="1">
        <v>-13.0</v>
      </c>
      <c r="M55" s="1"/>
      <c r="N55" s="1">
        <v>6.3662</v>
      </c>
      <c r="O55" s="1" t="s">
        <v>27</v>
      </c>
      <c r="P55" s="1" t="s">
        <v>8083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36</v>
      </c>
      <c r="B56" s="1" t="s">
        <v>17</v>
      </c>
      <c r="C56" s="1">
        <v>264.0</v>
      </c>
      <c r="D56" s="1">
        <v>0.0</v>
      </c>
      <c r="E56" s="1" t="s">
        <v>37</v>
      </c>
      <c r="F56" s="1" t="s">
        <v>30</v>
      </c>
      <c r="G56" s="1" t="s">
        <v>31</v>
      </c>
      <c r="H56" s="1" t="s">
        <v>8084</v>
      </c>
      <c r="I56" s="1" t="s">
        <v>8085</v>
      </c>
      <c r="J56" s="1" t="s">
        <v>8085</v>
      </c>
      <c r="K56" s="2"/>
      <c r="L56" s="1">
        <v>-4.0</v>
      </c>
      <c r="M56" s="1"/>
      <c r="N56" s="1">
        <v>10.143466666666667</v>
      </c>
      <c r="O56" s="1" t="s">
        <v>7900</v>
      </c>
      <c r="P56" s="1" t="s">
        <v>7913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24</v>
      </c>
      <c r="B57" s="1" t="s">
        <v>17</v>
      </c>
      <c r="C57" s="1">
        <v>267.0</v>
      </c>
      <c r="D57" s="1">
        <v>62.0</v>
      </c>
      <c r="E57" s="2"/>
      <c r="F57" s="1" t="s">
        <v>18</v>
      </c>
      <c r="G57" s="1" t="s">
        <v>167</v>
      </c>
      <c r="H57" s="1" t="s">
        <v>8086</v>
      </c>
      <c r="I57" s="1" t="s">
        <v>8087</v>
      </c>
      <c r="J57" s="1" t="s">
        <v>8087</v>
      </c>
      <c r="K57" s="2"/>
      <c r="L57" s="1">
        <v>-7.0</v>
      </c>
      <c r="M57" s="1"/>
      <c r="N57" s="1">
        <v>39.55318333333334</v>
      </c>
      <c r="O57" s="1" t="s">
        <v>27</v>
      </c>
      <c r="P57" s="1" t="s">
        <v>8088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98</v>
      </c>
      <c r="B58" s="1" t="s">
        <v>17</v>
      </c>
      <c r="C58" s="1">
        <v>585.0</v>
      </c>
      <c r="D58" s="1">
        <v>0.0</v>
      </c>
      <c r="E58" s="1" t="s">
        <v>2481</v>
      </c>
      <c r="F58" s="1" t="s">
        <v>30</v>
      </c>
      <c r="G58" s="1" t="s">
        <v>31</v>
      </c>
      <c r="H58" s="1" t="s">
        <v>8089</v>
      </c>
      <c r="I58" s="1" t="s">
        <v>8090</v>
      </c>
      <c r="J58" s="1" t="s">
        <v>8090</v>
      </c>
      <c r="K58" s="2"/>
      <c r="L58" s="1">
        <v>-4.0</v>
      </c>
      <c r="M58" s="1"/>
      <c r="N58" s="1">
        <v>10.36145</v>
      </c>
      <c r="O58" s="1" t="s">
        <v>7900</v>
      </c>
      <c r="P58" s="1" t="s">
        <v>8091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36</v>
      </c>
      <c r="B59" s="1" t="s">
        <v>17</v>
      </c>
      <c r="C59" s="3">
        <v>483.0</v>
      </c>
      <c r="D59" s="1">
        <v>0.0</v>
      </c>
      <c r="E59" s="1" t="s">
        <v>37</v>
      </c>
      <c r="F59" s="1" t="s">
        <v>30</v>
      </c>
      <c r="G59" s="1" t="s">
        <v>31</v>
      </c>
      <c r="H59" s="1" t="s">
        <v>8092</v>
      </c>
      <c r="I59" s="1" t="s">
        <v>8093</v>
      </c>
      <c r="J59" s="1" t="s">
        <v>8093</v>
      </c>
      <c r="K59" s="2"/>
      <c r="L59" s="1">
        <v>-6.0</v>
      </c>
      <c r="M59" s="1"/>
      <c r="N59" s="1">
        <v>8.037166666666666</v>
      </c>
      <c r="O59" s="1" t="s">
        <v>7900</v>
      </c>
      <c r="P59" s="1" t="s">
        <v>8094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24</v>
      </c>
      <c r="B60" s="1" t="s">
        <v>17</v>
      </c>
      <c r="C60" s="1">
        <v>817.0</v>
      </c>
      <c r="D60" s="1">
        <v>0.0</v>
      </c>
      <c r="E60" s="1" t="s">
        <v>7920</v>
      </c>
      <c r="F60" s="1" t="s">
        <v>62</v>
      </c>
      <c r="G60" s="1" t="s">
        <v>19</v>
      </c>
      <c r="H60" s="1" t="s">
        <v>8095</v>
      </c>
      <c r="I60" s="1" t="s">
        <v>8096</v>
      </c>
      <c r="J60" s="1" t="s">
        <v>8097</v>
      </c>
      <c r="K60" s="1" t="s">
        <v>8098</v>
      </c>
      <c r="L60" s="1">
        <v>3.0</v>
      </c>
      <c r="M60" s="1">
        <v>0.0043</v>
      </c>
      <c r="N60" s="1">
        <v>15.906083333333333</v>
      </c>
      <c r="O60" s="1" t="s">
        <v>27</v>
      </c>
      <c r="P60" s="1" t="s">
        <v>8099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98</v>
      </c>
      <c r="B61" s="1" t="s">
        <v>17</v>
      </c>
      <c r="C61" s="1">
        <v>658.0</v>
      </c>
      <c r="D61" s="1">
        <v>0.0</v>
      </c>
      <c r="E61" s="1" t="s">
        <v>2481</v>
      </c>
      <c r="F61" s="1" t="s">
        <v>30</v>
      </c>
      <c r="G61" s="1" t="s">
        <v>31</v>
      </c>
      <c r="H61" s="1" t="s">
        <v>8100</v>
      </c>
      <c r="I61" s="1" t="s">
        <v>8101</v>
      </c>
      <c r="J61" s="1" t="s">
        <v>8101</v>
      </c>
      <c r="K61" s="2"/>
      <c r="L61" s="1">
        <v>-9.0</v>
      </c>
      <c r="M61" s="1"/>
      <c r="N61" s="1">
        <v>9.030216666666666</v>
      </c>
      <c r="O61" s="1" t="s">
        <v>7900</v>
      </c>
      <c r="P61" s="1" t="s">
        <v>8102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36</v>
      </c>
      <c r="B62" s="1" t="s">
        <v>17</v>
      </c>
      <c r="C62" s="3">
        <v>340.0</v>
      </c>
      <c r="D62" s="1">
        <v>0.0</v>
      </c>
      <c r="E62" s="1" t="s">
        <v>37</v>
      </c>
      <c r="F62" s="1" t="s">
        <v>30</v>
      </c>
      <c r="G62" s="1" t="s">
        <v>31</v>
      </c>
      <c r="H62" s="1" t="s">
        <v>8103</v>
      </c>
      <c r="I62" s="1" t="s">
        <v>8104</v>
      </c>
      <c r="J62" s="1" t="s">
        <v>8104</v>
      </c>
      <c r="K62" s="2"/>
      <c r="L62" s="1">
        <v>-3.0</v>
      </c>
      <c r="M62" s="1"/>
      <c r="N62" s="1">
        <v>11.49485</v>
      </c>
      <c r="O62" s="1" t="s">
        <v>7900</v>
      </c>
      <c r="P62" s="1" t="s">
        <v>8105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29</v>
      </c>
      <c r="B63" s="1" t="s">
        <v>17</v>
      </c>
      <c r="C63" s="3">
        <v>732.0</v>
      </c>
      <c r="D63" s="1">
        <v>0.0</v>
      </c>
      <c r="E63" s="2"/>
      <c r="F63" s="1" t="s">
        <v>30</v>
      </c>
      <c r="G63" s="1" t="s">
        <v>31</v>
      </c>
      <c r="H63" s="1" t="s">
        <v>8106</v>
      </c>
      <c r="I63" s="1" t="s">
        <v>8107</v>
      </c>
      <c r="J63" s="1" t="s">
        <v>8107</v>
      </c>
      <c r="K63" s="2"/>
      <c r="L63" s="1">
        <v>0.0</v>
      </c>
      <c r="M63" s="1"/>
      <c r="N63" s="1">
        <v>15.7093</v>
      </c>
      <c r="O63" s="1" t="s">
        <v>7900</v>
      </c>
      <c r="P63" s="1" t="s">
        <v>8108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24</v>
      </c>
      <c r="B64" s="1" t="s">
        <v>17</v>
      </c>
      <c r="C64" s="1">
        <v>311.0</v>
      </c>
      <c r="D64" s="1">
        <v>0.0</v>
      </c>
      <c r="E64" s="1" t="s">
        <v>7920</v>
      </c>
      <c r="F64" s="1" t="s">
        <v>62</v>
      </c>
      <c r="G64" s="1" t="s">
        <v>31</v>
      </c>
      <c r="H64" s="1" t="s">
        <v>8109</v>
      </c>
      <c r="I64" s="1" t="s">
        <v>8110</v>
      </c>
      <c r="J64" s="1" t="s">
        <v>8111</v>
      </c>
      <c r="K64" s="1" t="s">
        <v>8112</v>
      </c>
      <c r="L64" s="1">
        <v>-9.0</v>
      </c>
      <c r="M64" s="1">
        <v>0.0030166666666666666</v>
      </c>
      <c r="N64" s="1">
        <v>12.880233333333333</v>
      </c>
      <c r="O64" s="1" t="s">
        <v>27</v>
      </c>
      <c r="P64" s="1" t="s">
        <v>8113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98</v>
      </c>
      <c r="B65" s="1" t="s">
        <v>17</v>
      </c>
      <c r="C65" s="1">
        <v>1351.0</v>
      </c>
      <c r="D65" s="1">
        <v>0.0</v>
      </c>
      <c r="E65" s="1" t="s">
        <v>2481</v>
      </c>
      <c r="F65" s="1" t="s">
        <v>30</v>
      </c>
      <c r="G65" s="1" t="s">
        <v>31</v>
      </c>
      <c r="H65" s="1" t="s">
        <v>8114</v>
      </c>
      <c r="I65" s="1" t="s">
        <v>8115</v>
      </c>
      <c r="J65" s="1" t="s">
        <v>8115</v>
      </c>
      <c r="K65" s="2"/>
      <c r="L65" s="1">
        <v>-5.0</v>
      </c>
      <c r="M65" s="1"/>
      <c r="N65" s="1">
        <v>13.56735</v>
      </c>
      <c r="O65" s="1" t="s">
        <v>7900</v>
      </c>
      <c r="P65" s="1" t="s">
        <v>8116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29</v>
      </c>
      <c r="B66" s="1" t="s">
        <v>17</v>
      </c>
      <c r="C66" s="3">
        <v>1491.0</v>
      </c>
      <c r="D66" s="1">
        <v>0.0</v>
      </c>
      <c r="E66" s="2"/>
      <c r="F66" s="1" t="s">
        <v>30</v>
      </c>
      <c r="G66" s="1" t="s">
        <v>31</v>
      </c>
      <c r="H66" s="1" t="s">
        <v>8117</v>
      </c>
      <c r="I66" s="1" t="s">
        <v>8118</v>
      </c>
      <c r="J66" s="1" t="s">
        <v>8118</v>
      </c>
      <c r="K66" s="2"/>
      <c r="L66" s="1">
        <v>0.0</v>
      </c>
      <c r="M66" s="1"/>
      <c r="N66" s="1">
        <v>14.31845</v>
      </c>
      <c r="O66" s="1" t="s">
        <v>7900</v>
      </c>
      <c r="P66" s="1" t="s">
        <v>8119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29</v>
      </c>
      <c r="B67" s="1" t="s">
        <v>17</v>
      </c>
      <c r="C67" s="1">
        <v>289.0</v>
      </c>
      <c r="D67" s="1">
        <v>0.0</v>
      </c>
      <c r="E67" s="2"/>
      <c r="F67" s="1" t="s">
        <v>30</v>
      </c>
      <c r="G67" s="1" t="s">
        <v>31</v>
      </c>
      <c r="H67" s="1" t="s">
        <v>8120</v>
      </c>
      <c r="I67" s="1" t="s">
        <v>8121</v>
      </c>
      <c r="J67" s="1" t="s">
        <v>8121</v>
      </c>
      <c r="K67" s="2"/>
      <c r="L67" s="1">
        <v>-4.0</v>
      </c>
      <c r="M67" s="1"/>
      <c r="N67" s="1">
        <v>10.407616666666666</v>
      </c>
      <c r="O67" s="1" t="s">
        <v>7900</v>
      </c>
      <c r="P67" s="1" t="s">
        <v>8122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16</v>
      </c>
      <c r="B68" s="1" t="s">
        <v>17</v>
      </c>
      <c r="C68" s="1">
        <v>309.0</v>
      </c>
      <c r="D68" s="1">
        <v>0.0</v>
      </c>
      <c r="E68" s="2"/>
      <c r="F68" s="1" t="s">
        <v>18</v>
      </c>
      <c r="G68" s="1" t="s">
        <v>19</v>
      </c>
      <c r="H68" s="1" t="s">
        <v>8123</v>
      </c>
      <c r="I68" s="1" t="s">
        <v>8124</v>
      </c>
      <c r="J68" s="1" t="s">
        <v>8124</v>
      </c>
      <c r="K68" s="2"/>
      <c r="L68" s="1">
        <v>3.0</v>
      </c>
      <c r="M68" s="1"/>
      <c r="N68" s="1">
        <v>8.430033333333334</v>
      </c>
      <c r="O68" s="1" t="s">
        <v>22</v>
      </c>
      <c r="P68" s="1" t="s">
        <v>8125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29</v>
      </c>
      <c r="B69" s="1" t="s">
        <v>17</v>
      </c>
      <c r="C69" s="1">
        <v>329.0</v>
      </c>
      <c r="D69" s="1">
        <v>0.0</v>
      </c>
      <c r="E69" s="2"/>
      <c r="F69" s="1" t="s">
        <v>30</v>
      </c>
      <c r="G69" s="1" t="s">
        <v>19</v>
      </c>
      <c r="H69" s="1" t="s">
        <v>8126</v>
      </c>
      <c r="I69" s="1" t="s">
        <v>8127</v>
      </c>
      <c r="J69" s="1" t="s">
        <v>8127</v>
      </c>
      <c r="K69" s="2"/>
      <c r="L69" s="1">
        <v>0.0</v>
      </c>
      <c r="M69" s="1"/>
      <c r="N69" s="1">
        <v>14.083166666666667</v>
      </c>
      <c r="O69" s="1" t="s">
        <v>7900</v>
      </c>
      <c r="P69" s="1" t="s">
        <v>8128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29</v>
      </c>
      <c r="B70" s="1" t="s">
        <v>17</v>
      </c>
      <c r="C70" s="1">
        <v>321.0</v>
      </c>
      <c r="D70" s="1">
        <v>0.0</v>
      </c>
      <c r="E70" s="2"/>
      <c r="F70" s="1" t="s">
        <v>30</v>
      </c>
      <c r="G70" s="1" t="s">
        <v>31</v>
      </c>
      <c r="H70" s="1" t="s">
        <v>8129</v>
      </c>
      <c r="I70" s="1" t="s">
        <v>8130</v>
      </c>
      <c r="J70" s="1" t="s">
        <v>8130</v>
      </c>
      <c r="K70" s="2"/>
      <c r="L70" s="1">
        <v>-7.0</v>
      </c>
      <c r="M70" s="1"/>
      <c r="N70" s="1">
        <v>7.955283333333333</v>
      </c>
      <c r="O70" s="1" t="s">
        <v>7900</v>
      </c>
      <c r="P70" s="1" t="s">
        <v>8131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24</v>
      </c>
      <c r="B71" s="1" t="s">
        <v>17</v>
      </c>
      <c r="C71" s="3">
        <v>309.0</v>
      </c>
      <c r="D71" s="1">
        <v>0.0</v>
      </c>
      <c r="E71" s="1" t="s">
        <v>8132</v>
      </c>
      <c r="F71" s="1" t="s">
        <v>62</v>
      </c>
      <c r="G71" s="1" t="s">
        <v>31</v>
      </c>
      <c r="H71" s="1" t="s">
        <v>8133</v>
      </c>
      <c r="I71" s="1" t="s">
        <v>8134</v>
      </c>
      <c r="J71" s="1" t="s">
        <v>8135</v>
      </c>
      <c r="K71" s="1" t="s">
        <v>8136</v>
      </c>
      <c r="L71" s="1">
        <v>0.0</v>
      </c>
      <c r="M71" s="1">
        <v>0.0028666666666666667</v>
      </c>
      <c r="N71" s="1">
        <v>8.611933333333333</v>
      </c>
      <c r="O71" s="1" t="s">
        <v>27</v>
      </c>
      <c r="P71" s="1" t="s">
        <v>8137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24</v>
      </c>
      <c r="B72" s="1" t="s">
        <v>17</v>
      </c>
      <c r="C72" s="1">
        <v>425.0</v>
      </c>
      <c r="D72" s="1">
        <v>0.0</v>
      </c>
      <c r="E72" s="1" t="s">
        <v>8132</v>
      </c>
      <c r="F72" s="1" t="s">
        <v>62</v>
      </c>
      <c r="G72" s="1" t="s">
        <v>19</v>
      </c>
      <c r="H72" s="1" t="s">
        <v>8138</v>
      </c>
      <c r="I72" s="1" t="s">
        <v>8139</v>
      </c>
      <c r="J72" s="1" t="s">
        <v>8140</v>
      </c>
      <c r="K72" s="1" t="s">
        <v>8141</v>
      </c>
      <c r="L72" s="1">
        <v>-1.0</v>
      </c>
      <c r="M72" s="1">
        <v>0.0026333333333333334</v>
      </c>
      <c r="N72" s="1">
        <v>8.7925</v>
      </c>
      <c r="O72" s="1" t="s">
        <v>27</v>
      </c>
      <c r="P72" s="1" t="s">
        <v>8142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29</v>
      </c>
      <c r="B73" s="1" t="s">
        <v>17</v>
      </c>
      <c r="C73" s="1">
        <v>379.0</v>
      </c>
      <c r="D73" s="1">
        <v>0.0</v>
      </c>
      <c r="E73" s="2"/>
      <c r="F73" s="1" t="s">
        <v>30</v>
      </c>
      <c r="G73" s="1" t="s">
        <v>31</v>
      </c>
      <c r="H73" s="1" t="s">
        <v>8143</v>
      </c>
      <c r="I73" s="1" t="s">
        <v>8144</v>
      </c>
      <c r="J73" s="1" t="s">
        <v>8144</v>
      </c>
      <c r="K73" s="2"/>
      <c r="L73" s="1">
        <v>-7.0</v>
      </c>
      <c r="M73" s="1"/>
      <c r="N73" s="1">
        <v>7.299216666666666</v>
      </c>
      <c r="O73" s="1" t="s">
        <v>7900</v>
      </c>
      <c r="P73" s="1" t="s">
        <v>8145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29</v>
      </c>
      <c r="B74" s="1" t="s">
        <v>17</v>
      </c>
      <c r="C74" s="1">
        <v>404.0</v>
      </c>
      <c r="D74" s="1">
        <v>0.0</v>
      </c>
      <c r="E74" s="2"/>
      <c r="F74" s="1" t="s">
        <v>30</v>
      </c>
      <c r="G74" s="1" t="s">
        <v>31</v>
      </c>
      <c r="H74" s="1" t="s">
        <v>8146</v>
      </c>
      <c r="I74" s="1" t="s">
        <v>8147</v>
      </c>
      <c r="J74" s="1" t="s">
        <v>8147</v>
      </c>
      <c r="K74" s="2"/>
      <c r="L74" s="1">
        <v>-2.0</v>
      </c>
      <c r="M74" s="1"/>
      <c r="N74" s="1">
        <v>12.799583333333333</v>
      </c>
      <c r="O74" s="1" t="s">
        <v>7900</v>
      </c>
      <c r="P74" s="1" t="s">
        <v>8148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16</v>
      </c>
      <c r="B75" s="1" t="s">
        <v>17</v>
      </c>
      <c r="C75" s="1">
        <v>288.0</v>
      </c>
      <c r="D75" s="1">
        <v>0.0</v>
      </c>
      <c r="E75" s="2"/>
      <c r="F75" s="1" t="s">
        <v>18</v>
      </c>
      <c r="G75" s="1" t="s">
        <v>19</v>
      </c>
      <c r="H75" s="1" t="s">
        <v>8149</v>
      </c>
      <c r="I75" s="1" t="s">
        <v>8150</v>
      </c>
      <c r="J75" s="1" t="s">
        <v>8150</v>
      </c>
      <c r="K75" s="2"/>
      <c r="L75" s="1">
        <v>-1.0</v>
      </c>
      <c r="M75" s="1"/>
      <c r="N75" s="1">
        <v>3.3600333333333334</v>
      </c>
      <c r="O75" s="1" t="s">
        <v>22</v>
      </c>
      <c r="P75" s="1" t="s">
        <v>8151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24</v>
      </c>
      <c r="B76" s="1" t="s">
        <v>17</v>
      </c>
      <c r="C76" s="1">
        <v>309.0</v>
      </c>
      <c r="D76" s="1">
        <v>0.0</v>
      </c>
      <c r="E76" s="1" t="s">
        <v>8132</v>
      </c>
      <c r="F76" s="1" t="s">
        <v>62</v>
      </c>
      <c r="G76" s="1" t="s">
        <v>31</v>
      </c>
      <c r="H76" s="1" t="s">
        <v>8152</v>
      </c>
      <c r="I76" s="1" t="s">
        <v>8153</v>
      </c>
      <c r="J76" s="1" t="s">
        <v>8154</v>
      </c>
      <c r="K76" s="1" t="s">
        <v>8155</v>
      </c>
      <c r="L76" s="1">
        <v>-1.0</v>
      </c>
      <c r="M76" s="1">
        <v>0.002116666666666667</v>
      </c>
      <c r="N76" s="1">
        <v>13.900116666666667</v>
      </c>
      <c r="O76" s="1" t="s">
        <v>27</v>
      </c>
      <c r="P76" s="1" t="s">
        <v>8156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36</v>
      </c>
      <c r="B77" s="1" t="s">
        <v>17</v>
      </c>
      <c r="C77" s="3">
        <v>329.0</v>
      </c>
      <c r="D77" s="1">
        <v>0.0</v>
      </c>
      <c r="E77" s="1" t="s">
        <v>37</v>
      </c>
      <c r="F77" s="1" t="s">
        <v>30</v>
      </c>
      <c r="G77" s="1" t="s">
        <v>31</v>
      </c>
      <c r="H77" s="1" t="s">
        <v>8157</v>
      </c>
      <c r="I77" s="1" t="s">
        <v>8158</v>
      </c>
      <c r="J77" s="1" t="s">
        <v>8158</v>
      </c>
      <c r="K77" s="2"/>
      <c r="L77" s="1">
        <v>-3.0</v>
      </c>
      <c r="M77" s="1"/>
      <c r="N77" s="1">
        <v>11.074166666666667</v>
      </c>
      <c r="O77" s="1" t="s">
        <v>7900</v>
      </c>
      <c r="P77" s="1" t="s">
        <v>8159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16</v>
      </c>
      <c r="B78" s="1" t="s">
        <v>17</v>
      </c>
      <c r="C78" s="1">
        <v>269.0</v>
      </c>
      <c r="D78" s="1">
        <v>0.0</v>
      </c>
      <c r="E78" s="2"/>
      <c r="F78" s="1" t="s">
        <v>18</v>
      </c>
      <c r="G78" s="1" t="s">
        <v>19</v>
      </c>
      <c r="H78" s="1" t="s">
        <v>8160</v>
      </c>
      <c r="I78" s="1" t="s">
        <v>8161</v>
      </c>
      <c r="J78" s="1" t="s">
        <v>8161</v>
      </c>
      <c r="K78" s="2"/>
      <c r="L78" s="1">
        <v>-3.0</v>
      </c>
      <c r="M78" s="1"/>
      <c r="N78" s="1">
        <v>73.71626666666667</v>
      </c>
      <c r="O78" s="1" t="s">
        <v>22</v>
      </c>
      <c r="P78" s="1" t="s">
        <v>8162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36</v>
      </c>
      <c r="B79" s="1" t="s">
        <v>17</v>
      </c>
      <c r="C79" s="1">
        <v>658.0</v>
      </c>
      <c r="D79" s="1">
        <v>0.0</v>
      </c>
      <c r="E79" s="1" t="s">
        <v>37</v>
      </c>
      <c r="F79" s="1" t="s">
        <v>30</v>
      </c>
      <c r="G79" s="1" t="s">
        <v>31</v>
      </c>
      <c r="H79" s="1" t="s">
        <v>8163</v>
      </c>
      <c r="I79" s="1" t="s">
        <v>8164</v>
      </c>
      <c r="J79" s="1" t="s">
        <v>8164</v>
      </c>
      <c r="K79" s="2"/>
      <c r="L79" s="1">
        <v>0.0</v>
      </c>
      <c r="M79" s="1"/>
      <c r="N79" s="1">
        <v>14.130883333333333</v>
      </c>
      <c r="O79" s="1" t="s">
        <v>7900</v>
      </c>
      <c r="P79" s="1" t="s">
        <v>8165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36</v>
      </c>
      <c r="B80" s="1" t="s">
        <v>17</v>
      </c>
      <c r="C80" s="1">
        <v>593.0</v>
      </c>
      <c r="D80" s="1">
        <v>0.0</v>
      </c>
      <c r="E80" s="1" t="s">
        <v>37</v>
      </c>
      <c r="F80" s="1" t="s">
        <v>30</v>
      </c>
      <c r="G80" s="1" t="s">
        <v>31</v>
      </c>
      <c r="H80" s="1" t="s">
        <v>8166</v>
      </c>
      <c r="I80" s="1" t="s">
        <v>8167</v>
      </c>
      <c r="J80" s="1" t="s">
        <v>8167</v>
      </c>
      <c r="K80" s="2"/>
      <c r="L80" s="1">
        <v>2.0</v>
      </c>
      <c r="M80" s="1"/>
      <c r="N80" s="1">
        <v>17.853433333333335</v>
      </c>
      <c r="O80" s="1" t="s">
        <v>7900</v>
      </c>
      <c r="P80" s="1" t="s">
        <v>8168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24</v>
      </c>
      <c r="B81" s="1" t="s">
        <v>17</v>
      </c>
      <c r="C81" s="1">
        <v>167.0</v>
      </c>
      <c r="D81" s="1">
        <v>42.0</v>
      </c>
      <c r="E81" s="2"/>
      <c r="F81" s="1" t="s">
        <v>18</v>
      </c>
      <c r="G81" s="1" t="s">
        <v>167</v>
      </c>
      <c r="H81" s="1" t="s">
        <v>8169</v>
      </c>
      <c r="I81" s="1" t="s">
        <v>8170</v>
      </c>
      <c r="J81" s="1" t="s">
        <v>8170</v>
      </c>
      <c r="K81" s="2"/>
      <c r="L81" s="1">
        <v>-3.0</v>
      </c>
      <c r="M81" s="1"/>
      <c r="N81" s="1">
        <v>15.756533333333334</v>
      </c>
      <c r="O81" s="1" t="s">
        <v>27</v>
      </c>
      <c r="P81" s="1" t="s">
        <v>8171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24</v>
      </c>
      <c r="B82" s="1" t="s">
        <v>17</v>
      </c>
      <c r="C82" s="1">
        <v>1156.0</v>
      </c>
      <c r="D82" s="1">
        <v>0.0</v>
      </c>
      <c r="E82" s="1" t="s">
        <v>8132</v>
      </c>
      <c r="F82" s="1" t="s">
        <v>62</v>
      </c>
      <c r="G82" s="1" t="s">
        <v>19</v>
      </c>
      <c r="H82" s="1" t="s">
        <v>8172</v>
      </c>
      <c r="I82" s="1" t="s">
        <v>8173</v>
      </c>
      <c r="J82" s="1" t="s">
        <v>8174</v>
      </c>
      <c r="K82" s="1" t="s">
        <v>8175</v>
      </c>
      <c r="L82" s="1">
        <v>-7.0</v>
      </c>
      <c r="M82" s="1">
        <v>0.004233333333333334</v>
      </c>
      <c r="N82" s="1">
        <v>14.403016666666666</v>
      </c>
      <c r="O82" s="1" t="s">
        <v>27</v>
      </c>
      <c r="P82" s="1" t="s">
        <v>8176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29</v>
      </c>
      <c r="B83" s="1" t="s">
        <v>17</v>
      </c>
      <c r="C83" s="1">
        <v>264.0</v>
      </c>
      <c r="D83" s="1">
        <v>0.0</v>
      </c>
      <c r="E83" s="2"/>
      <c r="F83" s="1" t="s">
        <v>30</v>
      </c>
      <c r="G83" s="1" t="s">
        <v>31</v>
      </c>
      <c r="H83" s="1" t="s">
        <v>8177</v>
      </c>
      <c r="I83" s="1" t="s">
        <v>8178</v>
      </c>
      <c r="J83" s="1" t="s">
        <v>8178</v>
      </c>
      <c r="K83" s="2"/>
      <c r="L83" s="1">
        <v>-5.0</v>
      </c>
      <c r="M83" s="1"/>
      <c r="N83" s="1">
        <v>9.5608</v>
      </c>
      <c r="O83" s="1" t="s">
        <v>7900</v>
      </c>
      <c r="P83" s="1" t="s">
        <v>8179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36</v>
      </c>
      <c r="B84" s="1" t="s">
        <v>17</v>
      </c>
      <c r="C84" s="3">
        <v>471.0</v>
      </c>
      <c r="D84" s="1">
        <v>0.0</v>
      </c>
      <c r="E84" s="1" t="s">
        <v>37</v>
      </c>
      <c r="F84" s="1" t="s">
        <v>30</v>
      </c>
      <c r="G84" s="1" t="s">
        <v>31</v>
      </c>
      <c r="H84" s="1" t="s">
        <v>8180</v>
      </c>
      <c r="I84" s="1" t="s">
        <v>8181</v>
      </c>
      <c r="J84" s="1" t="s">
        <v>8181</v>
      </c>
      <c r="K84" s="2"/>
      <c r="L84" s="1">
        <v>1.0</v>
      </c>
      <c r="M84" s="1"/>
      <c r="N84" s="1">
        <v>16.259316666666667</v>
      </c>
      <c r="O84" s="1" t="s">
        <v>7900</v>
      </c>
      <c r="P84" s="1" t="s">
        <v>8182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24</v>
      </c>
      <c r="B85" s="1" t="s">
        <v>17</v>
      </c>
      <c r="C85" s="1">
        <v>319.0</v>
      </c>
      <c r="D85" s="1">
        <v>0.0</v>
      </c>
      <c r="E85" s="1" t="s">
        <v>8132</v>
      </c>
      <c r="F85" s="1" t="s">
        <v>62</v>
      </c>
      <c r="G85" s="1" t="s">
        <v>31</v>
      </c>
      <c r="H85" s="1" t="s">
        <v>8183</v>
      </c>
      <c r="I85" s="1" t="s">
        <v>8184</v>
      </c>
      <c r="J85" s="1" t="s">
        <v>8185</v>
      </c>
      <c r="K85" s="1" t="s">
        <v>8186</v>
      </c>
      <c r="L85" s="1">
        <v>-5.0</v>
      </c>
      <c r="M85" s="1">
        <v>0.0024333333333333334</v>
      </c>
      <c r="N85" s="1">
        <v>12.807316666666667</v>
      </c>
      <c r="O85" s="1" t="s">
        <v>27</v>
      </c>
      <c r="P85" s="1" t="s">
        <v>8072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24</v>
      </c>
      <c r="B86" s="1" t="s">
        <v>17</v>
      </c>
      <c r="C86" s="1">
        <v>348.0</v>
      </c>
      <c r="D86" s="1">
        <v>0.0</v>
      </c>
      <c r="E86" s="1" t="s">
        <v>8132</v>
      </c>
      <c r="F86" s="1" t="s">
        <v>62</v>
      </c>
      <c r="G86" s="1" t="s">
        <v>31</v>
      </c>
      <c r="H86" s="1" t="s">
        <v>8187</v>
      </c>
      <c r="I86" s="1" t="s">
        <v>8188</v>
      </c>
      <c r="J86" s="1" t="s">
        <v>8189</v>
      </c>
      <c r="K86" s="1" t="s">
        <v>8190</v>
      </c>
      <c r="L86" s="1">
        <v>-4.0</v>
      </c>
      <c r="M86" s="1">
        <v>0.006733333333333333</v>
      </c>
      <c r="N86" s="1">
        <v>21.46175</v>
      </c>
      <c r="O86" s="1" t="s">
        <v>27</v>
      </c>
      <c r="P86" s="1" t="s">
        <v>8191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36</v>
      </c>
      <c r="B87" s="1" t="s">
        <v>17</v>
      </c>
      <c r="C87" s="3">
        <v>528.0</v>
      </c>
      <c r="D87" s="1">
        <v>0.0</v>
      </c>
      <c r="E87" s="1" t="s">
        <v>37</v>
      </c>
      <c r="F87" s="1" t="s">
        <v>30</v>
      </c>
      <c r="G87" s="1" t="s">
        <v>31</v>
      </c>
      <c r="H87" s="1" t="s">
        <v>8192</v>
      </c>
      <c r="I87" s="1" t="s">
        <v>8193</v>
      </c>
      <c r="J87" s="1" t="s">
        <v>8193</v>
      </c>
      <c r="K87" s="2"/>
      <c r="L87" s="1">
        <v>1.0</v>
      </c>
      <c r="M87" s="1"/>
      <c r="N87" s="1">
        <v>16.5176</v>
      </c>
      <c r="O87" s="1" t="s">
        <v>7900</v>
      </c>
      <c r="P87" s="1" t="s">
        <v>8194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98</v>
      </c>
      <c r="B88" s="1" t="s">
        <v>17</v>
      </c>
      <c r="C88" s="3">
        <v>321.0</v>
      </c>
      <c r="D88" s="1">
        <v>0.0</v>
      </c>
      <c r="E88" s="1" t="s">
        <v>8195</v>
      </c>
      <c r="F88" s="1" t="s">
        <v>30</v>
      </c>
      <c r="G88" s="1" t="s">
        <v>31</v>
      </c>
      <c r="H88" s="1" t="s">
        <v>8196</v>
      </c>
      <c r="I88" s="1" t="s">
        <v>8197</v>
      </c>
      <c r="J88" s="1" t="s">
        <v>8197</v>
      </c>
      <c r="K88" s="2"/>
      <c r="L88" s="1">
        <v>0.0</v>
      </c>
      <c r="M88" s="1"/>
      <c r="N88" s="1">
        <v>15.002533333333334</v>
      </c>
      <c r="O88" s="1" t="s">
        <v>7900</v>
      </c>
      <c r="P88" s="1" t="s">
        <v>8198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36</v>
      </c>
      <c r="B89" s="1" t="s">
        <v>17</v>
      </c>
      <c r="C89" s="1">
        <v>409.0</v>
      </c>
      <c r="D89" s="1">
        <v>0.0</v>
      </c>
      <c r="E89" s="1" t="s">
        <v>37</v>
      </c>
      <c r="F89" s="1" t="s">
        <v>30</v>
      </c>
      <c r="G89" s="1" t="s">
        <v>31</v>
      </c>
      <c r="H89" s="1" t="s">
        <v>8199</v>
      </c>
      <c r="I89" s="1" t="s">
        <v>8200</v>
      </c>
      <c r="J89" s="1" t="s">
        <v>8200</v>
      </c>
      <c r="K89" s="2"/>
      <c r="L89" s="1">
        <v>-3.0</v>
      </c>
      <c r="M89" s="1"/>
      <c r="N89" s="1">
        <v>11.839933333333333</v>
      </c>
      <c r="O89" s="1" t="s">
        <v>7900</v>
      </c>
      <c r="P89" s="1" t="s">
        <v>8201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29</v>
      </c>
      <c r="B90" s="1" t="s">
        <v>17</v>
      </c>
      <c r="C90" s="1">
        <v>628.0</v>
      </c>
      <c r="D90" s="1">
        <v>0.0</v>
      </c>
      <c r="E90" s="2"/>
      <c r="F90" s="1" t="s">
        <v>30</v>
      </c>
      <c r="G90" s="1" t="s">
        <v>31</v>
      </c>
      <c r="H90" s="1" t="s">
        <v>8202</v>
      </c>
      <c r="I90" s="1" t="s">
        <v>8203</v>
      </c>
      <c r="J90" s="1" t="s">
        <v>8203</v>
      </c>
      <c r="K90" s="2"/>
      <c r="L90" s="1">
        <v>3.0</v>
      </c>
      <c r="M90" s="1"/>
      <c r="N90" s="1">
        <v>18.749983333333333</v>
      </c>
      <c r="O90" s="1" t="s">
        <v>7900</v>
      </c>
      <c r="P90" s="1" t="s">
        <v>8204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29</v>
      </c>
      <c r="B91" s="1" t="s">
        <v>17</v>
      </c>
      <c r="C91" s="1">
        <v>333.0</v>
      </c>
      <c r="D91" s="1">
        <v>0.0</v>
      </c>
      <c r="E91" s="2"/>
      <c r="F91" s="1" t="s">
        <v>30</v>
      </c>
      <c r="G91" s="1" t="s">
        <v>31</v>
      </c>
      <c r="H91" s="1" t="s">
        <v>8205</v>
      </c>
      <c r="I91" s="1" t="s">
        <v>8206</v>
      </c>
      <c r="J91" s="1" t="s">
        <v>8206</v>
      </c>
      <c r="K91" s="2"/>
      <c r="L91" s="1">
        <v>0.0</v>
      </c>
      <c r="M91" s="1"/>
      <c r="N91" s="1">
        <v>15.538133333333333</v>
      </c>
      <c r="O91" s="1" t="s">
        <v>7900</v>
      </c>
      <c r="P91" s="1" t="s">
        <v>8207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24</v>
      </c>
      <c r="B92" s="1" t="s">
        <v>17</v>
      </c>
      <c r="C92" s="1">
        <v>394.0</v>
      </c>
      <c r="D92" s="1">
        <v>0.0</v>
      </c>
      <c r="E92" s="1" t="s">
        <v>8132</v>
      </c>
      <c r="F92" s="1" t="s">
        <v>62</v>
      </c>
      <c r="G92" s="1" t="s">
        <v>31</v>
      </c>
      <c r="H92" s="1" t="s">
        <v>8208</v>
      </c>
      <c r="I92" s="1" t="s">
        <v>8209</v>
      </c>
      <c r="J92" s="1" t="s">
        <v>8210</v>
      </c>
      <c r="K92" s="1" t="s">
        <v>8211</v>
      </c>
      <c r="L92" s="1">
        <v>0.0</v>
      </c>
      <c r="M92" s="1">
        <v>0.0021333333333333334</v>
      </c>
      <c r="N92" s="1">
        <v>24.922366666666665</v>
      </c>
      <c r="O92" s="1" t="s">
        <v>27</v>
      </c>
      <c r="P92" s="1" t="s">
        <v>8212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24</v>
      </c>
      <c r="B93" s="1" t="s">
        <v>17</v>
      </c>
      <c r="C93" s="1">
        <v>247.0</v>
      </c>
      <c r="D93" s="1">
        <v>62.0</v>
      </c>
      <c r="E93" s="2"/>
      <c r="F93" s="1" t="s">
        <v>18</v>
      </c>
      <c r="G93" s="1" t="s">
        <v>19</v>
      </c>
      <c r="H93" s="1" t="s">
        <v>8213</v>
      </c>
      <c r="I93" s="1" t="s">
        <v>8214</v>
      </c>
      <c r="J93" s="1" t="s">
        <v>8214</v>
      </c>
      <c r="K93" s="2"/>
      <c r="L93" s="1">
        <v>-6.0</v>
      </c>
      <c r="M93" s="1"/>
      <c r="N93" s="1">
        <v>12.78055</v>
      </c>
      <c r="O93" s="1" t="s">
        <v>27</v>
      </c>
      <c r="P93" s="1" t="s">
        <v>8137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24</v>
      </c>
      <c r="B94" s="1" t="s">
        <v>17</v>
      </c>
      <c r="C94" s="1">
        <v>209.0</v>
      </c>
      <c r="D94" s="1">
        <v>50.0</v>
      </c>
      <c r="E94" s="2"/>
      <c r="F94" s="1" t="s">
        <v>18</v>
      </c>
      <c r="G94" s="1" t="s">
        <v>31</v>
      </c>
      <c r="H94" s="1" t="s">
        <v>8215</v>
      </c>
      <c r="I94" s="1" t="s">
        <v>8216</v>
      </c>
      <c r="J94" s="1" t="s">
        <v>8216</v>
      </c>
      <c r="K94" s="2"/>
      <c r="L94" s="1">
        <v>-9.0</v>
      </c>
      <c r="M94" s="1"/>
      <c r="N94" s="1">
        <v>9.4438</v>
      </c>
      <c r="O94" s="1" t="s">
        <v>27</v>
      </c>
      <c r="P94" s="1" t="s">
        <v>7966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98</v>
      </c>
      <c r="B95" s="1" t="s">
        <v>17</v>
      </c>
      <c r="C95" s="1">
        <v>658.0</v>
      </c>
      <c r="D95" s="1">
        <v>0.0</v>
      </c>
      <c r="E95" s="1" t="s">
        <v>163</v>
      </c>
      <c r="F95" s="1" t="s">
        <v>30</v>
      </c>
      <c r="G95" s="1" t="s">
        <v>31</v>
      </c>
      <c r="H95" s="1" t="s">
        <v>8217</v>
      </c>
      <c r="I95" s="1" t="s">
        <v>8218</v>
      </c>
      <c r="J95" s="1" t="s">
        <v>8218</v>
      </c>
      <c r="K95" s="2"/>
      <c r="L95" s="1">
        <v>-3.0</v>
      </c>
      <c r="M95" s="1"/>
      <c r="N95" s="1">
        <v>11.621633333333333</v>
      </c>
      <c r="O95" s="1" t="s">
        <v>7900</v>
      </c>
      <c r="P95" s="1" t="s">
        <v>8219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16</v>
      </c>
      <c r="B96" s="1" t="s">
        <v>17</v>
      </c>
      <c r="C96" s="3">
        <v>2104.05</v>
      </c>
      <c r="D96" s="1">
        <v>1132.95</v>
      </c>
      <c r="E96" s="1" t="s">
        <v>8132</v>
      </c>
      <c r="F96" s="1" t="s">
        <v>62</v>
      </c>
      <c r="G96" s="1" t="s">
        <v>19</v>
      </c>
      <c r="H96" s="1" t="s">
        <v>8220</v>
      </c>
      <c r="I96" s="1" t="s">
        <v>8221</v>
      </c>
      <c r="J96" s="1" t="s">
        <v>8222</v>
      </c>
      <c r="K96" s="1" t="s">
        <v>8223</v>
      </c>
      <c r="L96" s="1">
        <v>2.0</v>
      </c>
      <c r="M96" s="1">
        <v>0.0022833333333333334</v>
      </c>
      <c r="N96" s="1">
        <v>45.47891666666667</v>
      </c>
      <c r="O96" s="1" t="s">
        <v>22</v>
      </c>
      <c r="P96" s="1" t="s">
        <v>8224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24</v>
      </c>
      <c r="B97" s="1" t="s">
        <v>17</v>
      </c>
      <c r="C97" s="3">
        <v>309.0</v>
      </c>
      <c r="D97" s="1">
        <v>0.0</v>
      </c>
      <c r="E97" s="1" t="s">
        <v>8132</v>
      </c>
      <c r="F97" s="1" t="s">
        <v>62</v>
      </c>
      <c r="G97" s="1" t="s">
        <v>19</v>
      </c>
      <c r="H97" s="1" t="s">
        <v>8225</v>
      </c>
      <c r="I97" s="1" t="s">
        <v>8226</v>
      </c>
      <c r="J97" s="1" t="s">
        <v>8227</v>
      </c>
      <c r="K97" s="1" t="s">
        <v>8228</v>
      </c>
      <c r="L97" s="1">
        <v>-12.0</v>
      </c>
      <c r="M97" s="1">
        <v>0.002266666666666667</v>
      </c>
      <c r="N97" s="1">
        <v>12.757766666666667</v>
      </c>
      <c r="O97" s="1" t="s">
        <v>27</v>
      </c>
      <c r="P97" s="1" t="s">
        <v>8229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36</v>
      </c>
      <c r="B98" s="1" t="s">
        <v>17</v>
      </c>
      <c r="C98" s="1">
        <v>323.0</v>
      </c>
      <c r="D98" s="1">
        <v>0.0</v>
      </c>
      <c r="E98" s="1" t="s">
        <v>37</v>
      </c>
      <c r="F98" s="1" t="s">
        <v>30</v>
      </c>
      <c r="G98" s="1" t="s">
        <v>31</v>
      </c>
      <c r="H98" s="1" t="s">
        <v>8230</v>
      </c>
      <c r="I98" s="1" t="s">
        <v>8231</v>
      </c>
      <c r="J98" s="1" t="s">
        <v>8231</v>
      </c>
      <c r="K98" s="2"/>
      <c r="L98" s="1">
        <v>-3.0</v>
      </c>
      <c r="M98" s="1"/>
      <c r="N98" s="1">
        <v>11.186266666666667</v>
      </c>
      <c r="O98" s="1" t="s">
        <v>7900</v>
      </c>
      <c r="P98" s="1" t="s">
        <v>8232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29</v>
      </c>
      <c r="B99" s="1" t="s">
        <v>17</v>
      </c>
      <c r="C99" s="1">
        <v>331.0</v>
      </c>
      <c r="D99" s="1">
        <v>0.0</v>
      </c>
      <c r="E99" s="2"/>
      <c r="F99" s="1" t="s">
        <v>30</v>
      </c>
      <c r="G99" s="1" t="s">
        <v>31</v>
      </c>
      <c r="H99" s="1" t="s">
        <v>8233</v>
      </c>
      <c r="I99" s="1" t="s">
        <v>8234</v>
      </c>
      <c r="J99" s="1" t="s">
        <v>8234</v>
      </c>
      <c r="K99" s="2"/>
      <c r="L99" s="1">
        <v>-4.0</v>
      </c>
      <c r="M99" s="1"/>
      <c r="N99" s="1">
        <v>10.877583333333334</v>
      </c>
      <c r="O99" s="1" t="s">
        <v>7900</v>
      </c>
      <c r="P99" s="1" t="s">
        <v>8235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24</v>
      </c>
      <c r="B100" s="1" t="s">
        <v>17</v>
      </c>
      <c r="C100" s="1">
        <v>306.0</v>
      </c>
      <c r="D100" s="1">
        <v>0.0</v>
      </c>
      <c r="E100" s="1" t="s">
        <v>8132</v>
      </c>
      <c r="F100" s="1" t="s">
        <v>62</v>
      </c>
      <c r="G100" s="1" t="s">
        <v>31</v>
      </c>
      <c r="H100" s="1" t="s">
        <v>8236</v>
      </c>
      <c r="I100" s="1" t="s">
        <v>8237</v>
      </c>
      <c r="J100" s="1" t="s">
        <v>8238</v>
      </c>
      <c r="K100" s="1" t="s">
        <v>8239</v>
      </c>
      <c r="L100" s="1">
        <v>-11.0</v>
      </c>
      <c r="M100" s="1">
        <v>0.0023666666666666667</v>
      </c>
      <c r="N100" s="1">
        <v>7.751816666666667</v>
      </c>
      <c r="O100" s="1" t="s">
        <v>27</v>
      </c>
      <c r="P100" s="1" t="s">
        <v>8240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36</v>
      </c>
      <c r="B101" s="1" t="s">
        <v>17</v>
      </c>
      <c r="C101" s="1">
        <v>329.0</v>
      </c>
      <c r="D101" s="1">
        <v>0.0</v>
      </c>
      <c r="E101" s="1" t="s">
        <v>37</v>
      </c>
      <c r="F101" s="1" t="s">
        <v>30</v>
      </c>
      <c r="G101" s="1" t="s">
        <v>31</v>
      </c>
      <c r="H101" s="1" t="s">
        <v>8241</v>
      </c>
      <c r="I101" s="1" t="s">
        <v>8242</v>
      </c>
      <c r="J101" s="1" t="s">
        <v>8242</v>
      </c>
      <c r="K101" s="2"/>
      <c r="L101" s="1">
        <v>-5.0</v>
      </c>
      <c r="M101" s="1"/>
      <c r="N101" s="1">
        <v>9.526283333333334</v>
      </c>
      <c r="O101" s="1" t="s">
        <v>7900</v>
      </c>
      <c r="P101" s="1" t="s">
        <v>8243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36</v>
      </c>
      <c r="B102" s="1" t="s">
        <v>17</v>
      </c>
      <c r="C102" s="1">
        <v>351.0</v>
      </c>
      <c r="D102" s="1">
        <v>0.0</v>
      </c>
      <c r="E102" s="1" t="s">
        <v>37</v>
      </c>
      <c r="F102" s="1" t="s">
        <v>30</v>
      </c>
      <c r="G102" s="1" t="s">
        <v>31</v>
      </c>
      <c r="H102" s="1" t="s">
        <v>8244</v>
      </c>
      <c r="I102" s="1" t="s">
        <v>8245</v>
      </c>
      <c r="J102" s="1" t="s">
        <v>8245</v>
      </c>
      <c r="K102" s="2"/>
      <c r="L102" s="1">
        <v>-2.0</v>
      </c>
      <c r="M102" s="1"/>
      <c r="N102" s="1">
        <v>20.16565</v>
      </c>
      <c r="O102" s="1" t="s">
        <v>7900</v>
      </c>
      <c r="P102" s="1" t="s">
        <v>8246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98</v>
      </c>
      <c r="B103" s="1" t="s">
        <v>17</v>
      </c>
      <c r="C103" s="3">
        <v>588.0</v>
      </c>
      <c r="D103" s="1">
        <v>0.0</v>
      </c>
      <c r="E103" s="1" t="s">
        <v>990</v>
      </c>
      <c r="F103" s="1" t="s">
        <v>30</v>
      </c>
      <c r="G103" s="1" t="s">
        <v>31</v>
      </c>
      <c r="H103" s="1" t="s">
        <v>8247</v>
      </c>
      <c r="I103" s="1" t="s">
        <v>8248</v>
      </c>
      <c r="J103" s="1" t="s">
        <v>8248</v>
      </c>
      <c r="K103" s="2"/>
      <c r="L103" s="1">
        <v>-4.0</v>
      </c>
      <c r="M103" s="1"/>
      <c r="N103" s="1">
        <v>10.056766666666666</v>
      </c>
      <c r="O103" s="1" t="s">
        <v>7900</v>
      </c>
      <c r="P103" s="1" t="s">
        <v>8249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36</v>
      </c>
      <c r="B104" s="1" t="s">
        <v>17</v>
      </c>
      <c r="C104" s="3">
        <v>364.0</v>
      </c>
      <c r="D104" s="1">
        <v>0.0</v>
      </c>
      <c r="E104" s="1" t="s">
        <v>37</v>
      </c>
      <c r="F104" s="1" t="s">
        <v>30</v>
      </c>
      <c r="G104" s="1" t="s">
        <v>31</v>
      </c>
      <c r="H104" s="1" t="s">
        <v>8250</v>
      </c>
      <c r="I104" s="1" t="s">
        <v>8251</v>
      </c>
      <c r="J104" s="1" t="s">
        <v>8251</v>
      </c>
      <c r="K104" s="2"/>
      <c r="L104" s="1">
        <v>-4.0</v>
      </c>
      <c r="M104" s="1"/>
      <c r="N104" s="1">
        <v>10.646816666666666</v>
      </c>
      <c r="O104" s="1" t="s">
        <v>7900</v>
      </c>
      <c r="P104" s="1" t="s">
        <v>8252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16</v>
      </c>
      <c r="B105" s="1" t="s">
        <v>17</v>
      </c>
      <c r="C105" s="1">
        <v>20.0</v>
      </c>
      <c r="D105" s="1">
        <v>35.0</v>
      </c>
      <c r="E105" s="2"/>
      <c r="F105" s="1" t="s">
        <v>18</v>
      </c>
      <c r="G105" s="1" t="s">
        <v>19</v>
      </c>
      <c r="H105" s="1" t="s">
        <v>8253</v>
      </c>
      <c r="I105" s="1" t="s">
        <v>8254</v>
      </c>
      <c r="J105" s="1" t="s">
        <v>8254</v>
      </c>
      <c r="K105" s="2"/>
      <c r="L105" s="1">
        <v>-4.0</v>
      </c>
      <c r="M105" s="1"/>
      <c r="N105" s="1">
        <v>0.42838333333333334</v>
      </c>
      <c r="O105" s="1" t="s">
        <v>22</v>
      </c>
      <c r="P105" s="1" t="s">
        <v>8255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29</v>
      </c>
      <c r="B106" s="1" t="s">
        <v>17</v>
      </c>
      <c r="C106" s="3">
        <v>388.0</v>
      </c>
      <c r="D106" s="1">
        <v>0.0</v>
      </c>
      <c r="E106" s="2"/>
      <c r="F106" s="1" t="s">
        <v>30</v>
      </c>
      <c r="G106" s="1" t="s">
        <v>31</v>
      </c>
      <c r="H106" s="1" t="s">
        <v>8256</v>
      </c>
      <c r="I106" s="1" t="s">
        <v>8257</v>
      </c>
      <c r="J106" s="1" t="s">
        <v>8257</v>
      </c>
      <c r="K106" s="2"/>
      <c r="L106" s="1">
        <v>-5.0</v>
      </c>
      <c r="M106" s="1"/>
      <c r="N106" s="1">
        <v>9.214216666666667</v>
      </c>
      <c r="O106" s="1" t="s">
        <v>7900</v>
      </c>
      <c r="P106" s="1" t="s">
        <v>8258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29</v>
      </c>
      <c r="B107" s="1" t="s">
        <v>17</v>
      </c>
      <c r="C107" s="1">
        <v>425.0</v>
      </c>
      <c r="D107" s="1">
        <v>0.0</v>
      </c>
      <c r="E107" s="2"/>
      <c r="F107" s="1" t="s">
        <v>30</v>
      </c>
      <c r="G107" s="1" t="s">
        <v>31</v>
      </c>
      <c r="H107" s="1" t="s">
        <v>8259</v>
      </c>
      <c r="I107" s="1" t="s">
        <v>8260</v>
      </c>
      <c r="J107" s="1" t="s">
        <v>8260</v>
      </c>
      <c r="K107" s="2"/>
      <c r="L107" s="1">
        <v>-6.0</v>
      </c>
      <c r="M107" s="1"/>
      <c r="N107" s="1">
        <v>8.442566666666666</v>
      </c>
      <c r="O107" s="1" t="s">
        <v>7900</v>
      </c>
      <c r="P107" s="1" t="s">
        <v>8261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98</v>
      </c>
      <c r="B108" s="1" t="s">
        <v>17</v>
      </c>
      <c r="C108" s="1">
        <v>487.0</v>
      </c>
      <c r="D108" s="1">
        <v>0.0</v>
      </c>
      <c r="E108" s="1" t="s">
        <v>8262</v>
      </c>
      <c r="F108" s="1" t="s">
        <v>30</v>
      </c>
      <c r="G108" s="1" t="s">
        <v>31</v>
      </c>
      <c r="H108" s="1" t="s">
        <v>8263</v>
      </c>
      <c r="I108" s="1" t="s">
        <v>8264</v>
      </c>
      <c r="J108" s="1" t="s">
        <v>8264</v>
      </c>
      <c r="K108" s="2"/>
      <c r="L108" s="1">
        <v>0.0</v>
      </c>
      <c r="M108" s="1"/>
      <c r="N108" s="1">
        <v>14.335866666666666</v>
      </c>
      <c r="O108" s="1" t="s">
        <v>7900</v>
      </c>
      <c r="P108" s="1" t="s">
        <v>8265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29</v>
      </c>
      <c r="B109" s="1" t="s">
        <v>17</v>
      </c>
      <c r="C109" s="1">
        <v>333.0</v>
      </c>
      <c r="D109" s="1">
        <v>0.0</v>
      </c>
      <c r="E109" s="2"/>
      <c r="F109" s="1" t="s">
        <v>30</v>
      </c>
      <c r="G109" s="1" t="s">
        <v>31</v>
      </c>
      <c r="H109" s="1" t="s">
        <v>8266</v>
      </c>
      <c r="I109" s="1" t="s">
        <v>8267</v>
      </c>
      <c r="J109" s="1" t="s">
        <v>8267</v>
      </c>
      <c r="K109" s="2"/>
      <c r="L109" s="1">
        <v>-7.0</v>
      </c>
      <c r="M109" s="1"/>
      <c r="N109" s="1">
        <v>7.68785</v>
      </c>
      <c r="O109" s="1" t="s">
        <v>7900</v>
      </c>
      <c r="P109" s="1" t="s">
        <v>8268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36</v>
      </c>
      <c r="B110" s="1" t="s">
        <v>17</v>
      </c>
      <c r="C110" s="1">
        <v>324.0</v>
      </c>
      <c r="D110" s="1">
        <v>0.0</v>
      </c>
      <c r="E110" s="1" t="s">
        <v>37</v>
      </c>
      <c r="F110" s="1" t="s">
        <v>30</v>
      </c>
      <c r="G110" s="1" t="s">
        <v>31</v>
      </c>
      <c r="H110" s="1" t="s">
        <v>8269</v>
      </c>
      <c r="I110" s="1" t="s">
        <v>8270</v>
      </c>
      <c r="J110" s="1" t="s">
        <v>8270</v>
      </c>
      <c r="K110" s="2"/>
      <c r="L110" s="1">
        <v>-7.0</v>
      </c>
      <c r="M110" s="1"/>
      <c r="N110" s="1">
        <v>7.38125</v>
      </c>
      <c r="O110" s="1" t="s">
        <v>7900</v>
      </c>
      <c r="P110" s="1" t="s">
        <v>8271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16</v>
      </c>
      <c r="B111" s="1" t="s">
        <v>17</v>
      </c>
      <c r="C111" s="1">
        <v>209.0</v>
      </c>
      <c r="D111" s="1">
        <v>0.0</v>
      </c>
      <c r="E111" s="2"/>
      <c r="F111" s="1" t="s">
        <v>18</v>
      </c>
      <c r="G111" s="1" t="s">
        <v>19</v>
      </c>
      <c r="H111" s="1" t="s">
        <v>8272</v>
      </c>
      <c r="I111" s="1" t="s">
        <v>8273</v>
      </c>
      <c r="J111" s="1" t="s">
        <v>8273</v>
      </c>
      <c r="K111" s="2"/>
      <c r="L111" s="1">
        <v>0.0</v>
      </c>
      <c r="M111" s="1"/>
      <c r="N111" s="1">
        <v>4.494666666666666</v>
      </c>
      <c r="O111" s="1" t="s">
        <v>22</v>
      </c>
      <c r="P111" s="1" t="s">
        <v>8274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36</v>
      </c>
      <c r="B112" s="1" t="s">
        <v>17</v>
      </c>
      <c r="C112" s="1">
        <v>299.0</v>
      </c>
      <c r="D112" s="1">
        <v>0.0</v>
      </c>
      <c r="E112" s="1" t="s">
        <v>37</v>
      </c>
      <c r="F112" s="1" t="s">
        <v>30</v>
      </c>
      <c r="G112" s="1" t="s">
        <v>31</v>
      </c>
      <c r="H112" s="1" t="s">
        <v>8275</v>
      </c>
      <c r="I112" s="1" t="s">
        <v>8276</v>
      </c>
      <c r="J112" s="1" t="s">
        <v>8276</v>
      </c>
      <c r="K112" s="2"/>
      <c r="L112" s="1">
        <v>0.0</v>
      </c>
      <c r="M112" s="1"/>
      <c r="N112" s="1">
        <v>15.44325</v>
      </c>
      <c r="O112" s="1" t="s">
        <v>7900</v>
      </c>
      <c r="P112" s="1" t="s">
        <v>8277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29</v>
      </c>
      <c r="B113" s="1" t="s">
        <v>17</v>
      </c>
      <c r="C113" s="3">
        <v>418.0</v>
      </c>
      <c r="D113" s="1">
        <v>0.0</v>
      </c>
      <c r="E113" s="2"/>
      <c r="F113" s="1" t="s">
        <v>30</v>
      </c>
      <c r="G113" s="1" t="s">
        <v>31</v>
      </c>
      <c r="H113" s="1" t="s">
        <v>8278</v>
      </c>
      <c r="I113" s="1" t="s">
        <v>8279</v>
      </c>
      <c r="J113" s="1" t="s">
        <v>8279</v>
      </c>
      <c r="K113" s="2"/>
      <c r="L113" s="1">
        <v>-2.0</v>
      </c>
      <c r="M113" s="1"/>
      <c r="N113" s="1">
        <v>12.46445</v>
      </c>
      <c r="O113" s="1" t="s">
        <v>7900</v>
      </c>
      <c r="P113" s="1" t="s">
        <v>8280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29</v>
      </c>
      <c r="B114" s="1" t="s">
        <v>17</v>
      </c>
      <c r="C114" s="3">
        <v>388.0</v>
      </c>
      <c r="D114" s="1">
        <v>0.0</v>
      </c>
      <c r="E114" s="2"/>
      <c r="F114" s="1" t="s">
        <v>30</v>
      </c>
      <c r="G114" s="1" t="s">
        <v>19</v>
      </c>
      <c r="H114" s="1" t="s">
        <v>8281</v>
      </c>
      <c r="I114" s="1" t="s">
        <v>8282</v>
      </c>
      <c r="J114" s="1" t="s">
        <v>8282</v>
      </c>
      <c r="K114" s="2"/>
      <c r="L114" s="1">
        <v>-1.0</v>
      </c>
      <c r="M114" s="1"/>
      <c r="N114" s="1">
        <v>13.215533333333333</v>
      </c>
      <c r="O114" s="1" t="s">
        <v>7900</v>
      </c>
      <c r="P114" s="1" t="s">
        <v>8283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29</v>
      </c>
      <c r="B115" s="1" t="s">
        <v>17</v>
      </c>
      <c r="C115" s="3">
        <v>274.0</v>
      </c>
      <c r="D115" s="1">
        <v>0.0</v>
      </c>
      <c r="E115" s="2"/>
      <c r="F115" s="1" t="s">
        <v>30</v>
      </c>
      <c r="G115" s="1" t="s">
        <v>19</v>
      </c>
      <c r="H115" s="1" t="s">
        <v>8284</v>
      </c>
      <c r="I115" s="1" t="s">
        <v>8285</v>
      </c>
      <c r="J115" s="1" t="s">
        <v>8285</v>
      </c>
      <c r="K115" s="2"/>
      <c r="L115" s="1">
        <v>-8.0</v>
      </c>
      <c r="M115" s="1"/>
      <c r="N115" s="1">
        <v>6.126933333333334</v>
      </c>
      <c r="O115" s="1" t="s">
        <v>7900</v>
      </c>
      <c r="P115" s="1" t="s">
        <v>8286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29</v>
      </c>
      <c r="B116" s="1" t="s">
        <v>17</v>
      </c>
      <c r="C116" s="1">
        <v>264.0</v>
      </c>
      <c r="D116" s="1">
        <v>0.0</v>
      </c>
      <c r="E116" s="2"/>
      <c r="F116" s="1" t="s">
        <v>30</v>
      </c>
      <c r="G116" s="1" t="s">
        <v>19</v>
      </c>
      <c r="H116" s="1" t="s">
        <v>8287</v>
      </c>
      <c r="I116" s="1" t="s">
        <v>8288</v>
      </c>
      <c r="J116" s="1" t="s">
        <v>8288</v>
      </c>
      <c r="K116" s="2"/>
      <c r="L116" s="1">
        <v>-3.0</v>
      </c>
      <c r="M116" s="1"/>
      <c r="N116" s="1">
        <v>11.39695</v>
      </c>
      <c r="O116" s="1" t="s">
        <v>7900</v>
      </c>
      <c r="P116" s="1" t="s">
        <v>8289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16</v>
      </c>
      <c r="B117" s="1" t="s">
        <v>17</v>
      </c>
      <c r="C117" s="3">
        <v>314.0</v>
      </c>
      <c r="D117" s="1">
        <v>0.0</v>
      </c>
      <c r="E117" s="2"/>
      <c r="F117" s="1" t="s">
        <v>18</v>
      </c>
      <c r="G117" s="1" t="s">
        <v>19</v>
      </c>
      <c r="H117" s="1" t="s">
        <v>8290</v>
      </c>
      <c r="I117" s="1" t="s">
        <v>8291</v>
      </c>
      <c r="J117" s="1" t="s">
        <v>8291</v>
      </c>
      <c r="K117" s="2"/>
      <c r="L117" s="1">
        <v>2.0</v>
      </c>
      <c r="M117" s="1"/>
      <c r="N117" s="1">
        <v>7.3388</v>
      </c>
      <c r="O117" s="1" t="s">
        <v>22</v>
      </c>
      <c r="P117" s="1" t="s">
        <v>8292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29</v>
      </c>
      <c r="B118" s="1" t="s">
        <v>17</v>
      </c>
      <c r="C118" s="1">
        <v>264.0</v>
      </c>
      <c r="D118" s="1">
        <v>0.0</v>
      </c>
      <c r="E118" s="2"/>
      <c r="F118" s="1" t="s">
        <v>30</v>
      </c>
      <c r="G118" s="1" t="s">
        <v>31</v>
      </c>
      <c r="H118" s="1" t="s">
        <v>8293</v>
      </c>
      <c r="I118" s="1" t="s">
        <v>8294</v>
      </c>
      <c r="J118" s="1" t="s">
        <v>8294</v>
      </c>
      <c r="K118" s="2"/>
      <c r="L118" s="1">
        <v>-5.0</v>
      </c>
      <c r="M118" s="1"/>
      <c r="N118" s="1">
        <v>9.422933333333333</v>
      </c>
      <c r="O118" s="1" t="s">
        <v>7900</v>
      </c>
      <c r="P118" s="1" t="s">
        <v>7981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29</v>
      </c>
      <c r="B119" s="1" t="s">
        <v>17</v>
      </c>
      <c r="C119" s="1">
        <v>329.0</v>
      </c>
      <c r="D119" s="1">
        <v>0.0</v>
      </c>
      <c r="E119" s="2"/>
      <c r="F119" s="1" t="s">
        <v>30</v>
      </c>
      <c r="G119" s="1" t="s">
        <v>19</v>
      </c>
      <c r="H119" s="1" t="s">
        <v>8295</v>
      </c>
      <c r="I119" s="1" t="s">
        <v>8296</v>
      </c>
      <c r="J119" s="1" t="s">
        <v>8296</v>
      </c>
      <c r="K119" s="2"/>
      <c r="L119" s="1">
        <v>-6.0</v>
      </c>
      <c r="M119" s="1"/>
      <c r="N119" s="1">
        <v>8.183816666666667</v>
      </c>
      <c r="O119" s="1" t="s">
        <v>7900</v>
      </c>
      <c r="P119" s="1" t="s">
        <v>8297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24</v>
      </c>
      <c r="B120" s="1" t="s">
        <v>17</v>
      </c>
      <c r="C120" s="3">
        <v>326.0</v>
      </c>
      <c r="D120" s="1">
        <v>0.0</v>
      </c>
      <c r="E120" s="1" t="s">
        <v>37</v>
      </c>
      <c r="F120" s="1" t="s">
        <v>62</v>
      </c>
      <c r="G120" s="1" t="s">
        <v>31</v>
      </c>
      <c r="H120" s="1" t="s">
        <v>8298</v>
      </c>
      <c r="I120" s="1" t="s">
        <v>8299</v>
      </c>
      <c r="J120" s="1" t="s">
        <v>8300</v>
      </c>
      <c r="K120" s="1" t="s">
        <v>8301</v>
      </c>
      <c r="L120" s="1">
        <v>-5.0</v>
      </c>
      <c r="M120" s="1">
        <v>0.6145666666666667</v>
      </c>
      <c r="N120" s="1">
        <v>11.132216666666666</v>
      </c>
      <c r="O120" s="1" t="s">
        <v>27</v>
      </c>
      <c r="P120" s="1" t="s">
        <v>8302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24</v>
      </c>
      <c r="B121" s="1" t="s">
        <v>17</v>
      </c>
      <c r="C121" s="3">
        <v>578.0</v>
      </c>
      <c r="D121" s="1">
        <v>0.0</v>
      </c>
      <c r="E121" s="1" t="s">
        <v>37</v>
      </c>
      <c r="F121" s="1" t="s">
        <v>62</v>
      </c>
      <c r="G121" s="1" t="s">
        <v>19</v>
      </c>
      <c r="H121" s="1" t="s">
        <v>8303</v>
      </c>
      <c r="I121" s="1" t="s">
        <v>8304</v>
      </c>
      <c r="J121" s="1" t="s">
        <v>8305</v>
      </c>
      <c r="K121" s="1" t="s">
        <v>8306</v>
      </c>
      <c r="L121" s="1">
        <v>4.0</v>
      </c>
      <c r="M121" s="1">
        <v>3.2363333333333335</v>
      </c>
      <c r="N121" s="1">
        <v>12.452766666666667</v>
      </c>
      <c r="O121" s="1" t="s">
        <v>27</v>
      </c>
      <c r="P121" s="1" t="s">
        <v>8307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29</v>
      </c>
      <c r="B122" s="1" t="s">
        <v>17</v>
      </c>
      <c r="C122" s="1">
        <v>987.0</v>
      </c>
      <c r="D122" s="1">
        <v>0.0</v>
      </c>
      <c r="E122" s="2"/>
      <c r="F122" s="1" t="s">
        <v>30</v>
      </c>
      <c r="G122" s="1" t="s">
        <v>31</v>
      </c>
      <c r="H122" s="1" t="s">
        <v>8308</v>
      </c>
      <c r="I122" s="1" t="s">
        <v>8309</v>
      </c>
      <c r="J122" s="1" t="s">
        <v>8309</v>
      </c>
      <c r="K122" s="2"/>
      <c r="L122" s="1">
        <v>0.0</v>
      </c>
      <c r="M122" s="1"/>
      <c r="N122" s="1">
        <v>15.49035</v>
      </c>
      <c r="O122" s="1" t="s">
        <v>7900</v>
      </c>
      <c r="P122" s="1" t="s">
        <v>8310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29</v>
      </c>
      <c r="B123" s="1" t="s">
        <v>17</v>
      </c>
      <c r="C123" s="1">
        <v>319.0</v>
      </c>
      <c r="D123" s="1">
        <v>0.0</v>
      </c>
      <c r="E123" s="2"/>
      <c r="F123" s="1" t="s">
        <v>30</v>
      </c>
      <c r="G123" s="1" t="s">
        <v>31</v>
      </c>
      <c r="H123" s="1" t="s">
        <v>8311</v>
      </c>
      <c r="I123" s="1" t="s">
        <v>8312</v>
      </c>
      <c r="J123" s="1" t="s">
        <v>8312</v>
      </c>
      <c r="K123" s="2"/>
      <c r="L123" s="1">
        <v>-5.0</v>
      </c>
      <c r="M123" s="1"/>
      <c r="N123" s="1">
        <v>9.75295</v>
      </c>
      <c r="O123" s="1" t="s">
        <v>7900</v>
      </c>
      <c r="P123" s="1" t="s">
        <v>8313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98</v>
      </c>
      <c r="B124" s="1" t="s">
        <v>17</v>
      </c>
      <c r="C124" s="1">
        <v>224.0</v>
      </c>
      <c r="D124" s="1">
        <v>0.0</v>
      </c>
      <c r="E124" s="1" t="s">
        <v>8048</v>
      </c>
      <c r="F124" s="1" t="s">
        <v>30</v>
      </c>
      <c r="G124" s="1" t="s">
        <v>31</v>
      </c>
      <c r="H124" s="1" t="s">
        <v>8314</v>
      </c>
      <c r="I124" s="1" t="s">
        <v>8315</v>
      </c>
      <c r="J124" s="1" t="s">
        <v>8315</v>
      </c>
      <c r="K124" s="2"/>
      <c r="L124" s="1">
        <v>-1.0</v>
      </c>
      <c r="M124" s="1"/>
      <c r="N124" s="1">
        <v>13.584333333333333</v>
      </c>
      <c r="O124" s="1" t="s">
        <v>7900</v>
      </c>
      <c r="P124" s="1" t="s">
        <v>3026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36</v>
      </c>
      <c r="B125" s="1" t="s">
        <v>17</v>
      </c>
      <c r="C125" s="3">
        <v>299.0</v>
      </c>
      <c r="D125" s="1">
        <v>0.0</v>
      </c>
      <c r="E125" s="1" t="s">
        <v>37</v>
      </c>
      <c r="F125" s="1" t="s">
        <v>30</v>
      </c>
      <c r="G125" s="1" t="s">
        <v>31</v>
      </c>
      <c r="H125" s="1" t="s">
        <v>8316</v>
      </c>
      <c r="I125" s="1" t="s">
        <v>8317</v>
      </c>
      <c r="J125" s="1" t="s">
        <v>8317</v>
      </c>
      <c r="K125" s="2"/>
      <c r="L125" s="1">
        <v>-1.0</v>
      </c>
      <c r="M125" s="1"/>
      <c r="N125" s="1">
        <v>13.610283333333333</v>
      </c>
      <c r="O125" s="1" t="s">
        <v>7900</v>
      </c>
      <c r="P125" s="1" t="s">
        <v>8318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29</v>
      </c>
      <c r="B126" s="1" t="s">
        <v>17</v>
      </c>
      <c r="C126" s="1">
        <v>289.0</v>
      </c>
      <c r="D126" s="1">
        <v>0.0</v>
      </c>
      <c r="E126" s="2"/>
      <c r="F126" s="1" t="s">
        <v>30</v>
      </c>
      <c r="G126" s="1" t="s">
        <v>31</v>
      </c>
      <c r="H126" s="1" t="s">
        <v>8319</v>
      </c>
      <c r="I126" s="1" t="s">
        <v>8320</v>
      </c>
      <c r="J126" s="1" t="s">
        <v>8320</v>
      </c>
      <c r="K126" s="2"/>
      <c r="L126" s="1">
        <v>-3.0</v>
      </c>
      <c r="M126" s="1"/>
      <c r="N126" s="1">
        <v>11.5821</v>
      </c>
      <c r="O126" s="1" t="s">
        <v>7900</v>
      </c>
      <c r="P126" s="1" t="s">
        <v>8321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36</v>
      </c>
      <c r="B127" s="1" t="s">
        <v>17</v>
      </c>
      <c r="C127" s="1">
        <v>299.0</v>
      </c>
      <c r="D127" s="1">
        <v>0.0</v>
      </c>
      <c r="E127" s="1" t="s">
        <v>37</v>
      </c>
      <c r="F127" s="1" t="s">
        <v>30</v>
      </c>
      <c r="G127" s="1" t="s">
        <v>31</v>
      </c>
      <c r="H127" s="1" t="s">
        <v>8322</v>
      </c>
      <c r="I127" s="1" t="s">
        <v>8323</v>
      </c>
      <c r="J127" s="1" t="s">
        <v>8323</v>
      </c>
      <c r="K127" s="2"/>
      <c r="L127" s="1">
        <v>-7.0</v>
      </c>
      <c r="M127" s="1"/>
      <c r="N127" s="1">
        <v>7.493383333333333</v>
      </c>
      <c r="O127" s="1" t="s">
        <v>7900</v>
      </c>
      <c r="P127" s="1" t="s">
        <v>8324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24</v>
      </c>
      <c r="B128" s="1" t="s">
        <v>17</v>
      </c>
      <c r="C128" s="3">
        <v>249.0</v>
      </c>
      <c r="D128" s="1">
        <v>0.0</v>
      </c>
      <c r="E128" s="1" t="s">
        <v>37</v>
      </c>
      <c r="F128" s="1" t="s">
        <v>62</v>
      </c>
      <c r="G128" s="1" t="s">
        <v>19</v>
      </c>
      <c r="H128" s="1" t="s">
        <v>8325</v>
      </c>
      <c r="I128" s="1" t="s">
        <v>8326</v>
      </c>
      <c r="J128" s="1" t="s">
        <v>8327</v>
      </c>
      <c r="K128" s="1" t="s">
        <v>8328</v>
      </c>
      <c r="L128" s="1">
        <v>-9.0</v>
      </c>
      <c r="M128" s="1">
        <v>5.969633333333333</v>
      </c>
      <c r="N128" s="1">
        <v>8.623616666666667</v>
      </c>
      <c r="O128" s="1" t="s">
        <v>27</v>
      </c>
      <c r="P128" s="1" t="s">
        <v>5475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36</v>
      </c>
      <c r="B129" s="1" t="s">
        <v>17</v>
      </c>
      <c r="C129" s="1">
        <v>696.0</v>
      </c>
      <c r="D129" s="1">
        <v>0.0</v>
      </c>
      <c r="E129" s="1" t="s">
        <v>37</v>
      </c>
      <c r="F129" s="1" t="s">
        <v>30</v>
      </c>
      <c r="G129" s="1" t="s">
        <v>31</v>
      </c>
      <c r="H129" s="1" t="s">
        <v>8329</v>
      </c>
      <c r="I129" s="1" t="s">
        <v>8330</v>
      </c>
      <c r="J129" s="1" t="s">
        <v>8330</v>
      </c>
      <c r="K129" s="2"/>
      <c r="L129" s="1">
        <v>0.0</v>
      </c>
      <c r="M129" s="1"/>
      <c r="N129" s="1">
        <v>14.658083333333334</v>
      </c>
      <c r="O129" s="1" t="s">
        <v>7900</v>
      </c>
      <c r="P129" s="1" t="s">
        <v>8331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36</v>
      </c>
      <c r="B130" s="1" t="s">
        <v>17</v>
      </c>
      <c r="C130" s="1">
        <v>369.0</v>
      </c>
      <c r="D130" s="1">
        <v>0.0</v>
      </c>
      <c r="E130" s="1" t="s">
        <v>37</v>
      </c>
      <c r="F130" s="1" t="s">
        <v>30</v>
      </c>
      <c r="G130" s="1" t="s">
        <v>31</v>
      </c>
      <c r="H130" s="1" t="s">
        <v>8332</v>
      </c>
      <c r="I130" s="1" t="s">
        <v>8333</v>
      </c>
      <c r="J130" s="1" t="s">
        <v>8333</v>
      </c>
      <c r="K130" s="2"/>
      <c r="L130" s="1">
        <v>-7.0</v>
      </c>
      <c r="M130" s="1"/>
      <c r="N130" s="1">
        <v>7.692166666666667</v>
      </c>
      <c r="O130" s="1" t="s">
        <v>7900</v>
      </c>
      <c r="P130" s="1" t="s">
        <v>8334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29</v>
      </c>
      <c r="B131" s="1" t="s">
        <v>17</v>
      </c>
      <c r="C131" s="1">
        <v>264.0</v>
      </c>
      <c r="D131" s="1">
        <v>0.0</v>
      </c>
      <c r="E131" s="2"/>
      <c r="F131" s="1" t="s">
        <v>30</v>
      </c>
      <c r="G131" s="1" t="s">
        <v>31</v>
      </c>
      <c r="H131" s="1" t="s">
        <v>8335</v>
      </c>
      <c r="I131" s="1" t="s">
        <v>8336</v>
      </c>
      <c r="J131" s="1" t="s">
        <v>8336</v>
      </c>
      <c r="K131" s="2"/>
      <c r="L131" s="1">
        <v>-5.0</v>
      </c>
      <c r="M131" s="1"/>
      <c r="N131" s="1">
        <v>9.833866666666667</v>
      </c>
      <c r="O131" s="1" t="s">
        <v>7900</v>
      </c>
      <c r="P131" s="1" t="s">
        <v>8337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29</v>
      </c>
      <c r="B132" s="1" t="s">
        <v>17</v>
      </c>
      <c r="C132" s="1">
        <v>348.0</v>
      </c>
      <c r="D132" s="1">
        <v>0.0</v>
      </c>
      <c r="E132" s="2"/>
      <c r="F132" s="1" t="s">
        <v>30</v>
      </c>
      <c r="G132" s="1" t="s">
        <v>31</v>
      </c>
      <c r="H132" s="1" t="s">
        <v>8338</v>
      </c>
      <c r="I132" s="1" t="s">
        <v>8339</v>
      </c>
      <c r="J132" s="1" t="s">
        <v>8339</v>
      </c>
      <c r="K132" s="2"/>
      <c r="L132" s="1">
        <v>-7.0</v>
      </c>
      <c r="M132" s="1"/>
      <c r="N132" s="1">
        <v>7.072</v>
      </c>
      <c r="O132" s="1" t="s">
        <v>7900</v>
      </c>
      <c r="P132" s="1" t="s">
        <v>8340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29</v>
      </c>
      <c r="B133" s="1" t="s">
        <v>17</v>
      </c>
      <c r="C133" s="1">
        <v>603.0</v>
      </c>
      <c r="D133" s="1">
        <v>0.0</v>
      </c>
      <c r="E133" s="2"/>
      <c r="F133" s="1" t="s">
        <v>30</v>
      </c>
      <c r="G133" s="1" t="s">
        <v>31</v>
      </c>
      <c r="H133" s="1" t="s">
        <v>8341</v>
      </c>
      <c r="I133" s="1" t="s">
        <v>8342</v>
      </c>
      <c r="J133" s="1" t="s">
        <v>8342</v>
      </c>
      <c r="K133" s="2"/>
      <c r="L133" s="1">
        <v>1.0</v>
      </c>
      <c r="M133" s="1"/>
      <c r="N133" s="1">
        <v>16.969666666666665</v>
      </c>
      <c r="O133" s="1" t="s">
        <v>7900</v>
      </c>
      <c r="P133" s="1" t="s">
        <v>8343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36</v>
      </c>
      <c r="B134" s="1" t="s">
        <v>17</v>
      </c>
      <c r="C134" s="3">
        <v>264.0</v>
      </c>
      <c r="D134" s="1">
        <v>0.0</v>
      </c>
      <c r="E134" s="1" t="s">
        <v>37</v>
      </c>
      <c r="F134" s="1" t="s">
        <v>30</v>
      </c>
      <c r="G134" s="1" t="s">
        <v>31</v>
      </c>
      <c r="H134" s="1" t="s">
        <v>8344</v>
      </c>
      <c r="I134" s="1" t="s">
        <v>8345</v>
      </c>
      <c r="J134" s="1" t="s">
        <v>8345</v>
      </c>
      <c r="K134" s="2"/>
      <c r="L134" s="1">
        <v>0.0</v>
      </c>
      <c r="M134" s="1"/>
      <c r="N134" s="1">
        <v>14.0535</v>
      </c>
      <c r="O134" s="1" t="s">
        <v>7900</v>
      </c>
      <c r="P134" s="1" t="s">
        <v>8346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36</v>
      </c>
      <c r="B135" s="1" t="s">
        <v>17</v>
      </c>
      <c r="C135" s="1">
        <v>264.0</v>
      </c>
      <c r="D135" s="1">
        <v>0.0</v>
      </c>
      <c r="E135" s="1" t="s">
        <v>37</v>
      </c>
      <c r="F135" s="1" t="s">
        <v>30</v>
      </c>
      <c r="G135" s="1" t="s">
        <v>31</v>
      </c>
      <c r="H135" s="1" t="s">
        <v>8347</v>
      </c>
      <c r="I135" s="1" t="s">
        <v>8348</v>
      </c>
      <c r="J135" s="1" t="s">
        <v>8348</v>
      </c>
      <c r="K135" s="2"/>
      <c r="L135" s="1">
        <v>-2.0</v>
      </c>
      <c r="M135" s="1"/>
      <c r="N135" s="1">
        <v>12.924633333333333</v>
      </c>
      <c r="O135" s="1" t="s">
        <v>7900</v>
      </c>
      <c r="P135" s="1" t="s">
        <v>8349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98</v>
      </c>
      <c r="B136" s="1" t="s">
        <v>17</v>
      </c>
      <c r="C136" s="1">
        <v>792.0</v>
      </c>
      <c r="D136" s="1">
        <v>0.0</v>
      </c>
      <c r="E136" s="1" t="s">
        <v>8350</v>
      </c>
      <c r="F136" s="1" t="s">
        <v>30</v>
      </c>
      <c r="G136" s="1" t="s">
        <v>31</v>
      </c>
      <c r="H136" s="1" t="s">
        <v>8351</v>
      </c>
      <c r="I136" s="1" t="s">
        <v>8352</v>
      </c>
      <c r="J136" s="1" t="s">
        <v>8352</v>
      </c>
      <c r="K136" s="2"/>
      <c r="L136" s="1">
        <v>-1.0</v>
      </c>
      <c r="M136" s="1"/>
      <c r="N136" s="1">
        <v>17.35665</v>
      </c>
      <c r="O136" s="1" t="s">
        <v>7900</v>
      </c>
      <c r="P136" s="1" t="s">
        <v>8353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24</v>
      </c>
      <c r="B137" s="1" t="s">
        <v>17</v>
      </c>
      <c r="C137" s="1">
        <v>247.0</v>
      </c>
      <c r="D137" s="1">
        <v>62.0</v>
      </c>
      <c r="E137" s="2"/>
      <c r="F137" s="1" t="s">
        <v>18</v>
      </c>
      <c r="G137" s="1" t="s">
        <v>167</v>
      </c>
      <c r="H137" s="1" t="s">
        <v>8354</v>
      </c>
      <c r="I137" s="1" t="s">
        <v>8355</v>
      </c>
      <c r="J137" s="1" t="s">
        <v>8355</v>
      </c>
      <c r="K137" s="2"/>
      <c r="L137" s="1">
        <v>-12.0</v>
      </c>
      <c r="M137" s="1"/>
      <c r="N137" s="1">
        <v>7.2865</v>
      </c>
      <c r="O137" s="1" t="s">
        <v>27</v>
      </c>
      <c r="P137" s="1" t="s">
        <v>8356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98</v>
      </c>
      <c r="B138" s="1" t="s">
        <v>17</v>
      </c>
      <c r="C138" s="3">
        <v>329.0</v>
      </c>
      <c r="D138" s="1">
        <v>0.0</v>
      </c>
      <c r="E138" s="1" t="s">
        <v>8357</v>
      </c>
      <c r="F138" s="1" t="s">
        <v>30</v>
      </c>
      <c r="G138" s="1" t="s">
        <v>31</v>
      </c>
      <c r="H138" s="1" t="s">
        <v>8358</v>
      </c>
      <c r="I138" s="1" t="s">
        <v>8359</v>
      </c>
      <c r="J138" s="1" t="s">
        <v>8359</v>
      </c>
      <c r="K138" s="2"/>
      <c r="L138" s="1">
        <v>-1.0</v>
      </c>
      <c r="M138" s="1"/>
      <c r="N138" s="1">
        <v>13.68815</v>
      </c>
      <c r="O138" s="1" t="s">
        <v>7900</v>
      </c>
      <c r="P138" s="1" t="s">
        <v>8360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36</v>
      </c>
      <c r="B139" s="1" t="s">
        <v>17</v>
      </c>
      <c r="C139" s="1">
        <v>658.0</v>
      </c>
      <c r="D139" s="1">
        <v>0.0</v>
      </c>
      <c r="E139" s="1" t="s">
        <v>37</v>
      </c>
      <c r="F139" s="1" t="s">
        <v>30</v>
      </c>
      <c r="G139" s="1" t="s">
        <v>31</v>
      </c>
      <c r="H139" s="1" t="s">
        <v>8361</v>
      </c>
      <c r="I139" s="1" t="s">
        <v>8362</v>
      </c>
      <c r="J139" s="1" t="s">
        <v>8362</v>
      </c>
      <c r="K139" s="2"/>
      <c r="L139" s="1">
        <v>1.0</v>
      </c>
      <c r="M139" s="1"/>
      <c r="N139" s="1">
        <v>18.641083333333334</v>
      </c>
      <c r="O139" s="1" t="s">
        <v>7900</v>
      </c>
      <c r="P139" s="1" t="s">
        <v>8363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98</v>
      </c>
      <c r="B140" s="1" t="s">
        <v>17</v>
      </c>
      <c r="C140" s="1">
        <v>329.0</v>
      </c>
      <c r="D140" s="1">
        <v>0.0</v>
      </c>
      <c r="E140" s="1" t="s">
        <v>3957</v>
      </c>
      <c r="F140" s="1" t="s">
        <v>30</v>
      </c>
      <c r="G140" s="1" t="s">
        <v>31</v>
      </c>
      <c r="H140" s="1" t="s">
        <v>8364</v>
      </c>
      <c r="I140" s="1" t="s">
        <v>8365</v>
      </c>
      <c r="J140" s="1" t="s">
        <v>8365</v>
      </c>
      <c r="K140" s="2"/>
      <c r="L140" s="1">
        <v>-2.0</v>
      </c>
      <c r="M140" s="1"/>
      <c r="N140" s="1">
        <v>12.369766666666667</v>
      </c>
      <c r="O140" s="1" t="s">
        <v>7900</v>
      </c>
      <c r="P140" s="1" t="s">
        <v>1124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24</v>
      </c>
      <c r="B141" s="1" t="s">
        <v>17</v>
      </c>
      <c r="C141" s="1">
        <v>309.0</v>
      </c>
      <c r="D141" s="1">
        <v>0.0</v>
      </c>
      <c r="E141" s="1" t="s">
        <v>37</v>
      </c>
      <c r="F141" s="1" t="s">
        <v>62</v>
      </c>
      <c r="G141" s="1" t="s">
        <v>31</v>
      </c>
      <c r="H141" s="1" t="s">
        <v>8366</v>
      </c>
      <c r="I141" s="1" t="s">
        <v>8367</v>
      </c>
      <c r="J141" s="1" t="s">
        <v>8368</v>
      </c>
      <c r="K141" s="1" t="s">
        <v>8369</v>
      </c>
      <c r="L141" s="1">
        <v>-3.0</v>
      </c>
      <c r="M141" s="1">
        <v>1.4683666666666666</v>
      </c>
      <c r="N141" s="1">
        <v>18.5792</v>
      </c>
      <c r="O141" s="1" t="s">
        <v>27</v>
      </c>
      <c r="P141" s="1" t="s">
        <v>8229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36</v>
      </c>
      <c r="B142" s="1" t="s">
        <v>17</v>
      </c>
      <c r="C142" s="1">
        <v>618.0</v>
      </c>
      <c r="D142" s="1">
        <v>0.0</v>
      </c>
      <c r="E142" s="1" t="s">
        <v>37</v>
      </c>
      <c r="F142" s="1" t="s">
        <v>30</v>
      </c>
      <c r="G142" s="1" t="s">
        <v>31</v>
      </c>
      <c r="H142" s="1" t="s">
        <v>8370</v>
      </c>
      <c r="I142" s="1" t="s">
        <v>8371</v>
      </c>
      <c r="J142" s="1" t="s">
        <v>8371</v>
      </c>
      <c r="K142" s="2"/>
      <c r="L142" s="1">
        <v>-1.0</v>
      </c>
      <c r="M142" s="1"/>
      <c r="N142" s="1">
        <v>13.333733333333333</v>
      </c>
      <c r="O142" s="1" t="s">
        <v>7900</v>
      </c>
      <c r="P142" s="1" t="s">
        <v>8372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36</v>
      </c>
      <c r="B143" s="1" t="s">
        <v>17</v>
      </c>
      <c r="C143" s="1">
        <v>264.0</v>
      </c>
      <c r="D143" s="1">
        <v>0.0</v>
      </c>
      <c r="E143" s="1" t="s">
        <v>37</v>
      </c>
      <c r="F143" s="1" t="s">
        <v>30</v>
      </c>
      <c r="G143" s="1" t="s">
        <v>31</v>
      </c>
      <c r="H143" s="1" t="s">
        <v>8373</v>
      </c>
      <c r="I143" s="1" t="s">
        <v>8374</v>
      </c>
      <c r="J143" s="1" t="s">
        <v>8374</v>
      </c>
      <c r="K143" s="2"/>
      <c r="L143" s="1">
        <v>-3.0</v>
      </c>
      <c r="M143" s="1"/>
      <c r="N143" s="1">
        <v>11.021633333333334</v>
      </c>
      <c r="O143" s="1" t="s">
        <v>7900</v>
      </c>
      <c r="P143" s="1" t="s">
        <v>8375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16</v>
      </c>
      <c r="B144" s="1" t="s">
        <v>17</v>
      </c>
      <c r="C144" s="3">
        <v>368.0</v>
      </c>
      <c r="D144" s="1">
        <v>0.0</v>
      </c>
      <c r="E144" s="1" t="s">
        <v>8376</v>
      </c>
      <c r="F144" s="1" t="s">
        <v>62</v>
      </c>
      <c r="G144" s="1" t="s">
        <v>19</v>
      </c>
      <c r="H144" s="1" t="s">
        <v>8377</v>
      </c>
      <c r="I144" s="1" t="s">
        <v>8378</v>
      </c>
      <c r="J144" s="1" t="s">
        <v>8379</v>
      </c>
      <c r="K144" s="1" t="s">
        <v>8380</v>
      </c>
      <c r="L144" s="1">
        <v>-25.0</v>
      </c>
      <c r="M144" s="1">
        <v>0.011983333333333334</v>
      </c>
      <c r="N144" s="1">
        <v>11.969733333333334</v>
      </c>
      <c r="O144" s="1" t="s">
        <v>22</v>
      </c>
      <c r="P144" s="1" t="s">
        <v>8381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16</v>
      </c>
      <c r="B145" s="1" t="s">
        <v>17</v>
      </c>
      <c r="C145" s="1">
        <v>309.0</v>
      </c>
      <c r="D145" s="1">
        <v>0.0</v>
      </c>
      <c r="E145" s="2"/>
      <c r="F145" s="1" t="s">
        <v>18</v>
      </c>
      <c r="G145" s="1" t="s">
        <v>19</v>
      </c>
      <c r="H145" s="1" t="s">
        <v>8382</v>
      </c>
      <c r="I145" s="1" t="s">
        <v>8383</v>
      </c>
      <c r="J145" s="1" t="s">
        <v>8383</v>
      </c>
      <c r="K145" s="2"/>
      <c r="L145" s="1">
        <v>1.0</v>
      </c>
      <c r="M145" s="1"/>
      <c r="N145" s="1">
        <v>6.74005</v>
      </c>
      <c r="O145" s="1" t="s">
        <v>22</v>
      </c>
      <c r="P145" s="1" t="s">
        <v>8384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36</v>
      </c>
      <c r="B146" s="1" t="s">
        <v>17</v>
      </c>
      <c r="C146" s="3">
        <v>224.0</v>
      </c>
      <c r="D146" s="1">
        <v>0.0</v>
      </c>
      <c r="E146" s="1" t="s">
        <v>37</v>
      </c>
      <c r="F146" s="1" t="s">
        <v>30</v>
      </c>
      <c r="G146" s="1" t="s">
        <v>31</v>
      </c>
      <c r="H146" s="1" t="s">
        <v>8385</v>
      </c>
      <c r="I146" s="1" t="s">
        <v>8386</v>
      </c>
      <c r="J146" s="1" t="s">
        <v>8386</v>
      </c>
      <c r="K146" s="2"/>
      <c r="L146" s="1">
        <v>-1.0</v>
      </c>
      <c r="M146" s="1"/>
      <c r="N146" s="1">
        <v>13.758733333333334</v>
      </c>
      <c r="O146" s="1" t="s">
        <v>7900</v>
      </c>
      <c r="P146" s="1" t="s">
        <v>8387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36</v>
      </c>
      <c r="B147" s="1" t="s">
        <v>17</v>
      </c>
      <c r="C147" s="3">
        <v>329.0</v>
      </c>
      <c r="D147" s="1">
        <v>0.0</v>
      </c>
      <c r="E147" s="1" t="s">
        <v>37</v>
      </c>
      <c r="F147" s="1" t="s">
        <v>30</v>
      </c>
      <c r="G147" s="1" t="s">
        <v>31</v>
      </c>
      <c r="H147" s="1" t="s">
        <v>8388</v>
      </c>
      <c r="I147" s="1" t="s">
        <v>8389</v>
      </c>
      <c r="J147" s="1" t="s">
        <v>8389</v>
      </c>
      <c r="K147" s="2"/>
      <c r="L147" s="1">
        <v>0.0</v>
      </c>
      <c r="M147" s="1"/>
      <c r="N147" s="1">
        <v>15.261483333333333</v>
      </c>
      <c r="O147" s="1" t="s">
        <v>7900</v>
      </c>
      <c r="P147" s="1" t="s">
        <v>8390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29</v>
      </c>
      <c r="B148" s="1" t="s">
        <v>17</v>
      </c>
      <c r="C148" s="1">
        <v>492.0</v>
      </c>
      <c r="D148" s="1">
        <v>0.0</v>
      </c>
      <c r="E148" s="2"/>
      <c r="F148" s="1" t="s">
        <v>30</v>
      </c>
      <c r="G148" s="1" t="s">
        <v>31</v>
      </c>
      <c r="H148" s="1" t="s">
        <v>8391</v>
      </c>
      <c r="I148" s="1" t="s">
        <v>8392</v>
      </c>
      <c r="J148" s="1" t="s">
        <v>8392</v>
      </c>
      <c r="K148" s="2"/>
      <c r="L148" s="1">
        <v>1.0</v>
      </c>
      <c r="M148" s="1"/>
      <c r="N148" s="1">
        <v>16.886466666666667</v>
      </c>
      <c r="O148" s="1" t="s">
        <v>7900</v>
      </c>
      <c r="P148" s="1" t="s">
        <v>8393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98</v>
      </c>
      <c r="B149" s="1" t="s">
        <v>17</v>
      </c>
      <c r="C149" s="1">
        <v>329.0</v>
      </c>
      <c r="D149" s="1">
        <v>0.0</v>
      </c>
      <c r="E149" s="1" t="s">
        <v>537</v>
      </c>
      <c r="F149" s="1" t="s">
        <v>30</v>
      </c>
      <c r="G149" s="1" t="s">
        <v>31</v>
      </c>
      <c r="H149" s="1" t="s">
        <v>8394</v>
      </c>
      <c r="I149" s="1" t="s">
        <v>8395</v>
      </c>
      <c r="J149" s="1" t="s">
        <v>8395</v>
      </c>
      <c r="K149" s="2"/>
      <c r="L149" s="1">
        <v>-1.0</v>
      </c>
      <c r="M149" s="1"/>
      <c r="N149" s="1">
        <v>13.24705</v>
      </c>
      <c r="O149" s="1" t="s">
        <v>7900</v>
      </c>
      <c r="P149" s="1" t="s">
        <v>540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24</v>
      </c>
      <c r="B150" s="1" t="s">
        <v>17</v>
      </c>
      <c r="C150" s="1">
        <v>247.0</v>
      </c>
      <c r="D150" s="1">
        <v>62.0</v>
      </c>
      <c r="E150" s="2"/>
      <c r="F150" s="1" t="s">
        <v>18</v>
      </c>
      <c r="G150" s="1" t="s">
        <v>167</v>
      </c>
      <c r="H150" s="1" t="s">
        <v>8396</v>
      </c>
      <c r="I150" s="1" t="s">
        <v>8397</v>
      </c>
      <c r="J150" s="1" t="s">
        <v>8397</v>
      </c>
      <c r="K150" s="2"/>
      <c r="L150" s="1">
        <v>-10.0</v>
      </c>
      <c r="M150" s="1"/>
      <c r="N150" s="1">
        <v>8.129716666666667</v>
      </c>
      <c r="O150" s="1" t="s">
        <v>27</v>
      </c>
      <c r="P150" s="1" t="s">
        <v>8398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36</v>
      </c>
      <c r="B151" s="1" t="s">
        <v>17</v>
      </c>
      <c r="C151" s="1">
        <v>299.0</v>
      </c>
      <c r="D151" s="1">
        <v>0.0</v>
      </c>
      <c r="E151" s="1" t="s">
        <v>37</v>
      </c>
      <c r="F151" s="1" t="s">
        <v>30</v>
      </c>
      <c r="G151" s="1" t="s">
        <v>31</v>
      </c>
      <c r="H151" s="1" t="s">
        <v>8399</v>
      </c>
      <c r="I151" s="1" t="s">
        <v>8400</v>
      </c>
      <c r="J151" s="1" t="s">
        <v>8400</v>
      </c>
      <c r="K151" s="2"/>
      <c r="L151" s="1">
        <v>-9.0</v>
      </c>
      <c r="M151" s="1"/>
      <c r="N151" s="1">
        <v>5.662816666666667</v>
      </c>
      <c r="O151" s="1" t="s">
        <v>7900</v>
      </c>
      <c r="P151" s="1" t="s">
        <v>8401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36</v>
      </c>
      <c r="B152" s="1" t="s">
        <v>17</v>
      </c>
      <c r="C152" s="1">
        <v>329.0</v>
      </c>
      <c r="D152" s="1">
        <v>0.0</v>
      </c>
      <c r="E152" s="1" t="s">
        <v>37</v>
      </c>
      <c r="F152" s="1" t="s">
        <v>30</v>
      </c>
      <c r="G152" s="1" t="s">
        <v>31</v>
      </c>
      <c r="H152" s="1" t="s">
        <v>8402</v>
      </c>
      <c r="I152" s="1" t="s">
        <v>8403</v>
      </c>
      <c r="J152" s="1" t="s">
        <v>8403</v>
      </c>
      <c r="K152" s="2"/>
      <c r="L152" s="1">
        <v>-8.0</v>
      </c>
      <c r="M152" s="1"/>
      <c r="N152" s="1">
        <v>6.25725</v>
      </c>
      <c r="O152" s="1" t="s">
        <v>7900</v>
      </c>
      <c r="P152" s="1" t="s">
        <v>8404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36</v>
      </c>
      <c r="B153" s="1" t="s">
        <v>17</v>
      </c>
      <c r="C153" s="3">
        <v>353.0</v>
      </c>
      <c r="D153" s="1">
        <v>0.0</v>
      </c>
      <c r="E153" s="1" t="s">
        <v>37</v>
      </c>
      <c r="F153" s="1" t="s">
        <v>30</v>
      </c>
      <c r="G153" s="1" t="s">
        <v>31</v>
      </c>
      <c r="H153" s="1" t="s">
        <v>8405</v>
      </c>
      <c r="I153" s="1" t="s">
        <v>8406</v>
      </c>
      <c r="J153" s="1" t="s">
        <v>8406</v>
      </c>
      <c r="K153" s="2"/>
      <c r="L153" s="1">
        <v>-6.0</v>
      </c>
      <c r="M153" s="1"/>
      <c r="N153" s="1">
        <v>8.609283333333334</v>
      </c>
      <c r="O153" s="1" t="s">
        <v>7900</v>
      </c>
      <c r="P153" s="1" t="s">
        <v>8407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24</v>
      </c>
      <c r="B154" s="1" t="s">
        <v>17</v>
      </c>
      <c r="C154" s="1">
        <v>247.0</v>
      </c>
      <c r="D154" s="1">
        <v>62.0</v>
      </c>
      <c r="E154" s="2"/>
      <c r="F154" s="1" t="s">
        <v>18</v>
      </c>
      <c r="G154" s="1" t="s">
        <v>19</v>
      </c>
      <c r="H154" s="1" t="s">
        <v>8408</v>
      </c>
      <c r="I154" s="1" t="s">
        <v>8409</v>
      </c>
      <c r="J154" s="1" t="s">
        <v>8409</v>
      </c>
      <c r="K154" s="2"/>
      <c r="L154" s="1">
        <v>-9.0</v>
      </c>
      <c r="M154" s="1"/>
      <c r="N154" s="1">
        <v>10.093666666666667</v>
      </c>
      <c r="O154" s="1" t="s">
        <v>27</v>
      </c>
      <c r="P154" s="1" t="s">
        <v>8229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98</v>
      </c>
      <c r="B155" s="1" t="s">
        <v>17</v>
      </c>
      <c r="C155" s="1">
        <v>394.0</v>
      </c>
      <c r="D155" s="1">
        <v>0.0</v>
      </c>
      <c r="E155" s="1" t="s">
        <v>2621</v>
      </c>
      <c r="F155" s="1" t="s">
        <v>30</v>
      </c>
      <c r="G155" s="1" t="s">
        <v>31</v>
      </c>
      <c r="H155" s="1" t="s">
        <v>8410</v>
      </c>
      <c r="I155" s="1" t="s">
        <v>8411</v>
      </c>
      <c r="J155" s="1" t="s">
        <v>8411</v>
      </c>
      <c r="K155" s="2"/>
      <c r="L155" s="1">
        <v>4.0</v>
      </c>
      <c r="M155" s="1"/>
      <c r="N155" s="1">
        <v>19.344166666666666</v>
      </c>
      <c r="O155" s="1" t="s">
        <v>7900</v>
      </c>
      <c r="P155" s="1" t="s">
        <v>5928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16</v>
      </c>
      <c r="B156" s="1" t="s">
        <v>17</v>
      </c>
      <c r="C156" s="1">
        <v>996.0</v>
      </c>
      <c r="D156" s="1">
        <v>0.0</v>
      </c>
      <c r="E156" s="2"/>
      <c r="F156" s="1" t="s">
        <v>18</v>
      </c>
      <c r="G156" s="1" t="s">
        <v>19</v>
      </c>
      <c r="H156" s="1" t="s">
        <v>8412</v>
      </c>
      <c r="I156" s="1" t="s">
        <v>8413</v>
      </c>
      <c r="J156" s="1" t="s">
        <v>8413</v>
      </c>
      <c r="K156" s="2"/>
      <c r="L156" s="1">
        <v>10.0</v>
      </c>
      <c r="M156" s="1"/>
      <c r="N156" s="1">
        <v>15.152933333333333</v>
      </c>
      <c r="O156" s="1" t="s">
        <v>22</v>
      </c>
      <c r="P156" s="1" t="s">
        <v>8414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36</v>
      </c>
      <c r="B157" s="1" t="s">
        <v>17</v>
      </c>
      <c r="C157" s="1">
        <v>692.0</v>
      </c>
      <c r="D157" s="1">
        <v>0.0</v>
      </c>
      <c r="E157" s="1" t="s">
        <v>37</v>
      </c>
      <c r="F157" s="1" t="s">
        <v>30</v>
      </c>
      <c r="G157" s="1" t="s">
        <v>31</v>
      </c>
      <c r="H157" s="1" t="s">
        <v>8415</v>
      </c>
      <c r="I157" s="1" t="s">
        <v>8416</v>
      </c>
      <c r="J157" s="1" t="s">
        <v>8416</v>
      </c>
      <c r="K157" s="2"/>
      <c r="L157" s="1">
        <v>-3.0</v>
      </c>
      <c r="M157" s="1"/>
      <c r="N157" s="1">
        <v>11.570783333333333</v>
      </c>
      <c r="O157" s="1" t="s">
        <v>7900</v>
      </c>
      <c r="P157" s="1" t="s">
        <v>8417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24</v>
      </c>
      <c r="B158" s="1" t="s">
        <v>1749</v>
      </c>
      <c r="C158" s="3">
        <v>1701.0</v>
      </c>
      <c r="D158" s="1">
        <v>0.0</v>
      </c>
      <c r="E158" s="1" t="s">
        <v>8376</v>
      </c>
      <c r="F158" s="1" t="s">
        <v>62</v>
      </c>
      <c r="G158" s="1" t="s">
        <v>19</v>
      </c>
      <c r="H158" s="1" t="s">
        <v>8418</v>
      </c>
      <c r="I158" s="1" t="s">
        <v>8419</v>
      </c>
      <c r="J158" s="1" t="s">
        <v>8420</v>
      </c>
      <c r="K158" s="1" t="s">
        <v>8421</v>
      </c>
      <c r="L158" s="1">
        <v>8.0</v>
      </c>
      <c r="M158" s="1">
        <v>0.0027833333333333334</v>
      </c>
      <c r="N158" s="1">
        <v>21.620016666666668</v>
      </c>
      <c r="O158" s="1" t="s">
        <v>27</v>
      </c>
      <c r="P158" s="1" t="s">
        <v>8422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24</v>
      </c>
      <c r="B159" s="1" t="s">
        <v>17</v>
      </c>
      <c r="C159" s="1">
        <v>275.0</v>
      </c>
      <c r="D159" s="1">
        <v>42.0</v>
      </c>
      <c r="E159" s="2"/>
      <c r="F159" s="1" t="s">
        <v>18</v>
      </c>
      <c r="G159" s="1" t="s">
        <v>167</v>
      </c>
      <c r="H159" s="1" t="s">
        <v>8423</v>
      </c>
      <c r="I159" s="1" t="s">
        <v>8424</v>
      </c>
      <c r="J159" s="1" t="s">
        <v>8424</v>
      </c>
      <c r="K159" s="2"/>
      <c r="L159" s="1">
        <v>-8.0</v>
      </c>
      <c r="M159" s="1"/>
      <c r="N159" s="1">
        <v>11.123316666666666</v>
      </c>
      <c r="O159" s="1" t="s">
        <v>27</v>
      </c>
      <c r="P159" s="1" t="s">
        <v>8425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16</v>
      </c>
      <c r="B160" s="1" t="s">
        <v>17</v>
      </c>
      <c r="C160" s="1">
        <v>316.0</v>
      </c>
      <c r="D160" s="1">
        <v>0.0</v>
      </c>
      <c r="E160" s="2"/>
      <c r="F160" s="1" t="s">
        <v>18</v>
      </c>
      <c r="G160" s="1" t="s">
        <v>19</v>
      </c>
      <c r="H160" s="1" t="s">
        <v>8426</v>
      </c>
      <c r="I160" s="1" t="s">
        <v>8427</v>
      </c>
      <c r="J160" s="1" t="s">
        <v>8427</v>
      </c>
      <c r="K160" s="2"/>
      <c r="L160" s="1">
        <v>2.0</v>
      </c>
      <c r="M160" s="1"/>
      <c r="N160" s="1">
        <v>7.3602</v>
      </c>
      <c r="O160" s="1" t="s">
        <v>22</v>
      </c>
      <c r="P160" s="1" t="s">
        <v>8428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24</v>
      </c>
      <c r="B161" s="1" t="s">
        <v>17</v>
      </c>
      <c r="C161" s="1">
        <v>338.0</v>
      </c>
      <c r="D161" s="1">
        <v>0.0</v>
      </c>
      <c r="E161" s="1" t="s">
        <v>8376</v>
      </c>
      <c r="F161" s="1" t="s">
        <v>62</v>
      </c>
      <c r="G161" s="1" t="s">
        <v>31</v>
      </c>
      <c r="H161" s="1" t="s">
        <v>8429</v>
      </c>
      <c r="I161" s="1" t="s">
        <v>8430</v>
      </c>
      <c r="J161" s="1" t="s">
        <v>8431</v>
      </c>
      <c r="K161" s="1" t="s">
        <v>8432</v>
      </c>
      <c r="L161" s="1">
        <v>-10.0</v>
      </c>
      <c r="M161" s="1">
        <v>0.0018166666666666667</v>
      </c>
      <c r="N161" s="1">
        <v>5.976933333333333</v>
      </c>
      <c r="O161" s="1" t="s">
        <v>27</v>
      </c>
      <c r="P161" s="1" t="s">
        <v>8433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16</v>
      </c>
      <c r="B162" s="1" t="s">
        <v>17</v>
      </c>
      <c r="C162" s="1">
        <v>88.0</v>
      </c>
      <c r="D162" s="1">
        <v>0.0</v>
      </c>
      <c r="E162" s="2"/>
      <c r="F162" s="1" t="s">
        <v>18</v>
      </c>
      <c r="G162" s="1" t="s">
        <v>19</v>
      </c>
      <c r="H162" s="1" t="s">
        <v>8434</v>
      </c>
      <c r="I162" s="1" t="s">
        <v>8435</v>
      </c>
      <c r="J162" s="1" t="s">
        <v>8435</v>
      </c>
      <c r="K162" s="2"/>
      <c r="L162" s="1">
        <v>-4.0</v>
      </c>
      <c r="M162" s="1"/>
      <c r="N162" s="1">
        <v>0.9277666666666666</v>
      </c>
      <c r="O162" s="1" t="s">
        <v>22</v>
      </c>
      <c r="P162" s="1" t="s">
        <v>8436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29</v>
      </c>
      <c r="B163" s="1" t="s">
        <v>17</v>
      </c>
      <c r="C163" s="1">
        <v>1173.0</v>
      </c>
      <c r="D163" s="1">
        <v>0.0</v>
      </c>
      <c r="E163" s="2"/>
      <c r="F163" s="1" t="s">
        <v>30</v>
      </c>
      <c r="G163" s="1" t="s">
        <v>31</v>
      </c>
      <c r="H163" s="1" t="s">
        <v>8437</v>
      </c>
      <c r="I163" s="1" t="s">
        <v>8438</v>
      </c>
      <c r="J163" s="1" t="s">
        <v>8438</v>
      </c>
      <c r="K163" s="2"/>
      <c r="L163" s="1">
        <v>0.0</v>
      </c>
      <c r="M163" s="1"/>
      <c r="N163" s="1">
        <v>15.552683333333333</v>
      </c>
      <c r="O163" s="1" t="s">
        <v>7900</v>
      </c>
      <c r="P163" s="1" t="s">
        <v>8439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24</v>
      </c>
      <c r="B164" s="1" t="s">
        <v>17</v>
      </c>
      <c r="C164" s="1">
        <v>279.0</v>
      </c>
      <c r="D164" s="1">
        <v>29.0</v>
      </c>
      <c r="E164" s="1" t="s">
        <v>8376</v>
      </c>
      <c r="F164" s="1" t="s">
        <v>62</v>
      </c>
      <c r="G164" s="1" t="s">
        <v>31</v>
      </c>
      <c r="H164" s="1" t="s">
        <v>8440</v>
      </c>
      <c r="I164" s="1" t="s">
        <v>8441</v>
      </c>
      <c r="J164" s="1" t="s">
        <v>8442</v>
      </c>
      <c r="K164" s="1" t="s">
        <v>8443</v>
      </c>
      <c r="L164" s="1">
        <v>-8.0</v>
      </c>
      <c r="M164" s="1">
        <v>0.0037</v>
      </c>
      <c r="N164" s="1">
        <v>10.700066666666666</v>
      </c>
      <c r="O164" s="1" t="s">
        <v>27</v>
      </c>
      <c r="P164" s="1" t="s">
        <v>8444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36</v>
      </c>
      <c r="B165" s="1" t="s">
        <v>17</v>
      </c>
      <c r="C165" s="3">
        <v>437.0</v>
      </c>
      <c r="D165" s="1">
        <v>0.0</v>
      </c>
      <c r="E165" s="1" t="s">
        <v>37</v>
      </c>
      <c r="F165" s="1" t="s">
        <v>30</v>
      </c>
      <c r="G165" s="1" t="s">
        <v>31</v>
      </c>
      <c r="H165" s="1" t="s">
        <v>8445</v>
      </c>
      <c r="I165" s="1" t="s">
        <v>8446</v>
      </c>
      <c r="J165" s="1" t="s">
        <v>8446</v>
      </c>
      <c r="K165" s="2"/>
      <c r="L165" s="1">
        <v>-3.0</v>
      </c>
      <c r="M165" s="1"/>
      <c r="N165" s="1">
        <v>11.764716666666667</v>
      </c>
      <c r="O165" s="1" t="s">
        <v>7900</v>
      </c>
      <c r="P165" s="1" t="s">
        <v>8447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29</v>
      </c>
      <c r="B166" s="1" t="s">
        <v>17</v>
      </c>
      <c r="C166" s="1">
        <v>331.0</v>
      </c>
      <c r="D166" s="1">
        <v>0.0</v>
      </c>
      <c r="E166" s="2"/>
      <c r="F166" s="1" t="s">
        <v>30</v>
      </c>
      <c r="G166" s="1" t="s">
        <v>19</v>
      </c>
      <c r="H166" s="1" t="s">
        <v>8448</v>
      </c>
      <c r="I166" s="1" t="s">
        <v>8449</v>
      </c>
      <c r="J166" s="1" t="s">
        <v>8449</v>
      </c>
      <c r="K166" s="2"/>
      <c r="L166" s="1">
        <v>0.0</v>
      </c>
      <c r="M166" s="1"/>
      <c r="N166" s="1">
        <v>14.2191</v>
      </c>
      <c r="O166" s="1" t="s">
        <v>7900</v>
      </c>
      <c r="P166" s="1" t="s">
        <v>8450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36</v>
      </c>
      <c r="B167" s="1" t="s">
        <v>17</v>
      </c>
      <c r="C167" s="1">
        <v>488.0</v>
      </c>
      <c r="D167" s="1">
        <v>0.0</v>
      </c>
      <c r="E167" s="1" t="s">
        <v>37</v>
      </c>
      <c r="F167" s="1" t="s">
        <v>30</v>
      </c>
      <c r="G167" s="1" t="s">
        <v>31</v>
      </c>
      <c r="H167" s="1" t="s">
        <v>8451</v>
      </c>
      <c r="I167" s="1" t="s">
        <v>8452</v>
      </c>
      <c r="J167" s="1" t="s">
        <v>8452</v>
      </c>
      <c r="K167" s="2"/>
      <c r="L167" s="1">
        <v>-2.0</v>
      </c>
      <c r="M167" s="1"/>
      <c r="N167" s="1">
        <v>12.209</v>
      </c>
      <c r="O167" s="1" t="s">
        <v>7900</v>
      </c>
      <c r="P167" s="1" t="s">
        <v>8453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29</v>
      </c>
      <c r="B168" s="1" t="s">
        <v>17</v>
      </c>
      <c r="C168" s="3">
        <v>394.0</v>
      </c>
      <c r="D168" s="1">
        <v>0.0</v>
      </c>
      <c r="E168" s="2"/>
      <c r="F168" s="1" t="s">
        <v>30</v>
      </c>
      <c r="G168" s="1" t="s">
        <v>19</v>
      </c>
      <c r="H168" s="1" t="s">
        <v>8454</v>
      </c>
      <c r="I168" s="1" t="s">
        <v>8455</v>
      </c>
      <c r="J168" s="1" t="s">
        <v>8455</v>
      </c>
      <c r="K168" s="2"/>
      <c r="L168" s="1">
        <v>-5.0</v>
      </c>
      <c r="M168" s="1"/>
      <c r="N168" s="1">
        <v>9.48685</v>
      </c>
      <c r="O168" s="1" t="s">
        <v>7900</v>
      </c>
      <c r="P168" s="1" t="s">
        <v>8456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24</v>
      </c>
      <c r="B169" s="1" t="s">
        <v>17</v>
      </c>
      <c r="C169" s="1">
        <v>309.0</v>
      </c>
      <c r="D169" s="1">
        <v>0.0</v>
      </c>
      <c r="E169" s="1" t="s">
        <v>8376</v>
      </c>
      <c r="F169" s="1" t="s">
        <v>62</v>
      </c>
      <c r="G169" s="1" t="s">
        <v>19</v>
      </c>
      <c r="H169" s="1" t="s">
        <v>8457</v>
      </c>
      <c r="I169" s="1" t="s">
        <v>8458</v>
      </c>
      <c r="J169" s="1" t="s">
        <v>8459</v>
      </c>
      <c r="K169" s="1" t="s">
        <v>8460</v>
      </c>
      <c r="L169" s="1">
        <v>-16.0</v>
      </c>
      <c r="M169" s="1">
        <v>0.004716666666666667</v>
      </c>
      <c r="N169" s="1">
        <v>8.226916666666666</v>
      </c>
      <c r="O169" s="1" t="s">
        <v>27</v>
      </c>
      <c r="P169" s="1" t="s">
        <v>8461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29</v>
      </c>
      <c r="B170" s="1" t="s">
        <v>17</v>
      </c>
      <c r="C170" s="1">
        <v>323.0</v>
      </c>
      <c r="D170" s="1">
        <v>0.0</v>
      </c>
      <c r="E170" s="2"/>
      <c r="F170" s="1" t="s">
        <v>30</v>
      </c>
      <c r="G170" s="1" t="s">
        <v>19</v>
      </c>
      <c r="H170" s="1" t="s">
        <v>8462</v>
      </c>
      <c r="I170" s="1" t="s">
        <v>8463</v>
      </c>
      <c r="J170" s="1" t="s">
        <v>8463</v>
      </c>
      <c r="K170" s="2"/>
      <c r="L170" s="1">
        <v>-9.0</v>
      </c>
      <c r="M170" s="1"/>
      <c r="N170" s="1">
        <v>5.99245</v>
      </c>
      <c r="O170" s="1" t="s">
        <v>7900</v>
      </c>
      <c r="P170" s="1" t="s">
        <v>8464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98</v>
      </c>
      <c r="B171" s="1" t="s">
        <v>17</v>
      </c>
      <c r="C171" s="3">
        <v>294.0</v>
      </c>
      <c r="D171" s="1">
        <v>0.0</v>
      </c>
      <c r="E171" s="1" t="s">
        <v>8048</v>
      </c>
      <c r="F171" s="1" t="s">
        <v>30</v>
      </c>
      <c r="G171" s="1" t="s">
        <v>31</v>
      </c>
      <c r="H171" s="1" t="s">
        <v>8465</v>
      </c>
      <c r="I171" s="1" t="s">
        <v>8466</v>
      </c>
      <c r="J171" s="1" t="s">
        <v>8466</v>
      </c>
      <c r="K171" s="2"/>
      <c r="L171" s="1">
        <v>-9.0</v>
      </c>
      <c r="M171" s="1"/>
      <c r="N171" s="1">
        <v>5.607666666666667</v>
      </c>
      <c r="O171" s="1" t="s">
        <v>7900</v>
      </c>
      <c r="P171" s="1" t="s">
        <v>8467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36</v>
      </c>
      <c r="B172" s="1" t="s">
        <v>17</v>
      </c>
      <c r="C172" s="3">
        <v>603.0</v>
      </c>
      <c r="D172" s="1">
        <v>0.0</v>
      </c>
      <c r="E172" s="1" t="s">
        <v>37</v>
      </c>
      <c r="F172" s="1" t="s">
        <v>30</v>
      </c>
      <c r="G172" s="1" t="s">
        <v>31</v>
      </c>
      <c r="H172" s="1" t="s">
        <v>8468</v>
      </c>
      <c r="I172" s="1" t="s">
        <v>8469</v>
      </c>
      <c r="J172" s="1" t="s">
        <v>8469</v>
      </c>
      <c r="K172" s="2"/>
      <c r="L172" s="1">
        <v>-6.0</v>
      </c>
      <c r="M172" s="1"/>
      <c r="N172" s="1">
        <v>8.049366666666666</v>
      </c>
      <c r="O172" s="1" t="s">
        <v>7900</v>
      </c>
      <c r="P172" s="1" t="s">
        <v>8470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24</v>
      </c>
      <c r="B173" s="1" t="s">
        <v>17</v>
      </c>
      <c r="C173" s="1">
        <v>418.0</v>
      </c>
      <c r="D173" s="1">
        <v>0.0</v>
      </c>
      <c r="E173" s="1" t="s">
        <v>8471</v>
      </c>
      <c r="F173" s="1" t="s">
        <v>62</v>
      </c>
      <c r="G173" s="1" t="s">
        <v>31</v>
      </c>
      <c r="H173" s="1" t="s">
        <v>8472</v>
      </c>
      <c r="I173" s="1" t="s">
        <v>8473</v>
      </c>
      <c r="J173" s="1" t="s">
        <v>8474</v>
      </c>
      <c r="K173" s="1" t="s">
        <v>8475</v>
      </c>
      <c r="L173" s="1">
        <v>-10.0</v>
      </c>
      <c r="M173" s="1">
        <v>0.0023166666666666665</v>
      </c>
      <c r="N173" s="1">
        <v>8.2895</v>
      </c>
      <c r="O173" s="1" t="s">
        <v>27</v>
      </c>
      <c r="P173" s="1" t="s">
        <v>8476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29</v>
      </c>
      <c r="B174" s="1" t="s">
        <v>17</v>
      </c>
      <c r="C174" s="1">
        <v>658.0</v>
      </c>
      <c r="D174" s="1">
        <v>0.0</v>
      </c>
      <c r="E174" s="2"/>
      <c r="F174" s="1" t="s">
        <v>30</v>
      </c>
      <c r="G174" s="1" t="s">
        <v>31</v>
      </c>
      <c r="H174" s="1" t="s">
        <v>8477</v>
      </c>
      <c r="I174" s="1" t="s">
        <v>8478</v>
      </c>
      <c r="J174" s="1" t="s">
        <v>8478</v>
      </c>
      <c r="K174" s="2"/>
      <c r="L174" s="1">
        <v>-3.0</v>
      </c>
      <c r="M174" s="1"/>
      <c r="N174" s="1">
        <v>11.794133333333333</v>
      </c>
      <c r="O174" s="1" t="s">
        <v>7900</v>
      </c>
      <c r="P174" s="1" t="s">
        <v>8479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29</v>
      </c>
      <c r="B175" s="1" t="s">
        <v>17</v>
      </c>
      <c r="C175" s="3">
        <v>517.0</v>
      </c>
      <c r="D175" s="1">
        <v>0.0</v>
      </c>
      <c r="E175" s="2"/>
      <c r="F175" s="1" t="s">
        <v>30</v>
      </c>
      <c r="G175" s="1" t="s">
        <v>31</v>
      </c>
      <c r="H175" s="1" t="s">
        <v>8480</v>
      </c>
      <c r="I175" s="1" t="s">
        <v>8481</v>
      </c>
      <c r="J175" s="1" t="s">
        <v>8481</v>
      </c>
      <c r="K175" s="2"/>
      <c r="L175" s="1">
        <v>-7.0</v>
      </c>
      <c r="M175" s="1"/>
      <c r="N175" s="1">
        <v>7.379283333333333</v>
      </c>
      <c r="O175" s="1" t="s">
        <v>7900</v>
      </c>
      <c r="P175" s="1" t="s">
        <v>8482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36</v>
      </c>
      <c r="B176" s="1" t="s">
        <v>17</v>
      </c>
      <c r="C176" s="1">
        <v>528.0</v>
      </c>
      <c r="D176" s="1">
        <v>0.0</v>
      </c>
      <c r="E176" s="1" t="s">
        <v>37</v>
      </c>
      <c r="F176" s="1" t="s">
        <v>30</v>
      </c>
      <c r="G176" s="1" t="s">
        <v>31</v>
      </c>
      <c r="H176" s="1" t="s">
        <v>8483</v>
      </c>
      <c r="I176" s="1" t="s">
        <v>8484</v>
      </c>
      <c r="J176" s="1" t="s">
        <v>8484</v>
      </c>
      <c r="K176" s="2"/>
      <c r="L176" s="1">
        <v>-5.0</v>
      </c>
      <c r="M176" s="1"/>
      <c r="N176" s="1">
        <v>9.249483333333334</v>
      </c>
      <c r="O176" s="1" t="s">
        <v>7900</v>
      </c>
      <c r="P176" s="1" t="s">
        <v>8485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29</v>
      </c>
      <c r="B177" s="1" t="s">
        <v>17</v>
      </c>
      <c r="C177" s="3">
        <v>289.0</v>
      </c>
      <c r="D177" s="1">
        <v>0.0</v>
      </c>
      <c r="E177" s="2"/>
      <c r="F177" s="1" t="s">
        <v>30</v>
      </c>
      <c r="G177" s="1" t="s">
        <v>31</v>
      </c>
      <c r="H177" s="1" t="s">
        <v>8486</v>
      </c>
      <c r="I177" s="1" t="s">
        <v>8487</v>
      </c>
      <c r="J177" s="1" t="s">
        <v>8487</v>
      </c>
      <c r="K177" s="2"/>
      <c r="L177" s="1">
        <v>-4.0</v>
      </c>
      <c r="M177" s="1"/>
      <c r="N177" s="1">
        <v>10.143233333333333</v>
      </c>
      <c r="O177" s="1" t="s">
        <v>7900</v>
      </c>
      <c r="P177" s="1" t="s">
        <v>8488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29</v>
      </c>
      <c r="B178" s="1" t="s">
        <v>17</v>
      </c>
      <c r="C178" s="3">
        <v>1186.0</v>
      </c>
      <c r="D178" s="1">
        <v>0.0</v>
      </c>
      <c r="E178" s="2"/>
      <c r="F178" s="1" t="s">
        <v>30</v>
      </c>
      <c r="G178" s="1" t="s">
        <v>19</v>
      </c>
      <c r="H178" s="1" t="s">
        <v>8489</v>
      </c>
      <c r="I178" s="1" t="s">
        <v>8490</v>
      </c>
      <c r="J178" s="1" t="s">
        <v>8490</v>
      </c>
      <c r="K178" s="2"/>
      <c r="L178" s="1">
        <v>-3.0</v>
      </c>
      <c r="M178" s="1"/>
      <c r="N178" s="1">
        <v>11.158333333333333</v>
      </c>
      <c r="O178" s="1" t="s">
        <v>7900</v>
      </c>
      <c r="P178" s="1" t="s">
        <v>8491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24</v>
      </c>
      <c r="B179" s="1" t="s">
        <v>17</v>
      </c>
      <c r="C179" s="1">
        <v>329.0</v>
      </c>
      <c r="D179" s="1">
        <v>75.0</v>
      </c>
      <c r="E179" s="2"/>
      <c r="F179" s="1" t="s">
        <v>18</v>
      </c>
      <c r="G179" s="1" t="s">
        <v>31</v>
      </c>
      <c r="H179" s="1" t="s">
        <v>8492</v>
      </c>
      <c r="I179" s="1" t="s">
        <v>8493</v>
      </c>
      <c r="J179" s="1" t="s">
        <v>8493</v>
      </c>
      <c r="K179" s="2"/>
      <c r="L179" s="1">
        <v>-8.0</v>
      </c>
      <c r="M179" s="1"/>
      <c r="N179" s="1">
        <v>50.37421666666667</v>
      </c>
      <c r="O179" s="1" t="s">
        <v>27</v>
      </c>
      <c r="P179" s="1" t="s">
        <v>8494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36</v>
      </c>
      <c r="B180" s="1" t="s">
        <v>17</v>
      </c>
      <c r="C180" s="3">
        <v>865.0</v>
      </c>
      <c r="D180" s="1">
        <v>0.0</v>
      </c>
      <c r="E180" s="1" t="s">
        <v>37</v>
      </c>
      <c r="F180" s="1" t="s">
        <v>30</v>
      </c>
      <c r="G180" s="1" t="s">
        <v>31</v>
      </c>
      <c r="H180" s="1" t="s">
        <v>8495</v>
      </c>
      <c r="I180" s="1" t="s">
        <v>8496</v>
      </c>
      <c r="J180" s="1" t="s">
        <v>8496</v>
      </c>
      <c r="K180" s="2"/>
      <c r="L180" s="1">
        <v>-2.0</v>
      </c>
      <c r="M180" s="1"/>
      <c r="N180" s="1">
        <v>12.384733333333333</v>
      </c>
      <c r="O180" s="1" t="s">
        <v>7900</v>
      </c>
      <c r="P180" s="1" t="s">
        <v>8497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29</v>
      </c>
      <c r="B181" s="1" t="s">
        <v>17</v>
      </c>
      <c r="C181" s="1">
        <v>394.0</v>
      </c>
      <c r="D181" s="1">
        <v>0.0</v>
      </c>
      <c r="E181" s="2"/>
      <c r="F181" s="1" t="s">
        <v>30</v>
      </c>
      <c r="G181" s="1" t="s">
        <v>31</v>
      </c>
      <c r="H181" s="1" t="s">
        <v>8498</v>
      </c>
      <c r="I181" s="1" t="s">
        <v>8499</v>
      </c>
      <c r="J181" s="1" t="s">
        <v>8499</v>
      </c>
      <c r="K181" s="2"/>
      <c r="L181" s="1">
        <v>-4.0</v>
      </c>
      <c r="M181" s="1"/>
      <c r="N181" s="1">
        <v>10.295316666666666</v>
      </c>
      <c r="O181" s="1" t="s">
        <v>7900</v>
      </c>
      <c r="P181" s="1" t="s">
        <v>8500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29</v>
      </c>
      <c r="B182" s="1" t="s">
        <v>17</v>
      </c>
      <c r="C182" s="1">
        <v>527.0</v>
      </c>
      <c r="D182" s="1">
        <v>0.0</v>
      </c>
      <c r="E182" s="2"/>
      <c r="F182" s="1" t="s">
        <v>30</v>
      </c>
      <c r="G182" s="1" t="s">
        <v>31</v>
      </c>
      <c r="H182" s="1" t="s">
        <v>8501</v>
      </c>
      <c r="I182" s="1" t="s">
        <v>8502</v>
      </c>
      <c r="J182" s="1" t="s">
        <v>8502</v>
      </c>
      <c r="K182" s="2"/>
      <c r="L182" s="1">
        <v>-2.0</v>
      </c>
      <c r="M182" s="1"/>
      <c r="N182" s="1">
        <v>12.620983333333333</v>
      </c>
      <c r="O182" s="1" t="s">
        <v>7900</v>
      </c>
      <c r="P182" s="1" t="s">
        <v>8503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98</v>
      </c>
      <c r="B183" s="1" t="s">
        <v>17</v>
      </c>
      <c r="C183" s="1">
        <v>264.0</v>
      </c>
      <c r="D183" s="1">
        <v>0.0</v>
      </c>
      <c r="E183" s="1" t="s">
        <v>4875</v>
      </c>
      <c r="F183" s="1" t="s">
        <v>30</v>
      </c>
      <c r="G183" s="1" t="s">
        <v>31</v>
      </c>
      <c r="H183" s="1" t="s">
        <v>8504</v>
      </c>
      <c r="I183" s="1" t="s">
        <v>8505</v>
      </c>
      <c r="J183" s="1" t="s">
        <v>8505</v>
      </c>
      <c r="K183" s="2"/>
      <c r="L183" s="1">
        <v>-3.0</v>
      </c>
      <c r="M183" s="1"/>
      <c r="N183" s="1">
        <v>11.984516666666666</v>
      </c>
      <c r="O183" s="1" t="s">
        <v>7900</v>
      </c>
      <c r="P183" s="1" t="s">
        <v>3270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36</v>
      </c>
      <c r="B184" s="1" t="s">
        <v>17</v>
      </c>
      <c r="C184" s="1">
        <v>528.0</v>
      </c>
      <c r="D184" s="1">
        <v>0.0</v>
      </c>
      <c r="E184" s="1" t="s">
        <v>37</v>
      </c>
      <c r="F184" s="1" t="s">
        <v>30</v>
      </c>
      <c r="G184" s="1" t="s">
        <v>31</v>
      </c>
      <c r="H184" s="1" t="s">
        <v>8506</v>
      </c>
      <c r="I184" s="1" t="s">
        <v>8507</v>
      </c>
      <c r="J184" s="1" t="s">
        <v>8507</v>
      </c>
      <c r="K184" s="2"/>
      <c r="L184" s="1">
        <v>-3.0</v>
      </c>
      <c r="M184" s="1"/>
      <c r="N184" s="1">
        <v>11.244333333333334</v>
      </c>
      <c r="O184" s="1" t="s">
        <v>7900</v>
      </c>
      <c r="P184" s="1" t="s">
        <v>8508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36</v>
      </c>
      <c r="B185" s="1" t="s">
        <v>17</v>
      </c>
      <c r="C185" s="1">
        <v>460.0</v>
      </c>
      <c r="D185" s="1">
        <v>0.0</v>
      </c>
      <c r="E185" s="1" t="s">
        <v>37</v>
      </c>
      <c r="F185" s="1" t="s">
        <v>30</v>
      </c>
      <c r="G185" s="1" t="s">
        <v>31</v>
      </c>
      <c r="H185" s="1" t="s">
        <v>8509</v>
      </c>
      <c r="I185" s="1" t="s">
        <v>8510</v>
      </c>
      <c r="J185" s="1" t="s">
        <v>8510</v>
      </c>
      <c r="K185" s="2"/>
      <c r="L185" s="1">
        <v>-3.0</v>
      </c>
      <c r="M185" s="1"/>
      <c r="N185" s="1">
        <v>11.711516666666666</v>
      </c>
      <c r="O185" s="1" t="s">
        <v>7900</v>
      </c>
      <c r="P185" s="1" t="s">
        <v>8511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29</v>
      </c>
      <c r="B186" s="1" t="s">
        <v>17</v>
      </c>
      <c r="C186" s="1">
        <v>329.0</v>
      </c>
      <c r="D186" s="1">
        <v>0.0</v>
      </c>
      <c r="E186" s="2"/>
      <c r="F186" s="1" t="s">
        <v>30</v>
      </c>
      <c r="G186" s="1" t="s">
        <v>31</v>
      </c>
      <c r="H186" s="1" t="s">
        <v>8512</v>
      </c>
      <c r="I186" s="1" t="s">
        <v>8513</v>
      </c>
      <c r="J186" s="1" t="s">
        <v>8513</v>
      </c>
      <c r="K186" s="2"/>
      <c r="L186" s="1">
        <v>-6.0</v>
      </c>
      <c r="M186" s="1"/>
      <c r="N186" s="1">
        <v>8.591866666666666</v>
      </c>
      <c r="O186" s="1" t="s">
        <v>7900</v>
      </c>
      <c r="P186" s="1" t="s">
        <v>8297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98</v>
      </c>
      <c r="B187" s="1" t="s">
        <v>17</v>
      </c>
      <c r="C187" s="1">
        <v>264.0</v>
      </c>
      <c r="D187" s="1">
        <v>0.0</v>
      </c>
      <c r="E187" s="1" t="s">
        <v>884</v>
      </c>
      <c r="F187" s="1" t="s">
        <v>30</v>
      </c>
      <c r="G187" s="1" t="s">
        <v>31</v>
      </c>
      <c r="H187" s="1" t="s">
        <v>8514</v>
      </c>
      <c r="I187" s="1" t="s">
        <v>8515</v>
      </c>
      <c r="J187" s="1" t="s">
        <v>8515</v>
      </c>
      <c r="K187" s="2"/>
      <c r="L187" s="1">
        <v>-5.0</v>
      </c>
      <c r="M187" s="1"/>
      <c r="N187" s="1">
        <v>9.194183333333333</v>
      </c>
      <c r="O187" s="1" t="s">
        <v>7900</v>
      </c>
      <c r="P187" s="1" t="s">
        <v>1033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16</v>
      </c>
      <c r="B188" s="1" t="s">
        <v>17</v>
      </c>
      <c r="C188" s="1">
        <v>20.0</v>
      </c>
      <c r="D188" s="1">
        <v>35.0</v>
      </c>
      <c r="E188" s="2"/>
      <c r="F188" s="1" t="s">
        <v>18</v>
      </c>
      <c r="G188" s="1" t="s">
        <v>19</v>
      </c>
      <c r="H188" s="1" t="s">
        <v>8516</v>
      </c>
      <c r="I188" s="1" t="s">
        <v>8517</v>
      </c>
      <c r="J188" s="1" t="s">
        <v>8517</v>
      </c>
      <c r="K188" s="2"/>
      <c r="L188" s="1">
        <v>-4.0</v>
      </c>
      <c r="M188" s="1"/>
      <c r="N188" s="1">
        <v>0.3140833333333333</v>
      </c>
      <c r="O188" s="1" t="s">
        <v>22</v>
      </c>
      <c r="P188" s="1" t="s">
        <v>8518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24</v>
      </c>
      <c r="B189" s="1" t="s">
        <v>17</v>
      </c>
      <c r="C189" s="1">
        <v>552.0</v>
      </c>
      <c r="D189" s="1">
        <v>58.0</v>
      </c>
      <c r="E189" s="1" t="s">
        <v>8471</v>
      </c>
      <c r="F189" s="1" t="s">
        <v>62</v>
      </c>
      <c r="G189" s="1" t="s">
        <v>31</v>
      </c>
      <c r="H189" s="1" t="s">
        <v>8519</v>
      </c>
      <c r="I189" s="1" t="s">
        <v>8520</v>
      </c>
      <c r="J189" s="1" t="s">
        <v>8521</v>
      </c>
      <c r="K189" s="1" t="s">
        <v>8522</v>
      </c>
      <c r="L189" s="1">
        <v>-1.0</v>
      </c>
      <c r="M189" s="1">
        <v>0.0023</v>
      </c>
      <c r="N189" s="1">
        <v>40.03921666666667</v>
      </c>
      <c r="O189" s="1" t="s">
        <v>27</v>
      </c>
      <c r="P189" s="1" t="s">
        <v>8523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24</v>
      </c>
      <c r="B190" s="1" t="s">
        <v>17</v>
      </c>
      <c r="C190" s="1">
        <v>797.0</v>
      </c>
      <c r="D190" s="1">
        <v>31.0</v>
      </c>
      <c r="E190" s="1" t="s">
        <v>8376</v>
      </c>
      <c r="F190" s="1" t="s">
        <v>62</v>
      </c>
      <c r="G190" s="1" t="s">
        <v>31</v>
      </c>
      <c r="H190" s="1" t="s">
        <v>8524</v>
      </c>
      <c r="I190" s="1" t="s">
        <v>8525</v>
      </c>
      <c r="J190" s="1" t="s">
        <v>8526</v>
      </c>
      <c r="K190" s="1" t="s">
        <v>8527</v>
      </c>
      <c r="L190" s="1">
        <v>22.0</v>
      </c>
      <c r="M190" s="1">
        <v>0.0018833333333333334</v>
      </c>
      <c r="N190" s="1">
        <v>10.519066666666667</v>
      </c>
      <c r="O190" s="1" t="s">
        <v>27</v>
      </c>
      <c r="P190" s="1" t="s">
        <v>8528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16</v>
      </c>
      <c r="B191" s="1" t="s">
        <v>17</v>
      </c>
      <c r="C191" s="1">
        <v>309.0</v>
      </c>
      <c r="D191" s="1">
        <v>0.0</v>
      </c>
      <c r="E191" s="2"/>
      <c r="F191" s="1" t="s">
        <v>18</v>
      </c>
      <c r="G191" s="1" t="s">
        <v>19</v>
      </c>
      <c r="H191" s="1" t="s">
        <v>8529</v>
      </c>
      <c r="I191" s="1" t="s">
        <v>8530</v>
      </c>
      <c r="J191" s="1" t="s">
        <v>8530</v>
      </c>
      <c r="K191" s="2"/>
      <c r="L191" s="1">
        <v>3.0</v>
      </c>
      <c r="M191" s="1"/>
      <c r="N191" s="1">
        <v>8.066466666666667</v>
      </c>
      <c r="O191" s="1" t="s">
        <v>22</v>
      </c>
      <c r="P191" s="1" t="s">
        <v>8531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24</v>
      </c>
      <c r="B192" s="1" t="s">
        <v>17</v>
      </c>
      <c r="C192" s="3">
        <v>586.0</v>
      </c>
      <c r="D192" s="1">
        <v>137.0</v>
      </c>
      <c r="E192" s="2"/>
      <c r="F192" s="1" t="s">
        <v>18</v>
      </c>
      <c r="G192" s="1" t="s">
        <v>31</v>
      </c>
      <c r="H192" s="1" t="s">
        <v>8532</v>
      </c>
      <c r="I192" s="1" t="s">
        <v>8533</v>
      </c>
      <c r="J192" s="1" t="s">
        <v>8533</v>
      </c>
      <c r="K192" s="2"/>
      <c r="L192" s="1">
        <v>-8.0</v>
      </c>
      <c r="M192" s="1"/>
      <c r="N192" s="1">
        <v>11.133633333333334</v>
      </c>
      <c r="O192" s="1" t="s">
        <v>27</v>
      </c>
      <c r="P192" s="1" t="s">
        <v>8534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24</v>
      </c>
      <c r="B193" s="1" t="s">
        <v>17</v>
      </c>
      <c r="C193" s="3">
        <v>249.0</v>
      </c>
      <c r="D193" s="1">
        <v>0.0</v>
      </c>
      <c r="E193" s="1" t="s">
        <v>8471</v>
      </c>
      <c r="F193" s="1" t="s">
        <v>62</v>
      </c>
      <c r="G193" s="1" t="s">
        <v>19</v>
      </c>
      <c r="H193" s="1" t="s">
        <v>8535</v>
      </c>
      <c r="I193" s="1" t="s">
        <v>8536</v>
      </c>
      <c r="J193" s="1" t="s">
        <v>8537</v>
      </c>
      <c r="K193" s="1" t="s">
        <v>8538</v>
      </c>
      <c r="L193" s="1">
        <v>-16.0</v>
      </c>
      <c r="M193" s="1">
        <v>0.0016666666666666668</v>
      </c>
      <c r="N193" s="1">
        <v>2.7927333333333335</v>
      </c>
      <c r="O193" s="1" t="s">
        <v>27</v>
      </c>
      <c r="P193" s="1" t="s">
        <v>8539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16</v>
      </c>
      <c r="B194" s="1" t="s">
        <v>17</v>
      </c>
      <c r="C194" s="1">
        <v>458.0</v>
      </c>
      <c r="D194" s="1">
        <v>0.0</v>
      </c>
      <c r="E194" s="2"/>
      <c r="F194" s="1" t="s">
        <v>18</v>
      </c>
      <c r="G194" s="1" t="s">
        <v>19</v>
      </c>
      <c r="H194" s="1" t="s">
        <v>8540</v>
      </c>
      <c r="I194" s="1" t="s">
        <v>8541</v>
      </c>
      <c r="J194" s="1" t="s">
        <v>8541</v>
      </c>
      <c r="K194" s="2"/>
      <c r="L194" s="1">
        <v>0.0</v>
      </c>
      <c r="M194" s="1"/>
      <c r="N194" s="1">
        <v>5.3998</v>
      </c>
      <c r="O194" s="1" t="s">
        <v>22</v>
      </c>
      <c r="P194" s="1" t="s">
        <v>8542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24</v>
      </c>
      <c r="B195" s="1" t="s">
        <v>17</v>
      </c>
      <c r="C195" s="3">
        <v>339.0</v>
      </c>
      <c r="D195" s="1">
        <v>0.0</v>
      </c>
      <c r="E195" s="1" t="s">
        <v>8376</v>
      </c>
      <c r="F195" s="1" t="s">
        <v>62</v>
      </c>
      <c r="G195" s="1" t="s">
        <v>31</v>
      </c>
      <c r="H195" s="1" t="s">
        <v>8543</v>
      </c>
      <c r="I195" s="1" t="s">
        <v>8544</v>
      </c>
      <c r="J195" s="1" t="s">
        <v>8545</v>
      </c>
      <c r="K195" s="1" t="s">
        <v>8546</v>
      </c>
      <c r="L195" s="1">
        <v>0.0</v>
      </c>
      <c r="M195" s="1">
        <v>0.0019833333333333335</v>
      </c>
      <c r="N195" s="1">
        <v>9.624483333333334</v>
      </c>
      <c r="O195" s="1" t="s">
        <v>27</v>
      </c>
      <c r="P195" s="1" t="s">
        <v>8027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29</v>
      </c>
      <c r="B196" s="1" t="s">
        <v>17</v>
      </c>
      <c r="C196" s="3">
        <v>723.0</v>
      </c>
      <c r="D196" s="1">
        <v>0.0</v>
      </c>
      <c r="E196" s="2"/>
      <c r="F196" s="1" t="s">
        <v>30</v>
      </c>
      <c r="G196" s="1" t="s">
        <v>31</v>
      </c>
      <c r="H196" s="1" t="s">
        <v>8547</v>
      </c>
      <c r="I196" s="1" t="s">
        <v>8548</v>
      </c>
      <c r="J196" s="1" t="s">
        <v>8548</v>
      </c>
      <c r="K196" s="2"/>
      <c r="L196" s="1">
        <v>-4.0</v>
      </c>
      <c r="M196" s="1"/>
      <c r="N196" s="1">
        <v>10.448833333333333</v>
      </c>
      <c r="O196" s="1" t="s">
        <v>7900</v>
      </c>
      <c r="P196" s="1" t="s">
        <v>8549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24</v>
      </c>
      <c r="B197" s="1" t="s">
        <v>17</v>
      </c>
      <c r="C197" s="3">
        <v>388.0</v>
      </c>
      <c r="D197" s="1">
        <v>0.0</v>
      </c>
      <c r="E197" s="1" t="s">
        <v>8471</v>
      </c>
      <c r="F197" s="1" t="s">
        <v>62</v>
      </c>
      <c r="G197" s="1" t="s">
        <v>31</v>
      </c>
      <c r="H197" s="1" t="s">
        <v>8550</v>
      </c>
      <c r="I197" s="1" t="s">
        <v>8551</v>
      </c>
      <c r="J197" s="1" t="s">
        <v>8552</v>
      </c>
      <c r="K197" s="1" t="s">
        <v>8553</v>
      </c>
      <c r="L197" s="1">
        <v>-17.0</v>
      </c>
      <c r="M197" s="1">
        <v>0.0020833333333333333</v>
      </c>
      <c r="N197" s="1">
        <v>10.443666666666667</v>
      </c>
      <c r="O197" s="1" t="s">
        <v>27</v>
      </c>
      <c r="P197" s="1" t="s">
        <v>8554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16</v>
      </c>
      <c r="B198" s="1" t="s">
        <v>17</v>
      </c>
      <c r="C198" s="1">
        <v>249.0</v>
      </c>
      <c r="D198" s="1">
        <v>0.0</v>
      </c>
      <c r="E198" s="2"/>
      <c r="F198" s="1" t="s">
        <v>18</v>
      </c>
      <c r="G198" s="1" t="s">
        <v>19</v>
      </c>
      <c r="H198" s="1" t="s">
        <v>8555</v>
      </c>
      <c r="I198" s="1" t="s">
        <v>8556</v>
      </c>
      <c r="J198" s="1" t="s">
        <v>8556</v>
      </c>
      <c r="K198" s="2"/>
      <c r="L198" s="1">
        <v>4.0</v>
      </c>
      <c r="M198" s="1"/>
      <c r="N198" s="1">
        <v>9.625966666666667</v>
      </c>
      <c r="O198" s="1" t="s">
        <v>22</v>
      </c>
      <c r="P198" s="1" t="s">
        <v>8557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36</v>
      </c>
      <c r="B199" s="1" t="s">
        <v>17</v>
      </c>
      <c r="C199" s="1">
        <v>528.0</v>
      </c>
      <c r="D199" s="1">
        <v>0.0</v>
      </c>
      <c r="E199" s="1" t="s">
        <v>37</v>
      </c>
      <c r="F199" s="1" t="s">
        <v>30</v>
      </c>
      <c r="G199" s="1" t="s">
        <v>31</v>
      </c>
      <c r="H199" s="1" t="s">
        <v>8558</v>
      </c>
      <c r="I199" s="1" t="s">
        <v>8559</v>
      </c>
      <c r="J199" s="1" t="s">
        <v>8559</v>
      </c>
      <c r="K199" s="2"/>
      <c r="L199" s="1">
        <v>-5.0</v>
      </c>
      <c r="M199" s="1"/>
      <c r="N199" s="1">
        <v>9.854533333333332</v>
      </c>
      <c r="O199" s="1" t="s">
        <v>7900</v>
      </c>
      <c r="P199" s="1" t="s">
        <v>8560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24</v>
      </c>
      <c r="B200" s="1" t="s">
        <v>17</v>
      </c>
      <c r="C200" s="1">
        <v>618.0</v>
      </c>
      <c r="D200" s="1">
        <v>0.0</v>
      </c>
      <c r="E200" s="1" t="s">
        <v>8471</v>
      </c>
      <c r="F200" s="1" t="s">
        <v>62</v>
      </c>
      <c r="G200" s="1" t="s">
        <v>19</v>
      </c>
      <c r="H200" s="1" t="s">
        <v>8561</v>
      </c>
      <c r="I200" s="1" t="s">
        <v>8562</v>
      </c>
      <c r="J200" s="1" t="s">
        <v>8563</v>
      </c>
      <c r="K200" s="1" t="s">
        <v>8564</v>
      </c>
      <c r="L200" s="1">
        <v>-8.0</v>
      </c>
      <c r="M200" s="1">
        <v>0.00265</v>
      </c>
      <c r="N200" s="1">
        <v>13.411783333333334</v>
      </c>
      <c r="O200" s="1" t="s">
        <v>27</v>
      </c>
      <c r="P200" s="1" t="s">
        <v>8565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98</v>
      </c>
      <c r="B201" s="1" t="s">
        <v>17</v>
      </c>
      <c r="C201" s="1">
        <v>329.0</v>
      </c>
      <c r="D201" s="1">
        <v>0.0</v>
      </c>
      <c r="E201" s="1" t="s">
        <v>8566</v>
      </c>
      <c r="F201" s="1" t="s">
        <v>30</v>
      </c>
      <c r="G201" s="1" t="s">
        <v>31</v>
      </c>
      <c r="H201" s="1" t="s">
        <v>8567</v>
      </c>
      <c r="I201" s="1" t="s">
        <v>8568</v>
      </c>
      <c r="J201" s="1" t="s">
        <v>8568</v>
      </c>
      <c r="K201" s="2"/>
      <c r="L201" s="1">
        <v>2.0</v>
      </c>
      <c r="M201" s="1"/>
      <c r="N201" s="1">
        <v>17.317583333333335</v>
      </c>
      <c r="O201" s="1" t="s">
        <v>7900</v>
      </c>
      <c r="P201" s="1" t="s">
        <v>777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24</v>
      </c>
      <c r="B202" s="1" t="s">
        <v>17</v>
      </c>
      <c r="C202" s="1">
        <v>618.0</v>
      </c>
      <c r="D202" s="1">
        <v>0.0</v>
      </c>
      <c r="E202" s="1" t="s">
        <v>8471</v>
      </c>
      <c r="F202" s="1" t="s">
        <v>62</v>
      </c>
      <c r="G202" s="1" t="s">
        <v>31</v>
      </c>
      <c r="H202" s="1" t="s">
        <v>8569</v>
      </c>
      <c r="I202" s="1" t="s">
        <v>8570</v>
      </c>
      <c r="J202" s="1" t="s">
        <v>8571</v>
      </c>
      <c r="K202" s="1" t="s">
        <v>8572</v>
      </c>
      <c r="L202" s="1">
        <v>-7.0</v>
      </c>
      <c r="M202" s="1">
        <v>0.0021666666666666666</v>
      </c>
      <c r="N202" s="1">
        <v>16.77095</v>
      </c>
      <c r="O202" s="1" t="s">
        <v>27</v>
      </c>
      <c r="P202" s="1" t="s">
        <v>8573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24</v>
      </c>
      <c r="B203" s="1" t="s">
        <v>17</v>
      </c>
      <c r="C203" s="3">
        <v>506.0</v>
      </c>
      <c r="D203" s="1">
        <v>82.0</v>
      </c>
      <c r="E203" s="2"/>
      <c r="F203" s="1" t="s">
        <v>18</v>
      </c>
      <c r="G203" s="1" t="s">
        <v>19</v>
      </c>
      <c r="H203" s="1" t="s">
        <v>8574</v>
      </c>
      <c r="I203" s="1" t="s">
        <v>8575</v>
      </c>
      <c r="J203" s="1" t="s">
        <v>8575</v>
      </c>
      <c r="K203" s="2"/>
      <c r="L203" s="1">
        <v>-3.0</v>
      </c>
      <c r="M203" s="1"/>
      <c r="N203" s="1">
        <v>15.606983333333334</v>
      </c>
      <c r="O203" s="1" t="s">
        <v>27</v>
      </c>
      <c r="P203" s="1" t="s">
        <v>8576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29</v>
      </c>
      <c r="B204" s="1" t="s">
        <v>17</v>
      </c>
      <c r="C204" s="1">
        <v>329.0</v>
      </c>
      <c r="D204" s="1">
        <v>0.0</v>
      </c>
      <c r="E204" s="2"/>
      <c r="F204" s="1" t="s">
        <v>30</v>
      </c>
      <c r="G204" s="1" t="s">
        <v>31</v>
      </c>
      <c r="H204" s="1" t="s">
        <v>8577</v>
      </c>
      <c r="I204" s="1" t="s">
        <v>8578</v>
      </c>
      <c r="J204" s="1" t="s">
        <v>8578</v>
      </c>
      <c r="K204" s="2"/>
      <c r="L204" s="1">
        <v>-1.0</v>
      </c>
      <c r="M204" s="1"/>
      <c r="N204" s="1">
        <v>13.6539</v>
      </c>
      <c r="O204" s="1" t="s">
        <v>7900</v>
      </c>
      <c r="P204" s="1" t="s">
        <v>8579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29</v>
      </c>
      <c r="B205" s="1" t="s">
        <v>17</v>
      </c>
      <c r="C205" s="1">
        <v>329.0</v>
      </c>
      <c r="D205" s="1">
        <v>0.0</v>
      </c>
      <c r="E205" s="2"/>
      <c r="F205" s="1" t="s">
        <v>30</v>
      </c>
      <c r="G205" s="1" t="s">
        <v>31</v>
      </c>
      <c r="H205" s="1" t="s">
        <v>8580</v>
      </c>
      <c r="I205" s="1" t="s">
        <v>8581</v>
      </c>
      <c r="J205" s="1" t="s">
        <v>8581</v>
      </c>
      <c r="K205" s="2"/>
      <c r="L205" s="1">
        <v>-7.0</v>
      </c>
      <c r="M205" s="1"/>
      <c r="N205" s="1">
        <v>7.033666666666667</v>
      </c>
      <c r="O205" s="1" t="s">
        <v>7900</v>
      </c>
      <c r="P205" s="1" t="s">
        <v>8582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29</v>
      </c>
      <c r="B206" s="1" t="s">
        <v>17</v>
      </c>
      <c r="C206" s="3">
        <v>453.0</v>
      </c>
      <c r="D206" s="1">
        <v>0.0</v>
      </c>
      <c r="E206" s="2"/>
      <c r="F206" s="1" t="s">
        <v>30</v>
      </c>
      <c r="G206" s="1" t="s">
        <v>31</v>
      </c>
      <c r="H206" s="1" t="s">
        <v>8583</v>
      </c>
      <c r="I206" s="1" t="s">
        <v>8584</v>
      </c>
      <c r="J206" s="1" t="s">
        <v>8584</v>
      </c>
      <c r="K206" s="2"/>
      <c r="L206" s="1">
        <v>3.0</v>
      </c>
      <c r="M206" s="1"/>
      <c r="N206" s="1">
        <v>18.646433333333334</v>
      </c>
      <c r="O206" s="1" t="s">
        <v>7900</v>
      </c>
      <c r="P206" s="1" t="s">
        <v>8000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98</v>
      </c>
      <c r="B207" s="1" t="s">
        <v>17</v>
      </c>
      <c r="C207" s="1">
        <v>427.0</v>
      </c>
      <c r="D207" s="1">
        <v>0.0</v>
      </c>
      <c r="E207" s="1" t="s">
        <v>8585</v>
      </c>
      <c r="F207" s="1" t="s">
        <v>30</v>
      </c>
      <c r="G207" s="1" t="s">
        <v>31</v>
      </c>
      <c r="H207" s="1" t="s">
        <v>8586</v>
      </c>
      <c r="I207" s="1" t="s">
        <v>8587</v>
      </c>
      <c r="J207" s="1" t="s">
        <v>8587</v>
      </c>
      <c r="K207" s="2"/>
      <c r="L207" s="1">
        <v>4.0</v>
      </c>
      <c r="M207" s="1"/>
      <c r="N207" s="1">
        <v>19.246116666666666</v>
      </c>
      <c r="O207" s="1" t="s">
        <v>7900</v>
      </c>
      <c r="P207" s="1" t="s">
        <v>8588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36</v>
      </c>
      <c r="B208" s="1" t="s">
        <v>17</v>
      </c>
      <c r="C208" s="1">
        <v>630.0</v>
      </c>
      <c r="D208" s="1">
        <v>0.0</v>
      </c>
      <c r="E208" s="1" t="s">
        <v>37</v>
      </c>
      <c r="F208" s="1" t="s">
        <v>30</v>
      </c>
      <c r="G208" s="1" t="s">
        <v>31</v>
      </c>
      <c r="H208" s="1" t="s">
        <v>8589</v>
      </c>
      <c r="I208" s="1" t="s">
        <v>8590</v>
      </c>
      <c r="J208" s="1" t="s">
        <v>8590</v>
      </c>
      <c r="K208" s="2"/>
      <c r="L208" s="1">
        <v>0.0</v>
      </c>
      <c r="M208" s="1"/>
      <c r="N208" s="1">
        <v>15.574883333333334</v>
      </c>
      <c r="O208" s="1" t="s">
        <v>7900</v>
      </c>
      <c r="P208" s="1" t="s">
        <v>8591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98</v>
      </c>
      <c r="B209" s="1" t="s">
        <v>17</v>
      </c>
      <c r="C209" s="1">
        <v>321.0</v>
      </c>
      <c r="D209" s="1">
        <v>0.0</v>
      </c>
      <c r="E209" s="1" t="s">
        <v>604</v>
      </c>
      <c r="F209" s="1" t="s">
        <v>30</v>
      </c>
      <c r="G209" s="1" t="s">
        <v>31</v>
      </c>
      <c r="H209" s="1" t="s">
        <v>8592</v>
      </c>
      <c r="I209" s="1" t="s">
        <v>8593</v>
      </c>
      <c r="J209" s="1" t="s">
        <v>8593</v>
      </c>
      <c r="K209" s="2"/>
      <c r="L209" s="1">
        <v>0.0</v>
      </c>
      <c r="M209" s="1"/>
      <c r="N209" s="1">
        <v>14.192216666666667</v>
      </c>
      <c r="O209" s="1" t="s">
        <v>7900</v>
      </c>
      <c r="P209" s="1" t="s">
        <v>8594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24</v>
      </c>
      <c r="B210" s="1" t="s">
        <v>17</v>
      </c>
      <c r="C210" s="1">
        <v>259.0</v>
      </c>
      <c r="D210" s="1">
        <v>0.0</v>
      </c>
      <c r="E210" s="1" t="s">
        <v>8471</v>
      </c>
      <c r="F210" s="1" t="s">
        <v>62</v>
      </c>
      <c r="G210" s="1" t="s">
        <v>31</v>
      </c>
      <c r="H210" s="1" t="s">
        <v>8595</v>
      </c>
      <c r="I210" s="1" t="s">
        <v>8596</v>
      </c>
      <c r="J210" s="1" t="s">
        <v>8597</v>
      </c>
      <c r="K210" s="1" t="s">
        <v>8598</v>
      </c>
      <c r="L210" s="1">
        <v>-15.0</v>
      </c>
      <c r="M210" s="1">
        <v>0.0028166666666666665</v>
      </c>
      <c r="N210" s="1">
        <v>9.688166666666667</v>
      </c>
      <c r="O210" s="1" t="s">
        <v>27</v>
      </c>
      <c r="P210" s="1" t="s">
        <v>8599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24</v>
      </c>
      <c r="B211" s="1" t="s">
        <v>17</v>
      </c>
      <c r="C211" s="1">
        <v>238.0</v>
      </c>
      <c r="D211" s="1">
        <v>11.0</v>
      </c>
      <c r="E211" s="1" t="s">
        <v>8471</v>
      </c>
      <c r="F211" s="1" t="s">
        <v>62</v>
      </c>
      <c r="G211" s="1" t="s">
        <v>19</v>
      </c>
      <c r="H211" s="1" t="s">
        <v>8600</v>
      </c>
      <c r="I211" s="1" t="s">
        <v>8601</v>
      </c>
      <c r="J211" s="1" t="s">
        <v>8602</v>
      </c>
      <c r="K211" s="1" t="s">
        <v>8603</v>
      </c>
      <c r="L211" s="1">
        <v>-6.0</v>
      </c>
      <c r="M211" s="1">
        <v>0.0021</v>
      </c>
      <c r="N211" s="1">
        <v>14.7301</v>
      </c>
      <c r="O211" s="1" t="s">
        <v>27</v>
      </c>
      <c r="P211" s="1" t="s">
        <v>8604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36</v>
      </c>
      <c r="B212" s="1" t="s">
        <v>17</v>
      </c>
      <c r="C212" s="3">
        <v>364.0</v>
      </c>
      <c r="D212" s="1">
        <v>0.0</v>
      </c>
      <c r="E212" s="1" t="s">
        <v>37</v>
      </c>
      <c r="F212" s="1" t="s">
        <v>30</v>
      </c>
      <c r="G212" s="1" t="s">
        <v>31</v>
      </c>
      <c r="H212" s="1" t="s">
        <v>8605</v>
      </c>
      <c r="I212" s="1" t="s">
        <v>8606</v>
      </c>
      <c r="J212" s="1" t="s">
        <v>8606</v>
      </c>
      <c r="K212" s="2"/>
      <c r="L212" s="1">
        <v>0.0</v>
      </c>
      <c r="M212" s="1"/>
      <c r="N212" s="1">
        <v>15.376433333333333</v>
      </c>
      <c r="O212" s="1" t="s">
        <v>7900</v>
      </c>
      <c r="P212" s="1" t="s">
        <v>8607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24</v>
      </c>
      <c r="B213" s="1" t="s">
        <v>17</v>
      </c>
      <c r="C213" s="1">
        <v>259.0</v>
      </c>
      <c r="D213" s="1">
        <v>0.0</v>
      </c>
      <c r="E213" s="1" t="s">
        <v>8471</v>
      </c>
      <c r="F213" s="1" t="s">
        <v>62</v>
      </c>
      <c r="G213" s="1" t="s">
        <v>31</v>
      </c>
      <c r="H213" s="1" t="s">
        <v>8608</v>
      </c>
      <c r="I213" s="1" t="s">
        <v>8609</v>
      </c>
      <c r="J213" s="1" t="s">
        <v>8610</v>
      </c>
      <c r="K213" s="1" t="s">
        <v>8611</v>
      </c>
      <c r="L213" s="1">
        <v>-6.0</v>
      </c>
      <c r="M213" s="1">
        <v>0.0033166666666666665</v>
      </c>
      <c r="N213" s="1">
        <v>16.207933333333333</v>
      </c>
      <c r="O213" s="1" t="s">
        <v>27</v>
      </c>
      <c r="P213" s="1" t="s">
        <v>8539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16</v>
      </c>
      <c r="B214" s="1" t="s">
        <v>17</v>
      </c>
      <c r="C214" s="1">
        <v>40.0</v>
      </c>
      <c r="D214" s="1">
        <v>70.0</v>
      </c>
      <c r="E214" s="2"/>
      <c r="F214" s="1" t="s">
        <v>18</v>
      </c>
      <c r="G214" s="1" t="s">
        <v>19</v>
      </c>
      <c r="H214" s="1" t="s">
        <v>8612</v>
      </c>
      <c r="I214" s="1" t="s">
        <v>8613</v>
      </c>
      <c r="J214" s="1" t="s">
        <v>8613</v>
      </c>
      <c r="K214" s="2"/>
      <c r="L214" s="1">
        <v>-4.0</v>
      </c>
      <c r="M214" s="1"/>
      <c r="N214" s="1">
        <v>0.118</v>
      </c>
      <c r="O214" s="1" t="s">
        <v>22</v>
      </c>
      <c r="P214" s="1" t="s">
        <v>8614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24</v>
      </c>
      <c r="B215" s="1" t="s">
        <v>17</v>
      </c>
      <c r="C215" s="1">
        <v>700.0</v>
      </c>
      <c r="D215" s="1">
        <v>0.0</v>
      </c>
      <c r="E215" s="1" t="s">
        <v>8471</v>
      </c>
      <c r="F215" s="1" t="s">
        <v>62</v>
      </c>
      <c r="G215" s="1" t="s">
        <v>31</v>
      </c>
      <c r="H215" s="1" t="s">
        <v>8615</v>
      </c>
      <c r="I215" s="1" t="s">
        <v>8616</v>
      </c>
      <c r="J215" s="1" t="s">
        <v>8617</v>
      </c>
      <c r="K215" s="1" t="s">
        <v>8618</v>
      </c>
      <c r="L215" s="1">
        <v>-9.0</v>
      </c>
      <c r="M215" s="1">
        <v>0.002416666666666667</v>
      </c>
      <c r="N215" s="1">
        <v>13.143766666666666</v>
      </c>
      <c r="O215" s="1" t="s">
        <v>27</v>
      </c>
      <c r="P215" s="1" t="s">
        <v>8619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98</v>
      </c>
      <c r="B216" s="1" t="s">
        <v>17</v>
      </c>
      <c r="C216" s="1">
        <v>264.0</v>
      </c>
      <c r="D216" s="1">
        <v>0.0</v>
      </c>
      <c r="E216" s="1" t="s">
        <v>8620</v>
      </c>
      <c r="F216" s="1" t="s">
        <v>30</v>
      </c>
      <c r="G216" s="1" t="s">
        <v>31</v>
      </c>
      <c r="H216" s="1" t="s">
        <v>8621</v>
      </c>
      <c r="I216" s="1" t="s">
        <v>8622</v>
      </c>
      <c r="J216" s="1" t="s">
        <v>8622</v>
      </c>
      <c r="K216" s="2"/>
      <c r="L216" s="1">
        <v>-4.0</v>
      </c>
      <c r="M216" s="1"/>
      <c r="N216" s="1">
        <v>10.04965</v>
      </c>
      <c r="O216" s="1" t="s">
        <v>7900</v>
      </c>
      <c r="P216" s="1" t="s">
        <v>8623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29</v>
      </c>
      <c r="B217" s="1" t="s">
        <v>17</v>
      </c>
      <c r="C217" s="1">
        <v>528.0</v>
      </c>
      <c r="D217" s="1">
        <v>0.0</v>
      </c>
      <c r="E217" s="2"/>
      <c r="F217" s="1" t="s">
        <v>30</v>
      </c>
      <c r="G217" s="1" t="s">
        <v>31</v>
      </c>
      <c r="H217" s="1" t="s">
        <v>8624</v>
      </c>
      <c r="I217" s="1" t="s">
        <v>8625</v>
      </c>
      <c r="J217" s="1" t="s">
        <v>8625</v>
      </c>
      <c r="K217" s="2"/>
      <c r="L217" s="1">
        <v>0.0</v>
      </c>
      <c r="M217" s="1"/>
      <c r="N217" s="1">
        <v>14.526183333333334</v>
      </c>
      <c r="O217" s="1" t="s">
        <v>7900</v>
      </c>
      <c r="P217" s="1" t="s">
        <v>8626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36</v>
      </c>
      <c r="B218" s="3" t="s">
        <v>17</v>
      </c>
      <c r="C218" s="1">
        <v>433.0</v>
      </c>
      <c r="D218" s="1">
        <v>0.0</v>
      </c>
      <c r="E218" s="1" t="s">
        <v>37</v>
      </c>
      <c r="F218" s="1" t="s">
        <v>30</v>
      </c>
      <c r="G218" s="1" t="s">
        <v>31</v>
      </c>
      <c r="H218" s="1" t="s">
        <v>8627</v>
      </c>
      <c r="I218" s="1" t="s">
        <v>8628</v>
      </c>
      <c r="J218" s="1" t="s">
        <v>8628</v>
      </c>
      <c r="K218" s="2"/>
      <c r="L218" s="1">
        <v>1.0</v>
      </c>
      <c r="M218" s="1"/>
      <c r="N218" s="1">
        <v>16.32285</v>
      </c>
      <c r="O218" s="1" t="s">
        <v>7900</v>
      </c>
      <c r="P218" s="1" t="s">
        <v>8629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29</v>
      </c>
      <c r="B219" s="1" t="s">
        <v>17</v>
      </c>
      <c r="C219" s="1">
        <v>329.0</v>
      </c>
      <c r="D219" s="1">
        <v>0.0</v>
      </c>
      <c r="E219" s="2"/>
      <c r="F219" s="1" t="s">
        <v>30</v>
      </c>
      <c r="G219" s="1" t="s">
        <v>31</v>
      </c>
      <c r="H219" s="1" t="s">
        <v>8630</v>
      </c>
      <c r="I219" s="1" t="s">
        <v>8631</v>
      </c>
      <c r="J219" s="1" t="s">
        <v>8631</v>
      </c>
      <c r="K219" s="2"/>
      <c r="L219" s="1">
        <v>0.0</v>
      </c>
      <c r="M219" s="1"/>
      <c r="N219" s="1">
        <v>15.092933333333333</v>
      </c>
      <c r="O219" s="1" t="s">
        <v>7900</v>
      </c>
      <c r="P219" s="1" t="s">
        <v>8632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24</v>
      </c>
      <c r="B220" s="1" t="s">
        <v>17</v>
      </c>
      <c r="C220" s="1">
        <v>465.0</v>
      </c>
      <c r="D220" s="1">
        <v>0.0</v>
      </c>
      <c r="E220" s="1" t="s">
        <v>8471</v>
      </c>
      <c r="F220" s="1" t="s">
        <v>62</v>
      </c>
      <c r="G220" s="1" t="s">
        <v>31</v>
      </c>
      <c r="H220" s="1" t="s">
        <v>8633</v>
      </c>
      <c r="I220" s="1" t="s">
        <v>8634</v>
      </c>
      <c r="J220" s="1" t="s">
        <v>8635</v>
      </c>
      <c r="K220" s="1" t="s">
        <v>8636</v>
      </c>
      <c r="L220" s="1">
        <v>-7.0</v>
      </c>
      <c r="M220" s="1">
        <v>0.0019166666666666666</v>
      </c>
      <c r="N220" s="1">
        <v>15.3296</v>
      </c>
      <c r="O220" s="1" t="s">
        <v>27</v>
      </c>
      <c r="P220" s="1" t="s">
        <v>8637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36</v>
      </c>
      <c r="B221" s="1" t="s">
        <v>17</v>
      </c>
      <c r="C221" s="1">
        <v>329.0</v>
      </c>
      <c r="D221" s="1">
        <v>0.0</v>
      </c>
      <c r="E221" s="1" t="s">
        <v>37</v>
      </c>
      <c r="F221" s="1" t="s">
        <v>30</v>
      </c>
      <c r="G221" s="1" t="s">
        <v>31</v>
      </c>
      <c r="H221" s="1" t="s">
        <v>8638</v>
      </c>
      <c r="I221" s="1" t="s">
        <v>8639</v>
      </c>
      <c r="J221" s="1" t="s">
        <v>8639</v>
      </c>
      <c r="K221" s="2"/>
      <c r="L221" s="1">
        <v>0.0</v>
      </c>
      <c r="M221" s="1"/>
      <c r="N221" s="1">
        <v>14.120083333333334</v>
      </c>
      <c r="O221" s="1" t="s">
        <v>7900</v>
      </c>
      <c r="P221" s="1" t="s">
        <v>8640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24</v>
      </c>
      <c r="B222" s="1" t="s">
        <v>17</v>
      </c>
      <c r="C222" s="1">
        <v>1066.0</v>
      </c>
      <c r="D222" s="1">
        <v>0.0</v>
      </c>
      <c r="E222" s="1" t="s">
        <v>8471</v>
      </c>
      <c r="F222" s="1" t="s">
        <v>62</v>
      </c>
      <c r="G222" s="1" t="s">
        <v>31</v>
      </c>
      <c r="H222" s="1" t="s">
        <v>8641</v>
      </c>
      <c r="I222" s="1" t="s">
        <v>8642</v>
      </c>
      <c r="J222" s="1" t="s">
        <v>8643</v>
      </c>
      <c r="K222" s="1" t="s">
        <v>8644</v>
      </c>
      <c r="L222" s="1">
        <v>4.0</v>
      </c>
      <c r="M222" s="1">
        <v>0.0024833333333333335</v>
      </c>
      <c r="N222" s="1">
        <v>32.88925</v>
      </c>
      <c r="O222" s="1" t="s">
        <v>27</v>
      </c>
      <c r="P222" s="1" t="s">
        <v>8645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36</v>
      </c>
      <c r="B223" s="1" t="s">
        <v>17</v>
      </c>
      <c r="C223" s="1">
        <v>348.0</v>
      </c>
      <c r="D223" s="1">
        <v>0.0</v>
      </c>
      <c r="E223" s="1" t="s">
        <v>37</v>
      </c>
      <c r="F223" s="1" t="s">
        <v>30</v>
      </c>
      <c r="G223" s="1" t="s">
        <v>31</v>
      </c>
      <c r="H223" s="1" t="s">
        <v>8646</v>
      </c>
      <c r="I223" s="1" t="s">
        <v>8647</v>
      </c>
      <c r="J223" s="1" t="s">
        <v>8647</v>
      </c>
      <c r="K223" s="2"/>
      <c r="L223" s="1">
        <v>4.0</v>
      </c>
      <c r="M223" s="1"/>
      <c r="N223" s="1">
        <v>19.4303</v>
      </c>
      <c r="O223" s="1" t="s">
        <v>7900</v>
      </c>
      <c r="P223" s="1" t="s">
        <v>8648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24</v>
      </c>
      <c r="B224" s="3" t="s">
        <v>17</v>
      </c>
      <c r="C224" s="1">
        <v>329.0</v>
      </c>
      <c r="D224" s="1">
        <v>0.0</v>
      </c>
      <c r="E224" s="1" t="s">
        <v>8471</v>
      </c>
      <c r="F224" s="1" t="s">
        <v>62</v>
      </c>
      <c r="G224" s="1" t="s">
        <v>31</v>
      </c>
      <c r="H224" s="1" t="s">
        <v>8649</v>
      </c>
      <c r="I224" s="1" t="s">
        <v>8650</v>
      </c>
      <c r="J224" s="1" t="s">
        <v>8651</v>
      </c>
      <c r="K224" s="1" t="s">
        <v>8652</v>
      </c>
      <c r="L224" s="1">
        <v>0.0</v>
      </c>
      <c r="M224" s="1">
        <v>0.003416666666666667</v>
      </c>
      <c r="N224" s="1">
        <v>17.686683333333335</v>
      </c>
      <c r="O224" s="1" t="s">
        <v>27</v>
      </c>
      <c r="P224" s="1" t="s">
        <v>8653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36</v>
      </c>
      <c r="B225" s="1" t="s">
        <v>17</v>
      </c>
      <c r="C225" s="1">
        <v>264.0</v>
      </c>
      <c r="D225" s="1">
        <v>0.0</v>
      </c>
      <c r="E225" s="1" t="s">
        <v>37</v>
      </c>
      <c r="F225" s="1" t="s">
        <v>30</v>
      </c>
      <c r="G225" s="1" t="s">
        <v>31</v>
      </c>
      <c r="H225" s="1" t="s">
        <v>8654</v>
      </c>
      <c r="I225" s="1" t="s">
        <v>8655</v>
      </c>
      <c r="J225" s="1" t="s">
        <v>8655</v>
      </c>
      <c r="K225" s="2"/>
      <c r="L225" s="1">
        <v>-6.0</v>
      </c>
      <c r="M225" s="1"/>
      <c r="N225" s="1">
        <v>8.748933333333333</v>
      </c>
      <c r="O225" s="1" t="s">
        <v>7900</v>
      </c>
      <c r="P225" s="1" t="s">
        <v>7913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24</v>
      </c>
      <c r="B226" s="1" t="s">
        <v>17</v>
      </c>
      <c r="C226" s="3">
        <v>578.0</v>
      </c>
      <c r="D226" s="1">
        <v>0.0</v>
      </c>
      <c r="E226" s="1" t="s">
        <v>8471</v>
      </c>
      <c r="F226" s="1" t="s">
        <v>62</v>
      </c>
      <c r="G226" s="1" t="s">
        <v>31</v>
      </c>
      <c r="H226" s="1" t="s">
        <v>8656</v>
      </c>
      <c r="I226" s="1" t="s">
        <v>8657</v>
      </c>
      <c r="J226" s="1" t="s">
        <v>8658</v>
      </c>
      <c r="K226" s="1" t="s">
        <v>8659</v>
      </c>
      <c r="L226" s="1">
        <v>-1.0</v>
      </c>
      <c r="M226" s="1">
        <v>0.003933333333333333</v>
      </c>
      <c r="N226" s="1">
        <v>19.161383333333333</v>
      </c>
      <c r="O226" s="1" t="s">
        <v>27</v>
      </c>
      <c r="P226" s="1" t="s">
        <v>8660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29</v>
      </c>
      <c r="B227" s="1" t="s">
        <v>17</v>
      </c>
      <c r="C227" s="1">
        <v>618.0</v>
      </c>
      <c r="D227" s="1">
        <v>0.0</v>
      </c>
      <c r="E227" s="2"/>
      <c r="F227" s="1" t="s">
        <v>30</v>
      </c>
      <c r="G227" s="1" t="s">
        <v>19</v>
      </c>
      <c r="H227" s="1" t="s">
        <v>8661</v>
      </c>
      <c r="I227" s="1" t="s">
        <v>8662</v>
      </c>
      <c r="J227" s="1" t="s">
        <v>8662</v>
      </c>
      <c r="K227" s="2"/>
      <c r="L227" s="1">
        <v>-2.0</v>
      </c>
      <c r="M227" s="1"/>
      <c r="N227" s="1">
        <v>12.597533333333333</v>
      </c>
      <c r="O227" s="1" t="s">
        <v>7900</v>
      </c>
      <c r="P227" s="1" t="s">
        <v>8663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36</v>
      </c>
      <c r="B228" s="1" t="s">
        <v>17</v>
      </c>
      <c r="C228" s="3">
        <v>792.0</v>
      </c>
      <c r="D228" s="1">
        <v>0.0</v>
      </c>
      <c r="E228" s="1" t="s">
        <v>37</v>
      </c>
      <c r="F228" s="1" t="s">
        <v>30</v>
      </c>
      <c r="G228" s="1" t="s">
        <v>31</v>
      </c>
      <c r="H228" s="1" t="s">
        <v>8664</v>
      </c>
      <c r="I228" s="1" t="s">
        <v>8665</v>
      </c>
      <c r="J228" s="1" t="s">
        <v>8665</v>
      </c>
      <c r="K228" s="2"/>
      <c r="L228" s="1">
        <v>1.0</v>
      </c>
      <c r="M228" s="1"/>
      <c r="N228" s="1">
        <v>16.5691</v>
      </c>
      <c r="O228" s="1" t="s">
        <v>7900</v>
      </c>
      <c r="P228" s="1" t="s">
        <v>8666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24</v>
      </c>
      <c r="B229" s="1" t="s">
        <v>17</v>
      </c>
      <c r="C229" s="1">
        <v>306.0</v>
      </c>
      <c r="D229" s="1">
        <v>0.0</v>
      </c>
      <c r="E229" s="1" t="s">
        <v>8471</v>
      </c>
      <c r="F229" s="1" t="s">
        <v>62</v>
      </c>
      <c r="G229" s="1" t="s">
        <v>31</v>
      </c>
      <c r="H229" s="1" t="s">
        <v>8667</v>
      </c>
      <c r="I229" s="1" t="s">
        <v>8668</v>
      </c>
      <c r="J229" s="1" t="s">
        <v>8669</v>
      </c>
      <c r="K229" s="1" t="s">
        <v>8670</v>
      </c>
      <c r="L229" s="1">
        <v>-8.0</v>
      </c>
      <c r="M229" s="1">
        <v>0.006966666666666667</v>
      </c>
      <c r="N229" s="1">
        <v>15.72595</v>
      </c>
      <c r="O229" s="1" t="s">
        <v>27</v>
      </c>
      <c r="P229" s="1" t="s">
        <v>8671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36</v>
      </c>
      <c r="B230" s="1" t="s">
        <v>17</v>
      </c>
      <c r="C230" s="1">
        <v>533.0</v>
      </c>
      <c r="D230" s="1">
        <v>0.0</v>
      </c>
      <c r="E230" s="1" t="s">
        <v>37</v>
      </c>
      <c r="F230" s="1" t="s">
        <v>30</v>
      </c>
      <c r="G230" s="1" t="s">
        <v>31</v>
      </c>
      <c r="H230" s="1" t="s">
        <v>8672</v>
      </c>
      <c r="I230" s="1" t="s">
        <v>8673</v>
      </c>
      <c r="J230" s="1" t="s">
        <v>8673</v>
      </c>
      <c r="K230" s="2"/>
      <c r="L230" s="1">
        <v>0.0</v>
      </c>
      <c r="M230" s="1"/>
      <c r="N230" s="1">
        <v>14.343766666666667</v>
      </c>
      <c r="O230" s="1" t="s">
        <v>7900</v>
      </c>
      <c r="P230" s="1" t="s">
        <v>8674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24</v>
      </c>
      <c r="B231" s="1" t="s">
        <v>17</v>
      </c>
      <c r="C231" s="1">
        <v>319.0</v>
      </c>
      <c r="D231" s="1">
        <v>0.0</v>
      </c>
      <c r="E231" s="1" t="s">
        <v>8471</v>
      </c>
      <c r="F231" s="1" t="s">
        <v>62</v>
      </c>
      <c r="G231" s="1" t="s">
        <v>31</v>
      </c>
      <c r="H231" s="1" t="s">
        <v>8675</v>
      </c>
      <c r="I231" s="1" t="s">
        <v>8676</v>
      </c>
      <c r="J231" s="1" t="s">
        <v>8677</v>
      </c>
      <c r="K231" s="1" t="s">
        <v>8678</v>
      </c>
      <c r="L231" s="1">
        <v>1.0</v>
      </c>
      <c r="M231" s="1">
        <v>0.0020833333333333333</v>
      </c>
      <c r="N231" s="1">
        <v>14.425766666666666</v>
      </c>
      <c r="O231" s="1" t="s">
        <v>27</v>
      </c>
      <c r="P231" s="1" t="s">
        <v>8679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29</v>
      </c>
      <c r="B232" s="1" t="s">
        <v>17</v>
      </c>
      <c r="C232" s="1">
        <v>368.0</v>
      </c>
      <c r="D232" s="1">
        <v>0.0</v>
      </c>
      <c r="E232" s="2"/>
      <c r="F232" s="1" t="s">
        <v>30</v>
      </c>
      <c r="G232" s="1" t="s">
        <v>31</v>
      </c>
      <c r="H232" s="1" t="s">
        <v>8680</v>
      </c>
      <c r="I232" s="1" t="s">
        <v>8681</v>
      </c>
      <c r="J232" s="1" t="s">
        <v>8681</v>
      </c>
      <c r="K232" s="2"/>
      <c r="L232" s="1">
        <v>0.0</v>
      </c>
      <c r="M232" s="1"/>
      <c r="N232" s="1">
        <v>15.57855</v>
      </c>
      <c r="O232" s="1" t="s">
        <v>7900</v>
      </c>
      <c r="P232" s="1" t="s">
        <v>8682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29</v>
      </c>
      <c r="B233" s="1" t="s">
        <v>17</v>
      </c>
      <c r="C233" s="1">
        <v>264.0</v>
      </c>
      <c r="D233" s="1">
        <v>0.0</v>
      </c>
      <c r="E233" s="2"/>
      <c r="F233" s="1" t="s">
        <v>30</v>
      </c>
      <c r="G233" s="1" t="s">
        <v>31</v>
      </c>
      <c r="H233" s="1" t="s">
        <v>8683</v>
      </c>
      <c r="I233" s="1" t="s">
        <v>8684</v>
      </c>
      <c r="J233" s="1" t="s">
        <v>8684</v>
      </c>
      <c r="K233" s="2"/>
      <c r="L233" s="1">
        <v>0.0</v>
      </c>
      <c r="M233" s="1"/>
      <c r="N233" s="1">
        <v>14.471833333333333</v>
      </c>
      <c r="O233" s="1" t="s">
        <v>7900</v>
      </c>
      <c r="P233" s="1" t="s">
        <v>8685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29</v>
      </c>
      <c r="B234" s="1" t="s">
        <v>17</v>
      </c>
      <c r="C234" s="1">
        <v>667.0</v>
      </c>
      <c r="D234" s="1">
        <v>0.0</v>
      </c>
      <c r="E234" s="2"/>
      <c r="F234" s="1" t="s">
        <v>30</v>
      </c>
      <c r="G234" s="1" t="s">
        <v>31</v>
      </c>
      <c r="H234" s="1" t="s">
        <v>8686</v>
      </c>
      <c r="I234" s="1" t="s">
        <v>8687</v>
      </c>
      <c r="J234" s="1" t="s">
        <v>8687</v>
      </c>
      <c r="K234" s="2"/>
      <c r="L234" s="1">
        <v>2.0</v>
      </c>
      <c r="M234" s="1"/>
      <c r="N234" s="1">
        <v>17.832583333333332</v>
      </c>
      <c r="O234" s="1" t="s">
        <v>7900</v>
      </c>
      <c r="P234" s="1" t="s">
        <v>8688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98</v>
      </c>
      <c r="B235" s="1" t="s">
        <v>17</v>
      </c>
      <c r="C235" s="1">
        <v>329.0</v>
      </c>
      <c r="D235" s="1">
        <v>0.0</v>
      </c>
      <c r="E235" s="1" t="s">
        <v>106</v>
      </c>
      <c r="F235" s="1" t="s">
        <v>30</v>
      </c>
      <c r="G235" s="1" t="s">
        <v>31</v>
      </c>
      <c r="H235" s="1" t="s">
        <v>8689</v>
      </c>
      <c r="I235" s="1" t="s">
        <v>8690</v>
      </c>
      <c r="J235" s="1" t="s">
        <v>8690</v>
      </c>
      <c r="K235" s="2"/>
      <c r="L235" s="1">
        <v>1.0</v>
      </c>
      <c r="M235" s="1"/>
      <c r="N235" s="1">
        <v>16.99365</v>
      </c>
      <c r="O235" s="1" t="s">
        <v>7900</v>
      </c>
      <c r="P235" s="1" t="s">
        <v>7972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24</v>
      </c>
      <c r="B236" s="1" t="s">
        <v>17</v>
      </c>
      <c r="C236" s="1">
        <v>498.0</v>
      </c>
      <c r="D236" s="1">
        <v>0.0</v>
      </c>
      <c r="E236" s="1" t="s">
        <v>8471</v>
      </c>
      <c r="F236" s="1" t="s">
        <v>62</v>
      </c>
      <c r="G236" s="1" t="s">
        <v>19</v>
      </c>
      <c r="H236" s="1" t="s">
        <v>8691</v>
      </c>
      <c r="I236" s="1" t="s">
        <v>8692</v>
      </c>
      <c r="J236" s="1" t="s">
        <v>8693</v>
      </c>
      <c r="K236" s="1" t="s">
        <v>8694</v>
      </c>
      <c r="L236" s="1">
        <v>0.0</v>
      </c>
      <c r="M236" s="1">
        <v>50.9537</v>
      </c>
      <c r="N236" s="1">
        <v>127.20881666666666</v>
      </c>
      <c r="O236" s="1" t="s">
        <v>27</v>
      </c>
      <c r="P236" s="1" t="s">
        <v>8695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24</v>
      </c>
      <c r="B237" s="1" t="s">
        <v>17</v>
      </c>
      <c r="C237" s="1">
        <v>444.0</v>
      </c>
      <c r="D237" s="1">
        <v>0.0</v>
      </c>
      <c r="E237" s="1" t="s">
        <v>8471</v>
      </c>
      <c r="F237" s="1" t="s">
        <v>62</v>
      </c>
      <c r="G237" s="1" t="s">
        <v>31</v>
      </c>
      <c r="H237" s="1" t="s">
        <v>8696</v>
      </c>
      <c r="I237" s="1" t="s">
        <v>8697</v>
      </c>
      <c r="J237" s="1" t="s">
        <v>8698</v>
      </c>
      <c r="K237" s="1" t="s">
        <v>8699</v>
      </c>
      <c r="L237" s="1">
        <v>3.0</v>
      </c>
      <c r="M237" s="1">
        <v>0.008</v>
      </c>
      <c r="N237" s="1">
        <v>18.58128333333333</v>
      </c>
      <c r="O237" s="1" t="s">
        <v>27</v>
      </c>
      <c r="P237" s="1" t="s">
        <v>8700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16</v>
      </c>
      <c r="B238" s="1" t="s">
        <v>17</v>
      </c>
      <c r="C238" s="1">
        <v>2105.35</v>
      </c>
      <c r="D238" s="1">
        <v>1133.65</v>
      </c>
      <c r="E238" s="1" t="s">
        <v>8471</v>
      </c>
      <c r="F238" s="1" t="s">
        <v>62</v>
      </c>
      <c r="G238" s="1" t="s">
        <v>19</v>
      </c>
      <c r="H238" s="1" t="s">
        <v>8701</v>
      </c>
      <c r="I238" s="1" t="s">
        <v>8702</v>
      </c>
      <c r="J238" s="1" t="s">
        <v>8703</v>
      </c>
      <c r="K238" s="1" t="s">
        <v>8704</v>
      </c>
      <c r="L238" s="1">
        <v>3.0</v>
      </c>
      <c r="M238" s="1">
        <v>0.002916666666666667</v>
      </c>
      <c r="N238" s="1">
        <v>26.7583</v>
      </c>
      <c r="O238" s="1" t="s">
        <v>22</v>
      </c>
      <c r="P238" s="1" t="s">
        <v>8705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29</v>
      </c>
      <c r="B239" s="1" t="s">
        <v>17</v>
      </c>
      <c r="C239" s="1">
        <v>748.0</v>
      </c>
      <c r="D239" s="1">
        <v>0.0</v>
      </c>
      <c r="E239" s="2"/>
      <c r="F239" s="1" t="s">
        <v>30</v>
      </c>
      <c r="G239" s="1" t="s">
        <v>31</v>
      </c>
      <c r="H239" s="1" t="s">
        <v>8706</v>
      </c>
      <c r="I239" s="1" t="s">
        <v>8707</v>
      </c>
      <c r="J239" s="1" t="s">
        <v>8707</v>
      </c>
      <c r="K239" s="2"/>
      <c r="L239" s="1">
        <v>-5.0</v>
      </c>
      <c r="M239" s="1"/>
      <c r="N239" s="1">
        <v>9.90595</v>
      </c>
      <c r="O239" s="1" t="s">
        <v>7900</v>
      </c>
      <c r="P239" s="1" t="s">
        <v>8708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24</v>
      </c>
      <c r="B240" s="1" t="s">
        <v>17</v>
      </c>
      <c r="C240" s="1">
        <v>673.0</v>
      </c>
      <c r="D240" s="1">
        <v>0.0</v>
      </c>
      <c r="E240" s="1" t="s">
        <v>8471</v>
      </c>
      <c r="F240" s="1" t="s">
        <v>62</v>
      </c>
      <c r="G240" s="1" t="s">
        <v>31</v>
      </c>
      <c r="H240" s="1" t="s">
        <v>8709</v>
      </c>
      <c r="I240" s="1" t="s">
        <v>8710</v>
      </c>
      <c r="J240" s="1" t="s">
        <v>8711</v>
      </c>
      <c r="K240" s="1" t="s">
        <v>8712</v>
      </c>
      <c r="L240" s="1">
        <v>3.0</v>
      </c>
      <c r="M240" s="1">
        <v>17.95381666666667</v>
      </c>
      <c r="N240" s="1">
        <v>105.55416666666666</v>
      </c>
      <c r="O240" s="1" t="s">
        <v>27</v>
      </c>
      <c r="P240" s="1" t="s">
        <v>8713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29</v>
      </c>
      <c r="B241" s="1" t="s">
        <v>17</v>
      </c>
      <c r="C241" s="1">
        <v>329.0</v>
      </c>
      <c r="D241" s="1">
        <v>0.0</v>
      </c>
      <c r="E241" s="2"/>
      <c r="F241" s="1" t="s">
        <v>30</v>
      </c>
      <c r="G241" s="1" t="s">
        <v>31</v>
      </c>
      <c r="H241" s="1" t="s">
        <v>8714</v>
      </c>
      <c r="I241" s="1" t="s">
        <v>8715</v>
      </c>
      <c r="J241" s="1" t="s">
        <v>8715</v>
      </c>
      <c r="K241" s="2"/>
      <c r="L241" s="1">
        <v>-6.0</v>
      </c>
      <c r="M241" s="1"/>
      <c r="N241" s="1">
        <v>8.712566666666667</v>
      </c>
      <c r="O241" s="1" t="s">
        <v>7900</v>
      </c>
      <c r="P241" s="1" t="s">
        <v>8716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29</v>
      </c>
      <c r="B242" s="1" t="s">
        <v>17</v>
      </c>
      <c r="C242" s="1">
        <v>765.0</v>
      </c>
      <c r="D242" s="1">
        <v>0.0</v>
      </c>
      <c r="E242" s="2"/>
      <c r="F242" s="1" t="s">
        <v>30</v>
      </c>
      <c r="G242" s="1" t="s">
        <v>31</v>
      </c>
      <c r="H242" s="1" t="s">
        <v>8717</v>
      </c>
      <c r="I242" s="1" t="s">
        <v>8718</v>
      </c>
      <c r="J242" s="1" t="s">
        <v>8718</v>
      </c>
      <c r="K242" s="2"/>
      <c r="L242" s="1">
        <v>0.0</v>
      </c>
      <c r="M242" s="1"/>
      <c r="N242" s="1">
        <v>14.699916666666667</v>
      </c>
      <c r="O242" s="1" t="s">
        <v>7900</v>
      </c>
      <c r="P242" s="1" t="s">
        <v>8719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29</v>
      </c>
      <c r="B243" s="1" t="s">
        <v>17</v>
      </c>
      <c r="C243" s="3">
        <v>323.0</v>
      </c>
      <c r="D243" s="1">
        <v>0.0</v>
      </c>
      <c r="E243" s="2"/>
      <c r="F243" s="1" t="s">
        <v>30</v>
      </c>
      <c r="G243" s="1" t="s">
        <v>19</v>
      </c>
      <c r="H243" s="1" t="s">
        <v>8720</v>
      </c>
      <c r="I243" s="1" t="s">
        <v>8721</v>
      </c>
      <c r="J243" s="1" t="s">
        <v>8721</v>
      </c>
      <c r="K243" s="2"/>
      <c r="L243" s="1">
        <v>0.0</v>
      </c>
      <c r="M243" s="1"/>
      <c r="N243" s="1">
        <v>14.18755</v>
      </c>
      <c r="O243" s="1" t="s">
        <v>7900</v>
      </c>
      <c r="P243" s="1" t="s">
        <v>8722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98</v>
      </c>
      <c r="B244" s="1" t="s">
        <v>17</v>
      </c>
      <c r="C244" s="1">
        <v>673.0</v>
      </c>
      <c r="D244" s="1">
        <v>0.0</v>
      </c>
      <c r="E244" s="1" t="s">
        <v>8723</v>
      </c>
      <c r="F244" s="1" t="s">
        <v>30</v>
      </c>
      <c r="G244" s="1" t="s">
        <v>31</v>
      </c>
      <c r="H244" s="1" t="s">
        <v>8724</v>
      </c>
      <c r="I244" s="1" t="s">
        <v>8725</v>
      </c>
      <c r="J244" s="1" t="s">
        <v>8725</v>
      </c>
      <c r="K244" s="2"/>
      <c r="L244" s="1">
        <v>-3.0</v>
      </c>
      <c r="M244" s="1"/>
      <c r="N244" s="1">
        <v>11.201283333333333</v>
      </c>
      <c r="O244" s="1" t="s">
        <v>7900</v>
      </c>
      <c r="P244" s="1" t="s">
        <v>8726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36</v>
      </c>
      <c r="B245" s="1" t="s">
        <v>17</v>
      </c>
      <c r="C245" s="1">
        <v>294.0</v>
      </c>
      <c r="D245" s="1">
        <v>0.0</v>
      </c>
      <c r="E245" s="1" t="s">
        <v>37</v>
      </c>
      <c r="F245" s="1" t="s">
        <v>30</v>
      </c>
      <c r="G245" s="1" t="s">
        <v>31</v>
      </c>
      <c r="H245" s="1" t="s">
        <v>8727</v>
      </c>
      <c r="I245" s="1" t="s">
        <v>8728</v>
      </c>
      <c r="J245" s="1" t="s">
        <v>8728</v>
      </c>
      <c r="K245" s="2"/>
      <c r="L245" s="1">
        <v>-1.0</v>
      </c>
      <c r="M245" s="1"/>
      <c r="N245" s="1">
        <v>13.61715</v>
      </c>
      <c r="O245" s="1" t="s">
        <v>7900</v>
      </c>
      <c r="P245" s="1" t="s">
        <v>8729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36</v>
      </c>
      <c r="B246" s="1" t="s">
        <v>17</v>
      </c>
      <c r="C246" s="1">
        <v>264.0</v>
      </c>
      <c r="D246" s="1">
        <v>0.0</v>
      </c>
      <c r="E246" s="1" t="s">
        <v>37</v>
      </c>
      <c r="F246" s="1" t="s">
        <v>30</v>
      </c>
      <c r="G246" s="1" t="s">
        <v>31</v>
      </c>
      <c r="H246" s="1" t="s">
        <v>8730</v>
      </c>
      <c r="I246" s="1" t="s">
        <v>8731</v>
      </c>
      <c r="J246" s="1" t="s">
        <v>8731</v>
      </c>
      <c r="K246" s="2"/>
      <c r="L246" s="1">
        <v>-1.0</v>
      </c>
      <c r="M246" s="1"/>
      <c r="N246" s="1">
        <v>13.552166666666666</v>
      </c>
      <c r="O246" s="1" t="s">
        <v>7900</v>
      </c>
      <c r="P246" s="1" t="s">
        <v>7913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98</v>
      </c>
      <c r="B247" s="1" t="s">
        <v>17</v>
      </c>
      <c r="C247" s="1">
        <v>394.0</v>
      </c>
      <c r="D247" s="1">
        <v>0.0</v>
      </c>
      <c r="E247" s="1" t="s">
        <v>2621</v>
      </c>
      <c r="F247" s="1" t="s">
        <v>30</v>
      </c>
      <c r="G247" s="1" t="s">
        <v>31</v>
      </c>
      <c r="H247" s="1" t="s">
        <v>8732</v>
      </c>
      <c r="I247" s="1" t="s">
        <v>8733</v>
      </c>
      <c r="J247" s="1" t="s">
        <v>8733</v>
      </c>
      <c r="K247" s="2"/>
      <c r="L247" s="1">
        <v>-3.0</v>
      </c>
      <c r="M247" s="1"/>
      <c r="N247" s="1">
        <v>11.8549</v>
      </c>
      <c r="O247" s="1" t="s">
        <v>7900</v>
      </c>
      <c r="P247" s="1" t="s">
        <v>8734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98</v>
      </c>
      <c r="B248" s="1" t="s">
        <v>17</v>
      </c>
      <c r="C248" s="1">
        <v>369.0</v>
      </c>
      <c r="D248" s="1">
        <v>0.0</v>
      </c>
      <c r="E248" s="1" t="s">
        <v>2621</v>
      </c>
      <c r="F248" s="1" t="s">
        <v>30</v>
      </c>
      <c r="G248" s="1" t="s">
        <v>31</v>
      </c>
      <c r="H248" s="1" t="s">
        <v>8735</v>
      </c>
      <c r="I248" s="1" t="s">
        <v>8736</v>
      </c>
      <c r="J248" s="1" t="s">
        <v>8736</v>
      </c>
      <c r="K248" s="2"/>
      <c r="L248" s="1">
        <v>1.0</v>
      </c>
      <c r="M248" s="1"/>
      <c r="N248" s="1">
        <v>16.954633333333334</v>
      </c>
      <c r="O248" s="1" t="s">
        <v>7900</v>
      </c>
      <c r="P248" s="1" t="s">
        <v>8737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98</v>
      </c>
      <c r="B249" s="1" t="s">
        <v>17</v>
      </c>
      <c r="C249" s="1">
        <v>329.0</v>
      </c>
      <c r="D249" s="1">
        <v>0.0</v>
      </c>
      <c r="E249" s="1" t="s">
        <v>7943</v>
      </c>
      <c r="F249" s="1" t="s">
        <v>30</v>
      </c>
      <c r="G249" s="1" t="s">
        <v>31</v>
      </c>
      <c r="H249" s="1" t="s">
        <v>8738</v>
      </c>
      <c r="I249" s="1" t="s">
        <v>8739</v>
      </c>
      <c r="J249" s="1" t="s">
        <v>8740</v>
      </c>
      <c r="K249" s="2"/>
      <c r="L249" s="1">
        <v>-2.0</v>
      </c>
      <c r="M249" s="1"/>
      <c r="N249" s="1">
        <v>12.324866666666667</v>
      </c>
      <c r="O249" s="1" t="s">
        <v>7900</v>
      </c>
      <c r="P249" s="1" t="s">
        <v>8741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36</v>
      </c>
      <c r="B250" s="1" t="s">
        <v>17</v>
      </c>
      <c r="C250" s="1">
        <v>668.0</v>
      </c>
      <c r="D250" s="1">
        <v>0.0</v>
      </c>
      <c r="E250" s="1" t="s">
        <v>37</v>
      </c>
      <c r="F250" s="1" t="s">
        <v>30</v>
      </c>
      <c r="G250" s="1" t="s">
        <v>31</v>
      </c>
      <c r="H250" s="1" t="s">
        <v>8742</v>
      </c>
      <c r="I250" s="1" t="s">
        <v>8743</v>
      </c>
      <c r="J250" s="1" t="s">
        <v>8743</v>
      </c>
      <c r="K250" s="2"/>
      <c r="L250" s="1">
        <v>2.0</v>
      </c>
      <c r="M250" s="1"/>
      <c r="N250" s="1">
        <v>17.1675</v>
      </c>
      <c r="O250" s="1" t="s">
        <v>7900</v>
      </c>
      <c r="P250" s="1" t="s">
        <v>8744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16</v>
      </c>
      <c r="B251" s="1" t="s">
        <v>17</v>
      </c>
      <c r="C251" s="1">
        <v>309.0</v>
      </c>
      <c r="D251" s="1">
        <v>0.0</v>
      </c>
      <c r="E251" s="2"/>
      <c r="F251" s="1" t="s">
        <v>18</v>
      </c>
      <c r="G251" s="1" t="s">
        <v>19</v>
      </c>
      <c r="H251" s="1" t="s">
        <v>8745</v>
      </c>
      <c r="I251" s="1" t="s">
        <v>8746</v>
      </c>
      <c r="J251" s="1" t="s">
        <v>8746</v>
      </c>
      <c r="K251" s="2"/>
      <c r="L251" s="1">
        <v>-4.0</v>
      </c>
      <c r="M251" s="1"/>
      <c r="N251" s="1">
        <v>0.034216666666666666</v>
      </c>
      <c r="O251" s="1" t="s">
        <v>22</v>
      </c>
      <c r="P251" s="1" t="s">
        <v>8747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36</v>
      </c>
      <c r="B252" s="1" t="s">
        <v>17</v>
      </c>
      <c r="C252" s="3">
        <v>264.0</v>
      </c>
      <c r="D252" s="1">
        <v>0.0</v>
      </c>
      <c r="E252" s="1" t="s">
        <v>37</v>
      </c>
      <c r="F252" s="1" t="s">
        <v>30</v>
      </c>
      <c r="G252" s="1" t="s">
        <v>31</v>
      </c>
      <c r="H252" s="1" t="s">
        <v>8748</v>
      </c>
      <c r="I252" s="1" t="s">
        <v>8749</v>
      </c>
      <c r="J252" s="1" t="s">
        <v>8749</v>
      </c>
      <c r="K252" s="2"/>
      <c r="L252" s="1">
        <v>-5.0</v>
      </c>
      <c r="M252" s="1"/>
      <c r="N252" s="1">
        <v>9.670666666666667</v>
      </c>
      <c r="O252" s="1" t="s">
        <v>7900</v>
      </c>
      <c r="P252" s="1" t="s">
        <v>8349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29</v>
      </c>
      <c r="B253" s="1" t="s">
        <v>17</v>
      </c>
      <c r="C253" s="1">
        <v>348.0</v>
      </c>
      <c r="D253" s="1">
        <v>0.0</v>
      </c>
      <c r="E253" s="2"/>
      <c r="F253" s="1" t="s">
        <v>30</v>
      </c>
      <c r="G253" s="1" t="s">
        <v>31</v>
      </c>
      <c r="H253" s="1" t="s">
        <v>8750</v>
      </c>
      <c r="I253" s="1" t="s">
        <v>8751</v>
      </c>
      <c r="J253" s="1" t="s">
        <v>8751</v>
      </c>
      <c r="K253" s="2"/>
      <c r="L253" s="1">
        <v>-6.0</v>
      </c>
      <c r="M253" s="1"/>
      <c r="N253" s="1">
        <v>8.590133333333334</v>
      </c>
      <c r="O253" s="1" t="s">
        <v>7900</v>
      </c>
      <c r="P253" s="1" t="s">
        <v>8752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24</v>
      </c>
      <c r="B254" s="1" t="s">
        <v>17</v>
      </c>
      <c r="C254" s="1">
        <v>398.0</v>
      </c>
      <c r="D254" s="1">
        <v>0.0</v>
      </c>
      <c r="E254" s="1" t="s">
        <v>8376</v>
      </c>
      <c r="F254" s="1" t="s">
        <v>62</v>
      </c>
      <c r="G254" s="1" t="s">
        <v>31</v>
      </c>
      <c r="H254" s="1" t="s">
        <v>8753</v>
      </c>
      <c r="I254" s="1" t="s">
        <v>8754</v>
      </c>
      <c r="J254" s="1" t="s">
        <v>8755</v>
      </c>
      <c r="K254" s="1" t="s">
        <v>8756</v>
      </c>
      <c r="L254" s="1">
        <v>6.0</v>
      </c>
      <c r="M254" s="1">
        <v>0.002416666666666667</v>
      </c>
      <c r="N254" s="1">
        <v>26.2673</v>
      </c>
      <c r="O254" s="1" t="s">
        <v>27</v>
      </c>
      <c r="P254" s="1" t="s">
        <v>8757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16</v>
      </c>
      <c r="B255" s="3" t="s">
        <v>17</v>
      </c>
      <c r="C255" s="3">
        <v>249.0</v>
      </c>
      <c r="D255" s="1">
        <v>249.0</v>
      </c>
      <c r="E255" s="2"/>
      <c r="F255" s="1" t="s">
        <v>18</v>
      </c>
      <c r="G255" s="1" t="s">
        <v>19</v>
      </c>
      <c r="H255" s="1" t="s">
        <v>8758</v>
      </c>
      <c r="I255" s="1" t="s">
        <v>8759</v>
      </c>
      <c r="J255" s="1" t="s">
        <v>8759</v>
      </c>
      <c r="K255" s="2"/>
      <c r="L255" s="1">
        <v>8.0</v>
      </c>
      <c r="M255" s="1"/>
      <c r="N255" s="1">
        <v>13.149066666666666</v>
      </c>
      <c r="O255" s="1" t="s">
        <v>22</v>
      </c>
      <c r="P255" s="1" t="s">
        <v>8760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36</v>
      </c>
      <c r="B256" s="1" t="s">
        <v>17</v>
      </c>
      <c r="C256" s="1">
        <v>264.0</v>
      </c>
      <c r="D256" s="1">
        <v>0.0</v>
      </c>
      <c r="E256" s="1" t="s">
        <v>37</v>
      </c>
      <c r="F256" s="1" t="s">
        <v>30</v>
      </c>
      <c r="G256" s="1" t="s">
        <v>31</v>
      </c>
      <c r="H256" s="1" t="s">
        <v>8761</v>
      </c>
      <c r="I256" s="1" t="s">
        <v>8762</v>
      </c>
      <c r="J256" s="1" t="s">
        <v>8762</v>
      </c>
      <c r="K256" s="2"/>
      <c r="L256" s="1">
        <v>10.0</v>
      </c>
      <c r="M256" s="1"/>
      <c r="N256" s="1">
        <v>25.8581</v>
      </c>
      <c r="O256" s="1" t="s">
        <v>7900</v>
      </c>
      <c r="P256" s="1" t="s">
        <v>8763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36</v>
      </c>
      <c r="B257" s="1" t="s">
        <v>17</v>
      </c>
      <c r="C257" s="3">
        <v>323.0</v>
      </c>
      <c r="D257" s="1">
        <v>0.0</v>
      </c>
      <c r="E257" s="1" t="s">
        <v>37</v>
      </c>
      <c r="F257" s="1" t="s">
        <v>30</v>
      </c>
      <c r="G257" s="1" t="s">
        <v>31</v>
      </c>
      <c r="H257" s="1" t="s">
        <v>8764</v>
      </c>
      <c r="I257" s="1" t="s">
        <v>8765</v>
      </c>
      <c r="J257" s="1" t="s">
        <v>8765</v>
      </c>
      <c r="K257" s="2"/>
      <c r="L257" s="1">
        <v>6.0</v>
      </c>
      <c r="M257" s="1"/>
      <c r="N257" s="1">
        <v>21.621466666666667</v>
      </c>
      <c r="O257" s="1" t="s">
        <v>7900</v>
      </c>
      <c r="P257" s="1" t="s">
        <v>8766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98</v>
      </c>
      <c r="B258" s="1" t="s">
        <v>17</v>
      </c>
      <c r="C258" s="1">
        <v>558.0</v>
      </c>
      <c r="D258" s="1">
        <v>0.0</v>
      </c>
      <c r="E258" s="1" t="s">
        <v>628</v>
      </c>
      <c r="F258" s="1" t="s">
        <v>30</v>
      </c>
      <c r="G258" s="1" t="s">
        <v>31</v>
      </c>
      <c r="H258" s="1" t="s">
        <v>8767</v>
      </c>
      <c r="I258" s="1" t="s">
        <v>8768</v>
      </c>
      <c r="J258" s="1" t="s">
        <v>8768</v>
      </c>
      <c r="K258" s="2"/>
      <c r="L258" s="1">
        <v>4.0</v>
      </c>
      <c r="M258" s="1"/>
      <c r="N258" s="1">
        <v>19.19275</v>
      </c>
      <c r="O258" s="1" t="s">
        <v>7900</v>
      </c>
      <c r="P258" s="1" t="s">
        <v>8769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24</v>
      </c>
      <c r="B259" s="1" t="s">
        <v>17</v>
      </c>
      <c r="C259" s="1">
        <v>304.0</v>
      </c>
      <c r="D259" s="1">
        <v>24.0</v>
      </c>
      <c r="E259" s="1" t="s">
        <v>8376</v>
      </c>
      <c r="F259" s="1" t="s">
        <v>62</v>
      </c>
      <c r="G259" s="1" t="s">
        <v>31</v>
      </c>
      <c r="H259" s="1" t="s">
        <v>8770</v>
      </c>
      <c r="I259" s="1" t="s">
        <v>8771</v>
      </c>
      <c r="J259" s="1" t="s">
        <v>8772</v>
      </c>
      <c r="K259" s="1" t="s">
        <v>8773</v>
      </c>
      <c r="L259" s="1">
        <v>4.0</v>
      </c>
      <c r="M259" s="1">
        <v>0.0025</v>
      </c>
      <c r="N259" s="1">
        <v>27.8573</v>
      </c>
      <c r="O259" s="1" t="s">
        <v>27</v>
      </c>
      <c r="P259" s="1" t="s">
        <v>8774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29</v>
      </c>
      <c r="B260" s="1" t="s">
        <v>17</v>
      </c>
      <c r="C260" s="1">
        <v>508.0</v>
      </c>
      <c r="D260" s="1">
        <v>0.0</v>
      </c>
      <c r="E260" s="2"/>
      <c r="F260" s="1" t="s">
        <v>30</v>
      </c>
      <c r="G260" s="1" t="s">
        <v>31</v>
      </c>
      <c r="H260" s="1" t="s">
        <v>8775</v>
      </c>
      <c r="I260" s="1" t="s">
        <v>8776</v>
      </c>
      <c r="J260" s="1" t="s">
        <v>8776</v>
      </c>
      <c r="K260" s="2"/>
      <c r="L260" s="1">
        <v>-1.0</v>
      </c>
      <c r="M260" s="1"/>
      <c r="N260" s="1">
        <v>13.239733333333334</v>
      </c>
      <c r="O260" s="1" t="s">
        <v>7900</v>
      </c>
      <c r="P260" s="1" t="s">
        <v>8777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24</v>
      </c>
      <c r="B261" s="1" t="s">
        <v>17</v>
      </c>
      <c r="C261" s="1">
        <v>306.0</v>
      </c>
      <c r="D261" s="1">
        <v>0.0</v>
      </c>
      <c r="E261" s="1" t="s">
        <v>8471</v>
      </c>
      <c r="F261" s="1" t="s">
        <v>62</v>
      </c>
      <c r="G261" s="1" t="s">
        <v>31</v>
      </c>
      <c r="H261" s="1" t="s">
        <v>8778</v>
      </c>
      <c r="I261" s="1" t="s">
        <v>8779</v>
      </c>
      <c r="J261" s="1" t="s">
        <v>8780</v>
      </c>
      <c r="K261" s="1" t="s">
        <v>8781</v>
      </c>
      <c r="L261" s="1">
        <v>-22.0</v>
      </c>
      <c r="M261" s="1">
        <v>0.00335</v>
      </c>
      <c r="N261" s="1">
        <v>6.425216666666667</v>
      </c>
      <c r="O261" s="1" t="s">
        <v>27</v>
      </c>
      <c r="P261" s="1" t="s">
        <v>8782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29</v>
      </c>
      <c r="B262" s="1" t="s">
        <v>17</v>
      </c>
      <c r="C262" s="3">
        <v>289.0</v>
      </c>
      <c r="D262" s="1">
        <v>0.0</v>
      </c>
      <c r="E262" s="2"/>
      <c r="F262" s="1" t="s">
        <v>30</v>
      </c>
      <c r="G262" s="1" t="s">
        <v>31</v>
      </c>
      <c r="H262" s="1" t="s">
        <v>8783</v>
      </c>
      <c r="I262" s="1" t="s">
        <v>8784</v>
      </c>
      <c r="J262" s="1" t="s">
        <v>8784</v>
      </c>
      <c r="K262" s="2"/>
      <c r="L262" s="1">
        <v>-5.0</v>
      </c>
      <c r="M262" s="1"/>
      <c r="N262" s="1">
        <v>9.797966666666667</v>
      </c>
      <c r="O262" s="1" t="s">
        <v>7900</v>
      </c>
      <c r="P262" s="1" t="s">
        <v>8785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36</v>
      </c>
      <c r="B263" s="1" t="s">
        <v>17</v>
      </c>
      <c r="C263" s="1">
        <v>857.0</v>
      </c>
      <c r="D263" s="1">
        <v>0.0</v>
      </c>
      <c r="E263" s="1" t="s">
        <v>37</v>
      </c>
      <c r="F263" s="1" t="s">
        <v>30</v>
      </c>
      <c r="G263" s="1" t="s">
        <v>31</v>
      </c>
      <c r="H263" s="1" t="s">
        <v>8786</v>
      </c>
      <c r="I263" s="1" t="s">
        <v>8787</v>
      </c>
      <c r="J263" s="1" t="s">
        <v>8787</v>
      </c>
      <c r="K263" s="2"/>
      <c r="L263" s="1">
        <v>5.0</v>
      </c>
      <c r="M263" s="1"/>
      <c r="N263" s="1">
        <v>20.079366666666665</v>
      </c>
      <c r="O263" s="1" t="s">
        <v>7900</v>
      </c>
      <c r="P263" s="1" t="s">
        <v>8788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16</v>
      </c>
      <c r="B264" s="1" t="s">
        <v>17</v>
      </c>
      <c r="C264" s="3">
        <v>249.0</v>
      </c>
      <c r="D264" s="1">
        <v>249.0</v>
      </c>
      <c r="E264" s="2"/>
      <c r="F264" s="1" t="s">
        <v>18</v>
      </c>
      <c r="G264" s="1" t="s">
        <v>19</v>
      </c>
      <c r="H264" s="1" t="s">
        <v>8789</v>
      </c>
      <c r="I264" s="1" t="s">
        <v>8790</v>
      </c>
      <c r="J264" s="1" t="s">
        <v>8790</v>
      </c>
      <c r="K264" s="2"/>
      <c r="L264" s="1">
        <v>5.0</v>
      </c>
      <c r="M264" s="1"/>
      <c r="N264" s="1">
        <v>10.47135</v>
      </c>
      <c r="O264" s="1" t="s">
        <v>22</v>
      </c>
      <c r="P264" s="1" t="s">
        <v>8791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24</v>
      </c>
      <c r="B265" s="1" t="s">
        <v>17</v>
      </c>
      <c r="C265" s="1">
        <v>309.0</v>
      </c>
      <c r="D265" s="1">
        <v>0.0</v>
      </c>
      <c r="E265" s="1" t="s">
        <v>8471</v>
      </c>
      <c r="F265" s="1" t="s">
        <v>62</v>
      </c>
      <c r="G265" s="1" t="s">
        <v>31</v>
      </c>
      <c r="H265" s="1" t="s">
        <v>8792</v>
      </c>
      <c r="I265" s="1" t="s">
        <v>8793</v>
      </c>
      <c r="J265" s="1" t="s">
        <v>8794</v>
      </c>
      <c r="K265" s="1" t="s">
        <v>8795</v>
      </c>
      <c r="L265" s="1">
        <v>0.0</v>
      </c>
      <c r="M265" s="1">
        <v>0.0021333333333333334</v>
      </c>
      <c r="N265" s="1">
        <v>13.965166666666667</v>
      </c>
      <c r="O265" s="1" t="s">
        <v>27</v>
      </c>
      <c r="P265" s="1" t="s">
        <v>8796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29</v>
      </c>
      <c r="B266" s="1" t="s">
        <v>17</v>
      </c>
      <c r="C266" s="3">
        <v>488.0</v>
      </c>
      <c r="D266" s="1">
        <v>0.0</v>
      </c>
      <c r="E266" s="2"/>
      <c r="F266" s="1" t="s">
        <v>30</v>
      </c>
      <c r="G266" s="1" t="s">
        <v>31</v>
      </c>
      <c r="H266" s="1" t="s">
        <v>8797</v>
      </c>
      <c r="I266" s="1" t="s">
        <v>8798</v>
      </c>
      <c r="J266" s="1" t="s">
        <v>8798</v>
      </c>
      <c r="K266" s="2"/>
      <c r="L266" s="1">
        <v>2.0</v>
      </c>
      <c r="M266" s="1"/>
      <c r="N266" s="1">
        <v>17.470716666666668</v>
      </c>
      <c r="O266" s="1" t="s">
        <v>7900</v>
      </c>
      <c r="P266" s="1" t="s">
        <v>8799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29</v>
      </c>
      <c r="B267" s="1" t="s">
        <v>17</v>
      </c>
      <c r="C267" s="1">
        <v>264.0</v>
      </c>
      <c r="D267" s="1">
        <v>0.0</v>
      </c>
      <c r="E267" s="2"/>
      <c r="F267" s="1" t="s">
        <v>30</v>
      </c>
      <c r="G267" s="1" t="s">
        <v>31</v>
      </c>
      <c r="H267" s="1" t="s">
        <v>8800</v>
      </c>
      <c r="I267" s="1" t="s">
        <v>8801</v>
      </c>
      <c r="J267" s="1" t="s">
        <v>8801</v>
      </c>
      <c r="K267" s="2"/>
      <c r="L267" s="1">
        <v>2.0</v>
      </c>
      <c r="M267" s="1"/>
      <c r="N267" s="1">
        <v>17.9986</v>
      </c>
      <c r="O267" s="1" t="s">
        <v>7900</v>
      </c>
      <c r="P267" s="1" t="s">
        <v>8337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29</v>
      </c>
      <c r="B268" s="1" t="s">
        <v>17</v>
      </c>
      <c r="C268" s="1">
        <v>663.0</v>
      </c>
      <c r="D268" s="1">
        <v>0.0</v>
      </c>
      <c r="E268" s="2"/>
      <c r="F268" s="1" t="s">
        <v>30</v>
      </c>
      <c r="G268" s="1" t="s">
        <v>31</v>
      </c>
      <c r="H268" s="1" t="s">
        <v>8802</v>
      </c>
      <c r="I268" s="1" t="s">
        <v>8803</v>
      </c>
      <c r="J268" s="1" t="s">
        <v>8803</v>
      </c>
      <c r="K268" s="2"/>
      <c r="L268" s="1">
        <v>1.0</v>
      </c>
      <c r="M268" s="1"/>
      <c r="N268" s="1">
        <v>16.420633333333335</v>
      </c>
      <c r="O268" s="1" t="s">
        <v>7900</v>
      </c>
      <c r="P268" s="1" t="s">
        <v>8804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36</v>
      </c>
      <c r="B269" s="1" t="s">
        <v>17</v>
      </c>
      <c r="C269" s="3">
        <v>344.0</v>
      </c>
      <c r="D269" s="1">
        <v>0.0</v>
      </c>
      <c r="E269" s="1" t="s">
        <v>37</v>
      </c>
      <c r="F269" s="1" t="s">
        <v>30</v>
      </c>
      <c r="G269" s="1" t="s">
        <v>31</v>
      </c>
      <c r="H269" s="1" t="s">
        <v>8805</v>
      </c>
      <c r="I269" s="1" t="s">
        <v>8806</v>
      </c>
      <c r="J269" s="1" t="s">
        <v>8806</v>
      </c>
      <c r="K269" s="2"/>
      <c r="L269" s="1">
        <v>1.0</v>
      </c>
      <c r="M269" s="1"/>
      <c r="N269" s="1">
        <v>16.5756</v>
      </c>
      <c r="O269" s="1" t="s">
        <v>7900</v>
      </c>
      <c r="P269" s="1" t="s">
        <v>8807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29</v>
      </c>
      <c r="B270" s="1" t="s">
        <v>17</v>
      </c>
      <c r="C270" s="1">
        <v>434.0</v>
      </c>
      <c r="D270" s="1">
        <v>0.0</v>
      </c>
      <c r="E270" s="2"/>
      <c r="F270" s="1" t="s">
        <v>30</v>
      </c>
      <c r="G270" s="1" t="s">
        <v>19</v>
      </c>
      <c r="H270" s="1" t="s">
        <v>8808</v>
      </c>
      <c r="I270" s="1" t="s">
        <v>8809</v>
      </c>
      <c r="J270" s="1" t="s">
        <v>8809</v>
      </c>
      <c r="K270" s="2"/>
      <c r="L270" s="1">
        <v>3.0</v>
      </c>
      <c r="M270" s="1"/>
      <c r="N270" s="1">
        <v>18.075866666666666</v>
      </c>
      <c r="O270" s="1" t="s">
        <v>7900</v>
      </c>
      <c r="P270" s="1" t="s">
        <v>8810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36</v>
      </c>
      <c r="B271" s="1" t="s">
        <v>17</v>
      </c>
      <c r="C271" s="1">
        <v>364.0</v>
      </c>
      <c r="D271" s="1">
        <v>0.0</v>
      </c>
      <c r="E271" s="1" t="s">
        <v>37</v>
      </c>
      <c r="F271" s="1" t="s">
        <v>30</v>
      </c>
      <c r="G271" s="1" t="s">
        <v>31</v>
      </c>
      <c r="H271" s="1" t="s">
        <v>8811</v>
      </c>
      <c r="I271" s="1" t="s">
        <v>8812</v>
      </c>
      <c r="J271" s="1" t="s">
        <v>8812</v>
      </c>
      <c r="K271" s="2"/>
      <c r="L271" s="1">
        <v>7.0</v>
      </c>
      <c r="M271" s="1"/>
      <c r="N271" s="1">
        <v>22.139083333333332</v>
      </c>
      <c r="O271" s="1" t="s">
        <v>7900</v>
      </c>
      <c r="P271" s="1" t="s">
        <v>8813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29</v>
      </c>
      <c r="B272" s="1" t="s">
        <v>17</v>
      </c>
      <c r="C272" s="3">
        <v>488.0</v>
      </c>
      <c r="D272" s="1">
        <v>0.0</v>
      </c>
      <c r="E272" s="2"/>
      <c r="F272" s="1" t="s">
        <v>30</v>
      </c>
      <c r="G272" s="1" t="s">
        <v>31</v>
      </c>
      <c r="H272" s="1" t="s">
        <v>8814</v>
      </c>
      <c r="I272" s="1" t="s">
        <v>8815</v>
      </c>
      <c r="J272" s="1" t="s">
        <v>8815</v>
      </c>
      <c r="K272" s="2"/>
      <c r="L272" s="1">
        <v>6.0</v>
      </c>
      <c r="M272" s="1"/>
      <c r="N272" s="1">
        <v>21.1788</v>
      </c>
      <c r="O272" s="1" t="s">
        <v>7900</v>
      </c>
      <c r="P272" s="1" t="s">
        <v>8816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29</v>
      </c>
      <c r="B273" s="1" t="s">
        <v>17</v>
      </c>
      <c r="C273" s="1">
        <v>522.0</v>
      </c>
      <c r="D273" s="1">
        <v>0.0</v>
      </c>
      <c r="E273" s="2"/>
      <c r="F273" s="1" t="s">
        <v>30</v>
      </c>
      <c r="G273" s="1" t="s">
        <v>31</v>
      </c>
      <c r="H273" s="1" t="s">
        <v>8817</v>
      </c>
      <c r="I273" s="1" t="s">
        <v>8818</v>
      </c>
      <c r="J273" s="1" t="s">
        <v>8818</v>
      </c>
      <c r="K273" s="2"/>
      <c r="L273" s="1">
        <v>-3.0</v>
      </c>
      <c r="M273" s="1"/>
      <c r="N273" s="1">
        <v>11.731433333333333</v>
      </c>
      <c r="O273" s="1" t="s">
        <v>7900</v>
      </c>
      <c r="P273" s="1" t="s">
        <v>8819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29</v>
      </c>
      <c r="B274" s="1" t="s">
        <v>17</v>
      </c>
      <c r="C274" s="1">
        <v>321.0</v>
      </c>
      <c r="D274" s="1">
        <v>0.0</v>
      </c>
      <c r="E274" s="2"/>
      <c r="F274" s="1" t="s">
        <v>30</v>
      </c>
      <c r="G274" s="1" t="s">
        <v>31</v>
      </c>
      <c r="H274" s="1" t="s">
        <v>8820</v>
      </c>
      <c r="I274" s="1" t="s">
        <v>8821</v>
      </c>
      <c r="J274" s="1" t="s">
        <v>8821</v>
      </c>
      <c r="K274" s="2"/>
      <c r="L274" s="1">
        <v>-1.0</v>
      </c>
      <c r="M274" s="1"/>
      <c r="N274" s="1">
        <v>13.483916666666667</v>
      </c>
      <c r="O274" s="1" t="s">
        <v>7900</v>
      </c>
      <c r="P274" s="1" t="s">
        <v>8822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24</v>
      </c>
      <c r="B275" s="1" t="s">
        <v>17</v>
      </c>
      <c r="C275" s="1">
        <v>199.0</v>
      </c>
      <c r="D275" s="1">
        <v>50.0</v>
      </c>
      <c r="E275" s="2"/>
      <c r="F275" s="1" t="s">
        <v>18</v>
      </c>
      <c r="G275" s="1" t="s">
        <v>167</v>
      </c>
      <c r="H275" s="1" t="s">
        <v>8823</v>
      </c>
      <c r="I275" s="1" t="s">
        <v>8824</v>
      </c>
      <c r="J275" s="1" t="s">
        <v>8824</v>
      </c>
      <c r="K275" s="2"/>
      <c r="L275" s="1">
        <v>-12.0</v>
      </c>
      <c r="M275" s="1"/>
      <c r="N275" s="1">
        <v>7.2999833333333335</v>
      </c>
      <c r="O275" s="1" t="s">
        <v>27</v>
      </c>
      <c r="P275" s="1" t="s">
        <v>7966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36</v>
      </c>
      <c r="B276" s="1" t="s">
        <v>17</v>
      </c>
      <c r="C276" s="3">
        <v>823.0</v>
      </c>
      <c r="D276" s="1">
        <v>0.0</v>
      </c>
      <c r="E276" s="1" t="s">
        <v>37</v>
      </c>
      <c r="F276" s="1" t="s">
        <v>30</v>
      </c>
      <c r="G276" s="1" t="s">
        <v>31</v>
      </c>
      <c r="H276" s="1" t="s">
        <v>8825</v>
      </c>
      <c r="I276" s="1" t="s">
        <v>8826</v>
      </c>
      <c r="J276" s="1" t="s">
        <v>8826</v>
      </c>
      <c r="K276" s="2"/>
      <c r="L276" s="1">
        <v>0.0</v>
      </c>
      <c r="M276" s="1"/>
      <c r="N276" s="1">
        <v>14.46305</v>
      </c>
      <c r="O276" s="1" t="s">
        <v>7900</v>
      </c>
      <c r="P276" s="1" t="s">
        <v>8827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24</v>
      </c>
      <c r="B277" s="1" t="s">
        <v>17</v>
      </c>
      <c r="C277" s="3">
        <v>309.0</v>
      </c>
      <c r="D277" s="1">
        <v>0.0</v>
      </c>
      <c r="E277" s="1" t="s">
        <v>8471</v>
      </c>
      <c r="F277" s="1" t="s">
        <v>62</v>
      </c>
      <c r="G277" s="1" t="s">
        <v>19</v>
      </c>
      <c r="H277" s="1" t="s">
        <v>8828</v>
      </c>
      <c r="I277" s="1" t="s">
        <v>8829</v>
      </c>
      <c r="J277" s="1" t="s">
        <v>8830</v>
      </c>
      <c r="K277" s="1" t="s">
        <v>8831</v>
      </c>
      <c r="L277" s="1">
        <v>-19.0</v>
      </c>
      <c r="M277" s="1">
        <v>0.0023166666666666665</v>
      </c>
      <c r="N277" s="1">
        <v>6.2317</v>
      </c>
      <c r="O277" s="1" t="s">
        <v>27</v>
      </c>
      <c r="P277" s="1" t="s">
        <v>8832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24</v>
      </c>
      <c r="B278" s="1" t="s">
        <v>17</v>
      </c>
      <c r="C278" s="3">
        <v>398.0</v>
      </c>
      <c r="D278" s="1">
        <v>100.0</v>
      </c>
      <c r="E278" s="2"/>
      <c r="F278" s="1" t="s">
        <v>18</v>
      </c>
      <c r="G278" s="1" t="s">
        <v>19</v>
      </c>
      <c r="H278" s="1" t="s">
        <v>8833</v>
      </c>
      <c r="I278" s="1" t="s">
        <v>8834</v>
      </c>
      <c r="J278" s="1" t="s">
        <v>8834</v>
      </c>
      <c r="K278" s="2"/>
      <c r="L278" s="1">
        <v>-6.0</v>
      </c>
      <c r="M278" s="1"/>
      <c r="N278" s="1">
        <v>12.958</v>
      </c>
      <c r="O278" s="1" t="s">
        <v>27</v>
      </c>
      <c r="P278" s="1" t="s">
        <v>8835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36</v>
      </c>
      <c r="B279" s="1" t="s">
        <v>17</v>
      </c>
      <c r="C279" s="3">
        <v>264.0</v>
      </c>
      <c r="D279" s="1">
        <v>0.0</v>
      </c>
      <c r="E279" s="1" t="s">
        <v>37</v>
      </c>
      <c r="F279" s="1" t="s">
        <v>30</v>
      </c>
      <c r="G279" s="1" t="s">
        <v>31</v>
      </c>
      <c r="H279" s="1" t="s">
        <v>8836</v>
      </c>
      <c r="I279" s="1" t="s">
        <v>8837</v>
      </c>
      <c r="J279" s="1" t="s">
        <v>8837</v>
      </c>
      <c r="K279" s="2"/>
      <c r="L279" s="1">
        <v>-4.0</v>
      </c>
      <c r="M279" s="1"/>
      <c r="N279" s="1">
        <v>10.987866666666667</v>
      </c>
      <c r="O279" s="1" t="s">
        <v>7900</v>
      </c>
      <c r="P279" s="1" t="s">
        <v>7928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36</v>
      </c>
      <c r="B280" s="1" t="s">
        <v>17</v>
      </c>
      <c r="C280" s="1">
        <v>329.0</v>
      </c>
      <c r="D280" s="1">
        <v>0.0</v>
      </c>
      <c r="E280" s="1" t="s">
        <v>37</v>
      </c>
      <c r="F280" s="1" t="s">
        <v>30</v>
      </c>
      <c r="G280" s="1" t="s">
        <v>31</v>
      </c>
      <c r="H280" s="1" t="s">
        <v>8838</v>
      </c>
      <c r="I280" s="1" t="s">
        <v>8839</v>
      </c>
      <c r="J280" s="1" t="s">
        <v>8839</v>
      </c>
      <c r="K280" s="2"/>
      <c r="L280" s="1">
        <v>0.0</v>
      </c>
      <c r="M280" s="1"/>
      <c r="N280" s="1">
        <v>14.661816666666667</v>
      </c>
      <c r="O280" s="1" t="s">
        <v>7900</v>
      </c>
      <c r="P280" s="1" t="s">
        <v>8390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36</v>
      </c>
      <c r="B281" s="1" t="s">
        <v>17</v>
      </c>
      <c r="C281" s="3">
        <v>593.0</v>
      </c>
      <c r="D281" s="1">
        <v>0.0</v>
      </c>
      <c r="E281" s="1" t="s">
        <v>37</v>
      </c>
      <c r="F281" s="1" t="s">
        <v>30</v>
      </c>
      <c r="G281" s="1" t="s">
        <v>31</v>
      </c>
      <c r="H281" s="1" t="s">
        <v>8840</v>
      </c>
      <c r="I281" s="1" t="s">
        <v>8841</v>
      </c>
      <c r="J281" s="1" t="s">
        <v>8841</v>
      </c>
      <c r="K281" s="2"/>
      <c r="L281" s="1">
        <v>-2.0</v>
      </c>
      <c r="M281" s="1"/>
      <c r="N281" s="1">
        <v>12.77855</v>
      </c>
      <c r="O281" s="1" t="s">
        <v>7900</v>
      </c>
      <c r="P281" s="1" t="s">
        <v>8842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36</v>
      </c>
      <c r="B282" s="1" t="s">
        <v>17</v>
      </c>
      <c r="C282" s="3">
        <v>691.0</v>
      </c>
      <c r="D282" s="1">
        <v>0.0</v>
      </c>
      <c r="E282" s="1" t="s">
        <v>37</v>
      </c>
      <c r="F282" s="1" t="s">
        <v>30</v>
      </c>
      <c r="G282" s="1" t="s">
        <v>31</v>
      </c>
      <c r="H282" s="1" t="s">
        <v>8843</v>
      </c>
      <c r="I282" s="1" t="s">
        <v>8844</v>
      </c>
      <c r="J282" s="1" t="s">
        <v>8844</v>
      </c>
      <c r="K282" s="2"/>
      <c r="L282" s="1">
        <v>0.0</v>
      </c>
      <c r="M282" s="1"/>
      <c r="N282" s="1">
        <v>14.587583333333333</v>
      </c>
      <c r="O282" s="1" t="s">
        <v>7900</v>
      </c>
      <c r="P282" s="1" t="s">
        <v>8845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29</v>
      </c>
      <c r="B283" s="1" t="s">
        <v>17</v>
      </c>
      <c r="C283" s="1">
        <v>538.0</v>
      </c>
      <c r="D283" s="1">
        <v>0.0</v>
      </c>
      <c r="E283" s="2"/>
      <c r="F283" s="1" t="s">
        <v>30</v>
      </c>
      <c r="G283" s="1" t="s">
        <v>31</v>
      </c>
      <c r="H283" s="1" t="s">
        <v>8846</v>
      </c>
      <c r="I283" s="1" t="s">
        <v>8847</v>
      </c>
      <c r="J283" s="1" t="s">
        <v>8847</v>
      </c>
      <c r="K283" s="2"/>
      <c r="L283" s="1">
        <v>-2.0</v>
      </c>
      <c r="M283" s="1"/>
      <c r="N283" s="1">
        <v>12.71135</v>
      </c>
      <c r="O283" s="1" t="s">
        <v>7900</v>
      </c>
      <c r="P283" s="1" t="s">
        <v>8848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29</v>
      </c>
      <c r="B284" s="1" t="s">
        <v>17</v>
      </c>
      <c r="C284" s="1">
        <v>329.0</v>
      </c>
      <c r="D284" s="1">
        <v>0.0</v>
      </c>
      <c r="E284" s="2"/>
      <c r="F284" s="1" t="s">
        <v>30</v>
      </c>
      <c r="G284" s="1" t="s">
        <v>31</v>
      </c>
      <c r="H284" s="1" t="s">
        <v>8849</v>
      </c>
      <c r="I284" s="1" t="s">
        <v>8850</v>
      </c>
      <c r="J284" s="1" t="s">
        <v>8850</v>
      </c>
      <c r="K284" s="2"/>
      <c r="L284" s="1">
        <v>-5.0</v>
      </c>
      <c r="M284" s="1"/>
      <c r="N284" s="1">
        <v>9.150583333333334</v>
      </c>
      <c r="O284" s="1" t="s">
        <v>7900</v>
      </c>
      <c r="P284" s="1" t="s">
        <v>8297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16</v>
      </c>
      <c r="B285" s="1" t="s">
        <v>17</v>
      </c>
      <c r="C285" s="1">
        <v>239.0</v>
      </c>
      <c r="D285" s="1">
        <v>0.0</v>
      </c>
      <c r="E285" s="1" t="s">
        <v>8376</v>
      </c>
      <c r="F285" s="1" t="s">
        <v>62</v>
      </c>
      <c r="G285" s="1" t="s">
        <v>19</v>
      </c>
      <c r="H285" s="1" t="s">
        <v>8851</v>
      </c>
      <c r="I285" s="1" t="s">
        <v>8852</v>
      </c>
      <c r="J285" s="1" t="s">
        <v>8853</v>
      </c>
      <c r="K285" s="1" t="s">
        <v>8854</v>
      </c>
      <c r="L285" s="1">
        <v>1.0</v>
      </c>
      <c r="M285" s="1">
        <v>0.0032166666666666667</v>
      </c>
      <c r="N285" s="1">
        <v>2.8192666666666666</v>
      </c>
      <c r="O285" s="1" t="s">
        <v>22</v>
      </c>
      <c r="P285" s="1" t="s">
        <v>8855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16</v>
      </c>
      <c r="B286" s="1" t="s">
        <v>17</v>
      </c>
      <c r="C286" s="1">
        <v>339.0</v>
      </c>
      <c r="D286" s="1">
        <v>0.0</v>
      </c>
      <c r="E286" s="2"/>
      <c r="F286" s="1" t="s">
        <v>18</v>
      </c>
      <c r="G286" s="1" t="s">
        <v>19</v>
      </c>
      <c r="H286" s="1" t="s">
        <v>8856</v>
      </c>
      <c r="I286" s="1" t="s">
        <v>8857</v>
      </c>
      <c r="J286" s="1" t="s">
        <v>8857</v>
      </c>
      <c r="K286" s="2"/>
      <c r="L286" s="1">
        <v>0.0</v>
      </c>
      <c r="M286" s="1"/>
      <c r="N286" s="1">
        <v>4.214833333333333</v>
      </c>
      <c r="O286" s="1" t="s">
        <v>22</v>
      </c>
      <c r="P286" s="1" t="s">
        <v>8858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36</v>
      </c>
      <c r="B287" s="1" t="s">
        <v>17</v>
      </c>
      <c r="C287" s="3">
        <v>264.0</v>
      </c>
      <c r="D287" s="1">
        <v>0.0</v>
      </c>
      <c r="E287" s="1" t="s">
        <v>37</v>
      </c>
      <c r="F287" s="1" t="s">
        <v>30</v>
      </c>
      <c r="G287" s="1" t="s">
        <v>31</v>
      </c>
      <c r="H287" s="1" t="s">
        <v>8859</v>
      </c>
      <c r="I287" s="1" t="s">
        <v>8860</v>
      </c>
      <c r="J287" s="1" t="s">
        <v>8860</v>
      </c>
      <c r="K287" s="2"/>
      <c r="L287" s="1">
        <v>0.0</v>
      </c>
      <c r="M287" s="1"/>
      <c r="N287" s="1">
        <v>15.4963</v>
      </c>
      <c r="O287" s="1" t="s">
        <v>7900</v>
      </c>
      <c r="P287" s="1" t="s">
        <v>8861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16</v>
      </c>
      <c r="B288" s="1" t="s">
        <v>17</v>
      </c>
      <c r="C288" s="1">
        <v>20.0</v>
      </c>
      <c r="D288" s="1">
        <v>35.0</v>
      </c>
      <c r="E288" s="2"/>
      <c r="F288" s="1" t="s">
        <v>18</v>
      </c>
      <c r="G288" s="1" t="s">
        <v>19</v>
      </c>
      <c r="H288" s="1" t="s">
        <v>8862</v>
      </c>
      <c r="I288" s="1" t="s">
        <v>8863</v>
      </c>
      <c r="J288" s="1" t="s">
        <v>8863</v>
      </c>
      <c r="K288" s="2"/>
      <c r="L288" s="1">
        <v>-4.0</v>
      </c>
      <c r="M288" s="1"/>
      <c r="N288" s="1">
        <v>0.23273333333333332</v>
      </c>
      <c r="O288" s="1" t="s">
        <v>22</v>
      </c>
      <c r="P288" s="1" t="s">
        <v>8864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24</v>
      </c>
      <c r="B289" s="1" t="s">
        <v>17</v>
      </c>
      <c r="C289" s="1">
        <v>339.0</v>
      </c>
      <c r="D289" s="1">
        <v>0.0</v>
      </c>
      <c r="E289" s="1" t="s">
        <v>8376</v>
      </c>
      <c r="F289" s="1" t="s">
        <v>62</v>
      </c>
      <c r="G289" s="1" t="s">
        <v>31</v>
      </c>
      <c r="H289" s="1" t="s">
        <v>8865</v>
      </c>
      <c r="I289" s="1" t="s">
        <v>8866</v>
      </c>
      <c r="J289" s="1" t="s">
        <v>8867</v>
      </c>
      <c r="K289" s="1" t="s">
        <v>8868</v>
      </c>
      <c r="L289" s="1">
        <v>4.0</v>
      </c>
      <c r="M289" s="1">
        <v>0.0025666666666666667</v>
      </c>
      <c r="N289" s="1">
        <v>16.2614</v>
      </c>
      <c r="O289" s="1" t="s">
        <v>27</v>
      </c>
      <c r="P289" s="1" t="s">
        <v>8869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29</v>
      </c>
      <c r="B290" s="1" t="s">
        <v>17</v>
      </c>
      <c r="C290" s="1">
        <v>567.0</v>
      </c>
      <c r="D290" s="1">
        <v>0.0</v>
      </c>
      <c r="E290" s="2"/>
      <c r="F290" s="1" t="s">
        <v>30</v>
      </c>
      <c r="G290" s="1" t="s">
        <v>19</v>
      </c>
      <c r="H290" s="1" t="s">
        <v>8870</v>
      </c>
      <c r="I290" s="1" t="s">
        <v>8871</v>
      </c>
      <c r="J290" s="1" t="s">
        <v>8871</v>
      </c>
      <c r="K290" s="2"/>
      <c r="L290" s="1">
        <v>-4.0</v>
      </c>
      <c r="M290" s="1"/>
      <c r="N290" s="1">
        <v>10.233516666666667</v>
      </c>
      <c r="O290" s="1" t="s">
        <v>7900</v>
      </c>
      <c r="P290" s="1" t="s">
        <v>8872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24</v>
      </c>
      <c r="B291" s="1" t="s">
        <v>17</v>
      </c>
      <c r="C291" s="3">
        <v>609.0</v>
      </c>
      <c r="D291" s="1">
        <v>0.0</v>
      </c>
      <c r="E291" s="1" t="s">
        <v>8471</v>
      </c>
      <c r="F291" s="1" t="s">
        <v>62</v>
      </c>
      <c r="G291" s="1" t="s">
        <v>19</v>
      </c>
      <c r="H291" s="1" t="s">
        <v>8873</v>
      </c>
      <c r="I291" s="1" t="s">
        <v>8874</v>
      </c>
      <c r="J291" s="1" t="s">
        <v>8875</v>
      </c>
      <c r="K291" s="1" t="s">
        <v>8876</v>
      </c>
      <c r="L291" s="1">
        <v>-7.0</v>
      </c>
      <c r="M291" s="1">
        <v>0.00385</v>
      </c>
      <c r="N291" s="1">
        <v>18.0753</v>
      </c>
      <c r="O291" s="1" t="s">
        <v>27</v>
      </c>
      <c r="P291" s="1" t="s">
        <v>8877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24</v>
      </c>
      <c r="B292" s="1" t="s">
        <v>17</v>
      </c>
      <c r="C292" s="1">
        <v>394.0</v>
      </c>
      <c r="D292" s="1">
        <v>0.0</v>
      </c>
      <c r="E292" s="1" t="s">
        <v>8376</v>
      </c>
      <c r="F292" s="1" t="s">
        <v>62</v>
      </c>
      <c r="G292" s="1" t="s">
        <v>19</v>
      </c>
      <c r="H292" s="1" t="s">
        <v>8878</v>
      </c>
      <c r="I292" s="1" t="s">
        <v>8879</v>
      </c>
      <c r="J292" s="1" t="s">
        <v>8880</v>
      </c>
      <c r="K292" s="1" t="s">
        <v>8881</v>
      </c>
      <c r="L292" s="1">
        <v>-15.0</v>
      </c>
      <c r="M292" s="1">
        <v>0.0036333333333333335</v>
      </c>
      <c r="N292" s="1">
        <v>11.479733333333334</v>
      </c>
      <c r="O292" s="1" t="s">
        <v>27</v>
      </c>
      <c r="P292" s="1" t="s">
        <v>8882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16</v>
      </c>
      <c r="B293" s="1" t="s">
        <v>17</v>
      </c>
      <c r="C293" s="1">
        <v>249.0</v>
      </c>
      <c r="D293" s="1">
        <v>0.0</v>
      </c>
      <c r="E293" s="2"/>
      <c r="F293" s="1" t="s">
        <v>18</v>
      </c>
      <c r="G293" s="1" t="s">
        <v>19</v>
      </c>
      <c r="H293" s="1" t="s">
        <v>8883</v>
      </c>
      <c r="I293" s="1" t="s">
        <v>8884</v>
      </c>
      <c r="J293" s="1" t="s">
        <v>8884</v>
      </c>
      <c r="K293" s="2"/>
      <c r="L293" s="1">
        <v>4.0</v>
      </c>
      <c r="M293" s="1"/>
      <c r="N293" s="1">
        <v>9.20895</v>
      </c>
      <c r="O293" s="1" t="s">
        <v>22</v>
      </c>
      <c r="P293" s="1" t="s">
        <v>8885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29</v>
      </c>
      <c r="B294" s="1" t="s">
        <v>17</v>
      </c>
      <c r="C294" s="1">
        <v>675.0</v>
      </c>
      <c r="D294" s="1">
        <v>0.0</v>
      </c>
      <c r="E294" s="2"/>
      <c r="F294" s="1" t="s">
        <v>30</v>
      </c>
      <c r="G294" s="1" t="s">
        <v>31</v>
      </c>
      <c r="H294" s="1" t="s">
        <v>8886</v>
      </c>
      <c r="I294" s="1" t="s">
        <v>8887</v>
      </c>
      <c r="J294" s="1" t="s">
        <v>8887</v>
      </c>
      <c r="K294" s="2"/>
      <c r="L294" s="1">
        <v>-2.0</v>
      </c>
      <c r="M294" s="1"/>
      <c r="N294" s="1">
        <v>12.348816666666666</v>
      </c>
      <c r="O294" s="1" t="s">
        <v>7900</v>
      </c>
      <c r="P294" s="1" t="s">
        <v>8888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29</v>
      </c>
      <c r="B295" s="1" t="s">
        <v>17</v>
      </c>
      <c r="C295" s="3">
        <v>702.0</v>
      </c>
      <c r="D295" s="1">
        <v>0.0</v>
      </c>
      <c r="E295" s="2"/>
      <c r="F295" s="1" t="s">
        <v>30</v>
      </c>
      <c r="G295" s="1" t="s">
        <v>19</v>
      </c>
      <c r="H295" s="1" t="s">
        <v>8889</v>
      </c>
      <c r="I295" s="1" t="s">
        <v>8890</v>
      </c>
      <c r="J295" s="1" t="s">
        <v>8890</v>
      </c>
      <c r="K295" s="2"/>
      <c r="L295" s="1">
        <v>0.0</v>
      </c>
      <c r="M295" s="1"/>
      <c r="N295" s="1">
        <v>15.639916666666666</v>
      </c>
      <c r="O295" s="1" t="s">
        <v>7900</v>
      </c>
      <c r="P295" s="1" t="s">
        <v>8891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36</v>
      </c>
      <c r="B296" s="1" t="s">
        <v>17</v>
      </c>
      <c r="C296" s="1">
        <v>558.0</v>
      </c>
      <c r="D296" s="1">
        <v>0.0</v>
      </c>
      <c r="E296" s="1" t="s">
        <v>37</v>
      </c>
      <c r="F296" s="1" t="s">
        <v>30</v>
      </c>
      <c r="G296" s="1" t="s">
        <v>31</v>
      </c>
      <c r="H296" s="1" t="s">
        <v>8892</v>
      </c>
      <c r="I296" s="1" t="s">
        <v>8893</v>
      </c>
      <c r="J296" s="1" t="s">
        <v>8893</v>
      </c>
      <c r="K296" s="2"/>
      <c r="L296" s="1">
        <v>-2.0</v>
      </c>
      <c r="M296" s="1"/>
      <c r="N296" s="1">
        <v>12.181516666666667</v>
      </c>
      <c r="O296" s="1" t="s">
        <v>7900</v>
      </c>
      <c r="P296" s="1" t="s">
        <v>8894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36</v>
      </c>
      <c r="B297" s="1" t="s">
        <v>17</v>
      </c>
      <c r="C297" s="1">
        <v>264.0</v>
      </c>
      <c r="D297" s="1">
        <v>0.0</v>
      </c>
      <c r="E297" s="1" t="s">
        <v>37</v>
      </c>
      <c r="F297" s="1" t="s">
        <v>30</v>
      </c>
      <c r="G297" s="1" t="s">
        <v>31</v>
      </c>
      <c r="H297" s="1" t="s">
        <v>8895</v>
      </c>
      <c r="I297" s="1" t="s">
        <v>8896</v>
      </c>
      <c r="J297" s="1" t="s">
        <v>8896</v>
      </c>
      <c r="K297" s="2"/>
      <c r="L297" s="1">
        <v>-7.0</v>
      </c>
      <c r="M297" s="1"/>
      <c r="N297" s="1">
        <v>7.951016666666667</v>
      </c>
      <c r="O297" s="1" t="s">
        <v>7900</v>
      </c>
      <c r="P297" s="1" t="s">
        <v>8763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36</v>
      </c>
      <c r="B298" s="1" t="s">
        <v>17</v>
      </c>
      <c r="C298" s="3">
        <v>323.0</v>
      </c>
      <c r="D298" s="1">
        <v>0.0</v>
      </c>
      <c r="E298" s="1" t="s">
        <v>37</v>
      </c>
      <c r="F298" s="1" t="s">
        <v>30</v>
      </c>
      <c r="G298" s="1" t="s">
        <v>31</v>
      </c>
      <c r="H298" s="1" t="s">
        <v>8897</v>
      </c>
      <c r="I298" s="1" t="s">
        <v>8898</v>
      </c>
      <c r="J298" s="1" t="s">
        <v>8898</v>
      </c>
      <c r="K298" s="2"/>
      <c r="L298" s="1">
        <v>-2.0</v>
      </c>
      <c r="M298" s="1"/>
      <c r="N298" s="1">
        <v>12.97225</v>
      </c>
      <c r="O298" s="1" t="s">
        <v>7900</v>
      </c>
      <c r="P298" s="1" t="s">
        <v>8899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16</v>
      </c>
      <c r="B299" s="1" t="s">
        <v>17</v>
      </c>
      <c r="C299" s="1">
        <v>618.0</v>
      </c>
      <c r="D299" s="1">
        <v>0.0</v>
      </c>
      <c r="E299" s="2"/>
      <c r="F299" s="1" t="s">
        <v>18</v>
      </c>
      <c r="G299" s="1" t="s">
        <v>19</v>
      </c>
      <c r="H299" s="1" t="s">
        <v>8900</v>
      </c>
      <c r="I299" s="1" t="s">
        <v>8901</v>
      </c>
      <c r="J299" s="1" t="s">
        <v>8901</v>
      </c>
      <c r="K299" s="2"/>
      <c r="L299" s="1">
        <v>0.0</v>
      </c>
      <c r="M299" s="1"/>
      <c r="N299" s="1">
        <v>4.184283333333333</v>
      </c>
      <c r="O299" s="1" t="s">
        <v>22</v>
      </c>
      <c r="P299" s="1" t="s">
        <v>8902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98</v>
      </c>
      <c r="B300" s="1" t="s">
        <v>17</v>
      </c>
      <c r="C300" s="1">
        <v>321.0</v>
      </c>
      <c r="D300" s="1">
        <v>0.0</v>
      </c>
      <c r="E300" s="1" t="s">
        <v>7958</v>
      </c>
      <c r="F300" s="1" t="s">
        <v>30</v>
      </c>
      <c r="G300" s="1" t="s">
        <v>31</v>
      </c>
      <c r="H300" s="1" t="s">
        <v>8903</v>
      </c>
      <c r="I300" s="1" t="s">
        <v>8904</v>
      </c>
      <c r="J300" s="1" t="s">
        <v>8904</v>
      </c>
      <c r="K300" s="2"/>
      <c r="L300" s="1">
        <v>-5.0</v>
      </c>
      <c r="M300" s="1"/>
      <c r="N300" s="1">
        <v>10.027616666666667</v>
      </c>
      <c r="O300" s="1" t="s">
        <v>7900</v>
      </c>
      <c r="P300" s="1" t="s">
        <v>8905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16</v>
      </c>
      <c r="B301" s="1" t="s">
        <v>17</v>
      </c>
      <c r="C301" s="1">
        <v>249.0</v>
      </c>
      <c r="D301" s="1">
        <v>0.0</v>
      </c>
      <c r="E301" s="2"/>
      <c r="F301" s="1" t="s">
        <v>18</v>
      </c>
      <c r="G301" s="1" t="s">
        <v>19</v>
      </c>
      <c r="H301" s="1" t="s">
        <v>8906</v>
      </c>
      <c r="I301" s="1" t="s">
        <v>8907</v>
      </c>
      <c r="J301" s="1" t="s">
        <v>8907</v>
      </c>
      <c r="K301" s="2"/>
      <c r="L301" s="1">
        <v>-4.0</v>
      </c>
      <c r="M301" s="1"/>
      <c r="N301" s="1">
        <v>0.0436</v>
      </c>
      <c r="O301" s="1" t="s">
        <v>22</v>
      </c>
      <c r="P301" s="1" t="s">
        <v>8908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24</v>
      </c>
      <c r="B302" s="1" t="s">
        <v>17</v>
      </c>
      <c r="C302" s="1">
        <v>379.0</v>
      </c>
      <c r="D302" s="1">
        <v>0.0</v>
      </c>
      <c r="E302" s="1" t="s">
        <v>8376</v>
      </c>
      <c r="F302" s="1" t="s">
        <v>62</v>
      </c>
      <c r="G302" s="1" t="s">
        <v>31</v>
      </c>
      <c r="H302" s="1" t="s">
        <v>8909</v>
      </c>
      <c r="I302" s="1" t="s">
        <v>8910</v>
      </c>
      <c r="J302" s="1" t="s">
        <v>8911</v>
      </c>
      <c r="K302" s="1" t="s">
        <v>8912</v>
      </c>
      <c r="L302" s="1">
        <v>-2.0</v>
      </c>
      <c r="M302" s="1">
        <v>0.0032833333333333334</v>
      </c>
      <c r="N302" s="1">
        <v>9.349533333333333</v>
      </c>
      <c r="O302" s="1" t="s">
        <v>27</v>
      </c>
      <c r="P302" s="1" t="s">
        <v>8913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16</v>
      </c>
      <c r="B303" s="1" t="s">
        <v>17</v>
      </c>
      <c r="C303" s="1">
        <v>306.0</v>
      </c>
      <c r="D303" s="1">
        <v>0.0</v>
      </c>
      <c r="E303" s="2"/>
      <c r="F303" s="1" t="s">
        <v>18</v>
      </c>
      <c r="G303" s="1" t="s">
        <v>19</v>
      </c>
      <c r="H303" s="1" t="s">
        <v>8914</v>
      </c>
      <c r="I303" s="1" t="s">
        <v>8915</v>
      </c>
      <c r="J303" s="1" t="s">
        <v>8915</v>
      </c>
      <c r="K303" s="2"/>
      <c r="L303" s="1">
        <v>-4.0</v>
      </c>
      <c r="M303" s="1"/>
      <c r="N303" s="1">
        <v>0.033166666666666664</v>
      </c>
      <c r="O303" s="1" t="s">
        <v>22</v>
      </c>
      <c r="P303" s="1" t="s">
        <v>8916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16</v>
      </c>
      <c r="B304" s="1" t="s">
        <v>17</v>
      </c>
      <c r="C304" s="3">
        <v>249.0</v>
      </c>
      <c r="D304" s="1">
        <v>0.0</v>
      </c>
      <c r="E304" s="2"/>
      <c r="F304" s="1" t="s">
        <v>18</v>
      </c>
      <c r="G304" s="1" t="s">
        <v>19</v>
      </c>
      <c r="H304" s="1" t="s">
        <v>8917</v>
      </c>
      <c r="I304" s="1" t="s">
        <v>8918</v>
      </c>
      <c r="J304" s="1" t="s">
        <v>8918</v>
      </c>
      <c r="K304" s="2"/>
      <c r="L304" s="1">
        <v>-4.0</v>
      </c>
      <c r="M304" s="1"/>
      <c r="N304" s="1">
        <v>0.051</v>
      </c>
      <c r="O304" s="1" t="s">
        <v>22</v>
      </c>
      <c r="P304" s="1" t="s">
        <v>8919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24</v>
      </c>
      <c r="B305" s="1" t="s">
        <v>17</v>
      </c>
      <c r="C305" s="1">
        <v>319.0</v>
      </c>
      <c r="D305" s="1">
        <v>75.0</v>
      </c>
      <c r="E305" s="2"/>
      <c r="F305" s="1" t="s">
        <v>18</v>
      </c>
      <c r="G305" s="1" t="s">
        <v>167</v>
      </c>
      <c r="H305" s="1" t="s">
        <v>8920</v>
      </c>
      <c r="I305" s="1" t="s">
        <v>8921</v>
      </c>
      <c r="J305" s="1" t="s">
        <v>8921</v>
      </c>
      <c r="K305" s="2"/>
      <c r="L305" s="1">
        <v>-14.0</v>
      </c>
      <c r="M305" s="1"/>
      <c r="N305" s="1">
        <v>4.8399833333333335</v>
      </c>
      <c r="O305" s="1" t="s">
        <v>27</v>
      </c>
      <c r="P305" s="1" t="s">
        <v>8882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24</v>
      </c>
      <c r="B306" s="1" t="s">
        <v>17</v>
      </c>
      <c r="C306" s="1">
        <v>314.0</v>
      </c>
      <c r="D306" s="1">
        <v>0.0</v>
      </c>
      <c r="E306" s="1" t="s">
        <v>8471</v>
      </c>
      <c r="F306" s="1" t="s">
        <v>62</v>
      </c>
      <c r="G306" s="1" t="s">
        <v>31</v>
      </c>
      <c r="H306" s="1" t="s">
        <v>8922</v>
      </c>
      <c r="I306" s="1" t="s">
        <v>8923</v>
      </c>
      <c r="J306" s="1" t="s">
        <v>8924</v>
      </c>
      <c r="K306" s="1" t="s">
        <v>8925</v>
      </c>
      <c r="L306" s="1">
        <v>-15.0</v>
      </c>
      <c r="M306" s="1">
        <v>0.00215</v>
      </c>
      <c r="N306" s="1">
        <v>8.178416666666667</v>
      </c>
      <c r="O306" s="1" t="s">
        <v>27</v>
      </c>
      <c r="P306" s="1" t="s">
        <v>8679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98</v>
      </c>
      <c r="B307" s="1" t="s">
        <v>17</v>
      </c>
      <c r="C307" s="1">
        <v>264.0</v>
      </c>
      <c r="D307" s="1">
        <v>0.0</v>
      </c>
      <c r="E307" s="2"/>
      <c r="F307" s="1" t="s">
        <v>18</v>
      </c>
      <c r="G307" s="1" t="s">
        <v>31</v>
      </c>
      <c r="H307" s="1" t="s">
        <v>8926</v>
      </c>
      <c r="I307" s="1" t="s">
        <v>8927</v>
      </c>
      <c r="J307" s="1" t="s">
        <v>8927</v>
      </c>
      <c r="K307" s="2"/>
      <c r="L307" s="1">
        <v>-7.0</v>
      </c>
      <c r="M307" s="1"/>
      <c r="N307" s="1">
        <v>7.875383333333334</v>
      </c>
      <c r="O307" s="1" t="s">
        <v>7900</v>
      </c>
      <c r="P307" s="1" t="s">
        <v>2117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16</v>
      </c>
      <c r="B308" s="1" t="s">
        <v>17</v>
      </c>
      <c r="C308" s="3">
        <v>249.0</v>
      </c>
      <c r="D308" s="1">
        <v>0.0</v>
      </c>
      <c r="E308" s="2"/>
      <c r="F308" s="1" t="s">
        <v>18</v>
      </c>
      <c r="G308" s="1" t="s">
        <v>19</v>
      </c>
      <c r="H308" s="1" t="s">
        <v>8928</v>
      </c>
      <c r="I308" s="1" t="s">
        <v>8929</v>
      </c>
      <c r="J308" s="1" t="s">
        <v>8929</v>
      </c>
      <c r="K308" s="2"/>
      <c r="L308" s="1">
        <v>-4.0</v>
      </c>
      <c r="M308" s="1"/>
      <c r="N308" s="1">
        <v>0.033883333333333335</v>
      </c>
      <c r="O308" s="1" t="s">
        <v>22</v>
      </c>
      <c r="P308" s="1" t="s">
        <v>8930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24</v>
      </c>
      <c r="B309" s="1" t="s">
        <v>17</v>
      </c>
      <c r="C309" s="3">
        <v>219.0</v>
      </c>
      <c r="D309" s="1">
        <v>50.0</v>
      </c>
      <c r="E309" s="2"/>
      <c r="F309" s="1" t="s">
        <v>18</v>
      </c>
      <c r="G309" s="1" t="s">
        <v>31</v>
      </c>
      <c r="H309" s="1" t="s">
        <v>8931</v>
      </c>
      <c r="I309" s="1" t="s">
        <v>8932</v>
      </c>
      <c r="J309" s="1" t="s">
        <v>8932</v>
      </c>
      <c r="K309" s="2"/>
      <c r="L309" s="1">
        <v>-12.0</v>
      </c>
      <c r="M309" s="1"/>
      <c r="N309" s="1">
        <v>6.471933333333333</v>
      </c>
      <c r="O309" s="1" t="s">
        <v>27</v>
      </c>
      <c r="P309" s="1" t="s">
        <v>8933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24</v>
      </c>
      <c r="B310" s="1" t="s">
        <v>17</v>
      </c>
      <c r="C310" s="1">
        <v>598.0</v>
      </c>
      <c r="D310" s="1">
        <v>14.0</v>
      </c>
      <c r="E310" s="1" t="s">
        <v>8471</v>
      </c>
      <c r="F310" s="1" t="s">
        <v>62</v>
      </c>
      <c r="G310" s="1" t="s">
        <v>31</v>
      </c>
      <c r="H310" s="1" t="s">
        <v>8934</v>
      </c>
      <c r="I310" s="1" t="s">
        <v>8935</v>
      </c>
      <c r="J310" s="1" t="s">
        <v>8936</v>
      </c>
      <c r="K310" s="1" t="s">
        <v>8937</v>
      </c>
      <c r="L310" s="1">
        <v>-8.0</v>
      </c>
      <c r="M310" s="1">
        <v>0.0020666666666666667</v>
      </c>
      <c r="N310" s="1">
        <v>8.0304</v>
      </c>
      <c r="O310" s="1" t="s">
        <v>27</v>
      </c>
      <c r="P310" s="1" t="s">
        <v>8938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36</v>
      </c>
      <c r="B311" s="1" t="s">
        <v>17</v>
      </c>
      <c r="C311" s="1">
        <v>279.0</v>
      </c>
      <c r="D311" s="1">
        <v>0.0</v>
      </c>
      <c r="E311" s="1" t="s">
        <v>37</v>
      </c>
      <c r="F311" s="1" t="s">
        <v>30</v>
      </c>
      <c r="G311" s="1" t="s">
        <v>31</v>
      </c>
      <c r="H311" s="1" t="s">
        <v>8939</v>
      </c>
      <c r="I311" s="1" t="s">
        <v>8940</v>
      </c>
      <c r="J311" s="1" t="s">
        <v>8940</v>
      </c>
      <c r="K311" s="2"/>
      <c r="L311" s="1">
        <v>-7.0</v>
      </c>
      <c r="M311" s="1"/>
      <c r="N311" s="1">
        <v>7.821</v>
      </c>
      <c r="O311" s="1" t="s">
        <v>7900</v>
      </c>
      <c r="P311" s="1" t="s">
        <v>8941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98</v>
      </c>
      <c r="B312" s="1" t="s">
        <v>17</v>
      </c>
      <c r="C312" s="1">
        <v>598.0</v>
      </c>
      <c r="D312" s="1">
        <v>0.0</v>
      </c>
      <c r="E312" s="1" t="s">
        <v>1636</v>
      </c>
      <c r="F312" s="1" t="s">
        <v>30</v>
      </c>
      <c r="G312" s="1" t="s">
        <v>31</v>
      </c>
      <c r="H312" s="1" t="s">
        <v>8942</v>
      </c>
      <c r="I312" s="1" t="s">
        <v>8943</v>
      </c>
      <c r="J312" s="1" t="s">
        <v>8943</v>
      </c>
      <c r="K312" s="2"/>
      <c r="L312" s="1">
        <v>0.0</v>
      </c>
      <c r="M312" s="1"/>
      <c r="N312" s="1">
        <v>14.677783333333334</v>
      </c>
      <c r="O312" s="1" t="s">
        <v>7900</v>
      </c>
      <c r="P312" s="1" t="s">
        <v>8944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29</v>
      </c>
      <c r="B313" s="1" t="s">
        <v>17</v>
      </c>
      <c r="C313" s="3">
        <v>364.0</v>
      </c>
      <c r="D313" s="1">
        <v>0.0</v>
      </c>
      <c r="E313" s="2"/>
      <c r="F313" s="1" t="s">
        <v>30</v>
      </c>
      <c r="G313" s="1" t="s">
        <v>19</v>
      </c>
      <c r="H313" s="1" t="s">
        <v>8945</v>
      </c>
      <c r="I313" s="1" t="s">
        <v>8946</v>
      </c>
      <c r="J313" s="1" t="s">
        <v>8946</v>
      </c>
      <c r="K313" s="2"/>
      <c r="L313" s="1">
        <v>-4.0</v>
      </c>
      <c r="M313" s="1"/>
      <c r="N313" s="1">
        <v>10.352516666666666</v>
      </c>
      <c r="O313" s="1" t="s">
        <v>7900</v>
      </c>
      <c r="P313" s="1" t="s">
        <v>7984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24</v>
      </c>
      <c r="B314" s="1" t="s">
        <v>17</v>
      </c>
      <c r="C314" s="1">
        <v>336.0</v>
      </c>
      <c r="D314" s="1">
        <v>0.0</v>
      </c>
      <c r="E314" s="1" t="s">
        <v>8376</v>
      </c>
      <c r="F314" s="1" t="s">
        <v>62</v>
      </c>
      <c r="G314" s="1" t="s">
        <v>19</v>
      </c>
      <c r="H314" s="1" t="s">
        <v>8947</v>
      </c>
      <c r="I314" s="1" t="s">
        <v>8948</v>
      </c>
      <c r="J314" s="1" t="s">
        <v>8949</v>
      </c>
      <c r="K314" s="1" t="s">
        <v>8950</v>
      </c>
      <c r="L314" s="1">
        <v>6.0</v>
      </c>
      <c r="M314" s="1">
        <v>0.004016666666666667</v>
      </c>
      <c r="N314" s="1">
        <v>15.059816666666666</v>
      </c>
      <c r="O314" s="1" t="s">
        <v>27</v>
      </c>
      <c r="P314" s="1" t="s">
        <v>8951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16</v>
      </c>
      <c r="B315" s="1" t="s">
        <v>17</v>
      </c>
      <c r="C315" s="1">
        <v>309.0</v>
      </c>
      <c r="D315" s="1">
        <v>0.0</v>
      </c>
      <c r="E315" s="2"/>
      <c r="F315" s="1" t="s">
        <v>18</v>
      </c>
      <c r="G315" s="1" t="s">
        <v>19</v>
      </c>
      <c r="H315" s="1" t="s">
        <v>8952</v>
      </c>
      <c r="I315" s="1" t="s">
        <v>8953</v>
      </c>
      <c r="J315" s="1" t="s">
        <v>8953</v>
      </c>
      <c r="K315" s="2"/>
      <c r="L315" s="1">
        <v>0.0</v>
      </c>
      <c r="M315" s="1"/>
      <c r="N315" s="1">
        <v>5.489466666666667</v>
      </c>
      <c r="O315" s="1" t="s">
        <v>22</v>
      </c>
      <c r="P315" s="1" t="s">
        <v>8954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29</v>
      </c>
      <c r="B316" s="1" t="s">
        <v>17</v>
      </c>
      <c r="C316" s="1">
        <v>394.0</v>
      </c>
      <c r="D316" s="1">
        <v>0.0</v>
      </c>
      <c r="E316" s="2"/>
      <c r="F316" s="1" t="s">
        <v>30</v>
      </c>
      <c r="G316" s="1" t="s">
        <v>31</v>
      </c>
      <c r="H316" s="1" t="s">
        <v>8955</v>
      </c>
      <c r="I316" s="1" t="s">
        <v>8956</v>
      </c>
      <c r="J316" s="1" t="s">
        <v>8956</v>
      </c>
      <c r="K316" s="2"/>
      <c r="L316" s="1">
        <v>-4.0</v>
      </c>
      <c r="M316" s="1"/>
      <c r="N316" s="1">
        <v>10.298833333333333</v>
      </c>
      <c r="O316" s="1" t="s">
        <v>7900</v>
      </c>
      <c r="P316" s="1" t="s">
        <v>8957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24</v>
      </c>
      <c r="B317" s="1" t="s">
        <v>17</v>
      </c>
      <c r="C317" s="3">
        <v>199.0</v>
      </c>
      <c r="D317" s="1">
        <v>50.0</v>
      </c>
      <c r="E317" s="2"/>
      <c r="F317" s="1" t="s">
        <v>18</v>
      </c>
      <c r="G317" s="1" t="s">
        <v>19</v>
      </c>
      <c r="H317" s="1" t="s">
        <v>8958</v>
      </c>
      <c r="I317" s="1" t="s">
        <v>8959</v>
      </c>
      <c r="J317" s="1" t="s">
        <v>8959</v>
      </c>
      <c r="K317" s="2"/>
      <c r="L317" s="1">
        <v>-11.0</v>
      </c>
      <c r="M317" s="1"/>
      <c r="N317" s="1">
        <v>7.86545</v>
      </c>
      <c r="O317" s="1" t="s">
        <v>27</v>
      </c>
      <c r="P317" s="1" t="s">
        <v>8960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36</v>
      </c>
      <c r="B318" s="1" t="s">
        <v>17</v>
      </c>
      <c r="C318" s="1">
        <v>329.0</v>
      </c>
      <c r="D318" s="1">
        <v>0.0</v>
      </c>
      <c r="E318" s="1" t="s">
        <v>37</v>
      </c>
      <c r="F318" s="1" t="s">
        <v>30</v>
      </c>
      <c r="G318" s="1" t="s">
        <v>31</v>
      </c>
      <c r="H318" s="1" t="s">
        <v>8961</v>
      </c>
      <c r="I318" s="1" t="s">
        <v>8962</v>
      </c>
      <c r="J318" s="1" t="s">
        <v>8962</v>
      </c>
      <c r="K318" s="2"/>
      <c r="L318" s="1">
        <v>-4.0</v>
      </c>
      <c r="M318" s="1"/>
      <c r="N318" s="1">
        <v>10.1091</v>
      </c>
      <c r="O318" s="1" t="s">
        <v>7900</v>
      </c>
      <c r="P318" s="1" t="s">
        <v>8963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24</v>
      </c>
      <c r="B319" s="1" t="s">
        <v>17</v>
      </c>
      <c r="C319" s="1">
        <v>319.0</v>
      </c>
      <c r="D319" s="1">
        <v>0.0</v>
      </c>
      <c r="E319" s="1" t="s">
        <v>8471</v>
      </c>
      <c r="F319" s="1" t="s">
        <v>62</v>
      </c>
      <c r="G319" s="1" t="s">
        <v>31</v>
      </c>
      <c r="H319" s="1" t="s">
        <v>8964</v>
      </c>
      <c r="I319" s="1" t="s">
        <v>8965</v>
      </c>
      <c r="J319" s="1" t="s">
        <v>8966</v>
      </c>
      <c r="K319" s="1" t="s">
        <v>8967</v>
      </c>
      <c r="L319" s="1">
        <v>-14.0</v>
      </c>
      <c r="M319" s="1">
        <v>0.002683333333333333</v>
      </c>
      <c r="N319" s="1">
        <v>8.249683333333333</v>
      </c>
      <c r="O319" s="1" t="s">
        <v>27</v>
      </c>
      <c r="P319" s="1" t="s">
        <v>8072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36</v>
      </c>
      <c r="B320" s="1" t="s">
        <v>17</v>
      </c>
      <c r="C320" s="1">
        <v>528.0</v>
      </c>
      <c r="D320" s="1">
        <v>0.0</v>
      </c>
      <c r="E320" s="1" t="s">
        <v>37</v>
      </c>
      <c r="F320" s="1" t="s">
        <v>30</v>
      </c>
      <c r="G320" s="1" t="s">
        <v>31</v>
      </c>
      <c r="H320" s="1" t="s">
        <v>8968</v>
      </c>
      <c r="I320" s="1" t="s">
        <v>8969</v>
      </c>
      <c r="J320" s="1" t="s">
        <v>8969</v>
      </c>
      <c r="K320" s="2"/>
      <c r="L320" s="1">
        <v>0.0</v>
      </c>
      <c r="M320" s="1"/>
      <c r="N320" s="1">
        <v>14.029866666666667</v>
      </c>
      <c r="O320" s="1" t="s">
        <v>7900</v>
      </c>
      <c r="P320" s="1" t="s">
        <v>8970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36</v>
      </c>
      <c r="B321" s="1" t="s">
        <v>17</v>
      </c>
      <c r="C321" s="1">
        <v>329.0</v>
      </c>
      <c r="D321" s="1">
        <v>0.0</v>
      </c>
      <c r="E321" s="1" t="s">
        <v>37</v>
      </c>
      <c r="F321" s="1" t="s">
        <v>30</v>
      </c>
      <c r="G321" s="1" t="s">
        <v>31</v>
      </c>
      <c r="H321" s="1" t="s">
        <v>8971</v>
      </c>
      <c r="I321" s="1" t="s">
        <v>8972</v>
      </c>
      <c r="J321" s="1" t="s">
        <v>8972</v>
      </c>
      <c r="K321" s="2"/>
      <c r="L321" s="1">
        <v>-1.0</v>
      </c>
      <c r="M321" s="1"/>
      <c r="N321" s="1">
        <v>13.603016666666667</v>
      </c>
      <c r="O321" s="1" t="s">
        <v>7900</v>
      </c>
      <c r="P321" s="1" t="s">
        <v>8973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36</v>
      </c>
      <c r="B322" s="1" t="s">
        <v>17</v>
      </c>
      <c r="C322" s="3">
        <v>378.0</v>
      </c>
      <c r="D322" s="1">
        <v>0.0</v>
      </c>
      <c r="E322" s="1" t="s">
        <v>37</v>
      </c>
      <c r="F322" s="1" t="s">
        <v>30</v>
      </c>
      <c r="G322" s="1" t="s">
        <v>31</v>
      </c>
      <c r="H322" s="1" t="s">
        <v>8974</v>
      </c>
      <c r="I322" s="1" t="s">
        <v>8975</v>
      </c>
      <c r="J322" s="1" t="s">
        <v>8975</v>
      </c>
      <c r="K322" s="2"/>
      <c r="L322" s="1">
        <v>-1.0</v>
      </c>
      <c r="M322" s="1"/>
      <c r="N322" s="1">
        <v>13.16205</v>
      </c>
      <c r="O322" s="1" t="s">
        <v>7900</v>
      </c>
      <c r="P322" s="1" t="s">
        <v>8976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36</v>
      </c>
      <c r="B323" s="1" t="s">
        <v>17</v>
      </c>
      <c r="C323" s="1">
        <v>346.0</v>
      </c>
      <c r="D323" s="1">
        <v>0.0</v>
      </c>
      <c r="E323" s="1" t="s">
        <v>37</v>
      </c>
      <c r="F323" s="1" t="s">
        <v>30</v>
      </c>
      <c r="G323" s="1" t="s">
        <v>31</v>
      </c>
      <c r="H323" s="1" t="s">
        <v>8977</v>
      </c>
      <c r="I323" s="1" t="s">
        <v>8978</v>
      </c>
      <c r="J323" s="1" t="s">
        <v>8978</v>
      </c>
      <c r="K323" s="2"/>
      <c r="L323" s="1">
        <v>3.0</v>
      </c>
      <c r="M323" s="1"/>
      <c r="N323" s="1">
        <v>18.618733333333335</v>
      </c>
      <c r="O323" s="1" t="s">
        <v>7900</v>
      </c>
      <c r="P323" s="1" t="s">
        <v>8979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24</v>
      </c>
      <c r="B324" s="1" t="s">
        <v>17</v>
      </c>
      <c r="C324" s="1">
        <v>1472.0</v>
      </c>
      <c r="D324" s="1">
        <v>0.0</v>
      </c>
      <c r="E324" s="1" t="s">
        <v>8471</v>
      </c>
      <c r="F324" s="1" t="s">
        <v>62</v>
      </c>
      <c r="G324" s="1" t="s">
        <v>31</v>
      </c>
      <c r="H324" s="1" t="s">
        <v>8980</v>
      </c>
      <c r="I324" s="1" t="s">
        <v>8981</v>
      </c>
      <c r="J324" s="1" t="s">
        <v>8982</v>
      </c>
      <c r="K324" s="1" t="s">
        <v>8983</v>
      </c>
      <c r="L324" s="1">
        <v>3.0</v>
      </c>
      <c r="M324" s="1">
        <v>0.00215</v>
      </c>
      <c r="N324" s="1">
        <v>19.765883333333335</v>
      </c>
      <c r="O324" s="1" t="s">
        <v>27</v>
      </c>
      <c r="P324" s="1" t="s">
        <v>8984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98</v>
      </c>
      <c r="B325" s="1" t="s">
        <v>17</v>
      </c>
      <c r="C325" s="1">
        <v>329.0</v>
      </c>
      <c r="D325" s="1">
        <v>0.0</v>
      </c>
      <c r="E325" s="1" t="s">
        <v>5478</v>
      </c>
      <c r="F325" s="1" t="s">
        <v>30</v>
      </c>
      <c r="G325" s="1" t="s">
        <v>31</v>
      </c>
      <c r="H325" s="1" t="s">
        <v>8985</v>
      </c>
      <c r="I325" s="1" t="s">
        <v>8986</v>
      </c>
      <c r="J325" s="1" t="s">
        <v>8986</v>
      </c>
      <c r="K325" s="2"/>
      <c r="L325" s="1">
        <v>-5.0</v>
      </c>
      <c r="M325" s="1"/>
      <c r="N325" s="1">
        <v>9.355666666666666</v>
      </c>
      <c r="O325" s="1" t="s">
        <v>7900</v>
      </c>
      <c r="P325" s="1" t="s">
        <v>8987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24</v>
      </c>
      <c r="B326" s="1" t="s">
        <v>17</v>
      </c>
      <c r="C326" s="1">
        <v>358.0</v>
      </c>
      <c r="D326" s="1">
        <v>0.0</v>
      </c>
      <c r="E326" s="1" t="s">
        <v>8376</v>
      </c>
      <c r="F326" s="1" t="s">
        <v>62</v>
      </c>
      <c r="G326" s="1" t="s">
        <v>31</v>
      </c>
      <c r="H326" s="1" t="s">
        <v>8988</v>
      </c>
      <c r="I326" s="1" t="s">
        <v>8989</v>
      </c>
      <c r="J326" s="1" t="s">
        <v>8990</v>
      </c>
      <c r="K326" s="1" t="s">
        <v>8991</v>
      </c>
      <c r="L326" s="1">
        <v>4.0</v>
      </c>
      <c r="M326" s="1">
        <v>0.0023833333333333332</v>
      </c>
      <c r="N326" s="1">
        <v>10.691716666666666</v>
      </c>
      <c r="O326" s="1" t="s">
        <v>27</v>
      </c>
      <c r="P326" s="1" t="s">
        <v>8992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24</v>
      </c>
      <c r="B327" s="1" t="s">
        <v>17</v>
      </c>
      <c r="C327" s="1">
        <v>565.0</v>
      </c>
      <c r="D327" s="1">
        <v>0.0</v>
      </c>
      <c r="E327" s="1" t="s">
        <v>8376</v>
      </c>
      <c r="F327" s="1" t="s">
        <v>62</v>
      </c>
      <c r="G327" s="1" t="s">
        <v>19</v>
      </c>
      <c r="H327" s="1" t="s">
        <v>8993</v>
      </c>
      <c r="I327" s="1" t="s">
        <v>8994</v>
      </c>
      <c r="J327" s="1" t="s">
        <v>8995</v>
      </c>
      <c r="K327" s="1" t="s">
        <v>8996</v>
      </c>
      <c r="L327" s="1">
        <v>11.0</v>
      </c>
      <c r="M327" s="1">
        <v>0.0017666666666666666</v>
      </c>
      <c r="N327" s="1">
        <v>16.50026666666667</v>
      </c>
      <c r="O327" s="1" t="s">
        <v>27</v>
      </c>
      <c r="P327" s="1" t="s">
        <v>8997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98</v>
      </c>
      <c r="B328" s="1" t="s">
        <v>17</v>
      </c>
      <c r="C328" s="1">
        <v>289.0</v>
      </c>
      <c r="D328" s="1">
        <v>0.0</v>
      </c>
      <c r="E328" s="1" t="s">
        <v>8998</v>
      </c>
      <c r="F328" s="1" t="s">
        <v>30</v>
      </c>
      <c r="G328" s="1" t="s">
        <v>31</v>
      </c>
      <c r="H328" s="1" t="s">
        <v>8999</v>
      </c>
      <c r="I328" s="1" t="s">
        <v>9000</v>
      </c>
      <c r="J328" s="1" t="s">
        <v>9000</v>
      </c>
      <c r="K328" s="2"/>
      <c r="L328" s="1">
        <v>-2.0</v>
      </c>
      <c r="M328" s="1"/>
      <c r="N328" s="1">
        <v>12.81665</v>
      </c>
      <c r="O328" s="1" t="s">
        <v>7900</v>
      </c>
      <c r="P328" s="1" t="s">
        <v>9001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24</v>
      </c>
      <c r="B329" s="1" t="s">
        <v>17</v>
      </c>
      <c r="C329" s="1">
        <v>398.0</v>
      </c>
      <c r="D329" s="1">
        <v>0.0</v>
      </c>
      <c r="E329" s="1" t="s">
        <v>8471</v>
      </c>
      <c r="F329" s="1" t="s">
        <v>62</v>
      </c>
      <c r="G329" s="1" t="s">
        <v>31</v>
      </c>
      <c r="H329" s="1" t="s">
        <v>9002</v>
      </c>
      <c r="I329" s="1" t="s">
        <v>9003</v>
      </c>
      <c r="J329" s="1" t="s">
        <v>9004</v>
      </c>
      <c r="K329" s="1" t="s">
        <v>9005</v>
      </c>
      <c r="L329" s="1">
        <v>1.0</v>
      </c>
      <c r="M329" s="1">
        <v>0.0026</v>
      </c>
      <c r="N329" s="1">
        <v>41.3649</v>
      </c>
      <c r="O329" s="1" t="s">
        <v>27</v>
      </c>
      <c r="P329" s="1" t="s">
        <v>9006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36</v>
      </c>
      <c r="B330" s="1" t="s">
        <v>17</v>
      </c>
      <c r="C330" s="1">
        <v>264.0</v>
      </c>
      <c r="D330" s="1">
        <v>0.0</v>
      </c>
      <c r="E330" s="1" t="s">
        <v>37</v>
      </c>
      <c r="F330" s="1" t="s">
        <v>30</v>
      </c>
      <c r="G330" s="1" t="s">
        <v>31</v>
      </c>
      <c r="H330" s="1" t="s">
        <v>9007</v>
      </c>
      <c r="I330" s="1" t="s">
        <v>9008</v>
      </c>
      <c r="J330" s="1" t="s">
        <v>9008</v>
      </c>
      <c r="K330" s="2"/>
      <c r="L330" s="1">
        <v>-3.0</v>
      </c>
      <c r="M330" s="1"/>
      <c r="N330" s="1">
        <v>11.11045</v>
      </c>
      <c r="O330" s="1" t="s">
        <v>7900</v>
      </c>
      <c r="P330" s="1" t="s">
        <v>9009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98</v>
      </c>
      <c r="B331" s="1" t="s">
        <v>17</v>
      </c>
      <c r="C331" s="1">
        <v>658.0</v>
      </c>
      <c r="D331" s="1">
        <v>0.0</v>
      </c>
      <c r="E331" s="1" t="s">
        <v>6630</v>
      </c>
      <c r="F331" s="1" t="s">
        <v>30</v>
      </c>
      <c r="G331" s="1" t="s">
        <v>31</v>
      </c>
      <c r="H331" s="1" t="s">
        <v>9010</v>
      </c>
      <c r="I331" s="1" t="s">
        <v>9011</v>
      </c>
      <c r="J331" s="1" t="s">
        <v>9011</v>
      </c>
      <c r="K331" s="2"/>
      <c r="L331" s="1">
        <v>0.0</v>
      </c>
      <c r="M331" s="1"/>
      <c r="N331" s="1">
        <v>19.1223</v>
      </c>
      <c r="O331" s="1" t="s">
        <v>7900</v>
      </c>
      <c r="P331" s="1" t="s">
        <v>9012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16</v>
      </c>
      <c r="B332" s="1" t="s">
        <v>17</v>
      </c>
      <c r="C332" s="1">
        <v>65.0</v>
      </c>
      <c r="D332" s="1">
        <v>0.0</v>
      </c>
      <c r="E332" s="2"/>
      <c r="F332" s="1" t="s">
        <v>18</v>
      </c>
      <c r="G332" s="1" t="s">
        <v>19</v>
      </c>
      <c r="H332" s="1" t="s">
        <v>9013</v>
      </c>
      <c r="I332" s="1" t="s">
        <v>9014</v>
      </c>
      <c r="J332" s="1" t="s">
        <v>9014</v>
      </c>
      <c r="K332" s="2"/>
      <c r="L332" s="1">
        <v>-4.0</v>
      </c>
      <c r="M332" s="1"/>
      <c r="N332" s="1">
        <v>0.11771666666666666</v>
      </c>
      <c r="O332" s="1" t="s">
        <v>22</v>
      </c>
      <c r="P332" s="1" t="s">
        <v>9015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16</v>
      </c>
      <c r="B333" s="1" t="s">
        <v>17</v>
      </c>
      <c r="C333" s="1">
        <v>65.0</v>
      </c>
      <c r="D333" s="1">
        <v>0.0</v>
      </c>
      <c r="E333" s="2"/>
      <c r="F333" s="1" t="s">
        <v>18</v>
      </c>
      <c r="G333" s="1" t="s">
        <v>19</v>
      </c>
      <c r="H333" s="1" t="s">
        <v>9016</v>
      </c>
      <c r="I333" s="1" t="s">
        <v>9017</v>
      </c>
      <c r="J333" s="1" t="s">
        <v>9017</v>
      </c>
      <c r="K333" s="2"/>
      <c r="L333" s="1">
        <v>-4.0</v>
      </c>
      <c r="M333" s="1"/>
      <c r="N333" s="1">
        <v>0.4057</v>
      </c>
      <c r="O333" s="1" t="s">
        <v>22</v>
      </c>
      <c r="P333" s="1" t="s">
        <v>9018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98</v>
      </c>
      <c r="B334" s="1" t="s">
        <v>17</v>
      </c>
      <c r="C334" s="1">
        <v>528.0</v>
      </c>
      <c r="D334" s="1">
        <v>0.0</v>
      </c>
      <c r="E334" s="1" t="s">
        <v>1983</v>
      </c>
      <c r="F334" s="1" t="s">
        <v>30</v>
      </c>
      <c r="G334" s="1" t="s">
        <v>31</v>
      </c>
      <c r="H334" s="1" t="s">
        <v>9019</v>
      </c>
      <c r="I334" s="1" t="s">
        <v>9020</v>
      </c>
      <c r="J334" s="1" t="s">
        <v>9020</v>
      </c>
      <c r="K334" s="2"/>
      <c r="L334" s="1">
        <v>3.0</v>
      </c>
      <c r="M334" s="1"/>
      <c r="N334" s="1">
        <v>18.832116666666668</v>
      </c>
      <c r="O334" s="1" t="s">
        <v>7900</v>
      </c>
      <c r="P334" s="1" t="s">
        <v>9021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36</v>
      </c>
      <c r="B335" s="1" t="s">
        <v>17</v>
      </c>
      <c r="C335" s="1">
        <v>329.0</v>
      </c>
      <c r="D335" s="1">
        <v>0.0</v>
      </c>
      <c r="E335" s="1" t="s">
        <v>37</v>
      </c>
      <c r="F335" s="1" t="s">
        <v>30</v>
      </c>
      <c r="G335" s="1" t="s">
        <v>31</v>
      </c>
      <c r="H335" s="1" t="s">
        <v>9022</v>
      </c>
      <c r="I335" s="1" t="s">
        <v>9023</v>
      </c>
      <c r="J335" s="1" t="s">
        <v>9023</v>
      </c>
      <c r="K335" s="2"/>
      <c r="L335" s="1">
        <v>-8.0</v>
      </c>
      <c r="M335" s="1"/>
      <c r="N335" s="1">
        <v>6.473583333333333</v>
      </c>
      <c r="O335" s="1" t="s">
        <v>7900</v>
      </c>
      <c r="P335" s="1" t="s">
        <v>9024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36</v>
      </c>
      <c r="B336" s="1" t="s">
        <v>17</v>
      </c>
      <c r="C336" s="1">
        <v>299.0</v>
      </c>
      <c r="D336" s="1">
        <v>0.0</v>
      </c>
      <c r="E336" s="1" t="s">
        <v>37</v>
      </c>
      <c r="F336" s="1" t="s">
        <v>30</v>
      </c>
      <c r="G336" s="1" t="s">
        <v>31</v>
      </c>
      <c r="H336" s="1" t="s">
        <v>9025</v>
      </c>
      <c r="I336" s="1" t="s">
        <v>9026</v>
      </c>
      <c r="J336" s="1" t="s">
        <v>9026</v>
      </c>
      <c r="K336" s="2"/>
      <c r="L336" s="1">
        <v>-8.0</v>
      </c>
      <c r="M336" s="1"/>
      <c r="N336" s="1">
        <v>6.8639833333333335</v>
      </c>
      <c r="O336" s="1" t="s">
        <v>7900</v>
      </c>
      <c r="P336" s="1" t="s">
        <v>9027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36</v>
      </c>
      <c r="B337" s="1" t="s">
        <v>17</v>
      </c>
      <c r="C337" s="1">
        <v>1584.0</v>
      </c>
      <c r="D337" s="1">
        <v>0.0</v>
      </c>
      <c r="E337" s="1" t="s">
        <v>37</v>
      </c>
      <c r="F337" s="1" t="s">
        <v>30</v>
      </c>
      <c r="G337" s="1" t="s">
        <v>31</v>
      </c>
      <c r="H337" s="1" t="s">
        <v>9028</v>
      </c>
      <c r="I337" s="1" t="s">
        <v>9029</v>
      </c>
      <c r="J337" s="1" t="s">
        <v>9029</v>
      </c>
      <c r="K337" s="2"/>
      <c r="L337" s="1">
        <v>3.0</v>
      </c>
      <c r="M337" s="1"/>
      <c r="N337" s="1">
        <v>18.197433333333333</v>
      </c>
      <c r="O337" s="1" t="s">
        <v>7900</v>
      </c>
      <c r="P337" s="1" t="s">
        <v>9030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16</v>
      </c>
      <c r="B338" s="1" t="s">
        <v>17</v>
      </c>
      <c r="C338" s="1">
        <v>59.0</v>
      </c>
      <c r="D338" s="1">
        <v>0.0</v>
      </c>
      <c r="E338" s="2"/>
      <c r="F338" s="1" t="s">
        <v>18</v>
      </c>
      <c r="G338" s="1" t="s">
        <v>19</v>
      </c>
      <c r="H338" s="1" t="s">
        <v>9031</v>
      </c>
      <c r="I338" s="1" t="s">
        <v>9032</v>
      </c>
      <c r="J338" s="1" t="s">
        <v>9032</v>
      </c>
      <c r="K338" s="2"/>
      <c r="L338" s="1">
        <v>4.0</v>
      </c>
      <c r="M338" s="1"/>
      <c r="N338" s="1">
        <v>9.081366666666666</v>
      </c>
      <c r="O338" s="1" t="s">
        <v>22</v>
      </c>
      <c r="P338" s="1" t="s">
        <v>9033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29</v>
      </c>
      <c r="B339" s="1" t="s">
        <v>17</v>
      </c>
      <c r="C339" s="1">
        <v>528.0</v>
      </c>
      <c r="D339" s="1">
        <v>0.0</v>
      </c>
      <c r="E339" s="2"/>
      <c r="F339" s="1" t="s">
        <v>30</v>
      </c>
      <c r="G339" s="1" t="s">
        <v>19</v>
      </c>
      <c r="H339" s="1" t="s">
        <v>9034</v>
      </c>
      <c r="I339" s="1" t="s">
        <v>9035</v>
      </c>
      <c r="J339" s="1" t="s">
        <v>9035</v>
      </c>
      <c r="K339" s="2"/>
      <c r="L339" s="1">
        <v>-2.0</v>
      </c>
      <c r="M339" s="1"/>
      <c r="N339" s="1">
        <v>12.25355</v>
      </c>
      <c r="O339" s="1" t="s">
        <v>7900</v>
      </c>
      <c r="P339" s="1" t="s">
        <v>9036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29</v>
      </c>
      <c r="B340" s="1" t="s">
        <v>17</v>
      </c>
      <c r="C340" s="1">
        <v>538.0</v>
      </c>
      <c r="D340" s="1">
        <v>0.0</v>
      </c>
      <c r="E340" s="2"/>
      <c r="F340" s="1" t="s">
        <v>30</v>
      </c>
      <c r="G340" s="1" t="s">
        <v>31</v>
      </c>
      <c r="H340" s="1" t="s">
        <v>9037</v>
      </c>
      <c r="I340" s="1" t="s">
        <v>9038</v>
      </c>
      <c r="J340" s="1" t="s">
        <v>9038</v>
      </c>
      <c r="K340" s="2"/>
      <c r="L340" s="1">
        <v>-4.0</v>
      </c>
      <c r="M340" s="1"/>
      <c r="N340" s="1">
        <v>10.97875</v>
      </c>
      <c r="O340" s="1" t="s">
        <v>7900</v>
      </c>
      <c r="P340" s="1" t="s">
        <v>9039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24</v>
      </c>
      <c r="B341" s="1" t="s">
        <v>17</v>
      </c>
      <c r="C341" s="1">
        <v>247.0</v>
      </c>
      <c r="D341" s="1">
        <v>62.0</v>
      </c>
      <c r="E341" s="2"/>
      <c r="F341" s="1" t="s">
        <v>18</v>
      </c>
      <c r="G341" s="1" t="s">
        <v>167</v>
      </c>
      <c r="H341" s="1" t="s">
        <v>9040</v>
      </c>
      <c r="I341" s="1" t="s">
        <v>9041</v>
      </c>
      <c r="J341" s="1" t="s">
        <v>9041</v>
      </c>
      <c r="K341" s="2"/>
      <c r="L341" s="1">
        <v>-4.0</v>
      </c>
      <c r="M341" s="1"/>
      <c r="N341" s="1">
        <v>14.794683333333333</v>
      </c>
      <c r="O341" s="1" t="s">
        <v>27</v>
      </c>
      <c r="P341" s="1" t="s">
        <v>9042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24</v>
      </c>
      <c r="B342" s="1" t="s">
        <v>17</v>
      </c>
      <c r="C342" s="1">
        <v>394.0</v>
      </c>
      <c r="D342" s="1">
        <v>0.0</v>
      </c>
      <c r="E342" s="1" t="s">
        <v>8471</v>
      </c>
      <c r="F342" s="1" t="s">
        <v>62</v>
      </c>
      <c r="G342" s="1" t="s">
        <v>31</v>
      </c>
      <c r="H342" s="1" t="s">
        <v>9043</v>
      </c>
      <c r="I342" s="1" t="s">
        <v>9044</v>
      </c>
      <c r="J342" s="1" t="s">
        <v>9045</v>
      </c>
      <c r="K342" s="1" t="s">
        <v>9046</v>
      </c>
      <c r="L342" s="1">
        <v>-4.0</v>
      </c>
      <c r="M342" s="1">
        <v>0.00295</v>
      </c>
      <c r="N342" s="1">
        <v>25.93845</v>
      </c>
      <c r="O342" s="1" t="s">
        <v>27</v>
      </c>
      <c r="P342" s="1" t="s">
        <v>9047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29</v>
      </c>
      <c r="B343" s="1" t="s">
        <v>17</v>
      </c>
      <c r="C343" s="1">
        <v>399.0</v>
      </c>
      <c r="D343" s="1">
        <v>0.0</v>
      </c>
      <c r="E343" s="2"/>
      <c r="F343" s="1" t="s">
        <v>30</v>
      </c>
      <c r="G343" s="1" t="s">
        <v>31</v>
      </c>
      <c r="H343" s="1" t="s">
        <v>9048</v>
      </c>
      <c r="I343" s="1" t="s">
        <v>9049</v>
      </c>
      <c r="J343" s="1" t="s">
        <v>9049</v>
      </c>
      <c r="K343" s="2"/>
      <c r="L343" s="1">
        <v>-4.0</v>
      </c>
      <c r="M343" s="1"/>
      <c r="N343" s="1">
        <v>10.709766666666667</v>
      </c>
      <c r="O343" s="1" t="s">
        <v>7900</v>
      </c>
      <c r="P343" s="1" t="s">
        <v>9050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24</v>
      </c>
      <c r="B344" s="1" t="s">
        <v>17</v>
      </c>
      <c r="C344" s="1">
        <v>672.0</v>
      </c>
      <c r="D344" s="1">
        <v>155.0</v>
      </c>
      <c r="E344" s="2"/>
      <c r="F344" s="1" t="s">
        <v>18</v>
      </c>
      <c r="G344" s="1" t="s">
        <v>31</v>
      </c>
      <c r="H344" s="1" t="s">
        <v>9051</v>
      </c>
      <c r="I344" s="1" t="s">
        <v>9052</v>
      </c>
      <c r="J344" s="1" t="s">
        <v>9052</v>
      </c>
      <c r="K344" s="2"/>
      <c r="L344" s="1">
        <v>-1.0</v>
      </c>
      <c r="M344" s="1"/>
      <c r="N344" s="1">
        <v>16.464916666666667</v>
      </c>
      <c r="O344" s="1" t="s">
        <v>27</v>
      </c>
      <c r="P344" s="1" t="s">
        <v>9053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36</v>
      </c>
      <c r="B345" s="1" t="s">
        <v>17</v>
      </c>
      <c r="C345" s="1">
        <v>321.0</v>
      </c>
      <c r="D345" s="1">
        <v>0.0</v>
      </c>
      <c r="E345" s="1" t="s">
        <v>37</v>
      </c>
      <c r="F345" s="1" t="s">
        <v>30</v>
      </c>
      <c r="G345" s="1" t="s">
        <v>31</v>
      </c>
      <c r="H345" s="1" t="s">
        <v>9054</v>
      </c>
      <c r="I345" s="1" t="s">
        <v>9055</v>
      </c>
      <c r="J345" s="1" t="s">
        <v>9055</v>
      </c>
      <c r="K345" s="2"/>
      <c r="L345" s="1">
        <v>-4.0</v>
      </c>
      <c r="M345" s="1"/>
      <c r="N345" s="1">
        <v>10.7656</v>
      </c>
      <c r="O345" s="1" t="s">
        <v>7900</v>
      </c>
      <c r="P345" s="1" t="s">
        <v>9056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98</v>
      </c>
      <c r="B346" s="1" t="s">
        <v>17</v>
      </c>
      <c r="C346" s="3">
        <v>394.0</v>
      </c>
      <c r="D346" s="1">
        <v>0.0</v>
      </c>
      <c r="E346" s="1" t="s">
        <v>9057</v>
      </c>
      <c r="F346" s="1" t="s">
        <v>30</v>
      </c>
      <c r="G346" s="1" t="s">
        <v>31</v>
      </c>
      <c r="H346" s="1" t="s">
        <v>9058</v>
      </c>
      <c r="I346" s="1" t="s">
        <v>9059</v>
      </c>
      <c r="J346" s="1" t="s">
        <v>9059</v>
      </c>
      <c r="K346" s="2"/>
      <c r="L346" s="1">
        <v>0.0</v>
      </c>
      <c r="M346" s="1"/>
      <c r="N346" s="1">
        <v>14.140933333333333</v>
      </c>
      <c r="O346" s="1" t="s">
        <v>7900</v>
      </c>
      <c r="P346" s="1" t="s">
        <v>2999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36</v>
      </c>
      <c r="B347" s="1" t="s">
        <v>17</v>
      </c>
      <c r="C347" s="3">
        <v>543.0</v>
      </c>
      <c r="D347" s="1">
        <v>0.0</v>
      </c>
      <c r="E347" s="1" t="s">
        <v>37</v>
      </c>
      <c r="F347" s="1" t="s">
        <v>30</v>
      </c>
      <c r="G347" s="1" t="s">
        <v>31</v>
      </c>
      <c r="H347" s="1" t="s">
        <v>9060</v>
      </c>
      <c r="I347" s="1" t="s">
        <v>9061</v>
      </c>
      <c r="J347" s="1" t="s">
        <v>9061</v>
      </c>
      <c r="K347" s="2"/>
      <c r="L347" s="1">
        <v>-1.0</v>
      </c>
      <c r="M347" s="1"/>
      <c r="N347" s="1">
        <v>13.163283333333334</v>
      </c>
      <c r="O347" s="1" t="s">
        <v>7900</v>
      </c>
      <c r="P347" s="1" t="s">
        <v>9062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24</v>
      </c>
      <c r="B348" s="1" t="s">
        <v>17</v>
      </c>
      <c r="C348" s="1">
        <v>247.0</v>
      </c>
      <c r="D348" s="1">
        <v>62.0</v>
      </c>
      <c r="E348" s="2"/>
      <c r="F348" s="1" t="s">
        <v>18</v>
      </c>
      <c r="G348" s="1" t="s">
        <v>19</v>
      </c>
      <c r="H348" s="1" t="s">
        <v>9063</v>
      </c>
      <c r="I348" s="1" t="s">
        <v>9064</v>
      </c>
      <c r="J348" s="1" t="s">
        <v>9064</v>
      </c>
      <c r="K348" s="2"/>
      <c r="L348" s="1">
        <v>-12.0</v>
      </c>
      <c r="M348" s="1"/>
      <c r="N348" s="1">
        <v>7.515516666666667</v>
      </c>
      <c r="O348" s="1" t="s">
        <v>27</v>
      </c>
      <c r="P348" s="1" t="s">
        <v>8072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29</v>
      </c>
      <c r="B349" s="1" t="s">
        <v>17</v>
      </c>
      <c r="C349" s="1">
        <v>329.0</v>
      </c>
      <c r="D349" s="1">
        <v>0.0</v>
      </c>
      <c r="E349" s="2"/>
      <c r="F349" s="1" t="s">
        <v>30</v>
      </c>
      <c r="G349" s="1" t="s">
        <v>31</v>
      </c>
      <c r="H349" s="1" t="s">
        <v>9065</v>
      </c>
      <c r="I349" s="1" t="s">
        <v>9066</v>
      </c>
      <c r="J349" s="1" t="s">
        <v>9066</v>
      </c>
      <c r="K349" s="2"/>
      <c r="L349" s="1">
        <v>1.0</v>
      </c>
      <c r="M349" s="1"/>
      <c r="N349" s="1">
        <v>16.236333333333334</v>
      </c>
      <c r="O349" s="1" t="s">
        <v>7900</v>
      </c>
      <c r="P349" s="1" t="s">
        <v>9067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29</v>
      </c>
      <c r="B350" s="1" t="s">
        <v>17</v>
      </c>
      <c r="C350" s="1">
        <v>528.0</v>
      </c>
      <c r="D350" s="1">
        <v>0.0</v>
      </c>
      <c r="E350" s="2"/>
      <c r="F350" s="1" t="s">
        <v>30</v>
      </c>
      <c r="G350" s="1" t="s">
        <v>31</v>
      </c>
      <c r="H350" s="1" t="s">
        <v>9068</v>
      </c>
      <c r="I350" s="1" t="s">
        <v>9069</v>
      </c>
      <c r="J350" s="1" t="s">
        <v>9069</v>
      </c>
      <c r="K350" s="2"/>
      <c r="L350" s="1">
        <v>-1.0</v>
      </c>
      <c r="M350" s="1"/>
      <c r="N350" s="1">
        <v>13.945033333333333</v>
      </c>
      <c r="O350" s="1" t="s">
        <v>7900</v>
      </c>
      <c r="P350" s="1" t="s">
        <v>9070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24</v>
      </c>
      <c r="B351" s="1" t="s">
        <v>17</v>
      </c>
      <c r="C351" s="3">
        <v>667.0</v>
      </c>
      <c r="D351" s="1">
        <v>167.0</v>
      </c>
      <c r="E351" s="2"/>
      <c r="F351" s="1" t="s">
        <v>18</v>
      </c>
      <c r="G351" s="1" t="s">
        <v>19</v>
      </c>
      <c r="H351" s="1" t="s">
        <v>9071</v>
      </c>
      <c r="I351" s="1" t="s">
        <v>9072</v>
      </c>
      <c r="J351" s="1" t="s">
        <v>9072</v>
      </c>
      <c r="K351" s="2"/>
      <c r="L351" s="1">
        <v>-11.0</v>
      </c>
      <c r="M351" s="1"/>
      <c r="N351" s="1">
        <v>8.48545</v>
      </c>
      <c r="O351" s="1" t="s">
        <v>27</v>
      </c>
      <c r="P351" s="1" t="s">
        <v>9073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98</v>
      </c>
      <c r="B352" s="1" t="s">
        <v>17</v>
      </c>
      <c r="C352" s="1">
        <v>364.0</v>
      </c>
      <c r="D352" s="1">
        <v>0.0</v>
      </c>
      <c r="E352" s="1" t="s">
        <v>364</v>
      </c>
      <c r="F352" s="1" t="s">
        <v>30</v>
      </c>
      <c r="G352" s="1" t="s">
        <v>31</v>
      </c>
      <c r="H352" s="1" t="s">
        <v>9074</v>
      </c>
      <c r="I352" s="1" t="s">
        <v>9075</v>
      </c>
      <c r="J352" s="1" t="s">
        <v>9075</v>
      </c>
      <c r="K352" s="2"/>
      <c r="L352" s="1">
        <v>0.0</v>
      </c>
      <c r="M352" s="1"/>
      <c r="N352" s="1">
        <v>14.007483333333333</v>
      </c>
      <c r="O352" s="1" t="s">
        <v>7900</v>
      </c>
      <c r="P352" s="1" t="s">
        <v>9076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36</v>
      </c>
      <c r="B353" s="1" t="s">
        <v>17</v>
      </c>
      <c r="C353" s="3">
        <v>264.0</v>
      </c>
      <c r="D353" s="1">
        <v>0.0</v>
      </c>
      <c r="E353" s="1" t="s">
        <v>37</v>
      </c>
      <c r="F353" s="1" t="s">
        <v>30</v>
      </c>
      <c r="G353" s="1" t="s">
        <v>31</v>
      </c>
      <c r="H353" s="1" t="s">
        <v>9077</v>
      </c>
      <c r="I353" s="1" t="s">
        <v>9078</v>
      </c>
      <c r="J353" s="1" t="s">
        <v>9078</v>
      </c>
      <c r="K353" s="2"/>
      <c r="L353" s="1">
        <v>-7.0</v>
      </c>
      <c r="M353" s="1"/>
      <c r="N353" s="1">
        <v>7.468483333333333</v>
      </c>
      <c r="O353" s="1" t="s">
        <v>7900</v>
      </c>
      <c r="P353" s="1" t="s">
        <v>7928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36</v>
      </c>
      <c r="B354" s="1" t="s">
        <v>17</v>
      </c>
      <c r="C354" s="1">
        <v>329.0</v>
      </c>
      <c r="D354" s="1">
        <v>0.0</v>
      </c>
      <c r="E354" s="1" t="s">
        <v>37</v>
      </c>
      <c r="F354" s="1" t="s">
        <v>30</v>
      </c>
      <c r="G354" s="1" t="s">
        <v>31</v>
      </c>
      <c r="H354" s="1" t="s">
        <v>9079</v>
      </c>
      <c r="I354" s="1" t="s">
        <v>9080</v>
      </c>
      <c r="J354" s="1" t="s">
        <v>9080</v>
      </c>
      <c r="K354" s="2"/>
      <c r="L354" s="1">
        <v>1.0</v>
      </c>
      <c r="M354" s="1"/>
      <c r="N354" s="1">
        <v>16.407733333333333</v>
      </c>
      <c r="O354" s="1" t="s">
        <v>7900</v>
      </c>
      <c r="P354" s="1" t="s">
        <v>8390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98</v>
      </c>
      <c r="B355" s="1" t="s">
        <v>17</v>
      </c>
      <c r="C355" s="1">
        <v>474.0</v>
      </c>
      <c r="D355" s="1">
        <v>0.0</v>
      </c>
      <c r="E355" s="1" t="s">
        <v>9081</v>
      </c>
      <c r="F355" s="1" t="s">
        <v>30</v>
      </c>
      <c r="G355" s="1" t="s">
        <v>31</v>
      </c>
      <c r="H355" s="1" t="s">
        <v>9082</v>
      </c>
      <c r="I355" s="1" t="s">
        <v>9083</v>
      </c>
      <c r="J355" s="1" t="s">
        <v>9083</v>
      </c>
      <c r="K355" s="2"/>
      <c r="L355" s="1">
        <v>-1.0</v>
      </c>
      <c r="M355" s="1"/>
      <c r="N355" s="1">
        <v>13.868166666666667</v>
      </c>
      <c r="O355" s="1" t="s">
        <v>7900</v>
      </c>
      <c r="P355" s="1" t="s">
        <v>9084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16</v>
      </c>
      <c r="B356" s="1" t="s">
        <v>17</v>
      </c>
      <c r="C356" s="1">
        <v>124.5</v>
      </c>
      <c r="D356" s="1">
        <v>124.5</v>
      </c>
      <c r="E356" s="2"/>
      <c r="F356" s="1" t="s">
        <v>18</v>
      </c>
      <c r="G356" s="1" t="s">
        <v>19</v>
      </c>
      <c r="H356" s="1" t="s">
        <v>9085</v>
      </c>
      <c r="I356" s="1" t="s">
        <v>9086</v>
      </c>
      <c r="J356" s="1" t="s">
        <v>9086</v>
      </c>
      <c r="K356" s="2"/>
      <c r="L356" s="1">
        <v>-2.0</v>
      </c>
      <c r="M356" s="1"/>
      <c r="N356" s="1">
        <v>2.754566666666667</v>
      </c>
      <c r="O356" s="1" t="s">
        <v>22</v>
      </c>
      <c r="P356" s="1" t="s">
        <v>9087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36</v>
      </c>
      <c r="B357" s="1" t="s">
        <v>17</v>
      </c>
      <c r="C357" s="1">
        <v>533.0</v>
      </c>
      <c r="D357" s="1">
        <v>0.0</v>
      </c>
      <c r="E357" s="1" t="s">
        <v>37</v>
      </c>
      <c r="F357" s="1" t="s">
        <v>30</v>
      </c>
      <c r="G357" s="1" t="s">
        <v>31</v>
      </c>
      <c r="H357" s="1" t="s">
        <v>9088</v>
      </c>
      <c r="I357" s="1" t="s">
        <v>9089</v>
      </c>
      <c r="J357" s="1" t="s">
        <v>9089</v>
      </c>
      <c r="K357" s="2"/>
      <c r="L357" s="1">
        <v>0.0</v>
      </c>
      <c r="M357" s="1"/>
      <c r="N357" s="1">
        <v>14.175133333333333</v>
      </c>
      <c r="O357" s="1" t="s">
        <v>7900</v>
      </c>
      <c r="P357" s="1" t="s">
        <v>9090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29</v>
      </c>
      <c r="B358" s="1" t="s">
        <v>17</v>
      </c>
      <c r="C358" s="1">
        <v>817.0</v>
      </c>
      <c r="D358" s="1">
        <v>0.0</v>
      </c>
      <c r="E358" s="2"/>
      <c r="F358" s="1" t="s">
        <v>30</v>
      </c>
      <c r="G358" s="1" t="s">
        <v>31</v>
      </c>
      <c r="H358" s="1" t="s">
        <v>9091</v>
      </c>
      <c r="I358" s="1" t="s">
        <v>9092</v>
      </c>
      <c r="J358" s="1" t="s">
        <v>9092</v>
      </c>
      <c r="K358" s="2"/>
      <c r="L358" s="1">
        <v>-1.0</v>
      </c>
      <c r="M358" s="1"/>
      <c r="N358" s="1">
        <v>12.833666666666666</v>
      </c>
      <c r="O358" s="1" t="s">
        <v>7900</v>
      </c>
      <c r="P358" s="1" t="s">
        <v>9093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24</v>
      </c>
      <c r="B359" s="1" t="s">
        <v>17</v>
      </c>
      <c r="C359" s="1">
        <v>478.0</v>
      </c>
      <c r="D359" s="1">
        <v>100.0</v>
      </c>
      <c r="E359" s="2"/>
      <c r="F359" s="1" t="s">
        <v>18</v>
      </c>
      <c r="G359" s="1" t="s">
        <v>31</v>
      </c>
      <c r="H359" s="1" t="s">
        <v>9094</v>
      </c>
      <c r="I359" s="1" t="s">
        <v>9095</v>
      </c>
      <c r="J359" s="1" t="s">
        <v>9095</v>
      </c>
      <c r="K359" s="2"/>
      <c r="L359" s="1">
        <v>-11.0</v>
      </c>
      <c r="M359" s="1"/>
      <c r="N359" s="1">
        <v>7.081083333333333</v>
      </c>
      <c r="O359" s="1" t="s">
        <v>27</v>
      </c>
      <c r="P359" s="1" t="s">
        <v>9096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24</v>
      </c>
      <c r="B360" s="1" t="s">
        <v>17</v>
      </c>
      <c r="C360" s="1">
        <v>408.0</v>
      </c>
      <c r="D360" s="1">
        <v>0.0</v>
      </c>
      <c r="E360" s="1" t="s">
        <v>8471</v>
      </c>
      <c r="F360" s="1" t="s">
        <v>62</v>
      </c>
      <c r="G360" s="1" t="s">
        <v>31</v>
      </c>
      <c r="H360" s="1" t="s">
        <v>9097</v>
      </c>
      <c r="I360" s="1" t="s">
        <v>9098</v>
      </c>
      <c r="J360" s="1" t="s">
        <v>9099</v>
      </c>
      <c r="K360" s="1" t="s">
        <v>9100</v>
      </c>
      <c r="L360" s="1">
        <v>0.0</v>
      </c>
      <c r="M360" s="1">
        <v>0.004183333333333333</v>
      </c>
      <c r="N360" s="1">
        <v>22.5387</v>
      </c>
      <c r="O360" s="1" t="s">
        <v>27</v>
      </c>
      <c r="P360" s="1" t="s">
        <v>9101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24</v>
      </c>
      <c r="B361" s="1" t="s">
        <v>17</v>
      </c>
      <c r="C361" s="1">
        <v>467.0</v>
      </c>
      <c r="D361" s="1">
        <v>0.0</v>
      </c>
      <c r="E361" s="1" t="s">
        <v>8471</v>
      </c>
      <c r="F361" s="1" t="s">
        <v>62</v>
      </c>
      <c r="G361" s="1" t="s">
        <v>19</v>
      </c>
      <c r="H361" s="1" t="s">
        <v>9102</v>
      </c>
      <c r="I361" s="1" t="s">
        <v>9103</v>
      </c>
      <c r="J361" s="1" t="s">
        <v>9104</v>
      </c>
      <c r="K361" s="1" t="s">
        <v>9105</v>
      </c>
      <c r="L361" s="1">
        <v>-13.0</v>
      </c>
      <c r="M361" s="1">
        <v>0.0024</v>
      </c>
      <c r="N361" s="1">
        <v>7.476966666666667</v>
      </c>
      <c r="O361" s="1" t="s">
        <v>27</v>
      </c>
      <c r="P361" s="1" t="s">
        <v>9106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16</v>
      </c>
      <c r="B362" s="1" t="s">
        <v>17</v>
      </c>
      <c r="C362" s="1">
        <v>309.0</v>
      </c>
      <c r="D362" s="1">
        <v>0.0</v>
      </c>
      <c r="E362" s="2"/>
      <c r="F362" s="1" t="s">
        <v>18</v>
      </c>
      <c r="G362" s="1" t="s">
        <v>19</v>
      </c>
      <c r="H362" s="1" t="s">
        <v>9107</v>
      </c>
      <c r="I362" s="1" t="s">
        <v>9108</v>
      </c>
      <c r="J362" s="1" t="s">
        <v>9108</v>
      </c>
      <c r="K362" s="2"/>
      <c r="L362" s="1">
        <v>0.0</v>
      </c>
      <c r="M362" s="1"/>
      <c r="N362" s="1">
        <v>5.5249</v>
      </c>
      <c r="O362" s="1" t="s">
        <v>22</v>
      </c>
      <c r="P362" s="1" t="s">
        <v>9109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24</v>
      </c>
      <c r="B363" s="1" t="s">
        <v>17</v>
      </c>
      <c r="C363" s="3">
        <v>523.0</v>
      </c>
      <c r="D363" s="1">
        <v>0.0</v>
      </c>
      <c r="E363" s="1" t="s">
        <v>8471</v>
      </c>
      <c r="F363" s="1" t="s">
        <v>62</v>
      </c>
      <c r="G363" s="1" t="s">
        <v>19</v>
      </c>
      <c r="H363" s="1" t="s">
        <v>9110</v>
      </c>
      <c r="I363" s="1" t="s">
        <v>9111</v>
      </c>
      <c r="J363" s="1" t="s">
        <v>9112</v>
      </c>
      <c r="K363" s="1" t="s">
        <v>9113</v>
      </c>
      <c r="L363" s="1">
        <v>1.0</v>
      </c>
      <c r="M363" s="1">
        <v>0.0026333333333333334</v>
      </c>
      <c r="N363" s="1">
        <v>20.015266666666665</v>
      </c>
      <c r="O363" s="1" t="s">
        <v>27</v>
      </c>
      <c r="P363" s="1" t="s">
        <v>9114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29</v>
      </c>
      <c r="B364" s="1" t="s">
        <v>17</v>
      </c>
      <c r="C364" s="1">
        <v>2191.0</v>
      </c>
      <c r="D364" s="1">
        <v>0.0</v>
      </c>
      <c r="E364" s="2"/>
      <c r="F364" s="1" t="s">
        <v>30</v>
      </c>
      <c r="G364" s="1" t="s">
        <v>31</v>
      </c>
      <c r="H364" s="1" t="s">
        <v>9115</v>
      </c>
      <c r="I364" s="1" t="s">
        <v>9116</v>
      </c>
      <c r="J364" s="1" t="s">
        <v>9116</v>
      </c>
      <c r="K364" s="2"/>
      <c r="L364" s="1">
        <v>5.0</v>
      </c>
      <c r="M364" s="1"/>
      <c r="N364" s="1">
        <v>20.118816666666667</v>
      </c>
      <c r="O364" s="1" t="s">
        <v>7900</v>
      </c>
      <c r="P364" s="1" t="s">
        <v>9117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98</v>
      </c>
      <c r="B365" s="1" t="s">
        <v>17</v>
      </c>
      <c r="C365" s="1">
        <v>329.0</v>
      </c>
      <c r="D365" s="1">
        <v>0.0</v>
      </c>
      <c r="E365" s="1" t="s">
        <v>537</v>
      </c>
      <c r="F365" s="1" t="s">
        <v>30</v>
      </c>
      <c r="G365" s="1" t="s">
        <v>31</v>
      </c>
      <c r="H365" s="1" t="s">
        <v>9118</v>
      </c>
      <c r="I365" s="1" t="s">
        <v>9119</v>
      </c>
      <c r="J365" s="1" t="s">
        <v>9119</v>
      </c>
      <c r="K365" s="2"/>
      <c r="L365" s="1">
        <v>-8.0</v>
      </c>
      <c r="M365" s="1"/>
      <c r="N365" s="1">
        <v>7.2565</v>
      </c>
      <c r="O365" s="1" t="s">
        <v>7900</v>
      </c>
      <c r="P365" s="1" t="s">
        <v>9120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98</v>
      </c>
      <c r="B366" s="1" t="s">
        <v>17</v>
      </c>
      <c r="C366" s="1">
        <v>434.0</v>
      </c>
      <c r="D366" s="1">
        <v>0.0</v>
      </c>
      <c r="E366" s="1" t="s">
        <v>1636</v>
      </c>
      <c r="F366" s="1" t="s">
        <v>30</v>
      </c>
      <c r="G366" s="1" t="s">
        <v>31</v>
      </c>
      <c r="H366" s="1" t="s">
        <v>9121</v>
      </c>
      <c r="I366" s="1" t="s">
        <v>9122</v>
      </c>
      <c r="J366" s="1" t="s">
        <v>9122</v>
      </c>
      <c r="K366" s="2"/>
      <c r="L366" s="1">
        <v>-7.0</v>
      </c>
      <c r="M366" s="1"/>
      <c r="N366" s="1">
        <v>7.34495</v>
      </c>
      <c r="O366" s="1" t="s">
        <v>7900</v>
      </c>
      <c r="P366" s="1" t="s">
        <v>9123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36</v>
      </c>
      <c r="B367" s="1" t="s">
        <v>17</v>
      </c>
      <c r="C367" s="1">
        <v>264.0</v>
      </c>
      <c r="D367" s="1">
        <v>0.0</v>
      </c>
      <c r="E367" s="1" t="s">
        <v>37</v>
      </c>
      <c r="F367" s="1" t="s">
        <v>30</v>
      </c>
      <c r="G367" s="1" t="s">
        <v>31</v>
      </c>
      <c r="H367" s="1" t="s">
        <v>9124</v>
      </c>
      <c r="I367" s="1" t="s">
        <v>9125</v>
      </c>
      <c r="J367" s="1" t="s">
        <v>9125</v>
      </c>
      <c r="K367" s="2"/>
      <c r="L367" s="1">
        <v>-9.0</v>
      </c>
      <c r="M367" s="1"/>
      <c r="N367" s="1">
        <v>5.582666666666666</v>
      </c>
      <c r="O367" s="1" t="s">
        <v>7900</v>
      </c>
      <c r="P367" s="1" t="s">
        <v>7928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29</v>
      </c>
      <c r="B368" s="1" t="s">
        <v>17</v>
      </c>
      <c r="C368" s="1">
        <v>593.0</v>
      </c>
      <c r="D368" s="1">
        <v>0.0</v>
      </c>
      <c r="E368" s="2"/>
      <c r="F368" s="1" t="s">
        <v>30</v>
      </c>
      <c r="G368" s="1" t="s">
        <v>31</v>
      </c>
      <c r="H368" s="1" t="s">
        <v>9126</v>
      </c>
      <c r="I368" s="1" t="s">
        <v>9127</v>
      </c>
      <c r="J368" s="1" t="s">
        <v>9127</v>
      </c>
      <c r="K368" s="2"/>
      <c r="L368" s="1">
        <v>-3.0</v>
      </c>
      <c r="M368" s="1"/>
      <c r="N368" s="1">
        <v>11.512483333333334</v>
      </c>
      <c r="O368" s="1" t="s">
        <v>7900</v>
      </c>
      <c r="P368" s="1" t="s">
        <v>9128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24</v>
      </c>
      <c r="B369" s="1" t="s">
        <v>17</v>
      </c>
      <c r="C369" s="1">
        <v>438.0</v>
      </c>
      <c r="D369" s="1">
        <v>28.0</v>
      </c>
      <c r="E369" s="1" t="s">
        <v>8471</v>
      </c>
      <c r="F369" s="1" t="s">
        <v>62</v>
      </c>
      <c r="G369" s="1" t="s">
        <v>31</v>
      </c>
      <c r="H369" s="1" t="s">
        <v>9129</v>
      </c>
      <c r="I369" s="1" t="s">
        <v>9130</v>
      </c>
      <c r="J369" s="1" t="s">
        <v>9131</v>
      </c>
      <c r="K369" s="1" t="s">
        <v>9132</v>
      </c>
      <c r="L369" s="1">
        <v>-1.0</v>
      </c>
      <c r="M369" s="1">
        <v>0.00305</v>
      </c>
      <c r="N369" s="1">
        <v>20.3565</v>
      </c>
      <c r="O369" s="1" t="s">
        <v>27</v>
      </c>
      <c r="P369" s="1" t="s">
        <v>9133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24</v>
      </c>
      <c r="B370" s="1" t="s">
        <v>17</v>
      </c>
      <c r="C370" s="1">
        <v>204.0</v>
      </c>
      <c r="D370" s="1">
        <v>50.0</v>
      </c>
      <c r="E370" s="2"/>
      <c r="F370" s="1" t="s">
        <v>18</v>
      </c>
      <c r="G370" s="1" t="s">
        <v>31</v>
      </c>
      <c r="H370" s="1" t="s">
        <v>9134</v>
      </c>
      <c r="I370" s="1" t="s">
        <v>9135</v>
      </c>
      <c r="J370" s="1" t="s">
        <v>9135</v>
      </c>
      <c r="K370" s="2"/>
      <c r="L370" s="1">
        <v>-2.0</v>
      </c>
      <c r="M370" s="1"/>
      <c r="N370" s="1">
        <v>8.121733333333333</v>
      </c>
      <c r="O370" s="1" t="s">
        <v>27</v>
      </c>
      <c r="P370" s="1" t="s">
        <v>6069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24</v>
      </c>
      <c r="B371" s="1" t="s">
        <v>17</v>
      </c>
      <c r="C371" s="1">
        <v>700.0</v>
      </c>
      <c r="D371" s="1">
        <v>0.0</v>
      </c>
      <c r="E371" s="1" t="s">
        <v>8471</v>
      </c>
      <c r="F371" s="1" t="s">
        <v>62</v>
      </c>
      <c r="G371" s="1" t="s">
        <v>31</v>
      </c>
      <c r="H371" s="1" t="s">
        <v>9136</v>
      </c>
      <c r="I371" s="1" t="s">
        <v>9137</v>
      </c>
      <c r="J371" s="1" t="s">
        <v>9138</v>
      </c>
      <c r="K371" s="1" t="s">
        <v>9139</v>
      </c>
      <c r="L371" s="1">
        <v>0.0</v>
      </c>
      <c r="M371" s="1">
        <v>0.007583333333333333</v>
      </c>
      <c r="N371" s="1">
        <v>23.89891666666667</v>
      </c>
      <c r="O371" s="1" t="s">
        <v>27</v>
      </c>
      <c r="P371" s="1" t="s">
        <v>9140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98</v>
      </c>
      <c r="B372" s="1" t="s">
        <v>17</v>
      </c>
      <c r="C372" s="1">
        <v>264.0</v>
      </c>
      <c r="D372" s="1">
        <v>0.0</v>
      </c>
      <c r="E372" s="1" t="s">
        <v>8585</v>
      </c>
      <c r="F372" s="1" t="s">
        <v>30</v>
      </c>
      <c r="G372" s="1" t="s">
        <v>31</v>
      </c>
      <c r="H372" s="1" t="s">
        <v>9141</v>
      </c>
      <c r="I372" s="1" t="s">
        <v>9142</v>
      </c>
      <c r="J372" s="1" t="s">
        <v>9142</v>
      </c>
      <c r="K372" s="2"/>
      <c r="L372" s="1">
        <v>-3.0</v>
      </c>
      <c r="M372" s="1"/>
      <c r="N372" s="1">
        <v>11.1322</v>
      </c>
      <c r="O372" s="1" t="s">
        <v>7900</v>
      </c>
      <c r="P372" s="1" t="s">
        <v>9143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16</v>
      </c>
      <c r="B373" s="1" t="s">
        <v>17</v>
      </c>
      <c r="C373" s="1">
        <v>493.0</v>
      </c>
      <c r="D373" s="1">
        <v>0.0</v>
      </c>
      <c r="E373" s="2"/>
      <c r="F373" s="1" t="s">
        <v>18</v>
      </c>
      <c r="G373" s="1" t="s">
        <v>19</v>
      </c>
      <c r="H373" s="1" t="s">
        <v>9144</v>
      </c>
      <c r="I373" s="1" t="s">
        <v>9145</v>
      </c>
      <c r="J373" s="1" t="s">
        <v>9145</v>
      </c>
      <c r="K373" s="2"/>
      <c r="L373" s="1">
        <v>3.0</v>
      </c>
      <c r="M373" s="1"/>
      <c r="N373" s="1">
        <v>8.733083333333333</v>
      </c>
      <c r="O373" s="1" t="s">
        <v>22</v>
      </c>
      <c r="P373" s="1" t="s">
        <v>9146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29</v>
      </c>
      <c r="B374" s="1" t="s">
        <v>17</v>
      </c>
      <c r="C374" s="1">
        <v>558.0</v>
      </c>
      <c r="D374" s="1">
        <v>0.0</v>
      </c>
      <c r="E374" s="2"/>
      <c r="F374" s="1" t="s">
        <v>30</v>
      </c>
      <c r="G374" s="1" t="s">
        <v>31</v>
      </c>
      <c r="H374" s="1" t="s">
        <v>9147</v>
      </c>
      <c r="I374" s="1" t="s">
        <v>9148</v>
      </c>
      <c r="J374" s="1" t="s">
        <v>9148</v>
      </c>
      <c r="K374" s="2"/>
      <c r="L374" s="1">
        <v>0.0</v>
      </c>
      <c r="M374" s="1"/>
      <c r="N374" s="1">
        <v>15.2368</v>
      </c>
      <c r="O374" s="1" t="s">
        <v>7900</v>
      </c>
      <c r="P374" s="1" t="s">
        <v>9149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24</v>
      </c>
      <c r="B375" s="1" t="s">
        <v>17</v>
      </c>
      <c r="C375" s="1">
        <v>682.0</v>
      </c>
      <c r="D375" s="1">
        <v>0.0</v>
      </c>
      <c r="E375" s="1" t="s">
        <v>7920</v>
      </c>
      <c r="F375" s="1" t="s">
        <v>62</v>
      </c>
      <c r="G375" s="1" t="s">
        <v>19</v>
      </c>
      <c r="H375" s="1" t="s">
        <v>9150</v>
      </c>
      <c r="I375" s="1" t="s">
        <v>9151</v>
      </c>
      <c r="J375" s="1" t="s">
        <v>9152</v>
      </c>
      <c r="K375" s="1" t="s">
        <v>9153</v>
      </c>
      <c r="L375" s="1">
        <v>7.0</v>
      </c>
      <c r="M375" s="1">
        <v>0.0023</v>
      </c>
      <c r="N375" s="1">
        <v>30.7295</v>
      </c>
      <c r="O375" s="1" t="s">
        <v>27</v>
      </c>
      <c r="P375" s="1" t="s">
        <v>9154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24</v>
      </c>
      <c r="B376" s="1" t="s">
        <v>17</v>
      </c>
      <c r="C376" s="1">
        <v>1012.0</v>
      </c>
      <c r="D376" s="1">
        <v>0.0</v>
      </c>
      <c r="E376" s="1" t="s">
        <v>7920</v>
      </c>
      <c r="F376" s="1" t="s">
        <v>62</v>
      </c>
      <c r="G376" s="1" t="s">
        <v>31</v>
      </c>
      <c r="H376" s="1" t="s">
        <v>9155</v>
      </c>
      <c r="I376" s="1" t="s">
        <v>9156</v>
      </c>
      <c r="J376" s="1" t="s">
        <v>9157</v>
      </c>
      <c r="K376" s="1" t="s">
        <v>9158</v>
      </c>
      <c r="L376" s="1">
        <v>0.0</v>
      </c>
      <c r="M376" s="1">
        <v>0.0025833333333333333</v>
      </c>
      <c r="N376" s="1">
        <v>21.387283333333333</v>
      </c>
      <c r="O376" s="1" t="s">
        <v>27</v>
      </c>
      <c r="P376" s="1" t="s">
        <v>9159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98</v>
      </c>
      <c r="B377" s="1" t="s">
        <v>17</v>
      </c>
      <c r="C377" s="1">
        <v>436.0</v>
      </c>
      <c r="D377" s="1">
        <v>0.0</v>
      </c>
      <c r="E377" s="1" t="s">
        <v>6700</v>
      </c>
      <c r="F377" s="1" t="s">
        <v>30</v>
      </c>
      <c r="G377" s="1" t="s">
        <v>31</v>
      </c>
      <c r="H377" s="1" t="s">
        <v>9160</v>
      </c>
      <c r="I377" s="1" t="s">
        <v>9161</v>
      </c>
      <c r="J377" s="1" t="s">
        <v>9161</v>
      </c>
      <c r="K377" s="2"/>
      <c r="L377" s="1">
        <v>-8.0</v>
      </c>
      <c r="M377" s="1"/>
      <c r="N377" s="1">
        <v>6.938816666666667</v>
      </c>
      <c r="O377" s="1" t="s">
        <v>7900</v>
      </c>
      <c r="P377" s="1" t="s">
        <v>9162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24</v>
      </c>
      <c r="B378" s="1" t="s">
        <v>1749</v>
      </c>
      <c r="C378" s="1">
        <v>309.0</v>
      </c>
      <c r="D378" s="1">
        <v>0.0</v>
      </c>
      <c r="E378" s="2"/>
      <c r="F378" s="1" t="s">
        <v>62</v>
      </c>
      <c r="G378" s="1" t="s">
        <v>19</v>
      </c>
      <c r="H378" s="1" t="s">
        <v>9163</v>
      </c>
      <c r="I378" s="2"/>
      <c r="J378" s="2"/>
      <c r="K378" s="1" t="s">
        <v>9164</v>
      </c>
      <c r="L378" s="1">
        <v>0.0</v>
      </c>
      <c r="M378" s="1">
        <v>492.92151666666666</v>
      </c>
      <c r="N378" s="2"/>
      <c r="O378" s="1" t="s">
        <v>27</v>
      </c>
      <c r="P378" s="1" t="s">
        <v>8679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24</v>
      </c>
      <c r="B379" s="1" t="s">
        <v>1749</v>
      </c>
      <c r="C379" s="1">
        <v>309.0</v>
      </c>
      <c r="D379" s="1">
        <v>0.0</v>
      </c>
      <c r="E379" s="2"/>
      <c r="F379" s="1" t="s">
        <v>62</v>
      </c>
      <c r="G379" s="1" t="s">
        <v>19</v>
      </c>
      <c r="H379" s="1" t="s">
        <v>9165</v>
      </c>
      <c r="I379" s="2"/>
      <c r="J379" s="2"/>
      <c r="K379" s="1" t="s">
        <v>9166</v>
      </c>
      <c r="L379" s="1">
        <v>0.0</v>
      </c>
      <c r="M379" s="1">
        <v>493.92763333333335</v>
      </c>
      <c r="N379" s="2"/>
      <c r="O379" s="1" t="s">
        <v>27</v>
      </c>
      <c r="P379" s="1" t="s">
        <v>8679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29</v>
      </c>
      <c r="B380" s="1" t="s">
        <v>17</v>
      </c>
      <c r="C380" s="3">
        <v>468.0</v>
      </c>
      <c r="D380" s="1">
        <v>0.0</v>
      </c>
      <c r="E380" s="2"/>
      <c r="F380" s="1" t="s">
        <v>30</v>
      </c>
      <c r="G380" s="1" t="s">
        <v>31</v>
      </c>
      <c r="H380" s="1" t="s">
        <v>9167</v>
      </c>
      <c r="I380" s="1" t="s">
        <v>9168</v>
      </c>
      <c r="J380" s="1" t="s">
        <v>9168</v>
      </c>
      <c r="K380" s="2"/>
      <c r="L380" s="1">
        <v>-5.0</v>
      </c>
      <c r="M380" s="1"/>
      <c r="N380" s="1">
        <v>9.52315</v>
      </c>
      <c r="O380" s="1" t="s">
        <v>7900</v>
      </c>
      <c r="P380" s="1" t="s">
        <v>9169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29</v>
      </c>
      <c r="B381" s="1" t="s">
        <v>17</v>
      </c>
      <c r="C381" s="1">
        <v>817.0</v>
      </c>
      <c r="D381" s="1">
        <v>0.0</v>
      </c>
      <c r="E381" s="2"/>
      <c r="F381" s="1" t="s">
        <v>30</v>
      </c>
      <c r="G381" s="1" t="s">
        <v>31</v>
      </c>
      <c r="H381" s="1" t="s">
        <v>9170</v>
      </c>
      <c r="I381" s="1" t="s">
        <v>9171</v>
      </c>
      <c r="J381" s="1" t="s">
        <v>9171</v>
      </c>
      <c r="K381" s="2"/>
      <c r="L381" s="1">
        <v>-3.0</v>
      </c>
      <c r="M381" s="1"/>
      <c r="N381" s="1">
        <v>11.03885</v>
      </c>
      <c r="O381" s="1" t="s">
        <v>7900</v>
      </c>
      <c r="P381" s="1" t="s">
        <v>9172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29</v>
      </c>
      <c r="B382" s="1" t="s">
        <v>17</v>
      </c>
      <c r="C382" s="1">
        <v>289.0</v>
      </c>
      <c r="D382" s="1">
        <v>0.0</v>
      </c>
      <c r="E382" s="2"/>
      <c r="F382" s="1" t="s">
        <v>30</v>
      </c>
      <c r="G382" s="1" t="s">
        <v>31</v>
      </c>
      <c r="H382" s="1" t="s">
        <v>9173</v>
      </c>
      <c r="I382" s="1" t="s">
        <v>9174</v>
      </c>
      <c r="J382" s="1" t="s">
        <v>9174</v>
      </c>
      <c r="K382" s="2"/>
      <c r="L382" s="1">
        <v>-8.0</v>
      </c>
      <c r="M382" s="1"/>
      <c r="N382" s="1">
        <v>6.3331333333333335</v>
      </c>
      <c r="O382" s="1" t="s">
        <v>7900</v>
      </c>
      <c r="P382" s="1" t="s">
        <v>9175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98</v>
      </c>
      <c r="B383" s="1" t="s">
        <v>17</v>
      </c>
      <c r="C383" s="1">
        <v>633.0</v>
      </c>
      <c r="D383" s="1">
        <v>0.0</v>
      </c>
      <c r="E383" s="1" t="s">
        <v>5821</v>
      </c>
      <c r="F383" s="1" t="s">
        <v>30</v>
      </c>
      <c r="G383" s="1" t="s">
        <v>31</v>
      </c>
      <c r="H383" s="1" t="s">
        <v>9176</v>
      </c>
      <c r="I383" s="1" t="s">
        <v>9177</v>
      </c>
      <c r="J383" s="1" t="s">
        <v>9177</v>
      </c>
      <c r="K383" s="2"/>
      <c r="L383" s="1">
        <v>-6.0</v>
      </c>
      <c r="M383" s="1"/>
      <c r="N383" s="1">
        <v>8.254483333333333</v>
      </c>
      <c r="O383" s="1" t="s">
        <v>7900</v>
      </c>
      <c r="P383" s="1" t="s">
        <v>9178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24</v>
      </c>
      <c r="B384" s="1" t="s">
        <v>17</v>
      </c>
      <c r="C384" s="1">
        <v>420.0</v>
      </c>
      <c r="D384" s="1">
        <v>138.0</v>
      </c>
      <c r="E384" s="2"/>
      <c r="F384" s="1" t="s">
        <v>18</v>
      </c>
      <c r="G384" s="1" t="s">
        <v>167</v>
      </c>
      <c r="H384" s="1" t="s">
        <v>9179</v>
      </c>
      <c r="I384" s="1" t="s">
        <v>9180</v>
      </c>
      <c r="J384" s="1" t="s">
        <v>9180</v>
      </c>
      <c r="K384" s="2"/>
      <c r="L384" s="1">
        <v>-8.0</v>
      </c>
      <c r="M384" s="1"/>
      <c r="N384" s="1">
        <v>10.0829</v>
      </c>
      <c r="O384" s="1" t="s">
        <v>27</v>
      </c>
      <c r="P384" s="1" t="s">
        <v>9181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36</v>
      </c>
      <c r="B385" s="1" t="s">
        <v>17</v>
      </c>
      <c r="C385" s="3">
        <v>289.0</v>
      </c>
      <c r="D385" s="1">
        <v>0.0</v>
      </c>
      <c r="E385" s="1" t="s">
        <v>37</v>
      </c>
      <c r="F385" s="1" t="s">
        <v>30</v>
      </c>
      <c r="G385" s="1" t="s">
        <v>31</v>
      </c>
      <c r="H385" s="1" t="s">
        <v>9182</v>
      </c>
      <c r="I385" s="1" t="s">
        <v>9183</v>
      </c>
      <c r="J385" s="1" t="s">
        <v>9183</v>
      </c>
      <c r="K385" s="2"/>
      <c r="L385" s="1">
        <v>-9.0</v>
      </c>
      <c r="M385" s="1"/>
      <c r="N385" s="1">
        <v>5.507666666666666</v>
      </c>
      <c r="O385" s="1" t="s">
        <v>7900</v>
      </c>
      <c r="P385" s="1" t="s">
        <v>9184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29</v>
      </c>
      <c r="B386" s="1" t="s">
        <v>17</v>
      </c>
      <c r="C386" s="1">
        <v>264.0</v>
      </c>
      <c r="D386" s="1">
        <v>0.0</v>
      </c>
      <c r="E386" s="2"/>
      <c r="F386" s="1" t="s">
        <v>30</v>
      </c>
      <c r="G386" s="1" t="s">
        <v>31</v>
      </c>
      <c r="H386" s="1" t="s">
        <v>9185</v>
      </c>
      <c r="I386" s="1" t="s">
        <v>9186</v>
      </c>
      <c r="J386" s="1" t="s">
        <v>9186</v>
      </c>
      <c r="K386" s="2"/>
      <c r="L386" s="1">
        <v>-8.0</v>
      </c>
      <c r="M386" s="1"/>
      <c r="N386" s="1">
        <v>6.557933333333334</v>
      </c>
      <c r="O386" s="1" t="s">
        <v>7900</v>
      </c>
      <c r="P386" s="1" t="s">
        <v>9187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29</v>
      </c>
      <c r="B387" s="1" t="s">
        <v>17</v>
      </c>
      <c r="C387" s="1">
        <v>274.0</v>
      </c>
      <c r="D387" s="1">
        <v>0.0</v>
      </c>
      <c r="E387" s="2"/>
      <c r="F387" s="1" t="s">
        <v>30</v>
      </c>
      <c r="G387" s="1" t="s">
        <v>19</v>
      </c>
      <c r="H387" s="1" t="s">
        <v>9188</v>
      </c>
      <c r="I387" s="1" t="s">
        <v>9189</v>
      </c>
      <c r="J387" s="1" t="s">
        <v>9189</v>
      </c>
      <c r="K387" s="2"/>
      <c r="L387" s="1">
        <v>0.0</v>
      </c>
      <c r="M387" s="1"/>
      <c r="N387" s="1">
        <v>10.303633333333334</v>
      </c>
      <c r="O387" s="1" t="s">
        <v>7900</v>
      </c>
      <c r="P387" s="1" t="s">
        <v>9190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36</v>
      </c>
      <c r="B388" s="1" t="s">
        <v>17</v>
      </c>
      <c r="C388" s="1">
        <v>329.0</v>
      </c>
      <c r="D388" s="1">
        <v>0.0</v>
      </c>
      <c r="E388" s="1" t="s">
        <v>37</v>
      </c>
      <c r="F388" s="1" t="s">
        <v>30</v>
      </c>
      <c r="G388" s="1" t="s">
        <v>31</v>
      </c>
      <c r="H388" s="1" t="s">
        <v>9191</v>
      </c>
      <c r="I388" s="1" t="s">
        <v>9192</v>
      </c>
      <c r="J388" s="1" t="s">
        <v>9192</v>
      </c>
      <c r="K388" s="2"/>
      <c r="L388" s="1">
        <v>3.0</v>
      </c>
      <c r="M388" s="1"/>
      <c r="N388" s="1">
        <v>18.6284</v>
      </c>
      <c r="O388" s="1" t="s">
        <v>7900</v>
      </c>
      <c r="P388" s="1" t="s">
        <v>8390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29</v>
      </c>
      <c r="B389" s="1" t="s">
        <v>17</v>
      </c>
      <c r="C389" s="1">
        <v>264.0</v>
      </c>
      <c r="D389" s="1">
        <v>0.0</v>
      </c>
      <c r="E389" s="2"/>
      <c r="F389" s="1" t="s">
        <v>30</v>
      </c>
      <c r="G389" s="1" t="s">
        <v>31</v>
      </c>
      <c r="H389" s="1" t="s">
        <v>9193</v>
      </c>
      <c r="I389" s="1" t="s">
        <v>9194</v>
      </c>
      <c r="J389" s="1" t="s">
        <v>9194</v>
      </c>
      <c r="K389" s="2"/>
      <c r="L389" s="1">
        <v>4.0</v>
      </c>
      <c r="M389" s="1"/>
      <c r="N389" s="1">
        <v>19.230983333333334</v>
      </c>
      <c r="O389" s="1" t="s">
        <v>7900</v>
      </c>
      <c r="P389" s="1" t="s">
        <v>9195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24</v>
      </c>
      <c r="B390" s="1" t="s">
        <v>17</v>
      </c>
      <c r="C390" s="1">
        <v>234.0</v>
      </c>
      <c r="D390" s="1">
        <v>0.0</v>
      </c>
      <c r="E390" s="1" t="s">
        <v>7920</v>
      </c>
      <c r="F390" s="1" t="s">
        <v>62</v>
      </c>
      <c r="G390" s="1" t="s">
        <v>31</v>
      </c>
      <c r="H390" s="1" t="s">
        <v>9196</v>
      </c>
      <c r="I390" s="1" t="s">
        <v>9197</v>
      </c>
      <c r="J390" s="1" t="s">
        <v>9198</v>
      </c>
      <c r="K390" s="1" t="s">
        <v>9199</v>
      </c>
      <c r="L390" s="1">
        <v>-2.0</v>
      </c>
      <c r="M390" s="1">
        <v>0.0017333333333333333</v>
      </c>
      <c r="N390" s="1">
        <v>20.455233333333332</v>
      </c>
      <c r="O390" s="1" t="s">
        <v>27</v>
      </c>
      <c r="P390" s="1" t="s">
        <v>9200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29</v>
      </c>
      <c r="B391" s="1" t="s">
        <v>17</v>
      </c>
      <c r="C391" s="1">
        <v>1000.0</v>
      </c>
      <c r="D391" s="1">
        <v>0.0</v>
      </c>
      <c r="E391" s="2"/>
      <c r="F391" s="1" t="s">
        <v>30</v>
      </c>
      <c r="G391" s="1" t="s">
        <v>19</v>
      </c>
      <c r="H391" s="1" t="s">
        <v>9201</v>
      </c>
      <c r="I391" s="1" t="s">
        <v>9202</v>
      </c>
      <c r="J391" s="1" t="s">
        <v>9202</v>
      </c>
      <c r="K391" s="2"/>
      <c r="L391" s="1">
        <v>4.0</v>
      </c>
      <c r="M391" s="1"/>
      <c r="N391" s="1">
        <v>19.265133333333335</v>
      </c>
      <c r="O391" s="1" t="s">
        <v>7900</v>
      </c>
      <c r="P391" s="1" t="s">
        <v>9203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36</v>
      </c>
      <c r="B392" s="1" t="s">
        <v>17</v>
      </c>
      <c r="C392" s="1">
        <v>366.0</v>
      </c>
      <c r="D392" s="1">
        <v>0.0</v>
      </c>
      <c r="E392" s="1" t="s">
        <v>37</v>
      </c>
      <c r="F392" s="1" t="s">
        <v>30</v>
      </c>
      <c r="G392" s="1" t="s">
        <v>31</v>
      </c>
      <c r="H392" s="1" t="s">
        <v>9204</v>
      </c>
      <c r="I392" s="1" t="s">
        <v>9205</v>
      </c>
      <c r="J392" s="1" t="s">
        <v>9205</v>
      </c>
      <c r="K392" s="2"/>
      <c r="L392" s="1">
        <v>-4.0</v>
      </c>
      <c r="M392" s="1"/>
      <c r="N392" s="1">
        <v>10.12545</v>
      </c>
      <c r="O392" s="1" t="s">
        <v>7900</v>
      </c>
      <c r="P392" s="1" t="s">
        <v>9206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29</v>
      </c>
      <c r="B393" s="1" t="s">
        <v>17</v>
      </c>
      <c r="C393" s="3">
        <v>329.0</v>
      </c>
      <c r="D393" s="1">
        <v>0.0</v>
      </c>
      <c r="E393" s="2"/>
      <c r="F393" s="1" t="s">
        <v>30</v>
      </c>
      <c r="G393" s="1" t="s">
        <v>31</v>
      </c>
      <c r="H393" s="1" t="s">
        <v>9207</v>
      </c>
      <c r="I393" s="1" t="s">
        <v>9208</v>
      </c>
      <c r="J393" s="1" t="s">
        <v>9208</v>
      </c>
      <c r="K393" s="2"/>
      <c r="L393" s="1">
        <v>-6.0</v>
      </c>
      <c r="M393" s="1"/>
      <c r="N393" s="1">
        <v>8.010666666666667</v>
      </c>
      <c r="O393" s="1" t="s">
        <v>7900</v>
      </c>
      <c r="P393" s="1" t="s">
        <v>8582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36</v>
      </c>
      <c r="B394" s="1" t="s">
        <v>17</v>
      </c>
      <c r="C394" s="1">
        <v>264.0</v>
      </c>
      <c r="D394" s="1">
        <v>0.0</v>
      </c>
      <c r="E394" s="1" t="s">
        <v>37</v>
      </c>
      <c r="F394" s="1" t="s">
        <v>30</v>
      </c>
      <c r="G394" s="1" t="s">
        <v>31</v>
      </c>
      <c r="H394" s="1" t="s">
        <v>9209</v>
      </c>
      <c r="I394" s="1" t="s">
        <v>9210</v>
      </c>
      <c r="J394" s="1" t="s">
        <v>9210</v>
      </c>
      <c r="K394" s="2"/>
      <c r="L394" s="1">
        <v>0.0</v>
      </c>
      <c r="M394" s="1"/>
      <c r="N394" s="1">
        <v>14.309783333333334</v>
      </c>
      <c r="O394" s="1" t="s">
        <v>7900</v>
      </c>
      <c r="P394" s="1" t="s">
        <v>9211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24</v>
      </c>
      <c r="B395" s="1" t="s">
        <v>17</v>
      </c>
      <c r="C395" s="1">
        <v>724.0</v>
      </c>
      <c r="D395" s="1">
        <v>0.0</v>
      </c>
      <c r="E395" s="1" t="s">
        <v>7920</v>
      </c>
      <c r="F395" s="1" t="s">
        <v>62</v>
      </c>
      <c r="G395" s="1" t="s">
        <v>19</v>
      </c>
      <c r="H395" s="1" t="s">
        <v>9212</v>
      </c>
      <c r="I395" s="1" t="s">
        <v>9213</v>
      </c>
      <c r="J395" s="1" t="s">
        <v>9214</v>
      </c>
      <c r="K395" s="1" t="s">
        <v>9215</v>
      </c>
      <c r="L395" s="1">
        <v>-11.0</v>
      </c>
      <c r="M395" s="1">
        <v>0.0023333333333333335</v>
      </c>
      <c r="N395" s="1">
        <v>11.766683333333333</v>
      </c>
      <c r="O395" s="1" t="s">
        <v>27</v>
      </c>
      <c r="P395" s="1" t="s">
        <v>9216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36</v>
      </c>
      <c r="B396" s="1" t="s">
        <v>17</v>
      </c>
      <c r="C396" s="1">
        <v>987.0</v>
      </c>
      <c r="D396" s="1">
        <v>0.0</v>
      </c>
      <c r="E396" s="1" t="s">
        <v>37</v>
      </c>
      <c r="F396" s="1" t="s">
        <v>30</v>
      </c>
      <c r="G396" s="1" t="s">
        <v>31</v>
      </c>
      <c r="H396" s="1" t="s">
        <v>9217</v>
      </c>
      <c r="I396" s="1" t="s">
        <v>9218</v>
      </c>
      <c r="J396" s="1" t="s">
        <v>9218</v>
      </c>
      <c r="K396" s="2"/>
      <c r="L396" s="1">
        <v>-2.0</v>
      </c>
      <c r="M396" s="1"/>
      <c r="N396" s="1">
        <v>12.855183333333333</v>
      </c>
      <c r="O396" s="1" t="s">
        <v>7900</v>
      </c>
      <c r="P396" s="1" t="s">
        <v>9219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24</v>
      </c>
      <c r="B397" s="1" t="s">
        <v>17</v>
      </c>
      <c r="C397" s="3">
        <v>247.0</v>
      </c>
      <c r="D397" s="1">
        <v>62.0</v>
      </c>
      <c r="E397" s="2"/>
      <c r="F397" s="1" t="s">
        <v>18</v>
      </c>
      <c r="G397" s="1" t="s">
        <v>167</v>
      </c>
      <c r="H397" s="1" t="s">
        <v>9220</v>
      </c>
      <c r="I397" s="1" t="s">
        <v>9221</v>
      </c>
      <c r="J397" s="1" t="s">
        <v>9221</v>
      </c>
      <c r="K397" s="2"/>
      <c r="L397" s="1">
        <v>-11.0</v>
      </c>
      <c r="M397" s="1"/>
      <c r="N397" s="1">
        <v>7.851283333333333</v>
      </c>
      <c r="O397" s="1" t="s">
        <v>27</v>
      </c>
      <c r="P397" s="1" t="s">
        <v>9222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29</v>
      </c>
      <c r="B398" s="1" t="s">
        <v>17</v>
      </c>
      <c r="C398" s="1">
        <v>453.0</v>
      </c>
      <c r="D398" s="1">
        <v>0.0</v>
      </c>
      <c r="E398" s="2"/>
      <c r="F398" s="1" t="s">
        <v>30</v>
      </c>
      <c r="G398" s="1" t="s">
        <v>19</v>
      </c>
      <c r="H398" s="1" t="s">
        <v>9223</v>
      </c>
      <c r="I398" s="1" t="s">
        <v>9224</v>
      </c>
      <c r="J398" s="1" t="s">
        <v>9224</v>
      </c>
      <c r="K398" s="2"/>
      <c r="L398" s="1">
        <v>-7.0</v>
      </c>
      <c r="M398" s="1"/>
      <c r="N398" s="1">
        <v>7.728483333333333</v>
      </c>
      <c r="O398" s="1" t="s">
        <v>7900</v>
      </c>
      <c r="P398" s="1" t="s">
        <v>9225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36</v>
      </c>
      <c r="B399" s="1" t="s">
        <v>17</v>
      </c>
      <c r="C399" s="3">
        <v>264.0</v>
      </c>
      <c r="D399" s="1">
        <v>0.0</v>
      </c>
      <c r="E399" s="1" t="s">
        <v>37</v>
      </c>
      <c r="F399" s="1" t="s">
        <v>30</v>
      </c>
      <c r="G399" s="1" t="s">
        <v>31</v>
      </c>
      <c r="H399" s="1" t="s">
        <v>9226</v>
      </c>
      <c r="I399" s="1" t="s">
        <v>9227</v>
      </c>
      <c r="J399" s="1" t="s">
        <v>9227</v>
      </c>
      <c r="K399" s="2"/>
      <c r="L399" s="1">
        <v>-6.0</v>
      </c>
      <c r="M399" s="1"/>
      <c r="N399" s="1">
        <v>8.13975</v>
      </c>
      <c r="O399" s="1" t="s">
        <v>7900</v>
      </c>
      <c r="P399" s="1" t="s">
        <v>8763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36</v>
      </c>
      <c r="B400" s="1" t="s">
        <v>17</v>
      </c>
      <c r="C400" s="3">
        <v>488.0</v>
      </c>
      <c r="D400" s="1">
        <v>0.0</v>
      </c>
      <c r="E400" s="1" t="s">
        <v>37</v>
      </c>
      <c r="F400" s="1" t="s">
        <v>30</v>
      </c>
      <c r="G400" s="1" t="s">
        <v>31</v>
      </c>
      <c r="H400" s="1" t="s">
        <v>9228</v>
      </c>
      <c r="I400" s="1" t="s">
        <v>9229</v>
      </c>
      <c r="J400" s="1" t="s">
        <v>9229</v>
      </c>
      <c r="K400" s="2"/>
      <c r="L400" s="1">
        <v>-5.0</v>
      </c>
      <c r="M400" s="1"/>
      <c r="N400" s="1">
        <v>9.0811</v>
      </c>
      <c r="O400" s="1" t="s">
        <v>7900</v>
      </c>
      <c r="P400" s="1" t="s">
        <v>9230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36</v>
      </c>
      <c r="B401" s="1" t="s">
        <v>17</v>
      </c>
      <c r="C401" s="1">
        <v>982.0</v>
      </c>
      <c r="D401" s="1">
        <v>0.0</v>
      </c>
      <c r="E401" s="1" t="s">
        <v>37</v>
      </c>
      <c r="F401" s="1" t="s">
        <v>30</v>
      </c>
      <c r="G401" s="1" t="s">
        <v>31</v>
      </c>
      <c r="H401" s="1" t="s">
        <v>9231</v>
      </c>
      <c r="I401" s="1" t="s">
        <v>9232</v>
      </c>
      <c r="J401" s="1" t="s">
        <v>9232</v>
      </c>
      <c r="K401" s="2"/>
      <c r="L401" s="1">
        <v>-9.0</v>
      </c>
      <c r="M401" s="1"/>
      <c r="N401" s="1">
        <v>9.743316666666667</v>
      </c>
      <c r="O401" s="1" t="s">
        <v>7900</v>
      </c>
      <c r="P401" s="1" t="s">
        <v>9233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29</v>
      </c>
      <c r="B402" s="1" t="s">
        <v>17</v>
      </c>
      <c r="C402" s="1">
        <v>394.0</v>
      </c>
      <c r="D402" s="1">
        <v>0.0</v>
      </c>
      <c r="E402" s="2"/>
      <c r="F402" s="1" t="s">
        <v>30</v>
      </c>
      <c r="G402" s="1" t="s">
        <v>31</v>
      </c>
      <c r="H402" s="1" t="s">
        <v>9234</v>
      </c>
      <c r="I402" s="1" t="s">
        <v>9235</v>
      </c>
      <c r="J402" s="1" t="s">
        <v>9235</v>
      </c>
      <c r="K402" s="2"/>
      <c r="L402" s="1">
        <v>-6.0</v>
      </c>
      <c r="M402" s="1"/>
      <c r="N402" s="1">
        <v>8.528066666666666</v>
      </c>
      <c r="O402" s="1" t="s">
        <v>7900</v>
      </c>
      <c r="P402" s="1" t="s">
        <v>9236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98</v>
      </c>
      <c r="B403" s="1" t="s">
        <v>17</v>
      </c>
      <c r="C403" s="1">
        <v>289.0</v>
      </c>
      <c r="D403" s="1">
        <v>0.0</v>
      </c>
      <c r="E403" s="1" t="s">
        <v>163</v>
      </c>
      <c r="F403" s="1" t="s">
        <v>30</v>
      </c>
      <c r="G403" s="1" t="s">
        <v>31</v>
      </c>
      <c r="H403" s="1" t="s">
        <v>9237</v>
      </c>
      <c r="I403" s="1" t="s">
        <v>9238</v>
      </c>
      <c r="J403" s="1" t="s">
        <v>9238</v>
      </c>
      <c r="K403" s="2"/>
      <c r="L403" s="1">
        <v>-8.0</v>
      </c>
      <c r="M403" s="1"/>
      <c r="N403" s="1">
        <v>6.706433333333333</v>
      </c>
      <c r="O403" s="1" t="s">
        <v>7900</v>
      </c>
      <c r="P403" s="1" t="s">
        <v>9239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29</v>
      </c>
      <c r="B404" s="1" t="s">
        <v>17</v>
      </c>
      <c r="C404" s="1">
        <v>333.0</v>
      </c>
      <c r="D404" s="1">
        <v>0.0</v>
      </c>
      <c r="E404" s="2"/>
      <c r="F404" s="1" t="s">
        <v>30</v>
      </c>
      <c r="G404" s="1" t="s">
        <v>31</v>
      </c>
      <c r="H404" s="1" t="s">
        <v>9240</v>
      </c>
      <c r="I404" s="1" t="s">
        <v>9241</v>
      </c>
      <c r="J404" s="1" t="s">
        <v>9241</v>
      </c>
      <c r="K404" s="2"/>
      <c r="L404" s="1">
        <v>-7.0</v>
      </c>
      <c r="M404" s="1"/>
      <c r="N404" s="1">
        <v>7.079016666666667</v>
      </c>
      <c r="O404" s="1" t="s">
        <v>7900</v>
      </c>
      <c r="P404" s="1" t="s">
        <v>8268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36</v>
      </c>
      <c r="B405" s="1" t="s">
        <v>17</v>
      </c>
      <c r="C405" s="1">
        <v>264.0</v>
      </c>
      <c r="D405" s="1">
        <v>0.0</v>
      </c>
      <c r="E405" s="1" t="s">
        <v>37</v>
      </c>
      <c r="F405" s="1" t="s">
        <v>30</v>
      </c>
      <c r="G405" s="1" t="s">
        <v>31</v>
      </c>
      <c r="H405" s="1" t="s">
        <v>9242</v>
      </c>
      <c r="I405" s="1" t="s">
        <v>9243</v>
      </c>
      <c r="J405" s="1" t="s">
        <v>9243</v>
      </c>
      <c r="K405" s="2"/>
      <c r="L405" s="1">
        <v>-7.0</v>
      </c>
      <c r="M405" s="1"/>
      <c r="N405" s="1">
        <v>7.273433333333333</v>
      </c>
      <c r="O405" s="1" t="s">
        <v>7900</v>
      </c>
      <c r="P405" s="1" t="s">
        <v>8763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16</v>
      </c>
      <c r="B406" s="1" t="s">
        <v>17</v>
      </c>
      <c r="C406" s="3">
        <v>249.0</v>
      </c>
      <c r="D406" s="1">
        <v>0.0</v>
      </c>
      <c r="E406" s="2"/>
      <c r="F406" s="1" t="s">
        <v>18</v>
      </c>
      <c r="G406" s="1" t="s">
        <v>19</v>
      </c>
      <c r="H406" s="1" t="s">
        <v>9244</v>
      </c>
      <c r="I406" s="1" t="s">
        <v>9245</v>
      </c>
      <c r="J406" s="1" t="s">
        <v>9245</v>
      </c>
      <c r="K406" s="2"/>
      <c r="L406" s="1">
        <v>-4.0</v>
      </c>
      <c r="M406" s="1"/>
      <c r="N406" s="1">
        <v>0.07585</v>
      </c>
      <c r="O406" s="1" t="s">
        <v>22</v>
      </c>
      <c r="P406" s="1" t="s">
        <v>9246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36</v>
      </c>
      <c r="B407" s="1" t="s">
        <v>17</v>
      </c>
      <c r="C407" s="1">
        <v>321.0</v>
      </c>
      <c r="D407" s="1">
        <v>0.0</v>
      </c>
      <c r="E407" s="1" t="s">
        <v>37</v>
      </c>
      <c r="F407" s="1" t="s">
        <v>30</v>
      </c>
      <c r="G407" s="1" t="s">
        <v>31</v>
      </c>
      <c r="H407" s="1" t="s">
        <v>9247</v>
      </c>
      <c r="I407" s="1" t="s">
        <v>9248</v>
      </c>
      <c r="J407" s="1" t="s">
        <v>9248</v>
      </c>
      <c r="K407" s="2"/>
      <c r="L407" s="1">
        <v>-7.0</v>
      </c>
      <c r="M407" s="1"/>
      <c r="N407" s="1">
        <v>7.35585</v>
      </c>
      <c r="O407" s="1" t="s">
        <v>7900</v>
      </c>
      <c r="P407" s="1" t="s">
        <v>9056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29</v>
      </c>
      <c r="B408" s="1" t="s">
        <v>17</v>
      </c>
      <c r="C408" s="3">
        <v>364.0</v>
      </c>
      <c r="D408" s="1">
        <v>0.0</v>
      </c>
      <c r="E408" s="2"/>
      <c r="F408" s="1" t="s">
        <v>30</v>
      </c>
      <c r="G408" s="1" t="s">
        <v>19</v>
      </c>
      <c r="H408" s="1" t="s">
        <v>9249</v>
      </c>
      <c r="I408" s="1" t="s">
        <v>9250</v>
      </c>
      <c r="J408" s="1" t="s">
        <v>9250</v>
      </c>
      <c r="K408" s="2"/>
      <c r="L408" s="1">
        <v>-3.0</v>
      </c>
      <c r="M408" s="1"/>
      <c r="N408" s="1">
        <v>11.585866666666666</v>
      </c>
      <c r="O408" s="1" t="s">
        <v>7900</v>
      </c>
      <c r="P408" s="1" t="s">
        <v>9251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29</v>
      </c>
      <c r="B409" s="1" t="s">
        <v>17</v>
      </c>
      <c r="C409" s="3">
        <v>478.0</v>
      </c>
      <c r="D409" s="1">
        <v>0.0</v>
      </c>
      <c r="E409" s="2"/>
      <c r="F409" s="1" t="s">
        <v>30</v>
      </c>
      <c r="G409" s="1" t="s">
        <v>31</v>
      </c>
      <c r="H409" s="1" t="s">
        <v>9252</v>
      </c>
      <c r="I409" s="1" t="s">
        <v>9253</v>
      </c>
      <c r="J409" s="1" t="s">
        <v>9253</v>
      </c>
      <c r="K409" s="2"/>
      <c r="L409" s="1">
        <v>-7.0</v>
      </c>
      <c r="M409" s="1"/>
      <c r="N409" s="1">
        <v>7.90485</v>
      </c>
      <c r="O409" s="1" t="s">
        <v>7900</v>
      </c>
      <c r="P409" s="1" t="s">
        <v>9254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98</v>
      </c>
      <c r="B410" s="1" t="s">
        <v>17</v>
      </c>
      <c r="C410" s="3">
        <v>658.0</v>
      </c>
      <c r="D410" s="1">
        <v>0.0</v>
      </c>
      <c r="E410" s="1" t="s">
        <v>9255</v>
      </c>
      <c r="F410" s="1" t="s">
        <v>30</v>
      </c>
      <c r="G410" s="1" t="s">
        <v>31</v>
      </c>
      <c r="H410" s="1" t="s">
        <v>9256</v>
      </c>
      <c r="I410" s="1" t="s">
        <v>9257</v>
      </c>
      <c r="J410" s="1" t="s">
        <v>9257</v>
      </c>
      <c r="K410" s="2"/>
      <c r="L410" s="1">
        <v>-6.0</v>
      </c>
      <c r="M410" s="1"/>
      <c r="N410" s="1">
        <v>8.21745</v>
      </c>
      <c r="O410" s="1" t="s">
        <v>7900</v>
      </c>
      <c r="P410" s="1" t="s">
        <v>9258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36</v>
      </c>
      <c r="B411" s="1" t="s">
        <v>17</v>
      </c>
      <c r="C411" s="1">
        <v>471.0</v>
      </c>
      <c r="D411" s="1">
        <v>0.0</v>
      </c>
      <c r="E411" s="1" t="s">
        <v>37</v>
      </c>
      <c r="F411" s="1" t="s">
        <v>30</v>
      </c>
      <c r="G411" s="1" t="s">
        <v>31</v>
      </c>
      <c r="H411" s="1" t="s">
        <v>9259</v>
      </c>
      <c r="I411" s="1" t="s">
        <v>9260</v>
      </c>
      <c r="J411" s="1" t="s">
        <v>9260</v>
      </c>
      <c r="K411" s="2"/>
      <c r="L411" s="1">
        <v>-5.0</v>
      </c>
      <c r="M411" s="1"/>
      <c r="N411" s="1">
        <v>10.161466666666668</v>
      </c>
      <c r="O411" s="1" t="s">
        <v>7900</v>
      </c>
      <c r="P411" s="1" t="s">
        <v>9261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36</v>
      </c>
      <c r="B412" s="1" t="s">
        <v>17</v>
      </c>
      <c r="C412" s="1">
        <v>264.0</v>
      </c>
      <c r="D412" s="1">
        <v>0.0</v>
      </c>
      <c r="E412" s="1" t="s">
        <v>37</v>
      </c>
      <c r="F412" s="1" t="s">
        <v>30</v>
      </c>
      <c r="G412" s="1" t="s">
        <v>31</v>
      </c>
      <c r="H412" s="1" t="s">
        <v>9262</v>
      </c>
      <c r="I412" s="1" t="s">
        <v>9263</v>
      </c>
      <c r="J412" s="1" t="s">
        <v>9263</v>
      </c>
      <c r="K412" s="2"/>
      <c r="L412" s="1">
        <v>-8.0</v>
      </c>
      <c r="M412" s="1"/>
      <c r="N412" s="1">
        <v>6.875216666666667</v>
      </c>
      <c r="O412" s="1" t="s">
        <v>7900</v>
      </c>
      <c r="P412" s="1" t="s">
        <v>8861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24</v>
      </c>
      <c r="B413" s="1" t="s">
        <v>17</v>
      </c>
      <c r="C413" s="1">
        <v>339.0</v>
      </c>
      <c r="D413" s="1">
        <v>0.0</v>
      </c>
      <c r="E413" s="1" t="s">
        <v>7920</v>
      </c>
      <c r="F413" s="1" t="s">
        <v>62</v>
      </c>
      <c r="G413" s="1" t="s">
        <v>31</v>
      </c>
      <c r="H413" s="1" t="s">
        <v>9264</v>
      </c>
      <c r="I413" s="1" t="s">
        <v>9265</v>
      </c>
      <c r="J413" s="1" t="s">
        <v>9266</v>
      </c>
      <c r="K413" s="1" t="s">
        <v>9267</v>
      </c>
      <c r="L413" s="1">
        <v>0.0</v>
      </c>
      <c r="M413" s="1">
        <v>0.0020833333333333333</v>
      </c>
      <c r="N413" s="1">
        <v>10.561416666666666</v>
      </c>
      <c r="O413" s="1" t="s">
        <v>27</v>
      </c>
      <c r="P413" s="1" t="s">
        <v>8156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24</v>
      </c>
      <c r="B414" s="1" t="s">
        <v>17</v>
      </c>
      <c r="C414" s="1">
        <v>269.0</v>
      </c>
      <c r="D414" s="1">
        <v>0.0</v>
      </c>
      <c r="E414" s="1" t="s">
        <v>7920</v>
      </c>
      <c r="F414" s="1" t="s">
        <v>62</v>
      </c>
      <c r="G414" s="1" t="s">
        <v>31</v>
      </c>
      <c r="H414" s="1" t="s">
        <v>9268</v>
      </c>
      <c r="I414" s="1" t="s">
        <v>9269</v>
      </c>
      <c r="J414" s="1" t="s">
        <v>9270</v>
      </c>
      <c r="K414" s="1" t="s">
        <v>9271</v>
      </c>
      <c r="L414" s="1">
        <v>-7.0</v>
      </c>
      <c r="M414" s="1">
        <v>0.0032</v>
      </c>
      <c r="N414" s="1">
        <v>6.55525</v>
      </c>
      <c r="O414" s="1" t="s">
        <v>27</v>
      </c>
      <c r="P414" s="1" t="s">
        <v>9272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29</v>
      </c>
      <c r="B415" s="1" t="s">
        <v>17</v>
      </c>
      <c r="C415" s="1">
        <v>429.0</v>
      </c>
      <c r="D415" s="1">
        <v>0.0</v>
      </c>
      <c r="E415" s="2"/>
      <c r="F415" s="1" t="s">
        <v>30</v>
      </c>
      <c r="G415" s="1" t="s">
        <v>31</v>
      </c>
      <c r="H415" s="1" t="s">
        <v>9273</v>
      </c>
      <c r="I415" s="1" t="s">
        <v>9274</v>
      </c>
      <c r="J415" s="1" t="s">
        <v>9274</v>
      </c>
      <c r="K415" s="2"/>
      <c r="L415" s="1">
        <v>-4.0</v>
      </c>
      <c r="M415" s="1"/>
      <c r="N415" s="1">
        <v>7.0827333333333335</v>
      </c>
      <c r="O415" s="1" t="s">
        <v>7900</v>
      </c>
      <c r="P415" s="1" t="s">
        <v>9275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36</v>
      </c>
      <c r="B416" s="1" t="s">
        <v>17</v>
      </c>
      <c r="C416" s="3">
        <v>264.0</v>
      </c>
      <c r="D416" s="1">
        <v>0.0</v>
      </c>
      <c r="E416" s="1" t="s">
        <v>37</v>
      </c>
      <c r="F416" s="1" t="s">
        <v>30</v>
      </c>
      <c r="G416" s="1" t="s">
        <v>31</v>
      </c>
      <c r="H416" s="1" t="s">
        <v>9276</v>
      </c>
      <c r="I416" s="1" t="s">
        <v>9277</v>
      </c>
      <c r="J416" s="1" t="s">
        <v>9277</v>
      </c>
      <c r="K416" s="2"/>
      <c r="L416" s="1">
        <v>-7.0</v>
      </c>
      <c r="M416" s="1"/>
      <c r="N416" s="1">
        <v>7.458666666666667</v>
      </c>
      <c r="O416" s="1" t="s">
        <v>7900</v>
      </c>
      <c r="P416" s="1" t="s">
        <v>8763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24</v>
      </c>
      <c r="B417" s="1" t="s">
        <v>17</v>
      </c>
      <c r="C417" s="3">
        <v>417.0</v>
      </c>
      <c r="D417" s="1">
        <v>126.0</v>
      </c>
      <c r="E417" s="2"/>
      <c r="F417" s="1" t="s">
        <v>18</v>
      </c>
      <c r="G417" s="1" t="s">
        <v>31</v>
      </c>
      <c r="H417" s="1" t="s">
        <v>9278</v>
      </c>
      <c r="I417" s="1" t="s">
        <v>9279</v>
      </c>
      <c r="J417" s="1" t="s">
        <v>9279</v>
      </c>
      <c r="K417" s="2"/>
      <c r="L417" s="1">
        <v>-15.0</v>
      </c>
      <c r="M417" s="1"/>
      <c r="N417" s="1">
        <v>4.03325</v>
      </c>
      <c r="O417" s="1" t="s">
        <v>27</v>
      </c>
      <c r="P417" s="1" t="s">
        <v>9280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36</v>
      </c>
      <c r="B418" s="1" t="s">
        <v>17</v>
      </c>
      <c r="C418" s="3">
        <v>329.0</v>
      </c>
      <c r="D418" s="1">
        <v>0.0</v>
      </c>
      <c r="E418" s="1" t="s">
        <v>37</v>
      </c>
      <c r="F418" s="1" t="s">
        <v>30</v>
      </c>
      <c r="G418" s="1" t="s">
        <v>31</v>
      </c>
      <c r="H418" s="1" t="s">
        <v>9281</v>
      </c>
      <c r="I418" s="1" t="s">
        <v>9282</v>
      </c>
      <c r="J418" s="1" t="s">
        <v>9282</v>
      </c>
      <c r="K418" s="2"/>
      <c r="L418" s="1">
        <v>-8.0</v>
      </c>
      <c r="M418" s="1"/>
      <c r="N418" s="1">
        <v>6.585883333333333</v>
      </c>
      <c r="O418" s="1" t="s">
        <v>7900</v>
      </c>
      <c r="P418" s="1" t="s">
        <v>7978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16</v>
      </c>
      <c r="B419" s="1" t="s">
        <v>17</v>
      </c>
      <c r="C419" s="1">
        <v>249.0</v>
      </c>
      <c r="D419" s="1">
        <v>0.0</v>
      </c>
      <c r="E419" s="2"/>
      <c r="F419" s="1" t="s">
        <v>18</v>
      </c>
      <c r="G419" s="1" t="s">
        <v>19</v>
      </c>
      <c r="H419" s="1" t="s">
        <v>9283</v>
      </c>
      <c r="I419" s="1" t="s">
        <v>9284</v>
      </c>
      <c r="J419" s="1" t="s">
        <v>9284</v>
      </c>
      <c r="K419" s="2"/>
      <c r="L419" s="1">
        <v>-4.0</v>
      </c>
      <c r="M419" s="1"/>
      <c r="N419" s="1">
        <v>0.17735</v>
      </c>
      <c r="O419" s="1" t="s">
        <v>22</v>
      </c>
      <c r="P419" s="1" t="s">
        <v>9285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16</v>
      </c>
      <c r="B420" s="1" t="s">
        <v>17</v>
      </c>
      <c r="C420" s="1">
        <v>358.0</v>
      </c>
      <c r="D420" s="1">
        <v>0.0</v>
      </c>
      <c r="E420" s="2"/>
      <c r="F420" s="1" t="s">
        <v>18</v>
      </c>
      <c r="G420" s="1" t="s">
        <v>19</v>
      </c>
      <c r="H420" s="1" t="s">
        <v>9286</v>
      </c>
      <c r="I420" s="1" t="s">
        <v>9287</v>
      </c>
      <c r="J420" s="1" t="s">
        <v>9287</v>
      </c>
      <c r="K420" s="2"/>
      <c r="L420" s="1">
        <v>-4.0</v>
      </c>
      <c r="M420" s="1"/>
      <c r="N420" s="1">
        <v>0.06045</v>
      </c>
      <c r="O420" s="1" t="s">
        <v>22</v>
      </c>
      <c r="P420" s="1" t="s">
        <v>9288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29</v>
      </c>
      <c r="B421" s="1" t="s">
        <v>17</v>
      </c>
      <c r="C421" s="1">
        <v>264.0</v>
      </c>
      <c r="D421" s="1">
        <v>0.0</v>
      </c>
      <c r="E421" s="2"/>
      <c r="F421" s="1" t="s">
        <v>30</v>
      </c>
      <c r="G421" s="1" t="s">
        <v>31</v>
      </c>
      <c r="H421" s="1" t="s">
        <v>9289</v>
      </c>
      <c r="I421" s="1" t="s">
        <v>9290</v>
      </c>
      <c r="J421" s="1" t="s">
        <v>9290</v>
      </c>
      <c r="K421" s="2"/>
      <c r="L421" s="1">
        <v>-8.0</v>
      </c>
      <c r="M421" s="1"/>
      <c r="N421" s="1">
        <v>6.97365</v>
      </c>
      <c r="O421" s="1" t="s">
        <v>7900</v>
      </c>
      <c r="P421" s="1" t="s">
        <v>9291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16</v>
      </c>
      <c r="B422" s="1" t="s">
        <v>17</v>
      </c>
      <c r="C422" s="1">
        <v>1454.0</v>
      </c>
      <c r="D422" s="1">
        <v>0.0</v>
      </c>
      <c r="E422" s="2"/>
      <c r="F422" s="1" t="s">
        <v>18</v>
      </c>
      <c r="G422" s="1" t="s">
        <v>19</v>
      </c>
      <c r="H422" s="1" t="s">
        <v>9292</v>
      </c>
      <c r="I422" s="1" t="s">
        <v>9293</v>
      </c>
      <c r="J422" s="1" t="s">
        <v>9293</v>
      </c>
      <c r="K422" s="2"/>
      <c r="L422" s="1">
        <v>-4.0</v>
      </c>
      <c r="M422" s="1"/>
      <c r="N422" s="1">
        <v>0.55535</v>
      </c>
      <c r="O422" s="1" t="s">
        <v>22</v>
      </c>
      <c r="P422" s="1" t="s">
        <v>9294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24</v>
      </c>
      <c r="B423" s="1" t="s">
        <v>17</v>
      </c>
      <c r="C423" s="1">
        <v>586.0</v>
      </c>
      <c r="D423" s="1">
        <v>0.0</v>
      </c>
      <c r="E423" s="1" t="s">
        <v>7920</v>
      </c>
      <c r="F423" s="1" t="s">
        <v>62</v>
      </c>
      <c r="G423" s="1" t="s">
        <v>31</v>
      </c>
      <c r="H423" s="1" t="s">
        <v>9295</v>
      </c>
      <c r="I423" s="1" t="s">
        <v>9296</v>
      </c>
      <c r="J423" s="1" t="s">
        <v>9297</v>
      </c>
      <c r="K423" s="1" t="s">
        <v>9298</v>
      </c>
      <c r="L423" s="1">
        <v>-8.0</v>
      </c>
      <c r="M423" s="1">
        <v>0.004483333333333333</v>
      </c>
      <c r="N423" s="1">
        <v>9.6575</v>
      </c>
      <c r="O423" s="1" t="s">
        <v>27</v>
      </c>
      <c r="P423" s="1" t="s">
        <v>9299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24</v>
      </c>
      <c r="B424" s="1" t="s">
        <v>17</v>
      </c>
      <c r="C424" s="3">
        <v>0.0</v>
      </c>
      <c r="D424" s="1">
        <v>1035.0</v>
      </c>
      <c r="E424" s="2"/>
      <c r="F424" s="1" t="s">
        <v>18</v>
      </c>
      <c r="G424" s="1" t="s">
        <v>31</v>
      </c>
      <c r="H424" s="1" t="s">
        <v>9300</v>
      </c>
      <c r="I424" s="1" t="s">
        <v>9301</v>
      </c>
      <c r="J424" s="1" t="s">
        <v>9301</v>
      </c>
      <c r="K424" s="2"/>
      <c r="L424" s="1">
        <v>-7.0</v>
      </c>
      <c r="M424" s="1"/>
      <c r="N424" s="1">
        <v>34.98003333333333</v>
      </c>
      <c r="O424" s="1" t="s">
        <v>27</v>
      </c>
      <c r="P424" s="1" t="s">
        <v>9302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24</v>
      </c>
      <c r="B425" s="1" t="s">
        <v>17</v>
      </c>
      <c r="C425" s="1">
        <v>245.0</v>
      </c>
      <c r="D425" s="1">
        <v>61.0</v>
      </c>
      <c r="E425" s="2"/>
      <c r="F425" s="1" t="s">
        <v>18</v>
      </c>
      <c r="G425" s="1" t="s">
        <v>31</v>
      </c>
      <c r="H425" s="1" t="s">
        <v>9303</v>
      </c>
      <c r="I425" s="1" t="s">
        <v>9304</v>
      </c>
      <c r="J425" s="1" t="s">
        <v>9304</v>
      </c>
      <c r="K425" s="2"/>
      <c r="L425" s="1">
        <v>-12.0</v>
      </c>
      <c r="M425" s="1"/>
      <c r="N425" s="1">
        <v>6.322383333333334</v>
      </c>
      <c r="O425" s="1" t="s">
        <v>27</v>
      </c>
      <c r="P425" s="1" t="s">
        <v>9305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24</v>
      </c>
      <c r="B426" s="1" t="s">
        <v>17</v>
      </c>
      <c r="C426" s="1">
        <v>640.0</v>
      </c>
      <c r="D426" s="1">
        <v>0.0</v>
      </c>
      <c r="E426" s="1" t="s">
        <v>7920</v>
      </c>
      <c r="F426" s="1" t="s">
        <v>62</v>
      </c>
      <c r="G426" s="1" t="s">
        <v>31</v>
      </c>
      <c r="H426" s="1" t="s">
        <v>9306</v>
      </c>
      <c r="I426" s="1" t="s">
        <v>9307</v>
      </c>
      <c r="J426" s="1" t="s">
        <v>9308</v>
      </c>
      <c r="K426" s="1" t="s">
        <v>9309</v>
      </c>
      <c r="L426" s="1">
        <v>-11.0</v>
      </c>
      <c r="M426" s="1">
        <v>0.0025166666666666666</v>
      </c>
      <c r="N426" s="1">
        <v>7.311716666666666</v>
      </c>
      <c r="O426" s="1" t="s">
        <v>27</v>
      </c>
      <c r="P426" s="1" t="s">
        <v>9310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29</v>
      </c>
      <c r="B427" s="1" t="s">
        <v>17</v>
      </c>
      <c r="C427" s="1">
        <v>264.0</v>
      </c>
      <c r="D427" s="1">
        <v>0.0</v>
      </c>
      <c r="E427" s="2"/>
      <c r="F427" s="1" t="s">
        <v>30</v>
      </c>
      <c r="G427" s="1" t="s">
        <v>31</v>
      </c>
      <c r="H427" s="1" t="s">
        <v>9311</v>
      </c>
      <c r="I427" s="1" t="s">
        <v>9312</v>
      </c>
      <c r="J427" s="1" t="s">
        <v>9312</v>
      </c>
      <c r="K427" s="2"/>
      <c r="L427" s="1">
        <v>-4.0</v>
      </c>
      <c r="M427" s="1"/>
      <c r="N427" s="1">
        <v>10.675333333333333</v>
      </c>
      <c r="O427" s="1" t="s">
        <v>7900</v>
      </c>
      <c r="P427" s="1" t="s">
        <v>8337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36</v>
      </c>
      <c r="B428" s="1" t="s">
        <v>17</v>
      </c>
      <c r="C428" s="3">
        <v>563.0</v>
      </c>
      <c r="D428" s="1">
        <v>0.0</v>
      </c>
      <c r="E428" s="1" t="s">
        <v>37</v>
      </c>
      <c r="F428" s="1" t="s">
        <v>30</v>
      </c>
      <c r="G428" s="1" t="s">
        <v>31</v>
      </c>
      <c r="H428" s="1" t="s">
        <v>9313</v>
      </c>
      <c r="I428" s="1" t="s">
        <v>9314</v>
      </c>
      <c r="J428" s="1" t="s">
        <v>9314</v>
      </c>
      <c r="K428" s="2"/>
      <c r="L428" s="1">
        <v>-3.0</v>
      </c>
      <c r="M428" s="1"/>
      <c r="N428" s="1">
        <v>11.431366666666667</v>
      </c>
      <c r="O428" s="1" t="s">
        <v>7900</v>
      </c>
      <c r="P428" s="1" t="s">
        <v>9315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29</v>
      </c>
      <c r="B429" s="1" t="s">
        <v>17</v>
      </c>
      <c r="C429" s="3">
        <v>682.0</v>
      </c>
      <c r="D429" s="1">
        <v>0.0</v>
      </c>
      <c r="E429" s="2"/>
      <c r="F429" s="1" t="s">
        <v>30</v>
      </c>
      <c r="G429" s="1" t="s">
        <v>31</v>
      </c>
      <c r="H429" s="1" t="s">
        <v>9316</v>
      </c>
      <c r="I429" s="1" t="s">
        <v>9317</v>
      </c>
      <c r="J429" s="1" t="s">
        <v>9317</v>
      </c>
      <c r="K429" s="2"/>
      <c r="L429" s="1">
        <v>-1.0</v>
      </c>
      <c r="M429" s="1"/>
      <c r="N429" s="1">
        <v>13.420466666666666</v>
      </c>
      <c r="O429" s="1" t="s">
        <v>7900</v>
      </c>
      <c r="P429" s="1" t="s">
        <v>9318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16</v>
      </c>
      <c r="B430" s="1" t="s">
        <v>17</v>
      </c>
      <c r="C430" s="1">
        <v>40.0</v>
      </c>
      <c r="D430" s="1">
        <v>70.0</v>
      </c>
      <c r="E430" s="2"/>
      <c r="F430" s="1" t="s">
        <v>18</v>
      </c>
      <c r="G430" s="1" t="s">
        <v>19</v>
      </c>
      <c r="H430" s="1" t="s">
        <v>9319</v>
      </c>
      <c r="I430" s="1" t="s">
        <v>9320</v>
      </c>
      <c r="J430" s="1" t="s">
        <v>9320</v>
      </c>
      <c r="K430" s="2"/>
      <c r="L430" s="1">
        <v>-3.0</v>
      </c>
      <c r="M430" s="1"/>
      <c r="N430" s="1">
        <v>1.6820333333333333</v>
      </c>
      <c r="O430" s="1" t="s">
        <v>22</v>
      </c>
      <c r="P430" s="1" t="s">
        <v>9321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29</v>
      </c>
      <c r="B431" s="1" t="s">
        <v>17</v>
      </c>
      <c r="C431" s="1">
        <v>264.0</v>
      </c>
      <c r="D431" s="1">
        <v>0.0</v>
      </c>
      <c r="E431" s="2"/>
      <c r="F431" s="1" t="s">
        <v>30</v>
      </c>
      <c r="G431" s="1" t="s">
        <v>19</v>
      </c>
      <c r="H431" s="1" t="s">
        <v>9322</v>
      </c>
      <c r="I431" s="1" t="s">
        <v>9323</v>
      </c>
      <c r="J431" s="1" t="s">
        <v>9323</v>
      </c>
      <c r="K431" s="2"/>
      <c r="L431" s="1">
        <v>-9.0</v>
      </c>
      <c r="M431" s="1"/>
      <c r="N431" s="1">
        <v>5.27285</v>
      </c>
      <c r="O431" s="1" t="s">
        <v>7900</v>
      </c>
      <c r="P431" s="1" t="s">
        <v>9324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24</v>
      </c>
      <c r="B432" s="1" t="s">
        <v>17</v>
      </c>
      <c r="C432" s="3">
        <v>622.0</v>
      </c>
      <c r="D432" s="1">
        <v>0.0</v>
      </c>
      <c r="E432" s="1" t="s">
        <v>7920</v>
      </c>
      <c r="F432" s="1" t="s">
        <v>62</v>
      </c>
      <c r="G432" s="1" t="s">
        <v>31</v>
      </c>
      <c r="H432" s="1" t="s">
        <v>9325</v>
      </c>
      <c r="I432" s="1" t="s">
        <v>9326</v>
      </c>
      <c r="J432" s="1" t="s">
        <v>9327</v>
      </c>
      <c r="K432" s="1" t="s">
        <v>9328</v>
      </c>
      <c r="L432" s="1">
        <v>0.0</v>
      </c>
      <c r="M432" s="1">
        <v>0.002416666666666667</v>
      </c>
      <c r="N432" s="1">
        <v>10.46575</v>
      </c>
      <c r="O432" s="1" t="s">
        <v>27</v>
      </c>
      <c r="P432" s="1" t="s">
        <v>9329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36</v>
      </c>
      <c r="B433" s="1" t="s">
        <v>17</v>
      </c>
      <c r="C433" s="3">
        <v>504.0</v>
      </c>
      <c r="D433" s="1">
        <v>0.0</v>
      </c>
      <c r="E433" s="1" t="s">
        <v>37</v>
      </c>
      <c r="F433" s="1" t="s">
        <v>30</v>
      </c>
      <c r="G433" s="1" t="s">
        <v>31</v>
      </c>
      <c r="H433" s="1" t="s">
        <v>9330</v>
      </c>
      <c r="I433" s="1" t="s">
        <v>9331</v>
      </c>
      <c r="J433" s="1" t="s">
        <v>9331</v>
      </c>
      <c r="K433" s="2"/>
      <c r="L433" s="1">
        <v>-4.0</v>
      </c>
      <c r="M433" s="1"/>
      <c r="N433" s="1">
        <v>10.698133333333333</v>
      </c>
      <c r="O433" s="1" t="s">
        <v>7900</v>
      </c>
      <c r="P433" s="1" t="s">
        <v>9332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36</v>
      </c>
      <c r="B434" s="1" t="s">
        <v>17</v>
      </c>
      <c r="C434" s="1">
        <v>528.0</v>
      </c>
      <c r="D434" s="1">
        <v>0.0</v>
      </c>
      <c r="E434" s="1" t="s">
        <v>37</v>
      </c>
      <c r="F434" s="1" t="s">
        <v>30</v>
      </c>
      <c r="G434" s="1" t="s">
        <v>31</v>
      </c>
      <c r="H434" s="1" t="s">
        <v>9333</v>
      </c>
      <c r="I434" s="1" t="s">
        <v>9334</v>
      </c>
      <c r="J434" s="1" t="s">
        <v>9334</v>
      </c>
      <c r="K434" s="2"/>
      <c r="L434" s="1">
        <v>-1.0</v>
      </c>
      <c r="M434" s="1"/>
      <c r="N434" s="1">
        <v>13.942033333333333</v>
      </c>
      <c r="O434" s="1" t="s">
        <v>7900</v>
      </c>
      <c r="P434" s="1" t="s">
        <v>9335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29</v>
      </c>
      <c r="B435" s="1" t="s">
        <v>17</v>
      </c>
      <c r="C435" s="1">
        <v>748.0</v>
      </c>
      <c r="D435" s="1">
        <v>0.0</v>
      </c>
      <c r="E435" s="2"/>
      <c r="F435" s="1" t="s">
        <v>30</v>
      </c>
      <c r="G435" s="1" t="s">
        <v>31</v>
      </c>
      <c r="H435" s="1" t="s">
        <v>9336</v>
      </c>
      <c r="I435" s="1" t="s">
        <v>9337</v>
      </c>
      <c r="J435" s="1" t="s">
        <v>9337</v>
      </c>
      <c r="K435" s="2"/>
      <c r="L435" s="1">
        <v>0.0</v>
      </c>
      <c r="M435" s="1"/>
      <c r="N435" s="1">
        <v>15.9406</v>
      </c>
      <c r="O435" s="1" t="s">
        <v>7900</v>
      </c>
      <c r="P435" s="1" t="s">
        <v>8708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29</v>
      </c>
      <c r="B436" s="1" t="s">
        <v>17</v>
      </c>
      <c r="C436" s="1">
        <v>727.0</v>
      </c>
      <c r="D436" s="1">
        <v>0.0</v>
      </c>
      <c r="E436" s="2"/>
      <c r="F436" s="1" t="s">
        <v>30</v>
      </c>
      <c r="G436" s="1" t="s">
        <v>19</v>
      </c>
      <c r="H436" s="1" t="s">
        <v>9338</v>
      </c>
      <c r="I436" s="1" t="s">
        <v>9339</v>
      </c>
      <c r="J436" s="1" t="s">
        <v>9339</v>
      </c>
      <c r="K436" s="2"/>
      <c r="L436" s="1">
        <v>-1.0</v>
      </c>
      <c r="M436" s="1"/>
      <c r="N436" s="1">
        <v>13.159216666666667</v>
      </c>
      <c r="O436" s="1" t="s">
        <v>7900</v>
      </c>
      <c r="P436" s="1" t="s">
        <v>9340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16</v>
      </c>
      <c r="B437" s="1" t="s">
        <v>17</v>
      </c>
      <c r="C437" s="1">
        <v>518.0</v>
      </c>
      <c r="D437" s="1">
        <v>0.0</v>
      </c>
      <c r="E437" s="2"/>
      <c r="F437" s="1" t="s">
        <v>18</v>
      </c>
      <c r="G437" s="1" t="s">
        <v>19</v>
      </c>
      <c r="H437" s="1" t="s">
        <v>9341</v>
      </c>
      <c r="I437" s="1" t="s">
        <v>9342</v>
      </c>
      <c r="J437" s="1" t="s">
        <v>9342</v>
      </c>
      <c r="K437" s="2"/>
      <c r="L437" s="1">
        <v>-1.0</v>
      </c>
      <c r="M437" s="1"/>
      <c r="N437" s="1">
        <v>3.522483333333333</v>
      </c>
      <c r="O437" s="1" t="s">
        <v>22</v>
      </c>
      <c r="P437" s="1" t="s">
        <v>9343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36</v>
      </c>
      <c r="B438" s="1" t="s">
        <v>17</v>
      </c>
      <c r="C438" s="1">
        <v>612.0</v>
      </c>
      <c r="D438" s="1">
        <v>0.0</v>
      </c>
      <c r="E438" s="1" t="s">
        <v>37</v>
      </c>
      <c r="F438" s="1" t="s">
        <v>30</v>
      </c>
      <c r="G438" s="1" t="s">
        <v>31</v>
      </c>
      <c r="H438" s="1" t="s">
        <v>9344</v>
      </c>
      <c r="I438" s="1" t="s">
        <v>9345</v>
      </c>
      <c r="J438" s="1" t="s">
        <v>9345</v>
      </c>
      <c r="K438" s="2"/>
      <c r="L438" s="1">
        <v>-7.0</v>
      </c>
      <c r="M438" s="1"/>
      <c r="N438" s="1">
        <v>7.1221</v>
      </c>
      <c r="O438" s="1" t="s">
        <v>7900</v>
      </c>
      <c r="P438" s="1" t="s">
        <v>9346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16</v>
      </c>
      <c r="B439" s="1" t="s">
        <v>17</v>
      </c>
      <c r="C439" s="1">
        <v>20.0</v>
      </c>
      <c r="D439" s="1">
        <v>35.0</v>
      </c>
      <c r="E439" s="2"/>
      <c r="F439" s="1" t="s">
        <v>18</v>
      </c>
      <c r="G439" s="1" t="s">
        <v>19</v>
      </c>
      <c r="H439" s="1" t="s">
        <v>9347</v>
      </c>
      <c r="I439" s="1" t="s">
        <v>9348</v>
      </c>
      <c r="J439" s="1" t="s">
        <v>9348</v>
      </c>
      <c r="K439" s="2"/>
      <c r="L439" s="1">
        <v>-3.0</v>
      </c>
      <c r="M439" s="1"/>
      <c r="N439" s="1">
        <v>1.0503666666666667</v>
      </c>
      <c r="O439" s="1" t="s">
        <v>22</v>
      </c>
      <c r="P439" s="1" t="s">
        <v>9349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98</v>
      </c>
      <c r="B440" s="1" t="s">
        <v>17</v>
      </c>
      <c r="C440" s="1">
        <v>323.0</v>
      </c>
      <c r="D440" s="1">
        <v>0.0</v>
      </c>
      <c r="E440" s="1" t="s">
        <v>364</v>
      </c>
      <c r="F440" s="1" t="s">
        <v>30</v>
      </c>
      <c r="G440" s="1" t="s">
        <v>31</v>
      </c>
      <c r="H440" s="1" t="s">
        <v>9350</v>
      </c>
      <c r="I440" s="1" t="s">
        <v>9351</v>
      </c>
      <c r="J440" s="1" t="s">
        <v>9351</v>
      </c>
      <c r="K440" s="2"/>
      <c r="L440" s="1">
        <v>-9.0</v>
      </c>
      <c r="M440" s="1"/>
      <c r="N440" s="1">
        <v>5.403433333333333</v>
      </c>
      <c r="O440" s="1" t="s">
        <v>7900</v>
      </c>
      <c r="P440" s="1" t="s">
        <v>9352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29</v>
      </c>
      <c r="B441" s="1" t="s">
        <v>17</v>
      </c>
      <c r="C441" s="3">
        <v>264.0</v>
      </c>
      <c r="D441" s="1">
        <v>0.0</v>
      </c>
      <c r="E441" s="2"/>
      <c r="F441" s="1" t="s">
        <v>30</v>
      </c>
      <c r="G441" s="1" t="s">
        <v>31</v>
      </c>
      <c r="H441" s="1" t="s">
        <v>9353</v>
      </c>
      <c r="I441" s="1" t="s">
        <v>9354</v>
      </c>
      <c r="J441" s="1" t="s">
        <v>9354</v>
      </c>
      <c r="K441" s="2"/>
      <c r="L441" s="1">
        <v>-8.0</v>
      </c>
      <c r="M441" s="1"/>
      <c r="N441" s="1">
        <v>6.4033</v>
      </c>
      <c r="O441" s="1" t="s">
        <v>7900</v>
      </c>
      <c r="P441" s="1" t="s">
        <v>7981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16</v>
      </c>
      <c r="B442" s="1" t="s">
        <v>17</v>
      </c>
      <c r="C442" s="3">
        <v>20.0</v>
      </c>
      <c r="D442" s="1">
        <v>35.0</v>
      </c>
      <c r="E442" s="2"/>
      <c r="F442" s="1" t="s">
        <v>18</v>
      </c>
      <c r="G442" s="1" t="s">
        <v>19</v>
      </c>
      <c r="H442" s="1" t="s">
        <v>9355</v>
      </c>
      <c r="I442" s="1" t="s">
        <v>9356</v>
      </c>
      <c r="J442" s="1" t="s">
        <v>9356</v>
      </c>
      <c r="K442" s="2"/>
      <c r="L442" s="1">
        <v>-3.0</v>
      </c>
      <c r="M442" s="1"/>
      <c r="N442" s="1">
        <v>1.7434</v>
      </c>
      <c r="O442" s="1" t="s">
        <v>22</v>
      </c>
      <c r="P442" s="1" t="s">
        <v>9357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36</v>
      </c>
      <c r="B443" s="1" t="s">
        <v>17</v>
      </c>
      <c r="C443" s="1">
        <v>264.0</v>
      </c>
      <c r="D443" s="1">
        <v>0.0</v>
      </c>
      <c r="E443" s="1" t="s">
        <v>37</v>
      </c>
      <c r="F443" s="1" t="s">
        <v>30</v>
      </c>
      <c r="G443" s="1" t="s">
        <v>31</v>
      </c>
      <c r="H443" s="1" t="s">
        <v>9358</v>
      </c>
      <c r="I443" s="1" t="s">
        <v>9359</v>
      </c>
      <c r="J443" s="1" t="s">
        <v>9359</v>
      </c>
      <c r="K443" s="2"/>
      <c r="L443" s="1">
        <v>-5.0</v>
      </c>
      <c r="M443" s="1"/>
      <c r="N443" s="1">
        <v>9.822516666666667</v>
      </c>
      <c r="O443" s="1" t="s">
        <v>7900</v>
      </c>
      <c r="P443" s="1" t="s">
        <v>7928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98</v>
      </c>
      <c r="B444" s="1" t="s">
        <v>17</v>
      </c>
      <c r="C444" s="1">
        <v>509.0</v>
      </c>
      <c r="D444" s="1">
        <v>0.0</v>
      </c>
      <c r="E444" s="1" t="s">
        <v>9360</v>
      </c>
      <c r="F444" s="1" t="s">
        <v>30</v>
      </c>
      <c r="G444" s="1" t="s">
        <v>31</v>
      </c>
      <c r="H444" s="1" t="s">
        <v>9361</v>
      </c>
      <c r="I444" s="1" t="s">
        <v>9362</v>
      </c>
      <c r="J444" s="1" t="s">
        <v>9362</v>
      </c>
      <c r="K444" s="2"/>
      <c r="L444" s="1">
        <v>-6.0</v>
      </c>
      <c r="M444" s="1"/>
      <c r="N444" s="1">
        <v>8.979233333333333</v>
      </c>
      <c r="O444" s="1" t="s">
        <v>7900</v>
      </c>
      <c r="P444" s="1" t="s">
        <v>9363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24</v>
      </c>
      <c r="B445" s="1" t="s">
        <v>17</v>
      </c>
      <c r="C445" s="1">
        <v>249.0</v>
      </c>
      <c r="D445" s="1">
        <v>0.0</v>
      </c>
      <c r="E445" s="1" t="s">
        <v>9364</v>
      </c>
      <c r="F445" s="1" t="s">
        <v>62</v>
      </c>
      <c r="G445" s="1" t="s">
        <v>31</v>
      </c>
      <c r="H445" s="1" t="s">
        <v>9365</v>
      </c>
      <c r="I445" s="1" t="s">
        <v>9366</v>
      </c>
      <c r="J445" s="1" t="s">
        <v>9367</v>
      </c>
      <c r="K445" s="1" t="s">
        <v>9368</v>
      </c>
      <c r="L445" s="1">
        <v>-17.0</v>
      </c>
      <c r="M445" s="1">
        <v>0.00185</v>
      </c>
      <c r="N445" s="1">
        <v>7.266816666666666</v>
      </c>
      <c r="O445" s="1" t="s">
        <v>27</v>
      </c>
      <c r="P445" s="1" t="s">
        <v>9369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29</v>
      </c>
      <c r="B446" s="1" t="s">
        <v>17</v>
      </c>
      <c r="C446" s="1">
        <v>329.0</v>
      </c>
      <c r="D446" s="1">
        <v>0.0</v>
      </c>
      <c r="E446" s="2"/>
      <c r="F446" s="1" t="s">
        <v>30</v>
      </c>
      <c r="G446" s="1" t="s">
        <v>31</v>
      </c>
      <c r="H446" s="1" t="s">
        <v>9370</v>
      </c>
      <c r="I446" s="1" t="s">
        <v>9371</v>
      </c>
      <c r="J446" s="1" t="s">
        <v>9371</v>
      </c>
      <c r="K446" s="2"/>
      <c r="L446" s="1">
        <v>-8.0</v>
      </c>
      <c r="M446" s="1"/>
      <c r="N446" s="1">
        <v>6.5557</v>
      </c>
      <c r="O446" s="1" t="s">
        <v>7900</v>
      </c>
      <c r="P446" s="1" t="s">
        <v>9372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36</v>
      </c>
      <c r="B447" s="1" t="s">
        <v>17</v>
      </c>
      <c r="C447" s="1">
        <v>474.0</v>
      </c>
      <c r="D447" s="1">
        <v>0.0</v>
      </c>
      <c r="E447" s="1" t="s">
        <v>37</v>
      </c>
      <c r="F447" s="1" t="s">
        <v>30</v>
      </c>
      <c r="G447" s="1" t="s">
        <v>31</v>
      </c>
      <c r="H447" s="1" t="s">
        <v>9373</v>
      </c>
      <c r="I447" s="1" t="s">
        <v>9374</v>
      </c>
      <c r="J447" s="1" t="s">
        <v>9374</v>
      </c>
      <c r="K447" s="2"/>
      <c r="L447" s="1">
        <v>1.0</v>
      </c>
      <c r="M447" s="1"/>
      <c r="N447" s="1">
        <v>16.470066666666668</v>
      </c>
      <c r="O447" s="1" t="s">
        <v>7900</v>
      </c>
      <c r="P447" s="1" t="s">
        <v>9375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29</v>
      </c>
      <c r="B448" s="1" t="s">
        <v>17</v>
      </c>
      <c r="C448" s="1">
        <v>488.0</v>
      </c>
      <c r="D448" s="1">
        <v>0.0</v>
      </c>
      <c r="E448" s="2"/>
      <c r="F448" s="1" t="s">
        <v>30</v>
      </c>
      <c r="G448" s="1" t="s">
        <v>31</v>
      </c>
      <c r="H448" s="1" t="s">
        <v>9376</v>
      </c>
      <c r="I448" s="1" t="s">
        <v>9377</v>
      </c>
      <c r="J448" s="1" t="s">
        <v>9377</v>
      </c>
      <c r="K448" s="2"/>
      <c r="L448" s="1">
        <v>1.0</v>
      </c>
      <c r="M448" s="1"/>
      <c r="N448" s="1">
        <v>16.093916666666665</v>
      </c>
      <c r="O448" s="1" t="s">
        <v>7900</v>
      </c>
      <c r="P448" s="1" t="s">
        <v>9378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24</v>
      </c>
      <c r="B449" s="1" t="s">
        <v>17</v>
      </c>
      <c r="C449" s="1">
        <v>354.0</v>
      </c>
      <c r="D449" s="1">
        <v>0.0</v>
      </c>
      <c r="E449" s="1" t="s">
        <v>7920</v>
      </c>
      <c r="F449" s="1" t="s">
        <v>62</v>
      </c>
      <c r="G449" s="1" t="s">
        <v>31</v>
      </c>
      <c r="H449" s="1" t="s">
        <v>9379</v>
      </c>
      <c r="I449" s="1" t="s">
        <v>9380</v>
      </c>
      <c r="J449" s="1" t="s">
        <v>9381</v>
      </c>
      <c r="K449" s="1" t="s">
        <v>9382</v>
      </c>
      <c r="L449" s="1">
        <v>3.0</v>
      </c>
      <c r="M449" s="1">
        <v>0.002766666666666667</v>
      </c>
      <c r="N449" s="1">
        <v>12.184283333333333</v>
      </c>
      <c r="O449" s="1" t="s">
        <v>27</v>
      </c>
      <c r="P449" s="1" t="s">
        <v>9383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36</v>
      </c>
      <c r="B450" s="1" t="s">
        <v>17</v>
      </c>
      <c r="C450" s="1">
        <v>618.0</v>
      </c>
      <c r="D450" s="1">
        <v>0.0</v>
      </c>
      <c r="E450" s="1" t="s">
        <v>37</v>
      </c>
      <c r="F450" s="1" t="s">
        <v>30</v>
      </c>
      <c r="G450" s="1" t="s">
        <v>31</v>
      </c>
      <c r="H450" s="1" t="s">
        <v>9384</v>
      </c>
      <c r="I450" s="1" t="s">
        <v>9385</v>
      </c>
      <c r="J450" s="1" t="s">
        <v>9385</v>
      </c>
      <c r="K450" s="2"/>
      <c r="L450" s="1">
        <v>1.0</v>
      </c>
      <c r="M450" s="1"/>
      <c r="N450" s="1">
        <v>16.107316666666666</v>
      </c>
      <c r="O450" s="1" t="s">
        <v>7900</v>
      </c>
      <c r="P450" s="1" t="s">
        <v>9386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29</v>
      </c>
      <c r="B451" s="1" t="s">
        <v>17</v>
      </c>
      <c r="C451" s="1">
        <v>699.0</v>
      </c>
      <c r="D451" s="1">
        <v>0.0</v>
      </c>
      <c r="E451" s="2"/>
      <c r="F451" s="1" t="s">
        <v>30</v>
      </c>
      <c r="G451" s="1" t="s">
        <v>31</v>
      </c>
      <c r="H451" s="1" t="s">
        <v>9387</v>
      </c>
      <c r="I451" s="1" t="s">
        <v>9388</v>
      </c>
      <c r="J451" s="1" t="s">
        <v>9388</v>
      </c>
      <c r="K451" s="2"/>
      <c r="L451" s="1">
        <v>-2.0</v>
      </c>
      <c r="M451" s="1"/>
      <c r="N451" s="1">
        <v>12.424433333333333</v>
      </c>
      <c r="O451" s="1" t="s">
        <v>7900</v>
      </c>
      <c r="P451" s="1" t="s">
        <v>9389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24</v>
      </c>
      <c r="B452" s="1" t="s">
        <v>17</v>
      </c>
      <c r="C452" s="1">
        <v>673.0</v>
      </c>
      <c r="D452" s="1">
        <v>0.0</v>
      </c>
      <c r="E452" s="1" t="s">
        <v>7920</v>
      </c>
      <c r="F452" s="1" t="s">
        <v>62</v>
      </c>
      <c r="G452" s="1" t="s">
        <v>31</v>
      </c>
      <c r="H452" s="1" t="s">
        <v>9390</v>
      </c>
      <c r="I452" s="1" t="s">
        <v>9391</v>
      </c>
      <c r="J452" s="1" t="s">
        <v>9392</v>
      </c>
      <c r="K452" s="1" t="s">
        <v>9393</v>
      </c>
      <c r="L452" s="1">
        <v>0.0</v>
      </c>
      <c r="M452" s="1">
        <v>0.0023333333333333335</v>
      </c>
      <c r="N452" s="1">
        <v>24.13083333333333</v>
      </c>
      <c r="O452" s="1" t="s">
        <v>27</v>
      </c>
      <c r="P452" s="1" t="s">
        <v>9394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36</v>
      </c>
      <c r="B453" s="1" t="s">
        <v>17</v>
      </c>
      <c r="C453" s="1">
        <v>274.0</v>
      </c>
      <c r="D453" s="1">
        <v>0.0</v>
      </c>
      <c r="E453" s="1" t="s">
        <v>37</v>
      </c>
      <c r="F453" s="1" t="s">
        <v>30</v>
      </c>
      <c r="G453" s="1" t="s">
        <v>31</v>
      </c>
      <c r="H453" s="1" t="s">
        <v>9395</v>
      </c>
      <c r="I453" s="1" t="s">
        <v>9396</v>
      </c>
      <c r="J453" s="1" t="s">
        <v>9396</v>
      </c>
      <c r="K453" s="2"/>
      <c r="L453" s="1">
        <v>-6.0</v>
      </c>
      <c r="M453" s="1"/>
      <c r="N453" s="1">
        <v>8.384333333333334</v>
      </c>
      <c r="O453" s="1" t="s">
        <v>7900</v>
      </c>
      <c r="P453" s="1" t="s">
        <v>9397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29</v>
      </c>
      <c r="B454" s="1" t="s">
        <v>1749</v>
      </c>
      <c r="C454" s="1">
        <v>429.0</v>
      </c>
      <c r="D454" s="1">
        <v>0.0</v>
      </c>
      <c r="E454" s="2"/>
      <c r="F454" s="1" t="s">
        <v>30</v>
      </c>
      <c r="G454" s="1" t="s">
        <v>31</v>
      </c>
      <c r="H454" s="1" t="s">
        <v>9398</v>
      </c>
      <c r="I454" s="1" t="s">
        <v>9399</v>
      </c>
      <c r="J454" s="1" t="s">
        <v>9399</v>
      </c>
      <c r="K454" s="2"/>
      <c r="L454" s="1">
        <v>-8.0</v>
      </c>
      <c r="M454" s="1"/>
      <c r="N454" s="1">
        <v>6.6147833333333335</v>
      </c>
      <c r="O454" s="1" t="s">
        <v>7900</v>
      </c>
      <c r="P454" s="1" t="s">
        <v>9400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29</v>
      </c>
      <c r="B455" s="1" t="s">
        <v>17</v>
      </c>
      <c r="C455" s="1">
        <v>329.0</v>
      </c>
      <c r="D455" s="1">
        <v>0.0</v>
      </c>
      <c r="E455" s="2"/>
      <c r="F455" s="1" t="s">
        <v>30</v>
      </c>
      <c r="G455" s="1" t="s">
        <v>19</v>
      </c>
      <c r="H455" s="1" t="s">
        <v>9401</v>
      </c>
      <c r="I455" s="1" t="s">
        <v>9402</v>
      </c>
      <c r="J455" s="1" t="s">
        <v>9402</v>
      </c>
      <c r="K455" s="2"/>
      <c r="L455" s="1">
        <v>-7.0</v>
      </c>
      <c r="M455" s="1"/>
      <c r="N455" s="1">
        <v>7.369666666666666</v>
      </c>
      <c r="O455" s="1" t="s">
        <v>7900</v>
      </c>
      <c r="P455" s="1" t="s">
        <v>8128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29</v>
      </c>
      <c r="B456" s="1" t="s">
        <v>1749</v>
      </c>
      <c r="C456" s="1">
        <v>323.0</v>
      </c>
      <c r="D456" s="1">
        <v>0.0</v>
      </c>
      <c r="E456" s="2"/>
      <c r="F456" s="1" t="s">
        <v>30</v>
      </c>
      <c r="G456" s="1" t="s">
        <v>31</v>
      </c>
      <c r="H456" s="1" t="s">
        <v>9403</v>
      </c>
      <c r="I456" s="1" t="s">
        <v>9404</v>
      </c>
      <c r="J456" s="1" t="s">
        <v>9404</v>
      </c>
      <c r="K456" s="2"/>
      <c r="L456" s="1">
        <v>-4.0</v>
      </c>
      <c r="M456" s="1"/>
      <c r="N456" s="1">
        <v>10.247616666666667</v>
      </c>
      <c r="O456" s="1" t="s">
        <v>7900</v>
      </c>
      <c r="P456" s="1" t="s">
        <v>9405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36</v>
      </c>
      <c r="B457" s="1" t="s">
        <v>17</v>
      </c>
      <c r="C457" s="3">
        <v>380.0</v>
      </c>
      <c r="D457" s="1">
        <v>0.0</v>
      </c>
      <c r="E457" s="1" t="s">
        <v>37</v>
      </c>
      <c r="F457" s="1" t="s">
        <v>30</v>
      </c>
      <c r="G457" s="1" t="s">
        <v>31</v>
      </c>
      <c r="H457" s="1" t="s">
        <v>9406</v>
      </c>
      <c r="I457" s="1" t="s">
        <v>9407</v>
      </c>
      <c r="J457" s="1" t="s">
        <v>9407</v>
      </c>
      <c r="K457" s="2"/>
      <c r="L457" s="1">
        <v>-5.0</v>
      </c>
      <c r="M457" s="1"/>
      <c r="N457" s="1">
        <v>9.437816666666667</v>
      </c>
      <c r="O457" s="1" t="s">
        <v>7900</v>
      </c>
      <c r="P457" s="1" t="s">
        <v>9408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29</v>
      </c>
      <c r="B458" s="1" t="s">
        <v>17</v>
      </c>
      <c r="C458" s="1">
        <v>610.0</v>
      </c>
      <c r="D458" s="1">
        <v>0.0</v>
      </c>
      <c r="E458" s="2"/>
      <c r="F458" s="1" t="s">
        <v>30</v>
      </c>
      <c r="G458" s="1" t="s">
        <v>31</v>
      </c>
      <c r="H458" s="1" t="s">
        <v>9409</v>
      </c>
      <c r="I458" s="1" t="s">
        <v>9410</v>
      </c>
      <c r="J458" s="1" t="s">
        <v>9410</v>
      </c>
      <c r="K458" s="2"/>
      <c r="L458" s="1">
        <v>-1.0</v>
      </c>
      <c r="M458" s="1"/>
      <c r="N458" s="1">
        <v>13.09735</v>
      </c>
      <c r="O458" s="1" t="s">
        <v>7900</v>
      </c>
      <c r="P458" s="1" t="s">
        <v>9411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16</v>
      </c>
      <c r="B459" s="1" t="s">
        <v>17</v>
      </c>
      <c r="C459" s="1">
        <v>264.0</v>
      </c>
      <c r="D459" s="1">
        <v>0.0</v>
      </c>
      <c r="E459" s="2"/>
      <c r="F459" s="1" t="s">
        <v>18</v>
      </c>
      <c r="G459" s="1" t="s">
        <v>19</v>
      </c>
      <c r="H459" s="1" t="s">
        <v>9412</v>
      </c>
      <c r="I459" s="1" t="s">
        <v>9413</v>
      </c>
      <c r="J459" s="1" t="s">
        <v>9413</v>
      </c>
      <c r="K459" s="2"/>
      <c r="L459" s="1">
        <v>0.0</v>
      </c>
      <c r="M459" s="1"/>
      <c r="N459" s="1">
        <v>5.8775</v>
      </c>
      <c r="O459" s="1" t="s">
        <v>22</v>
      </c>
      <c r="P459" s="1" t="s">
        <v>9414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29</v>
      </c>
      <c r="B460" s="1" t="s">
        <v>17</v>
      </c>
      <c r="C460" s="1">
        <v>868.0</v>
      </c>
      <c r="D460" s="1">
        <v>0.0</v>
      </c>
      <c r="E460" s="2"/>
      <c r="F460" s="1" t="s">
        <v>30</v>
      </c>
      <c r="G460" s="1" t="s">
        <v>31</v>
      </c>
      <c r="H460" s="1" t="s">
        <v>9415</v>
      </c>
      <c r="I460" s="1" t="s">
        <v>9416</v>
      </c>
      <c r="J460" s="1" t="s">
        <v>9416</v>
      </c>
      <c r="K460" s="2"/>
      <c r="L460" s="1">
        <v>0.0</v>
      </c>
      <c r="M460" s="1"/>
      <c r="N460" s="1">
        <v>15.30955</v>
      </c>
      <c r="O460" s="1" t="s">
        <v>7900</v>
      </c>
      <c r="P460" s="1" t="s">
        <v>9417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24</v>
      </c>
      <c r="B461" s="1" t="s">
        <v>17</v>
      </c>
      <c r="C461" s="3">
        <v>440.0</v>
      </c>
      <c r="D461" s="1">
        <v>21.0</v>
      </c>
      <c r="E461" s="1" t="s">
        <v>8132</v>
      </c>
      <c r="F461" s="1" t="s">
        <v>62</v>
      </c>
      <c r="G461" s="1" t="s">
        <v>31</v>
      </c>
      <c r="H461" s="1" t="s">
        <v>9418</v>
      </c>
      <c r="I461" s="1" t="s">
        <v>9419</v>
      </c>
      <c r="J461" s="1" t="s">
        <v>9420</v>
      </c>
      <c r="K461" s="1" t="s">
        <v>9421</v>
      </c>
      <c r="L461" s="1">
        <v>-7.0</v>
      </c>
      <c r="M461" s="1">
        <v>0.0037833333333333334</v>
      </c>
      <c r="N461" s="1">
        <v>12.3274</v>
      </c>
      <c r="O461" s="1" t="s">
        <v>27</v>
      </c>
      <c r="P461" s="1" t="s">
        <v>9422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24</v>
      </c>
      <c r="B462" s="1" t="s">
        <v>17</v>
      </c>
      <c r="C462" s="3">
        <v>79.0</v>
      </c>
      <c r="D462" s="1">
        <v>0.0</v>
      </c>
      <c r="E462" s="2"/>
      <c r="F462" s="1" t="s">
        <v>18</v>
      </c>
      <c r="G462" s="1" t="s">
        <v>19</v>
      </c>
      <c r="H462" s="1" t="s">
        <v>9423</v>
      </c>
      <c r="I462" s="1" t="s">
        <v>9424</v>
      </c>
      <c r="J462" s="1" t="s">
        <v>9424</v>
      </c>
      <c r="K462" s="2"/>
      <c r="L462" s="1">
        <v>-10.0</v>
      </c>
      <c r="M462" s="1"/>
      <c r="N462" s="1">
        <v>8.642283333333333</v>
      </c>
      <c r="O462" s="1" t="s">
        <v>27</v>
      </c>
      <c r="P462" s="1" t="s">
        <v>9425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98</v>
      </c>
      <c r="B463" s="1" t="s">
        <v>17</v>
      </c>
      <c r="C463" s="1">
        <v>593.0</v>
      </c>
      <c r="D463" s="1">
        <v>0.0</v>
      </c>
      <c r="E463" s="1" t="s">
        <v>8048</v>
      </c>
      <c r="F463" s="1" t="s">
        <v>30</v>
      </c>
      <c r="G463" s="1" t="s">
        <v>31</v>
      </c>
      <c r="H463" s="1" t="s">
        <v>9426</v>
      </c>
      <c r="I463" s="1" t="s">
        <v>9427</v>
      </c>
      <c r="J463" s="1" t="s">
        <v>9427</v>
      </c>
      <c r="K463" s="2"/>
      <c r="L463" s="1">
        <v>-6.0</v>
      </c>
      <c r="M463" s="1"/>
      <c r="N463" s="1">
        <v>10.467766666666666</v>
      </c>
      <c r="O463" s="1" t="s">
        <v>7900</v>
      </c>
      <c r="P463" s="1" t="s">
        <v>9428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98</v>
      </c>
      <c r="B464" s="1" t="s">
        <v>17</v>
      </c>
      <c r="C464" s="1">
        <v>309.0</v>
      </c>
      <c r="D464" s="1">
        <v>0.0</v>
      </c>
      <c r="E464" s="1" t="s">
        <v>9429</v>
      </c>
      <c r="F464" s="1" t="s">
        <v>30</v>
      </c>
      <c r="G464" s="1" t="s">
        <v>31</v>
      </c>
      <c r="H464" s="1" t="s">
        <v>9430</v>
      </c>
      <c r="I464" s="1" t="s">
        <v>9431</v>
      </c>
      <c r="J464" s="1" t="s">
        <v>9431</v>
      </c>
      <c r="K464" s="2"/>
      <c r="L464" s="1">
        <v>-6.0</v>
      </c>
      <c r="M464" s="1"/>
      <c r="N464" s="1">
        <v>8.63745</v>
      </c>
      <c r="O464" s="1" t="s">
        <v>7900</v>
      </c>
      <c r="P464" s="1" t="s">
        <v>9432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29</v>
      </c>
      <c r="B465" s="1" t="s">
        <v>17</v>
      </c>
      <c r="C465" s="3">
        <v>583.0</v>
      </c>
      <c r="D465" s="1">
        <v>0.0</v>
      </c>
      <c r="E465" s="2"/>
      <c r="F465" s="1" t="s">
        <v>30</v>
      </c>
      <c r="G465" s="1" t="s">
        <v>31</v>
      </c>
      <c r="H465" s="1" t="s">
        <v>9433</v>
      </c>
      <c r="I465" s="1" t="s">
        <v>9434</v>
      </c>
      <c r="J465" s="1" t="s">
        <v>9434</v>
      </c>
      <c r="K465" s="2"/>
      <c r="L465" s="1">
        <v>-4.0</v>
      </c>
      <c r="M465" s="1"/>
      <c r="N465" s="1">
        <v>10.239433333333332</v>
      </c>
      <c r="O465" s="1" t="s">
        <v>7900</v>
      </c>
      <c r="P465" s="1" t="s">
        <v>9435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29</v>
      </c>
      <c r="B466" s="1" t="s">
        <v>17</v>
      </c>
      <c r="C466" s="1">
        <v>319.0</v>
      </c>
      <c r="D466" s="1">
        <v>0.0</v>
      </c>
      <c r="E466" s="2"/>
      <c r="F466" s="1" t="s">
        <v>30</v>
      </c>
      <c r="G466" s="1" t="s">
        <v>31</v>
      </c>
      <c r="H466" s="1" t="s">
        <v>9436</v>
      </c>
      <c r="I466" s="1" t="s">
        <v>9437</v>
      </c>
      <c r="J466" s="1" t="s">
        <v>9437</v>
      </c>
      <c r="K466" s="2"/>
      <c r="L466" s="1">
        <v>-8.0</v>
      </c>
      <c r="M466" s="1"/>
      <c r="N466" s="1">
        <v>6.31555</v>
      </c>
      <c r="O466" s="1" t="s">
        <v>7900</v>
      </c>
      <c r="P466" s="1" t="s">
        <v>9438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36</v>
      </c>
      <c r="B467" s="1" t="s">
        <v>17</v>
      </c>
      <c r="C467" s="1">
        <v>329.0</v>
      </c>
      <c r="D467" s="1">
        <v>0.0</v>
      </c>
      <c r="E467" s="1" t="s">
        <v>37</v>
      </c>
      <c r="F467" s="1" t="s">
        <v>30</v>
      </c>
      <c r="G467" s="1" t="s">
        <v>31</v>
      </c>
      <c r="H467" s="1" t="s">
        <v>9439</v>
      </c>
      <c r="I467" s="1" t="s">
        <v>9440</v>
      </c>
      <c r="J467" s="1" t="s">
        <v>9440</v>
      </c>
      <c r="K467" s="2"/>
      <c r="L467" s="1">
        <v>-3.0</v>
      </c>
      <c r="M467" s="1"/>
      <c r="N467" s="1">
        <v>11.924816666666667</v>
      </c>
      <c r="O467" s="1" t="s">
        <v>7900</v>
      </c>
      <c r="P467" s="1" t="s">
        <v>8390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16</v>
      </c>
      <c r="B468" s="1" t="s">
        <v>17</v>
      </c>
      <c r="C468" s="3">
        <v>747.0</v>
      </c>
      <c r="D468" s="1">
        <v>0.0</v>
      </c>
      <c r="E468" s="2"/>
      <c r="F468" s="1" t="s">
        <v>18</v>
      </c>
      <c r="G468" s="1" t="s">
        <v>19</v>
      </c>
      <c r="H468" s="1" t="s">
        <v>9441</v>
      </c>
      <c r="I468" s="1" t="s">
        <v>9442</v>
      </c>
      <c r="J468" s="1" t="s">
        <v>9442</v>
      </c>
      <c r="K468" s="2"/>
      <c r="L468" s="1">
        <v>6.0</v>
      </c>
      <c r="M468" s="1"/>
      <c r="N468" s="1">
        <v>11.723983333333333</v>
      </c>
      <c r="O468" s="1" t="s">
        <v>22</v>
      </c>
      <c r="P468" s="1" t="s">
        <v>9443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24</v>
      </c>
      <c r="B469" s="1" t="s">
        <v>17</v>
      </c>
      <c r="C469" s="1">
        <v>309.0</v>
      </c>
      <c r="D469" s="1">
        <v>0.0</v>
      </c>
      <c r="E469" s="1" t="s">
        <v>8132</v>
      </c>
      <c r="F469" s="1" t="s">
        <v>62</v>
      </c>
      <c r="G469" s="1" t="s">
        <v>19</v>
      </c>
      <c r="H469" s="1" t="s">
        <v>9444</v>
      </c>
      <c r="I469" s="1" t="s">
        <v>9445</v>
      </c>
      <c r="J469" s="1" t="s">
        <v>9446</v>
      </c>
      <c r="K469" s="1" t="s">
        <v>9447</v>
      </c>
      <c r="L469" s="1">
        <v>-6.0</v>
      </c>
      <c r="M469" s="1">
        <v>0.00255</v>
      </c>
      <c r="N469" s="1">
        <v>8.091966666666666</v>
      </c>
      <c r="O469" s="1" t="s">
        <v>27</v>
      </c>
      <c r="P469" s="1" t="s">
        <v>8461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98</v>
      </c>
      <c r="B470" s="1" t="s">
        <v>17</v>
      </c>
      <c r="C470" s="1">
        <v>264.0</v>
      </c>
      <c r="D470" s="1">
        <v>0.0</v>
      </c>
      <c r="E470" s="1" t="s">
        <v>9448</v>
      </c>
      <c r="F470" s="1" t="s">
        <v>30</v>
      </c>
      <c r="G470" s="1" t="s">
        <v>31</v>
      </c>
      <c r="H470" s="1" t="s">
        <v>9449</v>
      </c>
      <c r="I470" s="1" t="s">
        <v>9450</v>
      </c>
      <c r="J470" s="1" t="s">
        <v>9450</v>
      </c>
      <c r="K470" s="2"/>
      <c r="L470" s="1">
        <v>-7.0</v>
      </c>
      <c r="M470" s="1"/>
      <c r="N470" s="1">
        <v>7.641383333333334</v>
      </c>
      <c r="O470" s="1" t="s">
        <v>7900</v>
      </c>
      <c r="P470" s="1" t="s">
        <v>9451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24</v>
      </c>
      <c r="B471" s="1" t="s">
        <v>17</v>
      </c>
      <c r="C471" s="1">
        <v>306.0</v>
      </c>
      <c r="D471" s="1">
        <v>0.0</v>
      </c>
      <c r="E471" s="1" t="s">
        <v>8132</v>
      </c>
      <c r="F471" s="1" t="s">
        <v>62</v>
      </c>
      <c r="G471" s="1" t="s">
        <v>31</v>
      </c>
      <c r="H471" s="1" t="s">
        <v>9452</v>
      </c>
      <c r="I471" s="1" t="s">
        <v>9453</v>
      </c>
      <c r="J471" s="1" t="s">
        <v>9454</v>
      </c>
      <c r="K471" s="1" t="s">
        <v>9455</v>
      </c>
      <c r="L471" s="1">
        <v>-7.0</v>
      </c>
      <c r="M471" s="1">
        <v>0.0021666666666666666</v>
      </c>
      <c r="N471" s="1">
        <v>7.651933333333333</v>
      </c>
      <c r="O471" s="1" t="s">
        <v>27</v>
      </c>
      <c r="P471" s="1" t="s">
        <v>9456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29</v>
      </c>
      <c r="B472" s="1" t="s">
        <v>17</v>
      </c>
      <c r="C472" s="1">
        <v>528.0</v>
      </c>
      <c r="D472" s="1">
        <v>0.0</v>
      </c>
      <c r="E472" s="2"/>
      <c r="F472" s="1" t="s">
        <v>30</v>
      </c>
      <c r="G472" s="1" t="s">
        <v>31</v>
      </c>
      <c r="H472" s="1" t="s">
        <v>9457</v>
      </c>
      <c r="I472" s="1" t="s">
        <v>9458</v>
      </c>
      <c r="J472" s="1" t="s">
        <v>9458</v>
      </c>
      <c r="K472" s="2"/>
      <c r="L472" s="1">
        <v>-5.0</v>
      </c>
      <c r="M472" s="1"/>
      <c r="N472" s="1">
        <v>9.036266666666666</v>
      </c>
      <c r="O472" s="1" t="s">
        <v>7900</v>
      </c>
      <c r="P472" s="1" t="s">
        <v>9459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24</v>
      </c>
      <c r="B473" s="1" t="s">
        <v>17</v>
      </c>
      <c r="C473" s="1">
        <v>518.0</v>
      </c>
      <c r="D473" s="1">
        <v>122.0</v>
      </c>
      <c r="E473" s="2"/>
      <c r="F473" s="1" t="s">
        <v>18</v>
      </c>
      <c r="G473" s="1" t="s">
        <v>31</v>
      </c>
      <c r="H473" s="1" t="s">
        <v>9460</v>
      </c>
      <c r="I473" s="1" t="s">
        <v>9461</v>
      </c>
      <c r="J473" s="1" t="s">
        <v>9461</v>
      </c>
      <c r="K473" s="2"/>
      <c r="L473" s="1">
        <v>-8.0</v>
      </c>
      <c r="M473" s="1"/>
      <c r="N473" s="1">
        <v>11.29975</v>
      </c>
      <c r="O473" s="1" t="s">
        <v>27</v>
      </c>
      <c r="P473" s="1" t="s">
        <v>9462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36</v>
      </c>
      <c r="B474" s="1" t="s">
        <v>17</v>
      </c>
      <c r="C474" s="3">
        <v>442.0</v>
      </c>
      <c r="D474" s="1">
        <v>0.0</v>
      </c>
      <c r="E474" s="1" t="s">
        <v>37</v>
      </c>
      <c r="F474" s="1" t="s">
        <v>30</v>
      </c>
      <c r="G474" s="1" t="s">
        <v>31</v>
      </c>
      <c r="H474" s="1" t="s">
        <v>9463</v>
      </c>
      <c r="I474" s="1" t="s">
        <v>9464</v>
      </c>
      <c r="J474" s="1" t="s">
        <v>9464</v>
      </c>
      <c r="K474" s="2"/>
      <c r="L474" s="1">
        <v>-7.0</v>
      </c>
      <c r="M474" s="1"/>
      <c r="N474" s="1">
        <v>7.77255</v>
      </c>
      <c r="O474" s="1" t="s">
        <v>7900</v>
      </c>
      <c r="P474" s="1" t="s">
        <v>9465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16</v>
      </c>
      <c r="B475" s="1" t="s">
        <v>17</v>
      </c>
      <c r="C475" s="3">
        <v>124.5</v>
      </c>
      <c r="D475" s="1">
        <v>124.5</v>
      </c>
      <c r="E475" s="2"/>
      <c r="F475" s="1" t="s">
        <v>18</v>
      </c>
      <c r="G475" s="1" t="s">
        <v>19</v>
      </c>
      <c r="H475" s="1" t="s">
        <v>9466</v>
      </c>
      <c r="I475" s="1" t="s">
        <v>9467</v>
      </c>
      <c r="J475" s="1" t="s">
        <v>9467</v>
      </c>
      <c r="K475" s="2"/>
      <c r="L475" s="1">
        <v>6.0</v>
      </c>
      <c r="M475" s="1"/>
      <c r="N475" s="1">
        <v>11.147666666666666</v>
      </c>
      <c r="O475" s="1" t="s">
        <v>22</v>
      </c>
      <c r="P475" s="1" t="s">
        <v>9468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29</v>
      </c>
      <c r="B476" s="1" t="s">
        <v>17</v>
      </c>
      <c r="C476" s="3">
        <v>436.0</v>
      </c>
      <c r="D476" s="1">
        <v>0.0</v>
      </c>
      <c r="E476" s="2"/>
      <c r="F476" s="1" t="s">
        <v>30</v>
      </c>
      <c r="G476" s="1" t="s">
        <v>31</v>
      </c>
      <c r="H476" s="1" t="s">
        <v>9469</v>
      </c>
      <c r="I476" s="1" t="s">
        <v>9470</v>
      </c>
      <c r="J476" s="1" t="s">
        <v>9470</v>
      </c>
      <c r="K476" s="2"/>
      <c r="L476" s="1">
        <v>-3.0</v>
      </c>
      <c r="M476" s="1"/>
      <c r="N476" s="1">
        <v>11.347866666666667</v>
      </c>
      <c r="O476" s="1" t="s">
        <v>7900</v>
      </c>
      <c r="P476" s="1" t="s">
        <v>9471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16</v>
      </c>
      <c r="B477" s="1" t="s">
        <v>17</v>
      </c>
      <c r="C477" s="1">
        <v>139.0</v>
      </c>
      <c r="D477" s="1">
        <v>35.0</v>
      </c>
      <c r="E477" s="2"/>
      <c r="F477" s="1" t="s">
        <v>18</v>
      </c>
      <c r="G477" s="1" t="s">
        <v>19</v>
      </c>
      <c r="H477" s="1" t="s">
        <v>9472</v>
      </c>
      <c r="I477" s="1" t="s">
        <v>9473</v>
      </c>
      <c r="J477" s="1" t="s">
        <v>9473</v>
      </c>
      <c r="K477" s="2"/>
      <c r="L477" s="1">
        <v>-4.0</v>
      </c>
      <c r="M477" s="1"/>
      <c r="N477" s="1">
        <v>0.40803333333333336</v>
      </c>
      <c r="O477" s="1" t="s">
        <v>22</v>
      </c>
      <c r="P477" s="1" t="s">
        <v>9474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36</v>
      </c>
      <c r="B478" s="1" t="s">
        <v>17</v>
      </c>
      <c r="C478" s="1">
        <v>294.0</v>
      </c>
      <c r="D478" s="1">
        <v>0.0</v>
      </c>
      <c r="E478" s="1" t="s">
        <v>37</v>
      </c>
      <c r="F478" s="1" t="s">
        <v>30</v>
      </c>
      <c r="G478" s="1" t="s">
        <v>31</v>
      </c>
      <c r="H478" s="1" t="s">
        <v>9475</v>
      </c>
      <c r="I478" s="1" t="s">
        <v>9476</v>
      </c>
      <c r="J478" s="1" t="s">
        <v>9476</v>
      </c>
      <c r="K478" s="2"/>
      <c r="L478" s="1">
        <v>-6.0</v>
      </c>
      <c r="M478" s="1"/>
      <c r="N478" s="1">
        <v>8.412816666666666</v>
      </c>
      <c r="O478" s="1" t="s">
        <v>7900</v>
      </c>
      <c r="P478" s="1" t="s">
        <v>9477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29</v>
      </c>
      <c r="B479" s="1" t="s">
        <v>17</v>
      </c>
      <c r="C479" s="1">
        <v>323.0</v>
      </c>
      <c r="D479" s="1">
        <v>0.0</v>
      </c>
      <c r="E479" s="2"/>
      <c r="F479" s="1" t="s">
        <v>30</v>
      </c>
      <c r="G479" s="1" t="s">
        <v>31</v>
      </c>
      <c r="H479" s="1" t="s">
        <v>9478</v>
      </c>
      <c r="I479" s="1" t="s">
        <v>9479</v>
      </c>
      <c r="J479" s="1" t="s">
        <v>9479</v>
      </c>
      <c r="K479" s="2"/>
      <c r="L479" s="1">
        <v>-7.0</v>
      </c>
      <c r="M479" s="1"/>
      <c r="N479" s="1">
        <v>7.69495</v>
      </c>
      <c r="O479" s="1" t="s">
        <v>7900</v>
      </c>
      <c r="P479" s="1" t="s">
        <v>9480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36</v>
      </c>
      <c r="B480" s="1" t="s">
        <v>17</v>
      </c>
      <c r="C480" s="1">
        <v>264.0</v>
      </c>
      <c r="D480" s="1">
        <v>0.0</v>
      </c>
      <c r="E480" s="1" t="s">
        <v>37</v>
      </c>
      <c r="F480" s="1" t="s">
        <v>30</v>
      </c>
      <c r="G480" s="1" t="s">
        <v>31</v>
      </c>
      <c r="H480" s="1" t="s">
        <v>9481</v>
      </c>
      <c r="I480" s="1" t="s">
        <v>9482</v>
      </c>
      <c r="J480" s="1" t="s">
        <v>9482</v>
      </c>
      <c r="K480" s="2"/>
      <c r="L480" s="1">
        <v>-7.0</v>
      </c>
      <c r="M480" s="1"/>
      <c r="N480" s="1">
        <v>7.659366666666667</v>
      </c>
      <c r="O480" s="1" t="s">
        <v>7900</v>
      </c>
      <c r="P480" s="1" t="s">
        <v>8763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24</v>
      </c>
      <c r="B481" s="1" t="s">
        <v>17</v>
      </c>
      <c r="C481" s="3">
        <v>190.0</v>
      </c>
      <c r="D481" s="1">
        <v>59.0</v>
      </c>
      <c r="E481" s="2"/>
      <c r="F481" s="1" t="s">
        <v>18</v>
      </c>
      <c r="G481" s="1" t="s">
        <v>167</v>
      </c>
      <c r="H481" s="1" t="s">
        <v>9483</v>
      </c>
      <c r="I481" s="1" t="s">
        <v>9484</v>
      </c>
      <c r="J481" s="1" t="s">
        <v>9484</v>
      </c>
      <c r="K481" s="2"/>
      <c r="L481" s="1">
        <v>-10.0</v>
      </c>
      <c r="M481" s="1"/>
      <c r="N481" s="1">
        <v>8.909116666666666</v>
      </c>
      <c r="O481" s="1" t="s">
        <v>27</v>
      </c>
      <c r="P481" s="1" t="s">
        <v>9369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29</v>
      </c>
      <c r="B482" s="1" t="s">
        <v>17</v>
      </c>
      <c r="C482" s="3">
        <v>289.0</v>
      </c>
      <c r="D482" s="1">
        <v>0.0</v>
      </c>
      <c r="E482" s="2"/>
      <c r="F482" s="1" t="s">
        <v>30</v>
      </c>
      <c r="G482" s="1" t="s">
        <v>31</v>
      </c>
      <c r="H482" s="1" t="s">
        <v>9485</v>
      </c>
      <c r="I482" s="1" t="s">
        <v>9486</v>
      </c>
      <c r="J482" s="1" t="s">
        <v>9486</v>
      </c>
      <c r="K482" s="2"/>
      <c r="L482" s="1">
        <v>-6.0</v>
      </c>
      <c r="M482" s="1"/>
      <c r="N482" s="1">
        <v>8.100183333333334</v>
      </c>
      <c r="O482" s="1" t="s">
        <v>7900</v>
      </c>
      <c r="P482" s="1" t="s">
        <v>9487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29</v>
      </c>
      <c r="B483" s="1" t="s">
        <v>17</v>
      </c>
      <c r="C483" s="1">
        <v>528.0</v>
      </c>
      <c r="D483" s="1">
        <v>0.0</v>
      </c>
      <c r="E483" s="2"/>
      <c r="F483" s="1" t="s">
        <v>30</v>
      </c>
      <c r="G483" s="1" t="s">
        <v>31</v>
      </c>
      <c r="H483" s="1" t="s">
        <v>9488</v>
      </c>
      <c r="I483" s="1" t="s">
        <v>9489</v>
      </c>
      <c r="J483" s="1" t="s">
        <v>9489</v>
      </c>
      <c r="K483" s="2"/>
      <c r="L483" s="1">
        <v>-1.0</v>
      </c>
      <c r="M483" s="1"/>
      <c r="N483" s="1">
        <v>10.294716666666666</v>
      </c>
      <c r="O483" s="1" t="s">
        <v>7900</v>
      </c>
      <c r="P483" s="1" t="s">
        <v>9490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36</v>
      </c>
      <c r="B484" s="1" t="s">
        <v>17</v>
      </c>
      <c r="C484" s="1">
        <v>264.0</v>
      </c>
      <c r="D484" s="1">
        <v>0.0</v>
      </c>
      <c r="E484" s="1" t="s">
        <v>37</v>
      </c>
      <c r="F484" s="1" t="s">
        <v>30</v>
      </c>
      <c r="G484" s="1" t="s">
        <v>31</v>
      </c>
      <c r="H484" s="1" t="s">
        <v>9491</v>
      </c>
      <c r="I484" s="1" t="s">
        <v>9492</v>
      </c>
      <c r="J484" s="1" t="s">
        <v>9492</v>
      </c>
      <c r="K484" s="2"/>
      <c r="L484" s="1">
        <v>3.0</v>
      </c>
      <c r="M484" s="1"/>
      <c r="N484" s="1">
        <v>18.8711</v>
      </c>
      <c r="O484" s="1" t="s">
        <v>7900</v>
      </c>
      <c r="P484" s="1" t="s">
        <v>7939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29</v>
      </c>
      <c r="B485" s="1" t="s">
        <v>17</v>
      </c>
      <c r="C485" s="1">
        <v>329.0</v>
      </c>
      <c r="D485" s="1">
        <v>0.0</v>
      </c>
      <c r="E485" s="2"/>
      <c r="F485" s="1" t="s">
        <v>30</v>
      </c>
      <c r="G485" s="1" t="s">
        <v>31</v>
      </c>
      <c r="H485" s="1" t="s">
        <v>9493</v>
      </c>
      <c r="I485" s="1" t="s">
        <v>9494</v>
      </c>
      <c r="J485" s="1" t="s">
        <v>9494</v>
      </c>
      <c r="K485" s="2"/>
      <c r="L485" s="1">
        <v>-3.0</v>
      </c>
      <c r="M485" s="1"/>
      <c r="N485" s="1">
        <v>11.407816666666667</v>
      </c>
      <c r="O485" s="1" t="s">
        <v>7900</v>
      </c>
      <c r="P485" s="1" t="s">
        <v>9495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16</v>
      </c>
      <c r="B486" s="1" t="s">
        <v>17</v>
      </c>
      <c r="C486" s="1">
        <v>98.0</v>
      </c>
      <c r="D486" s="1">
        <v>0.0</v>
      </c>
      <c r="E486" s="2"/>
      <c r="F486" s="1" t="s">
        <v>18</v>
      </c>
      <c r="G486" s="1" t="s">
        <v>19</v>
      </c>
      <c r="H486" s="1" t="s">
        <v>9496</v>
      </c>
      <c r="I486" s="1" t="s">
        <v>9497</v>
      </c>
      <c r="J486" s="1" t="s">
        <v>9497</v>
      </c>
      <c r="K486" s="2"/>
      <c r="L486" s="1">
        <v>-4.0</v>
      </c>
      <c r="M486" s="1"/>
      <c r="N486" s="1">
        <v>0.052533333333333335</v>
      </c>
      <c r="O486" s="1" t="s">
        <v>22</v>
      </c>
      <c r="P486" s="1" t="s">
        <v>9498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16</v>
      </c>
      <c r="B487" s="1" t="s">
        <v>17</v>
      </c>
      <c r="C487" s="3">
        <v>329.0</v>
      </c>
      <c r="D487" s="1">
        <v>0.0</v>
      </c>
      <c r="E487" s="2"/>
      <c r="F487" s="1" t="s">
        <v>18</v>
      </c>
      <c r="G487" s="1" t="s">
        <v>19</v>
      </c>
      <c r="H487" s="1" t="s">
        <v>9499</v>
      </c>
      <c r="I487" s="1" t="s">
        <v>9500</v>
      </c>
      <c r="J487" s="1" t="s">
        <v>9500</v>
      </c>
      <c r="K487" s="2"/>
      <c r="L487" s="1">
        <v>-4.0</v>
      </c>
      <c r="M487" s="1"/>
      <c r="N487" s="1">
        <v>0.21988333333333332</v>
      </c>
      <c r="O487" s="1" t="s">
        <v>22</v>
      </c>
      <c r="P487" s="1" t="s">
        <v>9501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98</v>
      </c>
      <c r="B488" s="1" t="s">
        <v>17</v>
      </c>
      <c r="C488" s="3">
        <v>528.0</v>
      </c>
      <c r="D488" s="1">
        <v>0.0</v>
      </c>
      <c r="E488" s="1" t="s">
        <v>9502</v>
      </c>
      <c r="F488" s="1" t="s">
        <v>30</v>
      </c>
      <c r="G488" s="1" t="s">
        <v>31</v>
      </c>
      <c r="H488" s="1" t="s">
        <v>9503</v>
      </c>
      <c r="I488" s="1" t="s">
        <v>9504</v>
      </c>
      <c r="J488" s="1" t="s">
        <v>9504</v>
      </c>
      <c r="K488" s="2"/>
      <c r="L488" s="1">
        <v>-4.0</v>
      </c>
      <c r="M488" s="1"/>
      <c r="N488" s="1">
        <v>10.183433333333333</v>
      </c>
      <c r="O488" s="1" t="s">
        <v>7900</v>
      </c>
      <c r="P488" s="1" t="s">
        <v>4954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16</v>
      </c>
      <c r="B489" s="1" t="s">
        <v>17</v>
      </c>
      <c r="C489" s="1">
        <v>652.0</v>
      </c>
      <c r="D489" s="1">
        <v>0.0</v>
      </c>
      <c r="E489" s="2"/>
      <c r="F489" s="1" t="s">
        <v>18</v>
      </c>
      <c r="G489" s="1" t="s">
        <v>19</v>
      </c>
      <c r="H489" s="1" t="s">
        <v>9505</v>
      </c>
      <c r="I489" s="1" t="s">
        <v>9506</v>
      </c>
      <c r="J489" s="1" t="s">
        <v>9506</v>
      </c>
      <c r="K489" s="2"/>
      <c r="L489" s="1">
        <v>7.0</v>
      </c>
      <c r="M489" s="1"/>
      <c r="N489" s="1">
        <v>12.914283333333334</v>
      </c>
      <c r="O489" s="1" t="s">
        <v>22</v>
      </c>
      <c r="P489" s="1" t="s">
        <v>9507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29</v>
      </c>
      <c r="B490" s="1" t="s">
        <v>17</v>
      </c>
      <c r="C490" s="1">
        <v>304.0</v>
      </c>
      <c r="D490" s="1">
        <v>0.0</v>
      </c>
      <c r="E490" s="2"/>
      <c r="F490" s="1" t="s">
        <v>30</v>
      </c>
      <c r="G490" s="1" t="s">
        <v>31</v>
      </c>
      <c r="H490" s="1" t="s">
        <v>9508</v>
      </c>
      <c r="I490" s="1" t="s">
        <v>9509</v>
      </c>
      <c r="J490" s="1" t="s">
        <v>9509</v>
      </c>
      <c r="K490" s="2"/>
      <c r="L490" s="1">
        <v>-3.0</v>
      </c>
      <c r="M490" s="1"/>
      <c r="N490" s="1">
        <v>11.9658</v>
      </c>
      <c r="O490" s="1" t="s">
        <v>7900</v>
      </c>
      <c r="P490" s="1" t="s">
        <v>9510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29</v>
      </c>
      <c r="B491" s="1" t="s">
        <v>17</v>
      </c>
      <c r="C491" s="1">
        <v>273.0</v>
      </c>
      <c r="D491" s="1">
        <v>0.0</v>
      </c>
      <c r="E491" s="2"/>
      <c r="F491" s="1" t="s">
        <v>30</v>
      </c>
      <c r="G491" s="1" t="s">
        <v>31</v>
      </c>
      <c r="H491" s="1" t="s">
        <v>9508</v>
      </c>
      <c r="I491" s="1" t="s">
        <v>9511</v>
      </c>
      <c r="J491" s="1" t="s">
        <v>9511</v>
      </c>
      <c r="K491" s="2"/>
      <c r="L491" s="1">
        <v>-3.0</v>
      </c>
      <c r="M491" s="1"/>
      <c r="N491" s="1">
        <v>11.9493</v>
      </c>
      <c r="O491" s="1" t="s">
        <v>7900</v>
      </c>
      <c r="P491" s="1" t="s">
        <v>9512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36</v>
      </c>
      <c r="B492" s="1" t="s">
        <v>17</v>
      </c>
      <c r="C492" s="1">
        <v>348.0</v>
      </c>
      <c r="D492" s="1">
        <v>0.0</v>
      </c>
      <c r="E492" s="1" t="s">
        <v>37</v>
      </c>
      <c r="F492" s="1" t="s">
        <v>30</v>
      </c>
      <c r="G492" s="1" t="s">
        <v>31</v>
      </c>
      <c r="H492" s="1" t="s">
        <v>9513</v>
      </c>
      <c r="I492" s="1" t="s">
        <v>9514</v>
      </c>
      <c r="J492" s="1" t="s">
        <v>9514</v>
      </c>
      <c r="K492" s="2"/>
      <c r="L492" s="1">
        <v>-3.0</v>
      </c>
      <c r="M492" s="1"/>
      <c r="N492" s="1">
        <v>11.42055</v>
      </c>
      <c r="O492" s="1" t="s">
        <v>7900</v>
      </c>
      <c r="P492" s="1" t="s">
        <v>9515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29</v>
      </c>
      <c r="B493" s="1" t="s">
        <v>17</v>
      </c>
      <c r="C493" s="1">
        <v>274.0</v>
      </c>
      <c r="D493" s="1">
        <v>0.0</v>
      </c>
      <c r="E493" s="2"/>
      <c r="F493" s="1" t="s">
        <v>30</v>
      </c>
      <c r="G493" s="1" t="s">
        <v>31</v>
      </c>
      <c r="H493" s="1" t="s">
        <v>9516</v>
      </c>
      <c r="I493" s="1" t="s">
        <v>9517</v>
      </c>
      <c r="J493" s="1" t="s">
        <v>9517</v>
      </c>
      <c r="K493" s="2"/>
      <c r="L493" s="1">
        <v>1.0</v>
      </c>
      <c r="M493" s="1"/>
      <c r="N493" s="1">
        <v>16.010766666666665</v>
      </c>
      <c r="O493" s="1" t="s">
        <v>7900</v>
      </c>
      <c r="P493" s="1" t="s">
        <v>9518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29</v>
      </c>
      <c r="B494" s="1" t="s">
        <v>17</v>
      </c>
      <c r="C494" s="1">
        <v>429.0</v>
      </c>
      <c r="D494" s="1">
        <v>0.0</v>
      </c>
      <c r="E494" s="2"/>
      <c r="F494" s="1" t="s">
        <v>30</v>
      </c>
      <c r="G494" s="1" t="s">
        <v>31</v>
      </c>
      <c r="H494" s="1" t="s">
        <v>9519</v>
      </c>
      <c r="I494" s="1" t="s">
        <v>9520</v>
      </c>
      <c r="J494" s="1" t="s">
        <v>9520</v>
      </c>
      <c r="K494" s="2"/>
      <c r="L494" s="1">
        <v>5.0</v>
      </c>
      <c r="M494" s="1"/>
      <c r="N494" s="1">
        <v>20.476116666666666</v>
      </c>
      <c r="O494" s="1" t="s">
        <v>7900</v>
      </c>
      <c r="P494" s="1" t="s">
        <v>9521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98</v>
      </c>
      <c r="B495" s="1" t="s">
        <v>17</v>
      </c>
      <c r="C495" s="1">
        <v>356.0</v>
      </c>
      <c r="D495" s="1">
        <v>0.0</v>
      </c>
      <c r="E495" s="1" t="s">
        <v>9522</v>
      </c>
      <c r="F495" s="1" t="s">
        <v>30</v>
      </c>
      <c r="G495" s="1" t="s">
        <v>31</v>
      </c>
      <c r="H495" s="1" t="s">
        <v>9523</v>
      </c>
      <c r="I495" s="1" t="s">
        <v>9524</v>
      </c>
      <c r="J495" s="1" t="s">
        <v>9524</v>
      </c>
      <c r="K495" s="2"/>
      <c r="L495" s="1">
        <v>-4.0</v>
      </c>
      <c r="M495" s="1"/>
      <c r="N495" s="1">
        <v>10.65945</v>
      </c>
      <c r="O495" s="1" t="s">
        <v>7900</v>
      </c>
      <c r="P495" s="1" t="s">
        <v>9525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36</v>
      </c>
      <c r="B496" s="1" t="s">
        <v>17</v>
      </c>
      <c r="C496" s="1">
        <v>264.0</v>
      </c>
      <c r="D496" s="1">
        <v>0.0</v>
      </c>
      <c r="E496" s="1" t="s">
        <v>37</v>
      </c>
      <c r="F496" s="1" t="s">
        <v>30</v>
      </c>
      <c r="G496" s="1" t="s">
        <v>31</v>
      </c>
      <c r="H496" s="1" t="s">
        <v>9526</v>
      </c>
      <c r="I496" s="1" t="s">
        <v>9527</v>
      </c>
      <c r="J496" s="1" t="s">
        <v>9527</v>
      </c>
      <c r="K496" s="2"/>
      <c r="L496" s="1">
        <v>-6.0</v>
      </c>
      <c r="M496" s="1"/>
      <c r="N496" s="1">
        <v>8.0704</v>
      </c>
      <c r="O496" s="1" t="s">
        <v>7900</v>
      </c>
      <c r="P496" s="1" t="s">
        <v>9528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36</v>
      </c>
      <c r="B497" s="1" t="s">
        <v>17</v>
      </c>
      <c r="C497" s="1">
        <v>264.0</v>
      </c>
      <c r="D497" s="1">
        <v>0.0</v>
      </c>
      <c r="E497" s="1" t="s">
        <v>37</v>
      </c>
      <c r="F497" s="1" t="s">
        <v>30</v>
      </c>
      <c r="G497" s="1" t="s">
        <v>31</v>
      </c>
      <c r="H497" s="1" t="s">
        <v>9529</v>
      </c>
      <c r="I497" s="1" t="s">
        <v>9530</v>
      </c>
      <c r="J497" s="1" t="s">
        <v>9530</v>
      </c>
      <c r="K497" s="2"/>
      <c r="L497" s="1">
        <v>-3.0</v>
      </c>
      <c r="M497" s="1"/>
      <c r="N497" s="1">
        <v>11.164883333333334</v>
      </c>
      <c r="O497" s="1" t="s">
        <v>7900</v>
      </c>
      <c r="P497" s="1" t="s">
        <v>8861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36</v>
      </c>
      <c r="B498" s="1" t="s">
        <v>17</v>
      </c>
      <c r="C498" s="3">
        <v>321.0</v>
      </c>
      <c r="D498" s="1">
        <v>0.0</v>
      </c>
      <c r="E498" s="1" t="s">
        <v>37</v>
      </c>
      <c r="F498" s="1" t="s">
        <v>30</v>
      </c>
      <c r="G498" s="1" t="s">
        <v>31</v>
      </c>
      <c r="H498" s="1" t="s">
        <v>9531</v>
      </c>
      <c r="I498" s="1" t="s">
        <v>9532</v>
      </c>
      <c r="J498" s="1" t="s">
        <v>9532</v>
      </c>
      <c r="K498" s="2"/>
      <c r="L498" s="1">
        <v>5.0</v>
      </c>
      <c r="M498" s="1"/>
      <c r="N498" s="1">
        <v>20.544733333333333</v>
      </c>
      <c r="O498" s="1" t="s">
        <v>7900</v>
      </c>
      <c r="P498" s="1" t="s">
        <v>9533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98</v>
      </c>
      <c r="B499" s="1" t="s">
        <v>17</v>
      </c>
      <c r="C499" s="1">
        <v>329.0</v>
      </c>
      <c r="D499" s="1">
        <v>0.0</v>
      </c>
      <c r="E499" s="1" t="s">
        <v>9534</v>
      </c>
      <c r="F499" s="1" t="s">
        <v>30</v>
      </c>
      <c r="G499" s="1" t="s">
        <v>31</v>
      </c>
      <c r="H499" s="1" t="s">
        <v>9535</v>
      </c>
      <c r="I499" s="1" t="s">
        <v>9536</v>
      </c>
      <c r="J499" s="1" t="s">
        <v>9536</v>
      </c>
      <c r="K499" s="2"/>
      <c r="L499" s="1">
        <v>4.0</v>
      </c>
      <c r="M499" s="1"/>
      <c r="N499" s="1">
        <v>19.438883333333333</v>
      </c>
      <c r="O499" s="1" t="s">
        <v>7900</v>
      </c>
      <c r="P499" s="1" t="s">
        <v>540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36</v>
      </c>
      <c r="B500" s="1" t="s">
        <v>17</v>
      </c>
      <c r="C500" s="1">
        <v>517.0</v>
      </c>
      <c r="D500" s="1">
        <v>0.0</v>
      </c>
      <c r="E500" s="1" t="s">
        <v>37</v>
      </c>
      <c r="F500" s="1" t="s">
        <v>30</v>
      </c>
      <c r="G500" s="1" t="s">
        <v>31</v>
      </c>
      <c r="H500" s="1" t="s">
        <v>9537</v>
      </c>
      <c r="I500" s="1" t="s">
        <v>9538</v>
      </c>
      <c r="J500" s="1" t="s">
        <v>9538</v>
      </c>
      <c r="K500" s="2"/>
      <c r="L500" s="1">
        <v>5.0</v>
      </c>
      <c r="M500" s="1"/>
      <c r="N500" s="1">
        <v>20.443366666666666</v>
      </c>
      <c r="O500" s="1" t="s">
        <v>7900</v>
      </c>
      <c r="P500" s="1" t="s">
        <v>9539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16</v>
      </c>
      <c r="B501" s="1" t="s">
        <v>17</v>
      </c>
      <c r="C501" s="1">
        <v>309.0</v>
      </c>
      <c r="D501" s="1">
        <v>0.0</v>
      </c>
      <c r="E501" s="1" t="s">
        <v>8471</v>
      </c>
      <c r="F501" s="1" t="s">
        <v>62</v>
      </c>
      <c r="G501" s="1" t="s">
        <v>19</v>
      </c>
      <c r="H501" s="1" t="s">
        <v>9540</v>
      </c>
      <c r="I501" s="1" t="s">
        <v>9541</v>
      </c>
      <c r="J501" s="1" t="s">
        <v>9542</v>
      </c>
      <c r="K501" s="1" t="s">
        <v>9543</v>
      </c>
      <c r="L501" s="1">
        <v>-2.0</v>
      </c>
      <c r="M501" s="1">
        <v>0.0026</v>
      </c>
      <c r="N501" s="1">
        <v>15.362316666666667</v>
      </c>
      <c r="O501" s="1" t="s">
        <v>22</v>
      </c>
      <c r="P501" s="1" t="s">
        <v>9544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24</v>
      </c>
      <c r="B502" s="1" t="s">
        <v>17</v>
      </c>
      <c r="C502" s="1">
        <v>249.0</v>
      </c>
      <c r="D502" s="1">
        <v>0.0</v>
      </c>
      <c r="E502" s="1" t="s">
        <v>8471</v>
      </c>
      <c r="F502" s="1" t="s">
        <v>62</v>
      </c>
      <c r="G502" s="1" t="s">
        <v>31</v>
      </c>
      <c r="H502" s="1" t="s">
        <v>9545</v>
      </c>
      <c r="I502" s="1" t="s">
        <v>9546</v>
      </c>
      <c r="J502" s="1" t="s">
        <v>9547</v>
      </c>
      <c r="K502" s="1" t="s">
        <v>9548</v>
      </c>
      <c r="L502" s="1">
        <v>-9.0</v>
      </c>
      <c r="M502" s="1">
        <v>0.0021666666666666666</v>
      </c>
      <c r="N502" s="1">
        <v>10.624483333333334</v>
      </c>
      <c r="O502" s="1" t="s">
        <v>27</v>
      </c>
      <c r="P502" s="1" t="s">
        <v>9549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24</v>
      </c>
      <c r="B503" s="1" t="s">
        <v>17</v>
      </c>
      <c r="C503" s="3">
        <v>494.0</v>
      </c>
      <c r="D503" s="1">
        <v>124.0</v>
      </c>
      <c r="E503" s="2"/>
      <c r="F503" s="1" t="s">
        <v>18</v>
      </c>
      <c r="G503" s="1" t="s">
        <v>31</v>
      </c>
      <c r="H503" s="1" t="s">
        <v>9550</v>
      </c>
      <c r="I503" s="1" t="s">
        <v>9551</v>
      </c>
      <c r="J503" s="1" t="s">
        <v>9551</v>
      </c>
      <c r="K503" s="2"/>
      <c r="L503" s="1">
        <v>-5.0</v>
      </c>
      <c r="M503" s="1"/>
      <c r="N503" s="1">
        <v>14.419733333333333</v>
      </c>
      <c r="O503" s="1" t="s">
        <v>27</v>
      </c>
      <c r="P503" s="1" t="s">
        <v>9552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24</v>
      </c>
      <c r="B504" s="1" t="s">
        <v>17</v>
      </c>
      <c r="C504" s="1">
        <v>483.0</v>
      </c>
      <c r="D504" s="1">
        <v>71.0</v>
      </c>
      <c r="E504" s="2"/>
      <c r="F504" s="1" t="s">
        <v>18</v>
      </c>
      <c r="G504" s="1" t="s">
        <v>19</v>
      </c>
      <c r="H504" s="1" t="s">
        <v>9553</v>
      </c>
      <c r="I504" s="1" t="s">
        <v>9554</v>
      </c>
      <c r="J504" s="1" t="s">
        <v>9554</v>
      </c>
      <c r="K504" s="2"/>
      <c r="L504" s="1">
        <v>-5.0</v>
      </c>
      <c r="M504" s="1"/>
      <c r="N504" s="1">
        <v>14.444983333333333</v>
      </c>
      <c r="O504" s="1" t="s">
        <v>27</v>
      </c>
      <c r="P504" s="1" t="s">
        <v>9555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36</v>
      </c>
      <c r="B505" s="1" t="s">
        <v>17</v>
      </c>
      <c r="C505" s="1">
        <v>587.0</v>
      </c>
      <c r="D505" s="1">
        <v>0.0</v>
      </c>
      <c r="E505" s="1" t="s">
        <v>37</v>
      </c>
      <c r="F505" s="1" t="s">
        <v>30</v>
      </c>
      <c r="G505" s="1" t="s">
        <v>31</v>
      </c>
      <c r="H505" s="1" t="s">
        <v>9556</v>
      </c>
      <c r="I505" s="1" t="s">
        <v>9557</v>
      </c>
      <c r="J505" s="1" t="s">
        <v>9557</v>
      </c>
      <c r="K505" s="2"/>
      <c r="L505" s="1">
        <v>1.0</v>
      </c>
      <c r="M505" s="1"/>
      <c r="N505" s="1">
        <v>16.822816666666668</v>
      </c>
      <c r="O505" s="1" t="s">
        <v>7900</v>
      </c>
      <c r="P505" s="1" t="s">
        <v>9558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24</v>
      </c>
      <c r="B506" s="1" t="s">
        <v>17</v>
      </c>
      <c r="C506" s="1">
        <v>199.0</v>
      </c>
      <c r="D506" s="1">
        <v>50.0</v>
      </c>
      <c r="E506" s="2"/>
      <c r="F506" s="1" t="s">
        <v>18</v>
      </c>
      <c r="G506" s="1" t="s">
        <v>31</v>
      </c>
      <c r="H506" s="1" t="s">
        <v>9559</v>
      </c>
      <c r="I506" s="1" t="s">
        <v>9560</v>
      </c>
      <c r="J506" s="1" t="s">
        <v>9560</v>
      </c>
      <c r="K506" s="2"/>
      <c r="L506" s="1">
        <v>-9.0</v>
      </c>
      <c r="M506" s="1"/>
      <c r="N506" s="1">
        <v>9.283333333333333</v>
      </c>
      <c r="O506" s="1" t="s">
        <v>27</v>
      </c>
      <c r="P506" s="1" t="s">
        <v>5436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98</v>
      </c>
      <c r="B507" s="1" t="s">
        <v>1749</v>
      </c>
      <c r="C507" s="3">
        <v>264.0</v>
      </c>
      <c r="D507" s="1">
        <v>0.0</v>
      </c>
      <c r="E507" s="2"/>
      <c r="F507" s="1" t="s">
        <v>30</v>
      </c>
      <c r="G507" s="1" t="s">
        <v>31</v>
      </c>
      <c r="H507" s="1" t="s">
        <v>9561</v>
      </c>
      <c r="I507" s="2"/>
      <c r="J507" s="2"/>
      <c r="K507" s="2"/>
      <c r="L507" s="1">
        <v>0.0</v>
      </c>
      <c r="M507" s="1"/>
      <c r="N507" s="2"/>
      <c r="O507" s="1" t="s">
        <v>7900</v>
      </c>
      <c r="P507" s="1" t="s">
        <v>2484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36</v>
      </c>
      <c r="B508" s="1" t="s">
        <v>17</v>
      </c>
      <c r="C508" s="1">
        <v>311.0</v>
      </c>
      <c r="D508" s="1">
        <v>0.0</v>
      </c>
      <c r="E508" s="1" t="s">
        <v>37</v>
      </c>
      <c r="F508" s="1" t="s">
        <v>30</v>
      </c>
      <c r="G508" s="1" t="s">
        <v>31</v>
      </c>
      <c r="H508" s="1" t="s">
        <v>9562</v>
      </c>
      <c r="I508" s="1" t="s">
        <v>9563</v>
      </c>
      <c r="J508" s="1" t="s">
        <v>9563</v>
      </c>
      <c r="K508" s="2"/>
      <c r="L508" s="1">
        <v>0.0</v>
      </c>
      <c r="M508" s="1"/>
      <c r="N508" s="1">
        <v>14.97005</v>
      </c>
      <c r="O508" s="1" t="s">
        <v>7900</v>
      </c>
      <c r="P508" s="1" t="s">
        <v>9564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36</v>
      </c>
      <c r="B509" s="1" t="s">
        <v>17</v>
      </c>
      <c r="C509" s="1">
        <v>329.0</v>
      </c>
      <c r="D509" s="1">
        <v>0.0</v>
      </c>
      <c r="E509" s="1" t="s">
        <v>37</v>
      </c>
      <c r="F509" s="1" t="s">
        <v>30</v>
      </c>
      <c r="G509" s="1" t="s">
        <v>31</v>
      </c>
      <c r="H509" s="1" t="s">
        <v>9565</v>
      </c>
      <c r="I509" s="1" t="s">
        <v>9566</v>
      </c>
      <c r="J509" s="1" t="s">
        <v>9566</v>
      </c>
      <c r="K509" s="2"/>
      <c r="L509" s="1">
        <v>2.0</v>
      </c>
      <c r="M509" s="1"/>
      <c r="N509" s="1">
        <v>17.736316666666667</v>
      </c>
      <c r="O509" s="1" t="s">
        <v>7900</v>
      </c>
      <c r="P509" s="1" t="s">
        <v>9567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36</v>
      </c>
      <c r="B510" s="1" t="s">
        <v>17</v>
      </c>
      <c r="C510" s="1">
        <v>264.0</v>
      </c>
      <c r="D510" s="1">
        <v>0.0</v>
      </c>
      <c r="E510" s="1" t="s">
        <v>37</v>
      </c>
      <c r="F510" s="1" t="s">
        <v>30</v>
      </c>
      <c r="G510" s="1" t="s">
        <v>31</v>
      </c>
      <c r="H510" s="1" t="s">
        <v>9568</v>
      </c>
      <c r="I510" s="1" t="s">
        <v>9569</v>
      </c>
      <c r="J510" s="1" t="s">
        <v>9569</v>
      </c>
      <c r="K510" s="2"/>
      <c r="L510" s="1">
        <v>1.0</v>
      </c>
      <c r="M510" s="1"/>
      <c r="N510" s="1">
        <v>16.425633333333334</v>
      </c>
      <c r="O510" s="1" t="s">
        <v>7900</v>
      </c>
      <c r="P510" s="1" t="s">
        <v>8861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29</v>
      </c>
      <c r="B511" s="1" t="s">
        <v>17</v>
      </c>
      <c r="C511" s="1">
        <v>364.0</v>
      </c>
      <c r="D511" s="1">
        <v>0.0</v>
      </c>
      <c r="E511" s="2"/>
      <c r="F511" s="1" t="s">
        <v>30</v>
      </c>
      <c r="G511" s="1" t="s">
        <v>31</v>
      </c>
      <c r="H511" s="1" t="s">
        <v>9570</v>
      </c>
      <c r="I511" s="1" t="s">
        <v>9571</v>
      </c>
      <c r="J511" s="1" t="s">
        <v>9571</v>
      </c>
      <c r="K511" s="2"/>
      <c r="L511" s="1">
        <v>-1.0</v>
      </c>
      <c r="M511" s="1"/>
      <c r="N511" s="1">
        <v>13.864266666666667</v>
      </c>
      <c r="O511" s="1" t="s">
        <v>7900</v>
      </c>
      <c r="P511" s="1" t="s">
        <v>9572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29</v>
      </c>
      <c r="B512" s="1" t="s">
        <v>17</v>
      </c>
      <c r="C512" s="3">
        <v>394.0</v>
      </c>
      <c r="D512" s="1">
        <v>0.0</v>
      </c>
      <c r="E512" s="2"/>
      <c r="F512" s="1" t="s">
        <v>30</v>
      </c>
      <c r="G512" s="1" t="s">
        <v>31</v>
      </c>
      <c r="H512" s="1" t="s">
        <v>9573</v>
      </c>
      <c r="I512" s="1" t="s">
        <v>9574</v>
      </c>
      <c r="J512" s="1" t="s">
        <v>9574</v>
      </c>
      <c r="K512" s="2"/>
      <c r="L512" s="1">
        <v>-3.0</v>
      </c>
      <c r="M512" s="1"/>
      <c r="N512" s="1">
        <v>11.8919</v>
      </c>
      <c r="O512" s="1" t="s">
        <v>7900</v>
      </c>
      <c r="P512" s="1" t="s">
        <v>9575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16</v>
      </c>
      <c r="B513" s="1" t="s">
        <v>17</v>
      </c>
      <c r="C513" s="1">
        <v>845.0</v>
      </c>
      <c r="D513" s="1">
        <v>0.0</v>
      </c>
      <c r="E513" s="2"/>
      <c r="F513" s="1" t="s">
        <v>18</v>
      </c>
      <c r="G513" s="1" t="s">
        <v>19</v>
      </c>
      <c r="H513" s="1" t="s">
        <v>9576</v>
      </c>
      <c r="I513" s="1" t="s">
        <v>9577</v>
      </c>
      <c r="J513" s="1" t="s">
        <v>9577</v>
      </c>
      <c r="K513" s="2"/>
      <c r="L513" s="1">
        <v>-4.0</v>
      </c>
      <c r="M513" s="1"/>
      <c r="N513" s="1">
        <v>0.05315</v>
      </c>
      <c r="O513" s="1" t="s">
        <v>22</v>
      </c>
      <c r="P513" s="1" t="s">
        <v>9578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16</v>
      </c>
      <c r="B514" s="1" t="s">
        <v>17</v>
      </c>
      <c r="C514" s="1">
        <v>249.0</v>
      </c>
      <c r="D514" s="1">
        <v>0.0</v>
      </c>
      <c r="E514" s="2"/>
      <c r="F514" s="1" t="s">
        <v>18</v>
      </c>
      <c r="G514" s="1" t="s">
        <v>19</v>
      </c>
      <c r="H514" s="1" t="s">
        <v>9579</v>
      </c>
      <c r="I514" s="1" t="s">
        <v>9580</v>
      </c>
      <c r="J514" s="1" t="s">
        <v>9580</v>
      </c>
      <c r="K514" s="2"/>
      <c r="L514" s="1">
        <v>-2.0</v>
      </c>
      <c r="M514" s="1"/>
      <c r="N514" s="1">
        <v>2.0246833333333334</v>
      </c>
      <c r="O514" s="1" t="s">
        <v>22</v>
      </c>
      <c r="P514" s="1" t="s">
        <v>9581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29</v>
      </c>
      <c r="B515" s="1" t="s">
        <v>17</v>
      </c>
      <c r="C515" s="1">
        <v>274.0</v>
      </c>
      <c r="D515" s="1">
        <v>0.0</v>
      </c>
      <c r="E515" s="2"/>
      <c r="F515" s="1" t="s">
        <v>30</v>
      </c>
      <c r="G515" s="1" t="s">
        <v>31</v>
      </c>
      <c r="H515" s="1" t="s">
        <v>9582</v>
      </c>
      <c r="I515" s="1" t="s">
        <v>9583</v>
      </c>
      <c r="J515" s="1" t="s">
        <v>9583</v>
      </c>
      <c r="K515" s="2"/>
      <c r="L515" s="1">
        <v>-4.0</v>
      </c>
      <c r="M515" s="1"/>
      <c r="N515" s="1">
        <v>10.614283333333333</v>
      </c>
      <c r="O515" s="1" t="s">
        <v>7900</v>
      </c>
      <c r="P515" s="1" t="s">
        <v>9190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36</v>
      </c>
      <c r="B516" s="1" t="s">
        <v>17</v>
      </c>
      <c r="C516" s="1">
        <v>638.0</v>
      </c>
      <c r="D516" s="1">
        <v>0.0</v>
      </c>
      <c r="E516" s="1" t="s">
        <v>37</v>
      </c>
      <c r="F516" s="1" t="s">
        <v>30</v>
      </c>
      <c r="G516" s="1" t="s">
        <v>31</v>
      </c>
      <c r="H516" s="1" t="s">
        <v>9584</v>
      </c>
      <c r="I516" s="1" t="s">
        <v>9585</v>
      </c>
      <c r="J516" s="1" t="s">
        <v>9585</v>
      </c>
      <c r="K516" s="2"/>
      <c r="L516" s="1">
        <v>-2.0</v>
      </c>
      <c r="M516" s="1"/>
      <c r="N516" s="1">
        <v>12.227916666666667</v>
      </c>
      <c r="O516" s="1" t="s">
        <v>7900</v>
      </c>
      <c r="P516" s="1" t="s">
        <v>9586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36</v>
      </c>
      <c r="B517" s="1" t="s">
        <v>17</v>
      </c>
      <c r="C517" s="1">
        <v>84.0</v>
      </c>
      <c r="D517" s="1">
        <v>0.0</v>
      </c>
      <c r="E517" s="1" t="s">
        <v>37</v>
      </c>
      <c r="F517" s="1" t="s">
        <v>30</v>
      </c>
      <c r="G517" s="1" t="s">
        <v>31</v>
      </c>
      <c r="H517" s="1" t="s">
        <v>9587</v>
      </c>
      <c r="I517" s="1" t="s">
        <v>9588</v>
      </c>
      <c r="J517" s="1" t="s">
        <v>9588</v>
      </c>
      <c r="K517" s="2"/>
      <c r="L517" s="1">
        <v>-7.0</v>
      </c>
      <c r="M517" s="1"/>
      <c r="N517" s="1">
        <v>7.868783333333333</v>
      </c>
      <c r="O517" s="1" t="s">
        <v>7900</v>
      </c>
      <c r="P517" s="1" t="s">
        <v>9589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36</v>
      </c>
      <c r="B518" s="1" t="s">
        <v>17</v>
      </c>
      <c r="C518" s="1">
        <v>264.0</v>
      </c>
      <c r="D518" s="1">
        <v>0.0</v>
      </c>
      <c r="E518" s="1" t="s">
        <v>37</v>
      </c>
      <c r="F518" s="1" t="s">
        <v>30</v>
      </c>
      <c r="G518" s="1" t="s">
        <v>31</v>
      </c>
      <c r="H518" s="1" t="s">
        <v>9590</v>
      </c>
      <c r="I518" s="1" t="s">
        <v>9591</v>
      </c>
      <c r="J518" s="1" t="s">
        <v>9591</v>
      </c>
      <c r="K518" s="2"/>
      <c r="L518" s="1">
        <v>-7.0</v>
      </c>
      <c r="M518" s="1"/>
      <c r="N518" s="1">
        <v>7.263933333333333</v>
      </c>
      <c r="O518" s="1" t="s">
        <v>7900</v>
      </c>
      <c r="P518" s="1" t="s">
        <v>9009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24</v>
      </c>
      <c r="B519" s="1" t="s">
        <v>17</v>
      </c>
      <c r="C519" s="1">
        <v>534.0</v>
      </c>
      <c r="D519" s="1">
        <v>133.0</v>
      </c>
      <c r="E519" s="2"/>
      <c r="F519" s="1" t="s">
        <v>18</v>
      </c>
      <c r="G519" s="1" t="s">
        <v>19</v>
      </c>
      <c r="H519" s="1" t="s">
        <v>9592</v>
      </c>
      <c r="I519" s="1" t="s">
        <v>9593</v>
      </c>
      <c r="J519" s="1" t="s">
        <v>9593</v>
      </c>
      <c r="K519" s="2"/>
      <c r="L519" s="1">
        <v>-10.0</v>
      </c>
      <c r="M519" s="1"/>
      <c r="N519" s="1">
        <v>9.39715</v>
      </c>
      <c r="O519" s="1" t="s">
        <v>27</v>
      </c>
      <c r="P519" s="1" t="s">
        <v>9594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24</v>
      </c>
      <c r="B520" s="1" t="s">
        <v>17</v>
      </c>
      <c r="C520" s="1">
        <v>312.0</v>
      </c>
      <c r="D520" s="1">
        <v>0.0</v>
      </c>
      <c r="E520" s="1" t="s">
        <v>8471</v>
      </c>
      <c r="F520" s="1" t="s">
        <v>62</v>
      </c>
      <c r="G520" s="1" t="s">
        <v>31</v>
      </c>
      <c r="H520" s="1" t="s">
        <v>9595</v>
      </c>
      <c r="I520" s="1" t="s">
        <v>9596</v>
      </c>
      <c r="J520" s="1" t="s">
        <v>9597</v>
      </c>
      <c r="K520" s="1" t="s">
        <v>9598</v>
      </c>
      <c r="L520" s="1">
        <v>-4.0</v>
      </c>
      <c r="M520" s="1">
        <v>0.002116666666666667</v>
      </c>
      <c r="N520" s="1">
        <v>12.632183333333334</v>
      </c>
      <c r="O520" s="1" t="s">
        <v>27</v>
      </c>
      <c r="P520" s="1" t="s">
        <v>9599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29</v>
      </c>
      <c r="B521" s="1" t="s">
        <v>17</v>
      </c>
      <c r="C521" s="1">
        <v>394.0</v>
      </c>
      <c r="D521" s="1">
        <v>0.0</v>
      </c>
      <c r="E521" s="2"/>
      <c r="F521" s="1" t="s">
        <v>30</v>
      </c>
      <c r="G521" s="1" t="s">
        <v>31</v>
      </c>
      <c r="H521" s="1" t="s">
        <v>9600</v>
      </c>
      <c r="I521" s="1" t="s">
        <v>9601</v>
      </c>
      <c r="J521" s="1" t="s">
        <v>9601</v>
      </c>
      <c r="K521" s="2"/>
      <c r="L521" s="1">
        <v>3.0</v>
      </c>
      <c r="M521" s="1"/>
      <c r="N521" s="1">
        <v>18.498933333333333</v>
      </c>
      <c r="O521" s="1" t="s">
        <v>7900</v>
      </c>
      <c r="P521" s="1" t="s">
        <v>9602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24</v>
      </c>
      <c r="B522" s="3" t="s">
        <v>17</v>
      </c>
      <c r="C522" s="1">
        <v>604.0</v>
      </c>
      <c r="D522" s="1">
        <v>141.0</v>
      </c>
      <c r="E522" s="2"/>
      <c r="F522" s="1" t="s">
        <v>18</v>
      </c>
      <c r="G522" s="1" t="s">
        <v>167</v>
      </c>
      <c r="H522" s="1" t="s">
        <v>9603</v>
      </c>
      <c r="I522" s="1" t="s">
        <v>9604</v>
      </c>
      <c r="J522" s="1" t="s">
        <v>9604</v>
      </c>
      <c r="K522" s="2"/>
      <c r="L522" s="1">
        <v>-6.0</v>
      </c>
      <c r="M522" s="1"/>
      <c r="N522" s="1">
        <v>12.379283333333333</v>
      </c>
      <c r="O522" s="1" t="s">
        <v>27</v>
      </c>
      <c r="P522" s="1" t="s">
        <v>9605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24</v>
      </c>
      <c r="B523" s="1" t="s">
        <v>17</v>
      </c>
      <c r="C523" s="3">
        <v>694.0</v>
      </c>
      <c r="D523" s="1">
        <v>0.0</v>
      </c>
      <c r="E523" s="1" t="s">
        <v>8471</v>
      </c>
      <c r="F523" s="1" t="s">
        <v>62</v>
      </c>
      <c r="G523" s="1" t="s">
        <v>31</v>
      </c>
      <c r="H523" s="1" t="s">
        <v>9606</v>
      </c>
      <c r="I523" s="1" t="s">
        <v>9607</v>
      </c>
      <c r="J523" s="1" t="s">
        <v>9608</v>
      </c>
      <c r="K523" s="1" t="s">
        <v>9609</v>
      </c>
      <c r="L523" s="1">
        <v>1.0</v>
      </c>
      <c r="M523" s="1">
        <v>0.0031</v>
      </c>
      <c r="N523" s="1">
        <v>16.04985</v>
      </c>
      <c r="O523" s="1" t="s">
        <v>27</v>
      </c>
      <c r="P523" s="1" t="s">
        <v>9610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24</v>
      </c>
      <c r="B524" s="1" t="s">
        <v>17</v>
      </c>
      <c r="C524" s="1">
        <v>329.0</v>
      </c>
      <c r="D524" s="1">
        <v>0.0</v>
      </c>
      <c r="E524" s="1" t="s">
        <v>8471</v>
      </c>
      <c r="F524" s="1" t="s">
        <v>62</v>
      </c>
      <c r="G524" s="1" t="s">
        <v>31</v>
      </c>
      <c r="H524" s="1" t="s">
        <v>9611</v>
      </c>
      <c r="I524" s="1" t="s">
        <v>9612</v>
      </c>
      <c r="J524" s="1" t="s">
        <v>9613</v>
      </c>
      <c r="K524" s="1" t="s">
        <v>9614</v>
      </c>
      <c r="L524" s="1">
        <v>-3.0</v>
      </c>
      <c r="M524" s="1">
        <v>0.0023</v>
      </c>
      <c r="N524" s="1">
        <v>12.207566666666667</v>
      </c>
      <c r="O524" s="1" t="s">
        <v>27</v>
      </c>
      <c r="P524" s="1" t="s">
        <v>9615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36</v>
      </c>
      <c r="B525" s="1" t="s">
        <v>17</v>
      </c>
      <c r="C525" s="1">
        <v>329.0</v>
      </c>
      <c r="D525" s="1">
        <v>0.0</v>
      </c>
      <c r="E525" s="1" t="s">
        <v>37</v>
      </c>
      <c r="F525" s="1" t="s">
        <v>30</v>
      </c>
      <c r="G525" s="1" t="s">
        <v>31</v>
      </c>
      <c r="H525" s="1" t="s">
        <v>9616</v>
      </c>
      <c r="I525" s="1" t="s">
        <v>9617</v>
      </c>
      <c r="J525" s="1" t="s">
        <v>9617</v>
      </c>
      <c r="K525" s="2"/>
      <c r="L525" s="1">
        <v>0.0</v>
      </c>
      <c r="M525" s="1"/>
      <c r="N525" s="1">
        <v>14.980816666666666</v>
      </c>
      <c r="O525" s="1" t="s">
        <v>7900</v>
      </c>
      <c r="P525" s="1" t="s">
        <v>9618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36</v>
      </c>
      <c r="B526" s="1" t="s">
        <v>17</v>
      </c>
      <c r="C526" s="1">
        <v>587.0</v>
      </c>
      <c r="D526" s="1">
        <v>0.0</v>
      </c>
      <c r="E526" s="1" t="s">
        <v>37</v>
      </c>
      <c r="F526" s="1" t="s">
        <v>30</v>
      </c>
      <c r="G526" s="1" t="s">
        <v>31</v>
      </c>
      <c r="H526" s="1" t="s">
        <v>9619</v>
      </c>
      <c r="I526" s="1" t="s">
        <v>9620</v>
      </c>
      <c r="J526" s="1" t="s">
        <v>9620</v>
      </c>
      <c r="K526" s="2"/>
      <c r="L526" s="1">
        <v>-2.0</v>
      </c>
      <c r="M526" s="1"/>
      <c r="N526" s="1">
        <v>12.3296</v>
      </c>
      <c r="O526" s="1" t="s">
        <v>7900</v>
      </c>
      <c r="P526" s="1" t="s">
        <v>9621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29</v>
      </c>
      <c r="B527" s="1" t="s">
        <v>17</v>
      </c>
      <c r="C527" s="1">
        <v>398.0</v>
      </c>
      <c r="D527" s="1">
        <v>0.0</v>
      </c>
      <c r="E527" s="2"/>
      <c r="F527" s="1" t="s">
        <v>30</v>
      </c>
      <c r="G527" s="1" t="s">
        <v>31</v>
      </c>
      <c r="H527" s="1" t="s">
        <v>9622</v>
      </c>
      <c r="I527" s="1" t="s">
        <v>9623</v>
      </c>
      <c r="J527" s="1" t="s">
        <v>9623</v>
      </c>
      <c r="K527" s="2"/>
      <c r="L527" s="1">
        <v>-3.0</v>
      </c>
      <c r="M527" s="1"/>
      <c r="N527" s="1">
        <v>11.6941</v>
      </c>
      <c r="O527" s="1" t="s">
        <v>7900</v>
      </c>
      <c r="P527" s="1" t="s">
        <v>9624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29</v>
      </c>
      <c r="B528" s="1" t="s">
        <v>17</v>
      </c>
      <c r="C528" s="1">
        <v>408.0</v>
      </c>
      <c r="D528" s="1">
        <v>0.0</v>
      </c>
      <c r="E528" s="2"/>
      <c r="F528" s="1" t="s">
        <v>30</v>
      </c>
      <c r="G528" s="1" t="s">
        <v>31</v>
      </c>
      <c r="H528" s="1" t="s">
        <v>9625</v>
      </c>
      <c r="I528" s="1" t="s">
        <v>9626</v>
      </c>
      <c r="J528" s="1" t="s">
        <v>9626</v>
      </c>
      <c r="K528" s="2"/>
      <c r="L528" s="1">
        <v>-2.0</v>
      </c>
      <c r="M528" s="1"/>
      <c r="N528" s="1">
        <v>12.096916666666667</v>
      </c>
      <c r="O528" s="1" t="s">
        <v>7900</v>
      </c>
      <c r="P528" s="1" t="s">
        <v>9627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36</v>
      </c>
      <c r="B529" s="1" t="s">
        <v>17</v>
      </c>
      <c r="C529" s="1">
        <v>329.0</v>
      </c>
      <c r="D529" s="1">
        <v>0.0</v>
      </c>
      <c r="E529" s="1" t="s">
        <v>37</v>
      </c>
      <c r="F529" s="1" t="s">
        <v>30</v>
      </c>
      <c r="G529" s="1" t="s">
        <v>31</v>
      </c>
      <c r="H529" s="1" t="s">
        <v>9628</v>
      </c>
      <c r="I529" s="1" t="s">
        <v>9629</v>
      </c>
      <c r="J529" s="1" t="s">
        <v>9629</v>
      </c>
      <c r="K529" s="2"/>
      <c r="L529" s="1">
        <v>-5.0</v>
      </c>
      <c r="M529" s="1"/>
      <c r="N529" s="1">
        <v>9.853866666666667</v>
      </c>
      <c r="O529" s="1" t="s">
        <v>7900</v>
      </c>
      <c r="P529" s="1" t="s">
        <v>9630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24</v>
      </c>
      <c r="B530" s="1" t="s">
        <v>17</v>
      </c>
      <c r="C530" s="1">
        <v>374.0</v>
      </c>
      <c r="D530" s="1">
        <v>0.0</v>
      </c>
      <c r="E530" s="1" t="s">
        <v>8471</v>
      </c>
      <c r="F530" s="1" t="s">
        <v>62</v>
      </c>
      <c r="G530" s="1" t="s">
        <v>31</v>
      </c>
      <c r="H530" s="1" t="s">
        <v>9631</v>
      </c>
      <c r="I530" s="1" t="s">
        <v>9632</v>
      </c>
      <c r="J530" s="1" t="s">
        <v>9633</v>
      </c>
      <c r="K530" s="1" t="s">
        <v>9634</v>
      </c>
      <c r="L530" s="1">
        <v>-8.0</v>
      </c>
      <c r="M530" s="1">
        <v>0.00155</v>
      </c>
      <c r="N530" s="1">
        <v>9.859316666666667</v>
      </c>
      <c r="O530" s="1" t="s">
        <v>27</v>
      </c>
      <c r="P530" s="1" t="s">
        <v>9635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24</v>
      </c>
      <c r="B531" s="1" t="s">
        <v>17</v>
      </c>
      <c r="C531" s="1">
        <v>351.0</v>
      </c>
      <c r="D531" s="1">
        <v>0.0</v>
      </c>
      <c r="E531" s="1" t="s">
        <v>8471</v>
      </c>
      <c r="F531" s="1" t="s">
        <v>62</v>
      </c>
      <c r="G531" s="1" t="s">
        <v>31</v>
      </c>
      <c r="H531" s="1" t="s">
        <v>9636</v>
      </c>
      <c r="I531" s="1" t="s">
        <v>9637</v>
      </c>
      <c r="J531" s="1" t="s">
        <v>9638</v>
      </c>
      <c r="K531" s="1" t="s">
        <v>9639</v>
      </c>
      <c r="L531" s="1">
        <v>3.0</v>
      </c>
      <c r="M531" s="1">
        <v>0.0035166666666666666</v>
      </c>
      <c r="N531" s="1">
        <v>12.984733333333333</v>
      </c>
      <c r="O531" s="1" t="s">
        <v>27</v>
      </c>
      <c r="P531" s="1" t="s">
        <v>9640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24</v>
      </c>
      <c r="B532" s="1" t="s">
        <v>17</v>
      </c>
      <c r="C532" s="1">
        <v>574.0</v>
      </c>
      <c r="D532" s="1">
        <v>0.0</v>
      </c>
      <c r="E532" s="1" t="s">
        <v>8471</v>
      </c>
      <c r="F532" s="1" t="s">
        <v>62</v>
      </c>
      <c r="G532" s="1" t="s">
        <v>31</v>
      </c>
      <c r="H532" s="1" t="s">
        <v>9641</v>
      </c>
      <c r="I532" s="1" t="s">
        <v>9642</v>
      </c>
      <c r="J532" s="1" t="s">
        <v>9643</v>
      </c>
      <c r="K532" s="1" t="s">
        <v>9644</v>
      </c>
      <c r="L532" s="1">
        <v>0.0</v>
      </c>
      <c r="M532" s="1">
        <v>0.00315</v>
      </c>
      <c r="N532" s="1">
        <v>10.96765</v>
      </c>
      <c r="O532" s="1" t="s">
        <v>27</v>
      </c>
      <c r="P532" s="1" t="s">
        <v>9645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36</v>
      </c>
      <c r="B533" s="1" t="s">
        <v>17</v>
      </c>
      <c r="C533" s="1">
        <v>329.0</v>
      </c>
      <c r="D533" s="1">
        <v>0.0</v>
      </c>
      <c r="E533" s="1" t="s">
        <v>37</v>
      </c>
      <c r="F533" s="1" t="s">
        <v>30</v>
      </c>
      <c r="G533" s="1" t="s">
        <v>31</v>
      </c>
      <c r="H533" s="1" t="s">
        <v>9646</v>
      </c>
      <c r="I533" s="1" t="s">
        <v>9647</v>
      </c>
      <c r="J533" s="1" t="s">
        <v>9647</v>
      </c>
      <c r="K533" s="2"/>
      <c r="L533" s="1">
        <v>-3.0</v>
      </c>
      <c r="M533" s="1"/>
      <c r="N533" s="1">
        <v>11.196233333333334</v>
      </c>
      <c r="O533" s="1" t="s">
        <v>7900</v>
      </c>
      <c r="P533" s="1" t="s">
        <v>9648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24</v>
      </c>
      <c r="B534" s="1" t="s">
        <v>17</v>
      </c>
      <c r="C534" s="1">
        <v>373.0</v>
      </c>
      <c r="D534" s="1">
        <v>0.0</v>
      </c>
      <c r="E534" s="1" t="s">
        <v>8471</v>
      </c>
      <c r="F534" s="1" t="s">
        <v>62</v>
      </c>
      <c r="G534" s="1" t="s">
        <v>31</v>
      </c>
      <c r="H534" s="1" t="s">
        <v>9649</v>
      </c>
      <c r="I534" s="1" t="s">
        <v>9650</v>
      </c>
      <c r="J534" s="1" t="s">
        <v>9651</v>
      </c>
      <c r="K534" s="1" t="s">
        <v>9652</v>
      </c>
      <c r="L534" s="1">
        <v>0.0</v>
      </c>
      <c r="M534" s="1">
        <v>0.0024333333333333334</v>
      </c>
      <c r="N534" s="1">
        <v>50.13891666666667</v>
      </c>
      <c r="O534" s="1" t="s">
        <v>27</v>
      </c>
      <c r="P534" s="1" t="s">
        <v>9653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24</v>
      </c>
      <c r="B535" s="1" t="s">
        <v>17</v>
      </c>
      <c r="C535" s="1">
        <v>558.0</v>
      </c>
      <c r="D535" s="1">
        <v>125.0</v>
      </c>
      <c r="E535" s="2"/>
      <c r="F535" s="1" t="s">
        <v>18</v>
      </c>
      <c r="G535" s="1" t="s">
        <v>31</v>
      </c>
      <c r="H535" s="1" t="s">
        <v>9654</v>
      </c>
      <c r="I535" s="1" t="s">
        <v>9655</v>
      </c>
      <c r="J535" s="1" t="s">
        <v>9655</v>
      </c>
      <c r="K535" s="2"/>
      <c r="L535" s="1">
        <v>-13.0</v>
      </c>
      <c r="M535" s="1"/>
      <c r="N535" s="1">
        <v>5.692433333333334</v>
      </c>
      <c r="O535" s="1" t="s">
        <v>27</v>
      </c>
      <c r="P535" s="1" t="s">
        <v>9656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29</v>
      </c>
      <c r="B536" s="1" t="s">
        <v>17</v>
      </c>
      <c r="C536" s="1">
        <v>518.0</v>
      </c>
      <c r="D536" s="1">
        <v>0.0</v>
      </c>
      <c r="E536" s="2"/>
      <c r="F536" s="1" t="s">
        <v>30</v>
      </c>
      <c r="G536" s="1" t="s">
        <v>31</v>
      </c>
      <c r="H536" s="1" t="s">
        <v>9657</v>
      </c>
      <c r="I536" s="1" t="s">
        <v>9658</v>
      </c>
      <c r="J536" s="1" t="s">
        <v>9658</v>
      </c>
      <c r="K536" s="2"/>
      <c r="L536" s="1">
        <v>-5.0</v>
      </c>
      <c r="M536" s="1"/>
      <c r="N536" s="1">
        <v>9.984716666666667</v>
      </c>
      <c r="O536" s="1" t="s">
        <v>7900</v>
      </c>
      <c r="P536" s="1" t="s">
        <v>9659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16</v>
      </c>
      <c r="B537" s="1" t="s">
        <v>17</v>
      </c>
      <c r="C537" s="1">
        <v>309.0</v>
      </c>
      <c r="D537" s="1">
        <v>0.0</v>
      </c>
      <c r="E537" s="2"/>
      <c r="F537" s="1" t="s">
        <v>18</v>
      </c>
      <c r="G537" s="1" t="s">
        <v>19</v>
      </c>
      <c r="H537" s="1" t="s">
        <v>9660</v>
      </c>
      <c r="I537" s="1" t="s">
        <v>9661</v>
      </c>
      <c r="J537" s="1" t="s">
        <v>9661</v>
      </c>
      <c r="K537" s="2"/>
      <c r="L537" s="1">
        <v>-2.0</v>
      </c>
      <c r="M537" s="1"/>
      <c r="N537" s="1">
        <v>2.5464</v>
      </c>
      <c r="O537" s="1" t="s">
        <v>22</v>
      </c>
      <c r="P537" s="1" t="s">
        <v>9662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29</v>
      </c>
      <c r="B538" s="1" t="s">
        <v>17</v>
      </c>
      <c r="C538" s="3">
        <v>448.0</v>
      </c>
      <c r="D538" s="1">
        <v>0.0</v>
      </c>
      <c r="E538" s="2"/>
      <c r="F538" s="1" t="s">
        <v>30</v>
      </c>
      <c r="G538" s="1" t="s">
        <v>31</v>
      </c>
      <c r="H538" s="1" t="s">
        <v>9663</v>
      </c>
      <c r="I538" s="1" t="s">
        <v>9664</v>
      </c>
      <c r="J538" s="1" t="s">
        <v>9664</v>
      </c>
      <c r="K538" s="2"/>
      <c r="L538" s="1">
        <v>0.0</v>
      </c>
      <c r="M538" s="1"/>
      <c r="N538" s="1">
        <v>14.441983333333333</v>
      </c>
      <c r="O538" s="1" t="s">
        <v>7900</v>
      </c>
      <c r="P538" s="1" t="s">
        <v>9665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29</v>
      </c>
      <c r="B539" s="1" t="s">
        <v>17</v>
      </c>
      <c r="C539" s="1">
        <v>264.0</v>
      </c>
      <c r="D539" s="1">
        <v>0.0</v>
      </c>
      <c r="E539" s="2"/>
      <c r="F539" s="1" t="s">
        <v>30</v>
      </c>
      <c r="G539" s="1" t="s">
        <v>31</v>
      </c>
      <c r="H539" s="1" t="s">
        <v>9666</v>
      </c>
      <c r="I539" s="1" t="s">
        <v>9667</v>
      </c>
      <c r="J539" s="1" t="s">
        <v>9667</v>
      </c>
      <c r="K539" s="2"/>
      <c r="L539" s="1">
        <v>0.0</v>
      </c>
      <c r="M539" s="1"/>
      <c r="N539" s="1">
        <v>15.376266666666666</v>
      </c>
      <c r="O539" s="1" t="s">
        <v>7900</v>
      </c>
      <c r="P539" s="1" t="s">
        <v>8337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98</v>
      </c>
      <c r="B540" s="1" t="s">
        <v>17</v>
      </c>
      <c r="C540" s="1">
        <v>329.0</v>
      </c>
      <c r="D540" s="1">
        <v>0.0</v>
      </c>
      <c r="E540" s="1" t="s">
        <v>2739</v>
      </c>
      <c r="F540" s="1" t="s">
        <v>30</v>
      </c>
      <c r="G540" s="1" t="s">
        <v>31</v>
      </c>
      <c r="H540" s="1" t="s">
        <v>9668</v>
      </c>
      <c r="I540" s="1" t="s">
        <v>9669</v>
      </c>
      <c r="J540" s="1" t="s">
        <v>9669</v>
      </c>
      <c r="K540" s="2"/>
      <c r="L540" s="1">
        <v>-4.0</v>
      </c>
      <c r="M540" s="1"/>
      <c r="N540" s="1">
        <v>10.237266666666667</v>
      </c>
      <c r="O540" s="1" t="s">
        <v>7900</v>
      </c>
      <c r="P540" s="1" t="s">
        <v>9670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36</v>
      </c>
      <c r="B541" s="1" t="s">
        <v>17</v>
      </c>
      <c r="C541" s="1">
        <v>364.0</v>
      </c>
      <c r="D541" s="1">
        <v>0.0</v>
      </c>
      <c r="E541" s="1" t="s">
        <v>37</v>
      </c>
      <c r="F541" s="1" t="s">
        <v>30</v>
      </c>
      <c r="G541" s="1" t="s">
        <v>31</v>
      </c>
      <c r="H541" s="1" t="s">
        <v>9671</v>
      </c>
      <c r="I541" s="1" t="s">
        <v>9672</v>
      </c>
      <c r="J541" s="1" t="s">
        <v>9672</v>
      </c>
      <c r="K541" s="2"/>
      <c r="L541" s="1">
        <v>0.0</v>
      </c>
      <c r="M541" s="1"/>
      <c r="N541" s="1">
        <v>16.556183333333333</v>
      </c>
      <c r="O541" s="1" t="s">
        <v>7900</v>
      </c>
      <c r="P541" s="1" t="s">
        <v>8607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36</v>
      </c>
      <c r="B542" s="1" t="s">
        <v>17</v>
      </c>
      <c r="C542" s="1">
        <v>369.0</v>
      </c>
      <c r="D542" s="1">
        <v>0.0</v>
      </c>
      <c r="E542" s="1" t="s">
        <v>37</v>
      </c>
      <c r="F542" s="1" t="s">
        <v>30</v>
      </c>
      <c r="G542" s="1" t="s">
        <v>31</v>
      </c>
      <c r="H542" s="1" t="s">
        <v>9673</v>
      </c>
      <c r="I542" s="1" t="s">
        <v>9674</v>
      </c>
      <c r="J542" s="1" t="s">
        <v>9674</v>
      </c>
      <c r="K542" s="2"/>
      <c r="L542" s="1">
        <v>-13.0</v>
      </c>
      <c r="M542" s="1"/>
      <c r="N542" s="1">
        <v>12.516183333333334</v>
      </c>
      <c r="O542" s="1" t="s">
        <v>7900</v>
      </c>
      <c r="P542" s="1" t="s">
        <v>9675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24</v>
      </c>
      <c r="B543" s="1" t="s">
        <v>17</v>
      </c>
      <c r="C543" s="3">
        <v>329.0</v>
      </c>
      <c r="D543" s="1">
        <v>0.0</v>
      </c>
      <c r="E543" s="1" t="s">
        <v>8471</v>
      </c>
      <c r="F543" s="1" t="s">
        <v>62</v>
      </c>
      <c r="G543" s="1" t="s">
        <v>31</v>
      </c>
      <c r="H543" s="1" t="s">
        <v>9676</v>
      </c>
      <c r="I543" s="1" t="s">
        <v>9677</v>
      </c>
      <c r="J543" s="1" t="s">
        <v>9678</v>
      </c>
      <c r="K543" s="1" t="s">
        <v>9679</v>
      </c>
      <c r="L543" s="1">
        <v>2.0</v>
      </c>
      <c r="M543" s="1">
        <v>0.0021</v>
      </c>
      <c r="N543" s="1">
        <v>5.800966666666667</v>
      </c>
      <c r="O543" s="1" t="s">
        <v>27</v>
      </c>
      <c r="P543" s="1" t="s">
        <v>8088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29</v>
      </c>
      <c r="B544" s="1" t="s">
        <v>17</v>
      </c>
      <c r="C544" s="3">
        <v>371.0</v>
      </c>
      <c r="D544" s="1">
        <v>0.0</v>
      </c>
      <c r="E544" s="2"/>
      <c r="F544" s="1" t="s">
        <v>30</v>
      </c>
      <c r="G544" s="1" t="s">
        <v>19</v>
      </c>
      <c r="H544" s="1" t="s">
        <v>9680</v>
      </c>
      <c r="I544" s="1" t="s">
        <v>9681</v>
      </c>
      <c r="J544" s="1" t="s">
        <v>9681</v>
      </c>
      <c r="K544" s="2"/>
      <c r="L544" s="1">
        <v>4.0</v>
      </c>
      <c r="M544" s="1"/>
      <c r="N544" s="1">
        <v>19.184583333333332</v>
      </c>
      <c r="O544" s="1" t="s">
        <v>7900</v>
      </c>
      <c r="P544" s="1" t="s">
        <v>9682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24</v>
      </c>
      <c r="B545" s="1" t="s">
        <v>17</v>
      </c>
      <c r="C545" s="1">
        <v>368.0</v>
      </c>
      <c r="D545" s="1">
        <v>0.0</v>
      </c>
      <c r="E545" s="1" t="s">
        <v>8471</v>
      </c>
      <c r="F545" s="1" t="s">
        <v>62</v>
      </c>
      <c r="G545" s="1" t="s">
        <v>19</v>
      </c>
      <c r="H545" s="1" t="s">
        <v>9683</v>
      </c>
      <c r="I545" s="1" t="s">
        <v>9684</v>
      </c>
      <c r="J545" s="1" t="s">
        <v>9685</v>
      </c>
      <c r="K545" s="1" t="s">
        <v>9686</v>
      </c>
      <c r="L545" s="1">
        <v>1.0</v>
      </c>
      <c r="M545" s="1">
        <v>0.0019333333333333333</v>
      </c>
      <c r="N545" s="1">
        <v>10.93845</v>
      </c>
      <c r="O545" s="1" t="s">
        <v>27</v>
      </c>
      <c r="P545" s="1" t="s">
        <v>9687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24</v>
      </c>
      <c r="B546" s="1" t="s">
        <v>17</v>
      </c>
      <c r="C546" s="1">
        <v>927.0</v>
      </c>
      <c r="D546" s="1">
        <v>0.0</v>
      </c>
      <c r="E546" s="1" t="s">
        <v>8471</v>
      </c>
      <c r="F546" s="1" t="s">
        <v>62</v>
      </c>
      <c r="G546" s="1" t="s">
        <v>31</v>
      </c>
      <c r="H546" s="1" t="s">
        <v>9688</v>
      </c>
      <c r="I546" s="1" t="s">
        <v>9689</v>
      </c>
      <c r="J546" s="1" t="s">
        <v>9690</v>
      </c>
      <c r="K546" s="1" t="s">
        <v>9691</v>
      </c>
      <c r="L546" s="1">
        <v>10.0</v>
      </c>
      <c r="M546" s="1">
        <v>0.0027833333333333334</v>
      </c>
      <c r="N546" s="1">
        <v>14.959133333333334</v>
      </c>
      <c r="O546" s="1" t="s">
        <v>27</v>
      </c>
      <c r="P546" s="1" t="s">
        <v>9692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36</v>
      </c>
      <c r="B547" s="1" t="s">
        <v>17</v>
      </c>
      <c r="C547" s="1">
        <v>404.0</v>
      </c>
      <c r="D547" s="1">
        <v>0.0</v>
      </c>
      <c r="E547" s="1" t="s">
        <v>37</v>
      </c>
      <c r="F547" s="1" t="s">
        <v>30</v>
      </c>
      <c r="G547" s="1" t="s">
        <v>31</v>
      </c>
      <c r="H547" s="1" t="s">
        <v>9693</v>
      </c>
      <c r="I547" s="1" t="s">
        <v>9694</v>
      </c>
      <c r="J547" s="1" t="s">
        <v>9694</v>
      </c>
      <c r="K547" s="2"/>
      <c r="L547" s="1">
        <v>-2.0</v>
      </c>
      <c r="M547" s="1"/>
      <c r="N547" s="1">
        <v>12.5153</v>
      </c>
      <c r="O547" s="1" t="s">
        <v>7900</v>
      </c>
      <c r="P547" s="1" t="s">
        <v>9695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16</v>
      </c>
      <c r="B548" s="1" t="s">
        <v>17</v>
      </c>
      <c r="C548" s="1">
        <v>309.0</v>
      </c>
      <c r="D548" s="1">
        <v>0.0</v>
      </c>
      <c r="E548" s="2"/>
      <c r="F548" s="1" t="s">
        <v>18</v>
      </c>
      <c r="G548" s="1" t="s">
        <v>19</v>
      </c>
      <c r="H548" s="1" t="s">
        <v>9696</v>
      </c>
      <c r="I548" s="1" t="s">
        <v>9697</v>
      </c>
      <c r="J548" s="1" t="s">
        <v>9697</v>
      </c>
      <c r="K548" s="2"/>
      <c r="L548" s="1">
        <v>-4.0</v>
      </c>
      <c r="M548" s="1"/>
      <c r="N548" s="1">
        <v>0.43976666666666664</v>
      </c>
      <c r="O548" s="1" t="s">
        <v>22</v>
      </c>
      <c r="P548" s="1" t="s">
        <v>9698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24</v>
      </c>
      <c r="B549" s="1" t="s">
        <v>17</v>
      </c>
      <c r="C549" s="1">
        <v>393.0</v>
      </c>
      <c r="D549" s="1">
        <v>54.0</v>
      </c>
      <c r="E549" s="2"/>
      <c r="F549" s="1" t="s">
        <v>18</v>
      </c>
      <c r="G549" s="1" t="s">
        <v>31</v>
      </c>
      <c r="H549" s="1" t="s">
        <v>9699</v>
      </c>
      <c r="I549" s="1" t="s">
        <v>9700</v>
      </c>
      <c r="J549" s="1" t="s">
        <v>9700</v>
      </c>
      <c r="K549" s="2"/>
      <c r="L549" s="1">
        <v>-7.0</v>
      </c>
      <c r="M549" s="1"/>
      <c r="N549" s="1">
        <v>12.170683333333333</v>
      </c>
      <c r="O549" s="1" t="s">
        <v>27</v>
      </c>
      <c r="P549" s="1" t="s">
        <v>9701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29</v>
      </c>
      <c r="B550" s="1" t="s">
        <v>17</v>
      </c>
      <c r="C550" s="1">
        <v>264.0</v>
      </c>
      <c r="D550" s="1">
        <v>0.0</v>
      </c>
      <c r="E550" s="2"/>
      <c r="F550" s="1" t="s">
        <v>30</v>
      </c>
      <c r="G550" s="1" t="s">
        <v>31</v>
      </c>
      <c r="H550" s="1" t="s">
        <v>9702</v>
      </c>
      <c r="I550" s="1" t="s">
        <v>9703</v>
      </c>
      <c r="J550" s="1" t="s">
        <v>9703</v>
      </c>
      <c r="K550" s="2"/>
      <c r="L550" s="1">
        <v>-6.0</v>
      </c>
      <c r="M550" s="1"/>
      <c r="N550" s="1">
        <v>8.482483333333333</v>
      </c>
      <c r="O550" s="1" t="s">
        <v>7900</v>
      </c>
      <c r="P550" s="1" t="s">
        <v>7981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29</v>
      </c>
      <c r="B551" s="1" t="s">
        <v>17</v>
      </c>
      <c r="C551" s="1">
        <v>453.0</v>
      </c>
      <c r="D551" s="1">
        <v>0.0</v>
      </c>
      <c r="E551" s="2"/>
      <c r="F551" s="1" t="s">
        <v>30</v>
      </c>
      <c r="G551" s="1" t="s">
        <v>31</v>
      </c>
      <c r="H551" s="1" t="s">
        <v>9704</v>
      </c>
      <c r="I551" s="1" t="s">
        <v>9705</v>
      </c>
      <c r="J551" s="1" t="s">
        <v>9705</v>
      </c>
      <c r="K551" s="2"/>
      <c r="L551" s="1">
        <v>0.0</v>
      </c>
      <c r="M551" s="1"/>
      <c r="N551" s="1">
        <v>14.43275</v>
      </c>
      <c r="O551" s="1" t="s">
        <v>7900</v>
      </c>
      <c r="P551" s="1" t="s">
        <v>8000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98</v>
      </c>
      <c r="B552" s="1" t="s">
        <v>17</v>
      </c>
      <c r="C552" s="1">
        <v>329.0</v>
      </c>
      <c r="D552" s="1">
        <v>0.0</v>
      </c>
      <c r="E552" s="1" t="s">
        <v>9706</v>
      </c>
      <c r="F552" s="1" t="s">
        <v>30</v>
      </c>
      <c r="G552" s="1" t="s">
        <v>31</v>
      </c>
      <c r="H552" s="1" t="s">
        <v>9707</v>
      </c>
      <c r="I552" s="1" t="s">
        <v>9708</v>
      </c>
      <c r="J552" s="1" t="s">
        <v>9708</v>
      </c>
      <c r="K552" s="2"/>
      <c r="L552" s="1">
        <v>-2.0</v>
      </c>
      <c r="M552" s="1"/>
      <c r="N552" s="1">
        <v>12.76925</v>
      </c>
      <c r="O552" s="1" t="s">
        <v>7900</v>
      </c>
      <c r="P552" s="1" t="s">
        <v>744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29</v>
      </c>
      <c r="B553" s="1" t="s">
        <v>17</v>
      </c>
      <c r="C553" s="3">
        <v>264.0</v>
      </c>
      <c r="D553" s="1">
        <v>0.0</v>
      </c>
      <c r="E553" s="2"/>
      <c r="F553" s="1" t="s">
        <v>30</v>
      </c>
      <c r="G553" s="1" t="s">
        <v>31</v>
      </c>
      <c r="H553" s="1" t="s">
        <v>9709</v>
      </c>
      <c r="I553" s="1" t="s">
        <v>9710</v>
      </c>
      <c r="J553" s="1" t="s">
        <v>9710</v>
      </c>
      <c r="K553" s="2"/>
      <c r="L553" s="1">
        <v>-6.0</v>
      </c>
      <c r="M553" s="1"/>
      <c r="N553" s="1">
        <v>8.304883333333333</v>
      </c>
      <c r="O553" s="1" t="s">
        <v>7900</v>
      </c>
      <c r="P553" s="1" t="s">
        <v>9711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36</v>
      </c>
      <c r="B554" s="1" t="s">
        <v>17</v>
      </c>
      <c r="C554" s="1">
        <v>313.0</v>
      </c>
      <c r="D554" s="1">
        <v>0.0</v>
      </c>
      <c r="E554" s="1" t="s">
        <v>37</v>
      </c>
      <c r="F554" s="1" t="s">
        <v>30</v>
      </c>
      <c r="G554" s="1" t="s">
        <v>31</v>
      </c>
      <c r="H554" s="1" t="s">
        <v>9712</v>
      </c>
      <c r="I554" s="1" t="s">
        <v>9713</v>
      </c>
      <c r="J554" s="1" t="s">
        <v>9713</v>
      </c>
      <c r="K554" s="2"/>
      <c r="L554" s="1">
        <v>-1.0</v>
      </c>
      <c r="M554" s="1"/>
      <c r="N554" s="1">
        <v>13.552916666666667</v>
      </c>
      <c r="O554" s="1" t="s">
        <v>7900</v>
      </c>
      <c r="P554" s="1" t="s">
        <v>9714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16</v>
      </c>
      <c r="B555" s="1" t="s">
        <v>17</v>
      </c>
      <c r="C555" s="1">
        <v>55.0</v>
      </c>
      <c r="D555" s="1">
        <v>0.0</v>
      </c>
      <c r="E555" s="2"/>
      <c r="F555" s="1" t="s">
        <v>18</v>
      </c>
      <c r="G555" s="1" t="s">
        <v>19</v>
      </c>
      <c r="H555" s="1" t="s">
        <v>9715</v>
      </c>
      <c r="I555" s="1" t="s">
        <v>9716</v>
      </c>
      <c r="J555" s="1" t="s">
        <v>9716</v>
      </c>
      <c r="K555" s="2"/>
      <c r="L555" s="1">
        <v>-4.0</v>
      </c>
      <c r="M555" s="1"/>
      <c r="N555" s="1">
        <v>1.0002666666666666</v>
      </c>
      <c r="O555" s="1" t="s">
        <v>22</v>
      </c>
      <c r="P555" s="1" t="s">
        <v>9717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16</v>
      </c>
      <c r="B556" s="1" t="s">
        <v>17</v>
      </c>
      <c r="C556" s="1">
        <v>673.0</v>
      </c>
      <c r="D556" s="1">
        <v>0.0</v>
      </c>
      <c r="E556" s="2"/>
      <c r="F556" s="1" t="s">
        <v>18</v>
      </c>
      <c r="G556" s="1" t="s">
        <v>19</v>
      </c>
      <c r="H556" s="1" t="s">
        <v>9718</v>
      </c>
      <c r="I556" s="1" t="s">
        <v>9719</v>
      </c>
      <c r="J556" s="1" t="s">
        <v>9719</v>
      </c>
      <c r="K556" s="2"/>
      <c r="L556" s="1">
        <v>-3.0</v>
      </c>
      <c r="M556" s="1"/>
      <c r="N556" s="1">
        <v>1.3372666666666666</v>
      </c>
      <c r="O556" s="1" t="s">
        <v>22</v>
      </c>
      <c r="P556" s="1" t="s">
        <v>9720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98</v>
      </c>
      <c r="B557" s="1" t="s">
        <v>17</v>
      </c>
      <c r="C557" s="3">
        <v>723.0</v>
      </c>
      <c r="D557" s="1">
        <v>0.0</v>
      </c>
      <c r="E557" s="1" t="s">
        <v>364</v>
      </c>
      <c r="F557" s="1" t="s">
        <v>30</v>
      </c>
      <c r="G557" s="1" t="s">
        <v>31</v>
      </c>
      <c r="H557" s="1" t="s">
        <v>9721</v>
      </c>
      <c r="I557" s="1" t="s">
        <v>9722</v>
      </c>
      <c r="J557" s="1" t="s">
        <v>9722</v>
      </c>
      <c r="K557" s="2"/>
      <c r="L557" s="1">
        <v>1.0</v>
      </c>
      <c r="M557" s="1"/>
      <c r="N557" s="1">
        <v>16.88185</v>
      </c>
      <c r="O557" s="1" t="s">
        <v>7900</v>
      </c>
      <c r="P557" s="1" t="s">
        <v>9723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36</v>
      </c>
      <c r="B558" s="1" t="s">
        <v>17</v>
      </c>
      <c r="C558" s="1">
        <v>224.0</v>
      </c>
      <c r="D558" s="1">
        <v>0.0</v>
      </c>
      <c r="E558" s="1" t="s">
        <v>37</v>
      </c>
      <c r="F558" s="1" t="s">
        <v>30</v>
      </c>
      <c r="G558" s="1" t="s">
        <v>31</v>
      </c>
      <c r="H558" s="1" t="s">
        <v>9724</v>
      </c>
      <c r="I558" s="1" t="s">
        <v>9725</v>
      </c>
      <c r="J558" s="1" t="s">
        <v>9725</v>
      </c>
      <c r="K558" s="2"/>
      <c r="L558" s="1">
        <v>-9.0</v>
      </c>
      <c r="M558" s="1"/>
      <c r="N558" s="1">
        <v>5.333466666666666</v>
      </c>
      <c r="O558" s="1" t="s">
        <v>7900</v>
      </c>
      <c r="P558" s="1" t="s">
        <v>8387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29</v>
      </c>
      <c r="B559" s="1" t="s">
        <v>17</v>
      </c>
      <c r="C559" s="1">
        <v>394.0</v>
      </c>
      <c r="D559" s="1">
        <v>0.0</v>
      </c>
      <c r="E559" s="2"/>
      <c r="F559" s="1" t="s">
        <v>30</v>
      </c>
      <c r="G559" s="1" t="s">
        <v>31</v>
      </c>
      <c r="H559" s="1" t="s">
        <v>9726</v>
      </c>
      <c r="I559" s="1" t="s">
        <v>9727</v>
      </c>
      <c r="J559" s="1" t="s">
        <v>9727</v>
      </c>
      <c r="K559" s="2"/>
      <c r="L559" s="1">
        <v>0.0</v>
      </c>
      <c r="M559" s="1"/>
      <c r="N559" s="1">
        <v>14.407033333333333</v>
      </c>
      <c r="O559" s="1" t="s">
        <v>7900</v>
      </c>
      <c r="P559" s="1" t="s">
        <v>9728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36</v>
      </c>
      <c r="B560" s="1" t="s">
        <v>17</v>
      </c>
      <c r="C560" s="1">
        <v>329.0</v>
      </c>
      <c r="D560" s="1">
        <v>0.0</v>
      </c>
      <c r="E560" s="1" t="s">
        <v>37</v>
      </c>
      <c r="F560" s="1" t="s">
        <v>30</v>
      </c>
      <c r="G560" s="1" t="s">
        <v>31</v>
      </c>
      <c r="H560" s="1" t="s">
        <v>9729</v>
      </c>
      <c r="I560" s="1" t="s">
        <v>9730</v>
      </c>
      <c r="J560" s="1" t="s">
        <v>9730</v>
      </c>
      <c r="K560" s="2"/>
      <c r="L560" s="1">
        <v>1.0</v>
      </c>
      <c r="M560" s="1"/>
      <c r="N560" s="1">
        <v>16.711766666666666</v>
      </c>
      <c r="O560" s="1" t="s">
        <v>7900</v>
      </c>
      <c r="P560" s="1" t="s">
        <v>8390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36</v>
      </c>
      <c r="B561" s="1" t="s">
        <v>17</v>
      </c>
      <c r="C561" s="1">
        <v>642.0</v>
      </c>
      <c r="D561" s="1">
        <v>0.0</v>
      </c>
      <c r="E561" s="1" t="s">
        <v>37</v>
      </c>
      <c r="F561" s="1" t="s">
        <v>30</v>
      </c>
      <c r="G561" s="1" t="s">
        <v>31</v>
      </c>
      <c r="H561" s="1" t="s">
        <v>9731</v>
      </c>
      <c r="I561" s="1" t="s">
        <v>9732</v>
      </c>
      <c r="J561" s="1" t="s">
        <v>9732</v>
      </c>
      <c r="K561" s="2"/>
      <c r="L561" s="1">
        <v>-2.0</v>
      </c>
      <c r="M561" s="1"/>
      <c r="N561" s="1">
        <v>12.337183333333334</v>
      </c>
      <c r="O561" s="1" t="s">
        <v>7900</v>
      </c>
      <c r="P561" s="1" t="s">
        <v>9733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24</v>
      </c>
      <c r="B562" s="1" t="s">
        <v>17</v>
      </c>
      <c r="C562" s="1">
        <v>346.0</v>
      </c>
      <c r="D562" s="1">
        <v>0.0</v>
      </c>
      <c r="E562" s="1" t="s">
        <v>8471</v>
      </c>
      <c r="F562" s="1" t="s">
        <v>62</v>
      </c>
      <c r="G562" s="1" t="s">
        <v>31</v>
      </c>
      <c r="H562" s="1" t="s">
        <v>9734</v>
      </c>
      <c r="I562" s="1" t="s">
        <v>9735</v>
      </c>
      <c r="J562" s="1" t="s">
        <v>9736</v>
      </c>
      <c r="K562" s="1" t="s">
        <v>9737</v>
      </c>
      <c r="L562" s="1">
        <v>-4.0</v>
      </c>
      <c r="M562" s="1">
        <v>0.0031</v>
      </c>
      <c r="N562" s="1">
        <v>8.7862</v>
      </c>
      <c r="O562" s="1" t="s">
        <v>27</v>
      </c>
      <c r="P562" s="1" t="s">
        <v>9738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24</v>
      </c>
      <c r="B563" s="1" t="s">
        <v>17</v>
      </c>
      <c r="C563" s="1">
        <v>314.0</v>
      </c>
      <c r="D563" s="1">
        <v>0.0</v>
      </c>
      <c r="E563" s="1" t="s">
        <v>8471</v>
      </c>
      <c r="F563" s="1" t="s">
        <v>62</v>
      </c>
      <c r="G563" s="1" t="s">
        <v>31</v>
      </c>
      <c r="H563" s="1" t="s">
        <v>9739</v>
      </c>
      <c r="I563" s="1" t="s">
        <v>9740</v>
      </c>
      <c r="J563" s="1" t="s">
        <v>9741</v>
      </c>
      <c r="K563" s="1" t="s">
        <v>9742</v>
      </c>
      <c r="L563" s="1">
        <v>0.0</v>
      </c>
      <c r="M563" s="1">
        <v>0.011783333333333333</v>
      </c>
      <c r="N563" s="1">
        <v>11.768516666666667</v>
      </c>
      <c r="O563" s="1" t="s">
        <v>27</v>
      </c>
      <c r="P563" s="1" t="s">
        <v>8869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29</v>
      </c>
      <c r="B564" s="1" t="s">
        <v>17</v>
      </c>
      <c r="C564" s="1">
        <v>652.0</v>
      </c>
      <c r="D564" s="1">
        <v>0.0</v>
      </c>
      <c r="E564" s="2"/>
      <c r="F564" s="1" t="s">
        <v>30</v>
      </c>
      <c r="G564" s="1" t="s">
        <v>31</v>
      </c>
      <c r="H564" s="1" t="s">
        <v>9743</v>
      </c>
      <c r="I564" s="1" t="s">
        <v>9744</v>
      </c>
      <c r="J564" s="1" t="s">
        <v>9744</v>
      </c>
      <c r="K564" s="2"/>
      <c r="L564" s="1">
        <v>-1.0</v>
      </c>
      <c r="M564" s="1"/>
      <c r="N564" s="1">
        <v>13.889466666666667</v>
      </c>
      <c r="O564" s="1" t="s">
        <v>7900</v>
      </c>
      <c r="P564" s="1" t="s">
        <v>9745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24</v>
      </c>
      <c r="B565" s="1" t="s">
        <v>17</v>
      </c>
      <c r="C565" s="3">
        <v>199.0</v>
      </c>
      <c r="D565" s="1">
        <v>50.0</v>
      </c>
      <c r="E565" s="2"/>
      <c r="F565" s="1" t="s">
        <v>18</v>
      </c>
      <c r="G565" s="1" t="s">
        <v>19</v>
      </c>
      <c r="H565" s="1" t="s">
        <v>9746</v>
      </c>
      <c r="I565" s="1" t="s">
        <v>9747</v>
      </c>
      <c r="J565" s="1" t="s">
        <v>9747</v>
      </c>
      <c r="K565" s="2"/>
      <c r="L565" s="1">
        <v>-3.0</v>
      </c>
      <c r="M565" s="1"/>
      <c r="N565" s="1">
        <v>29.717866666666666</v>
      </c>
      <c r="O565" s="1" t="s">
        <v>27</v>
      </c>
      <c r="P565" s="1" t="s">
        <v>8539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98</v>
      </c>
      <c r="B566" s="1" t="s">
        <v>17</v>
      </c>
      <c r="C566" s="1">
        <v>528.0</v>
      </c>
      <c r="D566" s="1">
        <v>0.0</v>
      </c>
      <c r="E566" s="1" t="s">
        <v>1183</v>
      </c>
      <c r="F566" s="1" t="s">
        <v>30</v>
      </c>
      <c r="G566" s="1" t="s">
        <v>31</v>
      </c>
      <c r="H566" s="1" t="s">
        <v>9748</v>
      </c>
      <c r="I566" s="1" t="s">
        <v>9749</v>
      </c>
      <c r="J566" s="1" t="s">
        <v>9749</v>
      </c>
      <c r="K566" s="2"/>
      <c r="L566" s="1">
        <v>-4.0</v>
      </c>
      <c r="M566" s="1"/>
      <c r="N566" s="1">
        <v>10.182683333333333</v>
      </c>
      <c r="O566" s="1" t="s">
        <v>7900</v>
      </c>
      <c r="P566" s="1" t="s">
        <v>9750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24</v>
      </c>
      <c r="B567" s="1" t="s">
        <v>17</v>
      </c>
      <c r="C567" s="1">
        <v>199.0</v>
      </c>
      <c r="D567" s="1">
        <v>50.0</v>
      </c>
      <c r="E567" s="2"/>
      <c r="F567" s="1" t="s">
        <v>18</v>
      </c>
      <c r="G567" s="1" t="s">
        <v>31</v>
      </c>
      <c r="H567" s="1" t="s">
        <v>9751</v>
      </c>
      <c r="I567" s="1" t="s">
        <v>9752</v>
      </c>
      <c r="J567" s="1" t="s">
        <v>9752</v>
      </c>
      <c r="K567" s="2"/>
      <c r="L567" s="1">
        <v>-6.0</v>
      </c>
      <c r="M567" s="1"/>
      <c r="N567" s="1">
        <v>24.42135</v>
      </c>
      <c r="O567" s="1" t="s">
        <v>27</v>
      </c>
      <c r="P567" s="1" t="s">
        <v>6943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36</v>
      </c>
      <c r="B568" s="1" t="s">
        <v>17</v>
      </c>
      <c r="C568" s="1">
        <v>354.0</v>
      </c>
      <c r="D568" s="1">
        <v>0.0</v>
      </c>
      <c r="E568" s="1" t="s">
        <v>37</v>
      </c>
      <c r="F568" s="1" t="s">
        <v>30</v>
      </c>
      <c r="G568" s="1" t="s">
        <v>31</v>
      </c>
      <c r="H568" s="1" t="s">
        <v>9753</v>
      </c>
      <c r="I568" s="1" t="s">
        <v>9754</v>
      </c>
      <c r="J568" s="1" t="s">
        <v>9754</v>
      </c>
      <c r="K568" s="2"/>
      <c r="L568" s="1">
        <v>-4.0</v>
      </c>
      <c r="M568" s="1"/>
      <c r="N568" s="1">
        <v>10.339466666666667</v>
      </c>
      <c r="O568" s="1" t="s">
        <v>7900</v>
      </c>
      <c r="P568" s="1" t="s">
        <v>9755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24</v>
      </c>
      <c r="B569" s="1" t="s">
        <v>17</v>
      </c>
      <c r="C569" s="3">
        <v>249.0</v>
      </c>
      <c r="D569" s="1">
        <v>0.0</v>
      </c>
      <c r="E569" s="1" t="s">
        <v>8471</v>
      </c>
      <c r="F569" s="1" t="s">
        <v>62</v>
      </c>
      <c r="G569" s="1" t="s">
        <v>31</v>
      </c>
      <c r="H569" s="1" t="s">
        <v>9756</v>
      </c>
      <c r="I569" s="1" t="s">
        <v>9757</v>
      </c>
      <c r="J569" s="1" t="s">
        <v>9758</v>
      </c>
      <c r="K569" s="1" t="s">
        <v>9759</v>
      </c>
      <c r="L569" s="1">
        <v>-2.0</v>
      </c>
      <c r="M569" s="1">
        <v>0.0025666666666666667</v>
      </c>
      <c r="N569" s="1">
        <v>11.840233333333334</v>
      </c>
      <c r="O569" s="1" t="s">
        <v>27</v>
      </c>
      <c r="P569" s="1" t="s">
        <v>5085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16</v>
      </c>
      <c r="B570" s="1" t="s">
        <v>17</v>
      </c>
      <c r="C570" s="1">
        <v>20.0</v>
      </c>
      <c r="D570" s="1">
        <v>35.0</v>
      </c>
      <c r="E570" s="2"/>
      <c r="F570" s="1" t="s">
        <v>18</v>
      </c>
      <c r="G570" s="1" t="s">
        <v>19</v>
      </c>
      <c r="H570" s="1" t="s">
        <v>9760</v>
      </c>
      <c r="I570" s="1" t="s">
        <v>9761</v>
      </c>
      <c r="J570" s="1" t="s">
        <v>9761</v>
      </c>
      <c r="K570" s="2"/>
      <c r="L570" s="1">
        <v>-4.0</v>
      </c>
      <c r="M570" s="1"/>
      <c r="N570" s="1">
        <v>0.14195</v>
      </c>
      <c r="O570" s="1" t="s">
        <v>22</v>
      </c>
      <c r="P570" s="1" t="s">
        <v>9762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24</v>
      </c>
      <c r="B571" s="1" t="s">
        <v>17</v>
      </c>
      <c r="C571" s="1">
        <v>498.0</v>
      </c>
      <c r="D571" s="1">
        <v>0.0</v>
      </c>
      <c r="E571" s="1" t="s">
        <v>8471</v>
      </c>
      <c r="F571" s="1" t="s">
        <v>62</v>
      </c>
      <c r="G571" s="1" t="s">
        <v>19</v>
      </c>
      <c r="H571" s="1" t="s">
        <v>9763</v>
      </c>
      <c r="I571" s="1" t="s">
        <v>9764</v>
      </c>
      <c r="J571" s="1" t="s">
        <v>9765</v>
      </c>
      <c r="K571" s="1" t="s">
        <v>9766</v>
      </c>
      <c r="L571" s="1">
        <v>-9.0</v>
      </c>
      <c r="M571" s="1">
        <v>0.006933333333333333</v>
      </c>
      <c r="N571" s="1">
        <v>44.896166666666666</v>
      </c>
      <c r="O571" s="1" t="s">
        <v>27</v>
      </c>
      <c r="P571" s="1" t="s">
        <v>9767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24</v>
      </c>
      <c r="B572" s="1" t="s">
        <v>17</v>
      </c>
      <c r="C572" s="1">
        <v>498.0</v>
      </c>
      <c r="D572" s="1">
        <v>0.0</v>
      </c>
      <c r="E572" s="1" t="s">
        <v>8471</v>
      </c>
      <c r="F572" s="1" t="s">
        <v>62</v>
      </c>
      <c r="G572" s="1" t="s">
        <v>31</v>
      </c>
      <c r="H572" s="1" t="s">
        <v>9768</v>
      </c>
      <c r="I572" s="1" t="s">
        <v>9769</v>
      </c>
      <c r="J572" s="1" t="s">
        <v>9770</v>
      </c>
      <c r="K572" s="1" t="s">
        <v>9771</v>
      </c>
      <c r="L572" s="1">
        <v>-2.0</v>
      </c>
      <c r="M572" s="1">
        <v>0.0024666666666666665</v>
      </c>
      <c r="N572" s="1">
        <v>63.08486666666667</v>
      </c>
      <c r="O572" s="1" t="s">
        <v>27</v>
      </c>
      <c r="P572" s="1" t="s">
        <v>9772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29</v>
      </c>
      <c r="B573" s="1" t="s">
        <v>1749</v>
      </c>
      <c r="C573" s="3">
        <v>388.0</v>
      </c>
      <c r="D573" s="1">
        <v>0.0</v>
      </c>
      <c r="E573" s="2"/>
      <c r="F573" s="1" t="s">
        <v>30</v>
      </c>
      <c r="G573" s="1" t="s">
        <v>31</v>
      </c>
      <c r="H573" s="1" t="s">
        <v>9773</v>
      </c>
      <c r="I573" s="1" t="s">
        <v>9774</v>
      </c>
      <c r="J573" s="1" t="s">
        <v>9774</v>
      </c>
      <c r="K573" s="2"/>
      <c r="L573" s="1">
        <v>-8.0</v>
      </c>
      <c r="M573" s="1"/>
      <c r="N573" s="1">
        <v>6.8265</v>
      </c>
      <c r="O573" s="1" t="s">
        <v>7900</v>
      </c>
      <c r="P573" s="1" t="s">
        <v>9775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16</v>
      </c>
      <c r="B574" s="1" t="s">
        <v>17</v>
      </c>
      <c r="C574" s="1">
        <v>298.0</v>
      </c>
      <c r="D574" s="1">
        <v>0.0</v>
      </c>
      <c r="E574" s="2"/>
      <c r="F574" s="1" t="s">
        <v>18</v>
      </c>
      <c r="G574" s="1" t="s">
        <v>19</v>
      </c>
      <c r="H574" s="1" t="s">
        <v>9776</v>
      </c>
      <c r="I574" s="1" t="s">
        <v>9777</v>
      </c>
      <c r="J574" s="1" t="s">
        <v>9777</v>
      </c>
      <c r="K574" s="2"/>
      <c r="L574" s="1">
        <v>0.0</v>
      </c>
      <c r="M574" s="1"/>
      <c r="N574" s="1">
        <v>4.827633333333333</v>
      </c>
      <c r="O574" s="1" t="s">
        <v>22</v>
      </c>
      <c r="P574" s="1" t="s">
        <v>9778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36</v>
      </c>
      <c r="B575" s="1" t="s">
        <v>17</v>
      </c>
      <c r="C575" s="3">
        <v>321.0</v>
      </c>
      <c r="D575" s="1">
        <v>0.0</v>
      </c>
      <c r="E575" s="1" t="s">
        <v>37</v>
      </c>
      <c r="F575" s="1" t="s">
        <v>30</v>
      </c>
      <c r="G575" s="1" t="s">
        <v>31</v>
      </c>
      <c r="H575" s="1" t="s">
        <v>9779</v>
      </c>
      <c r="I575" s="1" t="s">
        <v>9780</v>
      </c>
      <c r="J575" s="1" t="s">
        <v>9780</v>
      </c>
      <c r="K575" s="2"/>
      <c r="L575" s="1">
        <v>-3.0</v>
      </c>
      <c r="M575" s="1"/>
      <c r="N575" s="1">
        <v>11.9031</v>
      </c>
      <c r="O575" s="1" t="s">
        <v>7900</v>
      </c>
      <c r="P575" s="1" t="s">
        <v>9781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36</v>
      </c>
      <c r="B576" s="3" t="s">
        <v>17</v>
      </c>
      <c r="C576" s="1">
        <v>429.0</v>
      </c>
      <c r="D576" s="1">
        <v>0.0</v>
      </c>
      <c r="E576" s="1" t="s">
        <v>37</v>
      </c>
      <c r="F576" s="1" t="s">
        <v>30</v>
      </c>
      <c r="G576" s="1" t="s">
        <v>31</v>
      </c>
      <c r="H576" s="1" t="s">
        <v>9782</v>
      </c>
      <c r="I576" s="1" t="s">
        <v>9783</v>
      </c>
      <c r="J576" s="1" t="s">
        <v>9783</v>
      </c>
      <c r="K576" s="2"/>
      <c r="L576" s="1">
        <v>-5.0</v>
      </c>
      <c r="M576" s="1"/>
      <c r="N576" s="1">
        <v>9.422133333333333</v>
      </c>
      <c r="O576" s="1" t="s">
        <v>7900</v>
      </c>
      <c r="P576" s="1" t="s">
        <v>9784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29</v>
      </c>
      <c r="B577" s="1" t="s">
        <v>17</v>
      </c>
      <c r="C577" s="1">
        <v>393.0</v>
      </c>
      <c r="D577" s="1">
        <v>0.0</v>
      </c>
      <c r="E577" s="2"/>
      <c r="F577" s="1" t="s">
        <v>30</v>
      </c>
      <c r="G577" s="1" t="s">
        <v>31</v>
      </c>
      <c r="H577" s="1" t="s">
        <v>9785</v>
      </c>
      <c r="I577" s="1" t="s">
        <v>9786</v>
      </c>
      <c r="J577" s="1" t="s">
        <v>9786</v>
      </c>
      <c r="K577" s="2"/>
      <c r="L577" s="1">
        <v>0.0</v>
      </c>
      <c r="M577" s="1"/>
      <c r="N577" s="1">
        <v>14.779716666666667</v>
      </c>
      <c r="O577" s="1" t="s">
        <v>7900</v>
      </c>
      <c r="P577" s="1" t="s">
        <v>9787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16</v>
      </c>
      <c r="B578" s="1" t="s">
        <v>17</v>
      </c>
      <c r="C578" s="1">
        <v>39.0</v>
      </c>
      <c r="D578" s="1">
        <v>0.0</v>
      </c>
      <c r="E578" s="2"/>
      <c r="F578" s="1" t="s">
        <v>18</v>
      </c>
      <c r="G578" s="1" t="s">
        <v>19</v>
      </c>
      <c r="H578" s="1" t="s">
        <v>9788</v>
      </c>
      <c r="I578" s="1" t="s">
        <v>9789</v>
      </c>
      <c r="J578" s="1" t="s">
        <v>9789</v>
      </c>
      <c r="K578" s="2"/>
      <c r="L578" s="1">
        <v>-1.0</v>
      </c>
      <c r="M578" s="1"/>
      <c r="N578" s="1">
        <v>3.5199166666666666</v>
      </c>
      <c r="O578" s="1" t="s">
        <v>22</v>
      </c>
      <c r="P578" s="1" t="s">
        <v>9790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29</v>
      </c>
      <c r="B579" s="1" t="s">
        <v>17</v>
      </c>
      <c r="C579" s="1">
        <v>254.0</v>
      </c>
      <c r="D579" s="1">
        <v>0.0</v>
      </c>
      <c r="E579" s="2"/>
      <c r="F579" s="1" t="s">
        <v>30</v>
      </c>
      <c r="G579" s="1" t="s">
        <v>31</v>
      </c>
      <c r="H579" s="1" t="s">
        <v>9791</v>
      </c>
      <c r="I579" s="1" t="s">
        <v>9792</v>
      </c>
      <c r="J579" s="1" t="s">
        <v>9792</v>
      </c>
      <c r="K579" s="2"/>
      <c r="L579" s="1">
        <v>3.0</v>
      </c>
      <c r="M579" s="1"/>
      <c r="N579" s="1">
        <v>18.324233333333332</v>
      </c>
      <c r="O579" s="1" t="s">
        <v>7900</v>
      </c>
      <c r="P579" s="1" t="s">
        <v>9793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36</v>
      </c>
      <c r="B580" s="1" t="s">
        <v>17</v>
      </c>
      <c r="C580" s="1">
        <v>264.0</v>
      </c>
      <c r="D580" s="1">
        <v>0.0</v>
      </c>
      <c r="E580" s="1" t="s">
        <v>37</v>
      </c>
      <c r="F580" s="1" t="s">
        <v>30</v>
      </c>
      <c r="G580" s="1" t="s">
        <v>31</v>
      </c>
      <c r="H580" s="1" t="s">
        <v>9794</v>
      </c>
      <c r="I580" s="1" t="s">
        <v>9795</v>
      </c>
      <c r="J580" s="1" t="s">
        <v>9795</v>
      </c>
      <c r="K580" s="2"/>
      <c r="L580" s="1">
        <v>5.0</v>
      </c>
      <c r="M580" s="1"/>
      <c r="N580" s="1">
        <v>20.2003</v>
      </c>
      <c r="O580" s="1" t="s">
        <v>7900</v>
      </c>
      <c r="P580" s="1" t="s">
        <v>8763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36</v>
      </c>
      <c r="B581" s="1" t="s">
        <v>17</v>
      </c>
      <c r="C581" s="1">
        <v>298.0</v>
      </c>
      <c r="D581" s="1">
        <v>0.0</v>
      </c>
      <c r="E581" s="1" t="s">
        <v>37</v>
      </c>
      <c r="F581" s="1" t="s">
        <v>30</v>
      </c>
      <c r="G581" s="1" t="s">
        <v>31</v>
      </c>
      <c r="H581" s="1" t="s">
        <v>9796</v>
      </c>
      <c r="I581" s="1" t="s">
        <v>9797</v>
      </c>
      <c r="J581" s="1" t="s">
        <v>9797</v>
      </c>
      <c r="K581" s="2"/>
      <c r="L581" s="1">
        <v>4.0</v>
      </c>
      <c r="M581" s="1"/>
      <c r="N581" s="1">
        <v>19.1958</v>
      </c>
      <c r="O581" s="1" t="s">
        <v>7900</v>
      </c>
      <c r="P581" s="1" t="s">
        <v>9798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24</v>
      </c>
      <c r="B582" s="1" t="s">
        <v>17</v>
      </c>
      <c r="C582" s="1">
        <v>0.0</v>
      </c>
      <c r="D582" s="1">
        <v>1035.0</v>
      </c>
      <c r="E582" s="2"/>
      <c r="F582" s="1" t="s">
        <v>18</v>
      </c>
      <c r="G582" s="1" t="s">
        <v>31</v>
      </c>
      <c r="H582" s="1" t="s">
        <v>9799</v>
      </c>
      <c r="I582" s="1" t="s">
        <v>9800</v>
      </c>
      <c r="J582" s="1" t="s">
        <v>9800</v>
      </c>
      <c r="K582" s="2"/>
      <c r="L582" s="1">
        <v>-1.0</v>
      </c>
      <c r="M582" s="1"/>
      <c r="N582" s="1">
        <v>18.028033333333333</v>
      </c>
      <c r="O582" s="1" t="s">
        <v>27</v>
      </c>
      <c r="P582" s="1" t="s">
        <v>9801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24</v>
      </c>
      <c r="B583" s="1" t="s">
        <v>17</v>
      </c>
      <c r="C583" s="1">
        <v>311.0</v>
      </c>
      <c r="D583" s="1">
        <v>0.0</v>
      </c>
      <c r="E583" s="1" t="s">
        <v>37</v>
      </c>
      <c r="F583" s="1" t="s">
        <v>62</v>
      </c>
      <c r="G583" s="1" t="s">
        <v>31</v>
      </c>
      <c r="H583" s="1" t="s">
        <v>9802</v>
      </c>
      <c r="I583" s="1" t="s">
        <v>9803</v>
      </c>
      <c r="J583" s="1" t="s">
        <v>9804</v>
      </c>
      <c r="K583" s="1" t="s">
        <v>9805</v>
      </c>
      <c r="L583" s="1">
        <v>15.0</v>
      </c>
      <c r="M583" s="1">
        <v>20.311166666666665</v>
      </c>
      <c r="N583" s="1">
        <v>30.135266666666666</v>
      </c>
      <c r="O583" s="1" t="s">
        <v>27</v>
      </c>
      <c r="P583" s="1" t="s">
        <v>9806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98</v>
      </c>
      <c r="B584" s="1" t="s">
        <v>17</v>
      </c>
      <c r="C584" s="1">
        <v>224.0</v>
      </c>
      <c r="D584" s="1">
        <v>0.0</v>
      </c>
      <c r="E584" s="1" t="s">
        <v>537</v>
      </c>
      <c r="F584" s="1" t="s">
        <v>30</v>
      </c>
      <c r="G584" s="1" t="s">
        <v>31</v>
      </c>
      <c r="H584" s="1" t="s">
        <v>9807</v>
      </c>
      <c r="I584" s="1" t="s">
        <v>9808</v>
      </c>
      <c r="J584" s="1" t="s">
        <v>9808</v>
      </c>
      <c r="K584" s="2"/>
      <c r="L584" s="1">
        <v>6.0</v>
      </c>
      <c r="M584" s="1"/>
      <c r="N584" s="1">
        <v>21.34835</v>
      </c>
      <c r="O584" s="1" t="s">
        <v>7900</v>
      </c>
      <c r="P584" s="1" t="s">
        <v>3026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16</v>
      </c>
      <c r="B585" s="1" t="s">
        <v>17</v>
      </c>
      <c r="C585" s="1">
        <v>498.0</v>
      </c>
      <c r="D585" s="1">
        <v>0.0</v>
      </c>
      <c r="E585" s="2"/>
      <c r="F585" s="1" t="s">
        <v>18</v>
      </c>
      <c r="G585" s="1" t="s">
        <v>19</v>
      </c>
      <c r="H585" s="1" t="s">
        <v>9809</v>
      </c>
      <c r="I585" s="1" t="s">
        <v>9810</v>
      </c>
      <c r="J585" s="1" t="s">
        <v>9810</v>
      </c>
      <c r="K585" s="2"/>
      <c r="L585" s="1">
        <v>19.0</v>
      </c>
      <c r="M585" s="1"/>
      <c r="N585" s="1">
        <v>24.6995</v>
      </c>
      <c r="O585" s="1" t="s">
        <v>22</v>
      </c>
      <c r="P585" s="1" t="s">
        <v>9811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24</v>
      </c>
      <c r="B586" s="1" t="s">
        <v>17</v>
      </c>
      <c r="C586" s="1">
        <v>223.0</v>
      </c>
      <c r="D586" s="1">
        <v>56.0</v>
      </c>
      <c r="E586" s="2"/>
      <c r="F586" s="1" t="s">
        <v>18</v>
      </c>
      <c r="G586" s="1" t="s">
        <v>19</v>
      </c>
      <c r="H586" s="1" t="s">
        <v>9812</v>
      </c>
      <c r="I586" s="1" t="s">
        <v>9813</v>
      </c>
      <c r="J586" s="1" t="s">
        <v>9813</v>
      </c>
      <c r="K586" s="2"/>
      <c r="L586" s="1">
        <v>0.0</v>
      </c>
      <c r="M586" s="1"/>
      <c r="N586" s="1">
        <v>31.97865</v>
      </c>
      <c r="O586" s="1" t="s">
        <v>27</v>
      </c>
      <c r="P586" s="1" t="s">
        <v>9814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16</v>
      </c>
      <c r="B587" s="3" t="s">
        <v>17</v>
      </c>
      <c r="C587" s="3">
        <v>249.0</v>
      </c>
      <c r="D587" s="1">
        <v>0.0</v>
      </c>
      <c r="E587" s="2"/>
      <c r="F587" s="1" t="s">
        <v>18</v>
      </c>
      <c r="G587" s="1" t="s">
        <v>19</v>
      </c>
      <c r="H587" s="1" t="s">
        <v>9815</v>
      </c>
      <c r="I587" s="1" t="s">
        <v>9816</v>
      </c>
      <c r="J587" s="1" t="s">
        <v>9816</v>
      </c>
      <c r="K587" s="2"/>
      <c r="L587" s="1">
        <v>9.0</v>
      </c>
      <c r="M587" s="1"/>
      <c r="N587" s="1">
        <v>14.419116666666667</v>
      </c>
      <c r="O587" s="1" t="s">
        <v>22</v>
      </c>
      <c r="P587" s="1" t="s">
        <v>9817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24</v>
      </c>
      <c r="B588" s="1" t="s">
        <v>17</v>
      </c>
      <c r="C588" s="3">
        <v>119.0</v>
      </c>
      <c r="D588" s="1">
        <v>0.0</v>
      </c>
      <c r="E588" s="2"/>
      <c r="F588" s="1" t="s">
        <v>18</v>
      </c>
      <c r="G588" s="1" t="s">
        <v>19</v>
      </c>
      <c r="H588" s="1" t="s">
        <v>9818</v>
      </c>
      <c r="I588" s="1" t="s">
        <v>9819</v>
      </c>
      <c r="J588" s="1" t="s">
        <v>9819</v>
      </c>
      <c r="K588" s="2"/>
      <c r="L588" s="1">
        <v>0.0</v>
      </c>
      <c r="M588" s="1"/>
      <c r="N588" s="1">
        <v>33.96476666666667</v>
      </c>
      <c r="O588" s="1" t="s">
        <v>27</v>
      </c>
      <c r="P588" s="1" t="s">
        <v>9820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24</v>
      </c>
      <c r="B589" s="1" t="s">
        <v>17</v>
      </c>
      <c r="C589" s="1">
        <v>199.0</v>
      </c>
      <c r="D589" s="1">
        <v>50.0</v>
      </c>
      <c r="E589" s="2"/>
      <c r="F589" s="1" t="s">
        <v>18</v>
      </c>
      <c r="G589" s="1" t="s">
        <v>167</v>
      </c>
      <c r="H589" s="1" t="s">
        <v>9821</v>
      </c>
      <c r="I589" s="1" t="s">
        <v>9822</v>
      </c>
      <c r="J589" s="1" t="s">
        <v>9822</v>
      </c>
      <c r="K589" s="2"/>
      <c r="L589" s="1">
        <v>-1.0</v>
      </c>
      <c r="M589" s="1"/>
      <c r="N589" s="1">
        <v>34.90173333333333</v>
      </c>
      <c r="O589" s="1" t="s">
        <v>27</v>
      </c>
      <c r="P589" s="1" t="s">
        <v>5436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1" t="s">
        <v>24</v>
      </c>
      <c r="B590" s="1" t="s">
        <v>17</v>
      </c>
      <c r="C590" s="1">
        <v>219.0</v>
      </c>
      <c r="D590" s="1">
        <v>55.0</v>
      </c>
      <c r="E590" s="2"/>
      <c r="F590" s="1" t="s">
        <v>18</v>
      </c>
      <c r="G590" s="1" t="s">
        <v>167</v>
      </c>
      <c r="H590" s="1" t="s">
        <v>9823</v>
      </c>
      <c r="I590" s="1" t="s">
        <v>9824</v>
      </c>
      <c r="J590" s="1" t="s">
        <v>9824</v>
      </c>
      <c r="K590" s="2"/>
      <c r="L590" s="1">
        <v>-4.0</v>
      </c>
      <c r="M590" s="1"/>
      <c r="N590" s="1">
        <v>34.6895</v>
      </c>
      <c r="O590" s="1" t="s">
        <v>27</v>
      </c>
      <c r="P590" s="1" t="s">
        <v>9825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16</v>
      </c>
      <c r="B591" s="1" t="s">
        <v>17</v>
      </c>
      <c r="C591" s="1">
        <v>309.0</v>
      </c>
      <c r="D591" s="1">
        <v>0.0</v>
      </c>
      <c r="E591" s="2"/>
      <c r="F591" s="1" t="s">
        <v>18</v>
      </c>
      <c r="G591" s="1" t="s">
        <v>19</v>
      </c>
      <c r="H591" s="1" t="s">
        <v>9826</v>
      </c>
      <c r="I591" s="1" t="s">
        <v>9827</v>
      </c>
      <c r="J591" s="1" t="s">
        <v>9827</v>
      </c>
      <c r="K591" s="2"/>
      <c r="L591" s="1">
        <v>-3.0</v>
      </c>
      <c r="M591" s="1"/>
      <c r="N591" s="1">
        <v>1.3067</v>
      </c>
      <c r="O591" s="1" t="s">
        <v>22</v>
      </c>
      <c r="P591" s="1" t="s">
        <v>9828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1" t="s">
        <v>24</v>
      </c>
      <c r="B592" s="1" t="s">
        <v>17</v>
      </c>
      <c r="C592" s="1">
        <v>290.0</v>
      </c>
      <c r="D592" s="1">
        <v>19.0</v>
      </c>
      <c r="E592" s="1" t="s">
        <v>7920</v>
      </c>
      <c r="F592" s="1" t="s">
        <v>62</v>
      </c>
      <c r="G592" s="1" t="s">
        <v>31</v>
      </c>
      <c r="H592" s="1" t="s">
        <v>9829</v>
      </c>
      <c r="I592" s="1" t="s">
        <v>9830</v>
      </c>
      <c r="J592" s="1" t="s">
        <v>9831</v>
      </c>
      <c r="K592" s="1" t="s">
        <v>9832</v>
      </c>
      <c r="L592" s="1">
        <v>-2.0</v>
      </c>
      <c r="M592" s="1">
        <v>0.0023</v>
      </c>
      <c r="N592" s="1">
        <v>19.70005</v>
      </c>
      <c r="O592" s="1" t="s">
        <v>27</v>
      </c>
      <c r="P592" s="1" t="s">
        <v>9833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16</v>
      </c>
      <c r="B593" s="1" t="s">
        <v>17</v>
      </c>
      <c r="C593" s="1">
        <v>839.0</v>
      </c>
      <c r="D593" s="1">
        <v>0.0</v>
      </c>
      <c r="E593" s="2"/>
      <c r="F593" s="1" t="s">
        <v>18</v>
      </c>
      <c r="G593" s="1" t="s">
        <v>19</v>
      </c>
      <c r="H593" s="1" t="s">
        <v>9834</v>
      </c>
      <c r="I593" s="1" t="s">
        <v>9835</v>
      </c>
      <c r="J593" s="1" t="s">
        <v>9835</v>
      </c>
      <c r="K593" s="2"/>
      <c r="L593" s="1">
        <v>-2.0</v>
      </c>
      <c r="M593" s="1"/>
      <c r="N593" s="1">
        <v>2.8141</v>
      </c>
      <c r="O593" s="1" t="s">
        <v>22</v>
      </c>
      <c r="P593" s="1" t="s">
        <v>9836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29</v>
      </c>
      <c r="B594" s="1" t="s">
        <v>17</v>
      </c>
      <c r="C594" s="1">
        <v>507.0</v>
      </c>
      <c r="D594" s="1">
        <v>0.0</v>
      </c>
      <c r="E594" s="2"/>
      <c r="F594" s="1" t="s">
        <v>30</v>
      </c>
      <c r="G594" s="1" t="s">
        <v>31</v>
      </c>
      <c r="H594" s="1" t="s">
        <v>9837</v>
      </c>
      <c r="I594" s="1" t="s">
        <v>9838</v>
      </c>
      <c r="J594" s="1" t="s">
        <v>9838</v>
      </c>
      <c r="K594" s="2"/>
      <c r="L594" s="1">
        <v>16.0</v>
      </c>
      <c r="M594" s="1"/>
      <c r="N594" s="1">
        <v>31.306066666666666</v>
      </c>
      <c r="O594" s="1" t="s">
        <v>7900</v>
      </c>
      <c r="P594" s="1" t="s">
        <v>9839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36</v>
      </c>
      <c r="B595" s="1" t="s">
        <v>17</v>
      </c>
      <c r="C595" s="1">
        <v>59.0</v>
      </c>
      <c r="D595" s="1">
        <v>0.0</v>
      </c>
      <c r="E595" s="1" t="s">
        <v>37</v>
      </c>
      <c r="F595" s="1" t="s">
        <v>30</v>
      </c>
      <c r="G595" s="1" t="s">
        <v>31</v>
      </c>
      <c r="H595" s="1" t="s">
        <v>9840</v>
      </c>
      <c r="I595" s="1" t="s">
        <v>9841</v>
      </c>
      <c r="J595" s="1" t="s">
        <v>9841</v>
      </c>
      <c r="K595" s="2"/>
      <c r="L595" s="1">
        <v>-10.0</v>
      </c>
      <c r="M595" s="1"/>
      <c r="N595" s="1">
        <v>4.44125</v>
      </c>
      <c r="O595" s="1" t="s">
        <v>7900</v>
      </c>
      <c r="P595" s="1" t="s">
        <v>9842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16</v>
      </c>
      <c r="B596" s="1" t="s">
        <v>17</v>
      </c>
      <c r="C596" s="1">
        <v>20.0</v>
      </c>
      <c r="D596" s="1">
        <v>35.0</v>
      </c>
      <c r="E596" s="2"/>
      <c r="F596" s="1" t="s">
        <v>18</v>
      </c>
      <c r="G596" s="1" t="s">
        <v>19</v>
      </c>
      <c r="H596" s="1" t="s">
        <v>9843</v>
      </c>
      <c r="I596" s="1" t="s">
        <v>9844</v>
      </c>
      <c r="J596" s="1" t="s">
        <v>9844</v>
      </c>
      <c r="K596" s="2"/>
      <c r="L596" s="1">
        <v>-4.0</v>
      </c>
      <c r="M596" s="1"/>
      <c r="N596" s="1">
        <v>0.07591666666666666</v>
      </c>
      <c r="O596" s="1" t="s">
        <v>22</v>
      </c>
      <c r="P596" s="1" t="s">
        <v>9845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36</v>
      </c>
      <c r="B597" s="1" t="s">
        <v>17</v>
      </c>
      <c r="C597" s="3">
        <v>264.0</v>
      </c>
      <c r="D597" s="1">
        <v>0.0</v>
      </c>
      <c r="E597" s="1" t="s">
        <v>37</v>
      </c>
      <c r="F597" s="1" t="s">
        <v>30</v>
      </c>
      <c r="G597" s="1" t="s">
        <v>31</v>
      </c>
      <c r="H597" s="1" t="s">
        <v>9846</v>
      </c>
      <c r="I597" s="1" t="s">
        <v>9847</v>
      </c>
      <c r="J597" s="1" t="s">
        <v>9847</v>
      </c>
      <c r="K597" s="2"/>
      <c r="L597" s="1">
        <v>-8.0</v>
      </c>
      <c r="M597" s="1"/>
      <c r="N597" s="1">
        <v>6.21165</v>
      </c>
      <c r="O597" s="1" t="s">
        <v>7900</v>
      </c>
      <c r="P597" s="1" t="s">
        <v>8763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29</v>
      </c>
      <c r="B598" s="1" t="s">
        <v>17</v>
      </c>
      <c r="C598" s="1">
        <v>394.0</v>
      </c>
      <c r="D598" s="1">
        <v>0.0</v>
      </c>
      <c r="E598" s="2"/>
      <c r="F598" s="1" t="s">
        <v>30</v>
      </c>
      <c r="G598" s="1" t="s">
        <v>19</v>
      </c>
      <c r="H598" s="1" t="s">
        <v>9848</v>
      </c>
      <c r="I598" s="1" t="s">
        <v>9849</v>
      </c>
      <c r="J598" s="1" t="s">
        <v>9849</v>
      </c>
      <c r="K598" s="2"/>
      <c r="L598" s="1">
        <v>-6.0</v>
      </c>
      <c r="M598" s="1"/>
      <c r="N598" s="1">
        <v>8.004016666666667</v>
      </c>
      <c r="O598" s="1" t="s">
        <v>7900</v>
      </c>
      <c r="P598" s="1" t="s">
        <v>9850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29</v>
      </c>
      <c r="B599" s="1" t="s">
        <v>17</v>
      </c>
      <c r="C599" s="3">
        <v>264.0</v>
      </c>
      <c r="D599" s="1">
        <v>0.0</v>
      </c>
      <c r="E599" s="2"/>
      <c r="F599" s="1" t="s">
        <v>30</v>
      </c>
      <c r="G599" s="1" t="s">
        <v>31</v>
      </c>
      <c r="H599" s="1" t="s">
        <v>9851</v>
      </c>
      <c r="I599" s="1" t="s">
        <v>9852</v>
      </c>
      <c r="J599" s="1" t="s">
        <v>9852</v>
      </c>
      <c r="K599" s="2"/>
      <c r="L599" s="1">
        <v>-2.0</v>
      </c>
      <c r="M599" s="1"/>
      <c r="N599" s="1">
        <v>12.46885</v>
      </c>
      <c r="O599" s="1" t="s">
        <v>7900</v>
      </c>
      <c r="P599" s="1" t="s">
        <v>9853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1" t="s">
        <v>16</v>
      </c>
      <c r="B600" s="1" t="s">
        <v>17</v>
      </c>
      <c r="C600" s="1">
        <v>0.0</v>
      </c>
      <c r="D600" s="1">
        <v>236.0</v>
      </c>
      <c r="E600" s="2"/>
      <c r="F600" s="1" t="s">
        <v>18</v>
      </c>
      <c r="G600" s="1" t="s">
        <v>19</v>
      </c>
      <c r="H600" s="1" t="s">
        <v>9854</v>
      </c>
      <c r="I600" s="1" t="s">
        <v>9855</v>
      </c>
      <c r="J600" s="1" t="s">
        <v>9855</v>
      </c>
      <c r="K600" s="2"/>
      <c r="L600" s="1">
        <v>-4.0</v>
      </c>
      <c r="M600" s="1"/>
      <c r="N600" s="1">
        <v>0.05346666666666667</v>
      </c>
      <c r="O600" s="1" t="s">
        <v>22</v>
      </c>
      <c r="P600" s="1" t="s">
        <v>9856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1" t="s">
        <v>29</v>
      </c>
      <c r="B601" s="1" t="s">
        <v>17</v>
      </c>
      <c r="C601" s="1">
        <v>507.0</v>
      </c>
      <c r="D601" s="1">
        <v>0.0</v>
      </c>
      <c r="E601" s="2"/>
      <c r="F601" s="1" t="s">
        <v>30</v>
      </c>
      <c r="G601" s="1" t="s">
        <v>19</v>
      </c>
      <c r="H601" s="1" t="s">
        <v>9857</v>
      </c>
      <c r="I601" s="1" t="s">
        <v>9858</v>
      </c>
      <c r="J601" s="1" t="s">
        <v>9858</v>
      </c>
      <c r="K601" s="2"/>
      <c r="L601" s="1">
        <v>-2.0</v>
      </c>
      <c r="M601" s="1"/>
      <c r="N601" s="1">
        <v>12.716533333333333</v>
      </c>
      <c r="O601" s="1" t="s">
        <v>7900</v>
      </c>
      <c r="P601" s="1" t="s">
        <v>9859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1" t="s">
        <v>16</v>
      </c>
      <c r="B602" s="1" t="s">
        <v>17</v>
      </c>
      <c r="C602" s="3">
        <v>59.0</v>
      </c>
      <c r="D602" s="1">
        <v>0.0</v>
      </c>
      <c r="E602" s="2"/>
      <c r="F602" s="1" t="s">
        <v>18</v>
      </c>
      <c r="G602" s="1" t="s">
        <v>19</v>
      </c>
      <c r="H602" s="1" t="s">
        <v>9860</v>
      </c>
      <c r="I602" s="1" t="s">
        <v>9861</v>
      </c>
      <c r="J602" s="1" t="s">
        <v>9861</v>
      </c>
      <c r="K602" s="2"/>
      <c r="L602" s="1">
        <v>-4.0</v>
      </c>
      <c r="M602" s="1"/>
      <c r="N602" s="1">
        <v>0.03785</v>
      </c>
      <c r="O602" s="1" t="s">
        <v>22</v>
      </c>
      <c r="P602" s="1" t="s">
        <v>9862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24</v>
      </c>
      <c r="B603" s="1" t="s">
        <v>17</v>
      </c>
      <c r="C603" s="1">
        <v>703.0</v>
      </c>
      <c r="D603" s="1">
        <v>0.0</v>
      </c>
      <c r="E603" s="1" t="s">
        <v>7920</v>
      </c>
      <c r="F603" s="1" t="s">
        <v>62</v>
      </c>
      <c r="G603" s="1" t="s">
        <v>19</v>
      </c>
      <c r="H603" s="1" t="s">
        <v>9863</v>
      </c>
      <c r="I603" s="1" t="s">
        <v>9864</v>
      </c>
      <c r="J603" s="1" t="s">
        <v>9865</v>
      </c>
      <c r="K603" s="1" t="s">
        <v>9866</v>
      </c>
      <c r="L603" s="1">
        <v>-5.0</v>
      </c>
      <c r="M603" s="1">
        <v>0.0020833333333333333</v>
      </c>
      <c r="N603" s="1">
        <v>18.400016666666666</v>
      </c>
      <c r="O603" s="1" t="s">
        <v>27</v>
      </c>
      <c r="P603" s="1" t="s">
        <v>9867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36</v>
      </c>
      <c r="B604" s="1" t="s">
        <v>17</v>
      </c>
      <c r="C604" s="1">
        <v>299.0</v>
      </c>
      <c r="D604" s="1">
        <v>0.0</v>
      </c>
      <c r="E604" s="1" t="s">
        <v>37</v>
      </c>
      <c r="F604" s="1" t="s">
        <v>30</v>
      </c>
      <c r="G604" s="1" t="s">
        <v>31</v>
      </c>
      <c r="H604" s="1" t="s">
        <v>9868</v>
      </c>
      <c r="I604" s="1" t="s">
        <v>9869</v>
      </c>
      <c r="J604" s="1" t="s">
        <v>9869</v>
      </c>
      <c r="K604" s="2"/>
      <c r="L604" s="1">
        <v>-1.0</v>
      </c>
      <c r="M604" s="1"/>
      <c r="N604" s="1">
        <v>13.11725</v>
      </c>
      <c r="O604" s="1" t="s">
        <v>7900</v>
      </c>
      <c r="P604" s="1" t="s">
        <v>8324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36</v>
      </c>
      <c r="B605" s="1" t="s">
        <v>17</v>
      </c>
      <c r="C605" s="1">
        <v>274.0</v>
      </c>
      <c r="D605" s="1">
        <v>0.0</v>
      </c>
      <c r="E605" s="1" t="s">
        <v>37</v>
      </c>
      <c r="F605" s="1" t="s">
        <v>30</v>
      </c>
      <c r="G605" s="1" t="s">
        <v>31</v>
      </c>
      <c r="H605" s="1" t="s">
        <v>9870</v>
      </c>
      <c r="I605" s="1" t="s">
        <v>9871</v>
      </c>
      <c r="J605" s="1" t="s">
        <v>9871</v>
      </c>
      <c r="K605" s="2"/>
      <c r="L605" s="1">
        <v>3.0</v>
      </c>
      <c r="M605" s="1"/>
      <c r="N605" s="1">
        <v>18.822666666666667</v>
      </c>
      <c r="O605" s="1" t="s">
        <v>7900</v>
      </c>
      <c r="P605" s="1" t="s">
        <v>9872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36</v>
      </c>
      <c r="B606" s="1" t="s">
        <v>17</v>
      </c>
      <c r="C606" s="3">
        <v>658.0</v>
      </c>
      <c r="D606" s="1">
        <v>0.0</v>
      </c>
      <c r="E606" s="1" t="s">
        <v>37</v>
      </c>
      <c r="F606" s="1" t="s">
        <v>30</v>
      </c>
      <c r="G606" s="1" t="s">
        <v>31</v>
      </c>
      <c r="H606" s="1" t="s">
        <v>9873</v>
      </c>
      <c r="I606" s="1" t="s">
        <v>9874</v>
      </c>
      <c r="J606" s="1" t="s">
        <v>9874</v>
      </c>
      <c r="K606" s="2"/>
      <c r="L606" s="1">
        <v>0.0</v>
      </c>
      <c r="M606" s="1"/>
      <c r="N606" s="1">
        <v>15.069783333333334</v>
      </c>
      <c r="O606" s="1" t="s">
        <v>7900</v>
      </c>
      <c r="P606" s="1" t="s">
        <v>9875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16</v>
      </c>
      <c r="B607" s="1" t="s">
        <v>17</v>
      </c>
      <c r="C607" s="1">
        <v>49.0</v>
      </c>
      <c r="D607" s="1">
        <v>0.0</v>
      </c>
      <c r="E607" s="2"/>
      <c r="F607" s="1" t="s">
        <v>18</v>
      </c>
      <c r="G607" s="1" t="s">
        <v>19</v>
      </c>
      <c r="H607" s="1" t="s">
        <v>9876</v>
      </c>
      <c r="I607" s="1" t="s">
        <v>9877</v>
      </c>
      <c r="J607" s="1" t="s">
        <v>9877</v>
      </c>
      <c r="K607" s="2"/>
      <c r="L607" s="1">
        <v>-3.0</v>
      </c>
      <c r="M607" s="1"/>
      <c r="N607" s="1">
        <v>1.5095833333333333</v>
      </c>
      <c r="O607" s="1" t="s">
        <v>22</v>
      </c>
      <c r="P607" s="1" t="s">
        <v>9878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16</v>
      </c>
      <c r="B608" s="1" t="s">
        <v>17</v>
      </c>
      <c r="C608" s="3">
        <v>249.0</v>
      </c>
      <c r="D608" s="1">
        <v>0.0</v>
      </c>
      <c r="E608" s="2"/>
      <c r="F608" s="1" t="s">
        <v>18</v>
      </c>
      <c r="G608" s="1" t="s">
        <v>19</v>
      </c>
      <c r="H608" s="1" t="s">
        <v>9879</v>
      </c>
      <c r="I608" s="1" t="s">
        <v>9880</v>
      </c>
      <c r="J608" s="1" t="s">
        <v>9880</v>
      </c>
      <c r="K608" s="2"/>
      <c r="L608" s="1">
        <v>-4.0</v>
      </c>
      <c r="M608" s="1"/>
      <c r="N608" s="1">
        <v>0.078</v>
      </c>
      <c r="O608" s="1" t="s">
        <v>22</v>
      </c>
      <c r="P608" s="1" t="s">
        <v>9881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1" t="s">
        <v>24</v>
      </c>
      <c r="B609" s="1" t="s">
        <v>17</v>
      </c>
      <c r="C609" s="1">
        <v>267.0</v>
      </c>
      <c r="D609" s="1">
        <v>62.0</v>
      </c>
      <c r="E609" s="2"/>
      <c r="F609" s="1" t="s">
        <v>18</v>
      </c>
      <c r="G609" s="1" t="s">
        <v>167</v>
      </c>
      <c r="H609" s="1" t="s">
        <v>9882</v>
      </c>
      <c r="I609" s="1" t="s">
        <v>9883</v>
      </c>
      <c r="J609" s="1" t="s">
        <v>9883</v>
      </c>
      <c r="K609" s="2"/>
      <c r="L609" s="1">
        <v>-10.0</v>
      </c>
      <c r="M609" s="1"/>
      <c r="N609" s="1">
        <v>8.878066666666667</v>
      </c>
      <c r="O609" s="1" t="s">
        <v>27</v>
      </c>
      <c r="P609" s="1" t="s">
        <v>9615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1" t="s">
        <v>36</v>
      </c>
      <c r="B610" s="1" t="s">
        <v>17</v>
      </c>
      <c r="C610" s="1">
        <v>264.0</v>
      </c>
      <c r="D610" s="1">
        <v>0.0</v>
      </c>
      <c r="E610" s="1" t="s">
        <v>37</v>
      </c>
      <c r="F610" s="1" t="s">
        <v>30</v>
      </c>
      <c r="G610" s="1" t="s">
        <v>31</v>
      </c>
      <c r="H610" s="1" t="s">
        <v>9884</v>
      </c>
      <c r="I610" s="1" t="s">
        <v>9885</v>
      </c>
      <c r="J610" s="1" t="s">
        <v>9885</v>
      </c>
      <c r="K610" s="2"/>
      <c r="L610" s="1">
        <v>0.0</v>
      </c>
      <c r="M610" s="1"/>
      <c r="N610" s="1">
        <v>14.306516666666667</v>
      </c>
      <c r="O610" s="1" t="s">
        <v>7900</v>
      </c>
      <c r="P610" s="1" t="s">
        <v>8861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36</v>
      </c>
      <c r="B611" s="1" t="s">
        <v>17</v>
      </c>
      <c r="C611" s="1">
        <v>545.0</v>
      </c>
      <c r="D611" s="1">
        <v>0.0</v>
      </c>
      <c r="E611" s="1" t="s">
        <v>37</v>
      </c>
      <c r="F611" s="1" t="s">
        <v>30</v>
      </c>
      <c r="G611" s="1" t="s">
        <v>31</v>
      </c>
      <c r="H611" s="1" t="s">
        <v>9886</v>
      </c>
      <c r="I611" s="1" t="s">
        <v>9887</v>
      </c>
      <c r="J611" s="1" t="s">
        <v>9887</v>
      </c>
      <c r="K611" s="2"/>
      <c r="L611" s="1">
        <v>0.0</v>
      </c>
      <c r="M611" s="1"/>
      <c r="N611" s="1">
        <v>14.829433333333334</v>
      </c>
      <c r="O611" s="1" t="s">
        <v>7900</v>
      </c>
      <c r="P611" s="1" t="s">
        <v>9888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24</v>
      </c>
      <c r="B612" s="1" t="s">
        <v>17</v>
      </c>
      <c r="C612" s="1">
        <v>474.0</v>
      </c>
      <c r="D612" s="1">
        <v>119.0</v>
      </c>
      <c r="E612" s="2"/>
      <c r="F612" s="1" t="s">
        <v>18</v>
      </c>
      <c r="G612" s="1" t="s">
        <v>19</v>
      </c>
      <c r="H612" s="1" t="s">
        <v>9889</v>
      </c>
      <c r="I612" s="1" t="s">
        <v>9890</v>
      </c>
      <c r="J612" s="1" t="s">
        <v>9890</v>
      </c>
      <c r="K612" s="2"/>
      <c r="L612" s="1">
        <v>-3.0</v>
      </c>
      <c r="M612" s="1"/>
      <c r="N612" s="1">
        <v>16.222516666666667</v>
      </c>
      <c r="O612" s="1" t="s">
        <v>27</v>
      </c>
      <c r="P612" s="1" t="s">
        <v>9891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24</v>
      </c>
      <c r="B613" s="1" t="s">
        <v>17</v>
      </c>
      <c r="C613" s="1">
        <v>507.0</v>
      </c>
      <c r="D613" s="1">
        <v>0.0</v>
      </c>
      <c r="E613" s="1" t="s">
        <v>37</v>
      </c>
      <c r="F613" s="1" t="s">
        <v>62</v>
      </c>
      <c r="G613" s="1" t="s">
        <v>31</v>
      </c>
      <c r="H613" s="1" t="s">
        <v>9892</v>
      </c>
      <c r="I613" s="1" t="s">
        <v>9893</v>
      </c>
      <c r="J613" s="1" t="s">
        <v>9894</v>
      </c>
      <c r="K613" s="1" t="s">
        <v>9895</v>
      </c>
      <c r="L613" s="1">
        <v>25.0</v>
      </c>
      <c r="M613" s="1">
        <v>16.3003</v>
      </c>
      <c r="N613" s="1">
        <v>29.66765</v>
      </c>
      <c r="O613" s="1" t="s">
        <v>27</v>
      </c>
      <c r="P613" s="1" t="s">
        <v>9896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36</v>
      </c>
      <c r="B614" s="1" t="s">
        <v>17</v>
      </c>
      <c r="C614" s="1">
        <v>676.0</v>
      </c>
      <c r="D614" s="1">
        <v>0.0</v>
      </c>
      <c r="E614" s="1" t="s">
        <v>37</v>
      </c>
      <c r="F614" s="1" t="s">
        <v>30</v>
      </c>
      <c r="G614" s="1" t="s">
        <v>31</v>
      </c>
      <c r="H614" s="1" t="s">
        <v>9897</v>
      </c>
      <c r="I614" s="1" t="s">
        <v>9898</v>
      </c>
      <c r="J614" s="1" t="s">
        <v>9898</v>
      </c>
      <c r="K614" s="2"/>
      <c r="L614" s="1">
        <v>3.0</v>
      </c>
      <c r="M614" s="1"/>
      <c r="N614" s="1">
        <v>18.7602</v>
      </c>
      <c r="O614" s="1" t="s">
        <v>7900</v>
      </c>
      <c r="P614" s="1" t="s">
        <v>9899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1" t="s">
        <v>29</v>
      </c>
      <c r="B615" s="1" t="s">
        <v>17</v>
      </c>
      <c r="C615" s="3">
        <v>364.0</v>
      </c>
      <c r="D615" s="1">
        <v>0.0</v>
      </c>
      <c r="E615" s="2"/>
      <c r="F615" s="1" t="s">
        <v>30</v>
      </c>
      <c r="G615" s="1" t="s">
        <v>31</v>
      </c>
      <c r="H615" s="1" t="s">
        <v>9900</v>
      </c>
      <c r="I615" s="1" t="s">
        <v>9901</v>
      </c>
      <c r="J615" s="1" t="s">
        <v>9901</v>
      </c>
      <c r="K615" s="2"/>
      <c r="L615" s="1">
        <v>-7.0</v>
      </c>
      <c r="M615" s="1"/>
      <c r="N615" s="1">
        <v>7.1780333333333335</v>
      </c>
      <c r="O615" s="1" t="s">
        <v>7900</v>
      </c>
      <c r="P615" s="1" t="s">
        <v>9902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16</v>
      </c>
      <c r="B616" s="1" t="s">
        <v>17</v>
      </c>
      <c r="C616" s="1">
        <v>368.0</v>
      </c>
      <c r="D616" s="1">
        <v>0.0</v>
      </c>
      <c r="E616" s="2"/>
      <c r="F616" s="1" t="s">
        <v>18</v>
      </c>
      <c r="G616" s="1" t="s">
        <v>19</v>
      </c>
      <c r="H616" s="1" t="s">
        <v>9903</v>
      </c>
      <c r="I616" s="1" t="s">
        <v>9904</v>
      </c>
      <c r="J616" s="1" t="s">
        <v>9904</v>
      </c>
      <c r="K616" s="2"/>
      <c r="L616" s="1">
        <v>1.0</v>
      </c>
      <c r="M616" s="1"/>
      <c r="N616" s="1">
        <v>6.374316666666667</v>
      </c>
      <c r="O616" s="1" t="s">
        <v>22</v>
      </c>
      <c r="P616" s="1" t="s">
        <v>9905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24</v>
      </c>
      <c r="B617" s="1" t="s">
        <v>17</v>
      </c>
      <c r="C617" s="1">
        <v>635.0</v>
      </c>
      <c r="D617" s="1">
        <v>37.0</v>
      </c>
      <c r="E617" s="1" t="s">
        <v>7920</v>
      </c>
      <c r="F617" s="1" t="s">
        <v>62</v>
      </c>
      <c r="G617" s="1" t="s">
        <v>31</v>
      </c>
      <c r="H617" s="1" t="s">
        <v>9906</v>
      </c>
      <c r="I617" s="1" t="s">
        <v>9907</v>
      </c>
      <c r="J617" s="1" t="s">
        <v>9908</v>
      </c>
      <c r="K617" s="1" t="s">
        <v>9909</v>
      </c>
      <c r="L617" s="1">
        <v>24.0</v>
      </c>
      <c r="M617" s="1">
        <v>0.0026333333333333334</v>
      </c>
      <c r="N617" s="1">
        <v>22.3471</v>
      </c>
      <c r="O617" s="1" t="s">
        <v>27</v>
      </c>
      <c r="P617" s="1" t="s">
        <v>9910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24</v>
      </c>
      <c r="B618" s="1" t="s">
        <v>17</v>
      </c>
      <c r="C618" s="1">
        <v>476.0</v>
      </c>
      <c r="D618" s="1">
        <v>0.0</v>
      </c>
      <c r="E618" s="1" t="s">
        <v>7920</v>
      </c>
      <c r="F618" s="1" t="s">
        <v>62</v>
      </c>
      <c r="G618" s="1" t="s">
        <v>19</v>
      </c>
      <c r="H618" s="1" t="s">
        <v>9911</v>
      </c>
      <c r="I618" s="1" t="s">
        <v>9912</v>
      </c>
      <c r="J618" s="1" t="s">
        <v>9913</v>
      </c>
      <c r="K618" s="1" t="s">
        <v>9914</v>
      </c>
      <c r="L618" s="1">
        <v>22.0</v>
      </c>
      <c r="M618" s="1">
        <v>0.0033666666666666667</v>
      </c>
      <c r="N618" s="1">
        <v>21.903466666666667</v>
      </c>
      <c r="O618" s="1" t="s">
        <v>27</v>
      </c>
      <c r="P618" s="1" t="s">
        <v>9915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16</v>
      </c>
      <c r="B619" s="1" t="s">
        <v>17</v>
      </c>
      <c r="C619" s="1">
        <v>249.0</v>
      </c>
      <c r="D619" s="1">
        <v>0.0</v>
      </c>
      <c r="E619" s="2"/>
      <c r="F619" s="1" t="s">
        <v>18</v>
      </c>
      <c r="G619" s="1" t="s">
        <v>19</v>
      </c>
      <c r="H619" s="1" t="s">
        <v>9916</v>
      </c>
      <c r="I619" s="1" t="s">
        <v>9917</v>
      </c>
      <c r="J619" s="1" t="s">
        <v>9917</v>
      </c>
      <c r="K619" s="2"/>
      <c r="L619" s="1">
        <v>7.0</v>
      </c>
      <c r="M619" s="1"/>
      <c r="N619" s="1">
        <v>12.9381</v>
      </c>
      <c r="O619" s="1" t="s">
        <v>22</v>
      </c>
      <c r="P619" s="1" t="s">
        <v>9918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29</v>
      </c>
      <c r="B620" s="1" t="s">
        <v>17</v>
      </c>
      <c r="C620" s="1">
        <v>523.0</v>
      </c>
      <c r="D620" s="1">
        <v>0.0</v>
      </c>
      <c r="E620" s="2"/>
      <c r="F620" s="1" t="s">
        <v>30</v>
      </c>
      <c r="G620" s="1" t="s">
        <v>31</v>
      </c>
      <c r="H620" s="1" t="s">
        <v>9919</v>
      </c>
      <c r="I620" s="1" t="s">
        <v>9920</v>
      </c>
      <c r="J620" s="1" t="s">
        <v>9920</v>
      </c>
      <c r="K620" s="2"/>
      <c r="L620" s="1">
        <v>3.0</v>
      </c>
      <c r="M620" s="1"/>
      <c r="N620" s="1">
        <v>18.436066666666665</v>
      </c>
      <c r="O620" s="1" t="s">
        <v>7900</v>
      </c>
      <c r="P620" s="1" t="s">
        <v>9921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16</v>
      </c>
      <c r="B621" s="1" t="s">
        <v>17</v>
      </c>
      <c r="C621" s="3">
        <v>249.0</v>
      </c>
      <c r="D621" s="1">
        <v>0.0</v>
      </c>
      <c r="E621" s="2"/>
      <c r="F621" s="1" t="s">
        <v>18</v>
      </c>
      <c r="G621" s="1" t="s">
        <v>19</v>
      </c>
      <c r="H621" s="1" t="s">
        <v>9922</v>
      </c>
      <c r="I621" s="1" t="s">
        <v>9923</v>
      </c>
      <c r="J621" s="1" t="s">
        <v>9923</v>
      </c>
      <c r="K621" s="2"/>
      <c r="L621" s="1">
        <v>7.0</v>
      </c>
      <c r="M621" s="1"/>
      <c r="N621" s="1">
        <v>12.42095</v>
      </c>
      <c r="O621" s="1" t="s">
        <v>22</v>
      </c>
      <c r="P621" s="1" t="s">
        <v>9924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24</v>
      </c>
      <c r="B622" s="1" t="s">
        <v>17</v>
      </c>
      <c r="C622" s="1">
        <v>267.0</v>
      </c>
      <c r="D622" s="1">
        <v>62.0</v>
      </c>
      <c r="E622" s="2"/>
      <c r="F622" s="1" t="s">
        <v>18</v>
      </c>
      <c r="G622" s="1" t="s">
        <v>31</v>
      </c>
      <c r="H622" s="1" t="s">
        <v>9925</v>
      </c>
      <c r="I622" s="1" t="s">
        <v>9926</v>
      </c>
      <c r="J622" s="1" t="s">
        <v>9926</v>
      </c>
      <c r="K622" s="2"/>
      <c r="L622" s="1">
        <v>-6.0</v>
      </c>
      <c r="M622" s="1"/>
      <c r="N622" s="1">
        <v>12.59315</v>
      </c>
      <c r="O622" s="1" t="s">
        <v>27</v>
      </c>
      <c r="P622" s="1" t="s">
        <v>9927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36</v>
      </c>
      <c r="B623" s="1" t="s">
        <v>17</v>
      </c>
      <c r="C623" s="1">
        <v>329.0</v>
      </c>
      <c r="D623" s="1">
        <v>0.0</v>
      </c>
      <c r="E623" s="1" t="s">
        <v>37</v>
      </c>
      <c r="F623" s="1" t="s">
        <v>30</v>
      </c>
      <c r="G623" s="1" t="s">
        <v>31</v>
      </c>
      <c r="H623" s="1" t="s">
        <v>9928</v>
      </c>
      <c r="I623" s="1" t="s">
        <v>9929</v>
      </c>
      <c r="J623" s="1" t="s">
        <v>9929</v>
      </c>
      <c r="K623" s="2"/>
      <c r="L623" s="1">
        <v>5.0</v>
      </c>
      <c r="M623" s="1"/>
      <c r="N623" s="1">
        <v>20.448733333333333</v>
      </c>
      <c r="O623" s="1" t="s">
        <v>7900</v>
      </c>
      <c r="P623" s="1" t="s">
        <v>7978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29</v>
      </c>
      <c r="B624" s="1" t="s">
        <v>17</v>
      </c>
      <c r="C624" s="1">
        <v>556.0</v>
      </c>
      <c r="D624" s="1">
        <v>0.0</v>
      </c>
      <c r="E624" s="2"/>
      <c r="F624" s="1" t="s">
        <v>30</v>
      </c>
      <c r="G624" s="1" t="s">
        <v>31</v>
      </c>
      <c r="H624" s="1" t="s">
        <v>9930</v>
      </c>
      <c r="I624" s="1" t="s">
        <v>9931</v>
      </c>
      <c r="J624" s="1" t="s">
        <v>9931</v>
      </c>
      <c r="K624" s="2"/>
      <c r="L624" s="1">
        <v>2.0</v>
      </c>
      <c r="M624" s="1"/>
      <c r="N624" s="1">
        <v>17.337733333333333</v>
      </c>
      <c r="O624" s="1" t="s">
        <v>7900</v>
      </c>
      <c r="P624" s="1" t="s">
        <v>9932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29</v>
      </c>
      <c r="B625" s="1" t="s">
        <v>17</v>
      </c>
      <c r="C625" s="1">
        <v>488.0</v>
      </c>
      <c r="D625" s="1">
        <v>0.0</v>
      </c>
      <c r="E625" s="2"/>
      <c r="F625" s="1" t="s">
        <v>30</v>
      </c>
      <c r="G625" s="1" t="s">
        <v>31</v>
      </c>
      <c r="H625" s="1" t="s">
        <v>9933</v>
      </c>
      <c r="I625" s="1" t="s">
        <v>9934</v>
      </c>
      <c r="J625" s="1" t="s">
        <v>9934</v>
      </c>
      <c r="K625" s="2"/>
      <c r="L625" s="1">
        <v>3.0</v>
      </c>
      <c r="M625" s="1"/>
      <c r="N625" s="1">
        <v>18.799416666666666</v>
      </c>
      <c r="O625" s="1" t="s">
        <v>7900</v>
      </c>
      <c r="P625" s="1" t="s">
        <v>9935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24</v>
      </c>
      <c r="B626" s="1" t="s">
        <v>17</v>
      </c>
      <c r="C626" s="1">
        <v>548.0</v>
      </c>
      <c r="D626" s="1">
        <v>0.0</v>
      </c>
      <c r="E626" s="1" t="s">
        <v>7920</v>
      </c>
      <c r="F626" s="1" t="s">
        <v>62</v>
      </c>
      <c r="G626" s="1" t="s">
        <v>31</v>
      </c>
      <c r="H626" s="1" t="s">
        <v>9936</v>
      </c>
      <c r="I626" s="1" t="s">
        <v>9937</v>
      </c>
      <c r="J626" s="1" t="s">
        <v>9938</v>
      </c>
      <c r="K626" s="1" t="s">
        <v>9939</v>
      </c>
      <c r="L626" s="1">
        <v>-2.0</v>
      </c>
      <c r="M626" s="1">
        <v>0.00325</v>
      </c>
      <c r="N626" s="1">
        <v>19.0464</v>
      </c>
      <c r="O626" s="1" t="s">
        <v>27</v>
      </c>
      <c r="P626" s="1" t="s">
        <v>9940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29</v>
      </c>
      <c r="B627" s="1" t="s">
        <v>17</v>
      </c>
      <c r="C627" s="1">
        <v>788.0</v>
      </c>
      <c r="D627" s="1">
        <v>0.0</v>
      </c>
      <c r="E627" s="2"/>
      <c r="F627" s="1" t="s">
        <v>30</v>
      </c>
      <c r="G627" s="1" t="s">
        <v>19</v>
      </c>
      <c r="H627" s="1" t="s">
        <v>9941</v>
      </c>
      <c r="I627" s="1" t="s">
        <v>9942</v>
      </c>
      <c r="J627" s="1" t="s">
        <v>9942</v>
      </c>
      <c r="K627" s="2"/>
      <c r="L627" s="1">
        <v>6.0</v>
      </c>
      <c r="M627" s="1"/>
      <c r="N627" s="1">
        <v>21.387066666666666</v>
      </c>
      <c r="O627" s="1" t="s">
        <v>7900</v>
      </c>
      <c r="P627" s="1" t="s">
        <v>9943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36</v>
      </c>
      <c r="B628" s="1" t="s">
        <v>17</v>
      </c>
      <c r="C628" s="1">
        <v>761.0</v>
      </c>
      <c r="D628" s="1">
        <v>0.0</v>
      </c>
      <c r="E628" s="1" t="s">
        <v>37</v>
      </c>
      <c r="F628" s="1" t="s">
        <v>30</v>
      </c>
      <c r="G628" s="1" t="s">
        <v>31</v>
      </c>
      <c r="H628" s="1" t="s">
        <v>9944</v>
      </c>
      <c r="I628" s="1" t="s">
        <v>9945</v>
      </c>
      <c r="J628" s="1" t="s">
        <v>9945</v>
      </c>
      <c r="K628" s="2"/>
      <c r="L628" s="1">
        <v>3.0</v>
      </c>
      <c r="M628" s="1"/>
      <c r="N628" s="1">
        <v>18.588533333333334</v>
      </c>
      <c r="O628" s="1" t="s">
        <v>7900</v>
      </c>
      <c r="P628" s="1" t="s">
        <v>9946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1" t="s">
        <v>98</v>
      </c>
      <c r="B629" s="1" t="s">
        <v>17</v>
      </c>
      <c r="C629" s="3">
        <v>578.0</v>
      </c>
      <c r="D629" s="1">
        <v>0.0</v>
      </c>
      <c r="E629" s="1" t="s">
        <v>8566</v>
      </c>
      <c r="F629" s="1" t="s">
        <v>30</v>
      </c>
      <c r="G629" s="1" t="s">
        <v>31</v>
      </c>
      <c r="H629" s="1" t="s">
        <v>9947</v>
      </c>
      <c r="I629" s="1" t="s">
        <v>9948</v>
      </c>
      <c r="J629" s="1" t="s">
        <v>9948</v>
      </c>
      <c r="K629" s="2"/>
      <c r="L629" s="1">
        <v>-2.0</v>
      </c>
      <c r="M629" s="1"/>
      <c r="N629" s="1">
        <v>12.870633333333334</v>
      </c>
      <c r="O629" s="1" t="s">
        <v>7900</v>
      </c>
      <c r="P629" s="1" t="s">
        <v>9949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1" t="s">
        <v>24</v>
      </c>
      <c r="B630" s="1" t="s">
        <v>17</v>
      </c>
      <c r="C630" s="1">
        <v>329.0</v>
      </c>
      <c r="D630" s="1">
        <v>0.0</v>
      </c>
      <c r="E630" s="1" t="s">
        <v>9364</v>
      </c>
      <c r="F630" s="1" t="s">
        <v>62</v>
      </c>
      <c r="G630" s="1" t="s">
        <v>31</v>
      </c>
      <c r="H630" s="1" t="s">
        <v>9950</v>
      </c>
      <c r="I630" s="1" t="s">
        <v>9951</v>
      </c>
      <c r="J630" s="1" t="s">
        <v>9952</v>
      </c>
      <c r="K630" s="1" t="s">
        <v>9953</v>
      </c>
      <c r="L630" s="1">
        <v>-11.0</v>
      </c>
      <c r="M630" s="1">
        <v>0.00225</v>
      </c>
      <c r="N630" s="1">
        <v>11.237516666666666</v>
      </c>
      <c r="O630" s="1" t="s">
        <v>27</v>
      </c>
      <c r="P630" s="1" t="s">
        <v>8072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36</v>
      </c>
      <c r="B631" s="1" t="s">
        <v>17</v>
      </c>
      <c r="C631" s="1">
        <v>364.0</v>
      </c>
      <c r="D631" s="1">
        <v>0.0</v>
      </c>
      <c r="E631" s="1" t="s">
        <v>37</v>
      </c>
      <c r="F631" s="1" t="s">
        <v>30</v>
      </c>
      <c r="G631" s="1" t="s">
        <v>31</v>
      </c>
      <c r="H631" s="1" t="s">
        <v>9954</v>
      </c>
      <c r="I631" s="1" t="s">
        <v>9955</v>
      </c>
      <c r="J631" s="1" t="s">
        <v>9955</v>
      </c>
      <c r="K631" s="2"/>
      <c r="L631" s="1">
        <v>1.0</v>
      </c>
      <c r="M631" s="1"/>
      <c r="N631" s="1">
        <v>16.068783333333332</v>
      </c>
      <c r="O631" s="1" t="s">
        <v>7900</v>
      </c>
      <c r="P631" s="1" t="s">
        <v>9956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1" t="s">
        <v>36</v>
      </c>
      <c r="B632" s="1" t="s">
        <v>17</v>
      </c>
      <c r="C632" s="1">
        <v>364.0</v>
      </c>
      <c r="D632" s="1">
        <v>0.0</v>
      </c>
      <c r="E632" s="1" t="s">
        <v>37</v>
      </c>
      <c r="F632" s="1" t="s">
        <v>30</v>
      </c>
      <c r="G632" s="1" t="s">
        <v>31</v>
      </c>
      <c r="H632" s="1" t="s">
        <v>9957</v>
      </c>
      <c r="I632" s="1" t="s">
        <v>9958</v>
      </c>
      <c r="J632" s="1" t="s">
        <v>9958</v>
      </c>
      <c r="K632" s="2"/>
      <c r="L632" s="1">
        <v>4.0</v>
      </c>
      <c r="M632" s="1"/>
      <c r="N632" s="1">
        <v>19.21085</v>
      </c>
      <c r="O632" s="1" t="s">
        <v>7900</v>
      </c>
      <c r="P632" s="1" t="s">
        <v>9959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24</v>
      </c>
      <c r="B633" s="1" t="s">
        <v>17</v>
      </c>
      <c r="C633" s="1">
        <v>568.0</v>
      </c>
      <c r="D633" s="1">
        <v>0.0</v>
      </c>
      <c r="E633" s="1" t="s">
        <v>9364</v>
      </c>
      <c r="F633" s="1" t="s">
        <v>62</v>
      </c>
      <c r="G633" s="1" t="s">
        <v>31</v>
      </c>
      <c r="H633" s="1" t="s">
        <v>9960</v>
      </c>
      <c r="I633" s="1" t="s">
        <v>9961</v>
      </c>
      <c r="J633" s="1" t="s">
        <v>9962</v>
      </c>
      <c r="K633" s="1" t="s">
        <v>9963</v>
      </c>
      <c r="L633" s="1">
        <v>0.0</v>
      </c>
      <c r="M633" s="1">
        <v>0.002533333333333333</v>
      </c>
      <c r="N633" s="1">
        <v>14.30725</v>
      </c>
      <c r="O633" s="1" t="s">
        <v>27</v>
      </c>
      <c r="P633" s="1" t="s">
        <v>9964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16</v>
      </c>
      <c r="B634" s="1" t="s">
        <v>17</v>
      </c>
      <c r="C634" s="1">
        <v>269.0</v>
      </c>
      <c r="D634" s="1">
        <v>0.0</v>
      </c>
      <c r="E634" s="2"/>
      <c r="F634" s="1" t="s">
        <v>18</v>
      </c>
      <c r="G634" s="1" t="s">
        <v>19</v>
      </c>
      <c r="H634" s="1" t="s">
        <v>9965</v>
      </c>
      <c r="I634" s="1" t="s">
        <v>9966</v>
      </c>
      <c r="J634" s="1" t="s">
        <v>9966</v>
      </c>
      <c r="K634" s="2"/>
      <c r="L634" s="1">
        <v>0.0</v>
      </c>
      <c r="M634" s="1"/>
      <c r="N634" s="1">
        <v>4.015616666666666</v>
      </c>
      <c r="O634" s="1" t="s">
        <v>22</v>
      </c>
      <c r="P634" s="1" t="s">
        <v>9967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1" t="s">
        <v>36</v>
      </c>
      <c r="B635" s="1" t="s">
        <v>17</v>
      </c>
      <c r="C635" s="1">
        <v>329.0</v>
      </c>
      <c r="D635" s="1">
        <v>0.0</v>
      </c>
      <c r="E635" s="1" t="s">
        <v>37</v>
      </c>
      <c r="F635" s="1" t="s">
        <v>30</v>
      </c>
      <c r="G635" s="1" t="s">
        <v>31</v>
      </c>
      <c r="H635" s="1" t="s">
        <v>9968</v>
      </c>
      <c r="I635" s="1" t="s">
        <v>9969</v>
      </c>
      <c r="J635" s="1" t="s">
        <v>9969</v>
      </c>
      <c r="K635" s="2"/>
      <c r="L635" s="1">
        <v>-5.0</v>
      </c>
      <c r="M635" s="1"/>
      <c r="N635" s="1">
        <v>9.0744</v>
      </c>
      <c r="O635" s="1" t="s">
        <v>7900</v>
      </c>
      <c r="P635" s="1" t="s">
        <v>7978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1" t="s">
        <v>24</v>
      </c>
      <c r="B636" s="1" t="s">
        <v>17</v>
      </c>
      <c r="C636" s="3">
        <v>471.0</v>
      </c>
      <c r="D636" s="1">
        <v>22.0</v>
      </c>
      <c r="E636" s="1" t="s">
        <v>7920</v>
      </c>
      <c r="F636" s="1" t="s">
        <v>62</v>
      </c>
      <c r="G636" s="1" t="s">
        <v>31</v>
      </c>
      <c r="H636" s="1" t="s">
        <v>9970</v>
      </c>
      <c r="I636" s="1" t="s">
        <v>9971</v>
      </c>
      <c r="J636" s="1" t="s">
        <v>9972</v>
      </c>
      <c r="K636" s="1" t="s">
        <v>9973</v>
      </c>
      <c r="L636" s="1">
        <v>13.0</v>
      </c>
      <c r="M636" s="1">
        <v>0.0021666666666666666</v>
      </c>
      <c r="N636" s="1">
        <v>9.705316666666667</v>
      </c>
      <c r="O636" s="1" t="s">
        <v>27</v>
      </c>
      <c r="P636" s="1" t="s">
        <v>9974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24</v>
      </c>
      <c r="B637" s="1" t="s">
        <v>17</v>
      </c>
      <c r="C637" s="1">
        <v>284.0</v>
      </c>
      <c r="D637" s="1">
        <v>0.0</v>
      </c>
      <c r="E637" s="1" t="s">
        <v>7920</v>
      </c>
      <c r="F637" s="1" t="s">
        <v>62</v>
      </c>
      <c r="G637" s="1" t="s">
        <v>31</v>
      </c>
      <c r="H637" s="1" t="s">
        <v>9975</v>
      </c>
      <c r="I637" s="1" t="s">
        <v>9976</v>
      </c>
      <c r="J637" s="1" t="s">
        <v>9977</v>
      </c>
      <c r="K637" s="1" t="s">
        <v>9978</v>
      </c>
      <c r="L637" s="1">
        <v>7.0</v>
      </c>
      <c r="M637" s="1">
        <v>0.0029833333333333335</v>
      </c>
      <c r="N637" s="1">
        <v>21.8519</v>
      </c>
      <c r="O637" s="1" t="s">
        <v>27</v>
      </c>
      <c r="P637" s="1" t="s">
        <v>9979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29</v>
      </c>
      <c r="B638" s="1" t="s">
        <v>17</v>
      </c>
      <c r="C638" s="1">
        <v>329.0</v>
      </c>
      <c r="D638" s="1">
        <v>0.0</v>
      </c>
      <c r="E638" s="2"/>
      <c r="F638" s="1" t="s">
        <v>30</v>
      </c>
      <c r="G638" s="1" t="s">
        <v>31</v>
      </c>
      <c r="H638" s="1" t="s">
        <v>9980</v>
      </c>
      <c r="I638" s="1" t="s">
        <v>9981</v>
      </c>
      <c r="J638" s="1" t="s">
        <v>9981</v>
      </c>
      <c r="K638" s="2"/>
      <c r="L638" s="1">
        <v>13.0</v>
      </c>
      <c r="M638" s="1"/>
      <c r="N638" s="1">
        <v>28.798483333333333</v>
      </c>
      <c r="O638" s="1" t="s">
        <v>7900</v>
      </c>
      <c r="P638" s="1" t="s">
        <v>8582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24</v>
      </c>
      <c r="B639" s="1" t="s">
        <v>17</v>
      </c>
      <c r="C639" s="1">
        <v>683.0</v>
      </c>
      <c r="D639" s="1">
        <v>0.0</v>
      </c>
      <c r="E639" s="1" t="s">
        <v>9364</v>
      </c>
      <c r="F639" s="1" t="s">
        <v>62</v>
      </c>
      <c r="G639" s="1" t="s">
        <v>19</v>
      </c>
      <c r="H639" s="1" t="s">
        <v>9982</v>
      </c>
      <c r="I639" s="1" t="s">
        <v>9983</v>
      </c>
      <c r="J639" s="1" t="s">
        <v>9984</v>
      </c>
      <c r="K639" s="1" t="s">
        <v>9985</v>
      </c>
      <c r="L639" s="1">
        <v>-14.0</v>
      </c>
      <c r="M639" s="1">
        <v>0.017833333333333333</v>
      </c>
      <c r="N639" s="1">
        <v>11.129966666666666</v>
      </c>
      <c r="O639" s="1" t="s">
        <v>27</v>
      </c>
      <c r="P639" s="1" t="s">
        <v>9986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1" t="s">
        <v>24</v>
      </c>
      <c r="B640" s="1" t="s">
        <v>17</v>
      </c>
      <c r="C640" s="1">
        <v>768.0</v>
      </c>
      <c r="D640" s="1">
        <v>0.0</v>
      </c>
      <c r="E640" s="1" t="s">
        <v>9364</v>
      </c>
      <c r="F640" s="1" t="s">
        <v>62</v>
      </c>
      <c r="G640" s="1" t="s">
        <v>31</v>
      </c>
      <c r="H640" s="1" t="s">
        <v>9987</v>
      </c>
      <c r="I640" s="1" t="s">
        <v>9988</v>
      </c>
      <c r="J640" s="1" t="s">
        <v>9989</v>
      </c>
      <c r="K640" s="1" t="s">
        <v>9990</v>
      </c>
      <c r="L640" s="1">
        <v>-6.0</v>
      </c>
      <c r="M640" s="1">
        <v>0.0016166666666666666</v>
      </c>
      <c r="N640" s="1">
        <v>9.29005</v>
      </c>
      <c r="O640" s="1" t="s">
        <v>27</v>
      </c>
      <c r="P640" s="1" t="s">
        <v>9991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1" t="s">
        <v>24</v>
      </c>
      <c r="B641" s="1" t="s">
        <v>17</v>
      </c>
      <c r="C641" s="1">
        <v>734.0</v>
      </c>
      <c r="D641" s="1">
        <v>184.0</v>
      </c>
      <c r="E641" s="2"/>
      <c r="F641" s="1" t="s">
        <v>18</v>
      </c>
      <c r="G641" s="1" t="s">
        <v>167</v>
      </c>
      <c r="H641" s="1" t="s">
        <v>9992</v>
      </c>
      <c r="I641" s="1" t="s">
        <v>9993</v>
      </c>
      <c r="J641" s="1" t="s">
        <v>9993</v>
      </c>
      <c r="K641" s="2"/>
      <c r="L641" s="1">
        <v>10.0</v>
      </c>
      <c r="M641" s="1"/>
      <c r="N641" s="1">
        <v>29.4745</v>
      </c>
      <c r="O641" s="1" t="s">
        <v>27</v>
      </c>
      <c r="P641" s="1" t="s">
        <v>9994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24</v>
      </c>
      <c r="B642" s="1" t="s">
        <v>17</v>
      </c>
      <c r="C642" s="1">
        <v>319.0</v>
      </c>
      <c r="D642" s="1">
        <v>0.0</v>
      </c>
      <c r="E642" s="1" t="s">
        <v>9364</v>
      </c>
      <c r="F642" s="1" t="s">
        <v>62</v>
      </c>
      <c r="G642" s="1" t="s">
        <v>31</v>
      </c>
      <c r="H642" s="1" t="s">
        <v>9995</v>
      </c>
      <c r="I642" s="1" t="s">
        <v>9996</v>
      </c>
      <c r="J642" s="1" t="s">
        <v>9997</v>
      </c>
      <c r="K642" s="1" t="s">
        <v>9998</v>
      </c>
      <c r="L642" s="1">
        <v>1.0</v>
      </c>
      <c r="M642" s="1">
        <v>0.002683333333333333</v>
      </c>
      <c r="N642" s="1">
        <v>6.587866666666667</v>
      </c>
      <c r="O642" s="1" t="s">
        <v>27</v>
      </c>
      <c r="P642" s="1" t="s">
        <v>8229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24</v>
      </c>
      <c r="B643" s="1" t="s">
        <v>17</v>
      </c>
      <c r="C643" s="1">
        <v>330.0</v>
      </c>
      <c r="D643" s="1">
        <v>0.0</v>
      </c>
      <c r="E643" s="1" t="s">
        <v>9364</v>
      </c>
      <c r="F643" s="1" t="s">
        <v>62</v>
      </c>
      <c r="G643" s="1" t="s">
        <v>31</v>
      </c>
      <c r="H643" s="1" t="s">
        <v>9999</v>
      </c>
      <c r="I643" s="1" t="s">
        <v>10000</v>
      </c>
      <c r="J643" s="1" t="s">
        <v>10001</v>
      </c>
      <c r="K643" s="1" t="s">
        <v>10002</v>
      </c>
      <c r="L643" s="1">
        <v>12.0</v>
      </c>
      <c r="M643" s="1">
        <v>0.0022833333333333334</v>
      </c>
      <c r="N643" s="1">
        <v>17.483416666666667</v>
      </c>
      <c r="O643" s="1" t="s">
        <v>27</v>
      </c>
      <c r="P643" s="1" t="s">
        <v>10003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36</v>
      </c>
      <c r="B644" s="1" t="s">
        <v>17</v>
      </c>
      <c r="C644" s="1">
        <v>264.0</v>
      </c>
      <c r="D644" s="1">
        <v>0.0</v>
      </c>
      <c r="E644" s="1" t="s">
        <v>37</v>
      </c>
      <c r="F644" s="1" t="s">
        <v>30</v>
      </c>
      <c r="G644" s="1" t="s">
        <v>31</v>
      </c>
      <c r="H644" s="1" t="s">
        <v>10004</v>
      </c>
      <c r="I644" s="1" t="s">
        <v>10005</v>
      </c>
      <c r="J644" s="1" t="s">
        <v>10005</v>
      </c>
      <c r="K644" s="2"/>
      <c r="L644" s="1">
        <v>4.0</v>
      </c>
      <c r="M644" s="1"/>
      <c r="N644" s="1">
        <v>19.108333333333334</v>
      </c>
      <c r="O644" s="1" t="s">
        <v>7900</v>
      </c>
      <c r="P644" s="1" t="s">
        <v>7913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24</v>
      </c>
      <c r="B645" s="1" t="s">
        <v>17</v>
      </c>
      <c r="C645" s="1">
        <v>747.0</v>
      </c>
      <c r="D645" s="1">
        <v>0.0</v>
      </c>
      <c r="E645" s="1" t="s">
        <v>37</v>
      </c>
      <c r="F645" s="1" t="s">
        <v>62</v>
      </c>
      <c r="G645" s="1" t="s">
        <v>31</v>
      </c>
      <c r="H645" s="1" t="s">
        <v>10006</v>
      </c>
      <c r="I645" s="1" t="s">
        <v>10007</v>
      </c>
      <c r="J645" s="1" t="s">
        <v>10008</v>
      </c>
      <c r="K645" s="1" t="s">
        <v>10009</v>
      </c>
      <c r="L645" s="1">
        <v>6.0</v>
      </c>
      <c r="M645" s="1">
        <v>29.264566666666667</v>
      </c>
      <c r="N645" s="1">
        <v>22.45955</v>
      </c>
      <c r="O645" s="1" t="s">
        <v>27</v>
      </c>
      <c r="P645" s="1" t="s">
        <v>10010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29</v>
      </c>
      <c r="B646" s="1" t="s">
        <v>17</v>
      </c>
      <c r="C646" s="1">
        <v>364.0</v>
      </c>
      <c r="D646" s="1">
        <v>0.0</v>
      </c>
      <c r="E646" s="2"/>
      <c r="F646" s="1" t="s">
        <v>30</v>
      </c>
      <c r="G646" s="1" t="s">
        <v>31</v>
      </c>
      <c r="H646" s="1" t="s">
        <v>10011</v>
      </c>
      <c r="I646" s="1" t="s">
        <v>10012</v>
      </c>
      <c r="J646" s="1" t="s">
        <v>10012</v>
      </c>
      <c r="K646" s="2"/>
      <c r="L646" s="1">
        <v>2.0</v>
      </c>
      <c r="M646" s="1"/>
      <c r="N646" s="1">
        <v>17.950416666666666</v>
      </c>
      <c r="O646" s="1" t="s">
        <v>7900</v>
      </c>
      <c r="P646" s="1" t="s">
        <v>10013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1" t="s">
        <v>24</v>
      </c>
      <c r="B647" s="1" t="s">
        <v>17</v>
      </c>
      <c r="C647" s="1">
        <v>249.0</v>
      </c>
      <c r="D647" s="1">
        <v>0.0</v>
      </c>
      <c r="E647" s="1" t="s">
        <v>7920</v>
      </c>
      <c r="F647" s="1" t="s">
        <v>62</v>
      </c>
      <c r="G647" s="1" t="s">
        <v>31</v>
      </c>
      <c r="H647" s="1" t="s">
        <v>10014</v>
      </c>
      <c r="I647" s="1" t="s">
        <v>10015</v>
      </c>
      <c r="J647" s="1" t="s">
        <v>10016</v>
      </c>
      <c r="K647" s="1" t="s">
        <v>10017</v>
      </c>
      <c r="L647" s="1">
        <v>-6.0</v>
      </c>
      <c r="M647" s="1">
        <v>0.00215</v>
      </c>
      <c r="N647" s="1">
        <v>12.8136</v>
      </c>
      <c r="O647" s="1" t="s">
        <v>27</v>
      </c>
      <c r="P647" s="1" t="s">
        <v>5475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24</v>
      </c>
      <c r="B648" s="1" t="s">
        <v>17</v>
      </c>
      <c r="C648" s="1">
        <v>394.0</v>
      </c>
      <c r="D648" s="1">
        <v>0.0</v>
      </c>
      <c r="E648" s="1" t="s">
        <v>7920</v>
      </c>
      <c r="F648" s="1" t="s">
        <v>62</v>
      </c>
      <c r="G648" s="1" t="s">
        <v>31</v>
      </c>
      <c r="H648" s="1" t="s">
        <v>10018</v>
      </c>
      <c r="I648" s="1" t="s">
        <v>10019</v>
      </c>
      <c r="J648" s="1" t="s">
        <v>10020</v>
      </c>
      <c r="K648" s="1" t="s">
        <v>10021</v>
      </c>
      <c r="L648" s="1">
        <v>39.0</v>
      </c>
      <c r="M648" s="1">
        <v>0.0023333333333333335</v>
      </c>
      <c r="N648" s="1">
        <v>20.747233333333334</v>
      </c>
      <c r="O648" s="1" t="s">
        <v>27</v>
      </c>
      <c r="P648" s="1" t="s">
        <v>8882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29</v>
      </c>
      <c r="B649" s="1" t="s">
        <v>17</v>
      </c>
      <c r="C649" s="1">
        <v>593.0</v>
      </c>
      <c r="D649" s="1">
        <v>0.0</v>
      </c>
      <c r="E649" s="2"/>
      <c r="F649" s="1" t="s">
        <v>30</v>
      </c>
      <c r="G649" s="1" t="s">
        <v>31</v>
      </c>
      <c r="H649" s="1" t="s">
        <v>10022</v>
      </c>
      <c r="I649" s="1" t="s">
        <v>10023</v>
      </c>
      <c r="J649" s="1" t="s">
        <v>10023</v>
      </c>
      <c r="K649" s="2"/>
      <c r="L649" s="1">
        <v>-2.0</v>
      </c>
      <c r="M649" s="1"/>
      <c r="N649" s="1">
        <v>12.713866666666666</v>
      </c>
      <c r="O649" s="1" t="s">
        <v>7900</v>
      </c>
      <c r="P649" s="1" t="s">
        <v>10024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1" t="s">
        <v>29</v>
      </c>
      <c r="B650" s="1" t="s">
        <v>17</v>
      </c>
      <c r="C650" s="1">
        <v>299.0</v>
      </c>
      <c r="D650" s="1">
        <v>0.0</v>
      </c>
      <c r="E650" s="2"/>
      <c r="F650" s="1" t="s">
        <v>30</v>
      </c>
      <c r="G650" s="1" t="s">
        <v>31</v>
      </c>
      <c r="H650" s="1" t="s">
        <v>10025</v>
      </c>
      <c r="I650" s="1" t="s">
        <v>10026</v>
      </c>
      <c r="J650" s="1" t="s">
        <v>10026</v>
      </c>
      <c r="K650" s="2"/>
      <c r="L650" s="1">
        <v>-6.0</v>
      </c>
      <c r="M650" s="1"/>
      <c r="N650" s="1">
        <v>8.920283333333334</v>
      </c>
      <c r="O650" s="1" t="s">
        <v>7900</v>
      </c>
      <c r="P650" s="1" t="s">
        <v>10027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1" t="s">
        <v>24</v>
      </c>
      <c r="B651" s="1" t="s">
        <v>17</v>
      </c>
      <c r="C651" s="1">
        <v>528.0</v>
      </c>
      <c r="D651" s="1">
        <v>0.0</v>
      </c>
      <c r="E651" s="1" t="s">
        <v>9364</v>
      </c>
      <c r="F651" s="1" t="s">
        <v>62</v>
      </c>
      <c r="G651" s="1" t="s">
        <v>31</v>
      </c>
      <c r="H651" s="1" t="s">
        <v>10028</v>
      </c>
      <c r="I651" s="1" t="s">
        <v>10029</v>
      </c>
      <c r="J651" s="1" t="s">
        <v>10030</v>
      </c>
      <c r="K651" s="1" t="s">
        <v>10031</v>
      </c>
      <c r="L651" s="1">
        <v>0.0</v>
      </c>
      <c r="M651" s="1">
        <v>21.9471</v>
      </c>
      <c r="N651" s="1">
        <v>106.69096666666667</v>
      </c>
      <c r="O651" s="1" t="s">
        <v>27</v>
      </c>
      <c r="P651" s="1" t="s">
        <v>10032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36</v>
      </c>
      <c r="B652" s="1" t="s">
        <v>17</v>
      </c>
      <c r="C652" s="1">
        <v>528.0</v>
      </c>
      <c r="D652" s="1">
        <v>0.0</v>
      </c>
      <c r="E652" s="1" t="s">
        <v>37</v>
      </c>
      <c r="F652" s="1" t="s">
        <v>30</v>
      </c>
      <c r="G652" s="1" t="s">
        <v>31</v>
      </c>
      <c r="H652" s="1" t="s">
        <v>10033</v>
      </c>
      <c r="I652" s="1" t="s">
        <v>10034</v>
      </c>
      <c r="J652" s="1" t="s">
        <v>10034</v>
      </c>
      <c r="K652" s="2"/>
      <c r="L652" s="1">
        <v>-3.0</v>
      </c>
      <c r="M652" s="1"/>
      <c r="N652" s="1">
        <v>11.159566666666667</v>
      </c>
      <c r="O652" s="1" t="s">
        <v>7900</v>
      </c>
      <c r="P652" s="1" t="s">
        <v>10035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36</v>
      </c>
      <c r="B653" s="1" t="s">
        <v>17</v>
      </c>
      <c r="C653" s="3">
        <v>329.0</v>
      </c>
      <c r="D653" s="1">
        <v>0.0</v>
      </c>
      <c r="E653" s="1" t="s">
        <v>37</v>
      </c>
      <c r="F653" s="1" t="s">
        <v>30</v>
      </c>
      <c r="G653" s="1" t="s">
        <v>31</v>
      </c>
      <c r="H653" s="1" t="s">
        <v>10036</v>
      </c>
      <c r="I653" s="1" t="s">
        <v>10037</v>
      </c>
      <c r="J653" s="1" t="s">
        <v>10037</v>
      </c>
      <c r="K653" s="2"/>
      <c r="L653" s="1">
        <v>-9.0</v>
      </c>
      <c r="M653" s="1"/>
      <c r="N653" s="1">
        <v>5.766133333333333</v>
      </c>
      <c r="O653" s="1" t="s">
        <v>7900</v>
      </c>
      <c r="P653" s="1" t="s">
        <v>7978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1" t="s">
        <v>24</v>
      </c>
      <c r="B654" s="1" t="s">
        <v>17</v>
      </c>
      <c r="C654" s="1">
        <v>334.0</v>
      </c>
      <c r="D654" s="1">
        <v>0.0</v>
      </c>
      <c r="E654" s="1" t="s">
        <v>37</v>
      </c>
      <c r="F654" s="1" t="s">
        <v>62</v>
      </c>
      <c r="G654" s="1" t="s">
        <v>31</v>
      </c>
      <c r="H654" s="1" t="s">
        <v>10038</v>
      </c>
      <c r="I654" s="1" t="s">
        <v>10039</v>
      </c>
      <c r="J654" s="1" t="s">
        <v>10040</v>
      </c>
      <c r="K654" s="1" t="s">
        <v>10041</v>
      </c>
      <c r="L654" s="1">
        <v>-8.0</v>
      </c>
      <c r="M654" s="1">
        <v>1.0991833333333334</v>
      </c>
      <c r="N654" s="1">
        <v>9.743566666666666</v>
      </c>
      <c r="O654" s="1" t="s">
        <v>27</v>
      </c>
      <c r="P654" s="1" t="s">
        <v>10042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36</v>
      </c>
      <c r="B655" s="1" t="s">
        <v>17</v>
      </c>
      <c r="C655" s="1">
        <v>657.0</v>
      </c>
      <c r="D655" s="1">
        <v>0.0</v>
      </c>
      <c r="E655" s="1" t="s">
        <v>37</v>
      </c>
      <c r="F655" s="1" t="s">
        <v>30</v>
      </c>
      <c r="G655" s="1" t="s">
        <v>31</v>
      </c>
      <c r="H655" s="1" t="s">
        <v>10043</v>
      </c>
      <c r="I655" s="1" t="s">
        <v>10044</v>
      </c>
      <c r="J655" s="1" t="s">
        <v>10044</v>
      </c>
      <c r="K655" s="2"/>
      <c r="L655" s="1">
        <v>-3.0</v>
      </c>
      <c r="M655" s="1"/>
      <c r="N655" s="1">
        <v>11.16155</v>
      </c>
      <c r="O655" s="1" t="s">
        <v>7900</v>
      </c>
      <c r="P655" s="1" t="s">
        <v>10045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36</v>
      </c>
      <c r="B656" s="1" t="s">
        <v>17</v>
      </c>
      <c r="C656" s="1">
        <v>264.0</v>
      </c>
      <c r="D656" s="1">
        <v>0.0</v>
      </c>
      <c r="E656" s="1" t="s">
        <v>37</v>
      </c>
      <c r="F656" s="1" t="s">
        <v>30</v>
      </c>
      <c r="G656" s="1" t="s">
        <v>31</v>
      </c>
      <c r="H656" s="1" t="s">
        <v>10046</v>
      </c>
      <c r="I656" s="1" t="s">
        <v>10047</v>
      </c>
      <c r="J656" s="1" t="s">
        <v>10047</v>
      </c>
      <c r="K656" s="2"/>
      <c r="L656" s="1">
        <v>-6.0</v>
      </c>
      <c r="M656" s="1"/>
      <c r="N656" s="1">
        <v>8.54815</v>
      </c>
      <c r="O656" s="1" t="s">
        <v>7900</v>
      </c>
      <c r="P656" s="1" t="s">
        <v>8763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1" t="s">
        <v>36</v>
      </c>
      <c r="B657" s="1" t="s">
        <v>17</v>
      </c>
      <c r="C657" s="1">
        <v>314.0</v>
      </c>
      <c r="D657" s="1">
        <v>0.0</v>
      </c>
      <c r="E657" s="1" t="s">
        <v>37</v>
      </c>
      <c r="F657" s="1" t="s">
        <v>30</v>
      </c>
      <c r="G657" s="1" t="s">
        <v>31</v>
      </c>
      <c r="H657" s="1" t="s">
        <v>10048</v>
      </c>
      <c r="I657" s="1" t="s">
        <v>10049</v>
      </c>
      <c r="J657" s="1" t="s">
        <v>10049</v>
      </c>
      <c r="K657" s="2"/>
      <c r="L657" s="1">
        <v>-5.0</v>
      </c>
      <c r="M657" s="1"/>
      <c r="N657" s="1">
        <v>9.640233333333333</v>
      </c>
      <c r="O657" s="1" t="s">
        <v>7900</v>
      </c>
      <c r="P657" s="1" t="s">
        <v>10050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1" t="s">
        <v>29</v>
      </c>
      <c r="B658" s="1" t="s">
        <v>17</v>
      </c>
      <c r="C658" s="1">
        <v>534.0</v>
      </c>
      <c r="D658" s="1">
        <v>0.0</v>
      </c>
      <c r="E658" s="2"/>
      <c r="F658" s="1" t="s">
        <v>30</v>
      </c>
      <c r="G658" s="1" t="s">
        <v>31</v>
      </c>
      <c r="H658" s="1" t="s">
        <v>10051</v>
      </c>
      <c r="I658" s="1" t="s">
        <v>10052</v>
      </c>
      <c r="J658" s="1" t="s">
        <v>10052</v>
      </c>
      <c r="K658" s="2"/>
      <c r="L658" s="1">
        <v>-3.0</v>
      </c>
      <c r="M658" s="1"/>
      <c r="N658" s="1">
        <v>11.8191</v>
      </c>
      <c r="O658" s="1" t="s">
        <v>7900</v>
      </c>
      <c r="P658" s="1" t="s">
        <v>10053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29</v>
      </c>
      <c r="B659" s="1" t="s">
        <v>17</v>
      </c>
      <c r="C659" s="1">
        <v>580.0</v>
      </c>
      <c r="D659" s="1">
        <v>0.0</v>
      </c>
      <c r="E659" s="2"/>
      <c r="F659" s="1" t="s">
        <v>30</v>
      </c>
      <c r="G659" s="1" t="s">
        <v>31</v>
      </c>
      <c r="H659" s="1" t="s">
        <v>10054</v>
      </c>
      <c r="I659" s="1" t="s">
        <v>10055</v>
      </c>
      <c r="J659" s="1" t="s">
        <v>10055</v>
      </c>
      <c r="K659" s="2"/>
      <c r="L659" s="1">
        <v>0.0</v>
      </c>
      <c r="M659" s="1"/>
      <c r="N659" s="1">
        <v>15.225466666666666</v>
      </c>
      <c r="O659" s="1" t="s">
        <v>7900</v>
      </c>
      <c r="P659" s="1" t="s">
        <v>10056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24</v>
      </c>
      <c r="B660" s="1" t="s">
        <v>17</v>
      </c>
      <c r="C660" s="1">
        <v>414.0</v>
      </c>
      <c r="D660" s="1">
        <v>0.0</v>
      </c>
      <c r="E660" s="1" t="s">
        <v>37</v>
      </c>
      <c r="F660" s="1" t="s">
        <v>62</v>
      </c>
      <c r="G660" s="1" t="s">
        <v>31</v>
      </c>
      <c r="H660" s="1" t="s">
        <v>10057</v>
      </c>
      <c r="I660" s="1" t="s">
        <v>10058</v>
      </c>
      <c r="J660" s="1" t="s">
        <v>10059</v>
      </c>
      <c r="K660" s="1" t="s">
        <v>10060</v>
      </c>
      <c r="L660" s="1">
        <v>10.0</v>
      </c>
      <c r="M660" s="1">
        <v>52.622566666666664</v>
      </c>
      <c r="N660" s="1">
        <v>63.26016666666667</v>
      </c>
      <c r="O660" s="1" t="s">
        <v>27</v>
      </c>
      <c r="P660" s="1" t="s">
        <v>10061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1" t="s">
        <v>24</v>
      </c>
      <c r="B661" s="1" t="s">
        <v>17</v>
      </c>
      <c r="C661" s="1">
        <v>309.0</v>
      </c>
      <c r="D661" s="1">
        <v>0.0</v>
      </c>
      <c r="E661" s="1" t="s">
        <v>37</v>
      </c>
      <c r="F661" s="1" t="s">
        <v>62</v>
      </c>
      <c r="G661" s="1" t="s">
        <v>31</v>
      </c>
      <c r="H661" s="1" t="s">
        <v>10062</v>
      </c>
      <c r="I661" s="1" t="s">
        <v>10063</v>
      </c>
      <c r="J661" s="1" t="s">
        <v>10064</v>
      </c>
      <c r="K661" s="1" t="s">
        <v>10065</v>
      </c>
      <c r="L661" s="1">
        <v>8.0</v>
      </c>
      <c r="M661" s="1">
        <v>2.2702333333333335</v>
      </c>
      <c r="N661" s="1">
        <v>14.62495</v>
      </c>
      <c r="O661" s="1" t="s">
        <v>27</v>
      </c>
      <c r="P661" s="1" t="s">
        <v>10066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24</v>
      </c>
      <c r="B662" s="1" t="s">
        <v>17</v>
      </c>
      <c r="C662" s="1">
        <v>274.0</v>
      </c>
      <c r="D662" s="1">
        <v>0.0</v>
      </c>
      <c r="E662" s="1" t="s">
        <v>37</v>
      </c>
      <c r="F662" s="1" t="s">
        <v>62</v>
      </c>
      <c r="G662" s="1" t="s">
        <v>19</v>
      </c>
      <c r="H662" s="1" t="s">
        <v>10067</v>
      </c>
      <c r="I662" s="1" t="s">
        <v>10068</v>
      </c>
      <c r="J662" s="1" t="s">
        <v>10069</v>
      </c>
      <c r="K662" s="1" t="s">
        <v>10070</v>
      </c>
      <c r="L662" s="1">
        <v>13.0</v>
      </c>
      <c r="M662" s="1">
        <v>7.080216666666667</v>
      </c>
      <c r="N662" s="1">
        <v>13.647866666666667</v>
      </c>
      <c r="O662" s="1" t="s">
        <v>27</v>
      </c>
      <c r="P662" s="1" t="s">
        <v>10071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16</v>
      </c>
      <c r="B663" s="1" t="s">
        <v>17</v>
      </c>
      <c r="C663" s="1">
        <v>20.0</v>
      </c>
      <c r="D663" s="1">
        <v>35.0</v>
      </c>
      <c r="E663" s="2"/>
      <c r="F663" s="1" t="s">
        <v>18</v>
      </c>
      <c r="G663" s="1" t="s">
        <v>19</v>
      </c>
      <c r="H663" s="1" t="s">
        <v>10072</v>
      </c>
      <c r="I663" s="1" t="s">
        <v>10073</v>
      </c>
      <c r="J663" s="1" t="s">
        <v>10073</v>
      </c>
      <c r="K663" s="2"/>
      <c r="L663" s="1">
        <v>-1.0</v>
      </c>
      <c r="M663" s="1"/>
      <c r="N663" s="1">
        <v>3.1075666666666666</v>
      </c>
      <c r="O663" s="1" t="s">
        <v>22</v>
      </c>
      <c r="P663" s="1" t="s">
        <v>10074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1" t="s">
        <v>29</v>
      </c>
      <c r="B664" s="1" t="s">
        <v>17</v>
      </c>
      <c r="C664" s="1">
        <v>394.0</v>
      </c>
      <c r="D664" s="1">
        <v>0.0</v>
      </c>
      <c r="E664" s="2"/>
      <c r="F664" s="1" t="s">
        <v>30</v>
      </c>
      <c r="G664" s="1" t="s">
        <v>31</v>
      </c>
      <c r="H664" s="1" t="s">
        <v>10075</v>
      </c>
      <c r="I664" s="1" t="s">
        <v>10076</v>
      </c>
      <c r="J664" s="1" t="s">
        <v>10076</v>
      </c>
      <c r="K664" s="2"/>
      <c r="L664" s="1">
        <v>12.0</v>
      </c>
      <c r="M664" s="1"/>
      <c r="N664" s="1">
        <v>27.74905</v>
      </c>
      <c r="O664" s="1" t="s">
        <v>7900</v>
      </c>
      <c r="P664" s="1" t="s">
        <v>9728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1" t="s">
        <v>29</v>
      </c>
      <c r="B665" s="1" t="s">
        <v>17</v>
      </c>
      <c r="C665" s="1">
        <v>394.0</v>
      </c>
      <c r="D665" s="1">
        <v>0.0</v>
      </c>
      <c r="E665" s="2"/>
      <c r="F665" s="1" t="s">
        <v>30</v>
      </c>
      <c r="G665" s="1" t="s">
        <v>31</v>
      </c>
      <c r="H665" s="1" t="s">
        <v>10077</v>
      </c>
      <c r="I665" s="1" t="s">
        <v>10078</v>
      </c>
      <c r="J665" s="1" t="s">
        <v>10078</v>
      </c>
      <c r="K665" s="2"/>
      <c r="L665" s="1">
        <v>-4.0</v>
      </c>
      <c r="M665" s="1"/>
      <c r="N665" s="1">
        <v>10.850366666666666</v>
      </c>
      <c r="O665" s="1" t="s">
        <v>7900</v>
      </c>
      <c r="P665" s="1" t="s">
        <v>9236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36</v>
      </c>
      <c r="B666" s="1" t="s">
        <v>17</v>
      </c>
      <c r="C666" s="1">
        <v>321.0</v>
      </c>
      <c r="D666" s="1">
        <v>0.0</v>
      </c>
      <c r="E666" s="1" t="s">
        <v>37</v>
      </c>
      <c r="F666" s="1" t="s">
        <v>30</v>
      </c>
      <c r="G666" s="1" t="s">
        <v>31</v>
      </c>
      <c r="H666" s="1" t="s">
        <v>10079</v>
      </c>
      <c r="I666" s="1" t="s">
        <v>10080</v>
      </c>
      <c r="J666" s="1" t="s">
        <v>10080</v>
      </c>
      <c r="K666" s="2"/>
      <c r="L666" s="1">
        <v>-3.0</v>
      </c>
      <c r="M666" s="1"/>
      <c r="N666" s="1">
        <v>11.185166666666667</v>
      </c>
      <c r="O666" s="1" t="s">
        <v>7900</v>
      </c>
      <c r="P666" s="1" t="s">
        <v>9056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1" t="s">
        <v>29</v>
      </c>
      <c r="B667" s="1" t="s">
        <v>17</v>
      </c>
      <c r="C667" s="1">
        <v>632.0</v>
      </c>
      <c r="D667" s="1">
        <v>0.0</v>
      </c>
      <c r="E667" s="2"/>
      <c r="F667" s="1" t="s">
        <v>30</v>
      </c>
      <c r="G667" s="1" t="s">
        <v>31</v>
      </c>
      <c r="H667" s="1" t="s">
        <v>10081</v>
      </c>
      <c r="I667" s="1" t="s">
        <v>10082</v>
      </c>
      <c r="J667" s="1" t="s">
        <v>10082</v>
      </c>
      <c r="K667" s="2"/>
      <c r="L667" s="1">
        <v>0.0</v>
      </c>
      <c r="M667" s="1"/>
      <c r="N667" s="1">
        <v>15.763716666666667</v>
      </c>
      <c r="O667" s="1" t="s">
        <v>7900</v>
      </c>
      <c r="P667" s="1" t="s">
        <v>10083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98</v>
      </c>
      <c r="B668" s="3" t="s">
        <v>17</v>
      </c>
      <c r="C668" s="3">
        <v>563.0</v>
      </c>
      <c r="D668" s="1">
        <v>0.0</v>
      </c>
      <c r="E668" s="1" t="s">
        <v>6700</v>
      </c>
      <c r="F668" s="1" t="s">
        <v>30</v>
      </c>
      <c r="G668" s="1" t="s">
        <v>31</v>
      </c>
      <c r="H668" s="1" t="s">
        <v>10084</v>
      </c>
      <c r="I668" s="1" t="s">
        <v>10085</v>
      </c>
      <c r="J668" s="1" t="s">
        <v>10085</v>
      </c>
      <c r="K668" s="2"/>
      <c r="L668" s="1">
        <v>-2.0</v>
      </c>
      <c r="M668" s="1"/>
      <c r="N668" s="1">
        <v>12.616583333333333</v>
      </c>
      <c r="O668" s="1" t="s">
        <v>7900</v>
      </c>
      <c r="P668" s="1" t="s">
        <v>10086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1" t="s">
        <v>16</v>
      </c>
      <c r="B669" s="1" t="s">
        <v>17</v>
      </c>
      <c r="C669" s="1">
        <v>20.0</v>
      </c>
      <c r="D669" s="1">
        <v>35.0</v>
      </c>
      <c r="E669" s="2"/>
      <c r="F669" s="1" t="s">
        <v>18</v>
      </c>
      <c r="G669" s="1" t="s">
        <v>19</v>
      </c>
      <c r="H669" s="1" t="s">
        <v>10087</v>
      </c>
      <c r="I669" s="1" t="s">
        <v>10088</v>
      </c>
      <c r="J669" s="1" t="s">
        <v>10088</v>
      </c>
      <c r="K669" s="2"/>
      <c r="L669" s="1">
        <v>-4.0</v>
      </c>
      <c r="M669" s="1"/>
      <c r="N669" s="1">
        <v>0.24075</v>
      </c>
      <c r="O669" s="1" t="s">
        <v>22</v>
      </c>
      <c r="P669" s="1" t="s">
        <v>10089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16</v>
      </c>
      <c r="B670" s="1" t="s">
        <v>17</v>
      </c>
      <c r="C670" s="1">
        <v>40.0</v>
      </c>
      <c r="D670" s="1">
        <v>70.0</v>
      </c>
      <c r="E670" s="2"/>
      <c r="F670" s="1" t="s">
        <v>18</v>
      </c>
      <c r="G670" s="1" t="s">
        <v>19</v>
      </c>
      <c r="H670" s="1" t="s">
        <v>10090</v>
      </c>
      <c r="I670" s="1" t="s">
        <v>10091</v>
      </c>
      <c r="J670" s="1" t="s">
        <v>10091</v>
      </c>
      <c r="K670" s="2"/>
      <c r="L670" s="1">
        <v>-4.0</v>
      </c>
      <c r="M670" s="1"/>
      <c r="N670" s="1">
        <v>0.13075</v>
      </c>
      <c r="O670" s="1" t="s">
        <v>22</v>
      </c>
      <c r="P670" s="1" t="s">
        <v>10092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1" t="s">
        <v>16</v>
      </c>
      <c r="B671" s="1" t="s">
        <v>17</v>
      </c>
      <c r="C671" s="1">
        <v>20.0</v>
      </c>
      <c r="D671" s="1">
        <v>35.0</v>
      </c>
      <c r="E671" s="2"/>
      <c r="F671" s="1" t="s">
        <v>18</v>
      </c>
      <c r="G671" s="1" t="s">
        <v>19</v>
      </c>
      <c r="H671" s="1" t="s">
        <v>10093</v>
      </c>
      <c r="I671" s="1" t="s">
        <v>10094</v>
      </c>
      <c r="J671" s="1" t="s">
        <v>10094</v>
      </c>
      <c r="K671" s="2"/>
      <c r="L671" s="1">
        <v>-4.0</v>
      </c>
      <c r="M671" s="1"/>
      <c r="N671" s="1">
        <v>0.6602833333333333</v>
      </c>
      <c r="O671" s="1" t="s">
        <v>22</v>
      </c>
      <c r="P671" s="1" t="s">
        <v>10095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1" t="s">
        <v>36</v>
      </c>
      <c r="B672" s="1" t="s">
        <v>17</v>
      </c>
      <c r="C672" s="3">
        <v>264.0</v>
      </c>
      <c r="D672" s="1">
        <v>0.0</v>
      </c>
      <c r="E672" s="1" t="s">
        <v>37</v>
      </c>
      <c r="F672" s="1" t="s">
        <v>30</v>
      </c>
      <c r="G672" s="1" t="s">
        <v>31</v>
      </c>
      <c r="H672" s="1" t="s">
        <v>10096</v>
      </c>
      <c r="I672" s="1" t="s">
        <v>10097</v>
      </c>
      <c r="J672" s="1" t="s">
        <v>10097</v>
      </c>
      <c r="K672" s="2"/>
      <c r="L672" s="1">
        <v>-2.0</v>
      </c>
      <c r="M672" s="1"/>
      <c r="N672" s="1">
        <v>12.143116666666666</v>
      </c>
      <c r="O672" s="1" t="s">
        <v>7900</v>
      </c>
      <c r="P672" s="1" t="s">
        <v>10098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24</v>
      </c>
      <c r="B673" s="1" t="s">
        <v>17</v>
      </c>
      <c r="C673" s="1">
        <v>249.0</v>
      </c>
      <c r="D673" s="1">
        <v>0.0</v>
      </c>
      <c r="E673" s="1" t="s">
        <v>37</v>
      </c>
      <c r="F673" s="1" t="s">
        <v>62</v>
      </c>
      <c r="G673" s="1" t="s">
        <v>19</v>
      </c>
      <c r="H673" s="1" t="s">
        <v>10099</v>
      </c>
      <c r="I673" s="1" t="s">
        <v>10100</v>
      </c>
      <c r="J673" s="1" t="s">
        <v>10101</v>
      </c>
      <c r="K673" s="1" t="s">
        <v>10102</v>
      </c>
      <c r="L673" s="1">
        <v>15.0</v>
      </c>
      <c r="M673" s="1">
        <v>4.604916666666667</v>
      </c>
      <c r="N673" s="1">
        <v>18.581516666666666</v>
      </c>
      <c r="O673" s="1" t="s">
        <v>27</v>
      </c>
      <c r="P673" s="1" t="s">
        <v>8604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1" t="s">
        <v>29</v>
      </c>
      <c r="B674" s="1" t="s">
        <v>17</v>
      </c>
      <c r="C674" s="1">
        <v>329.0</v>
      </c>
      <c r="D674" s="1">
        <v>0.0</v>
      </c>
      <c r="E674" s="2"/>
      <c r="F674" s="1" t="s">
        <v>30</v>
      </c>
      <c r="G674" s="1" t="s">
        <v>19</v>
      </c>
      <c r="H674" s="1" t="s">
        <v>10103</v>
      </c>
      <c r="I674" s="1" t="s">
        <v>10104</v>
      </c>
      <c r="J674" s="1" t="s">
        <v>10104</v>
      </c>
      <c r="K674" s="2"/>
      <c r="L674" s="1">
        <v>-5.0</v>
      </c>
      <c r="M674" s="1"/>
      <c r="N674" s="1">
        <v>9.331366666666666</v>
      </c>
      <c r="O674" s="1" t="s">
        <v>7900</v>
      </c>
      <c r="P674" s="1" t="s">
        <v>10105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1" t="s">
        <v>36</v>
      </c>
      <c r="B675" s="1" t="s">
        <v>17</v>
      </c>
      <c r="C675" s="1">
        <v>348.0</v>
      </c>
      <c r="D675" s="1">
        <v>0.0</v>
      </c>
      <c r="E675" s="1" t="s">
        <v>37</v>
      </c>
      <c r="F675" s="1" t="s">
        <v>30</v>
      </c>
      <c r="G675" s="1" t="s">
        <v>31</v>
      </c>
      <c r="H675" s="1" t="s">
        <v>10106</v>
      </c>
      <c r="I675" s="1" t="s">
        <v>10107</v>
      </c>
      <c r="J675" s="1" t="s">
        <v>10107</v>
      </c>
      <c r="K675" s="2"/>
      <c r="L675" s="1">
        <v>-9.0</v>
      </c>
      <c r="M675" s="1"/>
      <c r="N675" s="1">
        <v>5.845533333333333</v>
      </c>
      <c r="O675" s="1" t="s">
        <v>7900</v>
      </c>
      <c r="P675" s="1" t="s">
        <v>9515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36</v>
      </c>
      <c r="B676" s="1" t="s">
        <v>17</v>
      </c>
      <c r="C676" s="1">
        <v>394.0</v>
      </c>
      <c r="D676" s="1">
        <v>0.0</v>
      </c>
      <c r="E676" s="1" t="s">
        <v>37</v>
      </c>
      <c r="F676" s="1" t="s">
        <v>30</v>
      </c>
      <c r="G676" s="1" t="s">
        <v>31</v>
      </c>
      <c r="H676" s="1" t="s">
        <v>10108</v>
      </c>
      <c r="I676" s="1" t="s">
        <v>10109</v>
      </c>
      <c r="J676" s="1" t="s">
        <v>10109</v>
      </c>
      <c r="K676" s="2"/>
      <c r="L676" s="1">
        <v>0.0</v>
      </c>
      <c r="M676" s="1"/>
      <c r="N676" s="1">
        <v>14.077616666666666</v>
      </c>
      <c r="O676" s="1" t="s">
        <v>7900</v>
      </c>
      <c r="P676" s="1" t="s">
        <v>10110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1" t="s">
        <v>36</v>
      </c>
      <c r="B677" s="1" t="s">
        <v>17</v>
      </c>
      <c r="C677" s="1">
        <v>329.0</v>
      </c>
      <c r="D677" s="1">
        <v>0.0</v>
      </c>
      <c r="E677" s="1" t="s">
        <v>37</v>
      </c>
      <c r="F677" s="1" t="s">
        <v>30</v>
      </c>
      <c r="G677" s="1" t="s">
        <v>31</v>
      </c>
      <c r="H677" s="1" t="s">
        <v>10111</v>
      </c>
      <c r="I677" s="1" t="s">
        <v>10112</v>
      </c>
      <c r="J677" s="1" t="s">
        <v>10112</v>
      </c>
      <c r="K677" s="2"/>
      <c r="L677" s="1">
        <v>-3.0</v>
      </c>
      <c r="M677" s="1"/>
      <c r="N677" s="1">
        <v>11.0214</v>
      </c>
      <c r="O677" s="1" t="s">
        <v>7900</v>
      </c>
      <c r="P677" s="1" t="s">
        <v>8640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36</v>
      </c>
      <c r="B678" s="1" t="s">
        <v>17</v>
      </c>
      <c r="C678" s="1">
        <v>264.0</v>
      </c>
      <c r="D678" s="1">
        <v>0.0</v>
      </c>
      <c r="E678" s="1" t="s">
        <v>37</v>
      </c>
      <c r="F678" s="1" t="s">
        <v>30</v>
      </c>
      <c r="G678" s="1" t="s">
        <v>31</v>
      </c>
      <c r="H678" s="1" t="s">
        <v>10113</v>
      </c>
      <c r="I678" s="1" t="s">
        <v>10114</v>
      </c>
      <c r="J678" s="1" t="s">
        <v>10114</v>
      </c>
      <c r="K678" s="2"/>
      <c r="L678" s="1">
        <v>-3.0</v>
      </c>
      <c r="M678" s="1"/>
      <c r="N678" s="1">
        <v>11.5571</v>
      </c>
      <c r="O678" s="1" t="s">
        <v>7900</v>
      </c>
      <c r="P678" s="1" t="s">
        <v>9528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29</v>
      </c>
      <c r="B679" s="1" t="s">
        <v>17</v>
      </c>
      <c r="C679" s="3">
        <v>439.0</v>
      </c>
      <c r="D679" s="1">
        <v>0.0</v>
      </c>
      <c r="E679" s="2"/>
      <c r="F679" s="1" t="s">
        <v>30</v>
      </c>
      <c r="G679" s="1" t="s">
        <v>31</v>
      </c>
      <c r="H679" s="1" t="s">
        <v>10115</v>
      </c>
      <c r="I679" s="1" t="s">
        <v>10116</v>
      </c>
      <c r="J679" s="1" t="s">
        <v>10116</v>
      </c>
      <c r="K679" s="2"/>
      <c r="L679" s="1">
        <v>-4.0</v>
      </c>
      <c r="M679" s="1"/>
      <c r="N679" s="1">
        <v>10.251733333333334</v>
      </c>
      <c r="O679" s="1" t="s">
        <v>7900</v>
      </c>
      <c r="P679" s="1" t="s">
        <v>10117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1" t="s">
        <v>36</v>
      </c>
      <c r="B680" s="1" t="s">
        <v>17</v>
      </c>
      <c r="C680" s="1">
        <v>299.0</v>
      </c>
      <c r="D680" s="1">
        <v>0.0</v>
      </c>
      <c r="E680" s="1" t="s">
        <v>37</v>
      </c>
      <c r="F680" s="1" t="s">
        <v>30</v>
      </c>
      <c r="G680" s="1" t="s">
        <v>31</v>
      </c>
      <c r="H680" s="1" t="s">
        <v>10118</v>
      </c>
      <c r="I680" s="1" t="s">
        <v>10119</v>
      </c>
      <c r="J680" s="1" t="s">
        <v>10119</v>
      </c>
      <c r="K680" s="2"/>
      <c r="L680" s="1">
        <v>-4.0</v>
      </c>
      <c r="M680" s="1"/>
      <c r="N680" s="1">
        <v>10.68395</v>
      </c>
      <c r="O680" s="1" t="s">
        <v>7900</v>
      </c>
      <c r="P680" s="1" t="s">
        <v>10120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1" t="s">
        <v>29</v>
      </c>
      <c r="B681" s="1" t="s">
        <v>17</v>
      </c>
      <c r="C681" s="1">
        <v>329.0</v>
      </c>
      <c r="D681" s="1">
        <v>0.0</v>
      </c>
      <c r="E681" s="2"/>
      <c r="F681" s="1" t="s">
        <v>30</v>
      </c>
      <c r="G681" s="1" t="s">
        <v>31</v>
      </c>
      <c r="H681" s="1" t="s">
        <v>10121</v>
      </c>
      <c r="I681" s="1" t="s">
        <v>10122</v>
      </c>
      <c r="J681" s="1" t="s">
        <v>10122</v>
      </c>
      <c r="K681" s="2"/>
      <c r="L681" s="1">
        <v>-7.0</v>
      </c>
      <c r="M681" s="1"/>
      <c r="N681" s="1">
        <v>7.939766666666666</v>
      </c>
      <c r="O681" s="1" t="s">
        <v>7900</v>
      </c>
      <c r="P681" s="1" t="s">
        <v>10123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1" t="s">
        <v>36</v>
      </c>
      <c r="B682" s="1" t="s">
        <v>17</v>
      </c>
      <c r="C682" s="1">
        <v>224.0</v>
      </c>
      <c r="D682" s="1">
        <v>0.0</v>
      </c>
      <c r="E682" s="1" t="s">
        <v>37</v>
      </c>
      <c r="F682" s="1" t="s">
        <v>30</v>
      </c>
      <c r="G682" s="1" t="s">
        <v>31</v>
      </c>
      <c r="H682" s="1" t="s">
        <v>10124</v>
      </c>
      <c r="I682" s="1" t="s">
        <v>10125</v>
      </c>
      <c r="J682" s="1" t="s">
        <v>10125</v>
      </c>
      <c r="K682" s="2"/>
      <c r="L682" s="1">
        <v>-9.0</v>
      </c>
      <c r="M682" s="1"/>
      <c r="N682" s="1">
        <v>6.0018666666666665</v>
      </c>
      <c r="O682" s="1" t="s">
        <v>7900</v>
      </c>
      <c r="P682" s="1" t="s">
        <v>8387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98</v>
      </c>
      <c r="B683" s="1" t="s">
        <v>17</v>
      </c>
      <c r="C683" s="1">
        <v>213.0</v>
      </c>
      <c r="D683" s="1">
        <v>0.0</v>
      </c>
      <c r="E683" s="1" t="s">
        <v>10126</v>
      </c>
      <c r="F683" s="1" t="s">
        <v>30</v>
      </c>
      <c r="G683" s="1" t="s">
        <v>31</v>
      </c>
      <c r="H683" s="1" t="s">
        <v>10127</v>
      </c>
      <c r="I683" s="1" t="s">
        <v>10128</v>
      </c>
      <c r="J683" s="1" t="s">
        <v>10128</v>
      </c>
      <c r="K683" s="2"/>
      <c r="L683" s="1">
        <v>-6.0</v>
      </c>
      <c r="M683" s="1"/>
      <c r="N683" s="1">
        <v>8.694233333333333</v>
      </c>
      <c r="O683" s="1" t="s">
        <v>7900</v>
      </c>
      <c r="P683" s="1" t="s">
        <v>10129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98</v>
      </c>
      <c r="B684" s="1" t="s">
        <v>17</v>
      </c>
      <c r="C684" s="1">
        <v>224.0</v>
      </c>
      <c r="D684" s="1">
        <v>0.0</v>
      </c>
      <c r="E684" s="1" t="s">
        <v>2722</v>
      </c>
      <c r="F684" s="1" t="s">
        <v>30</v>
      </c>
      <c r="G684" s="1" t="s">
        <v>31</v>
      </c>
      <c r="H684" s="1" t="s">
        <v>10130</v>
      </c>
      <c r="I684" s="1" t="s">
        <v>10131</v>
      </c>
      <c r="J684" s="1" t="s">
        <v>10131</v>
      </c>
      <c r="K684" s="2"/>
      <c r="L684" s="1">
        <v>-10.0</v>
      </c>
      <c r="M684" s="1"/>
      <c r="N684" s="1">
        <v>4.701816666666667</v>
      </c>
      <c r="O684" s="1" t="s">
        <v>7900</v>
      </c>
      <c r="P684" s="1" t="s">
        <v>3026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98</v>
      </c>
      <c r="B685" s="1" t="s">
        <v>17</v>
      </c>
      <c r="C685" s="1">
        <v>499.0</v>
      </c>
      <c r="D685" s="1">
        <v>0.0</v>
      </c>
      <c r="E685" s="1" t="s">
        <v>10132</v>
      </c>
      <c r="F685" s="1" t="s">
        <v>30</v>
      </c>
      <c r="G685" s="1" t="s">
        <v>31</v>
      </c>
      <c r="H685" s="1" t="s">
        <v>10133</v>
      </c>
      <c r="I685" s="1" t="s">
        <v>10134</v>
      </c>
      <c r="J685" s="1" t="s">
        <v>10134</v>
      </c>
      <c r="K685" s="2"/>
      <c r="L685" s="1">
        <v>3.0</v>
      </c>
      <c r="M685" s="1"/>
      <c r="N685" s="1">
        <v>18.497566666666668</v>
      </c>
      <c r="O685" s="1" t="s">
        <v>7900</v>
      </c>
      <c r="P685" s="1" t="s">
        <v>10135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1" t="s">
        <v>29</v>
      </c>
      <c r="B686" s="1" t="s">
        <v>17</v>
      </c>
      <c r="C686" s="1">
        <v>329.0</v>
      </c>
      <c r="D686" s="1">
        <v>0.0</v>
      </c>
      <c r="E686" s="2"/>
      <c r="F686" s="1" t="s">
        <v>30</v>
      </c>
      <c r="G686" s="1" t="s">
        <v>19</v>
      </c>
      <c r="H686" s="1" t="s">
        <v>10136</v>
      </c>
      <c r="I686" s="1" t="s">
        <v>10137</v>
      </c>
      <c r="J686" s="1" t="s">
        <v>10137</v>
      </c>
      <c r="K686" s="2"/>
      <c r="L686" s="1">
        <v>3.0</v>
      </c>
      <c r="M686" s="1"/>
      <c r="N686" s="1">
        <v>18.6792</v>
      </c>
      <c r="O686" s="1" t="s">
        <v>7900</v>
      </c>
      <c r="P686" s="1" t="s">
        <v>10123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1" t="s">
        <v>29</v>
      </c>
      <c r="B687" s="1" t="s">
        <v>17</v>
      </c>
      <c r="C687" s="1">
        <v>264.0</v>
      </c>
      <c r="D687" s="1">
        <v>0.0</v>
      </c>
      <c r="E687" s="2"/>
      <c r="F687" s="1" t="s">
        <v>30</v>
      </c>
      <c r="G687" s="1" t="s">
        <v>19</v>
      </c>
      <c r="H687" s="1" t="s">
        <v>10138</v>
      </c>
      <c r="I687" s="1" t="s">
        <v>10139</v>
      </c>
      <c r="J687" s="1" t="s">
        <v>10139</v>
      </c>
      <c r="K687" s="2"/>
      <c r="L687" s="1">
        <v>3.0</v>
      </c>
      <c r="M687" s="1"/>
      <c r="N687" s="1">
        <v>18.644466666666666</v>
      </c>
      <c r="O687" s="1" t="s">
        <v>7900</v>
      </c>
      <c r="P687" s="1" t="s">
        <v>10140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1" t="s">
        <v>98</v>
      </c>
      <c r="B688" s="1" t="s">
        <v>17</v>
      </c>
      <c r="C688" s="1">
        <v>264.0</v>
      </c>
      <c r="D688" s="1">
        <v>0.0</v>
      </c>
      <c r="E688" s="1" t="s">
        <v>10141</v>
      </c>
      <c r="F688" s="1" t="s">
        <v>30</v>
      </c>
      <c r="G688" s="1" t="s">
        <v>31</v>
      </c>
      <c r="H688" s="1" t="s">
        <v>10142</v>
      </c>
      <c r="I688" s="1" t="s">
        <v>10143</v>
      </c>
      <c r="J688" s="1" t="s">
        <v>10143</v>
      </c>
      <c r="K688" s="2"/>
      <c r="L688" s="1">
        <v>3.0</v>
      </c>
      <c r="M688" s="1"/>
      <c r="N688" s="1">
        <v>18.19633333333333</v>
      </c>
      <c r="O688" s="1" t="s">
        <v>7900</v>
      </c>
      <c r="P688" s="1" t="s">
        <v>10144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1" t="s">
        <v>16</v>
      </c>
      <c r="B689" s="1" t="s">
        <v>17</v>
      </c>
      <c r="C689" s="1">
        <v>373.5</v>
      </c>
      <c r="D689" s="1">
        <v>373.5</v>
      </c>
      <c r="E689" s="2"/>
      <c r="F689" s="1" t="s">
        <v>18</v>
      </c>
      <c r="G689" s="1" t="s">
        <v>19</v>
      </c>
      <c r="H689" s="1" t="s">
        <v>10145</v>
      </c>
      <c r="I689" s="1" t="s">
        <v>10146</v>
      </c>
      <c r="J689" s="1" t="s">
        <v>10146</v>
      </c>
      <c r="K689" s="2"/>
      <c r="L689" s="1">
        <v>15.0</v>
      </c>
      <c r="M689" s="1"/>
      <c r="N689" s="1">
        <v>20.045583333333333</v>
      </c>
      <c r="O689" s="1" t="s">
        <v>22</v>
      </c>
      <c r="P689" s="1" t="s">
        <v>10147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24</v>
      </c>
      <c r="B690" s="1" t="s">
        <v>17</v>
      </c>
      <c r="C690" s="1">
        <v>415.0</v>
      </c>
      <c r="D690" s="1">
        <v>41.0</v>
      </c>
      <c r="E690" s="2"/>
      <c r="F690" s="1" t="s">
        <v>18</v>
      </c>
      <c r="G690" s="1" t="s">
        <v>31</v>
      </c>
      <c r="H690" s="1" t="s">
        <v>10148</v>
      </c>
      <c r="I690" s="1" t="s">
        <v>10149</v>
      </c>
      <c r="J690" s="1" t="s">
        <v>10149</v>
      </c>
      <c r="K690" s="2"/>
      <c r="L690" s="1">
        <v>-6.0</v>
      </c>
      <c r="M690" s="1"/>
      <c r="N690" s="1">
        <v>11.527683333333334</v>
      </c>
      <c r="O690" s="1" t="s">
        <v>27</v>
      </c>
      <c r="P690" s="1" t="s">
        <v>10150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24</v>
      </c>
      <c r="B691" s="1" t="s">
        <v>17</v>
      </c>
      <c r="C691" s="1">
        <v>384.0</v>
      </c>
      <c r="D691" s="1">
        <v>0.0</v>
      </c>
      <c r="E691" s="1" t="s">
        <v>10151</v>
      </c>
      <c r="F691" s="1" t="s">
        <v>62</v>
      </c>
      <c r="G691" s="1" t="s">
        <v>19</v>
      </c>
      <c r="H691" s="1" t="s">
        <v>10152</v>
      </c>
      <c r="I691" s="1" t="s">
        <v>10153</v>
      </c>
      <c r="J691" s="1" t="s">
        <v>10154</v>
      </c>
      <c r="K691" s="1" t="s">
        <v>10155</v>
      </c>
      <c r="L691" s="1">
        <v>-15.0</v>
      </c>
      <c r="M691" s="1">
        <v>0.002683333333333333</v>
      </c>
      <c r="N691" s="1">
        <v>9.553066666666666</v>
      </c>
      <c r="O691" s="1" t="s">
        <v>27</v>
      </c>
      <c r="P691" s="1" t="s">
        <v>10156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29</v>
      </c>
      <c r="B692" s="1" t="s">
        <v>17</v>
      </c>
      <c r="C692" s="1">
        <v>658.0</v>
      </c>
      <c r="D692" s="1">
        <v>0.0</v>
      </c>
      <c r="E692" s="2"/>
      <c r="F692" s="1" t="s">
        <v>30</v>
      </c>
      <c r="G692" s="1" t="s">
        <v>19</v>
      </c>
      <c r="H692" s="1" t="s">
        <v>10157</v>
      </c>
      <c r="I692" s="1" t="s">
        <v>10158</v>
      </c>
      <c r="J692" s="1" t="s">
        <v>10158</v>
      </c>
      <c r="K692" s="2"/>
      <c r="L692" s="1">
        <v>0.0</v>
      </c>
      <c r="M692" s="1"/>
      <c r="N692" s="1">
        <v>14.12435</v>
      </c>
      <c r="O692" s="1" t="s">
        <v>7900</v>
      </c>
      <c r="P692" s="1" t="s">
        <v>10159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36</v>
      </c>
      <c r="B693" s="1" t="s">
        <v>17</v>
      </c>
      <c r="C693" s="1">
        <v>527.0</v>
      </c>
      <c r="D693" s="1">
        <v>0.0</v>
      </c>
      <c r="E693" s="1" t="s">
        <v>37</v>
      </c>
      <c r="F693" s="1" t="s">
        <v>30</v>
      </c>
      <c r="G693" s="1" t="s">
        <v>31</v>
      </c>
      <c r="H693" s="1" t="s">
        <v>10160</v>
      </c>
      <c r="I693" s="1" t="s">
        <v>10161</v>
      </c>
      <c r="J693" s="1" t="s">
        <v>10161</v>
      </c>
      <c r="K693" s="2"/>
      <c r="L693" s="1">
        <v>-6.0</v>
      </c>
      <c r="M693" s="1"/>
      <c r="N693" s="1">
        <v>8.945966666666667</v>
      </c>
      <c r="O693" s="1" t="s">
        <v>7900</v>
      </c>
      <c r="P693" s="1" t="s">
        <v>10162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24</v>
      </c>
      <c r="B694" s="1" t="s">
        <v>17</v>
      </c>
      <c r="C694" s="1">
        <v>199.0</v>
      </c>
      <c r="D694" s="1">
        <v>50.0</v>
      </c>
      <c r="E694" s="2"/>
      <c r="F694" s="1" t="s">
        <v>18</v>
      </c>
      <c r="G694" s="1" t="s">
        <v>31</v>
      </c>
      <c r="H694" s="1" t="s">
        <v>10163</v>
      </c>
      <c r="I694" s="1" t="s">
        <v>10164</v>
      </c>
      <c r="J694" s="1" t="s">
        <v>10164</v>
      </c>
      <c r="K694" s="2"/>
      <c r="L694" s="1">
        <v>-7.0</v>
      </c>
      <c r="M694" s="1"/>
      <c r="N694" s="1">
        <v>9.770683333333332</v>
      </c>
      <c r="O694" s="1" t="s">
        <v>27</v>
      </c>
      <c r="P694" s="1" t="s">
        <v>7966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29</v>
      </c>
      <c r="B695" s="1" t="s">
        <v>17</v>
      </c>
      <c r="C695" s="1">
        <v>329.0</v>
      </c>
      <c r="D695" s="1">
        <v>0.0</v>
      </c>
      <c r="E695" s="2"/>
      <c r="F695" s="1" t="s">
        <v>30</v>
      </c>
      <c r="G695" s="1" t="s">
        <v>31</v>
      </c>
      <c r="H695" s="1" t="s">
        <v>10165</v>
      </c>
      <c r="I695" s="1" t="s">
        <v>10166</v>
      </c>
      <c r="J695" s="1" t="s">
        <v>10166</v>
      </c>
      <c r="K695" s="2"/>
      <c r="L695" s="1">
        <v>0.0</v>
      </c>
      <c r="M695" s="1"/>
      <c r="N695" s="1">
        <v>15.7867</v>
      </c>
      <c r="O695" s="1" t="s">
        <v>7900</v>
      </c>
      <c r="P695" s="1" t="s">
        <v>8128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24</v>
      </c>
      <c r="B696" s="1" t="s">
        <v>17</v>
      </c>
      <c r="C696" s="1">
        <v>300.0</v>
      </c>
      <c r="D696" s="1">
        <v>0.0</v>
      </c>
      <c r="E696" s="1" t="s">
        <v>10151</v>
      </c>
      <c r="F696" s="1" t="s">
        <v>62</v>
      </c>
      <c r="G696" s="1" t="s">
        <v>31</v>
      </c>
      <c r="H696" s="1" t="s">
        <v>10167</v>
      </c>
      <c r="I696" s="1" t="s">
        <v>10168</v>
      </c>
      <c r="J696" s="1" t="s">
        <v>10169</v>
      </c>
      <c r="K696" s="1" t="s">
        <v>10170</v>
      </c>
      <c r="L696" s="1">
        <v>-13.0</v>
      </c>
      <c r="M696" s="1">
        <v>0.002116666666666667</v>
      </c>
      <c r="N696" s="1">
        <v>15.91435</v>
      </c>
      <c r="O696" s="1" t="s">
        <v>27</v>
      </c>
      <c r="P696" s="1" t="s">
        <v>10171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98</v>
      </c>
      <c r="B697" s="1" t="s">
        <v>17</v>
      </c>
      <c r="C697" s="1">
        <v>274.0</v>
      </c>
      <c r="D697" s="1">
        <v>0.0</v>
      </c>
      <c r="E697" s="1" t="s">
        <v>8048</v>
      </c>
      <c r="F697" s="1" t="s">
        <v>30</v>
      </c>
      <c r="G697" s="1" t="s">
        <v>31</v>
      </c>
      <c r="H697" s="1" t="s">
        <v>10172</v>
      </c>
      <c r="I697" s="1" t="s">
        <v>10173</v>
      </c>
      <c r="J697" s="1" t="s">
        <v>10173</v>
      </c>
      <c r="K697" s="2"/>
      <c r="L697" s="1">
        <v>0.0</v>
      </c>
      <c r="M697" s="1"/>
      <c r="N697" s="1">
        <v>14.479266666666666</v>
      </c>
      <c r="O697" s="1" t="s">
        <v>7900</v>
      </c>
      <c r="P697" s="1" t="s">
        <v>2732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24</v>
      </c>
      <c r="B698" s="1" t="s">
        <v>17</v>
      </c>
      <c r="C698" s="1">
        <v>439.0</v>
      </c>
      <c r="D698" s="1">
        <v>129.0</v>
      </c>
      <c r="E698" s="2"/>
      <c r="F698" s="1" t="s">
        <v>18</v>
      </c>
      <c r="G698" s="1" t="s">
        <v>31</v>
      </c>
      <c r="H698" s="1" t="s">
        <v>10174</v>
      </c>
      <c r="I698" s="1" t="s">
        <v>10175</v>
      </c>
      <c r="J698" s="1" t="s">
        <v>10175</v>
      </c>
      <c r="K698" s="2"/>
      <c r="L698" s="1">
        <v>2.0</v>
      </c>
      <c r="M698" s="1"/>
      <c r="N698" s="1">
        <v>22.177383333333335</v>
      </c>
      <c r="O698" s="1" t="s">
        <v>27</v>
      </c>
      <c r="P698" s="1" t="s">
        <v>10176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36</v>
      </c>
      <c r="B699" s="1" t="s">
        <v>17</v>
      </c>
      <c r="C699" s="1">
        <v>464.0</v>
      </c>
      <c r="D699" s="1">
        <v>0.0</v>
      </c>
      <c r="E699" s="1" t="s">
        <v>37</v>
      </c>
      <c r="F699" s="1" t="s">
        <v>30</v>
      </c>
      <c r="G699" s="1" t="s">
        <v>31</v>
      </c>
      <c r="H699" s="1" t="s">
        <v>10177</v>
      </c>
      <c r="I699" s="1" t="s">
        <v>10178</v>
      </c>
      <c r="J699" s="1" t="s">
        <v>10178</v>
      </c>
      <c r="K699" s="2"/>
      <c r="L699" s="1">
        <v>0.0</v>
      </c>
      <c r="M699" s="1"/>
      <c r="N699" s="1">
        <v>14.7621</v>
      </c>
      <c r="O699" s="1" t="s">
        <v>7900</v>
      </c>
      <c r="P699" s="1" t="s">
        <v>10179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98</v>
      </c>
      <c r="B700" s="1" t="s">
        <v>17</v>
      </c>
      <c r="C700" s="1">
        <v>264.0</v>
      </c>
      <c r="D700" s="1">
        <v>0.0</v>
      </c>
      <c r="E700" s="1" t="s">
        <v>8048</v>
      </c>
      <c r="F700" s="1" t="s">
        <v>30</v>
      </c>
      <c r="G700" s="1" t="s">
        <v>31</v>
      </c>
      <c r="H700" s="1" t="s">
        <v>10180</v>
      </c>
      <c r="I700" s="1" t="s">
        <v>10181</v>
      </c>
      <c r="J700" s="1" t="s">
        <v>10181</v>
      </c>
      <c r="K700" s="2"/>
      <c r="L700" s="1">
        <v>-2.0</v>
      </c>
      <c r="M700" s="1"/>
      <c r="N700" s="1">
        <v>12.8822</v>
      </c>
      <c r="O700" s="1" t="s">
        <v>7900</v>
      </c>
      <c r="P700" s="1" t="s">
        <v>2874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29</v>
      </c>
      <c r="B701" s="1" t="s">
        <v>17</v>
      </c>
      <c r="C701" s="1">
        <v>527.0</v>
      </c>
      <c r="D701" s="1">
        <v>0.0</v>
      </c>
      <c r="E701" s="2"/>
      <c r="F701" s="1" t="s">
        <v>30</v>
      </c>
      <c r="G701" s="1" t="s">
        <v>31</v>
      </c>
      <c r="H701" s="1" t="s">
        <v>10182</v>
      </c>
      <c r="I701" s="1" t="s">
        <v>10183</v>
      </c>
      <c r="J701" s="1" t="s">
        <v>10183</v>
      </c>
      <c r="K701" s="2"/>
      <c r="L701" s="1">
        <v>-1.0</v>
      </c>
      <c r="M701" s="1"/>
      <c r="N701" s="1">
        <v>13.514483333333333</v>
      </c>
      <c r="O701" s="1" t="s">
        <v>7900</v>
      </c>
      <c r="P701" s="1" t="s">
        <v>10184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36</v>
      </c>
      <c r="B702" s="1" t="s">
        <v>17</v>
      </c>
      <c r="C702" s="1">
        <v>329.0</v>
      </c>
      <c r="D702" s="1">
        <v>0.0</v>
      </c>
      <c r="E702" s="1" t="s">
        <v>37</v>
      </c>
      <c r="F702" s="1" t="s">
        <v>30</v>
      </c>
      <c r="G702" s="1" t="s">
        <v>31</v>
      </c>
      <c r="H702" s="1" t="s">
        <v>10185</v>
      </c>
      <c r="I702" s="1" t="s">
        <v>10186</v>
      </c>
      <c r="J702" s="1" t="s">
        <v>10186</v>
      </c>
      <c r="K702" s="2"/>
      <c r="L702" s="1">
        <v>0.0</v>
      </c>
      <c r="M702" s="1"/>
      <c r="N702" s="1">
        <v>14.829883333333333</v>
      </c>
      <c r="O702" s="1" t="s">
        <v>7900</v>
      </c>
      <c r="P702" s="1" t="s">
        <v>9567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16</v>
      </c>
      <c r="B703" s="1" t="s">
        <v>17</v>
      </c>
      <c r="C703" s="1">
        <v>20.0</v>
      </c>
      <c r="D703" s="1">
        <v>35.0</v>
      </c>
      <c r="E703" s="2"/>
      <c r="F703" s="1" t="s">
        <v>18</v>
      </c>
      <c r="G703" s="1" t="s">
        <v>19</v>
      </c>
      <c r="H703" s="1" t="s">
        <v>10187</v>
      </c>
      <c r="I703" s="1" t="s">
        <v>10188</v>
      </c>
      <c r="J703" s="1" t="s">
        <v>10188</v>
      </c>
      <c r="K703" s="2"/>
      <c r="L703" s="1">
        <v>-3.0</v>
      </c>
      <c r="M703" s="1"/>
      <c r="N703" s="1">
        <v>1.6144166666666666</v>
      </c>
      <c r="O703" s="1" t="s">
        <v>22</v>
      </c>
      <c r="P703" s="1" t="s">
        <v>10189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29</v>
      </c>
      <c r="B704" s="1" t="s">
        <v>17</v>
      </c>
      <c r="C704" s="1">
        <v>329.0</v>
      </c>
      <c r="D704" s="1">
        <v>0.0</v>
      </c>
      <c r="E704" s="2"/>
      <c r="F704" s="1" t="s">
        <v>30</v>
      </c>
      <c r="G704" s="1" t="s">
        <v>31</v>
      </c>
      <c r="H704" s="1" t="s">
        <v>10190</v>
      </c>
      <c r="I704" s="1" t="s">
        <v>10191</v>
      </c>
      <c r="J704" s="1" t="s">
        <v>10191</v>
      </c>
      <c r="K704" s="2"/>
      <c r="L704" s="1">
        <v>-5.0</v>
      </c>
      <c r="M704" s="1"/>
      <c r="N704" s="1">
        <v>9.3992</v>
      </c>
      <c r="O704" s="1" t="s">
        <v>7900</v>
      </c>
      <c r="P704" s="1" t="s">
        <v>8297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24</v>
      </c>
      <c r="B705" s="1" t="s">
        <v>17</v>
      </c>
      <c r="C705" s="1">
        <v>422.0</v>
      </c>
      <c r="D705" s="1">
        <v>106.0</v>
      </c>
      <c r="E705" s="2"/>
      <c r="F705" s="1" t="s">
        <v>18</v>
      </c>
      <c r="G705" s="1" t="s">
        <v>167</v>
      </c>
      <c r="H705" s="1" t="s">
        <v>10192</v>
      </c>
      <c r="I705" s="1" t="s">
        <v>10193</v>
      </c>
      <c r="J705" s="1" t="s">
        <v>10193</v>
      </c>
      <c r="K705" s="2"/>
      <c r="L705" s="1">
        <v>-7.0</v>
      </c>
      <c r="M705" s="1"/>
      <c r="N705" s="1">
        <v>12.57255</v>
      </c>
      <c r="O705" s="1" t="s">
        <v>27</v>
      </c>
      <c r="P705" s="1" t="s">
        <v>10194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29</v>
      </c>
      <c r="B706" s="1" t="s">
        <v>17</v>
      </c>
      <c r="C706" s="1">
        <v>264.0</v>
      </c>
      <c r="D706" s="1">
        <v>0.0</v>
      </c>
      <c r="E706" s="2"/>
      <c r="F706" s="1" t="s">
        <v>30</v>
      </c>
      <c r="G706" s="1" t="s">
        <v>31</v>
      </c>
      <c r="H706" s="1" t="s">
        <v>10195</v>
      </c>
      <c r="I706" s="1" t="s">
        <v>10196</v>
      </c>
      <c r="J706" s="1" t="s">
        <v>10196</v>
      </c>
      <c r="K706" s="2"/>
      <c r="L706" s="1">
        <v>-7.0</v>
      </c>
      <c r="M706" s="1"/>
      <c r="N706" s="1">
        <v>7.4313</v>
      </c>
      <c r="O706" s="1" t="s">
        <v>7900</v>
      </c>
      <c r="P706" s="1" t="s">
        <v>9291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16</v>
      </c>
      <c r="B707" s="1" t="s">
        <v>17</v>
      </c>
      <c r="C707" s="1">
        <v>349.0</v>
      </c>
      <c r="D707" s="1">
        <v>0.0</v>
      </c>
      <c r="E707" s="2"/>
      <c r="F707" s="1" t="s">
        <v>18</v>
      </c>
      <c r="G707" s="1" t="s">
        <v>19</v>
      </c>
      <c r="H707" s="1" t="s">
        <v>10197</v>
      </c>
      <c r="I707" s="1" t="s">
        <v>10198</v>
      </c>
      <c r="J707" s="1" t="s">
        <v>10198</v>
      </c>
      <c r="K707" s="2"/>
      <c r="L707" s="1">
        <v>3.0</v>
      </c>
      <c r="M707" s="1"/>
      <c r="N707" s="1">
        <v>8.641316666666667</v>
      </c>
      <c r="O707" s="1" t="s">
        <v>22</v>
      </c>
      <c r="P707" s="1" t="s">
        <v>10199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36</v>
      </c>
      <c r="B708" s="1" t="s">
        <v>17</v>
      </c>
      <c r="C708" s="1">
        <v>218.0</v>
      </c>
      <c r="D708" s="1">
        <v>0.0</v>
      </c>
      <c r="E708" s="1" t="s">
        <v>37</v>
      </c>
      <c r="F708" s="1" t="s">
        <v>30</v>
      </c>
      <c r="G708" s="1" t="s">
        <v>31</v>
      </c>
      <c r="H708" s="1" t="s">
        <v>10200</v>
      </c>
      <c r="I708" s="1" t="s">
        <v>10201</v>
      </c>
      <c r="J708" s="1" t="s">
        <v>10201</v>
      </c>
      <c r="K708" s="2"/>
      <c r="L708" s="1">
        <v>-6.0</v>
      </c>
      <c r="M708" s="1"/>
      <c r="N708" s="1">
        <v>8.966533333333333</v>
      </c>
      <c r="O708" s="1" t="s">
        <v>7900</v>
      </c>
      <c r="P708" s="1" t="s">
        <v>10202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29</v>
      </c>
      <c r="B709" s="1" t="s">
        <v>17</v>
      </c>
      <c r="C709" s="1">
        <v>368.0</v>
      </c>
      <c r="D709" s="1">
        <v>0.0</v>
      </c>
      <c r="E709" s="2"/>
      <c r="F709" s="1" t="s">
        <v>30</v>
      </c>
      <c r="G709" s="1" t="s">
        <v>31</v>
      </c>
      <c r="H709" s="1" t="s">
        <v>10203</v>
      </c>
      <c r="I709" s="1" t="s">
        <v>10204</v>
      </c>
      <c r="J709" s="1" t="s">
        <v>10204</v>
      </c>
      <c r="K709" s="2"/>
      <c r="L709" s="1">
        <v>-1.0</v>
      </c>
      <c r="M709" s="1"/>
      <c r="N709" s="1">
        <v>13.32705</v>
      </c>
      <c r="O709" s="1" t="s">
        <v>7900</v>
      </c>
      <c r="P709" s="1" t="s">
        <v>10205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36</v>
      </c>
      <c r="B710" s="1" t="s">
        <v>17</v>
      </c>
      <c r="C710" s="1">
        <v>264.0</v>
      </c>
      <c r="D710" s="1">
        <v>0.0</v>
      </c>
      <c r="E710" s="1" t="s">
        <v>37</v>
      </c>
      <c r="F710" s="1" t="s">
        <v>30</v>
      </c>
      <c r="G710" s="1" t="s">
        <v>31</v>
      </c>
      <c r="H710" s="1" t="s">
        <v>10206</v>
      </c>
      <c r="I710" s="1" t="s">
        <v>10207</v>
      </c>
      <c r="J710" s="1" t="s">
        <v>10207</v>
      </c>
      <c r="K710" s="2"/>
      <c r="L710" s="1">
        <v>-2.0</v>
      </c>
      <c r="M710" s="1"/>
      <c r="N710" s="1">
        <v>12.574633333333333</v>
      </c>
      <c r="O710" s="1" t="s">
        <v>7900</v>
      </c>
      <c r="P710" s="1" t="s">
        <v>8763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36</v>
      </c>
      <c r="B711" s="1" t="s">
        <v>17</v>
      </c>
      <c r="C711" s="1">
        <v>329.0</v>
      </c>
      <c r="D711" s="1">
        <v>0.0</v>
      </c>
      <c r="E711" s="1" t="s">
        <v>37</v>
      </c>
      <c r="F711" s="1" t="s">
        <v>30</v>
      </c>
      <c r="G711" s="1" t="s">
        <v>31</v>
      </c>
      <c r="H711" s="1" t="s">
        <v>10208</v>
      </c>
      <c r="I711" s="1" t="s">
        <v>10209</v>
      </c>
      <c r="J711" s="1" t="s">
        <v>10209</v>
      </c>
      <c r="K711" s="2"/>
      <c r="L711" s="1">
        <v>-2.0</v>
      </c>
      <c r="M711" s="1"/>
      <c r="N711" s="1">
        <v>12.786833333333334</v>
      </c>
      <c r="O711" s="1" t="s">
        <v>7900</v>
      </c>
      <c r="P711" s="1" t="s">
        <v>10210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16</v>
      </c>
      <c r="B712" s="1" t="s">
        <v>17</v>
      </c>
      <c r="C712" s="1">
        <v>344.0</v>
      </c>
      <c r="D712" s="1">
        <v>0.0</v>
      </c>
      <c r="E712" s="2"/>
      <c r="F712" s="1" t="s">
        <v>18</v>
      </c>
      <c r="G712" s="1" t="s">
        <v>19</v>
      </c>
      <c r="H712" s="1" t="s">
        <v>10211</v>
      </c>
      <c r="I712" s="1" t="s">
        <v>10212</v>
      </c>
      <c r="J712" s="1" t="s">
        <v>10212</v>
      </c>
      <c r="K712" s="2"/>
      <c r="L712" s="1">
        <v>4.0</v>
      </c>
      <c r="M712" s="1"/>
      <c r="N712" s="1">
        <v>9.0022</v>
      </c>
      <c r="O712" s="1" t="s">
        <v>22</v>
      </c>
      <c r="P712" s="1" t="s">
        <v>10213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98</v>
      </c>
      <c r="B713" s="1" t="s">
        <v>17</v>
      </c>
      <c r="C713" s="1">
        <v>528.0</v>
      </c>
      <c r="D713" s="1">
        <v>0.0</v>
      </c>
      <c r="E713" s="1" t="s">
        <v>10214</v>
      </c>
      <c r="F713" s="1" t="s">
        <v>30</v>
      </c>
      <c r="G713" s="1" t="s">
        <v>31</v>
      </c>
      <c r="H713" s="1" t="s">
        <v>10215</v>
      </c>
      <c r="I713" s="1" t="s">
        <v>10216</v>
      </c>
      <c r="J713" s="1" t="s">
        <v>10216</v>
      </c>
      <c r="K713" s="2"/>
      <c r="L713" s="1">
        <v>0.0</v>
      </c>
      <c r="M713" s="1"/>
      <c r="N713" s="1">
        <v>14.708766666666667</v>
      </c>
      <c r="O713" s="1" t="s">
        <v>7900</v>
      </c>
      <c r="P713" s="1" t="s">
        <v>10217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36</v>
      </c>
      <c r="B714" s="1" t="s">
        <v>17</v>
      </c>
      <c r="C714" s="1">
        <v>394.0</v>
      </c>
      <c r="D714" s="1">
        <v>0.0</v>
      </c>
      <c r="E714" s="1" t="s">
        <v>37</v>
      </c>
      <c r="F714" s="1" t="s">
        <v>30</v>
      </c>
      <c r="G714" s="1" t="s">
        <v>31</v>
      </c>
      <c r="H714" s="1" t="s">
        <v>10218</v>
      </c>
      <c r="I714" s="1" t="s">
        <v>10219</v>
      </c>
      <c r="J714" s="1" t="s">
        <v>10219</v>
      </c>
      <c r="K714" s="2"/>
      <c r="L714" s="1">
        <v>-6.0</v>
      </c>
      <c r="M714" s="1"/>
      <c r="N714" s="1">
        <v>8.534983333333333</v>
      </c>
      <c r="O714" s="1" t="s">
        <v>7900</v>
      </c>
      <c r="P714" s="1" t="s">
        <v>10220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24</v>
      </c>
      <c r="B715" s="1" t="s">
        <v>17</v>
      </c>
      <c r="C715" s="1">
        <v>466.0</v>
      </c>
      <c r="D715" s="1">
        <v>27.0</v>
      </c>
      <c r="E715" s="1" t="s">
        <v>10151</v>
      </c>
      <c r="F715" s="1" t="s">
        <v>62</v>
      </c>
      <c r="G715" s="1" t="s">
        <v>31</v>
      </c>
      <c r="H715" s="1" t="s">
        <v>10221</v>
      </c>
      <c r="I715" s="1" t="s">
        <v>10222</v>
      </c>
      <c r="J715" s="1" t="s">
        <v>10223</v>
      </c>
      <c r="K715" s="1" t="s">
        <v>10224</v>
      </c>
      <c r="L715" s="1">
        <v>-1.0</v>
      </c>
      <c r="M715" s="1">
        <v>0.0023333333333333335</v>
      </c>
      <c r="N715" s="1">
        <v>28.02488333333333</v>
      </c>
      <c r="O715" s="1" t="s">
        <v>27</v>
      </c>
      <c r="P715" s="1" t="s">
        <v>10225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16</v>
      </c>
      <c r="B716" s="1" t="s">
        <v>17</v>
      </c>
      <c r="C716" s="1">
        <v>344.0</v>
      </c>
      <c r="D716" s="1">
        <v>0.0</v>
      </c>
      <c r="E716" s="2"/>
      <c r="F716" s="1" t="s">
        <v>18</v>
      </c>
      <c r="G716" s="1" t="s">
        <v>19</v>
      </c>
      <c r="H716" s="1" t="s">
        <v>10226</v>
      </c>
      <c r="I716" s="1" t="s">
        <v>10227</v>
      </c>
      <c r="J716" s="1" t="s">
        <v>10227</v>
      </c>
      <c r="K716" s="2"/>
      <c r="L716" s="1">
        <v>5.0</v>
      </c>
      <c r="M716" s="1"/>
      <c r="N716" s="1">
        <v>10.820533333333334</v>
      </c>
      <c r="O716" s="1" t="s">
        <v>22</v>
      </c>
      <c r="P716" s="1" t="s">
        <v>10228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24</v>
      </c>
      <c r="B717" s="1" t="s">
        <v>17</v>
      </c>
      <c r="C717" s="1">
        <v>309.0</v>
      </c>
      <c r="D717" s="1">
        <v>0.0</v>
      </c>
      <c r="E717" s="1" t="s">
        <v>10151</v>
      </c>
      <c r="F717" s="1" t="s">
        <v>62</v>
      </c>
      <c r="G717" s="1" t="s">
        <v>31</v>
      </c>
      <c r="H717" s="1" t="s">
        <v>10229</v>
      </c>
      <c r="I717" s="1" t="s">
        <v>10230</v>
      </c>
      <c r="J717" s="1" t="s">
        <v>10231</v>
      </c>
      <c r="K717" s="1" t="s">
        <v>10232</v>
      </c>
      <c r="L717" s="1">
        <v>-11.0</v>
      </c>
      <c r="M717" s="1">
        <v>0.0028166666666666665</v>
      </c>
      <c r="N717" s="1">
        <v>16.2058</v>
      </c>
      <c r="O717" s="1" t="s">
        <v>27</v>
      </c>
      <c r="P717" s="1" t="s">
        <v>8679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24</v>
      </c>
      <c r="B718" s="1" t="s">
        <v>17</v>
      </c>
      <c r="C718" s="1">
        <v>239.0</v>
      </c>
      <c r="D718" s="1">
        <v>55.0</v>
      </c>
      <c r="E718" s="2"/>
      <c r="F718" s="1" t="s">
        <v>18</v>
      </c>
      <c r="G718" s="1" t="s">
        <v>167</v>
      </c>
      <c r="H718" s="1" t="s">
        <v>10233</v>
      </c>
      <c r="I718" s="1" t="s">
        <v>10234</v>
      </c>
      <c r="J718" s="1" t="s">
        <v>10234</v>
      </c>
      <c r="K718" s="2"/>
      <c r="L718" s="1">
        <v>-8.0</v>
      </c>
      <c r="M718" s="1"/>
      <c r="N718" s="1">
        <v>11.394566666666666</v>
      </c>
      <c r="O718" s="1" t="s">
        <v>27</v>
      </c>
      <c r="P718" s="1" t="s">
        <v>10235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16</v>
      </c>
      <c r="B719" s="1" t="s">
        <v>17</v>
      </c>
      <c r="C719" s="1">
        <v>309.0</v>
      </c>
      <c r="D719" s="1">
        <v>0.0</v>
      </c>
      <c r="E719" s="2"/>
      <c r="F719" s="1" t="s">
        <v>18</v>
      </c>
      <c r="G719" s="1" t="s">
        <v>19</v>
      </c>
      <c r="H719" s="1" t="s">
        <v>10236</v>
      </c>
      <c r="I719" s="1" t="s">
        <v>10237</v>
      </c>
      <c r="J719" s="1" t="s">
        <v>10237</v>
      </c>
      <c r="K719" s="2"/>
      <c r="L719" s="1">
        <v>4.0</v>
      </c>
      <c r="M719" s="1"/>
      <c r="N719" s="1">
        <v>9.35395</v>
      </c>
      <c r="O719" s="1" t="s">
        <v>22</v>
      </c>
      <c r="P719" s="1" t="s">
        <v>10238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29</v>
      </c>
      <c r="B720" s="1" t="s">
        <v>17</v>
      </c>
      <c r="C720" s="1">
        <v>469.0</v>
      </c>
      <c r="D720" s="1">
        <v>0.0</v>
      </c>
      <c r="E720" s="2"/>
      <c r="F720" s="1" t="s">
        <v>30</v>
      </c>
      <c r="G720" s="1" t="s">
        <v>31</v>
      </c>
      <c r="H720" s="1" t="s">
        <v>10239</v>
      </c>
      <c r="I720" s="1" t="s">
        <v>10240</v>
      </c>
      <c r="J720" s="1" t="s">
        <v>10240</v>
      </c>
      <c r="K720" s="2"/>
      <c r="L720" s="1">
        <v>16.0</v>
      </c>
      <c r="M720" s="1"/>
      <c r="N720" s="1">
        <v>31.028016666666666</v>
      </c>
      <c r="O720" s="1" t="s">
        <v>7900</v>
      </c>
      <c r="P720" s="1" t="s">
        <v>10241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98</v>
      </c>
      <c r="B721" s="1" t="s">
        <v>17</v>
      </c>
      <c r="C721" s="1">
        <v>329.0</v>
      </c>
      <c r="D721" s="1">
        <v>0.0</v>
      </c>
      <c r="E721" s="1" t="s">
        <v>10242</v>
      </c>
      <c r="F721" s="1" t="s">
        <v>30</v>
      </c>
      <c r="G721" s="1" t="s">
        <v>31</v>
      </c>
      <c r="H721" s="1" t="s">
        <v>10243</v>
      </c>
      <c r="I721" s="1" t="s">
        <v>10244</v>
      </c>
      <c r="J721" s="1" t="s">
        <v>10244</v>
      </c>
      <c r="K721" s="2"/>
      <c r="L721" s="1">
        <v>4.0</v>
      </c>
      <c r="M721" s="1"/>
      <c r="N721" s="1">
        <v>19.3574</v>
      </c>
      <c r="O721" s="1" t="s">
        <v>7900</v>
      </c>
      <c r="P721" s="1" t="s">
        <v>2387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36</v>
      </c>
      <c r="B722" s="1" t="s">
        <v>17</v>
      </c>
      <c r="C722" s="3">
        <v>528.0</v>
      </c>
      <c r="D722" s="1">
        <v>0.0</v>
      </c>
      <c r="E722" s="1" t="s">
        <v>37</v>
      </c>
      <c r="F722" s="1" t="s">
        <v>30</v>
      </c>
      <c r="G722" s="1" t="s">
        <v>31</v>
      </c>
      <c r="H722" s="1" t="s">
        <v>10245</v>
      </c>
      <c r="I722" s="1" t="s">
        <v>10246</v>
      </c>
      <c r="J722" s="1" t="s">
        <v>10246</v>
      </c>
      <c r="K722" s="2"/>
      <c r="L722" s="1">
        <v>3.0</v>
      </c>
      <c r="M722" s="1"/>
      <c r="N722" s="1">
        <v>18.10725</v>
      </c>
      <c r="O722" s="1" t="s">
        <v>7900</v>
      </c>
      <c r="P722" s="1" t="s">
        <v>8194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36</v>
      </c>
      <c r="B723" s="1" t="s">
        <v>17</v>
      </c>
      <c r="C723" s="1">
        <v>379.0</v>
      </c>
      <c r="D723" s="1">
        <v>0.0</v>
      </c>
      <c r="E723" s="1" t="s">
        <v>37</v>
      </c>
      <c r="F723" s="1" t="s">
        <v>30</v>
      </c>
      <c r="G723" s="1" t="s">
        <v>31</v>
      </c>
      <c r="H723" s="1" t="s">
        <v>10247</v>
      </c>
      <c r="I723" s="1" t="s">
        <v>10248</v>
      </c>
      <c r="J723" s="1" t="s">
        <v>10248</v>
      </c>
      <c r="K723" s="2"/>
      <c r="L723" s="1">
        <v>-5.0</v>
      </c>
      <c r="M723" s="1"/>
      <c r="N723" s="1">
        <v>9.250816666666667</v>
      </c>
      <c r="O723" s="1" t="s">
        <v>7900</v>
      </c>
      <c r="P723" s="1" t="s">
        <v>10249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24</v>
      </c>
      <c r="B724" s="1" t="s">
        <v>17</v>
      </c>
      <c r="C724" s="1">
        <v>398.0</v>
      </c>
      <c r="D724" s="1">
        <v>100.0</v>
      </c>
      <c r="E724" s="2"/>
      <c r="F724" s="1" t="s">
        <v>18</v>
      </c>
      <c r="G724" s="1" t="s">
        <v>31</v>
      </c>
      <c r="H724" s="1" t="s">
        <v>10250</v>
      </c>
      <c r="I724" s="1" t="s">
        <v>10251</v>
      </c>
      <c r="J724" s="1" t="s">
        <v>10251</v>
      </c>
      <c r="K724" s="2"/>
      <c r="L724" s="1">
        <v>-3.0</v>
      </c>
      <c r="M724" s="1"/>
      <c r="N724" s="1">
        <v>15.20345</v>
      </c>
      <c r="O724" s="1" t="s">
        <v>27</v>
      </c>
      <c r="P724" s="1" t="s">
        <v>10252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36</v>
      </c>
      <c r="B725" s="1" t="s">
        <v>17</v>
      </c>
      <c r="C725" s="1">
        <v>637.0</v>
      </c>
      <c r="D725" s="1">
        <v>0.0</v>
      </c>
      <c r="E725" s="1" t="s">
        <v>37</v>
      </c>
      <c r="F725" s="1" t="s">
        <v>30</v>
      </c>
      <c r="G725" s="1" t="s">
        <v>31</v>
      </c>
      <c r="H725" s="1" t="s">
        <v>10253</v>
      </c>
      <c r="I725" s="1" t="s">
        <v>10254</v>
      </c>
      <c r="J725" s="1" t="s">
        <v>10254</v>
      </c>
      <c r="K725" s="2"/>
      <c r="L725" s="1">
        <v>-4.0</v>
      </c>
      <c r="M725" s="1"/>
      <c r="N725" s="1">
        <v>10.836616666666666</v>
      </c>
      <c r="O725" s="1" t="s">
        <v>7900</v>
      </c>
      <c r="P725" s="1" t="s">
        <v>10255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24</v>
      </c>
      <c r="B726" s="1" t="s">
        <v>17</v>
      </c>
      <c r="C726" s="3">
        <v>337.0</v>
      </c>
      <c r="D726" s="1">
        <v>62.0</v>
      </c>
      <c r="E726" s="2"/>
      <c r="F726" s="1" t="s">
        <v>18</v>
      </c>
      <c r="G726" s="1" t="s">
        <v>31</v>
      </c>
      <c r="H726" s="1" t="s">
        <v>10256</v>
      </c>
      <c r="I726" s="1" t="s">
        <v>10257</v>
      </c>
      <c r="J726" s="1" t="s">
        <v>10257</v>
      </c>
      <c r="K726" s="2"/>
      <c r="L726" s="1">
        <v>-9.0</v>
      </c>
      <c r="M726" s="1"/>
      <c r="N726" s="1">
        <v>21.755666666666666</v>
      </c>
      <c r="O726" s="1" t="s">
        <v>27</v>
      </c>
      <c r="P726" s="1" t="s">
        <v>10258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24</v>
      </c>
      <c r="B727" s="1" t="s">
        <v>17</v>
      </c>
      <c r="C727" s="3">
        <v>247.0</v>
      </c>
      <c r="D727" s="1">
        <v>62.0</v>
      </c>
      <c r="E727" s="2"/>
      <c r="F727" s="1" t="s">
        <v>18</v>
      </c>
      <c r="G727" s="1" t="s">
        <v>167</v>
      </c>
      <c r="H727" s="1" t="s">
        <v>10259</v>
      </c>
      <c r="I727" s="1" t="s">
        <v>10260</v>
      </c>
      <c r="J727" s="1" t="s">
        <v>10260</v>
      </c>
      <c r="K727" s="2"/>
      <c r="L727" s="1">
        <v>-9.0</v>
      </c>
      <c r="M727" s="1"/>
      <c r="N727" s="1">
        <v>9.074466666666666</v>
      </c>
      <c r="O727" s="1" t="s">
        <v>27</v>
      </c>
      <c r="P727" s="1" t="s">
        <v>8027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24</v>
      </c>
      <c r="B728" s="1" t="s">
        <v>17</v>
      </c>
      <c r="C728" s="1">
        <v>311.0</v>
      </c>
      <c r="D728" s="1">
        <v>0.0</v>
      </c>
      <c r="E728" s="1" t="s">
        <v>10151</v>
      </c>
      <c r="F728" s="1" t="s">
        <v>62</v>
      </c>
      <c r="G728" s="1" t="s">
        <v>31</v>
      </c>
      <c r="H728" s="1" t="s">
        <v>10261</v>
      </c>
      <c r="I728" s="1" t="s">
        <v>10262</v>
      </c>
      <c r="J728" s="1" t="s">
        <v>10263</v>
      </c>
      <c r="K728" s="1" t="s">
        <v>10264</v>
      </c>
      <c r="L728" s="1">
        <v>-1.0</v>
      </c>
      <c r="M728" s="1">
        <v>0.0038</v>
      </c>
      <c r="N728" s="1">
        <v>29.17505</v>
      </c>
      <c r="O728" s="1" t="s">
        <v>27</v>
      </c>
      <c r="P728" s="1" t="s">
        <v>8113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24</v>
      </c>
      <c r="B729" s="1" t="s">
        <v>17</v>
      </c>
      <c r="C729" s="1">
        <v>757.0</v>
      </c>
      <c r="D729" s="1">
        <v>0.0</v>
      </c>
      <c r="E729" s="1" t="s">
        <v>10151</v>
      </c>
      <c r="F729" s="1" t="s">
        <v>62</v>
      </c>
      <c r="G729" s="1" t="s">
        <v>31</v>
      </c>
      <c r="H729" s="1" t="s">
        <v>10265</v>
      </c>
      <c r="I729" s="1" t="s">
        <v>10266</v>
      </c>
      <c r="J729" s="1" t="s">
        <v>10267</v>
      </c>
      <c r="K729" s="1" t="s">
        <v>10268</v>
      </c>
      <c r="L729" s="1">
        <v>0.0</v>
      </c>
      <c r="M729" s="1">
        <v>0.0025166666666666666</v>
      </c>
      <c r="N729" s="1">
        <v>20.204166666666666</v>
      </c>
      <c r="O729" s="1" t="s">
        <v>27</v>
      </c>
      <c r="P729" s="1" t="s">
        <v>10269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24</v>
      </c>
      <c r="B730" s="1" t="s">
        <v>17</v>
      </c>
      <c r="C730" s="1">
        <v>602.0</v>
      </c>
      <c r="D730" s="1">
        <v>0.0</v>
      </c>
      <c r="E730" s="1" t="s">
        <v>10151</v>
      </c>
      <c r="F730" s="1" t="s">
        <v>62</v>
      </c>
      <c r="G730" s="1" t="s">
        <v>31</v>
      </c>
      <c r="H730" s="1" t="s">
        <v>10270</v>
      </c>
      <c r="I730" s="1" t="s">
        <v>10271</v>
      </c>
      <c r="J730" s="1" t="s">
        <v>10272</v>
      </c>
      <c r="K730" s="1" t="s">
        <v>10273</v>
      </c>
      <c r="L730" s="1">
        <v>-3.0</v>
      </c>
      <c r="M730" s="1">
        <v>0.0021</v>
      </c>
      <c r="N730" s="1">
        <v>17.610716666666665</v>
      </c>
      <c r="O730" s="1" t="s">
        <v>27</v>
      </c>
      <c r="P730" s="1" t="s">
        <v>10274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29</v>
      </c>
      <c r="B731" s="1" t="s">
        <v>17</v>
      </c>
      <c r="C731" s="3">
        <v>721.0</v>
      </c>
      <c r="D731" s="1">
        <v>0.0</v>
      </c>
      <c r="E731" s="2"/>
      <c r="F731" s="1" t="s">
        <v>30</v>
      </c>
      <c r="G731" s="1" t="s">
        <v>31</v>
      </c>
      <c r="H731" s="1" t="s">
        <v>10275</v>
      </c>
      <c r="I731" s="1" t="s">
        <v>10276</v>
      </c>
      <c r="J731" s="1" t="s">
        <v>10276</v>
      </c>
      <c r="K731" s="2"/>
      <c r="L731" s="1">
        <v>-1.0</v>
      </c>
      <c r="M731" s="1"/>
      <c r="N731" s="1">
        <v>13.86055</v>
      </c>
      <c r="O731" s="1" t="s">
        <v>7900</v>
      </c>
      <c r="P731" s="1" t="s">
        <v>10277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36</v>
      </c>
      <c r="B732" s="1" t="s">
        <v>17</v>
      </c>
      <c r="C732" s="1">
        <v>264.0</v>
      </c>
      <c r="D732" s="1">
        <v>0.0</v>
      </c>
      <c r="E732" s="1" t="s">
        <v>37</v>
      </c>
      <c r="F732" s="1" t="s">
        <v>30</v>
      </c>
      <c r="G732" s="1" t="s">
        <v>31</v>
      </c>
      <c r="H732" s="1" t="s">
        <v>10278</v>
      </c>
      <c r="I732" s="1" t="s">
        <v>10279</v>
      </c>
      <c r="J732" s="1" t="s">
        <v>10279</v>
      </c>
      <c r="K732" s="2"/>
      <c r="L732" s="1">
        <v>-6.0</v>
      </c>
      <c r="M732" s="1"/>
      <c r="N732" s="1">
        <v>8.839666666666666</v>
      </c>
      <c r="O732" s="1" t="s">
        <v>7900</v>
      </c>
      <c r="P732" s="1" t="s">
        <v>7928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16</v>
      </c>
      <c r="B733" s="1" t="s">
        <v>17</v>
      </c>
      <c r="C733" s="1">
        <v>394.0</v>
      </c>
      <c r="D733" s="1">
        <v>0.0</v>
      </c>
      <c r="E733" s="2"/>
      <c r="F733" s="1" t="s">
        <v>18</v>
      </c>
      <c r="G733" s="1" t="s">
        <v>19</v>
      </c>
      <c r="H733" s="1" t="s">
        <v>10280</v>
      </c>
      <c r="I733" s="1" t="s">
        <v>10281</v>
      </c>
      <c r="J733" s="1" t="s">
        <v>10281</v>
      </c>
      <c r="K733" s="2"/>
      <c r="L733" s="1">
        <v>4.0</v>
      </c>
      <c r="M733" s="1"/>
      <c r="N733" s="1">
        <v>9.61395</v>
      </c>
      <c r="O733" s="1" t="s">
        <v>22</v>
      </c>
      <c r="P733" s="1" t="s">
        <v>10282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29</v>
      </c>
      <c r="B734" s="1" t="s">
        <v>17</v>
      </c>
      <c r="C734" s="1">
        <v>313.0</v>
      </c>
      <c r="D734" s="1">
        <v>0.0</v>
      </c>
      <c r="E734" s="2"/>
      <c r="F734" s="1" t="s">
        <v>30</v>
      </c>
      <c r="G734" s="1" t="s">
        <v>31</v>
      </c>
      <c r="H734" s="1" t="s">
        <v>10283</v>
      </c>
      <c r="I734" s="1" t="s">
        <v>10284</v>
      </c>
      <c r="J734" s="1" t="s">
        <v>10284</v>
      </c>
      <c r="K734" s="2"/>
      <c r="L734" s="1">
        <v>-7.0</v>
      </c>
      <c r="M734" s="1"/>
      <c r="N734" s="1">
        <v>7.816566666666667</v>
      </c>
      <c r="O734" s="1" t="s">
        <v>7900</v>
      </c>
      <c r="P734" s="1" t="s">
        <v>10285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24</v>
      </c>
      <c r="B735" s="1" t="s">
        <v>17</v>
      </c>
      <c r="C735" s="1">
        <v>418.0</v>
      </c>
      <c r="D735" s="1">
        <v>0.0</v>
      </c>
      <c r="E735" s="1" t="s">
        <v>10151</v>
      </c>
      <c r="F735" s="1" t="s">
        <v>62</v>
      </c>
      <c r="G735" s="1" t="s">
        <v>19</v>
      </c>
      <c r="H735" s="1" t="s">
        <v>10286</v>
      </c>
      <c r="I735" s="1" t="s">
        <v>10287</v>
      </c>
      <c r="J735" s="1" t="s">
        <v>10288</v>
      </c>
      <c r="K735" s="1" t="s">
        <v>10289</v>
      </c>
      <c r="L735" s="1">
        <v>-6.0</v>
      </c>
      <c r="M735" s="1">
        <v>0.0021666666666666666</v>
      </c>
      <c r="N735" s="1">
        <v>15.72925</v>
      </c>
      <c r="O735" s="1" t="s">
        <v>27</v>
      </c>
      <c r="P735" s="1" t="s">
        <v>10290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29</v>
      </c>
      <c r="B736" s="1" t="s">
        <v>17</v>
      </c>
      <c r="C736" s="1">
        <v>429.0</v>
      </c>
      <c r="D736" s="1">
        <v>0.0</v>
      </c>
      <c r="E736" s="2"/>
      <c r="F736" s="1" t="s">
        <v>30</v>
      </c>
      <c r="G736" s="1" t="s">
        <v>19</v>
      </c>
      <c r="H736" s="1" t="s">
        <v>10291</v>
      </c>
      <c r="I736" s="1" t="s">
        <v>10292</v>
      </c>
      <c r="J736" s="1" t="s">
        <v>10292</v>
      </c>
      <c r="K736" s="2"/>
      <c r="L736" s="1">
        <v>-2.0</v>
      </c>
      <c r="M736" s="1"/>
      <c r="N736" s="1">
        <v>12.725116666666667</v>
      </c>
      <c r="O736" s="1" t="s">
        <v>7900</v>
      </c>
      <c r="P736" s="1" t="s">
        <v>10293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36</v>
      </c>
      <c r="B737" s="1" t="s">
        <v>17</v>
      </c>
      <c r="C737" s="1">
        <v>329.0</v>
      </c>
      <c r="D737" s="1">
        <v>0.0</v>
      </c>
      <c r="E737" s="1" t="s">
        <v>37</v>
      </c>
      <c r="F737" s="1" t="s">
        <v>30</v>
      </c>
      <c r="G737" s="1" t="s">
        <v>31</v>
      </c>
      <c r="H737" s="1" t="s">
        <v>10294</v>
      </c>
      <c r="I737" s="1" t="s">
        <v>10295</v>
      </c>
      <c r="J737" s="1" t="s">
        <v>10295</v>
      </c>
      <c r="K737" s="2"/>
      <c r="L737" s="1">
        <v>-4.0</v>
      </c>
      <c r="M737" s="1"/>
      <c r="N737" s="1">
        <v>10.667133333333334</v>
      </c>
      <c r="O737" s="1" t="s">
        <v>7900</v>
      </c>
      <c r="P737" s="1" t="s">
        <v>8404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29</v>
      </c>
      <c r="B738" s="1" t="s">
        <v>17</v>
      </c>
      <c r="C738" s="1">
        <v>776.0</v>
      </c>
      <c r="D738" s="1">
        <v>0.0</v>
      </c>
      <c r="E738" s="2"/>
      <c r="F738" s="1" t="s">
        <v>30</v>
      </c>
      <c r="G738" s="1" t="s">
        <v>31</v>
      </c>
      <c r="H738" s="1" t="s">
        <v>10296</v>
      </c>
      <c r="I738" s="1" t="s">
        <v>10297</v>
      </c>
      <c r="J738" s="1" t="s">
        <v>10297</v>
      </c>
      <c r="K738" s="2"/>
      <c r="L738" s="1">
        <v>-6.0</v>
      </c>
      <c r="M738" s="1"/>
      <c r="N738" s="1">
        <v>8.4512</v>
      </c>
      <c r="O738" s="1" t="s">
        <v>7900</v>
      </c>
      <c r="P738" s="1" t="s">
        <v>10298</v>
      </c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D738" s="2"/>
      <c r="AE738" s="2"/>
      <c r="AF738" s="2"/>
    </row>
    <row r="739">
      <c r="A739" s="1" t="s">
        <v>16</v>
      </c>
      <c r="B739" s="1" t="s">
        <v>17</v>
      </c>
      <c r="C739" s="1">
        <v>59.0</v>
      </c>
      <c r="D739" s="1">
        <v>0.0</v>
      </c>
      <c r="E739" s="2"/>
      <c r="F739" s="1" t="s">
        <v>18</v>
      </c>
      <c r="G739" s="1" t="s">
        <v>19</v>
      </c>
      <c r="H739" s="1" t="s">
        <v>10299</v>
      </c>
      <c r="I739" s="1" t="s">
        <v>10300</v>
      </c>
      <c r="J739" s="1" t="s">
        <v>10300</v>
      </c>
      <c r="K739" s="2"/>
      <c r="L739" s="1">
        <v>-2.0</v>
      </c>
      <c r="M739" s="1"/>
      <c r="N739" s="1">
        <v>2.6477666666666666</v>
      </c>
      <c r="O739" s="1" t="s">
        <v>22</v>
      </c>
      <c r="P739" s="1" t="s">
        <v>10301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24</v>
      </c>
      <c r="B740" s="1" t="s">
        <v>17</v>
      </c>
      <c r="C740" s="1">
        <v>677.0</v>
      </c>
      <c r="D740" s="1">
        <v>164.0</v>
      </c>
      <c r="E740" s="2"/>
      <c r="F740" s="1" t="s">
        <v>18</v>
      </c>
      <c r="G740" s="1" t="s">
        <v>167</v>
      </c>
      <c r="H740" s="1" t="s">
        <v>10302</v>
      </c>
      <c r="I740" s="1" t="s">
        <v>10303</v>
      </c>
      <c r="J740" s="1" t="s">
        <v>10303</v>
      </c>
      <c r="K740" s="2"/>
      <c r="L740" s="1">
        <v>-4.0</v>
      </c>
      <c r="M740" s="1"/>
      <c r="N740" s="1">
        <v>14.252083333333333</v>
      </c>
      <c r="O740" s="1" t="s">
        <v>27</v>
      </c>
      <c r="P740" s="1" t="s">
        <v>10304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36</v>
      </c>
      <c r="B741" s="1" t="s">
        <v>17</v>
      </c>
      <c r="C741" s="1">
        <v>394.0</v>
      </c>
      <c r="D741" s="1">
        <v>0.0</v>
      </c>
      <c r="E741" s="1" t="s">
        <v>37</v>
      </c>
      <c r="F741" s="1" t="s">
        <v>30</v>
      </c>
      <c r="G741" s="1" t="s">
        <v>31</v>
      </c>
      <c r="H741" s="1" t="s">
        <v>10305</v>
      </c>
      <c r="I741" s="1" t="s">
        <v>10306</v>
      </c>
      <c r="J741" s="1" t="s">
        <v>10306</v>
      </c>
      <c r="K741" s="2"/>
      <c r="L741" s="1">
        <v>-6.0</v>
      </c>
      <c r="M741" s="1"/>
      <c r="N741" s="1">
        <v>8.138183333333334</v>
      </c>
      <c r="O741" s="1" t="s">
        <v>7900</v>
      </c>
      <c r="P741" s="1" t="s">
        <v>10307</v>
      </c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D741" s="2"/>
      <c r="AE741" s="2"/>
      <c r="AF741" s="2"/>
    </row>
    <row r="742">
      <c r="A742" s="1" t="s">
        <v>24</v>
      </c>
      <c r="B742" s="1" t="s">
        <v>17</v>
      </c>
      <c r="C742" s="1">
        <v>139.0</v>
      </c>
      <c r="D742" s="1">
        <v>0.0</v>
      </c>
      <c r="E742" s="2"/>
      <c r="F742" s="1" t="s">
        <v>18</v>
      </c>
      <c r="G742" s="1" t="s">
        <v>167</v>
      </c>
      <c r="H742" s="1" t="s">
        <v>10308</v>
      </c>
      <c r="I742" s="1" t="s">
        <v>10309</v>
      </c>
      <c r="J742" s="1" t="s">
        <v>10309</v>
      </c>
      <c r="K742" s="2"/>
      <c r="L742" s="1">
        <v>-10.0</v>
      </c>
      <c r="M742" s="1"/>
      <c r="N742" s="1">
        <v>8.686533333333333</v>
      </c>
      <c r="O742" s="1" t="s">
        <v>27</v>
      </c>
      <c r="P742" s="1" t="s">
        <v>10310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29</v>
      </c>
      <c r="B743" s="1" t="s">
        <v>17</v>
      </c>
      <c r="C743" s="1">
        <v>713.0</v>
      </c>
      <c r="D743" s="1">
        <v>0.0</v>
      </c>
      <c r="E743" s="2"/>
      <c r="F743" s="1" t="s">
        <v>30</v>
      </c>
      <c r="G743" s="1" t="s">
        <v>31</v>
      </c>
      <c r="H743" s="1" t="s">
        <v>10311</v>
      </c>
      <c r="I743" s="1" t="s">
        <v>10312</v>
      </c>
      <c r="J743" s="1" t="s">
        <v>10312</v>
      </c>
      <c r="K743" s="2"/>
      <c r="L743" s="1">
        <v>-1.0</v>
      </c>
      <c r="M743" s="1"/>
      <c r="N743" s="1">
        <v>13.64025</v>
      </c>
      <c r="O743" s="1" t="s">
        <v>7900</v>
      </c>
      <c r="P743" s="1" t="s">
        <v>10313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36</v>
      </c>
      <c r="B744" s="1" t="s">
        <v>17</v>
      </c>
      <c r="C744" s="1">
        <v>429.0</v>
      </c>
      <c r="D744" s="1">
        <v>0.0</v>
      </c>
      <c r="E744" s="1" t="s">
        <v>37</v>
      </c>
      <c r="F744" s="1" t="s">
        <v>30</v>
      </c>
      <c r="G744" s="1" t="s">
        <v>31</v>
      </c>
      <c r="H744" s="1" t="s">
        <v>10314</v>
      </c>
      <c r="I744" s="1" t="s">
        <v>10315</v>
      </c>
      <c r="J744" s="1" t="s">
        <v>10315</v>
      </c>
      <c r="K744" s="2"/>
      <c r="L744" s="1">
        <v>-6.0</v>
      </c>
      <c r="M744" s="1"/>
      <c r="N744" s="1">
        <v>8.99895</v>
      </c>
      <c r="O744" s="1" t="s">
        <v>7900</v>
      </c>
      <c r="P744" s="1" t="s">
        <v>10316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98</v>
      </c>
      <c r="B745" s="1" t="s">
        <v>17</v>
      </c>
      <c r="C745" s="1">
        <v>533.0</v>
      </c>
      <c r="D745" s="1">
        <v>0.0</v>
      </c>
      <c r="E745" s="1" t="s">
        <v>8048</v>
      </c>
      <c r="F745" s="1" t="s">
        <v>30</v>
      </c>
      <c r="G745" s="1" t="s">
        <v>31</v>
      </c>
      <c r="H745" s="1" t="s">
        <v>10317</v>
      </c>
      <c r="I745" s="1" t="s">
        <v>10318</v>
      </c>
      <c r="J745" s="1" t="s">
        <v>10318</v>
      </c>
      <c r="K745" s="2"/>
      <c r="L745" s="1">
        <v>0.0</v>
      </c>
      <c r="M745" s="1"/>
      <c r="N745" s="1">
        <v>14.190783333333334</v>
      </c>
      <c r="O745" s="1" t="s">
        <v>7900</v>
      </c>
      <c r="P745" s="1" t="s">
        <v>10319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29</v>
      </c>
      <c r="B746" s="1" t="s">
        <v>17</v>
      </c>
      <c r="C746" s="3">
        <v>323.0</v>
      </c>
      <c r="D746" s="1">
        <v>0.0</v>
      </c>
      <c r="E746" s="2"/>
      <c r="F746" s="1" t="s">
        <v>30</v>
      </c>
      <c r="G746" s="1" t="s">
        <v>31</v>
      </c>
      <c r="H746" s="1" t="s">
        <v>10320</v>
      </c>
      <c r="I746" s="1" t="s">
        <v>10321</v>
      </c>
      <c r="J746" s="1" t="s">
        <v>10321</v>
      </c>
      <c r="K746" s="2"/>
      <c r="L746" s="1">
        <v>-8.0</v>
      </c>
      <c r="M746" s="1"/>
      <c r="N746" s="1">
        <v>6.971216666666667</v>
      </c>
      <c r="O746" s="1" t="s">
        <v>7900</v>
      </c>
      <c r="P746" s="1" t="s">
        <v>10322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29</v>
      </c>
      <c r="B747" s="1" t="s">
        <v>17</v>
      </c>
      <c r="C747" s="1">
        <v>329.0</v>
      </c>
      <c r="D747" s="1">
        <v>0.0</v>
      </c>
      <c r="E747" s="2"/>
      <c r="F747" s="1" t="s">
        <v>30</v>
      </c>
      <c r="G747" s="1" t="s">
        <v>31</v>
      </c>
      <c r="H747" s="1" t="s">
        <v>10323</v>
      </c>
      <c r="I747" s="1" t="s">
        <v>10324</v>
      </c>
      <c r="J747" s="1" t="s">
        <v>10324</v>
      </c>
      <c r="K747" s="2"/>
      <c r="L747" s="1">
        <v>0.0</v>
      </c>
      <c r="M747" s="1"/>
      <c r="N747" s="1">
        <v>14.627766666666666</v>
      </c>
      <c r="O747" s="1" t="s">
        <v>7900</v>
      </c>
      <c r="P747" s="1" t="s">
        <v>8128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16</v>
      </c>
      <c r="B748" s="1" t="s">
        <v>17</v>
      </c>
      <c r="C748" s="1">
        <v>20.0</v>
      </c>
      <c r="D748" s="1">
        <v>35.0</v>
      </c>
      <c r="E748" s="2"/>
      <c r="F748" s="1" t="s">
        <v>18</v>
      </c>
      <c r="G748" s="1" t="s">
        <v>19</v>
      </c>
      <c r="H748" s="1" t="s">
        <v>10325</v>
      </c>
      <c r="I748" s="1" t="s">
        <v>10326</v>
      </c>
      <c r="J748" s="1" t="s">
        <v>10326</v>
      </c>
      <c r="K748" s="2"/>
      <c r="L748" s="1">
        <v>-4.0</v>
      </c>
      <c r="M748" s="1"/>
      <c r="N748" s="1">
        <v>0.02215</v>
      </c>
      <c r="O748" s="1" t="s">
        <v>22</v>
      </c>
      <c r="P748" s="1" t="s">
        <v>10327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36</v>
      </c>
      <c r="B749" s="1" t="s">
        <v>17</v>
      </c>
      <c r="C749" s="1">
        <v>468.0</v>
      </c>
      <c r="D749" s="1">
        <v>0.0</v>
      </c>
      <c r="E749" s="1" t="s">
        <v>37</v>
      </c>
      <c r="F749" s="1" t="s">
        <v>30</v>
      </c>
      <c r="G749" s="1" t="s">
        <v>31</v>
      </c>
      <c r="H749" s="1" t="s">
        <v>10328</v>
      </c>
      <c r="I749" s="1" t="s">
        <v>10329</v>
      </c>
      <c r="J749" s="1" t="s">
        <v>10329</v>
      </c>
      <c r="K749" s="2"/>
      <c r="L749" s="1">
        <v>-3.0</v>
      </c>
      <c r="M749" s="1"/>
      <c r="N749" s="1">
        <v>11.023266666666666</v>
      </c>
      <c r="O749" s="1" t="s">
        <v>7900</v>
      </c>
      <c r="P749" s="1" t="s">
        <v>10330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16</v>
      </c>
      <c r="B750" s="1" t="s">
        <v>17</v>
      </c>
      <c r="C750" s="1">
        <v>247.2</v>
      </c>
      <c r="D750" s="1">
        <v>61.8</v>
      </c>
      <c r="E750" s="2"/>
      <c r="F750" s="1" t="s">
        <v>18</v>
      </c>
      <c r="G750" s="1" t="s">
        <v>19</v>
      </c>
      <c r="H750" s="1" t="s">
        <v>10331</v>
      </c>
      <c r="I750" s="1" t="s">
        <v>10332</v>
      </c>
      <c r="J750" s="1" t="s">
        <v>10332</v>
      </c>
      <c r="K750" s="2"/>
      <c r="L750" s="1">
        <v>1.0</v>
      </c>
      <c r="M750" s="1"/>
      <c r="N750" s="1">
        <v>6.0078</v>
      </c>
      <c r="O750" s="1" t="s">
        <v>22</v>
      </c>
      <c r="P750" s="1" t="s">
        <v>10333</v>
      </c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D750" s="2"/>
      <c r="AE750" s="2"/>
      <c r="AF750" s="2"/>
    </row>
    <row r="751">
      <c r="A751" s="1" t="s">
        <v>36</v>
      </c>
      <c r="B751" s="1" t="s">
        <v>17</v>
      </c>
      <c r="C751" s="1">
        <v>369.0</v>
      </c>
      <c r="D751" s="1">
        <v>0.0</v>
      </c>
      <c r="E751" s="1" t="s">
        <v>37</v>
      </c>
      <c r="F751" s="1" t="s">
        <v>30</v>
      </c>
      <c r="G751" s="1" t="s">
        <v>31</v>
      </c>
      <c r="H751" s="1" t="s">
        <v>10334</v>
      </c>
      <c r="I751" s="1" t="s">
        <v>10335</v>
      </c>
      <c r="J751" s="1" t="s">
        <v>10335</v>
      </c>
      <c r="K751" s="2"/>
      <c r="L751" s="1">
        <v>3.0</v>
      </c>
      <c r="M751" s="1"/>
      <c r="N751" s="1">
        <v>18.045933333333334</v>
      </c>
      <c r="O751" s="1" t="s">
        <v>7900</v>
      </c>
      <c r="P751" s="1" t="s">
        <v>10336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16</v>
      </c>
      <c r="B752" s="1" t="s">
        <v>17</v>
      </c>
      <c r="C752" s="1">
        <v>249.0</v>
      </c>
      <c r="D752" s="1">
        <v>0.0</v>
      </c>
      <c r="E752" s="2"/>
      <c r="F752" s="1" t="s">
        <v>18</v>
      </c>
      <c r="G752" s="1" t="s">
        <v>19</v>
      </c>
      <c r="H752" s="1" t="s">
        <v>10337</v>
      </c>
      <c r="I752" s="1" t="s">
        <v>10338</v>
      </c>
      <c r="J752" s="1" t="s">
        <v>10338</v>
      </c>
      <c r="K752" s="2"/>
      <c r="L752" s="1">
        <v>0.0</v>
      </c>
      <c r="M752" s="1"/>
      <c r="N752" s="1">
        <v>4.900166666666666</v>
      </c>
      <c r="O752" s="1" t="s">
        <v>22</v>
      </c>
      <c r="P752" s="1" t="s">
        <v>10339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24</v>
      </c>
      <c r="B753" s="1" t="s">
        <v>17</v>
      </c>
      <c r="C753" s="1">
        <v>505.0</v>
      </c>
      <c r="D753" s="1">
        <v>112.0</v>
      </c>
      <c r="E753" s="2"/>
      <c r="F753" s="1" t="s">
        <v>18</v>
      </c>
      <c r="G753" s="1" t="s">
        <v>19</v>
      </c>
      <c r="H753" s="1" t="s">
        <v>10340</v>
      </c>
      <c r="I753" s="1" t="s">
        <v>10341</v>
      </c>
      <c r="J753" s="1" t="s">
        <v>10341</v>
      </c>
      <c r="K753" s="2"/>
      <c r="L753" s="1">
        <v>-10.0</v>
      </c>
      <c r="M753" s="1"/>
      <c r="N753" s="1">
        <v>8.649466666666667</v>
      </c>
      <c r="O753" s="1" t="s">
        <v>27</v>
      </c>
      <c r="P753" s="1" t="s">
        <v>10342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24</v>
      </c>
      <c r="B754" s="1" t="s">
        <v>17</v>
      </c>
      <c r="C754" s="1">
        <v>494.0</v>
      </c>
      <c r="D754" s="1">
        <v>124.0</v>
      </c>
      <c r="E754" s="2"/>
      <c r="F754" s="1" t="s">
        <v>18</v>
      </c>
      <c r="G754" s="1" t="s">
        <v>31</v>
      </c>
      <c r="H754" s="1" t="s">
        <v>10343</v>
      </c>
      <c r="I754" s="1" t="s">
        <v>10344</v>
      </c>
      <c r="J754" s="1" t="s">
        <v>10344</v>
      </c>
      <c r="K754" s="2"/>
      <c r="L754" s="1">
        <v>-12.0</v>
      </c>
      <c r="M754" s="1"/>
      <c r="N754" s="1">
        <v>7.113316666666667</v>
      </c>
      <c r="O754" s="1" t="s">
        <v>27</v>
      </c>
      <c r="P754" s="1" t="s">
        <v>10345</v>
      </c>
      <c r="Q754" s="2"/>
      <c r="S754" s="2"/>
      <c r="T754" s="2"/>
      <c r="U754" s="2"/>
      <c r="V754" s="2"/>
      <c r="W754" s="2"/>
      <c r="X754" s="2"/>
      <c r="Y754" s="2"/>
      <c r="Z754" s="2"/>
      <c r="AB754" s="2"/>
      <c r="AC754" s="2"/>
      <c r="AD754" s="2"/>
      <c r="AE754" s="2"/>
      <c r="AF754" s="2"/>
    </row>
    <row r="755">
      <c r="A755" s="1" t="s">
        <v>29</v>
      </c>
      <c r="B755" s="1" t="s">
        <v>17</v>
      </c>
      <c r="C755" s="1">
        <v>323.0</v>
      </c>
      <c r="D755" s="1">
        <v>0.0</v>
      </c>
      <c r="E755" s="2"/>
      <c r="F755" s="1" t="s">
        <v>30</v>
      </c>
      <c r="G755" s="1" t="s">
        <v>31</v>
      </c>
      <c r="H755" s="1" t="s">
        <v>10346</v>
      </c>
      <c r="I755" s="1" t="s">
        <v>10347</v>
      </c>
      <c r="J755" s="1" t="s">
        <v>10347</v>
      </c>
      <c r="K755" s="2"/>
      <c r="L755" s="1">
        <v>-6.0</v>
      </c>
      <c r="M755" s="1"/>
      <c r="N755" s="1">
        <v>8.354266666666666</v>
      </c>
      <c r="O755" s="1" t="s">
        <v>7900</v>
      </c>
      <c r="P755" s="1" t="s">
        <v>9480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36</v>
      </c>
      <c r="B756" s="1" t="s">
        <v>17</v>
      </c>
      <c r="C756" s="1">
        <v>849.0</v>
      </c>
      <c r="D756" s="1">
        <v>0.0</v>
      </c>
      <c r="E756" s="1" t="s">
        <v>37</v>
      </c>
      <c r="F756" s="1" t="s">
        <v>30</v>
      </c>
      <c r="G756" s="1" t="s">
        <v>31</v>
      </c>
      <c r="H756" s="1" t="s">
        <v>10348</v>
      </c>
      <c r="I756" s="1" t="s">
        <v>10349</v>
      </c>
      <c r="J756" s="1" t="s">
        <v>10349</v>
      </c>
      <c r="K756" s="2"/>
      <c r="L756" s="1">
        <v>-1.0</v>
      </c>
      <c r="M756" s="1"/>
      <c r="N756" s="1">
        <v>13.834816666666667</v>
      </c>
      <c r="O756" s="1" t="s">
        <v>7900</v>
      </c>
      <c r="P756" s="1" t="s">
        <v>10350</v>
      </c>
      <c r="Q756" s="2"/>
      <c r="S756" s="2"/>
      <c r="T756" s="2"/>
      <c r="U756" s="2"/>
      <c r="V756" s="2"/>
      <c r="W756" s="2"/>
      <c r="X756" s="2"/>
      <c r="Y756" s="2"/>
      <c r="Z756" s="2"/>
      <c r="AB756" s="2"/>
      <c r="AC756" s="2"/>
      <c r="AD756" s="2"/>
      <c r="AE756" s="2"/>
      <c r="AF756" s="2"/>
    </row>
    <row r="757">
      <c r="A757" s="1" t="s">
        <v>36</v>
      </c>
      <c r="B757" s="1" t="s">
        <v>17</v>
      </c>
      <c r="C757" s="1">
        <v>429.0</v>
      </c>
      <c r="D757" s="1">
        <v>0.0</v>
      </c>
      <c r="E757" s="1" t="s">
        <v>37</v>
      </c>
      <c r="F757" s="1" t="s">
        <v>30</v>
      </c>
      <c r="G757" s="1" t="s">
        <v>31</v>
      </c>
      <c r="H757" s="1" t="s">
        <v>10351</v>
      </c>
      <c r="I757" s="1" t="s">
        <v>10352</v>
      </c>
      <c r="J757" s="1" t="s">
        <v>10352</v>
      </c>
      <c r="K757" s="2"/>
      <c r="L757" s="1">
        <v>-2.0</v>
      </c>
      <c r="M757" s="1"/>
      <c r="N757" s="1">
        <v>12.893616666666667</v>
      </c>
      <c r="O757" s="1" t="s">
        <v>7900</v>
      </c>
      <c r="P757" s="1" t="s">
        <v>10353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29</v>
      </c>
      <c r="B758" s="1" t="s">
        <v>17</v>
      </c>
      <c r="C758" s="1">
        <v>857.0</v>
      </c>
      <c r="D758" s="1">
        <v>0.0</v>
      </c>
      <c r="E758" s="2"/>
      <c r="F758" s="1" t="s">
        <v>30</v>
      </c>
      <c r="G758" s="1" t="s">
        <v>31</v>
      </c>
      <c r="H758" s="1" t="s">
        <v>10354</v>
      </c>
      <c r="I758" s="1" t="s">
        <v>10355</v>
      </c>
      <c r="J758" s="1" t="s">
        <v>10355</v>
      </c>
      <c r="K758" s="2"/>
      <c r="L758" s="1">
        <v>0.0</v>
      </c>
      <c r="M758" s="1"/>
      <c r="N758" s="1">
        <v>14.252566666666667</v>
      </c>
      <c r="O758" s="1" t="s">
        <v>7900</v>
      </c>
      <c r="P758" s="1" t="s">
        <v>10356</v>
      </c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D758" s="2"/>
      <c r="AE758" s="2"/>
      <c r="AF758" s="2"/>
    </row>
    <row r="759">
      <c r="A759" s="1" t="s">
        <v>36</v>
      </c>
      <c r="B759" s="1" t="s">
        <v>17</v>
      </c>
      <c r="C759" s="1">
        <v>394.0</v>
      </c>
      <c r="D759" s="1">
        <v>0.0</v>
      </c>
      <c r="E759" s="1" t="s">
        <v>37</v>
      </c>
      <c r="F759" s="1" t="s">
        <v>30</v>
      </c>
      <c r="G759" s="1" t="s">
        <v>31</v>
      </c>
      <c r="H759" s="1" t="s">
        <v>10357</v>
      </c>
      <c r="I759" s="1" t="s">
        <v>10358</v>
      </c>
      <c r="J759" s="1" t="s">
        <v>10358</v>
      </c>
      <c r="K759" s="2"/>
      <c r="L759" s="1">
        <v>-5.0</v>
      </c>
      <c r="M759" s="1"/>
      <c r="N759" s="1">
        <v>62.880183333333335</v>
      </c>
      <c r="O759" s="1" t="s">
        <v>7900</v>
      </c>
      <c r="P759" s="1" t="s">
        <v>10359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D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S761" s="2"/>
      <c r="T761" s="2"/>
      <c r="U761" s="2"/>
      <c r="V761" s="2"/>
      <c r="W761" s="2"/>
      <c r="X761" s="2"/>
      <c r="Y761" s="2"/>
      <c r="Z761" s="2"/>
      <c r="AB761" s="2"/>
      <c r="AC761" s="2"/>
      <c r="AD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D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S769" s="2"/>
      <c r="T769" s="2"/>
      <c r="U769" s="2"/>
      <c r="V769" s="2"/>
      <c r="W769" s="2"/>
      <c r="X769" s="2"/>
      <c r="Y769" s="2"/>
      <c r="Z769" s="2"/>
      <c r="AB769" s="2"/>
      <c r="AC769" s="2"/>
      <c r="AD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S772" s="2"/>
      <c r="T772" s="2"/>
      <c r="U772" s="2"/>
      <c r="V772" s="2"/>
      <c r="W772" s="2"/>
      <c r="X772" s="2"/>
      <c r="Y772" s="2"/>
      <c r="Z772" s="2"/>
      <c r="AB772" s="2"/>
      <c r="AC772" s="2"/>
      <c r="AD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S773" s="2"/>
      <c r="T773" s="2"/>
      <c r="U773" s="2"/>
      <c r="V773" s="2"/>
      <c r="W773" s="2"/>
      <c r="X773" s="2"/>
      <c r="Y773" s="2"/>
      <c r="Z773" s="2"/>
      <c r="AB773" s="2"/>
      <c r="AC773" s="2"/>
      <c r="AD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S775" s="2"/>
      <c r="T775" s="2"/>
      <c r="U775" s="2"/>
      <c r="V775" s="2"/>
      <c r="W775" s="2"/>
      <c r="X775" s="2"/>
      <c r="Y775" s="2"/>
      <c r="Z775" s="2"/>
      <c r="AB775" s="2"/>
      <c r="AC775" s="2"/>
      <c r="AD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S776" s="2"/>
      <c r="T776" s="2"/>
      <c r="U776" s="2"/>
      <c r="V776" s="2"/>
      <c r="W776" s="2"/>
      <c r="X776" s="2"/>
      <c r="Y776" s="2"/>
      <c r="Z776" s="2"/>
      <c r="AB776" s="2"/>
      <c r="AC776" s="2"/>
      <c r="AD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D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S779" s="2"/>
      <c r="T779" s="2"/>
      <c r="U779" s="2"/>
      <c r="V779" s="2"/>
      <c r="W779" s="2"/>
      <c r="X779" s="2"/>
      <c r="Y779" s="2"/>
      <c r="Z779" s="2"/>
      <c r="AB779" s="2"/>
      <c r="AC779" s="2"/>
      <c r="AD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S780" s="2"/>
      <c r="T780" s="2"/>
      <c r="U780" s="2"/>
      <c r="V780" s="2"/>
      <c r="W780" s="2"/>
      <c r="X780" s="2"/>
      <c r="Y780" s="2"/>
      <c r="Z780" s="2"/>
      <c r="AB780" s="2"/>
      <c r="AC780" s="2"/>
      <c r="AD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D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S782" s="2"/>
      <c r="T782" s="2"/>
      <c r="U782" s="2"/>
      <c r="V782" s="2"/>
      <c r="W782" s="2"/>
      <c r="X782" s="2"/>
      <c r="Y782" s="2"/>
      <c r="Z782" s="2"/>
      <c r="AB782" s="2"/>
      <c r="AC782" s="2"/>
      <c r="AD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D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D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D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S790" s="2"/>
      <c r="T790" s="2"/>
      <c r="U790" s="2"/>
      <c r="V790" s="2"/>
      <c r="W790" s="2"/>
      <c r="X790" s="2"/>
      <c r="Y790" s="2"/>
      <c r="Z790" s="2"/>
      <c r="AB790" s="2"/>
      <c r="AC790" s="2"/>
      <c r="AD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D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S795" s="2"/>
      <c r="T795" s="2"/>
      <c r="U795" s="2"/>
      <c r="V795" s="2"/>
      <c r="W795" s="2"/>
      <c r="X795" s="2"/>
      <c r="Y795" s="2"/>
      <c r="Z795" s="2"/>
      <c r="AB795" s="2"/>
      <c r="AC795" s="2"/>
      <c r="AD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D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S798" s="2"/>
      <c r="T798" s="2"/>
      <c r="U798" s="2"/>
      <c r="V798" s="2"/>
      <c r="W798" s="2"/>
      <c r="X798" s="2"/>
      <c r="Y798" s="2"/>
      <c r="Z798" s="2"/>
      <c r="AB798" s="2"/>
      <c r="AC798" s="2"/>
      <c r="AD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S803" s="2"/>
      <c r="T803" s="2"/>
      <c r="U803" s="2"/>
      <c r="V803" s="2"/>
      <c r="W803" s="2"/>
      <c r="X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2"/>
      <c r="B805" s="2"/>
      <c r="C805" s="4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D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D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D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S809" s="2"/>
      <c r="T809" s="2"/>
      <c r="U809" s="2"/>
      <c r="V809" s="2"/>
      <c r="W809" s="2"/>
      <c r="X809" s="2"/>
      <c r="Y809" s="2"/>
      <c r="Z809" s="2"/>
      <c r="AB809" s="2"/>
      <c r="AC809" s="2"/>
      <c r="AD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S810" s="2"/>
      <c r="T810" s="2"/>
      <c r="U810" s="2"/>
      <c r="V810" s="2"/>
      <c r="W810" s="2"/>
      <c r="X810" s="2"/>
      <c r="Y810" s="2"/>
      <c r="Z810" s="2"/>
      <c r="AB810" s="2"/>
      <c r="AC810" s="2"/>
      <c r="AD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D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D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D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D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D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D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D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D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D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D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D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D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S832" s="2"/>
      <c r="T832" s="2"/>
      <c r="U832" s="2"/>
      <c r="V832" s="2"/>
      <c r="W832" s="2"/>
      <c r="X832" s="2"/>
      <c r="Y832" s="2"/>
      <c r="Z832" s="2"/>
      <c r="AB832" s="2"/>
      <c r="AC832" s="2"/>
      <c r="AD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D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S835" s="2"/>
      <c r="T835" s="2"/>
      <c r="U835" s="2"/>
      <c r="V835" s="2"/>
      <c r="W835" s="2"/>
      <c r="X835" s="2"/>
      <c r="Y835" s="2"/>
      <c r="Z835" s="2"/>
      <c r="AB835" s="2"/>
      <c r="AC835" s="2"/>
      <c r="AD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D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D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D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D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D848" s="2"/>
      <c r="AE848" s="2"/>
      <c r="AF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D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D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O851" s="2"/>
      <c r="P851" s="2"/>
      <c r="Q851" s="2"/>
      <c r="S851" s="2"/>
      <c r="T851" s="2"/>
      <c r="U851" s="2"/>
      <c r="V851" s="2"/>
      <c r="W851" s="2"/>
      <c r="X851" s="2"/>
      <c r="Y851" s="2"/>
      <c r="Z851" s="2"/>
      <c r="AB851" s="2"/>
      <c r="AC851" s="2"/>
      <c r="AD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S852" s="2"/>
      <c r="T852" s="2"/>
      <c r="U852" s="2"/>
      <c r="V852" s="2"/>
      <c r="W852" s="2"/>
      <c r="X852" s="2"/>
      <c r="Y852" s="2"/>
      <c r="Z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S856" s="2"/>
      <c r="T856" s="2"/>
      <c r="U856" s="2"/>
      <c r="V856" s="2"/>
      <c r="W856" s="2"/>
      <c r="X856" s="2"/>
      <c r="Y856" s="2"/>
      <c r="Z856" s="2"/>
      <c r="AB856" s="2"/>
      <c r="AC856" s="2"/>
      <c r="AD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O857" s="2"/>
      <c r="P857" s="2"/>
      <c r="Q857" s="2"/>
      <c r="S857" s="2"/>
      <c r="T857" s="2"/>
      <c r="U857" s="2"/>
      <c r="V857" s="2"/>
      <c r="W857" s="2"/>
      <c r="X857" s="2"/>
      <c r="Y857" s="2"/>
      <c r="Z857" s="2"/>
      <c r="AB857" s="2"/>
      <c r="AC857" s="2"/>
      <c r="AD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D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D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D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D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D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D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D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S870" s="2"/>
      <c r="T870" s="2"/>
      <c r="U870" s="2"/>
      <c r="V870" s="2"/>
      <c r="W870" s="2"/>
      <c r="X870" s="2"/>
      <c r="Y870" s="2"/>
      <c r="Z870" s="2"/>
      <c r="AB870" s="2"/>
      <c r="AC870" s="2"/>
      <c r="AD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D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D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D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S877" s="2"/>
      <c r="T877" s="2"/>
      <c r="U877" s="2"/>
      <c r="V877" s="2"/>
      <c r="W877" s="2"/>
      <c r="X877" s="2"/>
      <c r="Y877" s="2"/>
      <c r="Z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D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O883" s="2"/>
      <c r="P883" s="2"/>
      <c r="Q883" s="2"/>
      <c r="S883" s="2"/>
      <c r="T883" s="2"/>
      <c r="U883" s="2"/>
      <c r="V883" s="2"/>
      <c r="W883" s="2"/>
      <c r="X883" s="2"/>
      <c r="Y883" s="2"/>
      <c r="Z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S889" s="2"/>
      <c r="T889" s="2"/>
      <c r="U889" s="2"/>
      <c r="V889" s="2"/>
      <c r="W889" s="2"/>
      <c r="X889" s="2"/>
      <c r="Y889" s="2"/>
      <c r="Z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S891" s="2"/>
      <c r="T891" s="2"/>
      <c r="U891" s="2"/>
      <c r="V891" s="2"/>
      <c r="W891" s="2"/>
      <c r="X891" s="2"/>
      <c r="Y891" s="2"/>
      <c r="Z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S892" s="2"/>
      <c r="T892" s="2"/>
      <c r="U892" s="2"/>
      <c r="V892" s="2"/>
      <c r="W892" s="2"/>
      <c r="X892" s="2"/>
      <c r="Y892" s="2"/>
      <c r="Z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D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O903" s="2"/>
      <c r="P903" s="2"/>
      <c r="Q903" s="2"/>
      <c r="S903" s="2"/>
      <c r="T903" s="2"/>
      <c r="U903" s="2"/>
      <c r="V903" s="2"/>
      <c r="W903" s="2"/>
      <c r="X903" s="2"/>
      <c r="Y903" s="2"/>
      <c r="Z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O905" s="2"/>
      <c r="P905" s="2"/>
      <c r="Q905" s="2"/>
      <c r="S905" s="2"/>
      <c r="T905" s="2"/>
      <c r="U905" s="2"/>
      <c r="V905" s="2"/>
      <c r="W905" s="2"/>
      <c r="X905" s="2"/>
      <c r="Y905" s="2"/>
      <c r="Z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O907" s="2"/>
      <c r="P907" s="2"/>
      <c r="Q907" s="2"/>
      <c r="S907" s="2"/>
      <c r="T907" s="2"/>
      <c r="U907" s="2"/>
      <c r="V907" s="2"/>
      <c r="W907" s="2"/>
      <c r="X907" s="2"/>
      <c r="Y907" s="2"/>
      <c r="Z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S912" s="2"/>
      <c r="T912" s="2"/>
      <c r="U912" s="2"/>
      <c r="V912" s="2"/>
      <c r="W912" s="2"/>
      <c r="X912" s="2"/>
      <c r="Y912" s="2"/>
      <c r="Z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S914" s="2"/>
      <c r="T914" s="2"/>
      <c r="U914" s="2"/>
      <c r="V914" s="2"/>
      <c r="W914" s="2"/>
      <c r="X914" s="2"/>
      <c r="Y914" s="2"/>
      <c r="Z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O916" s="2"/>
      <c r="P916" s="2"/>
      <c r="Q916" s="2"/>
      <c r="S916" s="2"/>
      <c r="T916" s="2"/>
      <c r="U916" s="2"/>
      <c r="V916" s="2"/>
      <c r="W916" s="2"/>
      <c r="X916" s="2"/>
      <c r="Y916" s="2"/>
      <c r="Z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S923" s="2"/>
      <c r="T923" s="2"/>
      <c r="U923" s="2"/>
      <c r="V923" s="2"/>
      <c r="W923" s="2"/>
      <c r="X923" s="2"/>
      <c r="Y923" s="2"/>
      <c r="Z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O930" s="2"/>
      <c r="P930" s="2"/>
      <c r="Q930" s="2"/>
      <c r="S930" s="2"/>
      <c r="T930" s="2"/>
      <c r="U930" s="2"/>
      <c r="V930" s="2"/>
      <c r="W930" s="2"/>
      <c r="X930" s="2"/>
      <c r="Y930" s="2"/>
      <c r="Z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  <c r="Q938" s="2"/>
      <c r="S938" s="2"/>
      <c r="T938" s="2"/>
      <c r="U938" s="2"/>
      <c r="V938" s="2"/>
      <c r="W938" s="2"/>
      <c r="X938" s="2"/>
      <c r="Y938" s="2"/>
      <c r="Z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S944" s="2"/>
      <c r="T944" s="2"/>
      <c r="U944" s="2"/>
      <c r="V944" s="2"/>
      <c r="W944" s="2"/>
      <c r="X944" s="2"/>
      <c r="Y944" s="2"/>
      <c r="Z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O950" s="2"/>
      <c r="P950" s="2"/>
      <c r="Q950" s="2"/>
      <c r="S950" s="2"/>
      <c r="T950" s="2"/>
      <c r="U950" s="2"/>
      <c r="V950" s="2"/>
      <c r="W950" s="2"/>
      <c r="X950" s="2"/>
      <c r="Y950" s="2"/>
      <c r="Z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D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S962" s="2"/>
      <c r="T962" s="2"/>
      <c r="U962" s="2"/>
      <c r="V962" s="2"/>
      <c r="W962" s="2"/>
      <c r="X962" s="2"/>
      <c r="Y962" s="2"/>
      <c r="Z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S963" s="2"/>
      <c r="T963" s="2"/>
      <c r="U963" s="2"/>
      <c r="V963" s="2"/>
      <c r="W963" s="2"/>
      <c r="X963" s="2"/>
      <c r="Y963" s="2"/>
      <c r="Z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S975" s="2"/>
      <c r="T975" s="2"/>
      <c r="U975" s="2"/>
      <c r="V975" s="2"/>
      <c r="W975" s="2"/>
      <c r="X975" s="2"/>
      <c r="Y975" s="2"/>
      <c r="Z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S978" s="2"/>
      <c r="T978" s="2"/>
      <c r="U978" s="2"/>
      <c r="V978" s="2"/>
      <c r="W978" s="2"/>
      <c r="X978" s="2"/>
      <c r="Y978" s="2"/>
      <c r="Z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O979" s="2"/>
      <c r="P979" s="2"/>
      <c r="Q979" s="2"/>
      <c r="S979" s="2"/>
      <c r="T979" s="2"/>
      <c r="U979" s="2"/>
      <c r="V979" s="2"/>
      <c r="W979" s="2"/>
      <c r="X979" s="2"/>
      <c r="Y979" s="2"/>
      <c r="Z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O984" s="2"/>
      <c r="P984" s="2"/>
      <c r="Q984" s="2"/>
      <c r="S984" s="2"/>
      <c r="T984" s="2"/>
      <c r="U984" s="2"/>
      <c r="V984" s="2"/>
      <c r="W984" s="2"/>
      <c r="X984" s="2"/>
      <c r="Y984" s="2"/>
      <c r="Z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O985" s="2"/>
      <c r="P985" s="2"/>
      <c r="Q985" s="2"/>
      <c r="S985" s="2"/>
      <c r="T985" s="2"/>
      <c r="U985" s="2"/>
      <c r="V985" s="2"/>
      <c r="W985" s="2"/>
      <c r="X985" s="2"/>
      <c r="Y985" s="2"/>
      <c r="Z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S988" s="2"/>
      <c r="T988" s="2"/>
      <c r="U988" s="2"/>
      <c r="V988" s="2"/>
      <c r="W988" s="2"/>
      <c r="X988" s="2"/>
      <c r="Y988" s="2"/>
      <c r="Z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S991" s="2"/>
      <c r="T991" s="2"/>
      <c r="U991" s="2"/>
      <c r="V991" s="2"/>
      <c r="W991" s="2"/>
      <c r="X991" s="2"/>
      <c r="Y991" s="2"/>
      <c r="Z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S992" s="2"/>
      <c r="T992" s="2"/>
      <c r="U992" s="2"/>
      <c r="V992" s="2"/>
      <c r="W992" s="2"/>
      <c r="X992" s="2"/>
      <c r="Y992" s="2"/>
      <c r="Z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S993" s="2"/>
      <c r="T993" s="2"/>
      <c r="U993" s="2"/>
      <c r="V993" s="2"/>
      <c r="W993" s="2"/>
      <c r="X993" s="2"/>
      <c r="Y993" s="2"/>
      <c r="Z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O996" s="2"/>
      <c r="P996" s="2"/>
      <c r="Q996" s="2"/>
      <c r="S996" s="2"/>
      <c r="T996" s="2"/>
      <c r="U996" s="2"/>
      <c r="V996" s="2"/>
      <c r="W996" s="2"/>
      <c r="X996" s="2"/>
      <c r="Y996" s="2"/>
      <c r="Z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S1016" s="2"/>
      <c r="T1016" s="2"/>
      <c r="U1016" s="2"/>
      <c r="V1016" s="2"/>
      <c r="W1016" s="2"/>
      <c r="X1016" s="2"/>
      <c r="Y1016" s="2"/>
      <c r="Z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O1025" s="2"/>
      <c r="P1025" s="2"/>
      <c r="Q1025" s="2"/>
      <c r="S1025" s="2"/>
      <c r="T1025" s="2"/>
      <c r="U1025" s="2"/>
      <c r="V1025" s="2"/>
      <c r="W1025" s="2"/>
      <c r="X1025" s="2"/>
      <c r="Y1025" s="2"/>
      <c r="Z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O1029" s="2"/>
      <c r="P1029" s="2"/>
      <c r="Q1029" s="2"/>
      <c r="S1029" s="2"/>
      <c r="T1029" s="2"/>
      <c r="U1029" s="2"/>
      <c r="V1029" s="2"/>
      <c r="W1029" s="2"/>
      <c r="X1029" s="2"/>
      <c r="Y1029" s="2"/>
      <c r="Z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S1033" s="2"/>
      <c r="T1033" s="2"/>
      <c r="U1033" s="2"/>
      <c r="V1033" s="2"/>
      <c r="W1033" s="2"/>
      <c r="X1033" s="2"/>
      <c r="Y1033" s="2"/>
      <c r="Z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S1035" s="2"/>
      <c r="T1035" s="2"/>
      <c r="U1035" s="2"/>
      <c r="V1035" s="2"/>
      <c r="W1035" s="2"/>
      <c r="X1035" s="2"/>
      <c r="Y1035" s="2"/>
      <c r="Z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S1042" s="2"/>
      <c r="T1042" s="2"/>
      <c r="U1042" s="2"/>
      <c r="V1042" s="2"/>
      <c r="W1042" s="2"/>
      <c r="X1042" s="2"/>
      <c r="Y1042" s="2"/>
      <c r="Z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S1043" s="2"/>
      <c r="T1043" s="2"/>
      <c r="U1043" s="2"/>
      <c r="V1043" s="2"/>
      <c r="W1043" s="2"/>
      <c r="X1043" s="2"/>
      <c r="Y1043" s="2"/>
      <c r="Z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S1045" s="2"/>
      <c r="T1045" s="2"/>
      <c r="U1045" s="2"/>
      <c r="V1045" s="2"/>
      <c r="W1045" s="2"/>
      <c r="X1045" s="2"/>
      <c r="Y1045" s="2"/>
      <c r="Z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S1055" s="2"/>
      <c r="T1055" s="2"/>
      <c r="U1055" s="2"/>
      <c r="V1055" s="2"/>
      <c r="W1055" s="2"/>
      <c r="X1055" s="2"/>
      <c r="Y1055" s="2"/>
      <c r="Z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S1070" s="2"/>
      <c r="T1070" s="2"/>
      <c r="U1070" s="2"/>
      <c r="V1070" s="2"/>
      <c r="W1070" s="2"/>
      <c r="X1070" s="2"/>
      <c r="Y1070" s="2"/>
      <c r="Z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S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S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S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S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S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S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S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98</v>
      </c>
      <c r="B2" s="1" t="s">
        <v>354</v>
      </c>
      <c r="C2" s="1">
        <v>415.0</v>
      </c>
      <c r="D2" s="1">
        <v>0.0</v>
      </c>
      <c r="E2" s="1" t="s">
        <v>10360</v>
      </c>
      <c r="F2" s="1" t="s">
        <v>30</v>
      </c>
      <c r="G2" s="1" t="s">
        <v>31</v>
      </c>
      <c r="H2" s="1" t="s">
        <v>10361</v>
      </c>
      <c r="I2" s="1" t="s">
        <v>10362</v>
      </c>
      <c r="J2" s="1" t="s">
        <v>10362</v>
      </c>
      <c r="K2" s="2"/>
      <c r="L2" s="1">
        <v>-1.0</v>
      </c>
      <c r="M2" s="1"/>
      <c r="N2" s="1">
        <v>13.639983333333333</v>
      </c>
      <c r="O2" s="1" t="s">
        <v>10363</v>
      </c>
      <c r="P2" s="1" t="s">
        <v>10364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29</v>
      </c>
      <c r="B3" s="1" t="s">
        <v>1749</v>
      </c>
      <c r="C3" s="1">
        <v>329.0</v>
      </c>
      <c r="D3" s="1">
        <v>0.0</v>
      </c>
      <c r="E3" s="2"/>
      <c r="F3" s="1" t="s">
        <v>30</v>
      </c>
      <c r="G3" s="1" t="s">
        <v>31</v>
      </c>
      <c r="H3" s="1" t="s">
        <v>10365</v>
      </c>
      <c r="I3" s="1" t="s">
        <v>10366</v>
      </c>
      <c r="J3" s="1" t="s">
        <v>10366</v>
      </c>
      <c r="K3" s="2"/>
      <c r="L3" s="1">
        <v>-3.0</v>
      </c>
      <c r="M3" s="1"/>
      <c r="N3" s="1">
        <v>11.905283333333333</v>
      </c>
      <c r="O3" s="1" t="s">
        <v>10363</v>
      </c>
      <c r="P3" s="1" t="s">
        <v>10367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24</v>
      </c>
      <c r="B4" s="1" t="s">
        <v>17</v>
      </c>
      <c r="C4" s="1">
        <v>245.0</v>
      </c>
      <c r="D4" s="1">
        <v>61.0</v>
      </c>
      <c r="E4" s="2"/>
      <c r="F4" s="1" t="s">
        <v>18</v>
      </c>
      <c r="G4" s="1" t="s">
        <v>31</v>
      </c>
      <c r="H4" s="1" t="s">
        <v>10368</v>
      </c>
      <c r="I4" s="1" t="s">
        <v>10369</v>
      </c>
      <c r="J4" s="1" t="s">
        <v>4740</v>
      </c>
      <c r="K4" s="2"/>
      <c r="L4" s="1">
        <v>372.0</v>
      </c>
      <c r="M4" s="1"/>
      <c r="N4" s="1">
        <v>13.959833333333334</v>
      </c>
      <c r="O4" s="1" t="s">
        <v>27</v>
      </c>
      <c r="P4" s="1" t="s">
        <v>10370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24</v>
      </c>
      <c r="B5" s="1" t="s">
        <v>17</v>
      </c>
      <c r="C5" s="1">
        <v>319.0</v>
      </c>
      <c r="D5" s="1">
        <v>75.0</v>
      </c>
      <c r="E5" s="2"/>
      <c r="F5" s="1" t="s">
        <v>18</v>
      </c>
      <c r="G5" s="1" t="s">
        <v>31</v>
      </c>
      <c r="H5" s="1" t="s">
        <v>10371</v>
      </c>
      <c r="I5" s="1" t="s">
        <v>10372</v>
      </c>
      <c r="J5" s="1" t="s">
        <v>10372</v>
      </c>
      <c r="K5" s="2"/>
      <c r="L5" s="1">
        <v>-6.0</v>
      </c>
      <c r="M5" s="1"/>
      <c r="N5" s="1">
        <v>12.576766666666666</v>
      </c>
      <c r="O5" s="1" t="s">
        <v>27</v>
      </c>
      <c r="P5" s="1" t="s">
        <v>10373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24</v>
      </c>
      <c r="B6" s="1" t="s">
        <v>17</v>
      </c>
      <c r="C6" s="1">
        <v>494.0</v>
      </c>
      <c r="D6" s="1">
        <v>124.0</v>
      </c>
      <c r="E6" s="2"/>
      <c r="F6" s="1" t="s">
        <v>18</v>
      </c>
      <c r="G6" s="1" t="s">
        <v>31</v>
      </c>
      <c r="H6" s="1" t="s">
        <v>10374</v>
      </c>
      <c r="I6" s="1" t="s">
        <v>10375</v>
      </c>
      <c r="J6" s="1" t="s">
        <v>10375</v>
      </c>
      <c r="K6" s="2"/>
      <c r="L6" s="1">
        <v>-2.0</v>
      </c>
      <c r="M6" s="1"/>
      <c r="N6" s="1">
        <v>16.710366666666665</v>
      </c>
      <c r="O6" s="1" t="s">
        <v>27</v>
      </c>
      <c r="P6" s="1" t="s">
        <v>10376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98</v>
      </c>
      <c r="B7" s="1" t="s">
        <v>17</v>
      </c>
      <c r="C7" s="1">
        <v>455.0</v>
      </c>
      <c r="D7" s="1">
        <v>0.0</v>
      </c>
      <c r="E7" s="1" t="s">
        <v>10360</v>
      </c>
      <c r="F7" s="1" t="s">
        <v>30</v>
      </c>
      <c r="G7" s="1" t="s">
        <v>31</v>
      </c>
      <c r="H7" s="1" t="s">
        <v>10377</v>
      </c>
      <c r="I7" s="1" t="s">
        <v>10378</v>
      </c>
      <c r="J7" s="1" t="s">
        <v>10378</v>
      </c>
      <c r="K7" s="2"/>
      <c r="L7" s="1">
        <v>-4.0</v>
      </c>
      <c r="M7" s="1"/>
      <c r="N7" s="1">
        <v>10.02695</v>
      </c>
      <c r="O7" s="1" t="s">
        <v>10363</v>
      </c>
      <c r="P7" s="1" t="s">
        <v>10379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98</v>
      </c>
      <c r="B8" s="1" t="s">
        <v>17</v>
      </c>
      <c r="C8" s="1">
        <v>264.0</v>
      </c>
      <c r="D8" s="1">
        <v>0.0</v>
      </c>
      <c r="E8" s="1" t="s">
        <v>10380</v>
      </c>
      <c r="F8" s="1" t="s">
        <v>30</v>
      </c>
      <c r="G8" s="1" t="s">
        <v>31</v>
      </c>
      <c r="H8" s="1" t="s">
        <v>10381</v>
      </c>
      <c r="I8" s="1" t="s">
        <v>10382</v>
      </c>
      <c r="J8" s="1" t="s">
        <v>10382</v>
      </c>
      <c r="K8" s="2"/>
      <c r="L8" s="1">
        <v>1.0</v>
      </c>
      <c r="M8" s="1"/>
      <c r="N8" s="1">
        <v>16.193033333333332</v>
      </c>
      <c r="O8" s="1" t="s">
        <v>10363</v>
      </c>
      <c r="P8" s="1" t="s">
        <v>9143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29</v>
      </c>
      <c r="B9" s="1" t="s">
        <v>17</v>
      </c>
      <c r="C9" s="3">
        <v>264.0</v>
      </c>
      <c r="D9" s="1">
        <v>0.0</v>
      </c>
      <c r="E9" s="2"/>
      <c r="F9" s="1" t="s">
        <v>30</v>
      </c>
      <c r="G9" s="1" t="s">
        <v>31</v>
      </c>
      <c r="H9" s="1" t="s">
        <v>10383</v>
      </c>
      <c r="I9" s="1" t="s">
        <v>10384</v>
      </c>
      <c r="J9" s="1" t="s">
        <v>10384</v>
      </c>
      <c r="K9" s="2"/>
      <c r="L9" s="1">
        <v>4.0</v>
      </c>
      <c r="M9" s="1"/>
      <c r="N9" s="1">
        <v>19.34025</v>
      </c>
      <c r="O9" s="1" t="s">
        <v>10363</v>
      </c>
      <c r="P9" s="1" t="s">
        <v>10385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29</v>
      </c>
      <c r="B10" s="1" t="s">
        <v>17</v>
      </c>
      <c r="C10" s="3">
        <v>429.0</v>
      </c>
      <c r="D10" s="1">
        <v>0.0</v>
      </c>
      <c r="E10" s="2"/>
      <c r="F10" s="1" t="s">
        <v>30</v>
      </c>
      <c r="G10" s="1" t="s">
        <v>31</v>
      </c>
      <c r="H10" s="1" t="s">
        <v>10386</v>
      </c>
      <c r="I10" s="1" t="s">
        <v>10387</v>
      </c>
      <c r="J10" s="1" t="s">
        <v>10387</v>
      </c>
      <c r="K10" s="2"/>
      <c r="L10" s="1">
        <v>5.0</v>
      </c>
      <c r="M10" s="1"/>
      <c r="N10" s="1">
        <v>20.892116666666666</v>
      </c>
      <c r="O10" s="1" t="s">
        <v>10363</v>
      </c>
      <c r="P10" s="1" t="s">
        <v>10388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24</v>
      </c>
      <c r="B11" s="1" t="s">
        <v>17</v>
      </c>
      <c r="C11" s="1">
        <v>562.0</v>
      </c>
      <c r="D11" s="1">
        <v>0.0</v>
      </c>
      <c r="E11" s="1" t="s">
        <v>37</v>
      </c>
      <c r="F11" s="1" t="s">
        <v>62</v>
      </c>
      <c r="G11" s="1" t="s">
        <v>31</v>
      </c>
      <c r="H11" s="1" t="s">
        <v>10389</v>
      </c>
      <c r="I11" s="1" t="s">
        <v>10390</v>
      </c>
      <c r="J11" s="1" t="s">
        <v>10391</v>
      </c>
      <c r="K11" s="1" t="s">
        <v>10392</v>
      </c>
      <c r="L11" s="1">
        <v>-24.0</v>
      </c>
      <c r="M11" s="1">
        <v>1.0303666666666667</v>
      </c>
      <c r="N11" s="1">
        <v>13.463383333333333</v>
      </c>
      <c r="O11" s="1" t="s">
        <v>27</v>
      </c>
      <c r="P11" s="1" t="s">
        <v>10393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36</v>
      </c>
      <c r="B12" s="1" t="s">
        <v>17</v>
      </c>
      <c r="C12" s="1">
        <v>727.0</v>
      </c>
      <c r="D12" s="1">
        <v>0.0</v>
      </c>
      <c r="E12" s="1" t="s">
        <v>37</v>
      </c>
      <c r="F12" s="1" t="s">
        <v>30</v>
      </c>
      <c r="G12" s="1" t="s">
        <v>31</v>
      </c>
      <c r="H12" s="1" t="s">
        <v>10394</v>
      </c>
      <c r="I12" s="1" t="s">
        <v>10395</v>
      </c>
      <c r="J12" s="1" t="s">
        <v>10395</v>
      </c>
      <c r="K12" s="2"/>
      <c r="L12" s="1">
        <v>-7.0</v>
      </c>
      <c r="M12" s="1"/>
      <c r="N12" s="1">
        <v>12.73175</v>
      </c>
      <c r="O12" s="1" t="s">
        <v>10396</v>
      </c>
      <c r="P12" s="1" t="s">
        <v>10397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29</v>
      </c>
      <c r="B13" s="1" t="s">
        <v>17</v>
      </c>
      <c r="C13" s="1">
        <v>329.0</v>
      </c>
      <c r="D13" s="1">
        <v>0.0</v>
      </c>
      <c r="E13" s="2"/>
      <c r="F13" s="1" t="s">
        <v>30</v>
      </c>
      <c r="G13" s="1" t="s">
        <v>31</v>
      </c>
      <c r="H13" s="1" t="s">
        <v>10398</v>
      </c>
      <c r="I13" s="1" t="s">
        <v>10399</v>
      </c>
      <c r="J13" s="1" t="s">
        <v>10399</v>
      </c>
      <c r="K13" s="2"/>
      <c r="L13" s="1">
        <v>-5.0</v>
      </c>
      <c r="M13" s="1"/>
      <c r="N13" s="1">
        <v>9.231133333333334</v>
      </c>
      <c r="O13" s="1" t="s">
        <v>10363</v>
      </c>
      <c r="P13" s="1" t="s">
        <v>10400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98</v>
      </c>
      <c r="B14" s="1" t="s">
        <v>17</v>
      </c>
      <c r="C14" s="1">
        <v>658.0</v>
      </c>
      <c r="D14" s="1">
        <v>0.0</v>
      </c>
      <c r="E14" s="1" t="s">
        <v>8357</v>
      </c>
      <c r="F14" s="1" t="s">
        <v>30</v>
      </c>
      <c r="G14" s="1" t="s">
        <v>31</v>
      </c>
      <c r="H14" s="1" t="s">
        <v>10401</v>
      </c>
      <c r="I14" s="1" t="s">
        <v>10402</v>
      </c>
      <c r="J14" s="1" t="s">
        <v>10402</v>
      </c>
      <c r="K14" s="2"/>
      <c r="L14" s="1">
        <v>-9.0</v>
      </c>
      <c r="M14" s="1"/>
      <c r="N14" s="1">
        <v>10.378283333333334</v>
      </c>
      <c r="O14" s="1" t="s">
        <v>10363</v>
      </c>
      <c r="P14" s="1" t="s">
        <v>10403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24</v>
      </c>
      <c r="B15" s="1" t="s">
        <v>17</v>
      </c>
      <c r="C15" s="1">
        <v>219.0</v>
      </c>
      <c r="D15" s="1">
        <v>50.0</v>
      </c>
      <c r="E15" s="2"/>
      <c r="F15" s="1" t="s">
        <v>18</v>
      </c>
      <c r="G15" s="1" t="s">
        <v>19</v>
      </c>
      <c r="H15" s="1" t="s">
        <v>10404</v>
      </c>
      <c r="I15" s="1" t="s">
        <v>10405</v>
      </c>
      <c r="J15" s="1" t="s">
        <v>10405</v>
      </c>
      <c r="K15" s="2"/>
      <c r="L15" s="1">
        <v>-4.0</v>
      </c>
      <c r="M15" s="1"/>
      <c r="N15" s="1">
        <v>15.074633333333333</v>
      </c>
      <c r="O15" s="1" t="s">
        <v>27</v>
      </c>
      <c r="P15" s="1" t="s">
        <v>10406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36</v>
      </c>
      <c r="B16" s="1" t="s">
        <v>17</v>
      </c>
      <c r="C16" s="3">
        <v>329.0</v>
      </c>
      <c r="D16" s="1">
        <v>0.0</v>
      </c>
      <c r="E16" s="1" t="s">
        <v>37</v>
      </c>
      <c r="F16" s="1" t="s">
        <v>30</v>
      </c>
      <c r="G16" s="1" t="s">
        <v>31</v>
      </c>
      <c r="H16" s="1" t="s">
        <v>10407</v>
      </c>
      <c r="I16" s="1" t="s">
        <v>10408</v>
      </c>
      <c r="J16" s="1" t="s">
        <v>10408</v>
      </c>
      <c r="K16" s="2"/>
      <c r="L16" s="1">
        <v>-4.0</v>
      </c>
      <c r="M16" s="1"/>
      <c r="N16" s="1">
        <v>10.56115</v>
      </c>
      <c r="O16" s="1" t="s">
        <v>10396</v>
      </c>
      <c r="P16" s="1" t="s">
        <v>10409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29</v>
      </c>
      <c r="B17" s="1" t="s">
        <v>17</v>
      </c>
      <c r="C17" s="3">
        <v>329.0</v>
      </c>
      <c r="D17" s="1">
        <v>0.0</v>
      </c>
      <c r="E17" s="2"/>
      <c r="F17" s="1" t="s">
        <v>30</v>
      </c>
      <c r="G17" s="1" t="s">
        <v>31</v>
      </c>
      <c r="H17" s="1" t="s">
        <v>10410</v>
      </c>
      <c r="I17" s="1" t="s">
        <v>10411</v>
      </c>
      <c r="J17" s="1" t="s">
        <v>10411</v>
      </c>
      <c r="K17" s="2"/>
      <c r="L17" s="1">
        <v>0.0</v>
      </c>
      <c r="M17" s="1"/>
      <c r="N17" s="1">
        <v>15.405333333333333</v>
      </c>
      <c r="O17" s="1" t="s">
        <v>10363</v>
      </c>
      <c r="P17" s="1" t="s">
        <v>10367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29</v>
      </c>
      <c r="B18" s="1" t="s">
        <v>17</v>
      </c>
      <c r="C18" s="1">
        <v>321.0</v>
      </c>
      <c r="D18" s="1">
        <v>0.0</v>
      </c>
      <c r="E18" s="2"/>
      <c r="F18" s="1" t="s">
        <v>30</v>
      </c>
      <c r="G18" s="1" t="s">
        <v>31</v>
      </c>
      <c r="H18" s="1" t="s">
        <v>10412</v>
      </c>
      <c r="I18" s="1" t="s">
        <v>10413</v>
      </c>
      <c r="J18" s="1" t="s">
        <v>10413</v>
      </c>
      <c r="K18" s="2"/>
      <c r="L18" s="1">
        <v>1.0</v>
      </c>
      <c r="M18" s="1"/>
      <c r="N18" s="1">
        <v>16.382833333333334</v>
      </c>
      <c r="O18" s="1" t="s">
        <v>10363</v>
      </c>
      <c r="P18" s="1" t="s">
        <v>10414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16</v>
      </c>
      <c r="B19" s="1" t="s">
        <v>17</v>
      </c>
      <c r="C19" s="1">
        <v>306.0</v>
      </c>
      <c r="D19" s="1">
        <v>0.0</v>
      </c>
      <c r="E19" s="2"/>
      <c r="F19" s="1" t="s">
        <v>18</v>
      </c>
      <c r="G19" s="1" t="s">
        <v>19</v>
      </c>
      <c r="H19" s="1" t="s">
        <v>10415</v>
      </c>
      <c r="I19" s="1" t="s">
        <v>10416</v>
      </c>
      <c r="J19" s="1" t="s">
        <v>10416</v>
      </c>
      <c r="K19" s="2"/>
      <c r="L19" s="1">
        <v>0.0</v>
      </c>
      <c r="M19" s="1"/>
      <c r="N19" s="1">
        <v>5.088516666666667</v>
      </c>
      <c r="O19" s="1" t="s">
        <v>22</v>
      </c>
      <c r="P19" s="1" t="s">
        <v>10417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24</v>
      </c>
      <c r="B20" s="1" t="s">
        <v>17</v>
      </c>
      <c r="C20" s="1">
        <v>398.0</v>
      </c>
      <c r="D20" s="1">
        <v>100.0</v>
      </c>
      <c r="E20" s="2"/>
      <c r="F20" s="1" t="s">
        <v>18</v>
      </c>
      <c r="G20" s="1" t="s">
        <v>167</v>
      </c>
      <c r="H20" s="1" t="s">
        <v>10418</v>
      </c>
      <c r="I20" s="1" t="s">
        <v>10419</v>
      </c>
      <c r="J20" s="1" t="s">
        <v>10419</v>
      </c>
      <c r="K20" s="2"/>
      <c r="L20" s="1">
        <v>-6.0</v>
      </c>
      <c r="M20" s="1"/>
      <c r="N20" s="1">
        <v>13.173183333333334</v>
      </c>
      <c r="O20" s="1" t="s">
        <v>27</v>
      </c>
      <c r="P20" s="1" t="s">
        <v>10420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36</v>
      </c>
      <c r="B21" s="1" t="s">
        <v>17</v>
      </c>
      <c r="C21" s="1">
        <v>478.0</v>
      </c>
      <c r="D21" s="1">
        <v>0.0</v>
      </c>
      <c r="E21" s="1" t="s">
        <v>37</v>
      </c>
      <c r="F21" s="1" t="s">
        <v>30</v>
      </c>
      <c r="G21" s="1" t="s">
        <v>31</v>
      </c>
      <c r="H21" s="1" t="s">
        <v>10421</v>
      </c>
      <c r="I21" s="1" t="s">
        <v>10422</v>
      </c>
      <c r="J21" s="1" t="s">
        <v>10422</v>
      </c>
      <c r="K21" s="2"/>
      <c r="L21" s="1">
        <v>5.0</v>
      </c>
      <c r="M21" s="1"/>
      <c r="N21" s="1">
        <v>20.500683333333335</v>
      </c>
      <c r="O21" s="1" t="s">
        <v>10396</v>
      </c>
      <c r="P21" s="1" t="s">
        <v>10423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36</v>
      </c>
      <c r="B22" s="1" t="s">
        <v>17</v>
      </c>
      <c r="C22" s="1">
        <v>329.0</v>
      </c>
      <c r="D22" s="1">
        <v>0.0</v>
      </c>
      <c r="E22" s="1" t="s">
        <v>37</v>
      </c>
      <c r="F22" s="1" t="s">
        <v>30</v>
      </c>
      <c r="G22" s="1" t="s">
        <v>31</v>
      </c>
      <c r="H22" s="1" t="s">
        <v>10424</v>
      </c>
      <c r="I22" s="1" t="s">
        <v>10425</v>
      </c>
      <c r="J22" s="1" t="s">
        <v>10425</v>
      </c>
      <c r="K22" s="2"/>
      <c r="L22" s="1">
        <v>0.0</v>
      </c>
      <c r="M22" s="1"/>
      <c r="N22" s="1">
        <v>14.030583333333333</v>
      </c>
      <c r="O22" s="1" t="s">
        <v>10396</v>
      </c>
      <c r="P22" s="1" t="s">
        <v>10426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36</v>
      </c>
      <c r="B23" s="1" t="s">
        <v>17</v>
      </c>
      <c r="C23" s="3">
        <v>536.0</v>
      </c>
      <c r="D23" s="1">
        <v>0.0</v>
      </c>
      <c r="E23" s="1" t="s">
        <v>37</v>
      </c>
      <c r="F23" s="1" t="s">
        <v>30</v>
      </c>
      <c r="G23" s="1" t="s">
        <v>31</v>
      </c>
      <c r="H23" s="1" t="s">
        <v>10427</v>
      </c>
      <c r="I23" s="1" t="s">
        <v>10428</v>
      </c>
      <c r="J23" s="1" t="s">
        <v>10428</v>
      </c>
      <c r="K23" s="2"/>
      <c r="L23" s="1">
        <v>-6.0</v>
      </c>
      <c r="M23" s="1"/>
      <c r="N23" s="1">
        <v>13.928933333333333</v>
      </c>
      <c r="O23" s="1" t="s">
        <v>10396</v>
      </c>
      <c r="P23" s="1" t="s">
        <v>10429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24</v>
      </c>
      <c r="B24" s="1" t="s">
        <v>17</v>
      </c>
      <c r="C24" s="1">
        <v>498.0</v>
      </c>
      <c r="D24" s="1">
        <v>0.0</v>
      </c>
      <c r="E24" s="1" t="s">
        <v>10430</v>
      </c>
      <c r="F24" s="1" t="s">
        <v>62</v>
      </c>
      <c r="G24" s="1" t="s">
        <v>31</v>
      </c>
      <c r="H24" s="1" t="s">
        <v>10431</v>
      </c>
      <c r="I24" s="1" t="s">
        <v>10432</v>
      </c>
      <c r="J24" s="1" t="s">
        <v>10433</v>
      </c>
      <c r="K24" s="1" t="s">
        <v>10434</v>
      </c>
      <c r="L24" s="1">
        <v>6.0</v>
      </c>
      <c r="M24" s="1">
        <v>0.0165</v>
      </c>
      <c r="N24" s="1">
        <v>16.7806</v>
      </c>
      <c r="O24" s="1" t="s">
        <v>27</v>
      </c>
      <c r="P24" s="1" t="s">
        <v>10435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16</v>
      </c>
      <c r="B25" s="1" t="s">
        <v>17</v>
      </c>
      <c r="C25" s="3">
        <v>249.0</v>
      </c>
      <c r="D25" s="1">
        <v>0.0</v>
      </c>
      <c r="E25" s="2"/>
      <c r="F25" s="1" t="s">
        <v>18</v>
      </c>
      <c r="G25" s="1" t="s">
        <v>19</v>
      </c>
      <c r="H25" s="1" t="s">
        <v>10436</v>
      </c>
      <c r="I25" s="1" t="s">
        <v>10437</v>
      </c>
      <c r="J25" s="1" t="s">
        <v>10437</v>
      </c>
      <c r="K25" s="2"/>
      <c r="L25" s="1">
        <v>-1.0</v>
      </c>
      <c r="M25" s="1"/>
      <c r="N25" s="1">
        <v>4.3566</v>
      </c>
      <c r="O25" s="1" t="s">
        <v>22</v>
      </c>
      <c r="P25" s="1" t="s">
        <v>10438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36</v>
      </c>
      <c r="B26" s="1" t="s">
        <v>17</v>
      </c>
      <c r="C26" s="3">
        <v>329.0</v>
      </c>
      <c r="D26" s="1">
        <v>0.0</v>
      </c>
      <c r="E26" s="1" t="s">
        <v>37</v>
      </c>
      <c r="F26" s="1" t="s">
        <v>30</v>
      </c>
      <c r="G26" s="1" t="s">
        <v>31</v>
      </c>
      <c r="H26" s="1" t="s">
        <v>10439</v>
      </c>
      <c r="I26" s="1" t="s">
        <v>10440</v>
      </c>
      <c r="J26" s="1" t="s">
        <v>10440</v>
      </c>
      <c r="K26" s="2"/>
      <c r="L26" s="1">
        <v>-7.0</v>
      </c>
      <c r="M26" s="1"/>
      <c r="N26" s="1">
        <v>7.466083333333334</v>
      </c>
      <c r="O26" s="1" t="s">
        <v>10396</v>
      </c>
      <c r="P26" s="1" t="s">
        <v>10441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36</v>
      </c>
      <c r="B27" s="1" t="s">
        <v>17</v>
      </c>
      <c r="C27" s="3">
        <v>329.0</v>
      </c>
      <c r="D27" s="1">
        <v>0.0</v>
      </c>
      <c r="E27" s="1" t="s">
        <v>37</v>
      </c>
      <c r="F27" s="1" t="s">
        <v>30</v>
      </c>
      <c r="G27" s="1" t="s">
        <v>31</v>
      </c>
      <c r="H27" s="1" t="s">
        <v>10442</v>
      </c>
      <c r="I27" s="1" t="s">
        <v>10443</v>
      </c>
      <c r="J27" s="1" t="s">
        <v>10443</v>
      </c>
      <c r="K27" s="2"/>
      <c r="L27" s="1">
        <v>-7.0</v>
      </c>
      <c r="M27" s="1"/>
      <c r="N27" s="1">
        <v>7.122133333333333</v>
      </c>
      <c r="O27" s="1" t="s">
        <v>10396</v>
      </c>
      <c r="P27" s="1" t="s">
        <v>10444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36</v>
      </c>
      <c r="B28" s="1" t="s">
        <v>17</v>
      </c>
      <c r="C28" s="3">
        <v>329.0</v>
      </c>
      <c r="D28" s="1">
        <v>0.0</v>
      </c>
      <c r="E28" s="1" t="s">
        <v>37</v>
      </c>
      <c r="F28" s="1" t="s">
        <v>30</v>
      </c>
      <c r="G28" s="1" t="s">
        <v>31</v>
      </c>
      <c r="H28" s="1" t="s">
        <v>10445</v>
      </c>
      <c r="I28" s="1" t="s">
        <v>10446</v>
      </c>
      <c r="J28" s="1" t="s">
        <v>10446</v>
      </c>
      <c r="K28" s="2"/>
      <c r="L28" s="1">
        <v>-7.0</v>
      </c>
      <c r="M28" s="1"/>
      <c r="N28" s="1">
        <v>7.68795</v>
      </c>
      <c r="O28" s="1" t="s">
        <v>10396</v>
      </c>
      <c r="P28" s="1" t="s">
        <v>10447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36</v>
      </c>
      <c r="B29" s="1" t="s">
        <v>17</v>
      </c>
      <c r="C29" s="3">
        <v>264.0</v>
      </c>
      <c r="D29" s="1">
        <v>0.0</v>
      </c>
      <c r="E29" s="1" t="s">
        <v>37</v>
      </c>
      <c r="F29" s="1" t="s">
        <v>30</v>
      </c>
      <c r="G29" s="1" t="s">
        <v>31</v>
      </c>
      <c r="H29" s="1" t="s">
        <v>10448</v>
      </c>
      <c r="I29" s="1" t="s">
        <v>10449</v>
      </c>
      <c r="J29" s="1" t="s">
        <v>10449</v>
      </c>
      <c r="K29" s="2"/>
      <c r="L29" s="1">
        <v>-1.0</v>
      </c>
      <c r="M29" s="1"/>
      <c r="N29" s="1">
        <v>13.167366666666666</v>
      </c>
      <c r="O29" s="1" t="s">
        <v>10396</v>
      </c>
      <c r="P29" s="1" t="s">
        <v>10450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24</v>
      </c>
      <c r="B30" s="1" t="s">
        <v>17</v>
      </c>
      <c r="C30" s="1">
        <v>328.0</v>
      </c>
      <c r="D30" s="1">
        <v>0.0</v>
      </c>
      <c r="E30" s="1" t="s">
        <v>10430</v>
      </c>
      <c r="F30" s="1" t="s">
        <v>62</v>
      </c>
      <c r="G30" s="1" t="s">
        <v>31</v>
      </c>
      <c r="H30" s="1" t="s">
        <v>10451</v>
      </c>
      <c r="I30" s="1" t="s">
        <v>10452</v>
      </c>
      <c r="J30" s="1" t="s">
        <v>10453</v>
      </c>
      <c r="K30" s="1" t="s">
        <v>10454</v>
      </c>
      <c r="L30" s="1">
        <v>-8.0</v>
      </c>
      <c r="M30" s="1">
        <v>0.01935</v>
      </c>
      <c r="N30" s="1">
        <v>10.0915</v>
      </c>
      <c r="O30" s="1" t="s">
        <v>27</v>
      </c>
      <c r="P30" s="1" t="s">
        <v>10455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36</v>
      </c>
      <c r="B31" s="1" t="s">
        <v>17</v>
      </c>
      <c r="C31" s="1">
        <v>264.0</v>
      </c>
      <c r="D31" s="1">
        <v>0.0</v>
      </c>
      <c r="E31" s="1" t="s">
        <v>37</v>
      </c>
      <c r="F31" s="1" t="s">
        <v>30</v>
      </c>
      <c r="G31" s="1" t="s">
        <v>31</v>
      </c>
      <c r="H31" s="1" t="s">
        <v>10456</v>
      </c>
      <c r="I31" s="1" t="s">
        <v>10457</v>
      </c>
      <c r="J31" s="1" t="s">
        <v>10457</v>
      </c>
      <c r="K31" s="2"/>
      <c r="L31" s="1">
        <v>-3.0</v>
      </c>
      <c r="M31" s="1"/>
      <c r="N31" s="1">
        <v>11.6572</v>
      </c>
      <c r="O31" s="1" t="s">
        <v>10396</v>
      </c>
      <c r="P31" s="1" t="s">
        <v>10458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29</v>
      </c>
      <c r="B32" s="1" t="s">
        <v>17</v>
      </c>
      <c r="C32" s="1">
        <v>289.0</v>
      </c>
      <c r="D32" s="1">
        <v>0.0</v>
      </c>
      <c r="E32" s="2"/>
      <c r="F32" s="1" t="s">
        <v>30</v>
      </c>
      <c r="G32" s="1" t="s">
        <v>31</v>
      </c>
      <c r="H32" s="1" t="s">
        <v>10459</v>
      </c>
      <c r="I32" s="1" t="s">
        <v>10460</v>
      </c>
      <c r="J32" s="1" t="s">
        <v>10460</v>
      </c>
      <c r="K32" s="2"/>
      <c r="L32" s="1">
        <v>-4.0</v>
      </c>
      <c r="M32" s="1"/>
      <c r="N32" s="1">
        <v>10.162333333333333</v>
      </c>
      <c r="O32" s="1" t="s">
        <v>10363</v>
      </c>
      <c r="P32" s="1" t="s">
        <v>10461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98</v>
      </c>
      <c r="B33" s="1" t="s">
        <v>17</v>
      </c>
      <c r="C33" s="3">
        <v>264.0</v>
      </c>
      <c r="D33" s="1">
        <v>0.0</v>
      </c>
      <c r="E33" s="1" t="s">
        <v>990</v>
      </c>
      <c r="F33" s="1" t="s">
        <v>30</v>
      </c>
      <c r="G33" s="1" t="s">
        <v>31</v>
      </c>
      <c r="H33" s="1" t="s">
        <v>10462</v>
      </c>
      <c r="I33" s="1" t="s">
        <v>10463</v>
      </c>
      <c r="J33" s="1" t="s">
        <v>10463</v>
      </c>
      <c r="K33" s="2"/>
      <c r="L33" s="1">
        <v>-4.0</v>
      </c>
      <c r="M33" s="1"/>
      <c r="N33" s="1">
        <v>10.807</v>
      </c>
      <c r="O33" s="1" t="s">
        <v>10363</v>
      </c>
      <c r="P33" s="1" t="s">
        <v>4809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36</v>
      </c>
      <c r="B34" s="1" t="s">
        <v>17</v>
      </c>
      <c r="C34" s="1">
        <v>593.0</v>
      </c>
      <c r="D34" s="1">
        <v>0.0</v>
      </c>
      <c r="E34" s="1" t="s">
        <v>37</v>
      </c>
      <c r="F34" s="1" t="s">
        <v>30</v>
      </c>
      <c r="G34" s="1" t="s">
        <v>31</v>
      </c>
      <c r="H34" s="1" t="s">
        <v>10464</v>
      </c>
      <c r="I34" s="1" t="s">
        <v>10465</v>
      </c>
      <c r="J34" s="1" t="s">
        <v>10465</v>
      </c>
      <c r="K34" s="2"/>
      <c r="L34" s="1">
        <v>-7.0</v>
      </c>
      <c r="M34" s="1"/>
      <c r="N34" s="1">
        <v>12.293916666666666</v>
      </c>
      <c r="O34" s="1" t="s">
        <v>10396</v>
      </c>
      <c r="P34" s="1" t="s">
        <v>10466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16</v>
      </c>
      <c r="B35" s="1" t="s">
        <v>17</v>
      </c>
      <c r="C35" s="1">
        <v>259.0</v>
      </c>
      <c r="D35" s="1">
        <v>0.0</v>
      </c>
      <c r="E35" s="2"/>
      <c r="F35" s="1" t="s">
        <v>18</v>
      </c>
      <c r="G35" s="1" t="s">
        <v>19</v>
      </c>
      <c r="H35" s="1" t="s">
        <v>10467</v>
      </c>
      <c r="I35" s="1" t="s">
        <v>10468</v>
      </c>
      <c r="J35" s="1" t="s">
        <v>10468</v>
      </c>
      <c r="K35" s="2"/>
      <c r="L35" s="1">
        <v>3.0</v>
      </c>
      <c r="M35" s="1"/>
      <c r="N35" s="1">
        <v>9.24275</v>
      </c>
      <c r="O35" s="1" t="s">
        <v>22</v>
      </c>
      <c r="P35" s="1" t="s">
        <v>10469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29</v>
      </c>
      <c r="B36" s="1" t="s">
        <v>17</v>
      </c>
      <c r="C36" s="3">
        <v>289.0</v>
      </c>
      <c r="D36" s="1">
        <v>0.0</v>
      </c>
      <c r="E36" s="2"/>
      <c r="F36" s="1" t="s">
        <v>30</v>
      </c>
      <c r="G36" s="1" t="s">
        <v>19</v>
      </c>
      <c r="H36" s="1" t="s">
        <v>10470</v>
      </c>
      <c r="I36" s="1" t="s">
        <v>10471</v>
      </c>
      <c r="J36" s="1" t="s">
        <v>10471</v>
      </c>
      <c r="K36" s="2"/>
      <c r="L36" s="1">
        <v>-4.0</v>
      </c>
      <c r="M36" s="1"/>
      <c r="N36" s="1">
        <v>10.63705</v>
      </c>
      <c r="O36" s="1" t="s">
        <v>10363</v>
      </c>
      <c r="P36" s="1" t="s">
        <v>10472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29</v>
      </c>
      <c r="B37" s="1" t="s">
        <v>17</v>
      </c>
      <c r="C37" s="3">
        <v>264.0</v>
      </c>
      <c r="D37" s="1">
        <v>0.0</v>
      </c>
      <c r="E37" s="2"/>
      <c r="F37" s="1" t="s">
        <v>30</v>
      </c>
      <c r="G37" s="1" t="s">
        <v>31</v>
      </c>
      <c r="H37" s="1" t="s">
        <v>10473</v>
      </c>
      <c r="I37" s="1" t="s">
        <v>10474</v>
      </c>
      <c r="J37" s="1" t="s">
        <v>10474</v>
      </c>
      <c r="K37" s="2"/>
      <c r="L37" s="1">
        <v>-2.0</v>
      </c>
      <c r="M37" s="1"/>
      <c r="N37" s="1">
        <v>12.6943</v>
      </c>
      <c r="O37" s="1" t="s">
        <v>10363</v>
      </c>
      <c r="P37" s="1" t="s">
        <v>10475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29</v>
      </c>
      <c r="B38" s="1" t="s">
        <v>17</v>
      </c>
      <c r="C38" s="1">
        <v>528.0</v>
      </c>
      <c r="D38" s="1">
        <v>0.0</v>
      </c>
      <c r="E38" s="2"/>
      <c r="F38" s="1" t="s">
        <v>30</v>
      </c>
      <c r="G38" s="1" t="s">
        <v>31</v>
      </c>
      <c r="H38" s="1" t="s">
        <v>10476</v>
      </c>
      <c r="I38" s="1" t="s">
        <v>10477</v>
      </c>
      <c r="J38" s="1" t="s">
        <v>10477</v>
      </c>
      <c r="K38" s="2"/>
      <c r="L38" s="1">
        <v>-3.0</v>
      </c>
      <c r="M38" s="1"/>
      <c r="N38" s="1">
        <v>16.839483333333334</v>
      </c>
      <c r="O38" s="1" t="s">
        <v>10363</v>
      </c>
      <c r="P38" s="1" t="s">
        <v>10478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36</v>
      </c>
      <c r="B39" s="1" t="s">
        <v>17</v>
      </c>
      <c r="C39" s="1">
        <v>329.0</v>
      </c>
      <c r="D39" s="1">
        <v>0.0</v>
      </c>
      <c r="E39" s="1" t="s">
        <v>37</v>
      </c>
      <c r="F39" s="1" t="s">
        <v>30</v>
      </c>
      <c r="G39" s="1" t="s">
        <v>31</v>
      </c>
      <c r="H39" s="1" t="s">
        <v>10479</v>
      </c>
      <c r="I39" s="1" t="s">
        <v>10480</v>
      </c>
      <c r="J39" s="1" t="s">
        <v>10480</v>
      </c>
      <c r="K39" s="2"/>
      <c r="L39" s="1">
        <v>-1.0</v>
      </c>
      <c r="M39" s="1"/>
      <c r="N39" s="1">
        <v>13.082683333333334</v>
      </c>
      <c r="O39" s="1" t="s">
        <v>10396</v>
      </c>
      <c r="P39" s="1" t="s">
        <v>10426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98</v>
      </c>
      <c r="B40" s="1" t="s">
        <v>17</v>
      </c>
      <c r="C40" s="1">
        <v>429.0</v>
      </c>
      <c r="D40" s="1">
        <v>0.0</v>
      </c>
      <c r="E40" s="1" t="s">
        <v>990</v>
      </c>
      <c r="F40" s="1" t="s">
        <v>30</v>
      </c>
      <c r="G40" s="1" t="s">
        <v>31</v>
      </c>
      <c r="H40" s="1" t="s">
        <v>10481</v>
      </c>
      <c r="I40" s="1" t="s">
        <v>10482</v>
      </c>
      <c r="J40" s="1" t="s">
        <v>10482</v>
      </c>
      <c r="K40" s="2"/>
      <c r="L40" s="1">
        <v>1.0</v>
      </c>
      <c r="M40" s="1"/>
      <c r="N40" s="1">
        <v>16.712733333333333</v>
      </c>
      <c r="O40" s="1" t="s">
        <v>10363</v>
      </c>
      <c r="P40" s="1" t="s">
        <v>10483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36</v>
      </c>
      <c r="B41" s="1" t="s">
        <v>17</v>
      </c>
      <c r="C41" s="1">
        <v>492.0</v>
      </c>
      <c r="D41" s="1">
        <v>0.0</v>
      </c>
      <c r="E41" s="1" t="s">
        <v>37</v>
      </c>
      <c r="F41" s="1" t="s">
        <v>30</v>
      </c>
      <c r="G41" s="1" t="s">
        <v>31</v>
      </c>
      <c r="H41" s="1" t="s">
        <v>10484</v>
      </c>
      <c r="I41" s="1" t="s">
        <v>10485</v>
      </c>
      <c r="J41" s="1" t="s">
        <v>10485</v>
      </c>
      <c r="K41" s="2"/>
      <c r="L41" s="1">
        <v>-2.0</v>
      </c>
      <c r="M41" s="1"/>
      <c r="N41" s="1">
        <v>12.7551</v>
      </c>
      <c r="O41" s="1" t="s">
        <v>10396</v>
      </c>
      <c r="P41" s="1" t="s">
        <v>10486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98</v>
      </c>
      <c r="B42" s="1" t="s">
        <v>17</v>
      </c>
      <c r="C42" s="3">
        <v>329.0</v>
      </c>
      <c r="D42" s="1">
        <v>0.0</v>
      </c>
      <c r="E42" s="1" t="s">
        <v>6630</v>
      </c>
      <c r="F42" s="1" t="s">
        <v>30</v>
      </c>
      <c r="G42" s="1" t="s">
        <v>31</v>
      </c>
      <c r="H42" s="1" t="s">
        <v>10487</v>
      </c>
      <c r="I42" s="1" t="s">
        <v>10488</v>
      </c>
      <c r="J42" s="1" t="s">
        <v>10488</v>
      </c>
      <c r="K42" s="2"/>
      <c r="L42" s="1">
        <v>-2.0</v>
      </c>
      <c r="M42" s="1"/>
      <c r="N42" s="1">
        <v>12.681883333333333</v>
      </c>
      <c r="O42" s="1" t="s">
        <v>10363</v>
      </c>
      <c r="P42" s="1" t="s">
        <v>10489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36</v>
      </c>
      <c r="B43" s="1" t="s">
        <v>17</v>
      </c>
      <c r="C43" s="1">
        <v>289.0</v>
      </c>
      <c r="D43" s="1">
        <v>0.0</v>
      </c>
      <c r="E43" s="1" t="s">
        <v>37</v>
      </c>
      <c r="F43" s="1" t="s">
        <v>30</v>
      </c>
      <c r="G43" s="1" t="s">
        <v>31</v>
      </c>
      <c r="H43" s="1" t="s">
        <v>10490</v>
      </c>
      <c r="I43" s="1" t="s">
        <v>10491</v>
      </c>
      <c r="J43" s="1" t="s">
        <v>10491</v>
      </c>
      <c r="K43" s="2"/>
      <c r="L43" s="1">
        <v>0.0</v>
      </c>
      <c r="M43" s="1"/>
      <c r="N43" s="1">
        <v>14.18815</v>
      </c>
      <c r="O43" s="1" t="s">
        <v>10396</v>
      </c>
      <c r="P43" s="1" t="s">
        <v>10492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98</v>
      </c>
      <c r="B44" s="1" t="s">
        <v>17</v>
      </c>
      <c r="C44" s="1">
        <v>429.0</v>
      </c>
      <c r="D44" s="1">
        <v>0.0</v>
      </c>
      <c r="E44" s="1" t="s">
        <v>604</v>
      </c>
      <c r="F44" s="1" t="s">
        <v>30</v>
      </c>
      <c r="G44" s="1" t="s">
        <v>31</v>
      </c>
      <c r="H44" s="1" t="s">
        <v>10493</v>
      </c>
      <c r="I44" s="1" t="s">
        <v>10494</v>
      </c>
      <c r="J44" s="1" t="s">
        <v>10494</v>
      </c>
      <c r="K44" s="2"/>
      <c r="L44" s="1">
        <v>-2.0</v>
      </c>
      <c r="M44" s="1"/>
      <c r="N44" s="1">
        <v>12.218683333333333</v>
      </c>
      <c r="O44" s="1" t="s">
        <v>10363</v>
      </c>
      <c r="P44" s="1" t="s">
        <v>10495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36</v>
      </c>
      <c r="B45" s="1" t="s">
        <v>17</v>
      </c>
      <c r="C45" s="1">
        <v>264.0</v>
      </c>
      <c r="D45" s="1">
        <v>0.0</v>
      </c>
      <c r="E45" s="1" t="s">
        <v>37</v>
      </c>
      <c r="F45" s="1" t="s">
        <v>30</v>
      </c>
      <c r="G45" s="1" t="s">
        <v>31</v>
      </c>
      <c r="H45" s="1" t="s">
        <v>10496</v>
      </c>
      <c r="I45" s="1" t="s">
        <v>10497</v>
      </c>
      <c r="J45" s="1" t="s">
        <v>10497</v>
      </c>
      <c r="K45" s="2"/>
      <c r="L45" s="1">
        <v>-3.0</v>
      </c>
      <c r="M45" s="1"/>
      <c r="N45" s="1">
        <v>11.871566666666666</v>
      </c>
      <c r="O45" s="1" t="s">
        <v>10396</v>
      </c>
      <c r="P45" s="1" t="s">
        <v>10498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98</v>
      </c>
      <c r="B46" s="1" t="s">
        <v>17</v>
      </c>
      <c r="C46" s="1">
        <v>433.0</v>
      </c>
      <c r="D46" s="1">
        <v>0.0</v>
      </c>
      <c r="E46" s="1" t="s">
        <v>6630</v>
      </c>
      <c r="F46" s="1" t="s">
        <v>30</v>
      </c>
      <c r="G46" s="1" t="s">
        <v>31</v>
      </c>
      <c r="H46" s="1" t="s">
        <v>10499</v>
      </c>
      <c r="I46" s="1" t="s">
        <v>10500</v>
      </c>
      <c r="J46" s="1" t="s">
        <v>10500</v>
      </c>
      <c r="K46" s="2"/>
      <c r="L46" s="1">
        <v>2.0</v>
      </c>
      <c r="M46" s="1"/>
      <c r="N46" s="1">
        <v>17.451416666666667</v>
      </c>
      <c r="O46" s="1" t="s">
        <v>10363</v>
      </c>
      <c r="P46" s="1" t="s">
        <v>10501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24</v>
      </c>
      <c r="B47" s="1" t="s">
        <v>17</v>
      </c>
      <c r="C47" s="1">
        <v>250.0</v>
      </c>
      <c r="D47" s="1">
        <v>0.0</v>
      </c>
      <c r="E47" s="1" t="s">
        <v>8471</v>
      </c>
      <c r="F47" s="1" t="s">
        <v>62</v>
      </c>
      <c r="G47" s="1" t="s">
        <v>31</v>
      </c>
      <c r="H47" s="1" t="s">
        <v>10502</v>
      </c>
      <c r="I47" s="1" t="s">
        <v>10503</v>
      </c>
      <c r="J47" s="1" t="s">
        <v>10504</v>
      </c>
      <c r="K47" s="1" t="s">
        <v>10505</v>
      </c>
      <c r="L47" s="1">
        <v>-10.0</v>
      </c>
      <c r="M47" s="1">
        <v>0.01125</v>
      </c>
      <c r="N47" s="1">
        <v>7.7149833333333335</v>
      </c>
      <c r="O47" s="1" t="s">
        <v>27</v>
      </c>
      <c r="P47" s="1" t="s">
        <v>10506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29</v>
      </c>
      <c r="B48" s="1" t="s">
        <v>17</v>
      </c>
      <c r="C48" s="3">
        <v>329.0</v>
      </c>
      <c r="D48" s="1">
        <v>0.0</v>
      </c>
      <c r="E48" s="2"/>
      <c r="F48" s="1" t="s">
        <v>30</v>
      </c>
      <c r="G48" s="1" t="s">
        <v>31</v>
      </c>
      <c r="H48" s="1" t="s">
        <v>10507</v>
      </c>
      <c r="I48" s="1" t="s">
        <v>10508</v>
      </c>
      <c r="J48" s="1" t="s">
        <v>10508</v>
      </c>
      <c r="K48" s="2"/>
      <c r="L48" s="1">
        <v>-6.0</v>
      </c>
      <c r="M48" s="1"/>
      <c r="N48" s="1">
        <v>8.3619</v>
      </c>
      <c r="O48" s="1" t="s">
        <v>10363</v>
      </c>
      <c r="P48" s="1" t="s">
        <v>10509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98</v>
      </c>
      <c r="B49" s="1" t="s">
        <v>17</v>
      </c>
      <c r="C49" s="1">
        <v>264.0</v>
      </c>
      <c r="D49" s="1">
        <v>0.0</v>
      </c>
      <c r="E49" s="1" t="s">
        <v>10510</v>
      </c>
      <c r="F49" s="1" t="s">
        <v>30</v>
      </c>
      <c r="G49" s="1" t="s">
        <v>31</v>
      </c>
      <c r="H49" s="1" t="s">
        <v>10511</v>
      </c>
      <c r="I49" s="1" t="s">
        <v>10512</v>
      </c>
      <c r="J49" s="1" t="s">
        <v>10512</v>
      </c>
      <c r="K49" s="2"/>
      <c r="L49" s="1">
        <v>-5.0</v>
      </c>
      <c r="M49" s="1"/>
      <c r="N49" s="1">
        <v>9.845083333333333</v>
      </c>
      <c r="O49" s="1" t="s">
        <v>10363</v>
      </c>
      <c r="P49" s="1" t="s">
        <v>10513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24</v>
      </c>
      <c r="B50" s="1" t="s">
        <v>17</v>
      </c>
      <c r="C50" s="1">
        <v>199.0</v>
      </c>
      <c r="D50" s="1">
        <v>50.0</v>
      </c>
      <c r="E50" s="2"/>
      <c r="F50" s="1" t="s">
        <v>18</v>
      </c>
      <c r="G50" s="1" t="s">
        <v>167</v>
      </c>
      <c r="H50" s="1" t="s">
        <v>10514</v>
      </c>
      <c r="I50" s="1" t="s">
        <v>10515</v>
      </c>
      <c r="J50" s="1" t="s">
        <v>10515</v>
      </c>
      <c r="K50" s="2"/>
      <c r="L50" s="1">
        <v>-10.0</v>
      </c>
      <c r="M50" s="1"/>
      <c r="N50" s="1">
        <v>8.242766666666666</v>
      </c>
      <c r="O50" s="1" t="s">
        <v>27</v>
      </c>
      <c r="P50" s="1" t="s">
        <v>10516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36</v>
      </c>
      <c r="B51" s="1" t="s">
        <v>17</v>
      </c>
      <c r="C51" s="1">
        <v>593.0</v>
      </c>
      <c r="D51" s="1">
        <v>0.0</v>
      </c>
      <c r="E51" s="1" t="s">
        <v>37</v>
      </c>
      <c r="F51" s="1" t="s">
        <v>30</v>
      </c>
      <c r="G51" s="1" t="s">
        <v>31</v>
      </c>
      <c r="H51" s="1" t="s">
        <v>10517</v>
      </c>
      <c r="I51" s="1" t="s">
        <v>10518</v>
      </c>
      <c r="J51" s="1" t="s">
        <v>10518</v>
      </c>
      <c r="K51" s="2"/>
      <c r="L51" s="1">
        <v>-7.0</v>
      </c>
      <c r="M51" s="1"/>
      <c r="N51" s="1">
        <v>12.730833333333333</v>
      </c>
      <c r="O51" s="1" t="s">
        <v>10396</v>
      </c>
      <c r="P51" s="1" t="s">
        <v>10519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24</v>
      </c>
      <c r="B52" s="1" t="s">
        <v>17</v>
      </c>
      <c r="C52" s="3">
        <v>610.0</v>
      </c>
      <c r="D52" s="1">
        <v>0.0</v>
      </c>
      <c r="E52" s="1" t="s">
        <v>10430</v>
      </c>
      <c r="F52" s="1" t="s">
        <v>62</v>
      </c>
      <c r="G52" s="1" t="s">
        <v>31</v>
      </c>
      <c r="H52" s="1" t="s">
        <v>10520</v>
      </c>
      <c r="I52" s="1" t="s">
        <v>10521</v>
      </c>
      <c r="J52" s="1" t="s">
        <v>10522</v>
      </c>
      <c r="K52" s="1" t="s">
        <v>10523</v>
      </c>
      <c r="L52" s="1">
        <v>-15.0</v>
      </c>
      <c r="M52" s="1">
        <v>0.01735</v>
      </c>
      <c r="N52" s="1">
        <v>9.53145</v>
      </c>
      <c r="O52" s="1" t="s">
        <v>27</v>
      </c>
      <c r="P52" s="1" t="s">
        <v>10524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24</v>
      </c>
      <c r="B53" s="1" t="s">
        <v>17</v>
      </c>
      <c r="C53" s="1">
        <v>299.0</v>
      </c>
      <c r="D53" s="1">
        <v>0.0</v>
      </c>
      <c r="E53" s="1" t="s">
        <v>37</v>
      </c>
      <c r="F53" s="1" t="s">
        <v>62</v>
      </c>
      <c r="G53" s="1" t="s">
        <v>31</v>
      </c>
      <c r="H53" s="1" t="s">
        <v>10525</v>
      </c>
      <c r="I53" s="1" t="s">
        <v>10526</v>
      </c>
      <c r="J53" s="1" t="s">
        <v>10527</v>
      </c>
      <c r="K53" s="1" t="s">
        <v>10528</v>
      </c>
      <c r="L53" s="1">
        <v>-27.0</v>
      </c>
      <c r="M53" s="1">
        <v>1.1375</v>
      </c>
      <c r="N53" s="1">
        <v>8.106733333333333</v>
      </c>
      <c r="O53" s="1" t="s">
        <v>27</v>
      </c>
      <c r="P53" s="1" t="s">
        <v>10529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36</v>
      </c>
      <c r="B54" s="1" t="s">
        <v>17</v>
      </c>
      <c r="C54" s="1">
        <v>274.0</v>
      </c>
      <c r="D54" s="1">
        <v>0.0</v>
      </c>
      <c r="E54" s="1" t="s">
        <v>37</v>
      </c>
      <c r="F54" s="1" t="s">
        <v>30</v>
      </c>
      <c r="G54" s="1" t="s">
        <v>31</v>
      </c>
      <c r="H54" s="1" t="s">
        <v>10530</v>
      </c>
      <c r="I54" s="1" t="s">
        <v>10531</v>
      </c>
      <c r="J54" s="1" t="s">
        <v>10531</v>
      </c>
      <c r="K54" s="2"/>
      <c r="L54" s="1">
        <v>-1.0</v>
      </c>
      <c r="M54" s="1"/>
      <c r="N54" s="1">
        <v>13.01715</v>
      </c>
      <c r="O54" s="1" t="s">
        <v>10396</v>
      </c>
      <c r="P54" s="1" t="s">
        <v>10532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29</v>
      </c>
      <c r="B55" s="1" t="s">
        <v>17</v>
      </c>
      <c r="C55" s="1">
        <v>359.0</v>
      </c>
      <c r="D55" s="1">
        <v>0.0</v>
      </c>
      <c r="E55" s="2"/>
      <c r="F55" s="1" t="s">
        <v>30</v>
      </c>
      <c r="G55" s="1" t="s">
        <v>31</v>
      </c>
      <c r="H55" s="1" t="s">
        <v>10533</v>
      </c>
      <c r="I55" s="1" t="s">
        <v>10534</v>
      </c>
      <c r="J55" s="1" t="s">
        <v>10534</v>
      </c>
      <c r="K55" s="2"/>
      <c r="L55" s="1">
        <v>-6.0</v>
      </c>
      <c r="M55" s="1"/>
      <c r="N55" s="1">
        <v>8.80215</v>
      </c>
      <c r="O55" s="1" t="s">
        <v>10363</v>
      </c>
      <c r="P55" s="1" t="s">
        <v>10535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24</v>
      </c>
      <c r="B56" s="1" t="s">
        <v>17</v>
      </c>
      <c r="C56" s="3">
        <v>308.0</v>
      </c>
      <c r="D56" s="1">
        <v>0.0</v>
      </c>
      <c r="E56" s="1" t="s">
        <v>10430</v>
      </c>
      <c r="F56" s="1" t="s">
        <v>62</v>
      </c>
      <c r="G56" s="1" t="s">
        <v>31</v>
      </c>
      <c r="H56" s="1" t="s">
        <v>10536</v>
      </c>
      <c r="I56" s="1" t="s">
        <v>10537</v>
      </c>
      <c r="J56" s="1" t="s">
        <v>10538</v>
      </c>
      <c r="K56" s="1" t="s">
        <v>10539</v>
      </c>
      <c r="L56" s="1">
        <v>-13.0</v>
      </c>
      <c r="M56" s="1">
        <v>0.06026666666666667</v>
      </c>
      <c r="N56" s="1">
        <v>8.134733333333333</v>
      </c>
      <c r="O56" s="1" t="s">
        <v>27</v>
      </c>
      <c r="P56" s="1" t="s">
        <v>10540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98</v>
      </c>
      <c r="B57" s="1" t="s">
        <v>17</v>
      </c>
      <c r="C57" s="1">
        <v>329.0</v>
      </c>
      <c r="D57" s="1">
        <v>0.0</v>
      </c>
      <c r="E57" s="1" t="s">
        <v>983</v>
      </c>
      <c r="F57" s="1" t="s">
        <v>30</v>
      </c>
      <c r="G57" s="1" t="s">
        <v>31</v>
      </c>
      <c r="H57" s="1" t="s">
        <v>10541</v>
      </c>
      <c r="I57" s="1" t="s">
        <v>10542</v>
      </c>
      <c r="J57" s="1" t="s">
        <v>10542</v>
      </c>
      <c r="K57" s="2"/>
      <c r="L57" s="1">
        <v>3.0</v>
      </c>
      <c r="M57" s="1"/>
      <c r="N57" s="1">
        <v>18.5517</v>
      </c>
      <c r="O57" s="1" t="s">
        <v>10363</v>
      </c>
      <c r="P57" s="1" t="s">
        <v>5767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24</v>
      </c>
      <c r="B58" s="1" t="s">
        <v>17</v>
      </c>
      <c r="C58" s="3">
        <v>239.0</v>
      </c>
      <c r="D58" s="1">
        <v>50.0</v>
      </c>
      <c r="E58" s="2"/>
      <c r="F58" s="1" t="s">
        <v>18</v>
      </c>
      <c r="G58" s="1" t="s">
        <v>31</v>
      </c>
      <c r="H58" s="1" t="s">
        <v>10543</v>
      </c>
      <c r="I58" s="1" t="s">
        <v>10544</v>
      </c>
      <c r="J58" s="1" t="s">
        <v>10544</v>
      </c>
      <c r="K58" s="2"/>
      <c r="L58" s="1">
        <v>-8.0</v>
      </c>
      <c r="M58" s="1"/>
      <c r="N58" s="1">
        <v>11.325</v>
      </c>
      <c r="O58" s="1" t="s">
        <v>27</v>
      </c>
      <c r="P58" s="1" t="s">
        <v>10545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24</v>
      </c>
      <c r="B59" s="1" t="s">
        <v>17</v>
      </c>
      <c r="C59" s="1">
        <v>199.0</v>
      </c>
      <c r="D59" s="1">
        <v>50.0</v>
      </c>
      <c r="E59" s="2"/>
      <c r="F59" s="1" t="s">
        <v>18</v>
      </c>
      <c r="G59" s="1" t="s">
        <v>31</v>
      </c>
      <c r="H59" s="1" t="s">
        <v>10546</v>
      </c>
      <c r="I59" s="1" t="s">
        <v>10547</v>
      </c>
      <c r="J59" s="1" t="s">
        <v>10547</v>
      </c>
      <c r="K59" s="2"/>
      <c r="L59" s="1">
        <v>-4.0</v>
      </c>
      <c r="M59" s="1"/>
      <c r="N59" s="1">
        <v>14.016333333333334</v>
      </c>
      <c r="O59" s="1" t="s">
        <v>27</v>
      </c>
      <c r="P59" s="1" t="s">
        <v>10548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29</v>
      </c>
      <c r="B60" s="1" t="s">
        <v>17</v>
      </c>
      <c r="C60" s="1">
        <v>938.0</v>
      </c>
      <c r="D60" s="1">
        <v>0.0</v>
      </c>
      <c r="E60" s="2"/>
      <c r="F60" s="1" t="s">
        <v>30</v>
      </c>
      <c r="G60" s="1" t="s">
        <v>31</v>
      </c>
      <c r="H60" s="1" t="s">
        <v>10549</v>
      </c>
      <c r="I60" s="1" t="s">
        <v>10550</v>
      </c>
      <c r="J60" s="1" t="s">
        <v>10550</v>
      </c>
      <c r="K60" s="2"/>
      <c r="L60" s="1">
        <v>-6.0</v>
      </c>
      <c r="M60" s="1"/>
      <c r="N60" s="1">
        <v>13.870566666666667</v>
      </c>
      <c r="O60" s="1" t="s">
        <v>10363</v>
      </c>
      <c r="P60" s="1" t="s">
        <v>10551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98</v>
      </c>
      <c r="B61" s="1" t="s">
        <v>17</v>
      </c>
      <c r="C61" s="3">
        <v>329.0</v>
      </c>
      <c r="D61" s="1">
        <v>0.0</v>
      </c>
      <c r="E61" s="1" t="s">
        <v>10552</v>
      </c>
      <c r="F61" s="1" t="s">
        <v>30</v>
      </c>
      <c r="G61" s="1" t="s">
        <v>31</v>
      </c>
      <c r="H61" s="1" t="s">
        <v>10553</v>
      </c>
      <c r="I61" s="1" t="s">
        <v>10554</v>
      </c>
      <c r="J61" s="1" t="s">
        <v>10554</v>
      </c>
      <c r="K61" s="2"/>
      <c r="L61" s="1">
        <v>-6.0</v>
      </c>
      <c r="M61" s="1"/>
      <c r="N61" s="1">
        <v>8.992583333333334</v>
      </c>
      <c r="O61" s="1" t="s">
        <v>10363</v>
      </c>
      <c r="P61" s="1" t="s">
        <v>10555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24</v>
      </c>
      <c r="B62" s="1" t="s">
        <v>17</v>
      </c>
      <c r="C62" s="1">
        <v>316.0</v>
      </c>
      <c r="D62" s="1">
        <v>0.0</v>
      </c>
      <c r="E62" s="1" t="s">
        <v>10430</v>
      </c>
      <c r="F62" s="1" t="s">
        <v>62</v>
      </c>
      <c r="G62" s="1" t="s">
        <v>31</v>
      </c>
      <c r="H62" s="1" t="s">
        <v>10556</v>
      </c>
      <c r="I62" s="1" t="s">
        <v>10557</v>
      </c>
      <c r="J62" s="1" t="s">
        <v>10558</v>
      </c>
      <c r="K62" s="1" t="s">
        <v>10559</v>
      </c>
      <c r="L62" s="1">
        <v>-12.0</v>
      </c>
      <c r="M62" s="1">
        <v>0.01715</v>
      </c>
      <c r="N62" s="1">
        <v>11.317083333333333</v>
      </c>
      <c r="O62" s="1" t="s">
        <v>27</v>
      </c>
      <c r="P62" s="1" t="s">
        <v>10560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16</v>
      </c>
      <c r="B63" s="1" t="s">
        <v>17</v>
      </c>
      <c r="C63" s="1">
        <v>428.0</v>
      </c>
      <c r="D63" s="1">
        <v>0.0</v>
      </c>
      <c r="E63" s="2"/>
      <c r="F63" s="1" t="s">
        <v>18</v>
      </c>
      <c r="G63" s="1" t="s">
        <v>19</v>
      </c>
      <c r="H63" s="1" t="s">
        <v>10561</v>
      </c>
      <c r="I63" s="1" t="s">
        <v>10562</v>
      </c>
      <c r="J63" s="1" t="s">
        <v>10562</v>
      </c>
      <c r="K63" s="2"/>
      <c r="L63" s="1">
        <v>-5.0</v>
      </c>
      <c r="M63" s="1"/>
      <c r="N63" s="1">
        <v>0.0809</v>
      </c>
      <c r="O63" s="1" t="s">
        <v>22</v>
      </c>
      <c r="P63" s="1" t="s">
        <v>10563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98</v>
      </c>
      <c r="B64" s="1" t="s">
        <v>17</v>
      </c>
      <c r="C64" s="3">
        <v>404.0</v>
      </c>
      <c r="D64" s="1">
        <v>0.0</v>
      </c>
      <c r="E64" s="1" t="s">
        <v>10564</v>
      </c>
      <c r="F64" s="1" t="s">
        <v>30</v>
      </c>
      <c r="G64" s="1" t="s">
        <v>31</v>
      </c>
      <c r="H64" s="1" t="s">
        <v>10565</v>
      </c>
      <c r="I64" s="1" t="s">
        <v>10566</v>
      </c>
      <c r="J64" s="1" t="s">
        <v>10566</v>
      </c>
      <c r="K64" s="2"/>
      <c r="L64" s="1">
        <v>-3.0</v>
      </c>
      <c r="M64" s="1"/>
      <c r="N64" s="1">
        <v>11.129316666666666</v>
      </c>
      <c r="O64" s="1" t="s">
        <v>10363</v>
      </c>
      <c r="P64" s="1" t="s">
        <v>10567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24</v>
      </c>
      <c r="B65" s="1" t="s">
        <v>17</v>
      </c>
      <c r="C65" s="1">
        <v>587.0</v>
      </c>
      <c r="D65" s="1">
        <v>0.0</v>
      </c>
      <c r="E65" s="1" t="s">
        <v>8471</v>
      </c>
      <c r="F65" s="1" t="s">
        <v>62</v>
      </c>
      <c r="G65" s="1" t="s">
        <v>31</v>
      </c>
      <c r="H65" s="1" t="s">
        <v>10568</v>
      </c>
      <c r="I65" s="1" t="s">
        <v>10569</v>
      </c>
      <c r="J65" s="1" t="s">
        <v>10570</v>
      </c>
      <c r="K65" s="1" t="s">
        <v>10571</v>
      </c>
      <c r="L65" s="1">
        <v>-27.0</v>
      </c>
      <c r="M65" s="1">
        <v>0.008233333333333334</v>
      </c>
      <c r="N65" s="1">
        <v>8.782516666666666</v>
      </c>
      <c r="O65" s="1" t="s">
        <v>27</v>
      </c>
      <c r="P65" s="1" t="s">
        <v>10572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24</v>
      </c>
      <c r="B66" s="1" t="s">
        <v>17</v>
      </c>
      <c r="C66" s="1">
        <v>398.0</v>
      </c>
      <c r="D66" s="1">
        <v>0.0</v>
      </c>
      <c r="E66" s="1" t="s">
        <v>8471</v>
      </c>
      <c r="F66" s="1" t="s">
        <v>62</v>
      </c>
      <c r="G66" s="1" t="s">
        <v>19</v>
      </c>
      <c r="H66" s="1" t="s">
        <v>10573</v>
      </c>
      <c r="I66" s="1" t="s">
        <v>10574</v>
      </c>
      <c r="J66" s="1" t="s">
        <v>10575</v>
      </c>
      <c r="K66" s="1" t="s">
        <v>10576</v>
      </c>
      <c r="L66" s="1">
        <v>0.0</v>
      </c>
      <c r="M66" s="1">
        <v>0.013283333333333333</v>
      </c>
      <c r="N66" s="1">
        <v>11.522416666666667</v>
      </c>
      <c r="O66" s="1" t="s">
        <v>27</v>
      </c>
      <c r="P66" s="1" t="s">
        <v>10577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98</v>
      </c>
      <c r="B67" s="1" t="s">
        <v>17</v>
      </c>
      <c r="C67" s="3">
        <v>908.0</v>
      </c>
      <c r="D67" s="1">
        <v>0.0</v>
      </c>
      <c r="E67" s="1" t="s">
        <v>10578</v>
      </c>
      <c r="F67" s="1" t="s">
        <v>30</v>
      </c>
      <c r="G67" s="1" t="s">
        <v>31</v>
      </c>
      <c r="H67" s="1" t="s">
        <v>10579</v>
      </c>
      <c r="I67" s="1" t="s">
        <v>10580</v>
      </c>
      <c r="J67" s="1" t="s">
        <v>10580</v>
      </c>
      <c r="K67" s="2"/>
      <c r="L67" s="1">
        <v>-4.0</v>
      </c>
      <c r="M67" s="1"/>
      <c r="N67" s="1">
        <v>15.9373</v>
      </c>
      <c r="O67" s="1" t="s">
        <v>10363</v>
      </c>
      <c r="P67" s="1" t="s">
        <v>10581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24</v>
      </c>
      <c r="B68" s="1" t="s">
        <v>17</v>
      </c>
      <c r="C68" s="1">
        <v>177.0</v>
      </c>
      <c r="D68" s="1">
        <v>52.0</v>
      </c>
      <c r="E68" s="2"/>
      <c r="F68" s="1" t="s">
        <v>18</v>
      </c>
      <c r="G68" s="1" t="s">
        <v>31</v>
      </c>
      <c r="H68" s="1" t="s">
        <v>10582</v>
      </c>
      <c r="I68" s="1" t="s">
        <v>10583</v>
      </c>
      <c r="J68" s="1" t="s">
        <v>10583</v>
      </c>
      <c r="K68" s="2"/>
      <c r="L68" s="1">
        <v>-5.0</v>
      </c>
      <c r="M68" s="1"/>
      <c r="N68" s="1">
        <v>13.519066666666667</v>
      </c>
      <c r="O68" s="1" t="s">
        <v>27</v>
      </c>
      <c r="P68" s="1" t="s">
        <v>10584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98</v>
      </c>
      <c r="B69" s="1" t="s">
        <v>17</v>
      </c>
      <c r="C69" s="1">
        <v>553.0</v>
      </c>
      <c r="D69" s="1">
        <v>0.0</v>
      </c>
      <c r="E69" s="1" t="s">
        <v>10510</v>
      </c>
      <c r="F69" s="1" t="s">
        <v>30</v>
      </c>
      <c r="G69" s="1" t="s">
        <v>31</v>
      </c>
      <c r="H69" s="1" t="s">
        <v>10585</v>
      </c>
      <c r="I69" s="1" t="s">
        <v>10586</v>
      </c>
      <c r="J69" s="1" t="s">
        <v>10586</v>
      </c>
      <c r="K69" s="2"/>
      <c r="L69" s="1">
        <v>-5.0</v>
      </c>
      <c r="M69" s="1"/>
      <c r="N69" s="1">
        <v>14.364183333333333</v>
      </c>
      <c r="O69" s="1" t="s">
        <v>10363</v>
      </c>
      <c r="P69" s="1" t="s">
        <v>10587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24</v>
      </c>
      <c r="B70" s="1" t="s">
        <v>17</v>
      </c>
      <c r="C70" s="3">
        <v>518.0</v>
      </c>
      <c r="D70" s="1">
        <v>125.0</v>
      </c>
      <c r="E70" s="2"/>
      <c r="F70" s="1" t="s">
        <v>18</v>
      </c>
      <c r="G70" s="1" t="s">
        <v>19</v>
      </c>
      <c r="H70" s="1" t="s">
        <v>10588</v>
      </c>
      <c r="I70" s="1" t="s">
        <v>10589</v>
      </c>
      <c r="J70" s="1" t="s">
        <v>10589</v>
      </c>
      <c r="K70" s="2"/>
      <c r="L70" s="1">
        <v>0.0</v>
      </c>
      <c r="M70" s="1"/>
      <c r="N70" s="1">
        <v>25.289316666666668</v>
      </c>
      <c r="O70" s="1" t="s">
        <v>27</v>
      </c>
      <c r="P70" s="1" t="s">
        <v>10590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36</v>
      </c>
      <c r="B71" s="1" t="s">
        <v>17</v>
      </c>
      <c r="C71" s="1">
        <v>428.0</v>
      </c>
      <c r="D71" s="1">
        <v>0.0</v>
      </c>
      <c r="E71" s="1" t="s">
        <v>37</v>
      </c>
      <c r="F71" s="1" t="s">
        <v>30</v>
      </c>
      <c r="G71" s="1" t="s">
        <v>31</v>
      </c>
      <c r="H71" s="1" t="s">
        <v>10591</v>
      </c>
      <c r="I71" s="1" t="s">
        <v>10592</v>
      </c>
      <c r="J71" s="1" t="s">
        <v>10592</v>
      </c>
      <c r="K71" s="2"/>
      <c r="L71" s="1">
        <v>5.0</v>
      </c>
      <c r="M71" s="1"/>
      <c r="N71" s="1">
        <v>20.2582</v>
      </c>
      <c r="O71" s="1" t="s">
        <v>10396</v>
      </c>
      <c r="P71" s="1" t="s">
        <v>10593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36</v>
      </c>
      <c r="B72" s="1" t="s">
        <v>17</v>
      </c>
      <c r="C72" s="3">
        <v>356.0</v>
      </c>
      <c r="D72" s="1">
        <v>0.0</v>
      </c>
      <c r="E72" s="1" t="s">
        <v>37</v>
      </c>
      <c r="F72" s="1" t="s">
        <v>30</v>
      </c>
      <c r="G72" s="1" t="s">
        <v>31</v>
      </c>
      <c r="H72" s="1" t="s">
        <v>10594</v>
      </c>
      <c r="I72" s="1" t="s">
        <v>10595</v>
      </c>
      <c r="J72" s="1" t="s">
        <v>10595</v>
      </c>
      <c r="K72" s="2"/>
      <c r="L72" s="1">
        <v>0.0</v>
      </c>
      <c r="M72" s="1"/>
      <c r="N72" s="1">
        <v>14.443383333333333</v>
      </c>
      <c r="O72" s="1" t="s">
        <v>10396</v>
      </c>
      <c r="P72" s="1" t="s">
        <v>10596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36</v>
      </c>
      <c r="B73" s="1" t="s">
        <v>17</v>
      </c>
      <c r="C73" s="1">
        <v>528.0</v>
      </c>
      <c r="D73" s="1">
        <v>0.0</v>
      </c>
      <c r="E73" s="1" t="s">
        <v>37</v>
      </c>
      <c r="F73" s="1" t="s">
        <v>30</v>
      </c>
      <c r="G73" s="1" t="s">
        <v>31</v>
      </c>
      <c r="H73" s="1" t="s">
        <v>10597</v>
      </c>
      <c r="I73" s="1" t="s">
        <v>10598</v>
      </c>
      <c r="J73" s="1" t="s">
        <v>10598</v>
      </c>
      <c r="K73" s="2"/>
      <c r="L73" s="1">
        <v>3.0</v>
      </c>
      <c r="M73" s="1"/>
      <c r="N73" s="1">
        <v>23.504533333333335</v>
      </c>
      <c r="O73" s="1" t="s">
        <v>10396</v>
      </c>
      <c r="P73" s="1" t="s">
        <v>10599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29</v>
      </c>
      <c r="B74" s="1" t="s">
        <v>17</v>
      </c>
      <c r="C74" s="1">
        <v>329.0</v>
      </c>
      <c r="D74" s="1">
        <v>0.0</v>
      </c>
      <c r="E74" s="2"/>
      <c r="F74" s="1" t="s">
        <v>30</v>
      </c>
      <c r="G74" s="1" t="s">
        <v>31</v>
      </c>
      <c r="H74" s="1" t="s">
        <v>10600</v>
      </c>
      <c r="I74" s="1" t="s">
        <v>10601</v>
      </c>
      <c r="J74" s="1" t="s">
        <v>10601</v>
      </c>
      <c r="K74" s="2"/>
      <c r="L74" s="1">
        <v>2.0</v>
      </c>
      <c r="M74" s="1"/>
      <c r="N74" s="1">
        <v>17.64356666666667</v>
      </c>
      <c r="O74" s="1" t="s">
        <v>10363</v>
      </c>
      <c r="P74" s="1" t="s">
        <v>10602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29</v>
      </c>
      <c r="B75" s="1" t="s">
        <v>17</v>
      </c>
      <c r="C75" s="1">
        <v>329.0</v>
      </c>
      <c r="D75" s="1">
        <v>0.0</v>
      </c>
      <c r="E75" s="2"/>
      <c r="F75" s="1" t="s">
        <v>30</v>
      </c>
      <c r="G75" s="1" t="s">
        <v>31</v>
      </c>
      <c r="H75" s="1" t="s">
        <v>10603</v>
      </c>
      <c r="I75" s="1" t="s">
        <v>10604</v>
      </c>
      <c r="J75" s="1" t="s">
        <v>10604</v>
      </c>
      <c r="K75" s="2"/>
      <c r="L75" s="1">
        <v>0.0</v>
      </c>
      <c r="M75" s="1"/>
      <c r="N75" s="1">
        <v>14.079616666666666</v>
      </c>
      <c r="O75" s="1" t="s">
        <v>10363</v>
      </c>
      <c r="P75" s="1" t="s">
        <v>10605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24</v>
      </c>
      <c r="B76" s="1" t="s">
        <v>17</v>
      </c>
      <c r="C76" s="1">
        <v>386.0</v>
      </c>
      <c r="D76" s="1">
        <v>0.0</v>
      </c>
      <c r="E76" s="1" t="s">
        <v>8471</v>
      </c>
      <c r="F76" s="1" t="s">
        <v>62</v>
      </c>
      <c r="G76" s="1" t="s">
        <v>31</v>
      </c>
      <c r="H76" s="1" t="s">
        <v>10606</v>
      </c>
      <c r="I76" s="1" t="s">
        <v>10607</v>
      </c>
      <c r="J76" s="1" t="s">
        <v>10608</v>
      </c>
      <c r="K76" s="1" t="s">
        <v>10609</v>
      </c>
      <c r="L76" s="1">
        <v>1.0</v>
      </c>
      <c r="M76" s="1">
        <v>0.008816666666666667</v>
      </c>
      <c r="N76" s="1">
        <v>22.763716666666667</v>
      </c>
      <c r="O76" s="1" t="s">
        <v>27</v>
      </c>
      <c r="P76" s="1" t="s">
        <v>10610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29</v>
      </c>
      <c r="B77" s="1" t="s">
        <v>17</v>
      </c>
      <c r="C77" s="1">
        <v>533.0</v>
      </c>
      <c r="D77" s="1">
        <v>0.0</v>
      </c>
      <c r="E77" s="2"/>
      <c r="F77" s="1" t="s">
        <v>30</v>
      </c>
      <c r="G77" s="1" t="s">
        <v>31</v>
      </c>
      <c r="H77" s="1" t="s">
        <v>10611</v>
      </c>
      <c r="I77" s="1" t="s">
        <v>10612</v>
      </c>
      <c r="J77" s="1" t="s">
        <v>10612</v>
      </c>
      <c r="K77" s="2"/>
      <c r="L77" s="1">
        <v>1.0</v>
      </c>
      <c r="M77" s="1"/>
      <c r="N77" s="1">
        <v>21.77701666666667</v>
      </c>
      <c r="O77" s="1" t="s">
        <v>10363</v>
      </c>
      <c r="P77" s="1" t="s">
        <v>10613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98</v>
      </c>
      <c r="B78" s="1" t="s">
        <v>17</v>
      </c>
      <c r="C78" s="1">
        <v>933.0</v>
      </c>
      <c r="D78" s="1">
        <v>0.0</v>
      </c>
      <c r="E78" s="1" t="s">
        <v>1636</v>
      </c>
      <c r="F78" s="1" t="s">
        <v>30</v>
      </c>
      <c r="G78" s="1" t="s">
        <v>31</v>
      </c>
      <c r="H78" s="1" t="s">
        <v>10614</v>
      </c>
      <c r="I78" s="1" t="s">
        <v>10615</v>
      </c>
      <c r="J78" s="1" t="s">
        <v>10615</v>
      </c>
      <c r="K78" s="2"/>
      <c r="L78" s="1">
        <v>0.0</v>
      </c>
      <c r="M78" s="1"/>
      <c r="N78" s="1">
        <v>20.89143333333333</v>
      </c>
      <c r="O78" s="1" t="s">
        <v>10363</v>
      </c>
      <c r="P78" s="1" t="s">
        <v>10616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36</v>
      </c>
      <c r="B79" s="1" t="s">
        <v>17</v>
      </c>
      <c r="C79" s="1">
        <v>264.0</v>
      </c>
      <c r="D79" s="1">
        <v>0.0</v>
      </c>
      <c r="E79" s="1" t="s">
        <v>37</v>
      </c>
      <c r="F79" s="1" t="s">
        <v>30</v>
      </c>
      <c r="G79" s="1" t="s">
        <v>31</v>
      </c>
      <c r="H79" s="1" t="s">
        <v>10617</v>
      </c>
      <c r="I79" s="1" t="s">
        <v>10618</v>
      </c>
      <c r="J79" s="1" t="s">
        <v>10618</v>
      </c>
      <c r="K79" s="2"/>
      <c r="L79" s="1">
        <v>-6.0</v>
      </c>
      <c r="M79" s="1"/>
      <c r="N79" s="1">
        <v>8.022283333333334</v>
      </c>
      <c r="O79" s="1" t="s">
        <v>10396</v>
      </c>
      <c r="P79" s="1" t="s">
        <v>10619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98</v>
      </c>
      <c r="B80" s="1" t="s">
        <v>17</v>
      </c>
      <c r="C80" s="1">
        <v>264.0</v>
      </c>
      <c r="D80" s="1">
        <v>0.0</v>
      </c>
      <c r="E80" s="1" t="s">
        <v>10620</v>
      </c>
      <c r="F80" s="1" t="s">
        <v>30</v>
      </c>
      <c r="G80" s="1" t="s">
        <v>31</v>
      </c>
      <c r="H80" s="1" t="s">
        <v>10621</v>
      </c>
      <c r="I80" s="1" t="s">
        <v>10622</v>
      </c>
      <c r="J80" s="1" t="s">
        <v>10622</v>
      </c>
      <c r="K80" s="2"/>
      <c r="L80" s="1">
        <v>-4.0</v>
      </c>
      <c r="M80" s="1"/>
      <c r="N80" s="1">
        <v>10.4345</v>
      </c>
      <c r="O80" s="1" t="s">
        <v>10363</v>
      </c>
      <c r="P80" s="1" t="s">
        <v>10623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24</v>
      </c>
      <c r="B81" s="1" t="s">
        <v>17</v>
      </c>
      <c r="C81" s="1">
        <v>378.0</v>
      </c>
      <c r="D81" s="1">
        <v>0.0</v>
      </c>
      <c r="E81" s="1" t="s">
        <v>10430</v>
      </c>
      <c r="F81" s="1" t="s">
        <v>62</v>
      </c>
      <c r="G81" s="1" t="s">
        <v>31</v>
      </c>
      <c r="H81" s="1" t="s">
        <v>10624</v>
      </c>
      <c r="I81" s="1" t="s">
        <v>10625</v>
      </c>
      <c r="J81" s="1" t="s">
        <v>10626</v>
      </c>
      <c r="K81" s="1" t="s">
        <v>10627</v>
      </c>
      <c r="L81" s="1">
        <v>-13.0</v>
      </c>
      <c r="M81" s="1">
        <v>0.01665</v>
      </c>
      <c r="N81" s="1">
        <v>5.609783333333334</v>
      </c>
      <c r="O81" s="1" t="s">
        <v>27</v>
      </c>
      <c r="P81" s="1" t="s">
        <v>10628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29</v>
      </c>
      <c r="B82" s="1" t="s">
        <v>17</v>
      </c>
      <c r="C82" s="1">
        <v>388.0</v>
      </c>
      <c r="D82" s="1">
        <v>0.0</v>
      </c>
      <c r="E82" s="2"/>
      <c r="F82" s="1" t="s">
        <v>30</v>
      </c>
      <c r="G82" s="1" t="s">
        <v>31</v>
      </c>
      <c r="H82" s="1" t="s">
        <v>10629</v>
      </c>
      <c r="I82" s="1" t="s">
        <v>10630</v>
      </c>
      <c r="J82" s="1" t="s">
        <v>10630</v>
      </c>
      <c r="K82" s="2"/>
      <c r="L82" s="1">
        <v>-1.0</v>
      </c>
      <c r="M82" s="1"/>
      <c r="N82" s="1">
        <v>13.694233333333333</v>
      </c>
      <c r="O82" s="1" t="s">
        <v>10363</v>
      </c>
      <c r="P82" s="1" t="s">
        <v>10631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24</v>
      </c>
      <c r="B83" s="1" t="s">
        <v>17</v>
      </c>
      <c r="C83" s="1">
        <v>247.0</v>
      </c>
      <c r="D83" s="1">
        <v>62.0</v>
      </c>
      <c r="E83" s="2"/>
      <c r="F83" s="1" t="s">
        <v>18</v>
      </c>
      <c r="G83" s="1" t="s">
        <v>167</v>
      </c>
      <c r="H83" s="1" t="s">
        <v>10632</v>
      </c>
      <c r="I83" s="1" t="s">
        <v>10633</v>
      </c>
      <c r="J83" s="1" t="s">
        <v>10633</v>
      </c>
      <c r="K83" s="2"/>
      <c r="L83" s="1">
        <v>-9.0</v>
      </c>
      <c r="M83" s="1"/>
      <c r="N83" s="1">
        <v>10.39475</v>
      </c>
      <c r="O83" s="1" t="s">
        <v>27</v>
      </c>
      <c r="P83" s="1" t="s">
        <v>10634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16</v>
      </c>
      <c r="B84" s="1" t="s">
        <v>17</v>
      </c>
      <c r="C84" s="1">
        <v>119.0</v>
      </c>
      <c r="D84" s="1">
        <v>0.0</v>
      </c>
      <c r="E84" s="2"/>
      <c r="F84" s="1" t="s">
        <v>18</v>
      </c>
      <c r="G84" s="1" t="s">
        <v>19</v>
      </c>
      <c r="H84" s="1" t="s">
        <v>10635</v>
      </c>
      <c r="I84" s="1" t="s">
        <v>10636</v>
      </c>
      <c r="J84" s="1" t="s">
        <v>10636</v>
      </c>
      <c r="K84" s="2"/>
      <c r="L84" s="1">
        <v>-1.0</v>
      </c>
      <c r="M84" s="1"/>
      <c r="N84" s="1">
        <v>4.944183333333333</v>
      </c>
      <c r="O84" s="1" t="s">
        <v>22</v>
      </c>
      <c r="P84" s="1" t="s">
        <v>10637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36</v>
      </c>
      <c r="B85" s="1" t="s">
        <v>17</v>
      </c>
      <c r="C85" s="1">
        <v>678.0</v>
      </c>
      <c r="D85" s="1">
        <v>0.0</v>
      </c>
      <c r="E85" s="1" t="s">
        <v>37</v>
      </c>
      <c r="F85" s="1" t="s">
        <v>30</v>
      </c>
      <c r="G85" s="1" t="s">
        <v>31</v>
      </c>
      <c r="H85" s="1" t="s">
        <v>10638</v>
      </c>
      <c r="I85" s="1" t="s">
        <v>10639</v>
      </c>
      <c r="J85" s="1" t="s">
        <v>10639</v>
      </c>
      <c r="K85" s="2"/>
      <c r="L85" s="1">
        <v>-11.0</v>
      </c>
      <c r="M85" s="1"/>
      <c r="N85" s="1">
        <v>8.016716666666667</v>
      </c>
      <c r="O85" s="1" t="s">
        <v>10396</v>
      </c>
      <c r="P85" s="1" t="s">
        <v>10640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24</v>
      </c>
      <c r="B86" s="1" t="s">
        <v>17</v>
      </c>
      <c r="C86" s="1">
        <v>779.0</v>
      </c>
      <c r="D86" s="1">
        <v>31.0</v>
      </c>
      <c r="E86" s="1" t="s">
        <v>10430</v>
      </c>
      <c r="F86" s="1" t="s">
        <v>62</v>
      </c>
      <c r="G86" s="1" t="s">
        <v>31</v>
      </c>
      <c r="H86" s="1" t="s">
        <v>10641</v>
      </c>
      <c r="I86" s="1" t="s">
        <v>10642</v>
      </c>
      <c r="J86" s="1" t="s">
        <v>10643</v>
      </c>
      <c r="K86" s="1" t="s">
        <v>10644</v>
      </c>
      <c r="L86" s="1">
        <v>-10.0</v>
      </c>
      <c r="M86" s="1">
        <v>0.011133333333333334</v>
      </c>
      <c r="N86" s="1">
        <v>13.48505</v>
      </c>
      <c r="O86" s="1" t="s">
        <v>27</v>
      </c>
      <c r="P86" s="1" t="s">
        <v>10645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24</v>
      </c>
      <c r="B87" s="1" t="s">
        <v>17</v>
      </c>
      <c r="C87" s="3">
        <v>247.0</v>
      </c>
      <c r="D87" s="1">
        <v>62.0</v>
      </c>
      <c r="E87" s="2"/>
      <c r="F87" s="1" t="s">
        <v>18</v>
      </c>
      <c r="G87" s="1" t="s">
        <v>167</v>
      </c>
      <c r="H87" s="1" t="s">
        <v>10646</v>
      </c>
      <c r="I87" s="1" t="s">
        <v>10647</v>
      </c>
      <c r="J87" s="1" t="s">
        <v>10647</v>
      </c>
      <c r="K87" s="2"/>
      <c r="L87" s="1">
        <v>-10.0</v>
      </c>
      <c r="M87" s="1"/>
      <c r="N87" s="1">
        <v>8.585083333333333</v>
      </c>
      <c r="O87" s="1" t="s">
        <v>27</v>
      </c>
      <c r="P87" s="1" t="s">
        <v>10648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29</v>
      </c>
      <c r="B88" s="1" t="s">
        <v>17</v>
      </c>
      <c r="C88" s="3">
        <v>488.0</v>
      </c>
      <c r="D88" s="1">
        <v>0.0</v>
      </c>
      <c r="E88" s="2"/>
      <c r="F88" s="1" t="s">
        <v>30</v>
      </c>
      <c r="G88" s="1" t="s">
        <v>19</v>
      </c>
      <c r="H88" s="1" t="s">
        <v>10649</v>
      </c>
      <c r="I88" s="1" t="s">
        <v>10650</v>
      </c>
      <c r="J88" s="1" t="s">
        <v>10650</v>
      </c>
      <c r="K88" s="2"/>
      <c r="L88" s="1">
        <v>-9.0</v>
      </c>
      <c r="M88" s="1"/>
      <c r="N88" s="1">
        <v>5.102483333333334</v>
      </c>
      <c r="O88" s="1" t="s">
        <v>10363</v>
      </c>
      <c r="P88" s="1" t="s">
        <v>10651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29</v>
      </c>
      <c r="B89" s="1" t="s">
        <v>17</v>
      </c>
      <c r="C89" s="3">
        <v>434.0</v>
      </c>
      <c r="D89" s="1">
        <v>0.0</v>
      </c>
      <c r="E89" s="2"/>
      <c r="F89" s="1" t="s">
        <v>30</v>
      </c>
      <c r="G89" s="1" t="s">
        <v>31</v>
      </c>
      <c r="H89" s="1" t="s">
        <v>10652</v>
      </c>
      <c r="I89" s="1" t="s">
        <v>10653</v>
      </c>
      <c r="J89" s="1" t="s">
        <v>10653</v>
      </c>
      <c r="K89" s="2"/>
      <c r="L89" s="1">
        <v>-7.0</v>
      </c>
      <c r="M89" s="1"/>
      <c r="N89" s="1">
        <v>7.9409833333333335</v>
      </c>
      <c r="O89" s="1" t="s">
        <v>10363</v>
      </c>
      <c r="P89" s="1" t="s">
        <v>10654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16</v>
      </c>
      <c r="B90" s="1" t="s">
        <v>17</v>
      </c>
      <c r="C90" s="1">
        <v>249.0</v>
      </c>
      <c r="D90" s="1">
        <v>0.0</v>
      </c>
      <c r="E90" s="2"/>
      <c r="F90" s="1" t="s">
        <v>18</v>
      </c>
      <c r="G90" s="1" t="s">
        <v>19</v>
      </c>
      <c r="H90" s="1" t="s">
        <v>10655</v>
      </c>
      <c r="I90" s="1" t="s">
        <v>10656</v>
      </c>
      <c r="J90" s="1" t="s">
        <v>10656</v>
      </c>
      <c r="K90" s="2"/>
      <c r="L90" s="1">
        <v>-3.0</v>
      </c>
      <c r="M90" s="1"/>
      <c r="N90" s="1">
        <v>2.8966</v>
      </c>
      <c r="O90" s="1" t="s">
        <v>22</v>
      </c>
      <c r="P90" s="1" t="s">
        <v>10657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36</v>
      </c>
      <c r="B91" s="1" t="s">
        <v>17</v>
      </c>
      <c r="C91" s="1">
        <v>413.0</v>
      </c>
      <c r="D91" s="1">
        <v>0.0</v>
      </c>
      <c r="E91" s="1" t="s">
        <v>37</v>
      </c>
      <c r="F91" s="1" t="s">
        <v>30</v>
      </c>
      <c r="G91" s="1" t="s">
        <v>31</v>
      </c>
      <c r="H91" s="1" t="s">
        <v>10658</v>
      </c>
      <c r="I91" s="1" t="s">
        <v>10659</v>
      </c>
      <c r="J91" s="1" t="s">
        <v>10659</v>
      </c>
      <c r="K91" s="2"/>
      <c r="L91" s="1">
        <v>-4.0</v>
      </c>
      <c r="M91" s="1"/>
      <c r="N91" s="1">
        <v>10.653833333333333</v>
      </c>
      <c r="O91" s="1" t="s">
        <v>10396</v>
      </c>
      <c r="P91" s="1" t="s">
        <v>10660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36</v>
      </c>
      <c r="B92" s="1" t="s">
        <v>17</v>
      </c>
      <c r="C92" s="1">
        <v>264.0</v>
      </c>
      <c r="D92" s="1">
        <v>0.0</v>
      </c>
      <c r="E92" s="1" t="s">
        <v>37</v>
      </c>
      <c r="F92" s="1" t="s">
        <v>30</v>
      </c>
      <c r="G92" s="1" t="s">
        <v>31</v>
      </c>
      <c r="H92" s="1" t="s">
        <v>10661</v>
      </c>
      <c r="I92" s="1" t="s">
        <v>10662</v>
      </c>
      <c r="J92" s="1" t="s">
        <v>10662</v>
      </c>
      <c r="K92" s="2"/>
      <c r="L92" s="1">
        <v>-8.0</v>
      </c>
      <c r="M92" s="1"/>
      <c r="N92" s="1">
        <v>6.960566666666667</v>
      </c>
      <c r="O92" s="1" t="s">
        <v>10396</v>
      </c>
      <c r="P92" s="1" t="s">
        <v>10663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36</v>
      </c>
      <c r="B93" s="1" t="s">
        <v>17</v>
      </c>
      <c r="C93" s="1">
        <v>289.0</v>
      </c>
      <c r="D93" s="1">
        <v>0.0</v>
      </c>
      <c r="E93" s="1" t="s">
        <v>37</v>
      </c>
      <c r="F93" s="1" t="s">
        <v>30</v>
      </c>
      <c r="G93" s="1" t="s">
        <v>31</v>
      </c>
      <c r="H93" s="1" t="s">
        <v>10664</v>
      </c>
      <c r="I93" s="1" t="s">
        <v>10665</v>
      </c>
      <c r="J93" s="1" t="s">
        <v>10665</v>
      </c>
      <c r="K93" s="2"/>
      <c r="L93" s="1">
        <v>-9.0</v>
      </c>
      <c r="M93" s="1"/>
      <c r="N93" s="1">
        <v>5.392316666666667</v>
      </c>
      <c r="O93" s="1" t="s">
        <v>10396</v>
      </c>
      <c r="P93" s="1" t="s">
        <v>10666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24</v>
      </c>
      <c r="B94" s="1" t="s">
        <v>17</v>
      </c>
      <c r="C94" s="1">
        <v>583.0</v>
      </c>
      <c r="D94" s="1">
        <v>0.0</v>
      </c>
      <c r="E94" s="1" t="s">
        <v>10430</v>
      </c>
      <c r="F94" s="1" t="s">
        <v>62</v>
      </c>
      <c r="G94" s="1" t="s">
        <v>19</v>
      </c>
      <c r="H94" s="1" t="s">
        <v>10667</v>
      </c>
      <c r="I94" s="1" t="s">
        <v>10668</v>
      </c>
      <c r="J94" s="1" t="s">
        <v>10669</v>
      </c>
      <c r="K94" s="1" t="s">
        <v>10670</v>
      </c>
      <c r="L94" s="1">
        <v>-4.0</v>
      </c>
      <c r="M94" s="1">
        <v>0.010033333333333333</v>
      </c>
      <c r="N94" s="1">
        <v>16.931183333333333</v>
      </c>
      <c r="O94" s="1" t="s">
        <v>27</v>
      </c>
      <c r="P94" s="1" t="s">
        <v>10671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36</v>
      </c>
      <c r="B95" s="1" t="s">
        <v>17</v>
      </c>
      <c r="C95" s="1">
        <v>289.0</v>
      </c>
      <c r="D95" s="1">
        <v>0.0</v>
      </c>
      <c r="E95" s="1" t="s">
        <v>37</v>
      </c>
      <c r="F95" s="1" t="s">
        <v>30</v>
      </c>
      <c r="G95" s="1" t="s">
        <v>31</v>
      </c>
      <c r="H95" s="1" t="s">
        <v>10672</v>
      </c>
      <c r="I95" s="1" t="s">
        <v>10673</v>
      </c>
      <c r="J95" s="1" t="s">
        <v>10673</v>
      </c>
      <c r="K95" s="2"/>
      <c r="L95" s="1">
        <v>-6.0</v>
      </c>
      <c r="M95" s="1"/>
      <c r="N95" s="1">
        <v>8.805833333333334</v>
      </c>
      <c r="O95" s="1" t="s">
        <v>10396</v>
      </c>
      <c r="P95" s="1" t="s">
        <v>10674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36</v>
      </c>
      <c r="B96" s="1" t="s">
        <v>17</v>
      </c>
      <c r="C96" s="1">
        <v>299.0</v>
      </c>
      <c r="D96" s="1">
        <v>0.0</v>
      </c>
      <c r="E96" s="1" t="s">
        <v>37</v>
      </c>
      <c r="F96" s="1" t="s">
        <v>30</v>
      </c>
      <c r="G96" s="1" t="s">
        <v>31</v>
      </c>
      <c r="H96" s="1" t="s">
        <v>10675</v>
      </c>
      <c r="I96" s="1" t="s">
        <v>10676</v>
      </c>
      <c r="J96" s="1" t="s">
        <v>10676</v>
      </c>
      <c r="K96" s="2"/>
      <c r="L96" s="1">
        <v>-9.0</v>
      </c>
      <c r="M96" s="1"/>
      <c r="N96" s="1">
        <v>5.8949</v>
      </c>
      <c r="O96" s="1" t="s">
        <v>10396</v>
      </c>
      <c r="P96" s="1" t="s">
        <v>10677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24</v>
      </c>
      <c r="B97" s="1" t="s">
        <v>17</v>
      </c>
      <c r="C97" s="3">
        <v>247.0</v>
      </c>
      <c r="D97" s="1">
        <v>62.0</v>
      </c>
      <c r="E97" s="2"/>
      <c r="F97" s="1" t="s">
        <v>18</v>
      </c>
      <c r="G97" s="1" t="s">
        <v>19</v>
      </c>
      <c r="H97" s="1" t="s">
        <v>10678</v>
      </c>
      <c r="I97" s="1" t="s">
        <v>10679</v>
      </c>
      <c r="J97" s="1" t="s">
        <v>10679</v>
      </c>
      <c r="K97" s="2"/>
      <c r="L97" s="1">
        <v>-12.0</v>
      </c>
      <c r="M97" s="1"/>
      <c r="N97" s="1">
        <v>6.371733333333333</v>
      </c>
      <c r="O97" s="1" t="s">
        <v>27</v>
      </c>
      <c r="P97" s="1" t="s">
        <v>10680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29</v>
      </c>
      <c r="B98" s="1" t="s">
        <v>17</v>
      </c>
      <c r="C98" s="1">
        <v>329.0</v>
      </c>
      <c r="D98" s="1">
        <v>0.0</v>
      </c>
      <c r="E98" s="2"/>
      <c r="F98" s="1" t="s">
        <v>30</v>
      </c>
      <c r="G98" s="1" t="s">
        <v>31</v>
      </c>
      <c r="H98" s="1" t="s">
        <v>10681</v>
      </c>
      <c r="I98" s="1" t="s">
        <v>10682</v>
      </c>
      <c r="J98" s="1" t="s">
        <v>10682</v>
      </c>
      <c r="K98" s="2"/>
      <c r="L98" s="1">
        <v>-9.0</v>
      </c>
      <c r="M98" s="1"/>
      <c r="N98" s="1">
        <v>5.6327</v>
      </c>
      <c r="O98" s="1" t="s">
        <v>10363</v>
      </c>
      <c r="P98" s="1" t="s">
        <v>10683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24</v>
      </c>
      <c r="B99" s="1" t="s">
        <v>17</v>
      </c>
      <c r="C99" s="1">
        <v>677.0</v>
      </c>
      <c r="D99" s="1">
        <v>0.0</v>
      </c>
      <c r="E99" s="1" t="s">
        <v>10430</v>
      </c>
      <c r="F99" s="1" t="s">
        <v>62</v>
      </c>
      <c r="G99" s="1" t="s">
        <v>31</v>
      </c>
      <c r="H99" s="1" t="s">
        <v>10684</v>
      </c>
      <c r="I99" s="1" t="s">
        <v>10685</v>
      </c>
      <c r="J99" s="1" t="s">
        <v>10686</v>
      </c>
      <c r="K99" s="1" t="s">
        <v>10687</v>
      </c>
      <c r="L99" s="1">
        <v>-30.0</v>
      </c>
      <c r="M99" s="1">
        <v>0.011266666666666666</v>
      </c>
      <c r="N99" s="1">
        <v>9.240566666666666</v>
      </c>
      <c r="O99" s="1" t="s">
        <v>27</v>
      </c>
      <c r="P99" s="1" t="s">
        <v>10688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98</v>
      </c>
      <c r="B100" s="1" t="s">
        <v>17</v>
      </c>
      <c r="C100" s="1">
        <v>329.0</v>
      </c>
      <c r="D100" s="1">
        <v>0.0</v>
      </c>
      <c r="E100" s="1" t="s">
        <v>741</v>
      </c>
      <c r="F100" s="1" t="s">
        <v>30</v>
      </c>
      <c r="G100" s="1" t="s">
        <v>31</v>
      </c>
      <c r="H100" s="1" t="s">
        <v>10689</v>
      </c>
      <c r="I100" s="1" t="s">
        <v>10690</v>
      </c>
      <c r="J100" s="1" t="s">
        <v>10690</v>
      </c>
      <c r="K100" s="2"/>
      <c r="L100" s="1">
        <v>-9.0</v>
      </c>
      <c r="M100" s="1"/>
      <c r="N100" s="1">
        <v>5.781333333333333</v>
      </c>
      <c r="O100" s="1" t="s">
        <v>10363</v>
      </c>
      <c r="P100" s="1" t="s">
        <v>1100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24</v>
      </c>
      <c r="B101" s="1" t="s">
        <v>17</v>
      </c>
      <c r="C101" s="3">
        <v>283.0</v>
      </c>
      <c r="D101" s="1">
        <v>13.0</v>
      </c>
      <c r="E101" s="1" t="s">
        <v>10430</v>
      </c>
      <c r="F101" s="1" t="s">
        <v>62</v>
      </c>
      <c r="G101" s="1" t="s">
        <v>31</v>
      </c>
      <c r="H101" s="1" t="s">
        <v>10691</v>
      </c>
      <c r="I101" s="1" t="s">
        <v>10692</v>
      </c>
      <c r="J101" s="1" t="s">
        <v>10693</v>
      </c>
      <c r="K101" s="1" t="s">
        <v>10694</v>
      </c>
      <c r="L101" s="1">
        <v>-15.0</v>
      </c>
      <c r="M101" s="1">
        <v>4.557283333333333</v>
      </c>
      <c r="N101" s="1">
        <v>6.11785</v>
      </c>
      <c r="O101" s="1" t="s">
        <v>27</v>
      </c>
      <c r="P101" s="1" t="s">
        <v>10695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29</v>
      </c>
      <c r="B102" s="1" t="s">
        <v>17</v>
      </c>
      <c r="C102" s="1">
        <v>399.0</v>
      </c>
      <c r="D102" s="1">
        <v>0.0</v>
      </c>
      <c r="E102" s="2"/>
      <c r="F102" s="1" t="s">
        <v>30</v>
      </c>
      <c r="G102" s="1" t="s">
        <v>31</v>
      </c>
      <c r="H102" s="1" t="s">
        <v>10696</v>
      </c>
      <c r="I102" s="1" t="s">
        <v>10697</v>
      </c>
      <c r="J102" s="1" t="s">
        <v>10697</v>
      </c>
      <c r="K102" s="2"/>
      <c r="L102" s="1">
        <v>-8.0</v>
      </c>
      <c r="M102" s="1"/>
      <c r="N102" s="1">
        <v>6.2126</v>
      </c>
      <c r="O102" s="1" t="s">
        <v>10363</v>
      </c>
      <c r="P102" s="1" t="s">
        <v>10698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36</v>
      </c>
      <c r="B103" s="1" t="s">
        <v>17</v>
      </c>
      <c r="C103" s="1">
        <v>264.0</v>
      </c>
      <c r="D103" s="1">
        <v>0.0</v>
      </c>
      <c r="E103" s="1" t="s">
        <v>37</v>
      </c>
      <c r="F103" s="1" t="s">
        <v>30</v>
      </c>
      <c r="G103" s="1" t="s">
        <v>31</v>
      </c>
      <c r="H103" s="1" t="s">
        <v>10699</v>
      </c>
      <c r="I103" s="1" t="s">
        <v>10700</v>
      </c>
      <c r="J103" s="1" t="s">
        <v>10700</v>
      </c>
      <c r="K103" s="2"/>
      <c r="L103" s="1">
        <v>-10.0</v>
      </c>
      <c r="M103" s="1"/>
      <c r="N103" s="1">
        <v>4.868516666666666</v>
      </c>
      <c r="O103" s="1" t="s">
        <v>10396</v>
      </c>
      <c r="P103" s="1" t="s">
        <v>10498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29</v>
      </c>
      <c r="B104" s="1" t="s">
        <v>17</v>
      </c>
      <c r="C104" s="3">
        <v>364.0</v>
      </c>
      <c r="D104" s="1">
        <v>0.0</v>
      </c>
      <c r="E104" s="2"/>
      <c r="F104" s="1" t="s">
        <v>30</v>
      </c>
      <c r="G104" s="1" t="s">
        <v>31</v>
      </c>
      <c r="H104" s="1" t="s">
        <v>10701</v>
      </c>
      <c r="I104" s="1" t="s">
        <v>10702</v>
      </c>
      <c r="J104" s="1" t="s">
        <v>10702</v>
      </c>
      <c r="K104" s="2"/>
      <c r="L104" s="1">
        <v>-4.0</v>
      </c>
      <c r="M104" s="1"/>
      <c r="N104" s="1">
        <v>10.609233333333334</v>
      </c>
      <c r="O104" s="1" t="s">
        <v>10363</v>
      </c>
      <c r="P104" s="1" t="s">
        <v>10703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29</v>
      </c>
      <c r="B105" s="1" t="s">
        <v>17</v>
      </c>
      <c r="C105" s="1">
        <v>1869.0</v>
      </c>
      <c r="D105" s="1">
        <v>0.0</v>
      </c>
      <c r="E105" s="2"/>
      <c r="F105" s="1" t="s">
        <v>30</v>
      </c>
      <c r="G105" s="1" t="s">
        <v>31</v>
      </c>
      <c r="H105" s="1" t="s">
        <v>10704</v>
      </c>
      <c r="I105" s="1" t="s">
        <v>10705</v>
      </c>
      <c r="J105" s="1" t="s">
        <v>10705</v>
      </c>
      <c r="K105" s="2"/>
      <c r="L105" s="1">
        <v>-6.0</v>
      </c>
      <c r="M105" s="1"/>
      <c r="N105" s="1">
        <v>15.330433333333334</v>
      </c>
      <c r="O105" s="1" t="s">
        <v>10363</v>
      </c>
      <c r="P105" s="1" t="s">
        <v>10706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29</v>
      </c>
      <c r="B106" s="1" t="s">
        <v>17</v>
      </c>
      <c r="C106" s="1">
        <v>446.0</v>
      </c>
      <c r="D106" s="1">
        <v>0.0</v>
      </c>
      <c r="E106" s="2"/>
      <c r="F106" s="1" t="s">
        <v>30</v>
      </c>
      <c r="G106" s="1" t="s">
        <v>31</v>
      </c>
      <c r="H106" s="1" t="s">
        <v>10707</v>
      </c>
      <c r="I106" s="1" t="s">
        <v>10708</v>
      </c>
      <c r="J106" s="1" t="s">
        <v>10708</v>
      </c>
      <c r="K106" s="2"/>
      <c r="L106" s="1">
        <v>-7.0</v>
      </c>
      <c r="M106" s="1"/>
      <c r="N106" s="1">
        <v>7.003833333333334</v>
      </c>
      <c r="O106" s="1" t="s">
        <v>10363</v>
      </c>
      <c r="P106" s="1" t="s">
        <v>10709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24</v>
      </c>
      <c r="B107" s="1" t="s">
        <v>17</v>
      </c>
      <c r="C107" s="1">
        <v>643.0</v>
      </c>
      <c r="D107" s="1">
        <v>0.0</v>
      </c>
      <c r="E107" s="1" t="s">
        <v>10430</v>
      </c>
      <c r="F107" s="1" t="s">
        <v>62</v>
      </c>
      <c r="G107" s="1" t="s">
        <v>31</v>
      </c>
      <c r="H107" s="1" t="s">
        <v>10710</v>
      </c>
      <c r="I107" s="1" t="s">
        <v>10711</v>
      </c>
      <c r="J107" s="1" t="s">
        <v>10712</v>
      </c>
      <c r="K107" s="1" t="s">
        <v>10713</v>
      </c>
      <c r="L107" s="1">
        <v>-30.0</v>
      </c>
      <c r="M107" s="1">
        <v>0.00945</v>
      </c>
      <c r="N107" s="1">
        <v>12.715033333333333</v>
      </c>
      <c r="O107" s="1" t="s">
        <v>27</v>
      </c>
      <c r="P107" s="1" t="s">
        <v>10714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29</v>
      </c>
      <c r="B108" s="1" t="s">
        <v>17</v>
      </c>
      <c r="C108" s="1">
        <v>932.0</v>
      </c>
      <c r="D108" s="1">
        <v>0.0</v>
      </c>
      <c r="E108" s="2"/>
      <c r="F108" s="1" t="s">
        <v>30</v>
      </c>
      <c r="G108" s="1" t="s">
        <v>19</v>
      </c>
      <c r="H108" s="1" t="s">
        <v>10715</v>
      </c>
      <c r="I108" s="1" t="s">
        <v>10716</v>
      </c>
      <c r="J108" s="1" t="s">
        <v>10716</v>
      </c>
      <c r="K108" s="2"/>
      <c r="L108" s="1">
        <v>-5.0</v>
      </c>
      <c r="M108" s="1"/>
      <c r="N108" s="1">
        <v>14.106583333333333</v>
      </c>
      <c r="O108" s="1" t="s">
        <v>10363</v>
      </c>
      <c r="P108" s="1" t="s">
        <v>10717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98</v>
      </c>
      <c r="B109" s="1" t="s">
        <v>17</v>
      </c>
      <c r="C109" s="3">
        <v>593.0</v>
      </c>
      <c r="D109" s="1">
        <v>0.0</v>
      </c>
      <c r="E109" s="1" t="s">
        <v>7584</v>
      </c>
      <c r="F109" s="1" t="s">
        <v>30</v>
      </c>
      <c r="G109" s="1" t="s">
        <v>31</v>
      </c>
      <c r="H109" s="1" t="s">
        <v>10718</v>
      </c>
      <c r="I109" s="1" t="s">
        <v>10719</v>
      </c>
      <c r="J109" s="1" t="s">
        <v>10719</v>
      </c>
      <c r="K109" s="2"/>
      <c r="L109" s="1">
        <v>-13.0</v>
      </c>
      <c r="M109" s="1"/>
      <c r="N109" s="1">
        <v>6.837366666666667</v>
      </c>
      <c r="O109" s="1" t="s">
        <v>10363</v>
      </c>
      <c r="P109" s="1" t="s">
        <v>10720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29</v>
      </c>
      <c r="B110" s="1" t="s">
        <v>17</v>
      </c>
      <c r="C110" s="3">
        <v>329.0</v>
      </c>
      <c r="D110" s="1">
        <v>0.0</v>
      </c>
      <c r="E110" s="2"/>
      <c r="F110" s="1" t="s">
        <v>30</v>
      </c>
      <c r="G110" s="1" t="s">
        <v>31</v>
      </c>
      <c r="H110" s="1" t="s">
        <v>10721</v>
      </c>
      <c r="I110" s="1" t="s">
        <v>10722</v>
      </c>
      <c r="J110" s="1" t="s">
        <v>10722</v>
      </c>
      <c r="K110" s="2"/>
      <c r="L110" s="1">
        <v>0.0</v>
      </c>
      <c r="M110" s="1"/>
      <c r="N110" s="1">
        <v>8.496383333333334</v>
      </c>
      <c r="O110" s="1" t="s">
        <v>10363</v>
      </c>
      <c r="P110" s="1" t="s">
        <v>10602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24</v>
      </c>
      <c r="B111" s="1" t="s">
        <v>17</v>
      </c>
      <c r="C111" s="1">
        <v>279.0</v>
      </c>
      <c r="D111" s="1">
        <v>0.0</v>
      </c>
      <c r="E111" s="1" t="s">
        <v>10430</v>
      </c>
      <c r="F111" s="1" t="s">
        <v>62</v>
      </c>
      <c r="G111" s="1" t="s">
        <v>31</v>
      </c>
      <c r="H111" s="1" t="s">
        <v>10723</v>
      </c>
      <c r="I111" s="1" t="s">
        <v>10724</v>
      </c>
      <c r="J111" s="1" t="s">
        <v>10725</v>
      </c>
      <c r="K111" s="1" t="s">
        <v>10726</v>
      </c>
      <c r="L111" s="1">
        <v>-9.0</v>
      </c>
      <c r="M111" s="1">
        <v>0.010616666666666667</v>
      </c>
      <c r="N111" s="1">
        <v>20.388083333333334</v>
      </c>
      <c r="O111" s="1" t="s">
        <v>27</v>
      </c>
      <c r="P111" s="1" t="s">
        <v>10727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36</v>
      </c>
      <c r="B112" s="1" t="s">
        <v>17</v>
      </c>
      <c r="C112" s="1">
        <v>264.0</v>
      </c>
      <c r="D112" s="1">
        <v>0.0</v>
      </c>
      <c r="E112" s="1" t="s">
        <v>37</v>
      </c>
      <c r="F112" s="1" t="s">
        <v>30</v>
      </c>
      <c r="G112" s="1" t="s">
        <v>31</v>
      </c>
      <c r="H112" s="1" t="s">
        <v>10728</v>
      </c>
      <c r="I112" s="1" t="s">
        <v>10729</v>
      </c>
      <c r="J112" s="1" t="s">
        <v>10729</v>
      </c>
      <c r="K112" s="2"/>
      <c r="L112" s="1">
        <v>-9.0</v>
      </c>
      <c r="M112" s="1"/>
      <c r="N112" s="1">
        <v>5.310616666666666</v>
      </c>
      <c r="O112" s="1" t="s">
        <v>10396</v>
      </c>
      <c r="P112" s="1" t="s">
        <v>10663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29</v>
      </c>
      <c r="B113" s="1" t="s">
        <v>17</v>
      </c>
      <c r="C113" s="1">
        <v>443.0</v>
      </c>
      <c r="D113" s="1">
        <v>0.0</v>
      </c>
      <c r="E113" s="2"/>
      <c r="F113" s="1" t="s">
        <v>30</v>
      </c>
      <c r="G113" s="1" t="s">
        <v>31</v>
      </c>
      <c r="H113" s="1" t="s">
        <v>10730</v>
      </c>
      <c r="I113" s="1" t="s">
        <v>10731</v>
      </c>
      <c r="J113" s="1" t="s">
        <v>10731</v>
      </c>
      <c r="K113" s="2"/>
      <c r="L113" s="1">
        <v>-8.0</v>
      </c>
      <c r="M113" s="1"/>
      <c r="N113" s="1">
        <v>6.532883333333333</v>
      </c>
      <c r="O113" s="1" t="s">
        <v>10363</v>
      </c>
      <c r="P113" s="1" t="s">
        <v>10732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24</v>
      </c>
      <c r="B114" s="1" t="s">
        <v>17</v>
      </c>
      <c r="C114" s="1">
        <v>190.0</v>
      </c>
      <c r="D114" s="1">
        <v>59.0</v>
      </c>
      <c r="E114" s="2"/>
      <c r="F114" s="1" t="s">
        <v>18</v>
      </c>
      <c r="G114" s="1" t="s">
        <v>31</v>
      </c>
      <c r="H114" s="1" t="s">
        <v>10733</v>
      </c>
      <c r="I114" s="1" t="s">
        <v>10734</v>
      </c>
      <c r="J114" s="1" t="s">
        <v>10734</v>
      </c>
      <c r="K114" s="2"/>
      <c r="L114" s="1">
        <v>-6.0</v>
      </c>
      <c r="M114" s="1"/>
      <c r="N114" s="1">
        <v>20.039133333333332</v>
      </c>
      <c r="O114" s="1" t="s">
        <v>27</v>
      </c>
      <c r="P114" s="1" t="s">
        <v>10735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16</v>
      </c>
      <c r="B115" s="1" t="s">
        <v>17</v>
      </c>
      <c r="C115" s="3">
        <v>309.0</v>
      </c>
      <c r="D115" s="1">
        <v>0.0</v>
      </c>
      <c r="E115" s="2"/>
      <c r="F115" s="1" t="s">
        <v>18</v>
      </c>
      <c r="G115" s="1" t="s">
        <v>19</v>
      </c>
      <c r="H115" s="1" t="s">
        <v>10736</v>
      </c>
      <c r="I115" s="1" t="s">
        <v>10737</v>
      </c>
      <c r="J115" s="1" t="s">
        <v>10737</v>
      </c>
      <c r="K115" s="2"/>
      <c r="L115" s="1">
        <v>-4.0</v>
      </c>
      <c r="M115" s="1"/>
      <c r="N115" s="1">
        <v>1.3285833333333332</v>
      </c>
      <c r="O115" s="1" t="s">
        <v>22</v>
      </c>
      <c r="P115" s="1" t="s">
        <v>10738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36</v>
      </c>
      <c r="B116" s="1" t="s">
        <v>17</v>
      </c>
      <c r="C116" s="1">
        <v>224.0</v>
      </c>
      <c r="D116" s="1">
        <v>0.0</v>
      </c>
      <c r="E116" s="1" t="s">
        <v>37</v>
      </c>
      <c r="F116" s="1" t="s">
        <v>30</v>
      </c>
      <c r="G116" s="1" t="s">
        <v>31</v>
      </c>
      <c r="H116" s="1" t="s">
        <v>10739</v>
      </c>
      <c r="I116" s="1" t="s">
        <v>10740</v>
      </c>
      <c r="J116" s="1" t="s">
        <v>10740</v>
      </c>
      <c r="K116" s="2"/>
      <c r="L116" s="1">
        <v>-6.0</v>
      </c>
      <c r="M116" s="1"/>
      <c r="N116" s="1">
        <v>52.207166666666666</v>
      </c>
      <c r="O116" s="1" t="s">
        <v>10396</v>
      </c>
      <c r="P116" s="1" t="s">
        <v>10741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98</v>
      </c>
      <c r="B117" s="1" t="s">
        <v>17</v>
      </c>
      <c r="C117" s="1">
        <v>409.0</v>
      </c>
      <c r="D117" s="1">
        <v>0.0</v>
      </c>
      <c r="E117" s="1" t="s">
        <v>10742</v>
      </c>
      <c r="F117" s="1" t="s">
        <v>30</v>
      </c>
      <c r="G117" s="1" t="s">
        <v>31</v>
      </c>
      <c r="H117" s="1" t="s">
        <v>10743</v>
      </c>
      <c r="I117" s="1" t="s">
        <v>10744</v>
      </c>
      <c r="J117" s="1" t="s">
        <v>10744</v>
      </c>
      <c r="K117" s="2"/>
      <c r="L117" s="1">
        <v>-5.0</v>
      </c>
      <c r="M117" s="1"/>
      <c r="N117" s="1">
        <v>9.333516666666666</v>
      </c>
      <c r="O117" s="1" t="s">
        <v>10363</v>
      </c>
      <c r="P117" s="1" t="s">
        <v>10745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36</v>
      </c>
      <c r="B118" s="1" t="s">
        <v>17</v>
      </c>
      <c r="C118" s="1">
        <v>329.0</v>
      </c>
      <c r="D118" s="1">
        <v>0.0</v>
      </c>
      <c r="E118" s="1" t="s">
        <v>37</v>
      </c>
      <c r="F118" s="1" t="s">
        <v>30</v>
      </c>
      <c r="G118" s="1" t="s">
        <v>31</v>
      </c>
      <c r="H118" s="1" t="s">
        <v>10746</v>
      </c>
      <c r="I118" s="1" t="s">
        <v>10747</v>
      </c>
      <c r="J118" s="1" t="s">
        <v>10747</v>
      </c>
      <c r="K118" s="2"/>
      <c r="L118" s="1">
        <v>-8.0</v>
      </c>
      <c r="M118" s="1"/>
      <c r="N118" s="1">
        <v>6.849733333333333</v>
      </c>
      <c r="O118" s="1" t="s">
        <v>10396</v>
      </c>
      <c r="P118" s="1" t="s">
        <v>10447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29</v>
      </c>
      <c r="B119" s="1" t="s">
        <v>17</v>
      </c>
      <c r="C119" s="3">
        <v>455.0</v>
      </c>
      <c r="D119" s="1">
        <v>0.0</v>
      </c>
      <c r="E119" s="2"/>
      <c r="F119" s="1" t="s">
        <v>30</v>
      </c>
      <c r="G119" s="1" t="s">
        <v>31</v>
      </c>
      <c r="H119" s="1" t="s">
        <v>10748</v>
      </c>
      <c r="I119" s="1" t="s">
        <v>10749</v>
      </c>
      <c r="J119" s="1" t="s">
        <v>10749</v>
      </c>
      <c r="K119" s="2"/>
      <c r="L119" s="1">
        <v>0.0</v>
      </c>
      <c r="M119" s="1"/>
      <c r="N119" s="1">
        <v>14.26695</v>
      </c>
      <c r="O119" s="1" t="s">
        <v>10363</v>
      </c>
      <c r="P119" s="1" t="s">
        <v>10750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36</v>
      </c>
      <c r="B120" s="1" t="s">
        <v>17</v>
      </c>
      <c r="C120" s="3">
        <v>323.0</v>
      </c>
      <c r="D120" s="1">
        <v>0.0</v>
      </c>
      <c r="E120" s="1" t="s">
        <v>37</v>
      </c>
      <c r="F120" s="1" t="s">
        <v>30</v>
      </c>
      <c r="G120" s="1" t="s">
        <v>31</v>
      </c>
      <c r="H120" s="1" t="s">
        <v>10751</v>
      </c>
      <c r="I120" s="1" t="s">
        <v>10752</v>
      </c>
      <c r="J120" s="1" t="s">
        <v>10752</v>
      </c>
      <c r="K120" s="2"/>
      <c r="L120" s="1">
        <v>-2.0</v>
      </c>
      <c r="M120" s="1"/>
      <c r="N120" s="1">
        <v>12.117</v>
      </c>
      <c r="O120" s="1" t="s">
        <v>10396</v>
      </c>
      <c r="P120" s="1" t="s">
        <v>10753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98</v>
      </c>
      <c r="B121" s="1" t="s">
        <v>17</v>
      </c>
      <c r="C121" s="3">
        <v>452.0</v>
      </c>
      <c r="D121" s="1">
        <v>0.0</v>
      </c>
      <c r="E121" s="1" t="s">
        <v>5640</v>
      </c>
      <c r="F121" s="1" t="s">
        <v>30</v>
      </c>
      <c r="G121" s="1" t="s">
        <v>31</v>
      </c>
      <c r="H121" s="1" t="s">
        <v>10754</v>
      </c>
      <c r="I121" s="1" t="s">
        <v>10755</v>
      </c>
      <c r="J121" s="1" t="s">
        <v>10755</v>
      </c>
      <c r="K121" s="2"/>
      <c r="L121" s="1">
        <v>-4.0</v>
      </c>
      <c r="M121" s="1"/>
      <c r="N121" s="1">
        <v>10.704366666666667</v>
      </c>
      <c r="O121" s="1" t="s">
        <v>10363</v>
      </c>
      <c r="P121" s="1" t="s">
        <v>10756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16</v>
      </c>
      <c r="B122" s="1" t="s">
        <v>17</v>
      </c>
      <c r="C122" s="1">
        <v>119.0</v>
      </c>
      <c r="D122" s="1">
        <v>0.0</v>
      </c>
      <c r="E122" s="2"/>
      <c r="F122" s="1" t="s">
        <v>18</v>
      </c>
      <c r="G122" s="1" t="s">
        <v>19</v>
      </c>
      <c r="H122" s="1" t="s">
        <v>10757</v>
      </c>
      <c r="I122" s="1" t="s">
        <v>10758</v>
      </c>
      <c r="J122" s="1" t="s">
        <v>10758</v>
      </c>
      <c r="K122" s="2"/>
      <c r="L122" s="1">
        <v>-5.0</v>
      </c>
      <c r="M122" s="1"/>
      <c r="N122" s="1">
        <v>0.03836666666666667</v>
      </c>
      <c r="O122" s="1" t="s">
        <v>22</v>
      </c>
      <c r="P122" s="1" t="s">
        <v>10759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16</v>
      </c>
      <c r="B123" s="1" t="s">
        <v>17</v>
      </c>
      <c r="C123" s="1">
        <v>249.0</v>
      </c>
      <c r="D123" s="1">
        <v>0.0</v>
      </c>
      <c r="E123" s="2"/>
      <c r="F123" s="1" t="s">
        <v>18</v>
      </c>
      <c r="G123" s="1" t="s">
        <v>19</v>
      </c>
      <c r="H123" s="1" t="s">
        <v>10760</v>
      </c>
      <c r="I123" s="1" t="s">
        <v>10761</v>
      </c>
      <c r="J123" s="1" t="s">
        <v>10761</v>
      </c>
      <c r="K123" s="2"/>
      <c r="L123" s="1">
        <v>-5.0</v>
      </c>
      <c r="M123" s="1"/>
      <c r="N123" s="1">
        <v>0.03886666666666667</v>
      </c>
      <c r="O123" s="1" t="s">
        <v>22</v>
      </c>
      <c r="P123" s="1" t="s">
        <v>10762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36</v>
      </c>
      <c r="B124" s="1" t="s">
        <v>17</v>
      </c>
      <c r="C124" s="1">
        <v>411.0</v>
      </c>
      <c r="D124" s="1">
        <v>0.0</v>
      </c>
      <c r="E124" s="1" t="s">
        <v>37</v>
      </c>
      <c r="F124" s="1" t="s">
        <v>30</v>
      </c>
      <c r="G124" s="1" t="s">
        <v>31</v>
      </c>
      <c r="H124" s="1" t="s">
        <v>10763</v>
      </c>
      <c r="I124" s="1" t="s">
        <v>10764</v>
      </c>
      <c r="J124" s="1" t="s">
        <v>10764</v>
      </c>
      <c r="K124" s="2"/>
      <c r="L124" s="1">
        <v>-1.0</v>
      </c>
      <c r="M124" s="1"/>
      <c r="N124" s="1">
        <v>13.293</v>
      </c>
      <c r="O124" s="1" t="s">
        <v>10396</v>
      </c>
      <c r="P124" s="1" t="s">
        <v>10765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29</v>
      </c>
      <c r="B125" s="1" t="s">
        <v>17</v>
      </c>
      <c r="C125" s="1">
        <v>394.0</v>
      </c>
      <c r="D125" s="1">
        <v>0.0</v>
      </c>
      <c r="E125" s="2"/>
      <c r="F125" s="1" t="s">
        <v>30</v>
      </c>
      <c r="G125" s="1" t="s">
        <v>31</v>
      </c>
      <c r="H125" s="1" t="s">
        <v>10766</v>
      </c>
      <c r="I125" s="1" t="s">
        <v>10767</v>
      </c>
      <c r="J125" s="1" t="s">
        <v>10767</v>
      </c>
      <c r="K125" s="2"/>
      <c r="L125" s="1">
        <v>-1.0</v>
      </c>
      <c r="M125" s="1"/>
      <c r="N125" s="1">
        <v>13.477333333333334</v>
      </c>
      <c r="O125" s="1" t="s">
        <v>10363</v>
      </c>
      <c r="P125" s="1" t="s">
        <v>10768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29</v>
      </c>
      <c r="B126" s="1" t="s">
        <v>17</v>
      </c>
      <c r="C126" s="1">
        <v>264.0</v>
      </c>
      <c r="D126" s="1">
        <v>0.0</v>
      </c>
      <c r="E126" s="2"/>
      <c r="F126" s="1" t="s">
        <v>30</v>
      </c>
      <c r="G126" s="1" t="s">
        <v>31</v>
      </c>
      <c r="H126" s="1" t="s">
        <v>10769</v>
      </c>
      <c r="I126" s="1" t="s">
        <v>10770</v>
      </c>
      <c r="J126" s="1" t="s">
        <v>10770</v>
      </c>
      <c r="K126" s="2"/>
      <c r="L126" s="1">
        <v>-6.0</v>
      </c>
      <c r="M126" s="1"/>
      <c r="N126" s="1">
        <v>8.3672</v>
      </c>
      <c r="O126" s="1" t="s">
        <v>10363</v>
      </c>
      <c r="P126" s="1" t="s">
        <v>10771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36</v>
      </c>
      <c r="B127" s="1" t="s">
        <v>17</v>
      </c>
      <c r="C127" s="1">
        <v>553.0</v>
      </c>
      <c r="D127" s="1">
        <v>0.0</v>
      </c>
      <c r="E127" s="1" t="s">
        <v>37</v>
      </c>
      <c r="F127" s="1" t="s">
        <v>30</v>
      </c>
      <c r="G127" s="1" t="s">
        <v>31</v>
      </c>
      <c r="H127" s="1" t="s">
        <v>10772</v>
      </c>
      <c r="I127" s="1" t="s">
        <v>10773</v>
      </c>
      <c r="J127" s="1" t="s">
        <v>10773</v>
      </c>
      <c r="K127" s="2"/>
      <c r="L127" s="1">
        <v>-2.0</v>
      </c>
      <c r="M127" s="1"/>
      <c r="N127" s="1">
        <v>17.404666666666667</v>
      </c>
      <c r="O127" s="1" t="s">
        <v>10396</v>
      </c>
      <c r="P127" s="1" t="s">
        <v>10774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36</v>
      </c>
      <c r="B128" s="1" t="s">
        <v>17</v>
      </c>
      <c r="C128" s="1">
        <v>746.0</v>
      </c>
      <c r="D128" s="1">
        <v>0.0</v>
      </c>
      <c r="E128" s="1" t="s">
        <v>37</v>
      </c>
      <c r="F128" s="1" t="s">
        <v>30</v>
      </c>
      <c r="G128" s="1" t="s">
        <v>31</v>
      </c>
      <c r="H128" s="1" t="s">
        <v>10775</v>
      </c>
      <c r="I128" s="1" t="s">
        <v>10776</v>
      </c>
      <c r="J128" s="1" t="s">
        <v>10776</v>
      </c>
      <c r="K128" s="2"/>
      <c r="L128" s="1">
        <v>5.0</v>
      </c>
      <c r="M128" s="1"/>
      <c r="N128" s="1">
        <v>25.772133333333333</v>
      </c>
      <c r="O128" s="1" t="s">
        <v>10396</v>
      </c>
      <c r="P128" s="1" t="s">
        <v>10777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36</v>
      </c>
      <c r="B129" s="1" t="s">
        <v>17</v>
      </c>
      <c r="C129" s="1">
        <v>218.0</v>
      </c>
      <c r="D129" s="1">
        <v>0.0</v>
      </c>
      <c r="E129" s="1" t="s">
        <v>37</v>
      </c>
      <c r="F129" s="1" t="s">
        <v>30</v>
      </c>
      <c r="G129" s="1" t="s">
        <v>31</v>
      </c>
      <c r="H129" s="1" t="s">
        <v>10778</v>
      </c>
      <c r="I129" s="1" t="s">
        <v>10779</v>
      </c>
      <c r="J129" s="1" t="s">
        <v>10779</v>
      </c>
      <c r="K129" s="2"/>
      <c r="L129" s="1">
        <v>-6.0</v>
      </c>
      <c r="M129" s="1"/>
      <c r="N129" s="1">
        <v>9.820616666666666</v>
      </c>
      <c r="O129" s="1" t="s">
        <v>10396</v>
      </c>
      <c r="P129" s="1" t="s">
        <v>10780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98</v>
      </c>
      <c r="B130" s="1" t="s">
        <v>17</v>
      </c>
      <c r="C130" s="1">
        <v>324.0</v>
      </c>
      <c r="D130" s="1">
        <v>0.0</v>
      </c>
      <c r="E130" s="1" t="s">
        <v>10781</v>
      </c>
      <c r="F130" s="1" t="s">
        <v>30</v>
      </c>
      <c r="G130" s="1" t="s">
        <v>31</v>
      </c>
      <c r="H130" s="1" t="s">
        <v>10782</v>
      </c>
      <c r="I130" s="1" t="s">
        <v>10783</v>
      </c>
      <c r="J130" s="1" t="s">
        <v>10783</v>
      </c>
      <c r="K130" s="2"/>
      <c r="L130" s="1">
        <v>-6.0</v>
      </c>
      <c r="M130" s="1"/>
      <c r="N130" s="1">
        <v>8.8189</v>
      </c>
      <c r="O130" s="1" t="s">
        <v>10363</v>
      </c>
      <c r="P130" s="1" t="s">
        <v>10784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24</v>
      </c>
      <c r="B131" s="1" t="s">
        <v>17</v>
      </c>
      <c r="C131" s="1">
        <v>484.0</v>
      </c>
      <c r="D131" s="1">
        <v>0.0</v>
      </c>
      <c r="E131" s="1" t="s">
        <v>10785</v>
      </c>
      <c r="F131" s="1" t="s">
        <v>62</v>
      </c>
      <c r="G131" s="1" t="s">
        <v>19</v>
      </c>
      <c r="H131" s="1" t="s">
        <v>10786</v>
      </c>
      <c r="I131" s="1" t="s">
        <v>10787</v>
      </c>
      <c r="J131" s="1" t="s">
        <v>10788</v>
      </c>
      <c r="K131" s="1" t="s">
        <v>10789</v>
      </c>
      <c r="L131" s="1">
        <v>0.0</v>
      </c>
      <c r="M131" s="1">
        <v>0.009366666666666667</v>
      </c>
      <c r="N131" s="1">
        <v>11.5713</v>
      </c>
      <c r="O131" s="1" t="s">
        <v>27</v>
      </c>
      <c r="P131" s="1" t="s">
        <v>10790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29</v>
      </c>
      <c r="B132" s="1" t="s">
        <v>17</v>
      </c>
      <c r="C132" s="1">
        <v>378.0</v>
      </c>
      <c r="D132" s="1">
        <v>0.0</v>
      </c>
      <c r="E132" s="2"/>
      <c r="F132" s="1" t="s">
        <v>30</v>
      </c>
      <c r="G132" s="1" t="s">
        <v>31</v>
      </c>
      <c r="H132" s="1" t="s">
        <v>10791</v>
      </c>
      <c r="I132" s="1" t="s">
        <v>10792</v>
      </c>
      <c r="J132" s="1" t="s">
        <v>10792</v>
      </c>
      <c r="K132" s="2"/>
      <c r="L132" s="1">
        <v>-3.0</v>
      </c>
      <c r="M132" s="1"/>
      <c r="N132" s="1">
        <v>11.891466666666666</v>
      </c>
      <c r="O132" s="1" t="s">
        <v>10363</v>
      </c>
      <c r="P132" s="1" t="s">
        <v>10793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29</v>
      </c>
      <c r="B133" s="1" t="s">
        <v>17</v>
      </c>
      <c r="C133" s="1">
        <v>658.0</v>
      </c>
      <c r="D133" s="1">
        <v>0.0</v>
      </c>
      <c r="E133" s="2"/>
      <c r="F133" s="1" t="s">
        <v>30</v>
      </c>
      <c r="G133" s="1" t="s">
        <v>31</v>
      </c>
      <c r="H133" s="1" t="s">
        <v>10794</v>
      </c>
      <c r="I133" s="1" t="s">
        <v>10795</v>
      </c>
      <c r="J133" s="1" t="s">
        <v>10795</v>
      </c>
      <c r="K133" s="2"/>
      <c r="L133" s="1">
        <v>-11.0</v>
      </c>
      <c r="M133" s="1"/>
      <c r="N133" s="1">
        <v>8.537266666666667</v>
      </c>
      <c r="O133" s="1" t="s">
        <v>10363</v>
      </c>
      <c r="P133" s="1" t="s">
        <v>10796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29</v>
      </c>
      <c r="B134" s="1" t="s">
        <v>17</v>
      </c>
      <c r="C134" s="3">
        <v>264.0</v>
      </c>
      <c r="D134" s="1">
        <v>0.0</v>
      </c>
      <c r="E134" s="2"/>
      <c r="F134" s="1" t="s">
        <v>30</v>
      </c>
      <c r="G134" s="1" t="s">
        <v>19</v>
      </c>
      <c r="H134" s="1" t="s">
        <v>10797</v>
      </c>
      <c r="I134" s="1" t="s">
        <v>10798</v>
      </c>
      <c r="J134" s="1" t="s">
        <v>10798</v>
      </c>
      <c r="K134" s="2"/>
      <c r="L134" s="1">
        <v>-7.0</v>
      </c>
      <c r="M134" s="1"/>
      <c r="N134" s="1">
        <v>7.085616666666667</v>
      </c>
      <c r="O134" s="1" t="s">
        <v>10363</v>
      </c>
      <c r="P134" s="1" t="s">
        <v>10799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98</v>
      </c>
      <c r="B135" s="1" t="s">
        <v>17</v>
      </c>
      <c r="C135" s="1">
        <v>469.0</v>
      </c>
      <c r="D135" s="1">
        <v>0.0</v>
      </c>
      <c r="E135" s="1" t="s">
        <v>983</v>
      </c>
      <c r="F135" s="1" t="s">
        <v>30</v>
      </c>
      <c r="G135" s="1" t="s">
        <v>31</v>
      </c>
      <c r="H135" s="1" t="s">
        <v>10800</v>
      </c>
      <c r="I135" s="1" t="s">
        <v>10801</v>
      </c>
      <c r="J135" s="1" t="s">
        <v>10801</v>
      </c>
      <c r="K135" s="2"/>
      <c r="L135" s="1">
        <v>6.0</v>
      </c>
      <c r="M135" s="1"/>
      <c r="N135" s="1">
        <v>21.58341666666667</v>
      </c>
      <c r="O135" s="1" t="s">
        <v>10363</v>
      </c>
      <c r="P135" s="1" t="s">
        <v>10802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36</v>
      </c>
      <c r="B136" s="1" t="s">
        <v>17</v>
      </c>
      <c r="C136" s="3">
        <v>364.0</v>
      </c>
      <c r="D136" s="1">
        <v>0.0</v>
      </c>
      <c r="E136" s="1" t="s">
        <v>37</v>
      </c>
      <c r="F136" s="1" t="s">
        <v>30</v>
      </c>
      <c r="G136" s="1" t="s">
        <v>31</v>
      </c>
      <c r="H136" s="1" t="s">
        <v>10803</v>
      </c>
      <c r="I136" s="1" t="s">
        <v>10804</v>
      </c>
      <c r="J136" s="1" t="s">
        <v>10804</v>
      </c>
      <c r="K136" s="2"/>
      <c r="L136" s="1">
        <v>2.0</v>
      </c>
      <c r="M136" s="1"/>
      <c r="N136" s="1">
        <v>17.939766666666667</v>
      </c>
      <c r="O136" s="1" t="s">
        <v>10396</v>
      </c>
      <c r="P136" s="1" t="s">
        <v>10805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36</v>
      </c>
      <c r="B137" s="1" t="s">
        <v>17</v>
      </c>
      <c r="C137" s="1">
        <v>321.0</v>
      </c>
      <c r="D137" s="1">
        <v>0.0</v>
      </c>
      <c r="E137" s="1" t="s">
        <v>37</v>
      </c>
      <c r="F137" s="1" t="s">
        <v>30</v>
      </c>
      <c r="G137" s="1" t="s">
        <v>31</v>
      </c>
      <c r="H137" s="1" t="s">
        <v>10806</v>
      </c>
      <c r="I137" s="1" t="s">
        <v>10807</v>
      </c>
      <c r="J137" s="1" t="s">
        <v>10807</v>
      </c>
      <c r="K137" s="2"/>
      <c r="L137" s="1">
        <v>0.0</v>
      </c>
      <c r="M137" s="1"/>
      <c r="N137" s="1">
        <v>15.780466666666667</v>
      </c>
      <c r="O137" s="1" t="s">
        <v>10396</v>
      </c>
      <c r="P137" s="1" t="s">
        <v>10808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36</v>
      </c>
      <c r="B138" s="1" t="s">
        <v>17</v>
      </c>
      <c r="C138" s="3">
        <v>464.0</v>
      </c>
      <c r="D138" s="1">
        <v>0.0</v>
      </c>
      <c r="E138" s="1" t="s">
        <v>37</v>
      </c>
      <c r="F138" s="1" t="s">
        <v>30</v>
      </c>
      <c r="G138" s="1" t="s">
        <v>31</v>
      </c>
      <c r="H138" s="1" t="s">
        <v>10809</v>
      </c>
      <c r="I138" s="1" t="s">
        <v>10810</v>
      </c>
      <c r="J138" s="1" t="s">
        <v>10810</v>
      </c>
      <c r="K138" s="2"/>
      <c r="L138" s="1">
        <v>-2.0</v>
      </c>
      <c r="M138" s="1"/>
      <c r="N138" s="1">
        <v>12.174416666666668</v>
      </c>
      <c r="O138" s="1" t="s">
        <v>10396</v>
      </c>
      <c r="P138" s="1" t="s">
        <v>10811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36</v>
      </c>
      <c r="B139" s="1" t="s">
        <v>17</v>
      </c>
      <c r="C139" s="1">
        <v>458.0</v>
      </c>
      <c r="D139" s="1">
        <v>0.0</v>
      </c>
      <c r="E139" s="1" t="s">
        <v>37</v>
      </c>
      <c r="F139" s="1" t="s">
        <v>30</v>
      </c>
      <c r="G139" s="1" t="s">
        <v>31</v>
      </c>
      <c r="H139" s="1" t="s">
        <v>10812</v>
      </c>
      <c r="I139" s="1" t="s">
        <v>10813</v>
      </c>
      <c r="J139" s="1" t="s">
        <v>10813</v>
      </c>
      <c r="K139" s="2"/>
      <c r="L139" s="1">
        <v>-5.0</v>
      </c>
      <c r="M139" s="1"/>
      <c r="N139" s="1">
        <v>9.964316666666667</v>
      </c>
      <c r="O139" s="1" t="s">
        <v>10396</v>
      </c>
      <c r="P139" s="1" t="s">
        <v>10814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36</v>
      </c>
      <c r="B140" s="1" t="s">
        <v>17</v>
      </c>
      <c r="C140" s="1">
        <v>394.0</v>
      </c>
      <c r="D140" s="1">
        <v>0.0</v>
      </c>
      <c r="E140" s="1" t="s">
        <v>37</v>
      </c>
      <c r="F140" s="1" t="s">
        <v>30</v>
      </c>
      <c r="G140" s="1" t="s">
        <v>31</v>
      </c>
      <c r="H140" s="1" t="s">
        <v>10815</v>
      </c>
      <c r="I140" s="1" t="s">
        <v>10816</v>
      </c>
      <c r="J140" s="1" t="s">
        <v>10816</v>
      </c>
      <c r="K140" s="2"/>
      <c r="L140" s="1">
        <v>-7.0</v>
      </c>
      <c r="M140" s="1"/>
      <c r="N140" s="1">
        <v>7.3037833333333335</v>
      </c>
      <c r="O140" s="1" t="s">
        <v>10396</v>
      </c>
      <c r="P140" s="1" t="s">
        <v>10817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24</v>
      </c>
      <c r="B141" s="1" t="s">
        <v>17</v>
      </c>
      <c r="C141" s="3">
        <v>288.0</v>
      </c>
      <c r="D141" s="1">
        <v>50.0</v>
      </c>
      <c r="E141" s="2"/>
      <c r="F141" s="1" t="s">
        <v>18</v>
      </c>
      <c r="G141" s="1" t="s">
        <v>31</v>
      </c>
      <c r="H141" s="1" t="s">
        <v>10818</v>
      </c>
      <c r="I141" s="1" t="s">
        <v>10819</v>
      </c>
      <c r="J141" s="1" t="s">
        <v>10819</v>
      </c>
      <c r="K141" s="2"/>
      <c r="L141" s="1">
        <v>0.0</v>
      </c>
      <c r="M141" s="1"/>
      <c r="N141" s="1">
        <v>18.70685</v>
      </c>
      <c r="O141" s="1" t="s">
        <v>27</v>
      </c>
      <c r="P141" s="1" t="s">
        <v>10820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29</v>
      </c>
      <c r="B142" s="1" t="s">
        <v>17</v>
      </c>
      <c r="C142" s="3">
        <v>463.0</v>
      </c>
      <c r="D142" s="1">
        <v>0.0</v>
      </c>
      <c r="E142" s="2"/>
      <c r="F142" s="1" t="s">
        <v>30</v>
      </c>
      <c r="G142" s="1" t="s">
        <v>31</v>
      </c>
      <c r="H142" s="1" t="s">
        <v>10821</v>
      </c>
      <c r="I142" s="1" t="s">
        <v>10822</v>
      </c>
      <c r="J142" s="1" t="s">
        <v>10822</v>
      </c>
      <c r="K142" s="2"/>
      <c r="L142" s="1">
        <v>-3.0</v>
      </c>
      <c r="M142" s="1"/>
      <c r="N142" s="1">
        <v>11.250016666666667</v>
      </c>
      <c r="O142" s="1" t="s">
        <v>10363</v>
      </c>
      <c r="P142" s="1" t="s">
        <v>10823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36</v>
      </c>
      <c r="B143" s="1" t="s">
        <v>17</v>
      </c>
      <c r="C143" s="1">
        <v>264.0</v>
      </c>
      <c r="D143" s="1">
        <v>0.0</v>
      </c>
      <c r="E143" s="1" t="s">
        <v>37</v>
      </c>
      <c r="F143" s="1" t="s">
        <v>30</v>
      </c>
      <c r="G143" s="1" t="s">
        <v>31</v>
      </c>
      <c r="H143" s="1" t="s">
        <v>10824</v>
      </c>
      <c r="I143" s="1" t="s">
        <v>10825</v>
      </c>
      <c r="J143" s="1" t="s">
        <v>10825</v>
      </c>
      <c r="K143" s="2"/>
      <c r="L143" s="1">
        <v>-4.0</v>
      </c>
      <c r="M143" s="1"/>
      <c r="N143" s="1">
        <v>10.8197</v>
      </c>
      <c r="O143" s="1" t="s">
        <v>10396</v>
      </c>
      <c r="P143" s="1" t="s">
        <v>10458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36</v>
      </c>
      <c r="B144" s="1" t="s">
        <v>17</v>
      </c>
      <c r="C144" s="1">
        <v>399.0</v>
      </c>
      <c r="D144" s="1">
        <v>0.0</v>
      </c>
      <c r="E144" s="1" t="s">
        <v>37</v>
      </c>
      <c r="F144" s="1" t="s">
        <v>30</v>
      </c>
      <c r="G144" s="1" t="s">
        <v>31</v>
      </c>
      <c r="H144" s="1" t="s">
        <v>10826</v>
      </c>
      <c r="I144" s="1" t="s">
        <v>10827</v>
      </c>
      <c r="J144" s="1" t="s">
        <v>10827</v>
      </c>
      <c r="K144" s="2"/>
      <c r="L144" s="1">
        <v>-10.0</v>
      </c>
      <c r="M144" s="1"/>
      <c r="N144" s="1">
        <v>8.231883333333334</v>
      </c>
      <c r="O144" s="1" t="s">
        <v>10396</v>
      </c>
      <c r="P144" s="1" t="s">
        <v>10828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98</v>
      </c>
      <c r="B145" s="1" t="s">
        <v>17</v>
      </c>
      <c r="C145" s="1">
        <v>264.0</v>
      </c>
      <c r="D145" s="1">
        <v>0.0</v>
      </c>
      <c r="E145" s="1" t="s">
        <v>10829</v>
      </c>
      <c r="F145" s="1" t="s">
        <v>30</v>
      </c>
      <c r="G145" s="1" t="s">
        <v>31</v>
      </c>
      <c r="H145" s="1" t="s">
        <v>10830</v>
      </c>
      <c r="I145" s="1" t="s">
        <v>10831</v>
      </c>
      <c r="J145" s="1" t="s">
        <v>10831</v>
      </c>
      <c r="K145" s="2"/>
      <c r="L145" s="1">
        <v>-5.0</v>
      </c>
      <c r="M145" s="1"/>
      <c r="N145" s="1">
        <v>9.005166666666666</v>
      </c>
      <c r="O145" s="1" t="s">
        <v>10363</v>
      </c>
      <c r="P145" s="1" t="s">
        <v>10832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36</v>
      </c>
      <c r="B146" s="1" t="s">
        <v>17</v>
      </c>
      <c r="C146" s="1">
        <v>612.0</v>
      </c>
      <c r="D146" s="1">
        <v>0.0</v>
      </c>
      <c r="E146" s="1" t="s">
        <v>37</v>
      </c>
      <c r="F146" s="1" t="s">
        <v>30</v>
      </c>
      <c r="G146" s="1" t="s">
        <v>31</v>
      </c>
      <c r="H146" s="1" t="s">
        <v>10833</v>
      </c>
      <c r="I146" s="1" t="s">
        <v>10834</v>
      </c>
      <c r="J146" s="1" t="s">
        <v>10834</v>
      </c>
      <c r="K146" s="2"/>
      <c r="L146" s="1">
        <v>-3.0</v>
      </c>
      <c r="M146" s="1"/>
      <c r="N146" s="1">
        <v>16.109083333333334</v>
      </c>
      <c r="O146" s="1" t="s">
        <v>10396</v>
      </c>
      <c r="P146" s="1" t="s">
        <v>10835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16</v>
      </c>
      <c r="B147" s="1" t="s">
        <v>17</v>
      </c>
      <c r="C147" s="1">
        <v>652.0</v>
      </c>
      <c r="D147" s="1">
        <v>0.0</v>
      </c>
      <c r="E147" s="1" t="s">
        <v>10785</v>
      </c>
      <c r="F147" s="1" t="s">
        <v>62</v>
      </c>
      <c r="G147" s="1" t="s">
        <v>19</v>
      </c>
      <c r="H147" s="1" t="s">
        <v>10836</v>
      </c>
      <c r="I147" s="1" t="s">
        <v>10837</v>
      </c>
      <c r="J147" s="1" t="s">
        <v>10838</v>
      </c>
      <c r="K147" s="1" t="s">
        <v>10839</v>
      </c>
      <c r="L147" s="1">
        <v>0.0</v>
      </c>
      <c r="M147" s="1">
        <v>0.012183333333333332</v>
      </c>
      <c r="N147" s="1">
        <v>23.112283333333334</v>
      </c>
      <c r="O147" s="1" t="s">
        <v>22</v>
      </c>
      <c r="P147" s="1" t="s">
        <v>10840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29</v>
      </c>
      <c r="B148" s="1" t="s">
        <v>17</v>
      </c>
      <c r="C148" s="3">
        <v>658.0</v>
      </c>
      <c r="D148" s="1">
        <v>0.0</v>
      </c>
      <c r="E148" s="2"/>
      <c r="F148" s="1" t="s">
        <v>30</v>
      </c>
      <c r="G148" s="1" t="s">
        <v>31</v>
      </c>
      <c r="H148" s="1" t="s">
        <v>10841</v>
      </c>
      <c r="I148" s="1" t="s">
        <v>10842</v>
      </c>
      <c r="J148" s="1" t="s">
        <v>10842</v>
      </c>
      <c r="K148" s="2"/>
      <c r="L148" s="1">
        <v>-4.0</v>
      </c>
      <c r="M148" s="1"/>
      <c r="N148" s="1">
        <v>15.007916666666667</v>
      </c>
      <c r="O148" s="1" t="s">
        <v>10363</v>
      </c>
      <c r="P148" s="1" t="s">
        <v>10843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98</v>
      </c>
      <c r="B149" s="1" t="s">
        <v>17</v>
      </c>
      <c r="C149" s="1">
        <v>331.0</v>
      </c>
      <c r="D149" s="1">
        <v>0.0</v>
      </c>
      <c r="E149" s="1" t="s">
        <v>2332</v>
      </c>
      <c r="F149" s="1" t="s">
        <v>30</v>
      </c>
      <c r="G149" s="1" t="s">
        <v>31</v>
      </c>
      <c r="H149" s="1" t="s">
        <v>10844</v>
      </c>
      <c r="I149" s="1" t="s">
        <v>10845</v>
      </c>
      <c r="J149" s="1" t="s">
        <v>10845</v>
      </c>
      <c r="K149" s="2"/>
      <c r="L149" s="1">
        <v>-9.0</v>
      </c>
      <c r="M149" s="1"/>
      <c r="N149" s="1">
        <v>5.01605</v>
      </c>
      <c r="O149" s="1" t="s">
        <v>10363</v>
      </c>
      <c r="P149" s="1" t="s">
        <v>10846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36</v>
      </c>
      <c r="B150" s="1" t="s">
        <v>17</v>
      </c>
      <c r="C150" s="1">
        <v>528.0</v>
      </c>
      <c r="D150" s="1">
        <v>0.0</v>
      </c>
      <c r="E150" s="1" t="s">
        <v>37</v>
      </c>
      <c r="F150" s="1" t="s">
        <v>30</v>
      </c>
      <c r="G150" s="1" t="s">
        <v>31</v>
      </c>
      <c r="H150" s="1" t="s">
        <v>10847</v>
      </c>
      <c r="I150" s="1" t="s">
        <v>10848</v>
      </c>
      <c r="J150" s="1" t="s">
        <v>10848</v>
      </c>
      <c r="K150" s="2"/>
      <c r="L150" s="1">
        <v>0.0</v>
      </c>
      <c r="M150" s="1"/>
      <c r="N150" s="1">
        <v>19.462716666666665</v>
      </c>
      <c r="O150" s="1" t="s">
        <v>10396</v>
      </c>
      <c r="P150" s="1" t="s">
        <v>10849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98</v>
      </c>
      <c r="B151" s="1" t="s">
        <v>17</v>
      </c>
      <c r="C151" s="1">
        <v>329.0</v>
      </c>
      <c r="D151" s="1">
        <v>0.0</v>
      </c>
      <c r="E151" s="1" t="s">
        <v>10829</v>
      </c>
      <c r="F151" s="1" t="s">
        <v>30</v>
      </c>
      <c r="G151" s="1" t="s">
        <v>31</v>
      </c>
      <c r="H151" s="1" t="s">
        <v>10850</v>
      </c>
      <c r="I151" s="1" t="s">
        <v>10851</v>
      </c>
      <c r="J151" s="1" t="s">
        <v>10851</v>
      </c>
      <c r="K151" s="2"/>
      <c r="L151" s="1">
        <v>-3.0</v>
      </c>
      <c r="M151" s="1"/>
      <c r="N151" s="1">
        <v>11.196183333333334</v>
      </c>
      <c r="O151" s="1" t="s">
        <v>10363</v>
      </c>
      <c r="P151" s="1" t="s">
        <v>10852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24</v>
      </c>
      <c r="B152" s="1" t="s">
        <v>17</v>
      </c>
      <c r="C152" s="3">
        <v>446.0</v>
      </c>
      <c r="D152" s="1">
        <v>20.0</v>
      </c>
      <c r="E152" s="1" t="s">
        <v>10785</v>
      </c>
      <c r="F152" s="1" t="s">
        <v>62</v>
      </c>
      <c r="G152" s="1" t="s">
        <v>31</v>
      </c>
      <c r="H152" s="1" t="s">
        <v>10853</v>
      </c>
      <c r="I152" s="1" t="s">
        <v>10854</v>
      </c>
      <c r="J152" s="1" t="s">
        <v>10855</v>
      </c>
      <c r="K152" s="1" t="s">
        <v>10856</v>
      </c>
      <c r="L152" s="1">
        <v>-4.0</v>
      </c>
      <c r="M152" s="1">
        <v>0.013366666666666667</v>
      </c>
      <c r="N152" s="1">
        <v>17.93135</v>
      </c>
      <c r="O152" s="1" t="s">
        <v>27</v>
      </c>
      <c r="P152" s="1" t="s">
        <v>10857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16</v>
      </c>
      <c r="B153" s="3" t="s">
        <v>17</v>
      </c>
      <c r="C153" s="3">
        <v>124.5</v>
      </c>
      <c r="D153" s="1">
        <v>124.5</v>
      </c>
      <c r="E153" s="2"/>
      <c r="F153" s="1" t="s">
        <v>18</v>
      </c>
      <c r="G153" s="1" t="s">
        <v>19</v>
      </c>
      <c r="H153" s="1" t="s">
        <v>10858</v>
      </c>
      <c r="I153" s="1" t="s">
        <v>10859</v>
      </c>
      <c r="J153" s="1" t="s">
        <v>10859</v>
      </c>
      <c r="K153" s="2"/>
      <c r="L153" s="1">
        <v>-5.0</v>
      </c>
      <c r="M153" s="1"/>
      <c r="N153" s="1">
        <v>0.92155</v>
      </c>
      <c r="O153" s="1" t="s">
        <v>22</v>
      </c>
      <c r="P153" s="1" t="s">
        <v>10860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16</v>
      </c>
      <c r="B154" s="1" t="s">
        <v>17</v>
      </c>
      <c r="C154" s="1">
        <v>124.5</v>
      </c>
      <c r="D154" s="1">
        <v>124.5</v>
      </c>
      <c r="E154" s="2"/>
      <c r="F154" s="1" t="s">
        <v>18</v>
      </c>
      <c r="G154" s="1" t="s">
        <v>19</v>
      </c>
      <c r="H154" s="1" t="s">
        <v>10861</v>
      </c>
      <c r="I154" s="1" t="s">
        <v>10862</v>
      </c>
      <c r="J154" s="1" t="s">
        <v>10862</v>
      </c>
      <c r="K154" s="2"/>
      <c r="L154" s="1">
        <v>-1.0</v>
      </c>
      <c r="M154" s="1"/>
      <c r="N154" s="1">
        <v>4.03745</v>
      </c>
      <c r="O154" s="1" t="s">
        <v>22</v>
      </c>
      <c r="P154" s="1" t="s">
        <v>10863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98</v>
      </c>
      <c r="B155" s="1" t="s">
        <v>17</v>
      </c>
      <c r="C155" s="1">
        <v>321.0</v>
      </c>
      <c r="D155" s="1">
        <v>0.0</v>
      </c>
      <c r="E155" s="1" t="s">
        <v>1636</v>
      </c>
      <c r="F155" s="1" t="s">
        <v>30</v>
      </c>
      <c r="G155" s="1" t="s">
        <v>31</v>
      </c>
      <c r="H155" s="1" t="s">
        <v>10864</v>
      </c>
      <c r="I155" s="1" t="s">
        <v>10865</v>
      </c>
      <c r="J155" s="1" t="s">
        <v>10865</v>
      </c>
      <c r="K155" s="2"/>
      <c r="L155" s="1">
        <v>-1.0</v>
      </c>
      <c r="M155" s="1"/>
      <c r="N155" s="1">
        <v>13.69015</v>
      </c>
      <c r="O155" s="1" t="s">
        <v>10363</v>
      </c>
      <c r="P155" s="1" t="s">
        <v>10866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29</v>
      </c>
      <c r="B156" s="1" t="s">
        <v>17</v>
      </c>
      <c r="C156" s="1">
        <v>329.0</v>
      </c>
      <c r="D156" s="1">
        <v>0.0</v>
      </c>
      <c r="E156" s="2"/>
      <c r="F156" s="1" t="s">
        <v>30</v>
      </c>
      <c r="G156" s="1" t="s">
        <v>19</v>
      </c>
      <c r="H156" s="1" t="s">
        <v>10867</v>
      </c>
      <c r="I156" s="1" t="s">
        <v>10868</v>
      </c>
      <c r="J156" s="1" t="s">
        <v>10868</v>
      </c>
      <c r="K156" s="2"/>
      <c r="L156" s="1">
        <v>-3.0</v>
      </c>
      <c r="M156" s="1"/>
      <c r="N156" s="1">
        <v>11.545683333333333</v>
      </c>
      <c r="O156" s="1" t="s">
        <v>10363</v>
      </c>
      <c r="P156" s="1" t="s">
        <v>10605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36</v>
      </c>
      <c r="B157" s="1" t="s">
        <v>17</v>
      </c>
      <c r="C157" s="1">
        <v>987.0</v>
      </c>
      <c r="D157" s="1">
        <v>0.0</v>
      </c>
      <c r="E157" s="1" t="s">
        <v>37</v>
      </c>
      <c r="F157" s="1" t="s">
        <v>30</v>
      </c>
      <c r="G157" s="1" t="s">
        <v>31</v>
      </c>
      <c r="H157" s="1" t="s">
        <v>10869</v>
      </c>
      <c r="I157" s="1" t="s">
        <v>10870</v>
      </c>
      <c r="J157" s="1" t="s">
        <v>10870</v>
      </c>
      <c r="K157" s="2"/>
      <c r="L157" s="1">
        <v>-1.0</v>
      </c>
      <c r="M157" s="1"/>
      <c r="N157" s="1">
        <v>18.525366666666667</v>
      </c>
      <c r="O157" s="1" t="s">
        <v>10396</v>
      </c>
      <c r="P157" s="1" t="s">
        <v>10871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36</v>
      </c>
      <c r="B158" s="1" t="s">
        <v>17</v>
      </c>
      <c r="C158" s="1">
        <v>618.0</v>
      </c>
      <c r="D158" s="1">
        <v>0.0</v>
      </c>
      <c r="E158" s="1" t="s">
        <v>37</v>
      </c>
      <c r="F158" s="1" t="s">
        <v>30</v>
      </c>
      <c r="G158" s="1" t="s">
        <v>31</v>
      </c>
      <c r="H158" s="1" t="s">
        <v>10872</v>
      </c>
      <c r="I158" s="1" t="s">
        <v>10873</v>
      </c>
      <c r="J158" s="1" t="s">
        <v>10873</v>
      </c>
      <c r="K158" s="2"/>
      <c r="L158" s="1">
        <v>-7.0</v>
      </c>
      <c r="M158" s="1"/>
      <c r="N158" s="1">
        <v>12.01095</v>
      </c>
      <c r="O158" s="1" t="s">
        <v>10396</v>
      </c>
      <c r="P158" s="1" t="s">
        <v>10874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36</v>
      </c>
      <c r="B159" s="1" t="s">
        <v>17</v>
      </c>
      <c r="C159" s="1">
        <v>264.0</v>
      </c>
      <c r="D159" s="1">
        <v>0.0</v>
      </c>
      <c r="E159" s="1" t="s">
        <v>37</v>
      </c>
      <c r="F159" s="1" t="s">
        <v>30</v>
      </c>
      <c r="G159" s="1" t="s">
        <v>31</v>
      </c>
      <c r="H159" s="1" t="s">
        <v>10875</v>
      </c>
      <c r="I159" s="1" t="s">
        <v>10876</v>
      </c>
      <c r="J159" s="1" t="s">
        <v>10876</v>
      </c>
      <c r="K159" s="2"/>
      <c r="L159" s="1">
        <v>-7.0</v>
      </c>
      <c r="M159" s="1"/>
      <c r="N159" s="1">
        <v>7.5019833333333334</v>
      </c>
      <c r="O159" s="1" t="s">
        <v>10396</v>
      </c>
      <c r="P159" s="1" t="s">
        <v>10877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24</v>
      </c>
      <c r="B160" s="1" t="s">
        <v>17</v>
      </c>
      <c r="C160" s="1">
        <v>374.0</v>
      </c>
      <c r="D160" s="1">
        <v>0.0</v>
      </c>
      <c r="E160" s="1" t="s">
        <v>10785</v>
      </c>
      <c r="F160" s="1" t="s">
        <v>62</v>
      </c>
      <c r="G160" s="1" t="s">
        <v>31</v>
      </c>
      <c r="H160" s="1" t="s">
        <v>10878</v>
      </c>
      <c r="I160" s="1" t="s">
        <v>10879</v>
      </c>
      <c r="J160" s="1" t="s">
        <v>10880</v>
      </c>
      <c r="K160" s="1" t="s">
        <v>10881</v>
      </c>
      <c r="L160" s="1">
        <v>-6.0</v>
      </c>
      <c r="M160" s="1">
        <v>0.012716666666666666</v>
      </c>
      <c r="N160" s="1">
        <v>16.07455</v>
      </c>
      <c r="O160" s="1" t="s">
        <v>27</v>
      </c>
      <c r="P160" s="1" t="s">
        <v>10882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36</v>
      </c>
      <c r="B161" s="1" t="s">
        <v>17</v>
      </c>
      <c r="C161" s="1">
        <v>329.0</v>
      </c>
      <c r="D161" s="1">
        <v>0.0</v>
      </c>
      <c r="E161" s="1" t="s">
        <v>37</v>
      </c>
      <c r="F161" s="1" t="s">
        <v>30</v>
      </c>
      <c r="G161" s="1" t="s">
        <v>31</v>
      </c>
      <c r="H161" s="1" t="s">
        <v>10883</v>
      </c>
      <c r="I161" s="1" t="s">
        <v>10884</v>
      </c>
      <c r="J161" s="1" t="s">
        <v>10884</v>
      </c>
      <c r="K161" s="2"/>
      <c r="L161" s="1">
        <v>-4.0</v>
      </c>
      <c r="M161" s="1"/>
      <c r="N161" s="1">
        <v>10.049916666666666</v>
      </c>
      <c r="O161" s="1" t="s">
        <v>10396</v>
      </c>
      <c r="P161" s="1" t="s">
        <v>10447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29</v>
      </c>
      <c r="B162" s="1" t="s">
        <v>17</v>
      </c>
      <c r="C162" s="1">
        <v>632.0</v>
      </c>
      <c r="D162" s="1">
        <v>0.0</v>
      </c>
      <c r="E162" s="2"/>
      <c r="F162" s="1" t="s">
        <v>30</v>
      </c>
      <c r="G162" s="1" t="s">
        <v>31</v>
      </c>
      <c r="H162" s="1" t="s">
        <v>10885</v>
      </c>
      <c r="I162" s="1" t="s">
        <v>10886</v>
      </c>
      <c r="J162" s="1" t="s">
        <v>10886</v>
      </c>
      <c r="K162" s="2"/>
      <c r="L162" s="1">
        <v>-1.0</v>
      </c>
      <c r="M162" s="1"/>
      <c r="N162" s="1">
        <v>18.82075</v>
      </c>
      <c r="O162" s="1" t="s">
        <v>10363</v>
      </c>
      <c r="P162" s="1" t="s">
        <v>10887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98</v>
      </c>
      <c r="B163" s="1" t="s">
        <v>17</v>
      </c>
      <c r="C163" s="3">
        <v>329.0</v>
      </c>
      <c r="D163" s="1">
        <v>0.0</v>
      </c>
      <c r="E163" s="1" t="s">
        <v>10888</v>
      </c>
      <c r="F163" s="1" t="s">
        <v>30</v>
      </c>
      <c r="G163" s="1" t="s">
        <v>31</v>
      </c>
      <c r="H163" s="1" t="s">
        <v>10889</v>
      </c>
      <c r="I163" s="1" t="s">
        <v>10890</v>
      </c>
      <c r="J163" s="1" t="s">
        <v>10890</v>
      </c>
      <c r="K163" s="2"/>
      <c r="L163" s="1">
        <v>2.0</v>
      </c>
      <c r="M163" s="1"/>
      <c r="N163" s="1">
        <v>17.92595</v>
      </c>
      <c r="O163" s="1" t="s">
        <v>10363</v>
      </c>
      <c r="P163" s="1" t="s">
        <v>10891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36</v>
      </c>
      <c r="B164" s="1" t="s">
        <v>17</v>
      </c>
      <c r="C164" s="1">
        <v>329.0</v>
      </c>
      <c r="D164" s="1">
        <v>0.0</v>
      </c>
      <c r="E164" s="1" t="s">
        <v>37</v>
      </c>
      <c r="F164" s="1" t="s">
        <v>30</v>
      </c>
      <c r="G164" s="1" t="s">
        <v>31</v>
      </c>
      <c r="H164" s="1" t="s">
        <v>10892</v>
      </c>
      <c r="I164" s="1" t="s">
        <v>10893</v>
      </c>
      <c r="J164" s="1" t="s">
        <v>10893</v>
      </c>
      <c r="K164" s="2"/>
      <c r="L164" s="1">
        <v>-6.0</v>
      </c>
      <c r="M164" s="1"/>
      <c r="N164" s="1">
        <v>8.7264</v>
      </c>
      <c r="O164" s="1" t="s">
        <v>10396</v>
      </c>
      <c r="P164" s="1" t="s">
        <v>10894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24</v>
      </c>
      <c r="B165" s="1" t="s">
        <v>17</v>
      </c>
      <c r="C165" s="1">
        <v>247.0</v>
      </c>
      <c r="D165" s="1">
        <v>62.0</v>
      </c>
      <c r="E165" s="2"/>
      <c r="F165" s="1" t="s">
        <v>18</v>
      </c>
      <c r="G165" s="1" t="s">
        <v>167</v>
      </c>
      <c r="H165" s="1" t="s">
        <v>10895</v>
      </c>
      <c r="I165" s="1" t="s">
        <v>10896</v>
      </c>
      <c r="J165" s="1" t="s">
        <v>10896</v>
      </c>
      <c r="K165" s="2"/>
      <c r="L165" s="1">
        <v>0.0</v>
      </c>
      <c r="M165" s="1"/>
      <c r="N165" s="1">
        <v>23.280966666666668</v>
      </c>
      <c r="O165" s="1" t="s">
        <v>27</v>
      </c>
      <c r="P165" s="1" t="s">
        <v>10897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24</v>
      </c>
      <c r="B166" s="1" t="s">
        <v>17</v>
      </c>
      <c r="C166" s="1">
        <v>245.0</v>
      </c>
      <c r="D166" s="1">
        <v>61.0</v>
      </c>
      <c r="E166" s="2"/>
      <c r="F166" s="1" t="s">
        <v>18</v>
      </c>
      <c r="G166" s="1" t="s">
        <v>19</v>
      </c>
      <c r="H166" s="1" t="s">
        <v>10898</v>
      </c>
      <c r="I166" s="1" t="s">
        <v>10899</v>
      </c>
      <c r="J166" s="1" t="s">
        <v>10899</v>
      </c>
      <c r="K166" s="2"/>
      <c r="L166" s="1">
        <v>1.0</v>
      </c>
      <c r="M166" s="1"/>
      <c r="N166" s="1">
        <v>20.234133333333332</v>
      </c>
      <c r="O166" s="1" t="s">
        <v>27</v>
      </c>
      <c r="P166" s="1" t="s">
        <v>10900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36</v>
      </c>
      <c r="B167" s="1" t="s">
        <v>17</v>
      </c>
      <c r="C167" s="3">
        <v>268.0</v>
      </c>
      <c r="D167" s="1">
        <v>0.0</v>
      </c>
      <c r="E167" s="1" t="s">
        <v>37</v>
      </c>
      <c r="F167" s="1" t="s">
        <v>30</v>
      </c>
      <c r="G167" s="1" t="s">
        <v>31</v>
      </c>
      <c r="H167" s="1" t="s">
        <v>10901</v>
      </c>
      <c r="I167" s="1" t="s">
        <v>10902</v>
      </c>
      <c r="J167" s="1" t="s">
        <v>10902</v>
      </c>
      <c r="K167" s="2"/>
      <c r="L167" s="1">
        <v>-4.0</v>
      </c>
      <c r="M167" s="1"/>
      <c r="N167" s="1">
        <v>10.7333</v>
      </c>
      <c r="O167" s="1" t="s">
        <v>10396</v>
      </c>
      <c r="P167" s="1" t="s">
        <v>10903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36</v>
      </c>
      <c r="B168" s="1" t="s">
        <v>17</v>
      </c>
      <c r="C168" s="1">
        <v>756.0</v>
      </c>
      <c r="D168" s="1">
        <v>0.0</v>
      </c>
      <c r="E168" s="1" t="s">
        <v>37</v>
      </c>
      <c r="F168" s="1" t="s">
        <v>30</v>
      </c>
      <c r="G168" s="1" t="s">
        <v>31</v>
      </c>
      <c r="H168" s="1" t="s">
        <v>10904</v>
      </c>
      <c r="I168" s="1" t="s">
        <v>10905</v>
      </c>
      <c r="J168" s="1" t="s">
        <v>10905</v>
      </c>
      <c r="K168" s="2"/>
      <c r="L168" s="1">
        <v>1.0</v>
      </c>
      <c r="M168" s="1"/>
      <c r="N168" s="1">
        <v>21.975533333333335</v>
      </c>
      <c r="O168" s="1" t="s">
        <v>10396</v>
      </c>
      <c r="P168" s="1" t="s">
        <v>10906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29</v>
      </c>
      <c r="B169" s="1" t="s">
        <v>17</v>
      </c>
      <c r="C169" s="1">
        <v>1211.0</v>
      </c>
      <c r="D169" s="1">
        <v>0.0</v>
      </c>
      <c r="E169" s="2"/>
      <c r="F169" s="1" t="s">
        <v>30</v>
      </c>
      <c r="G169" s="1" t="s">
        <v>31</v>
      </c>
      <c r="H169" s="1" t="s">
        <v>10907</v>
      </c>
      <c r="I169" s="1" t="s">
        <v>10908</v>
      </c>
      <c r="J169" s="1" t="s">
        <v>10908</v>
      </c>
      <c r="K169" s="2"/>
      <c r="L169" s="1">
        <v>-7.0</v>
      </c>
      <c r="M169" s="1"/>
      <c r="N169" s="1">
        <v>12.909733333333334</v>
      </c>
      <c r="O169" s="1" t="s">
        <v>10363</v>
      </c>
      <c r="P169" s="1" t="s">
        <v>10909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24</v>
      </c>
      <c r="B170" s="1" t="s">
        <v>17</v>
      </c>
      <c r="C170" s="1">
        <v>563.0</v>
      </c>
      <c r="D170" s="1">
        <v>0.0</v>
      </c>
      <c r="E170" s="1" t="s">
        <v>10910</v>
      </c>
      <c r="F170" s="1" t="s">
        <v>62</v>
      </c>
      <c r="G170" s="1" t="s">
        <v>31</v>
      </c>
      <c r="H170" s="1" t="s">
        <v>10911</v>
      </c>
      <c r="I170" s="1" t="s">
        <v>10912</v>
      </c>
      <c r="J170" s="1" t="s">
        <v>10913</v>
      </c>
      <c r="K170" s="1" t="s">
        <v>10914</v>
      </c>
      <c r="L170" s="1">
        <v>1.0</v>
      </c>
      <c r="M170" s="1">
        <v>0.018583333333333334</v>
      </c>
      <c r="N170" s="1">
        <v>30.409283333333335</v>
      </c>
      <c r="O170" s="1" t="s">
        <v>27</v>
      </c>
      <c r="P170" s="1" t="s">
        <v>10915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36</v>
      </c>
      <c r="B171" s="1" t="s">
        <v>17</v>
      </c>
      <c r="C171" s="1">
        <v>429.0</v>
      </c>
      <c r="D171" s="1">
        <v>0.0</v>
      </c>
      <c r="E171" s="1" t="s">
        <v>37</v>
      </c>
      <c r="F171" s="1" t="s">
        <v>30</v>
      </c>
      <c r="G171" s="1" t="s">
        <v>31</v>
      </c>
      <c r="H171" s="1" t="s">
        <v>10916</v>
      </c>
      <c r="I171" s="1" t="s">
        <v>10917</v>
      </c>
      <c r="J171" s="1" t="s">
        <v>10917</v>
      </c>
      <c r="K171" s="2"/>
      <c r="L171" s="1">
        <v>-3.0</v>
      </c>
      <c r="M171" s="1"/>
      <c r="N171" s="1">
        <v>11.170066666666667</v>
      </c>
      <c r="O171" s="1" t="s">
        <v>10396</v>
      </c>
      <c r="P171" s="1" t="s">
        <v>10918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36</v>
      </c>
      <c r="B172" s="1" t="s">
        <v>17</v>
      </c>
      <c r="C172" s="3">
        <v>329.0</v>
      </c>
      <c r="D172" s="1">
        <v>0.0</v>
      </c>
      <c r="E172" s="1" t="s">
        <v>37</v>
      </c>
      <c r="F172" s="1" t="s">
        <v>30</v>
      </c>
      <c r="G172" s="1" t="s">
        <v>31</v>
      </c>
      <c r="H172" s="1" t="s">
        <v>10919</v>
      </c>
      <c r="I172" s="1" t="s">
        <v>10920</v>
      </c>
      <c r="J172" s="1" t="s">
        <v>10920</v>
      </c>
      <c r="K172" s="2"/>
      <c r="L172" s="1">
        <v>-7.0</v>
      </c>
      <c r="M172" s="1"/>
      <c r="N172" s="1">
        <v>7.33175</v>
      </c>
      <c r="O172" s="1" t="s">
        <v>10396</v>
      </c>
      <c r="P172" s="1" t="s">
        <v>10921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29</v>
      </c>
      <c r="B173" s="1" t="s">
        <v>17</v>
      </c>
      <c r="C173" s="1">
        <v>528.0</v>
      </c>
      <c r="D173" s="1">
        <v>0.0</v>
      </c>
      <c r="E173" s="2"/>
      <c r="F173" s="1" t="s">
        <v>30</v>
      </c>
      <c r="G173" s="1" t="s">
        <v>31</v>
      </c>
      <c r="H173" s="1" t="s">
        <v>10922</v>
      </c>
      <c r="I173" s="1" t="s">
        <v>10923</v>
      </c>
      <c r="J173" s="1" t="s">
        <v>10923</v>
      </c>
      <c r="K173" s="2"/>
      <c r="L173" s="1">
        <v>-6.0</v>
      </c>
      <c r="M173" s="1"/>
      <c r="N173" s="1">
        <v>13.309516666666667</v>
      </c>
      <c r="O173" s="1" t="s">
        <v>10363</v>
      </c>
      <c r="P173" s="1" t="s">
        <v>10924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98</v>
      </c>
      <c r="B174" s="1" t="s">
        <v>17</v>
      </c>
      <c r="C174" s="1">
        <v>274.0</v>
      </c>
      <c r="D174" s="1">
        <v>0.0</v>
      </c>
      <c r="E174" s="2"/>
      <c r="F174" s="1" t="s">
        <v>18</v>
      </c>
      <c r="G174" s="1" t="s">
        <v>31</v>
      </c>
      <c r="H174" s="1" t="s">
        <v>10925</v>
      </c>
      <c r="I174" s="1" t="s">
        <v>10926</v>
      </c>
      <c r="J174" s="1" t="s">
        <v>10926</v>
      </c>
      <c r="K174" s="2"/>
      <c r="L174" s="1">
        <v>-4.0</v>
      </c>
      <c r="M174" s="1"/>
      <c r="N174" s="1">
        <v>10.745683333333334</v>
      </c>
      <c r="O174" s="1" t="s">
        <v>10363</v>
      </c>
      <c r="P174" s="1" t="s">
        <v>10927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24</v>
      </c>
      <c r="B175" s="1" t="s">
        <v>1749</v>
      </c>
      <c r="C175" s="3">
        <v>1319.0</v>
      </c>
      <c r="D175" s="1">
        <v>0.0</v>
      </c>
      <c r="E175" s="1" t="s">
        <v>10785</v>
      </c>
      <c r="F175" s="1" t="s">
        <v>62</v>
      </c>
      <c r="G175" s="1" t="s">
        <v>31</v>
      </c>
      <c r="H175" s="1" t="s">
        <v>10928</v>
      </c>
      <c r="I175" s="1" t="s">
        <v>10929</v>
      </c>
      <c r="J175" s="2"/>
      <c r="K175" s="1" t="s">
        <v>10930</v>
      </c>
      <c r="L175" s="1">
        <v>0.0</v>
      </c>
      <c r="M175" s="1">
        <v>0.0102</v>
      </c>
      <c r="N175" s="1">
        <v>9.061383333333334</v>
      </c>
      <c r="O175" s="1" t="s">
        <v>27</v>
      </c>
      <c r="P175" s="1" t="s">
        <v>10931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24</v>
      </c>
      <c r="B176" s="1" t="s">
        <v>17</v>
      </c>
      <c r="C176" s="1">
        <v>577.0</v>
      </c>
      <c r="D176" s="1">
        <v>181.0</v>
      </c>
      <c r="E176" s="2"/>
      <c r="F176" s="1" t="s">
        <v>18</v>
      </c>
      <c r="G176" s="1" t="s">
        <v>31</v>
      </c>
      <c r="H176" s="1" t="s">
        <v>10932</v>
      </c>
      <c r="I176" s="1" t="s">
        <v>10933</v>
      </c>
      <c r="J176" s="1" t="s">
        <v>10933</v>
      </c>
      <c r="K176" s="2"/>
      <c r="L176" s="1">
        <v>-5.0</v>
      </c>
      <c r="M176" s="1"/>
      <c r="N176" s="1">
        <v>18.287133333333333</v>
      </c>
      <c r="O176" s="1" t="s">
        <v>27</v>
      </c>
      <c r="P176" s="1" t="s">
        <v>10934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24</v>
      </c>
      <c r="B177" s="1" t="s">
        <v>17</v>
      </c>
      <c r="C177" s="1">
        <v>306.0</v>
      </c>
      <c r="D177" s="1">
        <v>0.0</v>
      </c>
      <c r="E177" s="1" t="s">
        <v>10785</v>
      </c>
      <c r="F177" s="1" t="s">
        <v>62</v>
      </c>
      <c r="G177" s="1" t="s">
        <v>31</v>
      </c>
      <c r="H177" s="1" t="s">
        <v>10935</v>
      </c>
      <c r="I177" s="1" t="s">
        <v>10936</v>
      </c>
      <c r="J177" s="1" t="s">
        <v>10937</v>
      </c>
      <c r="K177" s="1" t="s">
        <v>10938</v>
      </c>
      <c r="L177" s="1">
        <v>-1.0</v>
      </c>
      <c r="M177" s="1">
        <v>0.018016666666666667</v>
      </c>
      <c r="N177" s="1">
        <v>9.575416666666667</v>
      </c>
      <c r="O177" s="1" t="s">
        <v>27</v>
      </c>
      <c r="P177" s="1" t="s">
        <v>10939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29</v>
      </c>
      <c r="B178" s="1" t="s">
        <v>17</v>
      </c>
      <c r="C178" s="1">
        <v>394.0</v>
      </c>
      <c r="D178" s="1">
        <v>0.0</v>
      </c>
      <c r="E178" s="2"/>
      <c r="F178" s="1" t="s">
        <v>30</v>
      </c>
      <c r="G178" s="1" t="s">
        <v>31</v>
      </c>
      <c r="H178" s="1" t="s">
        <v>10940</v>
      </c>
      <c r="I178" s="1" t="s">
        <v>10941</v>
      </c>
      <c r="J178" s="1" t="s">
        <v>10941</v>
      </c>
      <c r="K178" s="2"/>
      <c r="L178" s="1">
        <v>0.0</v>
      </c>
      <c r="M178" s="1"/>
      <c r="N178" s="1">
        <v>15.2757</v>
      </c>
      <c r="O178" s="1" t="s">
        <v>10363</v>
      </c>
      <c r="P178" s="1" t="s">
        <v>10942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24</v>
      </c>
      <c r="B179" s="1" t="s">
        <v>17</v>
      </c>
      <c r="C179" s="1">
        <v>1319.0</v>
      </c>
      <c r="D179" s="1">
        <v>0.0</v>
      </c>
      <c r="E179" s="1" t="s">
        <v>10785</v>
      </c>
      <c r="F179" s="1" t="s">
        <v>62</v>
      </c>
      <c r="G179" s="1" t="s">
        <v>31</v>
      </c>
      <c r="H179" s="1" t="s">
        <v>10943</v>
      </c>
      <c r="I179" s="1" t="s">
        <v>10944</v>
      </c>
      <c r="J179" s="1" t="s">
        <v>10945</v>
      </c>
      <c r="K179" s="1" t="s">
        <v>10946</v>
      </c>
      <c r="L179" s="1">
        <v>-11.0</v>
      </c>
      <c r="M179" s="1">
        <v>0.012583333333333334</v>
      </c>
      <c r="N179" s="1">
        <v>23.255816666666668</v>
      </c>
      <c r="O179" s="1" t="s">
        <v>27</v>
      </c>
      <c r="P179" s="1" t="s">
        <v>10931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98</v>
      </c>
      <c r="B180" s="1" t="s">
        <v>17</v>
      </c>
      <c r="C180" s="3">
        <v>436.0</v>
      </c>
      <c r="D180" s="1">
        <v>0.0</v>
      </c>
      <c r="E180" s="1" t="s">
        <v>10510</v>
      </c>
      <c r="F180" s="1" t="s">
        <v>30</v>
      </c>
      <c r="G180" s="1" t="s">
        <v>31</v>
      </c>
      <c r="H180" s="1" t="s">
        <v>10947</v>
      </c>
      <c r="I180" s="1" t="s">
        <v>10948</v>
      </c>
      <c r="J180" s="1" t="s">
        <v>10948</v>
      </c>
      <c r="K180" s="2"/>
      <c r="L180" s="1">
        <v>-6.0</v>
      </c>
      <c r="M180" s="1"/>
      <c r="N180" s="1">
        <v>8.3256</v>
      </c>
      <c r="O180" s="1" t="s">
        <v>10363</v>
      </c>
      <c r="P180" s="1" t="s">
        <v>10949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29</v>
      </c>
      <c r="B181" s="1" t="s">
        <v>17</v>
      </c>
      <c r="C181" s="3">
        <v>329.0</v>
      </c>
      <c r="D181" s="1">
        <v>0.0</v>
      </c>
      <c r="E181" s="2"/>
      <c r="F181" s="1" t="s">
        <v>30</v>
      </c>
      <c r="G181" s="1" t="s">
        <v>31</v>
      </c>
      <c r="H181" s="1" t="s">
        <v>10950</v>
      </c>
      <c r="I181" s="1" t="s">
        <v>10951</v>
      </c>
      <c r="J181" s="1" t="s">
        <v>10951</v>
      </c>
      <c r="K181" s="2"/>
      <c r="L181" s="1">
        <v>-7.0</v>
      </c>
      <c r="M181" s="1"/>
      <c r="N181" s="1">
        <v>7.105833333333333</v>
      </c>
      <c r="O181" s="1" t="s">
        <v>10363</v>
      </c>
      <c r="P181" s="1" t="s">
        <v>10952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98</v>
      </c>
      <c r="B182" s="1" t="s">
        <v>17</v>
      </c>
      <c r="C182" s="1">
        <v>329.0</v>
      </c>
      <c r="D182" s="1">
        <v>0.0</v>
      </c>
      <c r="E182" s="1" t="s">
        <v>10953</v>
      </c>
      <c r="F182" s="1" t="s">
        <v>30</v>
      </c>
      <c r="G182" s="1" t="s">
        <v>31</v>
      </c>
      <c r="H182" s="1" t="s">
        <v>10954</v>
      </c>
      <c r="I182" s="1" t="s">
        <v>10955</v>
      </c>
      <c r="J182" s="1" t="s">
        <v>10955</v>
      </c>
      <c r="K182" s="2"/>
      <c r="L182" s="1">
        <v>-8.0</v>
      </c>
      <c r="M182" s="1"/>
      <c r="N182" s="1">
        <v>6.6397</v>
      </c>
      <c r="O182" s="1" t="s">
        <v>10363</v>
      </c>
      <c r="P182" s="1" t="s">
        <v>10956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36</v>
      </c>
      <c r="B183" s="1" t="s">
        <v>17</v>
      </c>
      <c r="C183" s="1">
        <v>528.0</v>
      </c>
      <c r="D183" s="1">
        <v>0.0</v>
      </c>
      <c r="E183" s="1" t="s">
        <v>37</v>
      </c>
      <c r="F183" s="1" t="s">
        <v>30</v>
      </c>
      <c r="G183" s="1" t="s">
        <v>31</v>
      </c>
      <c r="H183" s="1" t="s">
        <v>10957</v>
      </c>
      <c r="I183" s="1" t="s">
        <v>10958</v>
      </c>
      <c r="J183" s="1" t="s">
        <v>10958</v>
      </c>
      <c r="K183" s="2"/>
      <c r="L183" s="1">
        <v>-5.0</v>
      </c>
      <c r="M183" s="1"/>
      <c r="N183" s="1">
        <v>14.25795</v>
      </c>
      <c r="O183" s="1" t="s">
        <v>10396</v>
      </c>
      <c r="P183" s="1" t="s">
        <v>10959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29</v>
      </c>
      <c r="B184" s="1" t="s">
        <v>17</v>
      </c>
      <c r="C184" s="1">
        <v>413.0</v>
      </c>
      <c r="D184" s="1">
        <v>0.0</v>
      </c>
      <c r="E184" s="2"/>
      <c r="F184" s="1" t="s">
        <v>30</v>
      </c>
      <c r="G184" s="1" t="s">
        <v>31</v>
      </c>
      <c r="H184" s="1" t="s">
        <v>10960</v>
      </c>
      <c r="I184" s="1" t="s">
        <v>10961</v>
      </c>
      <c r="J184" s="1" t="s">
        <v>10961</v>
      </c>
      <c r="K184" s="2"/>
      <c r="L184" s="1">
        <v>-6.0</v>
      </c>
      <c r="M184" s="1"/>
      <c r="N184" s="1">
        <v>8.0166</v>
      </c>
      <c r="O184" s="1" t="s">
        <v>10363</v>
      </c>
      <c r="P184" s="1" t="s">
        <v>10962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36</v>
      </c>
      <c r="B185" s="1" t="s">
        <v>17</v>
      </c>
      <c r="C185" s="1">
        <v>672.0</v>
      </c>
      <c r="D185" s="1">
        <v>0.0</v>
      </c>
      <c r="E185" s="1" t="s">
        <v>37</v>
      </c>
      <c r="F185" s="1" t="s">
        <v>30</v>
      </c>
      <c r="G185" s="1" t="s">
        <v>31</v>
      </c>
      <c r="H185" s="1" t="s">
        <v>10963</v>
      </c>
      <c r="I185" s="1" t="s">
        <v>10964</v>
      </c>
      <c r="J185" s="1" t="s">
        <v>10964</v>
      </c>
      <c r="K185" s="2"/>
      <c r="L185" s="1">
        <v>-9.0</v>
      </c>
      <c r="M185" s="1"/>
      <c r="N185" s="1">
        <v>10.915133333333333</v>
      </c>
      <c r="O185" s="1" t="s">
        <v>10396</v>
      </c>
      <c r="P185" s="1" t="s">
        <v>10965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24</v>
      </c>
      <c r="B186" s="1" t="s">
        <v>17</v>
      </c>
      <c r="C186" s="3">
        <v>285.0</v>
      </c>
      <c r="D186" s="1">
        <v>61.0</v>
      </c>
      <c r="E186" s="2"/>
      <c r="F186" s="1" t="s">
        <v>18</v>
      </c>
      <c r="G186" s="1" t="s">
        <v>31</v>
      </c>
      <c r="H186" s="1" t="s">
        <v>10966</v>
      </c>
      <c r="I186" s="1" t="s">
        <v>10967</v>
      </c>
      <c r="J186" s="1" t="s">
        <v>10967</v>
      </c>
      <c r="K186" s="2"/>
      <c r="L186" s="1">
        <v>-9.0</v>
      </c>
      <c r="M186" s="1"/>
      <c r="N186" s="1">
        <v>9.393416666666667</v>
      </c>
      <c r="O186" s="1" t="s">
        <v>27</v>
      </c>
      <c r="P186" s="1" t="s">
        <v>10968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29</v>
      </c>
      <c r="B187" s="3" t="s">
        <v>17</v>
      </c>
      <c r="C187" s="1">
        <v>369.0</v>
      </c>
      <c r="D187" s="1">
        <v>0.0</v>
      </c>
      <c r="E187" s="2"/>
      <c r="F187" s="1" t="s">
        <v>30</v>
      </c>
      <c r="G187" s="1" t="s">
        <v>31</v>
      </c>
      <c r="H187" s="1" t="s">
        <v>10969</v>
      </c>
      <c r="I187" s="1" t="s">
        <v>10970</v>
      </c>
      <c r="J187" s="1" t="s">
        <v>10970</v>
      </c>
      <c r="K187" s="2"/>
      <c r="L187" s="1">
        <v>-4.0</v>
      </c>
      <c r="M187" s="1"/>
      <c r="N187" s="1">
        <v>10.851583333333334</v>
      </c>
      <c r="O187" s="1" t="s">
        <v>10363</v>
      </c>
      <c r="P187" s="1" t="s">
        <v>10971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29</v>
      </c>
      <c r="B188" s="1" t="s">
        <v>17</v>
      </c>
      <c r="C188" s="1">
        <v>304.0</v>
      </c>
      <c r="D188" s="1">
        <v>0.0</v>
      </c>
      <c r="E188" s="2"/>
      <c r="F188" s="1" t="s">
        <v>30</v>
      </c>
      <c r="G188" s="1" t="s">
        <v>31</v>
      </c>
      <c r="H188" s="1" t="s">
        <v>10972</v>
      </c>
      <c r="I188" s="1" t="s">
        <v>10973</v>
      </c>
      <c r="J188" s="1" t="s">
        <v>10973</v>
      </c>
      <c r="K188" s="2"/>
      <c r="L188" s="1">
        <v>-7.0</v>
      </c>
      <c r="M188" s="1"/>
      <c r="N188" s="1">
        <v>7.986</v>
      </c>
      <c r="O188" s="1" t="s">
        <v>10363</v>
      </c>
      <c r="P188" s="1" t="s">
        <v>10974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36</v>
      </c>
      <c r="B189" s="1" t="s">
        <v>17</v>
      </c>
      <c r="C189" s="1">
        <v>264.0</v>
      </c>
      <c r="D189" s="1">
        <v>0.0</v>
      </c>
      <c r="E189" s="1" t="s">
        <v>37</v>
      </c>
      <c r="F189" s="1" t="s">
        <v>30</v>
      </c>
      <c r="G189" s="1" t="s">
        <v>31</v>
      </c>
      <c r="H189" s="1" t="s">
        <v>10975</v>
      </c>
      <c r="I189" s="1" t="s">
        <v>10976</v>
      </c>
      <c r="J189" s="1" t="s">
        <v>10976</v>
      </c>
      <c r="K189" s="2"/>
      <c r="L189" s="1">
        <v>-8.0</v>
      </c>
      <c r="M189" s="1"/>
      <c r="N189" s="1">
        <v>6.308433333333333</v>
      </c>
      <c r="O189" s="1" t="s">
        <v>10396</v>
      </c>
      <c r="P189" s="1" t="s">
        <v>10663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29</v>
      </c>
      <c r="B190" s="1" t="s">
        <v>17</v>
      </c>
      <c r="C190" s="3">
        <v>463.0</v>
      </c>
      <c r="D190" s="1">
        <v>0.0</v>
      </c>
      <c r="E190" s="2"/>
      <c r="F190" s="1" t="s">
        <v>30</v>
      </c>
      <c r="G190" s="1" t="s">
        <v>19</v>
      </c>
      <c r="H190" s="1" t="s">
        <v>10977</v>
      </c>
      <c r="I190" s="1" t="s">
        <v>10978</v>
      </c>
      <c r="J190" s="1" t="s">
        <v>10978</v>
      </c>
      <c r="K190" s="2"/>
      <c r="L190" s="1">
        <v>-7.0</v>
      </c>
      <c r="M190" s="1"/>
      <c r="N190" s="1">
        <v>7.61205</v>
      </c>
      <c r="O190" s="1" t="s">
        <v>10363</v>
      </c>
      <c r="P190" s="1" t="s">
        <v>10979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16</v>
      </c>
      <c r="B191" s="1" t="s">
        <v>17</v>
      </c>
      <c r="C191" s="1">
        <v>309.0</v>
      </c>
      <c r="D191" s="1">
        <v>0.0</v>
      </c>
      <c r="E191" s="2"/>
      <c r="F191" s="1" t="s">
        <v>18</v>
      </c>
      <c r="G191" s="1" t="s">
        <v>19</v>
      </c>
      <c r="H191" s="1" t="s">
        <v>10980</v>
      </c>
      <c r="I191" s="1" t="s">
        <v>10981</v>
      </c>
      <c r="J191" s="1" t="s">
        <v>10981</v>
      </c>
      <c r="K191" s="2"/>
      <c r="L191" s="1">
        <v>0.0</v>
      </c>
      <c r="M191" s="1"/>
      <c r="N191" s="1">
        <v>6.204133333333333</v>
      </c>
      <c r="O191" s="1" t="s">
        <v>22</v>
      </c>
      <c r="P191" s="1" t="s">
        <v>10982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16</v>
      </c>
      <c r="B192" s="1" t="s">
        <v>17</v>
      </c>
      <c r="C192" s="1">
        <v>309.0</v>
      </c>
      <c r="D192" s="1">
        <v>0.0</v>
      </c>
      <c r="E192" s="2"/>
      <c r="F192" s="1" t="s">
        <v>18</v>
      </c>
      <c r="G192" s="1" t="s">
        <v>19</v>
      </c>
      <c r="H192" s="1" t="s">
        <v>10983</v>
      </c>
      <c r="I192" s="1" t="s">
        <v>10984</v>
      </c>
      <c r="J192" s="1" t="s">
        <v>10984</v>
      </c>
      <c r="K192" s="2"/>
      <c r="L192" s="1">
        <v>1.0</v>
      </c>
      <c r="M192" s="1"/>
      <c r="N192" s="1">
        <v>7.226733333333334</v>
      </c>
      <c r="O192" s="1" t="s">
        <v>22</v>
      </c>
      <c r="P192" s="1" t="s">
        <v>10985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29</v>
      </c>
      <c r="B193" s="1" t="s">
        <v>354</v>
      </c>
      <c r="C193" s="1">
        <v>264.0</v>
      </c>
      <c r="D193" s="1">
        <v>0.0</v>
      </c>
      <c r="E193" s="2"/>
      <c r="F193" s="1" t="s">
        <v>30</v>
      </c>
      <c r="G193" s="1" t="s">
        <v>31</v>
      </c>
      <c r="H193" s="1" t="s">
        <v>10986</v>
      </c>
      <c r="I193" s="1" t="s">
        <v>10987</v>
      </c>
      <c r="J193" s="1" t="s">
        <v>10987</v>
      </c>
      <c r="K193" s="2"/>
      <c r="L193" s="1">
        <v>-9.0</v>
      </c>
      <c r="M193" s="1"/>
      <c r="N193" s="1">
        <v>5.7865</v>
      </c>
      <c r="O193" s="1" t="s">
        <v>10363</v>
      </c>
      <c r="P193" s="1" t="s">
        <v>10475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24</v>
      </c>
      <c r="B194" s="1" t="s">
        <v>17</v>
      </c>
      <c r="C194" s="1">
        <v>812.0</v>
      </c>
      <c r="D194" s="1">
        <v>0.0</v>
      </c>
      <c r="E194" s="1" t="s">
        <v>10785</v>
      </c>
      <c r="F194" s="1" t="s">
        <v>62</v>
      </c>
      <c r="G194" s="1" t="s">
        <v>31</v>
      </c>
      <c r="H194" s="1" t="s">
        <v>10988</v>
      </c>
      <c r="I194" s="1" t="s">
        <v>10989</v>
      </c>
      <c r="J194" s="1" t="s">
        <v>10990</v>
      </c>
      <c r="K194" s="1" t="s">
        <v>10991</v>
      </c>
      <c r="L194" s="1">
        <v>-17.0</v>
      </c>
      <c r="M194" s="1">
        <v>0.013133333333333334</v>
      </c>
      <c r="N194" s="1">
        <v>21.794516666666667</v>
      </c>
      <c r="O194" s="1" t="s">
        <v>27</v>
      </c>
      <c r="P194" s="1" t="s">
        <v>10992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29</v>
      </c>
      <c r="B195" s="1" t="s">
        <v>354</v>
      </c>
      <c r="C195" s="1">
        <v>329.0</v>
      </c>
      <c r="D195" s="1">
        <v>0.0</v>
      </c>
      <c r="E195" s="2"/>
      <c r="F195" s="1" t="s">
        <v>30</v>
      </c>
      <c r="G195" s="1" t="s">
        <v>31</v>
      </c>
      <c r="H195" s="1" t="s">
        <v>10993</v>
      </c>
      <c r="I195" s="1" t="s">
        <v>10994</v>
      </c>
      <c r="J195" s="1" t="s">
        <v>10994</v>
      </c>
      <c r="K195" s="2"/>
      <c r="L195" s="1">
        <v>-9.0</v>
      </c>
      <c r="M195" s="1"/>
      <c r="N195" s="1">
        <v>5.076183333333334</v>
      </c>
      <c r="O195" s="1" t="s">
        <v>10363</v>
      </c>
      <c r="P195" s="1" t="s">
        <v>10995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24</v>
      </c>
      <c r="B196" s="1" t="s">
        <v>17</v>
      </c>
      <c r="C196" s="1">
        <v>247.0</v>
      </c>
      <c r="D196" s="1">
        <v>62.0</v>
      </c>
      <c r="E196" s="2"/>
      <c r="F196" s="1" t="s">
        <v>18</v>
      </c>
      <c r="G196" s="1" t="s">
        <v>167</v>
      </c>
      <c r="H196" s="1" t="s">
        <v>10996</v>
      </c>
      <c r="I196" s="1" t="s">
        <v>10997</v>
      </c>
      <c r="J196" s="1" t="s">
        <v>10997</v>
      </c>
      <c r="K196" s="2"/>
      <c r="L196" s="1">
        <v>-11.0</v>
      </c>
      <c r="M196" s="1"/>
      <c r="N196" s="1">
        <v>7.355733333333333</v>
      </c>
      <c r="O196" s="1" t="s">
        <v>27</v>
      </c>
      <c r="P196" s="1" t="s">
        <v>10998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98</v>
      </c>
      <c r="B197" s="1" t="s">
        <v>354</v>
      </c>
      <c r="C197" s="1">
        <v>321.0</v>
      </c>
      <c r="D197" s="1">
        <v>0.0</v>
      </c>
      <c r="E197" s="1" t="s">
        <v>4726</v>
      </c>
      <c r="F197" s="1" t="s">
        <v>30</v>
      </c>
      <c r="G197" s="1" t="s">
        <v>31</v>
      </c>
      <c r="H197" s="1" t="s">
        <v>10999</v>
      </c>
      <c r="I197" s="1" t="s">
        <v>11000</v>
      </c>
      <c r="J197" s="1" t="s">
        <v>11000</v>
      </c>
      <c r="K197" s="2"/>
      <c r="L197" s="1">
        <v>-7.0</v>
      </c>
      <c r="M197" s="1"/>
      <c r="N197" s="1">
        <v>7.126683333333333</v>
      </c>
      <c r="O197" s="1" t="s">
        <v>10363</v>
      </c>
      <c r="P197" s="1" t="s">
        <v>5643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36</v>
      </c>
      <c r="B198" s="1" t="s">
        <v>17</v>
      </c>
      <c r="C198" s="1">
        <v>346.0</v>
      </c>
      <c r="D198" s="1">
        <v>0.0</v>
      </c>
      <c r="E198" s="1" t="s">
        <v>37</v>
      </c>
      <c r="F198" s="1" t="s">
        <v>30</v>
      </c>
      <c r="G198" s="1" t="s">
        <v>31</v>
      </c>
      <c r="H198" s="1" t="s">
        <v>11001</v>
      </c>
      <c r="I198" s="1" t="s">
        <v>11002</v>
      </c>
      <c r="J198" s="1" t="s">
        <v>11002</v>
      </c>
      <c r="K198" s="2"/>
      <c r="L198" s="1">
        <v>-8.0</v>
      </c>
      <c r="M198" s="1"/>
      <c r="N198" s="1">
        <v>6.9861</v>
      </c>
      <c r="O198" s="1" t="s">
        <v>10396</v>
      </c>
      <c r="P198" s="1" t="s">
        <v>11003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24</v>
      </c>
      <c r="B199" s="1" t="s">
        <v>17</v>
      </c>
      <c r="C199" s="1">
        <v>446.0</v>
      </c>
      <c r="D199" s="1">
        <v>112.0</v>
      </c>
      <c r="E199" s="2"/>
      <c r="F199" s="1" t="s">
        <v>18</v>
      </c>
      <c r="G199" s="1" t="s">
        <v>167</v>
      </c>
      <c r="H199" s="1" t="s">
        <v>11004</v>
      </c>
      <c r="I199" s="1" t="s">
        <v>11005</v>
      </c>
      <c r="J199" s="1" t="s">
        <v>11005</v>
      </c>
      <c r="K199" s="2"/>
      <c r="L199" s="1">
        <v>-10.0</v>
      </c>
      <c r="M199" s="1"/>
      <c r="N199" s="1">
        <v>8.45475</v>
      </c>
      <c r="O199" s="1" t="s">
        <v>27</v>
      </c>
      <c r="P199" s="1" t="s">
        <v>11006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24</v>
      </c>
      <c r="B200" s="1" t="s">
        <v>17</v>
      </c>
      <c r="C200" s="1">
        <v>568.0</v>
      </c>
      <c r="D200" s="1">
        <v>0.0</v>
      </c>
      <c r="E200" s="1" t="s">
        <v>10910</v>
      </c>
      <c r="F200" s="1" t="s">
        <v>62</v>
      </c>
      <c r="G200" s="1" t="s">
        <v>31</v>
      </c>
      <c r="H200" s="1" t="s">
        <v>11007</v>
      </c>
      <c r="I200" s="1" t="s">
        <v>11008</v>
      </c>
      <c r="J200" s="1" t="s">
        <v>11009</v>
      </c>
      <c r="K200" s="1" t="s">
        <v>11010</v>
      </c>
      <c r="L200" s="1">
        <v>-1.0</v>
      </c>
      <c r="M200" s="1">
        <v>0.014383333333333333</v>
      </c>
      <c r="N200" s="1">
        <v>21.754666666666665</v>
      </c>
      <c r="O200" s="1" t="s">
        <v>27</v>
      </c>
      <c r="P200" s="1" t="s">
        <v>11011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24</v>
      </c>
      <c r="B201" s="1" t="s">
        <v>17</v>
      </c>
      <c r="C201" s="1">
        <v>547.0</v>
      </c>
      <c r="D201" s="1">
        <v>0.0</v>
      </c>
      <c r="E201" s="1" t="s">
        <v>10910</v>
      </c>
      <c r="F201" s="1" t="s">
        <v>62</v>
      </c>
      <c r="G201" s="1" t="s">
        <v>31</v>
      </c>
      <c r="H201" s="1" t="s">
        <v>11012</v>
      </c>
      <c r="I201" s="1" t="s">
        <v>11013</v>
      </c>
      <c r="J201" s="1" t="s">
        <v>11014</v>
      </c>
      <c r="K201" s="1" t="s">
        <v>11015</v>
      </c>
      <c r="L201" s="1">
        <v>0.0</v>
      </c>
      <c r="M201" s="1">
        <v>0.02165</v>
      </c>
      <c r="N201" s="1">
        <v>27.230266666666665</v>
      </c>
      <c r="O201" s="1" t="s">
        <v>27</v>
      </c>
      <c r="P201" s="1" t="s">
        <v>11016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24</v>
      </c>
      <c r="B202" s="1" t="s">
        <v>17</v>
      </c>
      <c r="C202" s="1">
        <v>250.0</v>
      </c>
      <c r="D202" s="1">
        <v>0.0</v>
      </c>
      <c r="E202" s="1" t="s">
        <v>10910</v>
      </c>
      <c r="F202" s="1" t="s">
        <v>62</v>
      </c>
      <c r="G202" s="1" t="s">
        <v>31</v>
      </c>
      <c r="H202" s="1" t="s">
        <v>11017</v>
      </c>
      <c r="I202" s="1" t="s">
        <v>11018</v>
      </c>
      <c r="J202" s="1" t="s">
        <v>11019</v>
      </c>
      <c r="K202" s="1" t="s">
        <v>11020</v>
      </c>
      <c r="L202" s="1">
        <v>-14.0</v>
      </c>
      <c r="M202" s="1">
        <v>0.012266666666666667</v>
      </c>
      <c r="N202" s="1">
        <v>7.4425</v>
      </c>
      <c r="O202" s="1" t="s">
        <v>27</v>
      </c>
      <c r="P202" s="1" t="s">
        <v>11021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24</v>
      </c>
      <c r="B203" s="1" t="s">
        <v>17</v>
      </c>
      <c r="C203" s="1">
        <v>479.0</v>
      </c>
      <c r="D203" s="1">
        <v>0.0</v>
      </c>
      <c r="E203" s="1" t="s">
        <v>10910</v>
      </c>
      <c r="F203" s="1" t="s">
        <v>62</v>
      </c>
      <c r="G203" s="1" t="s">
        <v>31</v>
      </c>
      <c r="H203" s="1" t="s">
        <v>11022</v>
      </c>
      <c r="I203" s="1" t="s">
        <v>11023</v>
      </c>
      <c r="J203" s="1" t="s">
        <v>11024</v>
      </c>
      <c r="K203" s="1" t="s">
        <v>11025</v>
      </c>
      <c r="L203" s="1">
        <v>2.0</v>
      </c>
      <c r="M203" s="1">
        <v>0.013566666666666666</v>
      </c>
      <c r="N203" s="1">
        <v>6.50375</v>
      </c>
      <c r="O203" s="1" t="s">
        <v>27</v>
      </c>
      <c r="P203" s="1" t="s">
        <v>11026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36</v>
      </c>
      <c r="B204" s="1" t="s">
        <v>17</v>
      </c>
      <c r="C204" s="1">
        <v>416.0</v>
      </c>
      <c r="D204" s="1">
        <v>0.0</v>
      </c>
      <c r="E204" s="1" t="s">
        <v>37</v>
      </c>
      <c r="F204" s="1" t="s">
        <v>30</v>
      </c>
      <c r="G204" s="1" t="s">
        <v>31</v>
      </c>
      <c r="H204" s="1" t="s">
        <v>11027</v>
      </c>
      <c r="I204" s="1" t="s">
        <v>11028</v>
      </c>
      <c r="J204" s="1" t="s">
        <v>11028</v>
      </c>
      <c r="K204" s="2"/>
      <c r="L204" s="1">
        <v>-5.0</v>
      </c>
      <c r="M204" s="1"/>
      <c r="N204" s="1">
        <v>9.658816666666667</v>
      </c>
      <c r="O204" s="1" t="s">
        <v>10396</v>
      </c>
      <c r="P204" s="1" t="s">
        <v>11029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36</v>
      </c>
      <c r="B205" s="1" t="s">
        <v>17</v>
      </c>
      <c r="C205" s="1">
        <v>289.0</v>
      </c>
      <c r="D205" s="1">
        <v>0.0</v>
      </c>
      <c r="E205" s="1" t="s">
        <v>37</v>
      </c>
      <c r="F205" s="1" t="s">
        <v>30</v>
      </c>
      <c r="G205" s="1" t="s">
        <v>31</v>
      </c>
      <c r="H205" s="1" t="s">
        <v>11030</v>
      </c>
      <c r="I205" s="1" t="s">
        <v>11031</v>
      </c>
      <c r="J205" s="1" t="s">
        <v>11031</v>
      </c>
      <c r="K205" s="2"/>
      <c r="L205" s="1">
        <v>-7.0</v>
      </c>
      <c r="M205" s="1"/>
      <c r="N205" s="1">
        <v>7.763233333333333</v>
      </c>
      <c r="O205" s="1" t="s">
        <v>10396</v>
      </c>
      <c r="P205" s="1" t="s">
        <v>10666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36</v>
      </c>
      <c r="B206" s="1" t="s">
        <v>17</v>
      </c>
      <c r="C206" s="1">
        <v>343.0</v>
      </c>
      <c r="D206" s="1">
        <v>0.0</v>
      </c>
      <c r="E206" s="1" t="s">
        <v>37</v>
      </c>
      <c r="F206" s="1" t="s">
        <v>30</v>
      </c>
      <c r="G206" s="1" t="s">
        <v>31</v>
      </c>
      <c r="H206" s="1" t="s">
        <v>11032</v>
      </c>
      <c r="I206" s="1" t="s">
        <v>11033</v>
      </c>
      <c r="J206" s="1" t="s">
        <v>11033</v>
      </c>
      <c r="K206" s="2"/>
      <c r="L206" s="1">
        <v>-8.0</v>
      </c>
      <c r="M206" s="1"/>
      <c r="N206" s="1">
        <v>6.65955</v>
      </c>
      <c r="O206" s="1" t="s">
        <v>10396</v>
      </c>
      <c r="P206" s="1" t="s">
        <v>11034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24</v>
      </c>
      <c r="B207" s="1" t="s">
        <v>17</v>
      </c>
      <c r="C207" s="1">
        <v>267.0</v>
      </c>
      <c r="D207" s="1">
        <v>62.0</v>
      </c>
      <c r="E207" s="2"/>
      <c r="F207" s="1" t="s">
        <v>18</v>
      </c>
      <c r="G207" s="1" t="s">
        <v>31</v>
      </c>
      <c r="H207" s="1" t="s">
        <v>11035</v>
      </c>
      <c r="I207" s="1" t="s">
        <v>11036</v>
      </c>
      <c r="J207" s="1" t="s">
        <v>11036</v>
      </c>
      <c r="K207" s="2"/>
      <c r="L207" s="1">
        <v>-12.0</v>
      </c>
      <c r="M207" s="1"/>
      <c r="N207" s="1">
        <v>6.403983333333334</v>
      </c>
      <c r="O207" s="1" t="s">
        <v>27</v>
      </c>
      <c r="P207" s="1" t="s">
        <v>11037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24</v>
      </c>
      <c r="B208" s="1" t="s">
        <v>17</v>
      </c>
      <c r="C208" s="3">
        <v>131.0</v>
      </c>
      <c r="D208" s="1">
        <v>119.0</v>
      </c>
      <c r="E208" s="1" t="s">
        <v>10910</v>
      </c>
      <c r="F208" s="1" t="s">
        <v>62</v>
      </c>
      <c r="G208" s="1" t="s">
        <v>31</v>
      </c>
      <c r="H208" s="1" t="s">
        <v>11038</v>
      </c>
      <c r="I208" s="1" t="s">
        <v>11039</v>
      </c>
      <c r="J208" s="1" t="s">
        <v>11040</v>
      </c>
      <c r="K208" s="1" t="s">
        <v>11041</v>
      </c>
      <c r="L208" s="1">
        <v>-12.0</v>
      </c>
      <c r="M208" s="1">
        <v>0.011333333333333334</v>
      </c>
      <c r="N208" s="1">
        <v>5.978033333333333</v>
      </c>
      <c r="O208" s="1" t="s">
        <v>27</v>
      </c>
      <c r="P208" s="1" t="s">
        <v>11042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29</v>
      </c>
      <c r="B209" s="1" t="s">
        <v>17</v>
      </c>
      <c r="C209" s="3">
        <v>289.0</v>
      </c>
      <c r="D209" s="1">
        <v>0.0</v>
      </c>
      <c r="E209" s="2"/>
      <c r="F209" s="1" t="s">
        <v>30</v>
      </c>
      <c r="G209" s="1" t="s">
        <v>31</v>
      </c>
      <c r="H209" s="1" t="s">
        <v>11043</v>
      </c>
      <c r="I209" s="1" t="s">
        <v>11044</v>
      </c>
      <c r="J209" s="1" t="s">
        <v>11044</v>
      </c>
      <c r="K209" s="2"/>
      <c r="L209" s="1">
        <v>-7.0</v>
      </c>
      <c r="M209" s="1"/>
      <c r="N209" s="1">
        <v>7.23035</v>
      </c>
      <c r="O209" s="1" t="s">
        <v>10363</v>
      </c>
      <c r="P209" s="1" t="s">
        <v>11045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98</v>
      </c>
      <c r="B210" s="3" t="s">
        <v>17</v>
      </c>
      <c r="C210" s="1">
        <v>936.0</v>
      </c>
      <c r="D210" s="1">
        <v>0.0</v>
      </c>
      <c r="E210" s="1" t="s">
        <v>11046</v>
      </c>
      <c r="F210" s="1" t="s">
        <v>30</v>
      </c>
      <c r="G210" s="1" t="s">
        <v>31</v>
      </c>
      <c r="H210" s="1" t="s">
        <v>11047</v>
      </c>
      <c r="I210" s="1" t="s">
        <v>11048</v>
      </c>
      <c r="J210" s="1" t="s">
        <v>11048</v>
      </c>
      <c r="K210" s="2"/>
      <c r="L210" s="1">
        <v>-4.0</v>
      </c>
      <c r="M210" s="1"/>
      <c r="N210" s="1">
        <v>15.923766666666667</v>
      </c>
      <c r="O210" s="1" t="s">
        <v>10363</v>
      </c>
      <c r="P210" s="1" t="s">
        <v>11049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98</v>
      </c>
      <c r="B211" s="1" t="s">
        <v>17</v>
      </c>
      <c r="C211" s="3">
        <v>658.0</v>
      </c>
      <c r="D211" s="1">
        <v>0.0</v>
      </c>
      <c r="E211" s="1" t="s">
        <v>11046</v>
      </c>
      <c r="F211" s="1" t="s">
        <v>30</v>
      </c>
      <c r="G211" s="1" t="s">
        <v>31</v>
      </c>
      <c r="H211" s="1" t="s">
        <v>11050</v>
      </c>
      <c r="I211" s="1" t="s">
        <v>11051</v>
      </c>
      <c r="J211" s="1" t="s">
        <v>11051</v>
      </c>
      <c r="K211" s="2"/>
      <c r="L211" s="1">
        <v>-12.0</v>
      </c>
      <c r="M211" s="1"/>
      <c r="N211" s="1">
        <v>7.942566666666667</v>
      </c>
      <c r="O211" s="1" t="s">
        <v>10363</v>
      </c>
      <c r="P211" s="1" t="s">
        <v>11052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16</v>
      </c>
      <c r="B212" s="1" t="s">
        <v>17</v>
      </c>
      <c r="C212" s="3">
        <v>154.5</v>
      </c>
      <c r="D212" s="1">
        <v>154.5</v>
      </c>
      <c r="E212" s="2"/>
      <c r="F212" s="1" t="s">
        <v>18</v>
      </c>
      <c r="G212" s="1" t="s">
        <v>19</v>
      </c>
      <c r="H212" s="1" t="s">
        <v>11053</v>
      </c>
      <c r="I212" s="1" t="s">
        <v>11054</v>
      </c>
      <c r="J212" s="1" t="s">
        <v>11054</v>
      </c>
      <c r="K212" s="2"/>
      <c r="L212" s="1">
        <v>0.0</v>
      </c>
      <c r="M212" s="1"/>
      <c r="N212" s="1">
        <v>5.677216666666666</v>
      </c>
      <c r="O212" s="1" t="s">
        <v>22</v>
      </c>
      <c r="P212" s="1" t="s">
        <v>11055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36</v>
      </c>
      <c r="B213" s="1" t="s">
        <v>17</v>
      </c>
      <c r="C213" s="1">
        <v>615.0</v>
      </c>
      <c r="D213" s="1">
        <v>0.0</v>
      </c>
      <c r="E213" s="1" t="s">
        <v>37</v>
      </c>
      <c r="F213" s="1" t="s">
        <v>30</v>
      </c>
      <c r="G213" s="1" t="s">
        <v>31</v>
      </c>
      <c r="H213" s="1" t="s">
        <v>11056</v>
      </c>
      <c r="I213" s="1" t="s">
        <v>11057</v>
      </c>
      <c r="J213" s="1" t="s">
        <v>11057</v>
      </c>
      <c r="K213" s="2"/>
      <c r="L213" s="1">
        <v>-10.0</v>
      </c>
      <c r="M213" s="1"/>
      <c r="N213" s="1">
        <v>9.162583333333334</v>
      </c>
      <c r="O213" s="1" t="s">
        <v>10396</v>
      </c>
      <c r="P213" s="1" t="s">
        <v>11058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36</v>
      </c>
      <c r="B214" s="1" t="s">
        <v>17</v>
      </c>
      <c r="C214" s="3">
        <v>340.0</v>
      </c>
      <c r="D214" s="1">
        <v>0.0</v>
      </c>
      <c r="E214" s="1" t="s">
        <v>37</v>
      </c>
      <c r="F214" s="1" t="s">
        <v>30</v>
      </c>
      <c r="G214" s="1" t="s">
        <v>31</v>
      </c>
      <c r="H214" s="1" t="s">
        <v>11059</v>
      </c>
      <c r="I214" s="1" t="s">
        <v>11060</v>
      </c>
      <c r="J214" s="1" t="s">
        <v>11060</v>
      </c>
      <c r="K214" s="2"/>
      <c r="L214" s="1">
        <v>-9.0</v>
      </c>
      <c r="M214" s="1"/>
      <c r="N214" s="1">
        <v>5.894516666666667</v>
      </c>
      <c r="O214" s="1" t="s">
        <v>10396</v>
      </c>
      <c r="P214" s="1" t="s">
        <v>11061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16</v>
      </c>
      <c r="B215" s="1" t="s">
        <v>17</v>
      </c>
      <c r="C215" s="1">
        <v>119.0</v>
      </c>
      <c r="D215" s="1">
        <v>0.0</v>
      </c>
      <c r="E215" s="2"/>
      <c r="F215" s="1" t="s">
        <v>18</v>
      </c>
      <c r="G215" s="1" t="s">
        <v>19</v>
      </c>
      <c r="H215" s="1" t="s">
        <v>11062</v>
      </c>
      <c r="I215" s="1" t="s">
        <v>11063</v>
      </c>
      <c r="J215" s="1" t="s">
        <v>11063</v>
      </c>
      <c r="K215" s="2"/>
      <c r="L215" s="1">
        <v>-1.0</v>
      </c>
      <c r="M215" s="1"/>
      <c r="N215" s="1">
        <v>4.45005</v>
      </c>
      <c r="O215" s="1" t="s">
        <v>22</v>
      </c>
      <c r="P215" s="1" t="s">
        <v>11064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24</v>
      </c>
      <c r="B216" s="1" t="s">
        <v>17</v>
      </c>
      <c r="C216" s="1">
        <v>574.0</v>
      </c>
      <c r="D216" s="1">
        <v>124.0</v>
      </c>
      <c r="E216" s="2"/>
      <c r="F216" s="1" t="s">
        <v>18</v>
      </c>
      <c r="G216" s="1" t="s">
        <v>31</v>
      </c>
      <c r="H216" s="1" t="s">
        <v>11065</v>
      </c>
      <c r="I216" s="1" t="s">
        <v>11066</v>
      </c>
      <c r="J216" s="1" t="s">
        <v>11066</v>
      </c>
      <c r="K216" s="2"/>
      <c r="L216" s="1">
        <v>-12.0</v>
      </c>
      <c r="M216" s="1"/>
      <c r="N216" s="1">
        <v>11.212433333333333</v>
      </c>
      <c r="O216" s="1" t="s">
        <v>27</v>
      </c>
      <c r="P216" s="1" t="s">
        <v>11067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98</v>
      </c>
      <c r="B217" s="1" t="s">
        <v>17</v>
      </c>
      <c r="C217" s="1">
        <v>324.0</v>
      </c>
      <c r="D217" s="1">
        <v>0.0</v>
      </c>
      <c r="E217" s="1" t="s">
        <v>11068</v>
      </c>
      <c r="F217" s="1" t="s">
        <v>30</v>
      </c>
      <c r="G217" s="1" t="s">
        <v>31</v>
      </c>
      <c r="H217" s="1" t="s">
        <v>11069</v>
      </c>
      <c r="I217" s="1" t="s">
        <v>11070</v>
      </c>
      <c r="J217" s="1" t="s">
        <v>11070</v>
      </c>
      <c r="K217" s="2"/>
      <c r="L217" s="1">
        <v>-1.0</v>
      </c>
      <c r="M217" s="1"/>
      <c r="N217" s="1">
        <v>13.425116666666666</v>
      </c>
      <c r="O217" s="1" t="s">
        <v>10363</v>
      </c>
      <c r="P217" s="1" t="s">
        <v>11071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29</v>
      </c>
      <c r="B218" s="1" t="s">
        <v>17</v>
      </c>
      <c r="C218" s="1">
        <v>264.0</v>
      </c>
      <c r="D218" s="1">
        <v>0.0</v>
      </c>
      <c r="E218" s="2"/>
      <c r="F218" s="1" t="s">
        <v>30</v>
      </c>
      <c r="G218" s="1" t="s">
        <v>31</v>
      </c>
      <c r="H218" s="1" t="s">
        <v>11072</v>
      </c>
      <c r="I218" s="1" t="s">
        <v>11073</v>
      </c>
      <c r="J218" s="1" t="s">
        <v>11073</v>
      </c>
      <c r="K218" s="2"/>
      <c r="L218" s="1">
        <v>0.0</v>
      </c>
      <c r="M218" s="1"/>
      <c r="N218" s="1">
        <v>14.435116666666667</v>
      </c>
      <c r="O218" s="1" t="s">
        <v>10363</v>
      </c>
      <c r="P218" s="1" t="s">
        <v>11074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24</v>
      </c>
      <c r="B219" s="1" t="s">
        <v>17</v>
      </c>
      <c r="C219" s="1">
        <v>494.0</v>
      </c>
      <c r="D219" s="1">
        <v>124.0</v>
      </c>
      <c r="E219" s="2"/>
      <c r="F219" s="1" t="s">
        <v>18</v>
      </c>
      <c r="G219" s="1" t="s">
        <v>31</v>
      </c>
      <c r="H219" s="1" t="s">
        <v>11075</v>
      </c>
      <c r="I219" s="1" t="s">
        <v>11076</v>
      </c>
      <c r="J219" s="1" t="s">
        <v>11076</v>
      </c>
      <c r="K219" s="2"/>
      <c r="L219" s="1">
        <v>-1.0</v>
      </c>
      <c r="M219" s="1"/>
      <c r="N219" s="1">
        <v>16.386666666666667</v>
      </c>
      <c r="O219" s="1" t="s">
        <v>27</v>
      </c>
      <c r="P219" s="1" t="s">
        <v>11077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36</v>
      </c>
      <c r="B220" s="1" t="s">
        <v>17</v>
      </c>
      <c r="C220" s="1">
        <v>291.0</v>
      </c>
      <c r="D220" s="1">
        <v>0.0</v>
      </c>
      <c r="E220" s="1" t="s">
        <v>37</v>
      </c>
      <c r="F220" s="1" t="s">
        <v>30</v>
      </c>
      <c r="G220" s="1" t="s">
        <v>31</v>
      </c>
      <c r="H220" s="1" t="s">
        <v>11078</v>
      </c>
      <c r="I220" s="1" t="s">
        <v>11079</v>
      </c>
      <c r="J220" s="1" t="s">
        <v>11079</v>
      </c>
      <c r="K220" s="2"/>
      <c r="L220" s="1">
        <v>-6.0</v>
      </c>
      <c r="M220" s="1"/>
      <c r="N220" s="1">
        <v>8.161616666666667</v>
      </c>
      <c r="O220" s="1" t="s">
        <v>10396</v>
      </c>
      <c r="P220" s="1" t="s">
        <v>11080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29</v>
      </c>
      <c r="B221" s="1" t="s">
        <v>17</v>
      </c>
      <c r="C221" s="1">
        <v>936.0</v>
      </c>
      <c r="D221" s="1">
        <v>0.0</v>
      </c>
      <c r="E221" s="2"/>
      <c r="F221" s="1" t="s">
        <v>30</v>
      </c>
      <c r="G221" s="1" t="s">
        <v>31</v>
      </c>
      <c r="H221" s="1" t="s">
        <v>11081</v>
      </c>
      <c r="I221" s="1" t="s">
        <v>11082</v>
      </c>
      <c r="J221" s="1" t="s">
        <v>11082</v>
      </c>
      <c r="K221" s="2"/>
      <c r="L221" s="1">
        <v>-9.0</v>
      </c>
      <c r="M221" s="1"/>
      <c r="N221" s="1">
        <v>10.734816666666667</v>
      </c>
      <c r="O221" s="1" t="s">
        <v>10363</v>
      </c>
      <c r="P221" s="1" t="s">
        <v>11083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24</v>
      </c>
      <c r="B222" s="1" t="s">
        <v>17</v>
      </c>
      <c r="C222" s="1">
        <v>373.0</v>
      </c>
      <c r="D222" s="1">
        <v>0.0</v>
      </c>
      <c r="E222" s="1" t="s">
        <v>10910</v>
      </c>
      <c r="F222" s="1" t="s">
        <v>62</v>
      </c>
      <c r="G222" s="1" t="s">
        <v>31</v>
      </c>
      <c r="H222" s="1" t="s">
        <v>11084</v>
      </c>
      <c r="I222" s="1" t="s">
        <v>11085</v>
      </c>
      <c r="J222" s="1" t="s">
        <v>11086</v>
      </c>
      <c r="K222" s="1" t="s">
        <v>11087</v>
      </c>
      <c r="L222" s="1">
        <v>-1.0</v>
      </c>
      <c r="M222" s="1">
        <v>0.007383333333333334</v>
      </c>
      <c r="N222" s="1">
        <v>2.8074666666666666</v>
      </c>
      <c r="O222" s="1" t="s">
        <v>27</v>
      </c>
      <c r="P222" s="1" t="s">
        <v>11088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16</v>
      </c>
      <c r="B223" s="1" t="s">
        <v>17</v>
      </c>
      <c r="C223" s="1">
        <v>996.0</v>
      </c>
      <c r="D223" s="1">
        <v>0.0</v>
      </c>
      <c r="E223" s="2"/>
      <c r="F223" s="1" t="s">
        <v>18</v>
      </c>
      <c r="G223" s="1" t="s">
        <v>19</v>
      </c>
      <c r="H223" s="1" t="s">
        <v>11089</v>
      </c>
      <c r="I223" s="1" t="s">
        <v>11090</v>
      </c>
      <c r="J223" s="1" t="s">
        <v>11090</v>
      </c>
      <c r="K223" s="2"/>
      <c r="L223" s="1">
        <v>-6.0</v>
      </c>
      <c r="M223" s="1"/>
      <c r="N223" s="1">
        <v>4.937516666666666</v>
      </c>
      <c r="O223" s="1" t="s">
        <v>22</v>
      </c>
      <c r="P223" s="1" t="s">
        <v>11091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98</v>
      </c>
      <c r="B224" s="1" t="s">
        <v>17</v>
      </c>
      <c r="C224" s="3">
        <v>264.0</v>
      </c>
      <c r="D224" s="1">
        <v>0.0</v>
      </c>
      <c r="E224" s="1" t="s">
        <v>11068</v>
      </c>
      <c r="F224" s="1" t="s">
        <v>30</v>
      </c>
      <c r="G224" s="1" t="s">
        <v>31</v>
      </c>
      <c r="H224" s="1" t="s">
        <v>11092</v>
      </c>
      <c r="I224" s="1" t="s">
        <v>11093</v>
      </c>
      <c r="J224" s="1" t="s">
        <v>11093</v>
      </c>
      <c r="K224" s="2"/>
      <c r="L224" s="1">
        <v>-8.0</v>
      </c>
      <c r="M224" s="1"/>
      <c r="N224" s="1">
        <v>6.90525</v>
      </c>
      <c r="O224" s="1" t="s">
        <v>10363</v>
      </c>
      <c r="P224" s="1" t="s">
        <v>2390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16</v>
      </c>
      <c r="B225" s="1" t="s">
        <v>17</v>
      </c>
      <c r="C225" s="1">
        <v>266.0</v>
      </c>
      <c r="D225" s="1">
        <v>0.0</v>
      </c>
      <c r="E225" s="2"/>
      <c r="F225" s="1" t="s">
        <v>18</v>
      </c>
      <c r="G225" s="1" t="s">
        <v>19</v>
      </c>
      <c r="H225" s="1" t="s">
        <v>11094</v>
      </c>
      <c r="I225" s="1" t="s">
        <v>11095</v>
      </c>
      <c r="J225" s="1" t="s">
        <v>11095</v>
      </c>
      <c r="K225" s="2"/>
      <c r="L225" s="1">
        <v>0.0</v>
      </c>
      <c r="M225" s="1"/>
      <c r="N225" s="1">
        <v>5.445233333333333</v>
      </c>
      <c r="O225" s="1" t="s">
        <v>22</v>
      </c>
      <c r="P225" s="1" t="s">
        <v>11096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16</v>
      </c>
      <c r="B226" s="1" t="s">
        <v>17</v>
      </c>
      <c r="C226" s="3">
        <v>249.0</v>
      </c>
      <c r="D226" s="1">
        <v>0.0</v>
      </c>
      <c r="E226" s="2"/>
      <c r="F226" s="1" t="s">
        <v>18</v>
      </c>
      <c r="G226" s="1" t="s">
        <v>19</v>
      </c>
      <c r="H226" s="1" t="s">
        <v>11097</v>
      </c>
      <c r="I226" s="1" t="s">
        <v>11098</v>
      </c>
      <c r="J226" s="1" t="s">
        <v>11098</v>
      </c>
      <c r="K226" s="2"/>
      <c r="L226" s="1">
        <v>0.0</v>
      </c>
      <c r="M226" s="1"/>
      <c r="N226" s="1">
        <v>5.59365</v>
      </c>
      <c r="O226" s="1" t="s">
        <v>22</v>
      </c>
      <c r="P226" s="1" t="s">
        <v>11099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36</v>
      </c>
      <c r="B227" s="1" t="s">
        <v>17</v>
      </c>
      <c r="C227" s="3">
        <v>264.0</v>
      </c>
      <c r="D227" s="1">
        <v>0.0</v>
      </c>
      <c r="E227" s="1" t="s">
        <v>37</v>
      </c>
      <c r="F227" s="1" t="s">
        <v>30</v>
      </c>
      <c r="G227" s="1" t="s">
        <v>31</v>
      </c>
      <c r="H227" s="1" t="s">
        <v>11100</v>
      </c>
      <c r="I227" s="1" t="s">
        <v>11101</v>
      </c>
      <c r="J227" s="1" t="s">
        <v>11101</v>
      </c>
      <c r="K227" s="2"/>
      <c r="L227" s="1">
        <v>-8.0</v>
      </c>
      <c r="M227" s="1"/>
      <c r="N227" s="1">
        <v>6.71385</v>
      </c>
      <c r="O227" s="1" t="s">
        <v>10396</v>
      </c>
      <c r="P227" s="1" t="s">
        <v>11102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36</v>
      </c>
      <c r="B228" s="1" t="s">
        <v>17</v>
      </c>
      <c r="C228" s="1">
        <v>264.0</v>
      </c>
      <c r="D228" s="1">
        <v>0.0</v>
      </c>
      <c r="E228" s="1" t="s">
        <v>37</v>
      </c>
      <c r="F228" s="1" t="s">
        <v>30</v>
      </c>
      <c r="G228" s="1" t="s">
        <v>31</v>
      </c>
      <c r="H228" s="1" t="s">
        <v>11103</v>
      </c>
      <c r="I228" s="1" t="s">
        <v>11104</v>
      </c>
      <c r="J228" s="1" t="s">
        <v>11104</v>
      </c>
      <c r="K228" s="2"/>
      <c r="L228" s="1">
        <v>0.0</v>
      </c>
      <c r="M228" s="1"/>
      <c r="N228" s="1">
        <v>14.76385</v>
      </c>
      <c r="O228" s="1" t="s">
        <v>10396</v>
      </c>
      <c r="P228" s="1" t="s">
        <v>11105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36</v>
      </c>
      <c r="B229" s="1" t="s">
        <v>17</v>
      </c>
      <c r="C229" s="1">
        <v>660.0</v>
      </c>
      <c r="D229" s="1">
        <v>0.0</v>
      </c>
      <c r="E229" s="1" t="s">
        <v>37</v>
      </c>
      <c r="F229" s="1" t="s">
        <v>30</v>
      </c>
      <c r="G229" s="1" t="s">
        <v>31</v>
      </c>
      <c r="H229" s="1" t="s">
        <v>11106</v>
      </c>
      <c r="I229" s="1" t="s">
        <v>11107</v>
      </c>
      <c r="J229" s="1" t="s">
        <v>11107</v>
      </c>
      <c r="K229" s="2"/>
      <c r="L229" s="1">
        <v>-3.0</v>
      </c>
      <c r="M229" s="1"/>
      <c r="N229" s="1">
        <v>16.656116666666666</v>
      </c>
      <c r="O229" s="1" t="s">
        <v>10396</v>
      </c>
      <c r="P229" s="1" t="s">
        <v>11108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36</v>
      </c>
      <c r="B230" s="1" t="s">
        <v>17</v>
      </c>
      <c r="C230" s="3">
        <v>329.0</v>
      </c>
      <c r="D230" s="1">
        <v>0.0</v>
      </c>
      <c r="E230" s="1" t="s">
        <v>37</v>
      </c>
      <c r="F230" s="1" t="s">
        <v>30</v>
      </c>
      <c r="G230" s="1" t="s">
        <v>31</v>
      </c>
      <c r="H230" s="1" t="s">
        <v>11109</v>
      </c>
      <c r="I230" s="1" t="s">
        <v>11110</v>
      </c>
      <c r="J230" s="1" t="s">
        <v>11110</v>
      </c>
      <c r="K230" s="2"/>
      <c r="L230" s="1">
        <v>-2.0</v>
      </c>
      <c r="M230" s="1"/>
      <c r="N230" s="1">
        <v>12.126716666666667</v>
      </c>
      <c r="O230" s="1" t="s">
        <v>10396</v>
      </c>
      <c r="P230" s="1" t="s">
        <v>10426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16</v>
      </c>
      <c r="B231" s="1" t="s">
        <v>17</v>
      </c>
      <c r="C231" s="1">
        <v>309.0</v>
      </c>
      <c r="D231" s="1">
        <v>0.0</v>
      </c>
      <c r="E231" s="2"/>
      <c r="F231" s="1" t="s">
        <v>18</v>
      </c>
      <c r="G231" s="1" t="s">
        <v>19</v>
      </c>
      <c r="H231" s="1" t="s">
        <v>11111</v>
      </c>
      <c r="I231" s="1" t="s">
        <v>11112</v>
      </c>
      <c r="J231" s="1" t="s">
        <v>11112</v>
      </c>
      <c r="K231" s="2"/>
      <c r="L231" s="1">
        <v>-5.0</v>
      </c>
      <c r="M231" s="1"/>
      <c r="N231" s="1">
        <v>0.0854</v>
      </c>
      <c r="O231" s="1" t="s">
        <v>22</v>
      </c>
      <c r="P231" s="1" t="s">
        <v>11113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36</v>
      </c>
      <c r="B232" s="1" t="s">
        <v>17</v>
      </c>
      <c r="C232" s="3">
        <v>447.0</v>
      </c>
      <c r="D232" s="1">
        <v>0.0</v>
      </c>
      <c r="E232" s="1" t="s">
        <v>37</v>
      </c>
      <c r="F232" s="1" t="s">
        <v>30</v>
      </c>
      <c r="G232" s="1" t="s">
        <v>31</v>
      </c>
      <c r="H232" s="1" t="s">
        <v>11114</v>
      </c>
      <c r="I232" s="1" t="s">
        <v>11115</v>
      </c>
      <c r="J232" s="1" t="s">
        <v>11115</v>
      </c>
      <c r="K232" s="2"/>
      <c r="L232" s="1">
        <v>-8.0</v>
      </c>
      <c r="M232" s="1"/>
      <c r="N232" s="1">
        <v>6.57115</v>
      </c>
      <c r="O232" s="1" t="s">
        <v>10396</v>
      </c>
      <c r="P232" s="1" t="s">
        <v>11116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36</v>
      </c>
      <c r="B233" s="1" t="s">
        <v>17</v>
      </c>
      <c r="C233" s="1">
        <v>385.0</v>
      </c>
      <c r="D233" s="1">
        <v>0.0</v>
      </c>
      <c r="E233" s="1" t="s">
        <v>37</v>
      </c>
      <c r="F233" s="1" t="s">
        <v>30</v>
      </c>
      <c r="G233" s="1" t="s">
        <v>31</v>
      </c>
      <c r="H233" s="1" t="s">
        <v>11117</v>
      </c>
      <c r="I233" s="1" t="s">
        <v>11118</v>
      </c>
      <c r="J233" s="1" t="s">
        <v>11118</v>
      </c>
      <c r="K233" s="2"/>
      <c r="L233" s="1">
        <v>-6.0</v>
      </c>
      <c r="M233" s="1"/>
      <c r="N233" s="1">
        <v>8.529333333333334</v>
      </c>
      <c r="O233" s="1" t="s">
        <v>10396</v>
      </c>
      <c r="P233" s="1" t="s">
        <v>11119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98</v>
      </c>
      <c r="B234" s="1" t="s">
        <v>17</v>
      </c>
      <c r="C234" s="1">
        <v>329.0</v>
      </c>
      <c r="D234" s="1">
        <v>0.0</v>
      </c>
      <c r="E234" s="2"/>
      <c r="F234" s="1" t="s">
        <v>18</v>
      </c>
      <c r="G234" s="1" t="s">
        <v>31</v>
      </c>
      <c r="H234" s="1" t="s">
        <v>11120</v>
      </c>
      <c r="I234" s="1" t="s">
        <v>11121</v>
      </c>
      <c r="J234" s="1" t="s">
        <v>11121</v>
      </c>
      <c r="K234" s="2"/>
      <c r="L234" s="1">
        <v>-8.0</v>
      </c>
      <c r="M234" s="1"/>
      <c r="N234" s="1">
        <v>6.1797</v>
      </c>
      <c r="O234" s="1" t="s">
        <v>10363</v>
      </c>
      <c r="P234" s="1" t="s">
        <v>1100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16</v>
      </c>
      <c r="B235" s="1" t="s">
        <v>17</v>
      </c>
      <c r="C235" s="1">
        <v>20.0</v>
      </c>
      <c r="D235" s="1">
        <v>35.0</v>
      </c>
      <c r="E235" s="2"/>
      <c r="F235" s="1" t="s">
        <v>18</v>
      </c>
      <c r="G235" s="1" t="s">
        <v>19</v>
      </c>
      <c r="H235" s="1" t="s">
        <v>11122</v>
      </c>
      <c r="I235" s="1" t="s">
        <v>11123</v>
      </c>
      <c r="J235" s="1" t="s">
        <v>11123</v>
      </c>
      <c r="K235" s="2"/>
      <c r="L235" s="1">
        <v>-5.0</v>
      </c>
      <c r="M235" s="1"/>
      <c r="N235" s="1">
        <v>0.026683333333333333</v>
      </c>
      <c r="O235" s="1" t="s">
        <v>22</v>
      </c>
      <c r="P235" s="1" t="s">
        <v>11124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29</v>
      </c>
      <c r="B236" s="1" t="s">
        <v>17</v>
      </c>
      <c r="C236" s="1">
        <v>264.0</v>
      </c>
      <c r="D236" s="1">
        <v>0.0</v>
      </c>
      <c r="E236" s="2"/>
      <c r="F236" s="1" t="s">
        <v>30</v>
      </c>
      <c r="G236" s="1" t="s">
        <v>19</v>
      </c>
      <c r="H236" s="1" t="s">
        <v>11125</v>
      </c>
      <c r="I236" s="1" t="s">
        <v>11126</v>
      </c>
      <c r="J236" s="1" t="s">
        <v>11126</v>
      </c>
      <c r="K236" s="2"/>
      <c r="L236" s="1">
        <v>-7.0</v>
      </c>
      <c r="M236" s="1"/>
      <c r="N236" s="1">
        <v>7.608033333333333</v>
      </c>
      <c r="O236" s="1" t="s">
        <v>10363</v>
      </c>
      <c r="P236" s="1" t="s">
        <v>11127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24</v>
      </c>
      <c r="B237" s="1" t="s">
        <v>17</v>
      </c>
      <c r="C237" s="3">
        <v>247.0</v>
      </c>
      <c r="D237" s="1">
        <v>62.0</v>
      </c>
      <c r="E237" s="2"/>
      <c r="F237" s="1" t="s">
        <v>18</v>
      </c>
      <c r="G237" s="1" t="s">
        <v>19</v>
      </c>
      <c r="H237" s="1" t="s">
        <v>11128</v>
      </c>
      <c r="I237" s="1" t="s">
        <v>11129</v>
      </c>
      <c r="J237" s="1" t="s">
        <v>11129</v>
      </c>
      <c r="K237" s="2"/>
      <c r="L237" s="1">
        <v>-21.0</v>
      </c>
      <c r="M237" s="1"/>
      <c r="N237" s="1">
        <v>9.10475</v>
      </c>
      <c r="O237" s="1" t="s">
        <v>27</v>
      </c>
      <c r="P237" s="1" t="s">
        <v>11130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36</v>
      </c>
      <c r="B238" s="1" t="s">
        <v>17</v>
      </c>
      <c r="C238" s="1">
        <v>379.0</v>
      </c>
      <c r="D238" s="1">
        <v>0.0</v>
      </c>
      <c r="E238" s="1" t="s">
        <v>37</v>
      </c>
      <c r="F238" s="1" t="s">
        <v>30</v>
      </c>
      <c r="G238" s="1" t="s">
        <v>31</v>
      </c>
      <c r="H238" s="1" t="s">
        <v>11131</v>
      </c>
      <c r="I238" s="1" t="s">
        <v>11132</v>
      </c>
      <c r="J238" s="1" t="s">
        <v>11132</v>
      </c>
      <c r="K238" s="2"/>
      <c r="L238" s="1">
        <v>-8.0</v>
      </c>
      <c r="M238" s="1"/>
      <c r="N238" s="1">
        <v>6.646083333333333</v>
      </c>
      <c r="O238" s="1" t="s">
        <v>10396</v>
      </c>
      <c r="P238" s="1" t="s">
        <v>11133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36</v>
      </c>
      <c r="B239" s="1" t="s">
        <v>17</v>
      </c>
      <c r="C239" s="3">
        <v>439.0</v>
      </c>
      <c r="D239" s="1">
        <v>0.0</v>
      </c>
      <c r="E239" s="1" t="s">
        <v>37</v>
      </c>
      <c r="F239" s="1" t="s">
        <v>30</v>
      </c>
      <c r="G239" s="1" t="s">
        <v>31</v>
      </c>
      <c r="H239" s="1" t="s">
        <v>11134</v>
      </c>
      <c r="I239" s="1" t="s">
        <v>11135</v>
      </c>
      <c r="J239" s="1" t="s">
        <v>11135</v>
      </c>
      <c r="K239" s="2"/>
      <c r="L239" s="1">
        <v>-5.0</v>
      </c>
      <c r="M239" s="1"/>
      <c r="N239" s="1">
        <v>9.55315</v>
      </c>
      <c r="O239" s="1" t="s">
        <v>10396</v>
      </c>
      <c r="P239" s="1" t="s">
        <v>11136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36</v>
      </c>
      <c r="B240" s="1" t="s">
        <v>17</v>
      </c>
      <c r="C240" s="3">
        <v>528.0</v>
      </c>
      <c r="D240" s="1">
        <v>0.0</v>
      </c>
      <c r="E240" s="1" t="s">
        <v>37</v>
      </c>
      <c r="F240" s="1" t="s">
        <v>30</v>
      </c>
      <c r="G240" s="1" t="s">
        <v>31</v>
      </c>
      <c r="H240" s="1" t="s">
        <v>11137</v>
      </c>
      <c r="I240" s="1" t="s">
        <v>11138</v>
      </c>
      <c r="J240" s="1" t="s">
        <v>11138</v>
      </c>
      <c r="K240" s="2"/>
      <c r="L240" s="1">
        <v>-8.0</v>
      </c>
      <c r="M240" s="1"/>
      <c r="N240" s="1">
        <v>11.2086</v>
      </c>
      <c r="O240" s="1" t="s">
        <v>10396</v>
      </c>
      <c r="P240" s="1" t="s">
        <v>10849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24</v>
      </c>
      <c r="B241" s="1" t="s">
        <v>17</v>
      </c>
      <c r="C241" s="1">
        <v>239.0</v>
      </c>
      <c r="D241" s="1">
        <v>50.0</v>
      </c>
      <c r="E241" s="2"/>
      <c r="F241" s="1" t="s">
        <v>18</v>
      </c>
      <c r="G241" s="1" t="s">
        <v>19</v>
      </c>
      <c r="H241" s="1" t="s">
        <v>11139</v>
      </c>
      <c r="I241" s="1" t="s">
        <v>11140</v>
      </c>
      <c r="J241" s="1" t="s">
        <v>11140</v>
      </c>
      <c r="K241" s="2"/>
      <c r="L241" s="1">
        <v>-11.0</v>
      </c>
      <c r="M241" s="1"/>
      <c r="N241" s="1">
        <v>8.092266666666667</v>
      </c>
      <c r="O241" s="1" t="s">
        <v>27</v>
      </c>
      <c r="P241" s="1" t="s">
        <v>11141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29</v>
      </c>
      <c r="B242" s="1" t="s">
        <v>17</v>
      </c>
      <c r="C242" s="1">
        <v>329.0</v>
      </c>
      <c r="D242" s="1">
        <v>0.0</v>
      </c>
      <c r="E242" s="2"/>
      <c r="F242" s="1" t="s">
        <v>30</v>
      </c>
      <c r="G242" s="1" t="s">
        <v>31</v>
      </c>
      <c r="H242" s="1" t="s">
        <v>11142</v>
      </c>
      <c r="I242" s="1" t="s">
        <v>11143</v>
      </c>
      <c r="J242" s="1" t="s">
        <v>11143</v>
      </c>
      <c r="K242" s="2"/>
      <c r="L242" s="1">
        <v>-7.0</v>
      </c>
      <c r="M242" s="1"/>
      <c r="N242" s="1">
        <v>7.097433333333333</v>
      </c>
      <c r="O242" s="1" t="s">
        <v>10363</v>
      </c>
      <c r="P242" s="1" t="s">
        <v>10952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24</v>
      </c>
      <c r="B243" s="1" t="s">
        <v>17</v>
      </c>
      <c r="C243" s="1">
        <v>369.0</v>
      </c>
      <c r="D243" s="1">
        <v>0.0</v>
      </c>
      <c r="E243" s="1" t="s">
        <v>10910</v>
      </c>
      <c r="F243" s="1" t="s">
        <v>62</v>
      </c>
      <c r="G243" s="1" t="s">
        <v>31</v>
      </c>
      <c r="H243" s="1" t="s">
        <v>11144</v>
      </c>
      <c r="I243" s="1" t="s">
        <v>11145</v>
      </c>
      <c r="J243" s="1" t="s">
        <v>11146</v>
      </c>
      <c r="K243" s="1" t="s">
        <v>11147</v>
      </c>
      <c r="L243" s="1">
        <v>-6.0</v>
      </c>
      <c r="M243" s="1">
        <v>0.015666666666666666</v>
      </c>
      <c r="N243" s="1">
        <v>13.372683333333333</v>
      </c>
      <c r="O243" s="1" t="s">
        <v>27</v>
      </c>
      <c r="P243" s="1" t="s">
        <v>11148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98</v>
      </c>
      <c r="B244" s="1" t="s">
        <v>17</v>
      </c>
      <c r="C244" s="1">
        <v>348.0</v>
      </c>
      <c r="D244" s="1">
        <v>0.0</v>
      </c>
      <c r="E244" s="1" t="s">
        <v>994</v>
      </c>
      <c r="F244" s="1" t="s">
        <v>30</v>
      </c>
      <c r="G244" s="1" t="s">
        <v>31</v>
      </c>
      <c r="H244" s="1" t="s">
        <v>11149</v>
      </c>
      <c r="I244" s="1" t="s">
        <v>11150</v>
      </c>
      <c r="J244" s="1" t="s">
        <v>11150</v>
      </c>
      <c r="K244" s="2"/>
      <c r="L244" s="1">
        <v>-5.0</v>
      </c>
      <c r="M244" s="1"/>
      <c r="N244" s="1">
        <v>9.437966666666666</v>
      </c>
      <c r="O244" s="1" t="s">
        <v>10363</v>
      </c>
      <c r="P244" s="1" t="s">
        <v>11151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29</v>
      </c>
      <c r="B245" s="1" t="s">
        <v>17</v>
      </c>
      <c r="C245" s="3">
        <v>329.0</v>
      </c>
      <c r="D245" s="1">
        <v>0.0</v>
      </c>
      <c r="E245" s="2"/>
      <c r="F245" s="1" t="s">
        <v>30</v>
      </c>
      <c r="G245" s="1" t="s">
        <v>31</v>
      </c>
      <c r="H245" s="1" t="s">
        <v>11152</v>
      </c>
      <c r="I245" s="1" t="s">
        <v>11153</v>
      </c>
      <c r="J245" s="1" t="s">
        <v>11153</v>
      </c>
      <c r="K245" s="2"/>
      <c r="L245" s="1">
        <v>-2.0</v>
      </c>
      <c r="M245" s="1"/>
      <c r="N245" s="1">
        <v>12.634783333333333</v>
      </c>
      <c r="O245" s="1" t="s">
        <v>10363</v>
      </c>
      <c r="P245" s="1" t="s">
        <v>11154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36</v>
      </c>
      <c r="B246" s="1" t="s">
        <v>17</v>
      </c>
      <c r="C246" s="1">
        <v>528.0</v>
      </c>
      <c r="D246" s="1">
        <v>0.0</v>
      </c>
      <c r="E246" s="1" t="s">
        <v>37</v>
      </c>
      <c r="F246" s="1" t="s">
        <v>30</v>
      </c>
      <c r="G246" s="1" t="s">
        <v>31</v>
      </c>
      <c r="H246" s="1" t="s">
        <v>11155</v>
      </c>
      <c r="I246" s="1" t="s">
        <v>11156</v>
      </c>
      <c r="J246" s="1" t="s">
        <v>11156</v>
      </c>
      <c r="K246" s="2"/>
      <c r="L246" s="1">
        <v>-2.0</v>
      </c>
      <c r="M246" s="1"/>
      <c r="N246" s="1">
        <v>17.877583333333334</v>
      </c>
      <c r="O246" s="1" t="s">
        <v>10396</v>
      </c>
      <c r="P246" s="1" t="s">
        <v>10959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24</v>
      </c>
      <c r="B247" s="1" t="s">
        <v>17</v>
      </c>
      <c r="C247" s="3">
        <v>479.0</v>
      </c>
      <c r="D247" s="1">
        <v>14.0</v>
      </c>
      <c r="E247" s="1" t="s">
        <v>10910</v>
      </c>
      <c r="F247" s="1" t="s">
        <v>62</v>
      </c>
      <c r="G247" s="1" t="s">
        <v>31</v>
      </c>
      <c r="H247" s="1" t="s">
        <v>11157</v>
      </c>
      <c r="I247" s="1" t="s">
        <v>11158</v>
      </c>
      <c r="J247" s="1" t="s">
        <v>11159</v>
      </c>
      <c r="K247" s="1" t="s">
        <v>11160</v>
      </c>
      <c r="L247" s="1">
        <v>7.0</v>
      </c>
      <c r="M247" s="1">
        <v>0.0094</v>
      </c>
      <c r="N247" s="1">
        <v>23.89785</v>
      </c>
      <c r="O247" s="1" t="s">
        <v>27</v>
      </c>
      <c r="P247" s="1" t="s">
        <v>11161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24</v>
      </c>
      <c r="B248" s="1" t="s">
        <v>17</v>
      </c>
      <c r="C248" s="1">
        <v>498.0</v>
      </c>
      <c r="D248" s="1">
        <v>0.0</v>
      </c>
      <c r="E248" s="1" t="s">
        <v>10910</v>
      </c>
      <c r="F248" s="1" t="s">
        <v>62</v>
      </c>
      <c r="G248" s="1" t="s">
        <v>31</v>
      </c>
      <c r="H248" s="1" t="s">
        <v>11162</v>
      </c>
      <c r="I248" s="1" t="s">
        <v>11163</v>
      </c>
      <c r="J248" s="1" t="s">
        <v>11164</v>
      </c>
      <c r="K248" s="1" t="s">
        <v>11165</v>
      </c>
      <c r="L248" s="1">
        <v>2.0</v>
      </c>
      <c r="M248" s="1">
        <v>0.013383333333333334</v>
      </c>
      <c r="N248" s="1">
        <v>23.66305</v>
      </c>
      <c r="O248" s="1" t="s">
        <v>27</v>
      </c>
      <c r="P248" s="1" t="s">
        <v>11166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29</v>
      </c>
      <c r="B249" s="1" t="s">
        <v>17</v>
      </c>
      <c r="C249" s="1">
        <v>946.0</v>
      </c>
      <c r="D249" s="1">
        <v>0.0</v>
      </c>
      <c r="E249" s="2"/>
      <c r="F249" s="1" t="s">
        <v>30</v>
      </c>
      <c r="G249" s="1" t="s">
        <v>31</v>
      </c>
      <c r="H249" s="1" t="s">
        <v>11167</v>
      </c>
      <c r="I249" s="1" t="s">
        <v>11168</v>
      </c>
      <c r="J249" s="1" t="s">
        <v>11168</v>
      </c>
      <c r="K249" s="2"/>
      <c r="L249" s="1">
        <v>0.0</v>
      </c>
      <c r="M249" s="1"/>
      <c r="N249" s="1">
        <v>20.764466666666667</v>
      </c>
      <c r="O249" s="1" t="s">
        <v>10363</v>
      </c>
      <c r="P249" s="1" t="s">
        <v>11169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24</v>
      </c>
      <c r="B250" s="1" t="s">
        <v>17</v>
      </c>
      <c r="C250" s="3">
        <v>549.0</v>
      </c>
      <c r="D250" s="1">
        <v>29.0</v>
      </c>
      <c r="E250" s="1" t="s">
        <v>10910</v>
      </c>
      <c r="F250" s="1" t="s">
        <v>62</v>
      </c>
      <c r="G250" s="1" t="s">
        <v>31</v>
      </c>
      <c r="H250" s="1" t="s">
        <v>11170</v>
      </c>
      <c r="I250" s="1" t="s">
        <v>11171</v>
      </c>
      <c r="J250" s="1" t="s">
        <v>11172</v>
      </c>
      <c r="K250" s="1" t="s">
        <v>11173</v>
      </c>
      <c r="L250" s="1">
        <v>-12.0</v>
      </c>
      <c r="M250" s="1">
        <v>0.012233333333333334</v>
      </c>
      <c r="N250" s="1">
        <v>7.599033333333334</v>
      </c>
      <c r="O250" s="1" t="s">
        <v>27</v>
      </c>
      <c r="P250" s="1" t="s">
        <v>11174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98</v>
      </c>
      <c r="B251" s="1" t="s">
        <v>17</v>
      </c>
      <c r="C251" s="1">
        <v>399.0</v>
      </c>
      <c r="D251" s="1">
        <v>0.0</v>
      </c>
      <c r="E251" s="1" t="s">
        <v>11175</v>
      </c>
      <c r="F251" s="1" t="s">
        <v>30</v>
      </c>
      <c r="G251" s="1" t="s">
        <v>31</v>
      </c>
      <c r="H251" s="1" t="s">
        <v>11176</v>
      </c>
      <c r="I251" s="1" t="s">
        <v>11177</v>
      </c>
      <c r="J251" s="1" t="s">
        <v>11177</v>
      </c>
      <c r="K251" s="2"/>
      <c r="L251" s="1">
        <v>-1.0</v>
      </c>
      <c r="M251" s="1"/>
      <c r="N251" s="1">
        <v>13.311216666666667</v>
      </c>
      <c r="O251" s="1" t="s">
        <v>10363</v>
      </c>
      <c r="P251" s="1" t="s">
        <v>11178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36</v>
      </c>
      <c r="B252" s="1" t="s">
        <v>17</v>
      </c>
      <c r="C252" s="1">
        <v>792.0</v>
      </c>
      <c r="D252" s="1">
        <v>0.0</v>
      </c>
      <c r="E252" s="1" t="s">
        <v>37</v>
      </c>
      <c r="F252" s="1" t="s">
        <v>30</v>
      </c>
      <c r="G252" s="1" t="s">
        <v>31</v>
      </c>
      <c r="H252" s="1" t="s">
        <v>11179</v>
      </c>
      <c r="I252" s="1" t="s">
        <v>11180</v>
      </c>
      <c r="J252" s="1" t="s">
        <v>11180</v>
      </c>
      <c r="K252" s="2"/>
      <c r="L252" s="1">
        <v>1.0</v>
      </c>
      <c r="M252" s="1"/>
      <c r="N252" s="1">
        <v>21.440966666666668</v>
      </c>
      <c r="O252" s="1" t="s">
        <v>10396</v>
      </c>
      <c r="P252" s="1" t="s">
        <v>11181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29</v>
      </c>
      <c r="B253" s="1" t="s">
        <v>17</v>
      </c>
      <c r="C253" s="3">
        <v>329.0</v>
      </c>
      <c r="D253" s="1">
        <v>0.0</v>
      </c>
      <c r="E253" s="2"/>
      <c r="F253" s="1" t="s">
        <v>30</v>
      </c>
      <c r="G253" s="1" t="s">
        <v>31</v>
      </c>
      <c r="H253" s="1" t="s">
        <v>11182</v>
      </c>
      <c r="I253" s="1" t="s">
        <v>11183</v>
      </c>
      <c r="J253" s="1" t="s">
        <v>11183</v>
      </c>
      <c r="K253" s="2"/>
      <c r="L253" s="1">
        <v>-10.0</v>
      </c>
      <c r="M253" s="1"/>
      <c r="N253" s="1">
        <v>4.8897</v>
      </c>
      <c r="O253" s="1" t="s">
        <v>10363</v>
      </c>
      <c r="P253" s="1" t="s">
        <v>11184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24</v>
      </c>
      <c r="B254" s="1" t="s">
        <v>17</v>
      </c>
      <c r="C254" s="1">
        <v>572.0</v>
      </c>
      <c r="D254" s="1">
        <v>0.0</v>
      </c>
      <c r="E254" s="1" t="s">
        <v>37</v>
      </c>
      <c r="F254" s="1" t="s">
        <v>62</v>
      </c>
      <c r="G254" s="1" t="s">
        <v>31</v>
      </c>
      <c r="H254" s="1" t="s">
        <v>11185</v>
      </c>
      <c r="I254" s="1" t="s">
        <v>11186</v>
      </c>
      <c r="J254" s="1" t="s">
        <v>11187</v>
      </c>
      <c r="K254" s="1" t="s">
        <v>11188</v>
      </c>
      <c r="L254" s="1">
        <v>-6.0</v>
      </c>
      <c r="M254" s="1">
        <v>30.710433333333334</v>
      </c>
      <c r="N254" s="1">
        <v>30.861233333333335</v>
      </c>
      <c r="O254" s="1" t="s">
        <v>27</v>
      </c>
      <c r="P254" s="1" t="s">
        <v>11189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24</v>
      </c>
      <c r="B255" s="1" t="s">
        <v>17</v>
      </c>
      <c r="C255" s="1">
        <v>388.0</v>
      </c>
      <c r="D255" s="1">
        <v>0.0</v>
      </c>
      <c r="E255" s="1" t="s">
        <v>10910</v>
      </c>
      <c r="F255" s="1" t="s">
        <v>62</v>
      </c>
      <c r="G255" s="1" t="s">
        <v>31</v>
      </c>
      <c r="H255" s="1" t="s">
        <v>11190</v>
      </c>
      <c r="I255" s="1" t="s">
        <v>11191</v>
      </c>
      <c r="J255" s="1" t="s">
        <v>11192</v>
      </c>
      <c r="K255" s="1" t="s">
        <v>11193</v>
      </c>
      <c r="L255" s="1">
        <v>-5.0</v>
      </c>
      <c r="M255" s="1">
        <v>0.012516666666666667</v>
      </c>
      <c r="N255" s="1">
        <v>10.287816666666666</v>
      </c>
      <c r="O255" s="1" t="s">
        <v>27</v>
      </c>
      <c r="P255" s="1" t="s">
        <v>11194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29</v>
      </c>
      <c r="B256" s="1" t="s">
        <v>17</v>
      </c>
      <c r="C256" s="1">
        <v>940.0</v>
      </c>
      <c r="D256" s="1">
        <v>0.0</v>
      </c>
      <c r="E256" s="2"/>
      <c r="F256" s="1" t="s">
        <v>30</v>
      </c>
      <c r="G256" s="1" t="s">
        <v>19</v>
      </c>
      <c r="H256" s="1" t="s">
        <v>11195</v>
      </c>
      <c r="I256" s="1" t="s">
        <v>11196</v>
      </c>
      <c r="J256" s="1" t="s">
        <v>11196</v>
      </c>
      <c r="K256" s="2"/>
      <c r="L256" s="1">
        <v>-10.0</v>
      </c>
      <c r="M256" s="1"/>
      <c r="N256" s="1">
        <v>9.869083333333334</v>
      </c>
      <c r="O256" s="1" t="s">
        <v>10363</v>
      </c>
      <c r="P256" s="1" t="s">
        <v>11197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24</v>
      </c>
      <c r="B257" s="1" t="s">
        <v>17</v>
      </c>
      <c r="C257" s="1">
        <v>398.0</v>
      </c>
      <c r="D257" s="1">
        <v>100.0</v>
      </c>
      <c r="E257" s="2"/>
      <c r="F257" s="1" t="s">
        <v>18</v>
      </c>
      <c r="G257" s="1" t="s">
        <v>31</v>
      </c>
      <c r="H257" s="1" t="s">
        <v>11198</v>
      </c>
      <c r="I257" s="1" t="s">
        <v>11199</v>
      </c>
      <c r="J257" s="1" t="s">
        <v>11199</v>
      </c>
      <c r="K257" s="2"/>
      <c r="L257" s="1">
        <v>0.0</v>
      </c>
      <c r="M257" s="1"/>
      <c r="N257" s="1">
        <v>18.990966666666665</v>
      </c>
      <c r="O257" s="1" t="s">
        <v>27</v>
      </c>
      <c r="P257" s="1" t="s">
        <v>11200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29</v>
      </c>
      <c r="B258" s="1" t="s">
        <v>17</v>
      </c>
      <c r="C258" s="1">
        <v>399.0</v>
      </c>
      <c r="D258" s="1">
        <v>0.0</v>
      </c>
      <c r="E258" s="2"/>
      <c r="F258" s="1" t="s">
        <v>30</v>
      </c>
      <c r="G258" s="1" t="s">
        <v>31</v>
      </c>
      <c r="H258" s="1" t="s">
        <v>11201</v>
      </c>
      <c r="I258" s="1" t="s">
        <v>11202</v>
      </c>
      <c r="J258" s="1" t="s">
        <v>11202</v>
      </c>
      <c r="K258" s="2"/>
      <c r="L258" s="1">
        <v>-9.0</v>
      </c>
      <c r="M258" s="1"/>
      <c r="N258" s="1">
        <v>5.221683333333333</v>
      </c>
      <c r="O258" s="1" t="s">
        <v>10363</v>
      </c>
      <c r="P258" s="1" t="s">
        <v>11203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98</v>
      </c>
      <c r="B259" s="1" t="s">
        <v>17</v>
      </c>
      <c r="C259" s="1">
        <v>593.0</v>
      </c>
      <c r="D259" s="1">
        <v>0.0</v>
      </c>
      <c r="E259" s="1" t="s">
        <v>7958</v>
      </c>
      <c r="F259" s="1" t="s">
        <v>30</v>
      </c>
      <c r="G259" s="1" t="s">
        <v>31</v>
      </c>
      <c r="H259" s="1" t="s">
        <v>11204</v>
      </c>
      <c r="I259" s="1" t="s">
        <v>11205</v>
      </c>
      <c r="J259" s="1" t="s">
        <v>11205</v>
      </c>
      <c r="K259" s="2"/>
      <c r="L259" s="1">
        <v>-9.0</v>
      </c>
      <c r="M259" s="1"/>
      <c r="N259" s="1">
        <v>10.432933333333333</v>
      </c>
      <c r="O259" s="1" t="s">
        <v>10363</v>
      </c>
      <c r="P259" s="1" t="s">
        <v>11206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24</v>
      </c>
      <c r="B260" s="1" t="s">
        <v>17</v>
      </c>
      <c r="C260" s="1">
        <v>356.0</v>
      </c>
      <c r="D260" s="1">
        <v>0.0</v>
      </c>
      <c r="E260" s="1" t="s">
        <v>10910</v>
      </c>
      <c r="F260" s="1" t="s">
        <v>62</v>
      </c>
      <c r="G260" s="1" t="s">
        <v>31</v>
      </c>
      <c r="H260" s="1" t="s">
        <v>11207</v>
      </c>
      <c r="I260" s="1" t="s">
        <v>11208</v>
      </c>
      <c r="J260" s="1" t="s">
        <v>11209</v>
      </c>
      <c r="K260" s="1" t="s">
        <v>11210</v>
      </c>
      <c r="L260" s="1">
        <v>-4.0</v>
      </c>
      <c r="M260" s="1">
        <v>0.007783333333333333</v>
      </c>
      <c r="N260" s="1">
        <v>17.005766666666666</v>
      </c>
      <c r="O260" s="1" t="s">
        <v>27</v>
      </c>
      <c r="P260" s="1" t="s">
        <v>11211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24</v>
      </c>
      <c r="B261" s="1" t="s">
        <v>17</v>
      </c>
      <c r="C261" s="1">
        <v>338.0</v>
      </c>
      <c r="D261" s="1">
        <v>0.0</v>
      </c>
      <c r="E261" s="1" t="s">
        <v>10910</v>
      </c>
      <c r="F261" s="1" t="s">
        <v>62</v>
      </c>
      <c r="G261" s="1" t="s">
        <v>31</v>
      </c>
      <c r="H261" s="1" t="s">
        <v>11212</v>
      </c>
      <c r="I261" s="1" t="s">
        <v>11213</v>
      </c>
      <c r="J261" s="1" t="s">
        <v>11214</v>
      </c>
      <c r="K261" s="1" t="s">
        <v>11215</v>
      </c>
      <c r="L261" s="1">
        <v>-12.0</v>
      </c>
      <c r="M261" s="1">
        <v>0.016166666666666666</v>
      </c>
      <c r="N261" s="1">
        <v>5.8661666666666665</v>
      </c>
      <c r="O261" s="1" t="s">
        <v>27</v>
      </c>
      <c r="P261" s="1" t="s">
        <v>11216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29</v>
      </c>
      <c r="B262" s="1" t="s">
        <v>17</v>
      </c>
      <c r="C262" s="1">
        <v>323.0</v>
      </c>
      <c r="D262" s="1">
        <v>0.0</v>
      </c>
      <c r="E262" s="2"/>
      <c r="F262" s="1" t="s">
        <v>30</v>
      </c>
      <c r="G262" s="1" t="s">
        <v>31</v>
      </c>
      <c r="H262" s="1" t="s">
        <v>11217</v>
      </c>
      <c r="I262" s="1" t="s">
        <v>11218</v>
      </c>
      <c r="J262" s="1" t="s">
        <v>11218</v>
      </c>
      <c r="K262" s="2"/>
      <c r="L262" s="1">
        <v>-9.0</v>
      </c>
      <c r="M262" s="1"/>
      <c r="N262" s="1">
        <v>5.79695</v>
      </c>
      <c r="O262" s="1" t="s">
        <v>10363</v>
      </c>
      <c r="P262" s="1" t="s">
        <v>11219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36</v>
      </c>
      <c r="B263" s="1" t="s">
        <v>17</v>
      </c>
      <c r="C263" s="1">
        <v>264.0</v>
      </c>
      <c r="D263" s="1">
        <v>0.0</v>
      </c>
      <c r="E263" s="1" t="s">
        <v>37</v>
      </c>
      <c r="F263" s="1" t="s">
        <v>30</v>
      </c>
      <c r="G263" s="1" t="s">
        <v>31</v>
      </c>
      <c r="H263" s="1" t="s">
        <v>11220</v>
      </c>
      <c r="I263" s="1" t="s">
        <v>11221</v>
      </c>
      <c r="J263" s="1" t="s">
        <v>11221</v>
      </c>
      <c r="K263" s="2"/>
      <c r="L263" s="1">
        <v>-5.0</v>
      </c>
      <c r="M263" s="1"/>
      <c r="N263" s="1">
        <v>9.143533333333334</v>
      </c>
      <c r="O263" s="1" t="s">
        <v>10396</v>
      </c>
      <c r="P263" s="1" t="s">
        <v>10663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29</v>
      </c>
      <c r="B264" s="1" t="s">
        <v>17</v>
      </c>
      <c r="C264" s="1">
        <v>1081.0</v>
      </c>
      <c r="D264" s="1">
        <v>0.0</v>
      </c>
      <c r="E264" s="2"/>
      <c r="F264" s="1" t="s">
        <v>30</v>
      </c>
      <c r="G264" s="1" t="s">
        <v>31</v>
      </c>
      <c r="H264" s="1" t="s">
        <v>11222</v>
      </c>
      <c r="I264" s="1" t="s">
        <v>11223</v>
      </c>
      <c r="J264" s="1" t="s">
        <v>11223</v>
      </c>
      <c r="K264" s="2"/>
      <c r="L264" s="1">
        <v>-7.0</v>
      </c>
      <c r="M264" s="1"/>
      <c r="N264" s="1">
        <v>12.755583333333334</v>
      </c>
      <c r="O264" s="1" t="s">
        <v>10363</v>
      </c>
      <c r="P264" s="1" t="s">
        <v>11224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29</v>
      </c>
      <c r="B265" s="1" t="s">
        <v>17</v>
      </c>
      <c r="C265" s="3">
        <v>736.0</v>
      </c>
      <c r="D265" s="1">
        <v>0.0</v>
      </c>
      <c r="E265" s="2"/>
      <c r="F265" s="1" t="s">
        <v>30</v>
      </c>
      <c r="G265" s="1" t="s">
        <v>31</v>
      </c>
      <c r="H265" s="1" t="s">
        <v>11225</v>
      </c>
      <c r="I265" s="1" t="s">
        <v>11226</v>
      </c>
      <c r="J265" s="1" t="s">
        <v>11226</v>
      </c>
      <c r="K265" s="2"/>
      <c r="L265" s="1">
        <v>-11.0</v>
      </c>
      <c r="M265" s="1"/>
      <c r="N265" s="1">
        <v>8.00585</v>
      </c>
      <c r="O265" s="1" t="s">
        <v>10363</v>
      </c>
      <c r="P265" s="1" t="s">
        <v>11227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16</v>
      </c>
      <c r="B266" s="1" t="s">
        <v>17</v>
      </c>
      <c r="C266" s="1">
        <v>498.0</v>
      </c>
      <c r="D266" s="1">
        <v>0.0</v>
      </c>
      <c r="E266" s="2"/>
      <c r="F266" s="1" t="s">
        <v>18</v>
      </c>
      <c r="G266" s="1" t="s">
        <v>19</v>
      </c>
      <c r="H266" s="1" t="s">
        <v>11228</v>
      </c>
      <c r="I266" s="1" t="s">
        <v>11229</v>
      </c>
      <c r="J266" s="1" t="s">
        <v>11229</v>
      </c>
      <c r="K266" s="2"/>
      <c r="L266" s="1">
        <v>-2.0</v>
      </c>
      <c r="M266" s="1"/>
      <c r="N266" s="1">
        <v>3.696633333333333</v>
      </c>
      <c r="O266" s="1" t="s">
        <v>22</v>
      </c>
      <c r="P266" s="1" t="s">
        <v>11230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36</v>
      </c>
      <c r="B267" s="1" t="s">
        <v>17</v>
      </c>
      <c r="C267" s="1">
        <v>394.0</v>
      </c>
      <c r="D267" s="1">
        <v>0.0</v>
      </c>
      <c r="E267" s="1" t="s">
        <v>37</v>
      </c>
      <c r="F267" s="1" t="s">
        <v>30</v>
      </c>
      <c r="G267" s="1" t="s">
        <v>31</v>
      </c>
      <c r="H267" s="1" t="s">
        <v>11231</v>
      </c>
      <c r="I267" s="1" t="s">
        <v>11232</v>
      </c>
      <c r="J267" s="1" t="s">
        <v>11232</v>
      </c>
      <c r="K267" s="2"/>
      <c r="L267" s="1">
        <v>-7.0</v>
      </c>
      <c r="M267" s="1"/>
      <c r="N267" s="1">
        <v>7.9832833333333335</v>
      </c>
      <c r="O267" s="1" t="s">
        <v>10396</v>
      </c>
      <c r="P267" s="1" t="s">
        <v>11233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16</v>
      </c>
      <c r="B268" s="1" t="s">
        <v>17</v>
      </c>
      <c r="C268" s="1">
        <v>249.0</v>
      </c>
      <c r="D268" s="1">
        <v>249.0</v>
      </c>
      <c r="E268" s="2"/>
      <c r="F268" s="1" t="s">
        <v>18</v>
      </c>
      <c r="G268" s="1" t="s">
        <v>19</v>
      </c>
      <c r="H268" s="1" t="s">
        <v>11234</v>
      </c>
      <c r="I268" s="1" t="s">
        <v>11235</v>
      </c>
      <c r="J268" s="1" t="s">
        <v>11235</v>
      </c>
      <c r="K268" s="2"/>
      <c r="L268" s="1">
        <v>-5.0</v>
      </c>
      <c r="M268" s="1"/>
      <c r="N268" s="1">
        <v>0.6674833333333333</v>
      </c>
      <c r="O268" s="1" t="s">
        <v>22</v>
      </c>
      <c r="P268" s="1" t="s">
        <v>11236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24</v>
      </c>
      <c r="B269" s="1" t="s">
        <v>17</v>
      </c>
      <c r="C269" s="1">
        <v>267.0</v>
      </c>
      <c r="D269" s="1">
        <v>0.0</v>
      </c>
      <c r="E269" s="1" t="s">
        <v>10910</v>
      </c>
      <c r="F269" s="1" t="s">
        <v>62</v>
      </c>
      <c r="G269" s="1" t="s">
        <v>31</v>
      </c>
      <c r="H269" s="1" t="s">
        <v>11237</v>
      </c>
      <c r="I269" s="1" t="s">
        <v>11238</v>
      </c>
      <c r="J269" s="1" t="s">
        <v>11239</v>
      </c>
      <c r="K269" s="1" t="s">
        <v>11240</v>
      </c>
      <c r="L269" s="1">
        <v>-12.0</v>
      </c>
      <c r="M269" s="1">
        <v>0.017783333333333335</v>
      </c>
      <c r="N269" s="1">
        <v>10.364033333333333</v>
      </c>
      <c r="O269" s="1" t="s">
        <v>27</v>
      </c>
      <c r="P269" s="1" t="s">
        <v>11241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29</v>
      </c>
      <c r="B270" s="1" t="s">
        <v>17</v>
      </c>
      <c r="C270" s="1">
        <v>528.0</v>
      </c>
      <c r="D270" s="1">
        <v>0.0</v>
      </c>
      <c r="E270" s="2"/>
      <c r="F270" s="1" t="s">
        <v>30</v>
      </c>
      <c r="G270" s="1" t="s">
        <v>31</v>
      </c>
      <c r="H270" s="1" t="s">
        <v>11242</v>
      </c>
      <c r="I270" s="1" t="s">
        <v>11243</v>
      </c>
      <c r="J270" s="1" t="s">
        <v>11243</v>
      </c>
      <c r="K270" s="2"/>
      <c r="L270" s="1">
        <v>-9.0</v>
      </c>
      <c r="M270" s="1"/>
      <c r="N270" s="1">
        <v>10.108033333333333</v>
      </c>
      <c r="O270" s="1" t="s">
        <v>10363</v>
      </c>
      <c r="P270" s="1" t="s">
        <v>11244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29</v>
      </c>
      <c r="B271" s="1" t="s">
        <v>17</v>
      </c>
      <c r="C271" s="1">
        <v>364.0</v>
      </c>
      <c r="D271" s="1">
        <v>0.0</v>
      </c>
      <c r="E271" s="2"/>
      <c r="F271" s="1" t="s">
        <v>30</v>
      </c>
      <c r="G271" s="1" t="s">
        <v>31</v>
      </c>
      <c r="H271" s="1" t="s">
        <v>11245</v>
      </c>
      <c r="I271" s="1" t="s">
        <v>11246</v>
      </c>
      <c r="J271" s="1" t="s">
        <v>11246</v>
      </c>
      <c r="K271" s="2"/>
      <c r="L271" s="1">
        <v>-8.0</v>
      </c>
      <c r="M271" s="1"/>
      <c r="N271" s="1">
        <v>6.174416666666667</v>
      </c>
      <c r="O271" s="1" t="s">
        <v>10363</v>
      </c>
      <c r="P271" s="1" t="s">
        <v>11247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24</v>
      </c>
      <c r="B272" s="1" t="s">
        <v>17</v>
      </c>
      <c r="C272" s="3">
        <v>299.0</v>
      </c>
      <c r="D272" s="1">
        <v>75.0</v>
      </c>
      <c r="E272" s="2"/>
      <c r="F272" s="1" t="s">
        <v>18</v>
      </c>
      <c r="G272" s="1" t="s">
        <v>167</v>
      </c>
      <c r="H272" s="1" t="s">
        <v>11248</v>
      </c>
      <c r="I272" s="1" t="s">
        <v>11249</v>
      </c>
      <c r="J272" s="1" t="s">
        <v>11249</v>
      </c>
      <c r="K272" s="2"/>
      <c r="L272" s="1">
        <v>-2.0</v>
      </c>
      <c r="M272" s="1"/>
      <c r="N272" s="1">
        <v>29.737933333333334</v>
      </c>
      <c r="O272" s="1" t="s">
        <v>27</v>
      </c>
      <c r="P272" s="1" t="s">
        <v>11250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29</v>
      </c>
      <c r="B273" s="1" t="s">
        <v>17</v>
      </c>
      <c r="C273" s="3">
        <v>364.0</v>
      </c>
      <c r="D273" s="1">
        <v>0.0</v>
      </c>
      <c r="E273" s="2"/>
      <c r="F273" s="1" t="s">
        <v>30</v>
      </c>
      <c r="G273" s="1" t="s">
        <v>31</v>
      </c>
      <c r="H273" s="1" t="s">
        <v>11251</v>
      </c>
      <c r="I273" s="1" t="s">
        <v>11252</v>
      </c>
      <c r="J273" s="1" t="s">
        <v>11252</v>
      </c>
      <c r="K273" s="2"/>
      <c r="L273" s="1">
        <v>-8.0</v>
      </c>
      <c r="M273" s="1"/>
      <c r="N273" s="1">
        <v>6.994383333333333</v>
      </c>
      <c r="O273" s="1" t="s">
        <v>10363</v>
      </c>
      <c r="P273" s="1" t="s">
        <v>11253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16</v>
      </c>
      <c r="B274" s="1" t="s">
        <v>17</v>
      </c>
      <c r="C274" s="1">
        <v>344.0</v>
      </c>
      <c r="D274" s="1">
        <v>0.0</v>
      </c>
      <c r="E274" s="2"/>
      <c r="F274" s="1" t="s">
        <v>18</v>
      </c>
      <c r="G274" s="1" t="s">
        <v>19</v>
      </c>
      <c r="H274" s="1" t="s">
        <v>11254</v>
      </c>
      <c r="I274" s="1" t="s">
        <v>11255</v>
      </c>
      <c r="J274" s="1" t="s">
        <v>11255</v>
      </c>
      <c r="K274" s="2"/>
      <c r="L274" s="1">
        <v>-5.0</v>
      </c>
      <c r="M274" s="1"/>
      <c r="N274" s="1">
        <v>0.04911666666666667</v>
      </c>
      <c r="O274" s="1" t="s">
        <v>22</v>
      </c>
      <c r="P274" s="1" t="s">
        <v>11256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36</v>
      </c>
      <c r="B275" s="1" t="s">
        <v>17</v>
      </c>
      <c r="C275" s="1">
        <v>468.0</v>
      </c>
      <c r="D275" s="1">
        <v>0.0</v>
      </c>
      <c r="E275" s="1" t="s">
        <v>37</v>
      </c>
      <c r="F275" s="1" t="s">
        <v>30</v>
      </c>
      <c r="G275" s="1" t="s">
        <v>31</v>
      </c>
      <c r="H275" s="1" t="s">
        <v>11257</v>
      </c>
      <c r="I275" s="1" t="s">
        <v>11258</v>
      </c>
      <c r="J275" s="1" t="s">
        <v>11258</v>
      </c>
      <c r="K275" s="2"/>
      <c r="L275" s="1">
        <v>-1.0</v>
      </c>
      <c r="M275" s="1"/>
      <c r="N275" s="1">
        <v>28.7049</v>
      </c>
      <c r="O275" s="1" t="s">
        <v>10396</v>
      </c>
      <c r="P275" s="1" t="s">
        <v>11259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24</v>
      </c>
      <c r="B276" s="1" t="s">
        <v>17</v>
      </c>
      <c r="C276" s="1">
        <v>234.0</v>
      </c>
      <c r="D276" s="1">
        <v>72.0</v>
      </c>
      <c r="E276" s="2"/>
      <c r="F276" s="1" t="s">
        <v>18</v>
      </c>
      <c r="G276" s="1" t="s">
        <v>31</v>
      </c>
      <c r="H276" s="1" t="s">
        <v>11260</v>
      </c>
      <c r="I276" s="1" t="s">
        <v>11261</v>
      </c>
      <c r="J276" s="1" t="s">
        <v>11261</v>
      </c>
      <c r="K276" s="2"/>
      <c r="L276" s="1">
        <v>-5.0</v>
      </c>
      <c r="M276" s="1"/>
      <c r="N276" s="1">
        <v>13.708983333333334</v>
      </c>
      <c r="O276" s="1" t="s">
        <v>27</v>
      </c>
      <c r="P276" s="1" t="s">
        <v>11262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16</v>
      </c>
      <c r="B277" s="1" t="s">
        <v>17</v>
      </c>
      <c r="C277" s="1">
        <v>336.0</v>
      </c>
      <c r="D277" s="1">
        <v>0.0</v>
      </c>
      <c r="E277" s="2"/>
      <c r="F277" s="1" t="s">
        <v>18</v>
      </c>
      <c r="G277" s="1" t="s">
        <v>19</v>
      </c>
      <c r="H277" s="1" t="s">
        <v>11263</v>
      </c>
      <c r="I277" s="1" t="s">
        <v>11264</v>
      </c>
      <c r="J277" s="1" t="s">
        <v>11264</v>
      </c>
      <c r="K277" s="2"/>
      <c r="L277" s="1">
        <v>8.0</v>
      </c>
      <c r="M277" s="1"/>
      <c r="N277" s="1">
        <v>14.1192</v>
      </c>
      <c r="O277" s="1" t="s">
        <v>22</v>
      </c>
      <c r="P277" s="1" t="s">
        <v>11265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36</v>
      </c>
      <c r="B278" s="1" t="s">
        <v>17</v>
      </c>
      <c r="C278" s="1">
        <v>394.0</v>
      </c>
      <c r="D278" s="1">
        <v>0.0</v>
      </c>
      <c r="E278" s="1" t="s">
        <v>37</v>
      </c>
      <c r="F278" s="1" t="s">
        <v>30</v>
      </c>
      <c r="G278" s="1" t="s">
        <v>31</v>
      </c>
      <c r="H278" s="1" t="s">
        <v>11266</v>
      </c>
      <c r="I278" s="1" t="s">
        <v>11267</v>
      </c>
      <c r="J278" s="1" t="s">
        <v>11267</v>
      </c>
      <c r="K278" s="2"/>
      <c r="L278" s="1">
        <v>3.0</v>
      </c>
      <c r="M278" s="1"/>
      <c r="N278" s="1">
        <v>18.700166666666668</v>
      </c>
      <c r="O278" s="1" t="s">
        <v>10396</v>
      </c>
      <c r="P278" s="1" t="s">
        <v>11268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98</v>
      </c>
      <c r="B279" s="1" t="s">
        <v>17</v>
      </c>
      <c r="C279" s="3">
        <v>425.0</v>
      </c>
      <c r="D279" s="1">
        <v>0.0</v>
      </c>
      <c r="E279" s="1" t="s">
        <v>2722</v>
      </c>
      <c r="F279" s="1" t="s">
        <v>30</v>
      </c>
      <c r="G279" s="1" t="s">
        <v>31</v>
      </c>
      <c r="H279" s="1" t="s">
        <v>11269</v>
      </c>
      <c r="I279" s="1" t="s">
        <v>11270</v>
      </c>
      <c r="J279" s="1" t="s">
        <v>11270</v>
      </c>
      <c r="K279" s="2"/>
      <c r="L279" s="1">
        <v>2.0</v>
      </c>
      <c r="M279" s="1"/>
      <c r="N279" s="1">
        <v>17.339333333333332</v>
      </c>
      <c r="O279" s="1" t="s">
        <v>10363</v>
      </c>
      <c r="P279" s="1" t="s">
        <v>11271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24</v>
      </c>
      <c r="B280" s="1" t="s">
        <v>17</v>
      </c>
      <c r="C280" s="3">
        <v>598.0</v>
      </c>
      <c r="D280" s="1">
        <v>150.0</v>
      </c>
      <c r="E280" s="2"/>
      <c r="F280" s="1" t="s">
        <v>18</v>
      </c>
      <c r="G280" s="1" t="s">
        <v>167</v>
      </c>
      <c r="H280" s="1" t="s">
        <v>11272</v>
      </c>
      <c r="I280" s="1" t="s">
        <v>11273</v>
      </c>
      <c r="J280" s="1" t="s">
        <v>11273</v>
      </c>
      <c r="K280" s="2"/>
      <c r="L280" s="1">
        <v>0.0</v>
      </c>
      <c r="M280" s="1"/>
      <c r="N280" s="1">
        <v>24.868016666666666</v>
      </c>
      <c r="O280" s="1" t="s">
        <v>27</v>
      </c>
      <c r="P280" s="1" t="s">
        <v>11274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24</v>
      </c>
      <c r="B281" s="1" t="s">
        <v>17</v>
      </c>
      <c r="C281" s="1">
        <v>247.0</v>
      </c>
      <c r="D281" s="1">
        <v>62.0</v>
      </c>
      <c r="E281" s="2"/>
      <c r="F281" s="1" t="s">
        <v>18</v>
      </c>
      <c r="G281" s="1" t="s">
        <v>19</v>
      </c>
      <c r="H281" s="1" t="s">
        <v>11275</v>
      </c>
      <c r="I281" s="1" t="s">
        <v>11276</v>
      </c>
      <c r="J281" s="1" t="s">
        <v>11276</v>
      </c>
      <c r="K281" s="2"/>
      <c r="L281" s="1">
        <v>-7.0</v>
      </c>
      <c r="M281" s="1"/>
      <c r="N281" s="1">
        <v>12.789916666666667</v>
      </c>
      <c r="O281" s="1" t="s">
        <v>27</v>
      </c>
      <c r="P281" s="1" t="s">
        <v>11277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36</v>
      </c>
      <c r="B282" s="1" t="s">
        <v>17</v>
      </c>
      <c r="C282" s="3">
        <v>429.0</v>
      </c>
      <c r="D282" s="1">
        <v>0.0</v>
      </c>
      <c r="E282" s="1" t="s">
        <v>37</v>
      </c>
      <c r="F282" s="1" t="s">
        <v>30</v>
      </c>
      <c r="G282" s="1" t="s">
        <v>31</v>
      </c>
      <c r="H282" s="1" t="s">
        <v>11278</v>
      </c>
      <c r="I282" s="1" t="s">
        <v>11279</v>
      </c>
      <c r="J282" s="1" t="s">
        <v>11279</v>
      </c>
      <c r="K282" s="2"/>
      <c r="L282" s="1">
        <v>-1.0</v>
      </c>
      <c r="M282" s="1"/>
      <c r="N282" s="1">
        <v>13.73595</v>
      </c>
      <c r="O282" s="1" t="s">
        <v>10396</v>
      </c>
      <c r="P282" s="1" t="s">
        <v>11280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29</v>
      </c>
      <c r="B283" s="1" t="s">
        <v>17</v>
      </c>
      <c r="C283" s="3">
        <v>329.0</v>
      </c>
      <c r="D283" s="1">
        <v>0.0</v>
      </c>
      <c r="E283" s="2"/>
      <c r="F283" s="1" t="s">
        <v>30</v>
      </c>
      <c r="G283" s="1" t="s">
        <v>19</v>
      </c>
      <c r="H283" s="1" t="s">
        <v>11281</v>
      </c>
      <c r="I283" s="1" t="s">
        <v>11282</v>
      </c>
      <c r="J283" s="1" t="s">
        <v>11282</v>
      </c>
      <c r="K283" s="2"/>
      <c r="L283" s="1">
        <v>-5.0</v>
      </c>
      <c r="M283" s="1"/>
      <c r="N283" s="1">
        <v>9.304566666666666</v>
      </c>
      <c r="O283" s="1" t="s">
        <v>10363</v>
      </c>
      <c r="P283" s="1" t="s">
        <v>10400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29</v>
      </c>
      <c r="B284" s="1" t="s">
        <v>17</v>
      </c>
      <c r="C284" s="1">
        <v>390.0</v>
      </c>
      <c r="D284" s="1">
        <v>0.0</v>
      </c>
      <c r="E284" s="2"/>
      <c r="F284" s="1" t="s">
        <v>30</v>
      </c>
      <c r="G284" s="1" t="s">
        <v>19</v>
      </c>
      <c r="H284" s="1" t="s">
        <v>11283</v>
      </c>
      <c r="I284" s="1" t="s">
        <v>11284</v>
      </c>
      <c r="J284" s="1" t="s">
        <v>11284</v>
      </c>
      <c r="K284" s="2"/>
      <c r="L284" s="1">
        <v>-5.0</v>
      </c>
      <c r="M284" s="1"/>
      <c r="N284" s="1">
        <v>9.166083333333333</v>
      </c>
      <c r="O284" s="1" t="s">
        <v>10363</v>
      </c>
      <c r="P284" s="1" t="s">
        <v>11285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36</v>
      </c>
      <c r="B285" s="1" t="s">
        <v>17</v>
      </c>
      <c r="C285" s="1">
        <v>413.0</v>
      </c>
      <c r="D285" s="1">
        <v>0.0</v>
      </c>
      <c r="E285" s="1" t="s">
        <v>37</v>
      </c>
      <c r="F285" s="1" t="s">
        <v>30</v>
      </c>
      <c r="G285" s="1" t="s">
        <v>31</v>
      </c>
      <c r="H285" s="1" t="s">
        <v>11286</v>
      </c>
      <c r="I285" s="1" t="s">
        <v>11287</v>
      </c>
      <c r="J285" s="1" t="s">
        <v>11287</v>
      </c>
      <c r="K285" s="2"/>
      <c r="L285" s="1">
        <v>5.0</v>
      </c>
      <c r="M285" s="1"/>
      <c r="N285" s="1">
        <v>20.447533333333332</v>
      </c>
      <c r="O285" s="1" t="s">
        <v>10396</v>
      </c>
      <c r="P285" s="1" t="s">
        <v>11288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36</v>
      </c>
      <c r="B286" s="1" t="s">
        <v>17</v>
      </c>
      <c r="C286" s="1">
        <v>369.0</v>
      </c>
      <c r="D286" s="1">
        <v>0.0</v>
      </c>
      <c r="E286" s="1" t="s">
        <v>37</v>
      </c>
      <c r="F286" s="1" t="s">
        <v>30</v>
      </c>
      <c r="G286" s="1" t="s">
        <v>31</v>
      </c>
      <c r="H286" s="1" t="s">
        <v>11289</v>
      </c>
      <c r="I286" s="1" t="s">
        <v>11290</v>
      </c>
      <c r="J286" s="1" t="s">
        <v>11290</v>
      </c>
      <c r="K286" s="2"/>
      <c r="L286" s="1">
        <v>-1.0</v>
      </c>
      <c r="M286" s="1"/>
      <c r="N286" s="1">
        <v>13.070683333333333</v>
      </c>
      <c r="O286" s="1" t="s">
        <v>10396</v>
      </c>
      <c r="P286" s="1" t="s">
        <v>11291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24</v>
      </c>
      <c r="B287" s="1" t="s">
        <v>17</v>
      </c>
      <c r="C287" s="1">
        <v>199.0</v>
      </c>
      <c r="D287" s="1">
        <v>50.0</v>
      </c>
      <c r="E287" s="2"/>
      <c r="F287" s="1" t="s">
        <v>18</v>
      </c>
      <c r="G287" s="1" t="s">
        <v>19</v>
      </c>
      <c r="H287" s="1" t="s">
        <v>11292</v>
      </c>
      <c r="I287" s="1" t="s">
        <v>11293</v>
      </c>
      <c r="J287" s="1" t="s">
        <v>11293</v>
      </c>
      <c r="K287" s="2"/>
      <c r="L287" s="1">
        <v>-2.0</v>
      </c>
      <c r="M287" s="1"/>
      <c r="N287" s="1">
        <v>17.038683333333335</v>
      </c>
      <c r="O287" s="1" t="s">
        <v>27</v>
      </c>
      <c r="P287" s="1" t="s">
        <v>11294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98</v>
      </c>
      <c r="B288" s="1" t="s">
        <v>17</v>
      </c>
      <c r="C288" s="3">
        <v>399.0</v>
      </c>
      <c r="D288" s="1">
        <v>0.0</v>
      </c>
      <c r="E288" s="1" t="s">
        <v>10126</v>
      </c>
      <c r="F288" s="1" t="s">
        <v>30</v>
      </c>
      <c r="G288" s="1" t="s">
        <v>31</v>
      </c>
      <c r="H288" s="1" t="s">
        <v>11295</v>
      </c>
      <c r="I288" s="1" t="s">
        <v>11296</v>
      </c>
      <c r="J288" s="1" t="s">
        <v>11296</v>
      </c>
      <c r="K288" s="2"/>
      <c r="L288" s="1">
        <v>-2.0</v>
      </c>
      <c r="M288" s="1"/>
      <c r="N288" s="1">
        <v>12.540166666666666</v>
      </c>
      <c r="O288" s="1" t="s">
        <v>10363</v>
      </c>
      <c r="P288" s="1" t="s">
        <v>11297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29</v>
      </c>
      <c r="B289" s="1" t="s">
        <v>17</v>
      </c>
      <c r="C289" s="3">
        <v>319.0</v>
      </c>
      <c r="D289" s="1">
        <v>0.0</v>
      </c>
      <c r="E289" s="2"/>
      <c r="F289" s="1" t="s">
        <v>30</v>
      </c>
      <c r="G289" s="1" t="s">
        <v>31</v>
      </c>
      <c r="H289" s="1" t="s">
        <v>11298</v>
      </c>
      <c r="I289" s="1" t="s">
        <v>11299</v>
      </c>
      <c r="J289" s="1" t="s">
        <v>11299</v>
      </c>
      <c r="K289" s="2"/>
      <c r="L289" s="1">
        <v>0.0</v>
      </c>
      <c r="M289" s="1"/>
      <c r="N289" s="1">
        <v>15.582983333333333</v>
      </c>
      <c r="O289" s="1" t="s">
        <v>10363</v>
      </c>
      <c r="P289" s="1" t="s">
        <v>11300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98</v>
      </c>
      <c r="B290" s="1" t="s">
        <v>17</v>
      </c>
      <c r="C290" s="3">
        <v>329.0</v>
      </c>
      <c r="D290" s="1">
        <v>0.0</v>
      </c>
      <c r="E290" s="1" t="s">
        <v>983</v>
      </c>
      <c r="F290" s="1" t="s">
        <v>30</v>
      </c>
      <c r="G290" s="1" t="s">
        <v>31</v>
      </c>
      <c r="H290" s="1" t="s">
        <v>11301</v>
      </c>
      <c r="I290" s="1" t="s">
        <v>11302</v>
      </c>
      <c r="J290" s="1" t="s">
        <v>11302</v>
      </c>
      <c r="K290" s="2"/>
      <c r="L290" s="1">
        <v>4.0</v>
      </c>
      <c r="M290" s="1"/>
      <c r="N290" s="1">
        <v>19.524433333333334</v>
      </c>
      <c r="O290" s="1" t="s">
        <v>10363</v>
      </c>
      <c r="P290" s="1" t="s">
        <v>2387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36</v>
      </c>
      <c r="B291" s="1" t="s">
        <v>17</v>
      </c>
      <c r="C291" s="1">
        <v>314.0</v>
      </c>
      <c r="D291" s="1">
        <v>0.0</v>
      </c>
      <c r="E291" s="1" t="s">
        <v>37</v>
      </c>
      <c r="F291" s="1" t="s">
        <v>30</v>
      </c>
      <c r="G291" s="1" t="s">
        <v>31</v>
      </c>
      <c r="H291" s="1" t="s">
        <v>11303</v>
      </c>
      <c r="I291" s="1" t="s">
        <v>11304</v>
      </c>
      <c r="J291" s="1" t="s">
        <v>11304</v>
      </c>
      <c r="K291" s="2"/>
      <c r="L291" s="1">
        <v>-3.0</v>
      </c>
      <c r="M291" s="1"/>
      <c r="N291" s="1">
        <v>11.90305</v>
      </c>
      <c r="O291" s="1" t="s">
        <v>10396</v>
      </c>
      <c r="P291" s="1" t="s">
        <v>11305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36</v>
      </c>
      <c r="B292" s="1" t="s">
        <v>17</v>
      </c>
      <c r="C292" s="1">
        <v>329.0</v>
      </c>
      <c r="D292" s="1">
        <v>0.0</v>
      </c>
      <c r="E292" s="1" t="s">
        <v>37</v>
      </c>
      <c r="F292" s="1" t="s">
        <v>30</v>
      </c>
      <c r="G292" s="1" t="s">
        <v>31</v>
      </c>
      <c r="H292" s="1" t="s">
        <v>11306</v>
      </c>
      <c r="I292" s="1" t="s">
        <v>11307</v>
      </c>
      <c r="J292" s="1" t="s">
        <v>11307</v>
      </c>
      <c r="K292" s="2"/>
      <c r="L292" s="1">
        <v>2.0</v>
      </c>
      <c r="M292" s="1"/>
      <c r="N292" s="1">
        <v>17.6436</v>
      </c>
      <c r="O292" s="1" t="s">
        <v>10396</v>
      </c>
      <c r="P292" s="1" t="s">
        <v>11308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98</v>
      </c>
      <c r="B293" s="1" t="s">
        <v>17</v>
      </c>
      <c r="C293" s="1">
        <v>364.0</v>
      </c>
      <c r="D293" s="1">
        <v>0.0</v>
      </c>
      <c r="E293" s="1" t="s">
        <v>11309</v>
      </c>
      <c r="F293" s="1" t="s">
        <v>30</v>
      </c>
      <c r="G293" s="1" t="s">
        <v>31</v>
      </c>
      <c r="H293" s="1" t="s">
        <v>11310</v>
      </c>
      <c r="I293" s="1" t="s">
        <v>11311</v>
      </c>
      <c r="J293" s="1" t="s">
        <v>11311</v>
      </c>
      <c r="K293" s="2"/>
      <c r="L293" s="1">
        <v>-4.0</v>
      </c>
      <c r="M293" s="1"/>
      <c r="N293" s="1">
        <v>10.341033333333334</v>
      </c>
      <c r="O293" s="1" t="s">
        <v>10363</v>
      </c>
      <c r="P293" s="1" t="s">
        <v>11312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29</v>
      </c>
      <c r="B294" s="1" t="s">
        <v>17</v>
      </c>
      <c r="C294" s="1">
        <v>379.0</v>
      </c>
      <c r="D294" s="1">
        <v>0.0</v>
      </c>
      <c r="E294" s="2"/>
      <c r="F294" s="1" t="s">
        <v>30</v>
      </c>
      <c r="G294" s="1" t="s">
        <v>31</v>
      </c>
      <c r="H294" s="1" t="s">
        <v>11313</v>
      </c>
      <c r="I294" s="1" t="s">
        <v>11314</v>
      </c>
      <c r="J294" s="1" t="s">
        <v>11314</v>
      </c>
      <c r="K294" s="2"/>
      <c r="L294" s="1">
        <v>-5.0</v>
      </c>
      <c r="M294" s="1"/>
      <c r="N294" s="1">
        <v>9.111683333333334</v>
      </c>
      <c r="O294" s="1" t="s">
        <v>10363</v>
      </c>
      <c r="P294" s="1" t="s">
        <v>11315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29</v>
      </c>
      <c r="B295" s="1" t="s">
        <v>17</v>
      </c>
      <c r="C295" s="1">
        <v>528.0</v>
      </c>
      <c r="D295" s="1">
        <v>0.0</v>
      </c>
      <c r="E295" s="2"/>
      <c r="F295" s="1" t="s">
        <v>30</v>
      </c>
      <c r="G295" s="1" t="s">
        <v>31</v>
      </c>
      <c r="H295" s="1" t="s">
        <v>11316</v>
      </c>
      <c r="I295" s="1" t="s">
        <v>11317</v>
      </c>
      <c r="J295" s="1" t="s">
        <v>11317</v>
      </c>
      <c r="K295" s="2"/>
      <c r="L295" s="1">
        <v>2.0</v>
      </c>
      <c r="M295" s="1"/>
      <c r="N295" s="1">
        <v>22.289383333333333</v>
      </c>
      <c r="O295" s="1" t="s">
        <v>10363</v>
      </c>
      <c r="P295" s="1" t="s">
        <v>11318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98</v>
      </c>
      <c r="B296" s="1" t="s">
        <v>17</v>
      </c>
      <c r="C296" s="1">
        <v>329.0</v>
      </c>
      <c r="D296" s="1">
        <v>0.0</v>
      </c>
      <c r="E296" s="1" t="s">
        <v>11309</v>
      </c>
      <c r="F296" s="1" t="s">
        <v>30</v>
      </c>
      <c r="G296" s="1" t="s">
        <v>31</v>
      </c>
      <c r="H296" s="1" t="s">
        <v>11319</v>
      </c>
      <c r="I296" s="1" t="s">
        <v>11320</v>
      </c>
      <c r="J296" s="1" t="s">
        <v>11320</v>
      </c>
      <c r="K296" s="2"/>
      <c r="L296" s="1">
        <v>-5.0</v>
      </c>
      <c r="M296" s="1"/>
      <c r="N296" s="1">
        <v>9.825283333333333</v>
      </c>
      <c r="O296" s="1" t="s">
        <v>10363</v>
      </c>
      <c r="P296" s="1" t="s">
        <v>540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24</v>
      </c>
      <c r="B297" s="1" t="s">
        <v>17</v>
      </c>
      <c r="C297" s="1">
        <v>247.0</v>
      </c>
      <c r="D297" s="1">
        <v>62.0</v>
      </c>
      <c r="E297" s="2"/>
      <c r="F297" s="1" t="s">
        <v>18</v>
      </c>
      <c r="G297" s="1" t="s">
        <v>19</v>
      </c>
      <c r="H297" s="1" t="s">
        <v>11321</v>
      </c>
      <c r="I297" s="1" t="s">
        <v>11322</v>
      </c>
      <c r="J297" s="1" t="s">
        <v>11322</v>
      </c>
      <c r="K297" s="2"/>
      <c r="L297" s="1">
        <v>-2.0</v>
      </c>
      <c r="M297" s="1"/>
      <c r="N297" s="1">
        <v>17.47045</v>
      </c>
      <c r="O297" s="1" t="s">
        <v>27</v>
      </c>
      <c r="P297" s="1" t="s">
        <v>10680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36</v>
      </c>
      <c r="B298" s="1" t="s">
        <v>17</v>
      </c>
      <c r="C298" s="1">
        <v>264.0</v>
      </c>
      <c r="D298" s="1">
        <v>0.0</v>
      </c>
      <c r="E298" s="1" t="s">
        <v>37</v>
      </c>
      <c r="F298" s="1" t="s">
        <v>30</v>
      </c>
      <c r="G298" s="1" t="s">
        <v>31</v>
      </c>
      <c r="H298" s="1" t="s">
        <v>11323</v>
      </c>
      <c r="I298" s="1" t="s">
        <v>11324</v>
      </c>
      <c r="J298" s="1" t="s">
        <v>11324</v>
      </c>
      <c r="K298" s="2"/>
      <c r="L298" s="1">
        <v>0.0</v>
      </c>
      <c r="M298" s="1"/>
      <c r="N298" s="1">
        <v>15.160166666666667</v>
      </c>
      <c r="O298" s="1" t="s">
        <v>10396</v>
      </c>
      <c r="P298" s="1" t="s">
        <v>10877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29</v>
      </c>
      <c r="B299" s="1" t="s">
        <v>17</v>
      </c>
      <c r="C299" s="1">
        <v>381.0</v>
      </c>
      <c r="D299" s="1">
        <v>0.0</v>
      </c>
      <c r="E299" s="2"/>
      <c r="F299" s="1" t="s">
        <v>30</v>
      </c>
      <c r="G299" s="1" t="s">
        <v>31</v>
      </c>
      <c r="H299" s="1" t="s">
        <v>11325</v>
      </c>
      <c r="I299" s="1" t="s">
        <v>11326</v>
      </c>
      <c r="J299" s="1" t="s">
        <v>11326</v>
      </c>
      <c r="K299" s="2"/>
      <c r="L299" s="1">
        <v>5.0</v>
      </c>
      <c r="M299" s="1"/>
      <c r="N299" s="1">
        <v>20.255366666666667</v>
      </c>
      <c r="O299" s="1" t="s">
        <v>10363</v>
      </c>
      <c r="P299" s="1" t="s">
        <v>11327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29</v>
      </c>
      <c r="B300" s="1" t="s">
        <v>17</v>
      </c>
      <c r="C300" s="1">
        <v>433.0</v>
      </c>
      <c r="D300" s="1">
        <v>0.0</v>
      </c>
      <c r="E300" s="2"/>
      <c r="F300" s="1" t="s">
        <v>30</v>
      </c>
      <c r="G300" s="1" t="s">
        <v>31</v>
      </c>
      <c r="H300" s="1" t="s">
        <v>11328</v>
      </c>
      <c r="I300" s="1" t="s">
        <v>11329</v>
      </c>
      <c r="J300" s="1" t="s">
        <v>11329</v>
      </c>
      <c r="K300" s="2"/>
      <c r="L300" s="1">
        <v>-1.0</v>
      </c>
      <c r="M300" s="1"/>
      <c r="N300" s="1">
        <v>13.027933333333333</v>
      </c>
      <c r="O300" s="1" t="s">
        <v>10363</v>
      </c>
      <c r="P300" s="1" t="s">
        <v>11330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24</v>
      </c>
      <c r="B301" s="1" t="s">
        <v>17</v>
      </c>
      <c r="C301" s="1">
        <v>253.0</v>
      </c>
      <c r="D301" s="1">
        <v>73.0</v>
      </c>
      <c r="E301" s="2"/>
      <c r="F301" s="1" t="s">
        <v>18</v>
      </c>
      <c r="G301" s="1" t="s">
        <v>167</v>
      </c>
      <c r="H301" s="1" t="s">
        <v>11331</v>
      </c>
      <c r="I301" s="1" t="s">
        <v>11332</v>
      </c>
      <c r="J301" s="1" t="s">
        <v>11332</v>
      </c>
      <c r="K301" s="2"/>
      <c r="L301" s="1">
        <v>-1.0</v>
      </c>
      <c r="M301" s="1"/>
      <c r="N301" s="1">
        <v>18.48966666666667</v>
      </c>
      <c r="O301" s="1" t="s">
        <v>27</v>
      </c>
      <c r="P301" s="1" t="s">
        <v>11333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98</v>
      </c>
      <c r="B302" s="1" t="s">
        <v>17</v>
      </c>
      <c r="C302" s="1">
        <v>528.0</v>
      </c>
      <c r="D302" s="1">
        <v>0.0</v>
      </c>
      <c r="E302" s="1" t="s">
        <v>11334</v>
      </c>
      <c r="F302" s="1" t="s">
        <v>30</v>
      </c>
      <c r="G302" s="1" t="s">
        <v>31</v>
      </c>
      <c r="H302" s="1" t="s">
        <v>11335</v>
      </c>
      <c r="I302" s="1" t="s">
        <v>11336</v>
      </c>
      <c r="J302" s="1" t="s">
        <v>11336</v>
      </c>
      <c r="K302" s="2"/>
      <c r="L302" s="1">
        <v>-4.0</v>
      </c>
      <c r="M302" s="1"/>
      <c r="N302" s="1">
        <v>15.688483333333334</v>
      </c>
      <c r="O302" s="1" t="s">
        <v>10363</v>
      </c>
      <c r="P302" s="1" t="s">
        <v>11337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29</v>
      </c>
      <c r="B303" s="1" t="s">
        <v>17</v>
      </c>
      <c r="C303" s="1">
        <v>469.0</v>
      </c>
      <c r="D303" s="1">
        <v>0.0</v>
      </c>
      <c r="E303" s="2"/>
      <c r="F303" s="1" t="s">
        <v>30</v>
      </c>
      <c r="G303" s="1" t="s">
        <v>31</v>
      </c>
      <c r="H303" s="1" t="s">
        <v>11338</v>
      </c>
      <c r="I303" s="1" t="s">
        <v>11339</v>
      </c>
      <c r="J303" s="1" t="s">
        <v>11339</v>
      </c>
      <c r="K303" s="2"/>
      <c r="L303" s="1">
        <v>0.0</v>
      </c>
      <c r="M303" s="1"/>
      <c r="N303" s="1">
        <v>14.128</v>
      </c>
      <c r="O303" s="1" t="s">
        <v>10363</v>
      </c>
      <c r="P303" s="1" t="s">
        <v>11340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29</v>
      </c>
      <c r="B304" s="1" t="s">
        <v>17</v>
      </c>
      <c r="C304" s="1">
        <v>264.0</v>
      </c>
      <c r="D304" s="1">
        <v>0.0</v>
      </c>
      <c r="E304" s="2"/>
      <c r="F304" s="1" t="s">
        <v>30</v>
      </c>
      <c r="G304" s="1" t="s">
        <v>31</v>
      </c>
      <c r="H304" s="1" t="s">
        <v>11341</v>
      </c>
      <c r="I304" s="1" t="s">
        <v>11342</v>
      </c>
      <c r="J304" s="1" t="s">
        <v>11342</v>
      </c>
      <c r="K304" s="2"/>
      <c r="L304" s="1">
        <v>-6.0</v>
      </c>
      <c r="M304" s="1"/>
      <c r="N304" s="1">
        <v>8.9358</v>
      </c>
      <c r="O304" s="1" t="s">
        <v>10363</v>
      </c>
      <c r="P304" s="1" t="s">
        <v>11074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24</v>
      </c>
      <c r="B305" s="1" t="s">
        <v>17</v>
      </c>
      <c r="C305" s="3">
        <v>987.0</v>
      </c>
      <c r="D305" s="1">
        <v>0.0</v>
      </c>
      <c r="E305" s="1" t="s">
        <v>37</v>
      </c>
      <c r="F305" s="1" t="s">
        <v>62</v>
      </c>
      <c r="G305" s="1" t="s">
        <v>19</v>
      </c>
      <c r="H305" s="1" t="s">
        <v>11343</v>
      </c>
      <c r="I305" s="1" t="s">
        <v>11344</v>
      </c>
      <c r="J305" s="1" t="s">
        <v>11345</v>
      </c>
      <c r="K305" s="1" t="s">
        <v>11346</v>
      </c>
      <c r="L305" s="1">
        <v>3.0</v>
      </c>
      <c r="M305" s="1">
        <v>0.85405</v>
      </c>
      <c r="N305" s="1">
        <v>15.26985</v>
      </c>
      <c r="O305" s="1" t="s">
        <v>27</v>
      </c>
      <c r="P305" s="1" t="s">
        <v>11347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36</v>
      </c>
      <c r="B306" s="1" t="s">
        <v>17</v>
      </c>
      <c r="C306" s="1">
        <v>264.0</v>
      </c>
      <c r="D306" s="1">
        <v>0.0</v>
      </c>
      <c r="E306" s="1" t="s">
        <v>37</v>
      </c>
      <c r="F306" s="1" t="s">
        <v>30</v>
      </c>
      <c r="G306" s="1" t="s">
        <v>31</v>
      </c>
      <c r="H306" s="1" t="s">
        <v>11348</v>
      </c>
      <c r="I306" s="1" t="s">
        <v>11349</v>
      </c>
      <c r="J306" s="1" t="s">
        <v>11349</v>
      </c>
      <c r="K306" s="2"/>
      <c r="L306" s="1">
        <v>-7.0</v>
      </c>
      <c r="M306" s="1"/>
      <c r="N306" s="1">
        <v>7.478933333333333</v>
      </c>
      <c r="O306" s="1" t="s">
        <v>10396</v>
      </c>
      <c r="P306" s="1" t="s">
        <v>11350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29</v>
      </c>
      <c r="B307" s="1" t="s">
        <v>17</v>
      </c>
      <c r="C307" s="1">
        <v>413.0</v>
      </c>
      <c r="D307" s="1">
        <v>0.0</v>
      </c>
      <c r="E307" s="2"/>
      <c r="F307" s="1" t="s">
        <v>30</v>
      </c>
      <c r="G307" s="1" t="s">
        <v>31</v>
      </c>
      <c r="H307" s="1" t="s">
        <v>11351</v>
      </c>
      <c r="I307" s="1" t="s">
        <v>11352</v>
      </c>
      <c r="J307" s="1" t="s">
        <v>11352</v>
      </c>
      <c r="K307" s="2"/>
      <c r="L307" s="1">
        <v>-3.0</v>
      </c>
      <c r="M307" s="1"/>
      <c r="N307" s="1">
        <v>11.29625</v>
      </c>
      <c r="O307" s="1" t="s">
        <v>10363</v>
      </c>
      <c r="P307" s="1" t="s">
        <v>11353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36</v>
      </c>
      <c r="B308" s="1" t="s">
        <v>17</v>
      </c>
      <c r="C308" s="1">
        <v>329.0</v>
      </c>
      <c r="D308" s="1">
        <v>0.0</v>
      </c>
      <c r="E308" s="1" t="s">
        <v>37</v>
      </c>
      <c r="F308" s="1" t="s">
        <v>30</v>
      </c>
      <c r="G308" s="1" t="s">
        <v>31</v>
      </c>
      <c r="H308" s="1" t="s">
        <v>11354</v>
      </c>
      <c r="I308" s="1" t="s">
        <v>11355</v>
      </c>
      <c r="J308" s="1" t="s">
        <v>11355</v>
      </c>
      <c r="K308" s="2"/>
      <c r="L308" s="1">
        <v>-3.0</v>
      </c>
      <c r="M308" s="1"/>
      <c r="N308" s="1">
        <v>11.530616666666667</v>
      </c>
      <c r="O308" s="1" t="s">
        <v>10396</v>
      </c>
      <c r="P308" s="1" t="s">
        <v>10426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36</v>
      </c>
      <c r="B309" s="1" t="s">
        <v>17</v>
      </c>
      <c r="C309" s="3">
        <v>429.0</v>
      </c>
      <c r="D309" s="1">
        <v>0.0</v>
      </c>
      <c r="E309" s="1" t="s">
        <v>37</v>
      </c>
      <c r="F309" s="1" t="s">
        <v>30</v>
      </c>
      <c r="G309" s="1" t="s">
        <v>31</v>
      </c>
      <c r="H309" s="1" t="s">
        <v>11356</v>
      </c>
      <c r="I309" s="1" t="s">
        <v>11357</v>
      </c>
      <c r="J309" s="1" t="s">
        <v>11357</v>
      </c>
      <c r="K309" s="2"/>
      <c r="L309" s="1">
        <v>-1.0</v>
      </c>
      <c r="M309" s="1"/>
      <c r="N309" s="1">
        <v>13.58315</v>
      </c>
      <c r="O309" s="1" t="s">
        <v>10396</v>
      </c>
      <c r="P309" s="1" t="s">
        <v>11358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29</v>
      </c>
      <c r="B310" s="1" t="s">
        <v>354</v>
      </c>
      <c r="C310" s="1">
        <v>264.0</v>
      </c>
      <c r="D310" s="1">
        <v>0.0</v>
      </c>
      <c r="E310" s="2"/>
      <c r="F310" s="1" t="s">
        <v>30</v>
      </c>
      <c r="G310" s="1" t="s">
        <v>19</v>
      </c>
      <c r="H310" s="1" t="s">
        <v>11359</v>
      </c>
      <c r="I310" s="1" t="s">
        <v>11360</v>
      </c>
      <c r="J310" s="1" t="s">
        <v>11360</v>
      </c>
      <c r="K310" s="2"/>
      <c r="L310" s="1">
        <v>-4.0</v>
      </c>
      <c r="M310" s="1"/>
      <c r="N310" s="1">
        <v>10.6804</v>
      </c>
      <c r="O310" s="1" t="s">
        <v>10363</v>
      </c>
      <c r="P310" s="1" t="s">
        <v>11361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29</v>
      </c>
      <c r="B311" s="1" t="s">
        <v>354</v>
      </c>
      <c r="C311" s="1">
        <v>418.0</v>
      </c>
      <c r="D311" s="1">
        <v>0.0</v>
      </c>
      <c r="E311" s="2"/>
      <c r="F311" s="1" t="s">
        <v>30</v>
      </c>
      <c r="G311" s="1" t="s">
        <v>19</v>
      </c>
      <c r="H311" s="1" t="s">
        <v>11362</v>
      </c>
      <c r="I311" s="1" t="s">
        <v>11363</v>
      </c>
      <c r="J311" s="1" t="s">
        <v>11363</v>
      </c>
      <c r="K311" s="2"/>
      <c r="L311" s="1">
        <v>-4.0</v>
      </c>
      <c r="M311" s="1"/>
      <c r="N311" s="1">
        <v>10.919116666666667</v>
      </c>
      <c r="O311" s="1" t="s">
        <v>10363</v>
      </c>
      <c r="P311" s="1" t="s">
        <v>11364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36</v>
      </c>
      <c r="B312" s="1" t="s">
        <v>17</v>
      </c>
      <c r="C312" s="1">
        <v>329.0</v>
      </c>
      <c r="D312" s="1">
        <v>0.0</v>
      </c>
      <c r="E312" s="1" t="s">
        <v>37</v>
      </c>
      <c r="F312" s="1" t="s">
        <v>30</v>
      </c>
      <c r="G312" s="1" t="s">
        <v>31</v>
      </c>
      <c r="H312" s="1" t="s">
        <v>11365</v>
      </c>
      <c r="I312" s="1" t="s">
        <v>11366</v>
      </c>
      <c r="J312" s="1" t="s">
        <v>11366</v>
      </c>
      <c r="K312" s="2"/>
      <c r="L312" s="1">
        <v>-6.0</v>
      </c>
      <c r="M312" s="1"/>
      <c r="N312" s="1">
        <v>8.139116666666666</v>
      </c>
      <c r="O312" s="1" t="s">
        <v>10396</v>
      </c>
      <c r="P312" s="1" t="s">
        <v>10444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36</v>
      </c>
      <c r="B313" s="1" t="s">
        <v>17</v>
      </c>
      <c r="C313" s="1">
        <v>448.0</v>
      </c>
      <c r="D313" s="1">
        <v>0.0</v>
      </c>
      <c r="E313" s="1" t="s">
        <v>37</v>
      </c>
      <c r="F313" s="1" t="s">
        <v>30</v>
      </c>
      <c r="G313" s="1" t="s">
        <v>31</v>
      </c>
      <c r="H313" s="1" t="s">
        <v>11367</v>
      </c>
      <c r="I313" s="1" t="s">
        <v>11368</v>
      </c>
      <c r="J313" s="1" t="s">
        <v>11368</v>
      </c>
      <c r="K313" s="2"/>
      <c r="L313" s="1">
        <v>-5.0</v>
      </c>
      <c r="M313" s="1"/>
      <c r="N313" s="1">
        <v>9.7856</v>
      </c>
      <c r="O313" s="1" t="s">
        <v>10396</v>
      </c>
      <c r="P313" s="1" t="s">
        <v>11369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36</v>
      </c>
      <c r="B314" s="1" t="s">
        <v>17</v>
      </c>
      <c r="C314" s="1">
        <v>304.0</v>
      </c>
      <c r="D314" s="1">
        <v>0.0</v>
      </c>
      <c r="E314" s="1" t="s">
        <v>37</v>
      </c>
      <c r="F314" s="1" t="s">
        <v>30</v>
      </c>
      <c r="G314" s="1" t="s">
        <v>31</v>
      </c>
      <c r="H314" s="1" t="s">
        <v>11370</v>
      </c>
      <c r="I314" s="1" t="s">
        <v>11371</v>
      </c>
      <c r="J314" s="1" t="s">
        <v>11371</v>
      </c>
      <c r="K314" s="2"/>
      <c r="L314" s="1">
        <v>-6.0</v>
      </c>
      <c r="M314" s="1"/>
      <c r="N314" s="1">
        <v>8.28735</v>
      </c>
      <c r="O314" s="1" t="s">
        <v>10396</v>
      </c>
      <c r="P314" s="1" t="s">
        <v>11372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98</v>
      </c>
      <c r="B315" s="1" t="s">
        <v>17</v>
      </c>
      <c r="C315" s="1">
        <v>299.0</v>
      </c>
      <c r="D315" s="1">
        <v>0.0</v>
      </c>
      <c r="E315" s="1" t="s">
        <v>11373</v>
      </c>
      <c r="F315" s="1" t="s">
        <v>30</v>
      </c>
      <c r="G315" s="1" t="s">
        <v>31</v>
      </c>
      <c r="H315" s="1" t="s">
        <v>11374</v>
      </c>
      <c r="I315" s="1" t="s">
        <v>11375</v>
      </c>
      <c r="J315" s="1" t="s">
        <v>11375</v>
      </c>
      <c r="K315" s="2"/>
      <c r="L315" s="1">
        <v>-6.0</v>
      </c>
      <c r="M315" s="1"/>
      <c r="N315" s="1">
        <v>8.8334</v>
      </c>
      <c r="O315" s="1" t="s">
        <v>10363</v>
      </c>
      <c r="P315" s="1" t="s">
        <v>11376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98</v>
      </c>
      <c r="B316" s="1" t="s">
        <v>17</v>
      </c>
      <c r="C316" s="3">
        <v>313.0</v>
      </c>
      <c r="D316" s="1">
        <v>0.0</v>
      </c>
      <c r="E316" s="1" t="s">
        <v>364</v>
      </c>
      <c r="F316" s="1" t="s">
        <v>30</v>
      </c>
      <c r="G316" s="1" t="s">
        <v>31</v>
      </c>
      <c r="H316" s="1" t="s">
        <v>11377</v>
      </c>
      <c r="I316" s="1" t="s">
        <v>11378</v>
      </c>
      <c r="J316" s="1" t="s">
        <v>11378</v>
      </c>
      <c r="K316" s="2"/>
      <c r="L316" s="1">
        <v>-7.0</v>
      </c>
      <c r="M316" s="1"/>
      <c r="N316" s="1">
        <v>7.677733333333333</v>
      </c>
      <c r="O316" s="1" t="s">
        <v>10363</v>
      </c>
      <c r="P316" s="1" t="s">
        <v>11379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29</v>
      </c>
      <c r="B317" s="1" t="s">
        <v>17</v>
      </c>
      <c r="C317" s="3">
        <v>264.0</v>
      </c>
      <c r="D317" s="1">
        <v>0.0</v>
      </c>
      <c r="E317" s="2"/>
      <c r="F317" s="1" t="s">
        <v>30</v>
      </c>
      <c r="G317" s="1" t="s">
        <v>31</v>
      </c>
      <c r="H317" s="1" t="s">
        <v>11380</v>
      </c>
      <c r="I317" s="1" t="s">
        <v>11381</v>
      </c>
      <c r="J317" s="1" t="s">
        <v>11381</v>
      </c>
      <c r="K317" s="2"/>
      <c r="L317" s="1">
        <v>-7.0</v>
      </c>
      <c r="M317" s="1"/>
      <c r="N317" s="1">
        <v>7.832616666666667</v>
      </c>
      <c r="O317" s="1" t="s">
        <v>10363</v>
      </c>
      <c r="P317" s="1" t="s">
        <v>11382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29</v>
      </c>
      <c r="B318" s="1" t="s">
        <v>17</v>
      </c>
      <c r="C318" s="1">
        <v>264.0</v>
      </c>
      <c r="D318" s="1">
        <v>0.0</v>
      </c>
      <c r="E318" s="2"/>
      <c r="F318" s="1" t="s">
        <v>30</v>
      </c>
      <c r="G318" s="1" t="s">
        <v>31</v>
      </c>
      <c r="H318" s="1" t="s">
        <v>11383</v>
      </c>
      <c r="I318" s="1" t="s">
        <v>11384</v>
      </c>
      <c r="J318" s="1" t="s">
        <v>11384</v>
      </c>
      <c r="K318" s="2"/>
      <c r="L318" s="1">
        <v>-7.0</v>
      </c>
      <c r="M318" s="1"/>
      <c r="N318" s="1">
        <v>7.517666666666667</v>
      </c>
      <c r="O318" s="1" t="s">
        <v>10363</v>
      </c>
      <c r="P318" s="1" t="s">
        <v>10799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24</v>
      </c>
      <c r="B319" s="1" t="s">
        <v>17</v>
      </c>
      <c r="C319" s="3">
        <v>159.0</v>
      </c>
      <c r="D319" s="1">
        <v>0.0</v>
      </c>
      <c r="E319" s="2"/>
      <c r="F319" s="1" t="s">
        <v>18</v>
      </c>
      <c r="G319" s="1" t="s">
        <v>31</v>
      </c>
      <c r="H319" s="1" t="s">
        <v>11385</v>
      </c>
      <c r="I319" s="1" t="s">
        <v>11386</v>
      </c>
      <c r="J319" s="1" t="s">
        <v>11386</v>
      </c>
      <c r="K319" s="2"/>
      <c r="L319" s="1">
        <v>-11.0</v>
      </c>
      <c r="M319" s="1"/>
      <c r="N319" s="1">
        <v>7.034233333333333</v>
      </c>
      <c r="O319" s="1" t="s">
        <v>27</v>
      </c>
      <c r="P319" s="1" t="s">
        <v>11387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36</v>
      </c>
      <c r="B320" s="1" t="s">
        <v>17</v>
      </c>
      <c r="C320" s="1">
        <v>329.0</v>
      </c>
      <c r="D320" s="1">
        <v>0.0</v>
      </c>
      <c r="E320" s="1" t="s">
        <v>37</v>
      </c>
      <c r="F320" s="1" t="s">
        <v>30</v>
      </c>
      <c r="G320" s="1" t="s">
        <v>31</v>
      </c>
      <c r="H320" s="1" t="s">
        <v>11388</v>
      </c>
      <c r="I320" s="1" t="s">
        <v>11389</v>
      </c>
      <c r="J320" s="1" t="s">
        <v>11389</v>
      </c>
      <c r="K320" s="2"/>
      <c r="L320" s="1">
        <v>-6.0</v>
      </c>
      <c r="M320" s="1"/>
      <c r="N320" s="1">
        <v>8.012716666666666</v>
      </c>
      <c r="O320" s="1" t="s">
        <v>10396</v>
      </c>
      <c r="P320" s="1" t="s">
        <v>10447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36</v>
      </c>
      <c r="B321" s="1" t="s">
        <v>17</v>
      </c>
      <c r="C321" s="1">
        <v>329.0</v>
      </c>
      <c r="D321" s="1">
        <v>0.0</v>
      </c>
      <c r="E321" s="2"/>
      <c r="F321" s="1" t="s">
        <v>18</v>
      </c>
      <c r="G321" s="1" t="s">
        <v>31</v>
      </c>
      <c r="H321" s="1" t="s">
        <v>11390</v>
      </c>
      <c r="I321" s="1" t="s">
        <v>11391</v>
      </c>
      <c r="J321" s="1" t="s">
        <v>11391</v>
      </c>
      <c r="K321" s="2"/>
      <c r="L321" s="1">
        <v>-6.0</v>
      </c>
      <c r="M321" s="1"/>
      <c r="N321" s="1">
        <v>8.66295</v>
      </c>
      <c r="O321" s="1" t="s">
        <v>10396</v>
      </c>
      <c r="P321" s="1" t="s">
        <v>10447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36</v>
      </c>
      <c r="B322" s="1" t="s">
        <v>17</v>
      </c>
      <c r="C322" s="3">
        <v>364.0</v>
      </c>
      <c r="D322" s="1">
        <v>0.0</v>
      </c>
      <c r="E322" s="1" t="s">
        <v>37</v>
      </c>
      <c r="F322" s="1" t="s">
        <v>30</v>
      </c>
      <c r="G322" s="1" t="s">
        <v>31</v>
      </c>
      <c r="H322" s="1" t="s">
        <v>11392</v>
      </c>
      <c r="I322" s="1" t="s">
        <v>11393</v>
      </c>
      <c r="J322" s="1" t="s">
        <v>11393</v>
      </c>
      <c r="K322" s="2"/>
      <c r="L322" s="1">
        <v>-9.0</v>
      </c>
      <c r="M322" s="1"/>
      <c r="N322" s="1">
        <v>5.986166666666667</v>
      </c>
      <c r="O322" s="1" t="s">
        <v>10396</v>
      </c>
      <c r="P322" s="1" t="s">
        <v>11394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29</v>
      </c>
      <c r="B323" s="1" t="s">
        <v>17</v>
      </c>
      <c r="C323" s="1">
        <v>329.0</v>
      </c>
      <c r="D323" s="1">
        <v>0.0</v>
      </c>
      <c r="E323" s="2"/>
      <c r="F323" s="1" t="s">
        <v>30</v>
      </c>
      <c r="G323" s="1" t="s">
        <v>19</v>
      </c>
      <c r="H323" s="1" t="s">
        <v>11395</v>
      </c>
      <c r="I323" s="1" t="s">
        <v>11396</v>
      </c>
      <c r="J323" s="1" t="s">
        <v>11396</v>
      </c>
      <c r="K323" s="2"/>
      <c r="L323" s="1">
        <v>-3.0</v>
      </c>
      <c r="M323" s="1"/>
      <c r="N323" s="1">
        <v>11.782</v>
      </c>
      <c r="O323" s="1" t="s">
        <v>10363</v>
      </c>
      <c r="P323" s="1" t="s">
        <v>10400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36</v>
      </c>
      <c r="B324" s="1" t="s">
        <v>17</v>
      </c>
      <c r="C324" s="1">
        <v>508.0</v>
      </c>
      <c r="D324" s="1">
        <v>0.0</v>
      </c>
      <c r="E324" s="1" t="s">
        <v>37</v>
      </c>
      <c r="F324" s="1" t="s">
        <v>30</v>
      </c>
      <c r="G324" s="1" t="s">
        <v>31</v>
      </c>
      <c r="H324" s="1" t="s">
        <v>11397</v>
      </c>
      <c r="I324" s="1" t="s">
        <v>11398</v>
      </c>
      <c r="J324" s="1" t="s">
        <v>11398</v>
      </c>
      <c r="K324" s="2"/>
      <c r="L324" s="1">
        <v>-6.0</v>
      </c>
      <c r="M324" s="1"/>
      <c r="N324" s="1">
        <v>51.6178</v>
      </c>
      <c r="O324" s="1" t="s">
        <v>10396</v>
      </c>
      <c r="P324" s="1" t="s">
        <v>11399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16</v>
      </c>
      <c r="B325" s="1" t="s">
        <v>17</v>
      </c>
      <c r="C325" s="1">
        <v>59.0</v>
      </c>
      <c r="D325" s="1">
        <v>0.0</v>
      </c>
      <c r="E325" s="2"/>
      <c r="F325" s="1" t="s">
        <v>18</v>
      </c>
      <c r="G325" s="1" t="s">
        <v>19</v>
      </c>
      <c r="H325" s="1" t="s">
        <v>11400</v>
      </c>
      <c r="I325" s="1" t="s">
        <v>11401</v>
      </c>
      <c r="J325" s="1" t="s">
        <v>11401</v>
      </c>
      <c r="K325" s="2"/>
      <c r="L325" s="1">
        <v>8.0</v>
      </c>
      <c r="M325" s="1"/>
      <c r="N325" s="1">
        <v>14.261266666666666</v>
      </c>
      <c r="O325" s="1" t="s">
        <v>22</v>
      </c>
      <c r="P325" s="1" t="s">
        <v>11402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29</v>
      </c>
      <c r="B326" s="1" t="s">
        <v>17</v>
      </c>
      <c r="C326" s="1">
        <v>388.0</v>
      </c>
      <c r="D326" s="1">
        <v>0.0</v>
      </c>
      <c r="E326" s="2"/>
      <c r="F326" s="1" t="s">
        <v>30</v>
      </c>
      <c r="G326" s="1" t="s">
        <v>31</v>
      </c>
      <c r="H326" s="1" t="s">
        <v>11403</v>
      </c>
      <c r="I326" s="1" t="s">
        <v>11404</v>
      </c>
      <c r="J326" s="1" t="s">
        <v>11404</v>
      </c>
      <c r="K326" s="2"/>
      <c r="L326" s="1">
        <v>-2.0</v>
      </c>
      <c r="M326" s="1"/>
      <c r="N326" s="1">
        <v>12.135183333333334</v>
      </c>
      <c r="O326" s="1" t="s">
        <v>10363</v>
      </c>
      <c r="P326" s="1" t="s">
        <v>11405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29</v>
      </c>
      <c r="B327" s="1" t="s">
        <v>17</v>
      </c>
      <c r="C327" s="1">
        <v>698.0</v>
      </c>
      <c r="D327" s="1">
        <v>0.0</v>
      </c>
      <c r="E327" s="2"/>
      <c r="F327" s="1" t="s">
        <v>30</v>
      </c>
      <c r="G327" s="1" t="s">
        <v>19</v>
      </c>
      <c r="H327" s="1" t="s">
        <v>11406</v>
      </c>
      <c r="I327" s="1" t="s">
        <v>11407</v>
      </c>
      <c r="J327" s="1" t="s">
        <v>11407</v>
      </c>
      <c r="K327" s="2"/>
      <c r="L327" s="1">
        <v>2.0</v>
      </c>
      <c r="M327" s="1"/>
      <c r="N327" s="1">
        <v>22.1424</v>
      </c>
      <c r="O327" s="1" t="s">
        <v>10363</v>
      </c>
      <c r="P327" s="1" t="s">
        <v>11408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24</v>
      </c>
      <c r="B328" s="1" t="s">
        <v>17</v>
      </c>
      <c r="C328" s="1">
        <v>309.0</v>
      </c>
      <c r="D328" s="1">
        <v>0.0</v>
      </c>
      <c r="E328" s="1" t="s">
        <v>11409</v>
      </c>
      <c r="F328" s="1" t="s">
        <v>62</v>
      </c>
      <c r="G328" s="1" t="s">
        <v>19</v>
      </c>
      <c r="H328" s="1" t="s">
        <v>11410</v>
      </c>
      <c r="I328" s="1" t="s">
        <v>11411</v>
      </c>
      <c r="J328" s="1" t="s">
        <v>11412</v>
      </c>
      <c r="K328" s="1" t="s">
        <v>11413</v>
      </c>
      <c r="L328" s="1">
        <v>0.0</v>
      </c>
      <c r="M328" s="1">
        <v>0.013333333333333334</v>
      </c>
      <c r="N328" s="1">
        <v>16.310433333333332</v>
      </c>
      <c r="O328" s="1" t="s">
        <v>27</v>
      </c>
      <c r="P328" s="1" t="s">
        <v>10998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36</v>
      </c>
      <c r="B329" s="1" t="s">
        <v>17</v>
      </c>
      <c r="C329" s="1">
        <v>380.0</v>
      </c>
      <c r="D329" s="1">
        <v>0.0</v>
      </c>
      <c r="E329" s="1" t="s">
        <v>37</v>
      </c>
      <c r="F329" s="1" t="s">
        <v>30</v>
      </c>
      <c r="G329" s="1" t="s">
        <v>31</v>
      </c>
      <c r="H329" s="1" t="s">
        <v>11414</v>
      </c>
      <c r="I329" s="1" t="s">
        <v>11415</v>
      </c>
      <c r="J329" s="1" t="s">
        <v>11415</v>
      </c>
      <c r="K329" s="2"/>
      <c r="L329" s="1">
        <v>-7.0</v>
      </c>
      <c r="M329" s="1"/>
      <c r="N329" s="1">
        <v>7.68355</v>
      </c>
      <c r="O329" s="1" t="s">
        <v>10396</v>
      </c>
      <c r="P329" s="1" t="s">
        <v>11416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24</v>
      </c>
      <c r="B330" s="1" t="s">
        <v>17</v>
      </c>
      <c r="C330" s="3">
        <v>373.0</v>
      </c>
      <c r="D330" s="1">
        <v>0.0</v>
      </c>
      <c r="E330" s="1" t="s">
        <v>11409</v>
      </c>
      <c r="F330" s="1" t="s">
        <v>62</v>
      </c>
      <c r="G330" s="1" t="s">
        <v>31</v>
      </c>
      <c r="H330" s="1" t="s">
        <v>11417</v>
      </c>
      <c r="I330" s="1" t="s">
        <v>11418</v>
      </c>
      <c r="J330" s="1" t="s">
        <v>11419</v>
      </c>
      <c r="K330" s="1" t="s">
        <v>11420</v>
      </c>
      <c r="L330" s="1">
        <v>-15.0</v>
      </c>
      <c r="M330" s="1">
        <v>0.009183333333333333</v>
      </c>
      <c r="N330" s="1">
        <v>7.000533333333333</v>
      </c>
      <c r="O330" s="1" t="s">
        <v>27</v>
      </c>
      <c r="P330" s="1" t="s">
        <v>11421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36</v>
      </c>
      <c r="B331" s="1" t="s">
        <v>17</v>
      </c>
      <c r="C331" s="1">
        <v>394.0</v>
      </c>
      <c r="D331" s="1">
        <v>0.0</v>
      </c>
      <c r="E331" s="1" t="s">
        <v>37</v>
      </c>
      <c r="F331" s="1" t="s">
        <v>30</v>
      </c>
      <c r="G331" s="1" t="s">
        <v>31</v>
      </c>
      <c r="H331" s="1" t="s">
        <v>11422</v>
      </c>
      <c r="I331" s="1" t="s">
        <v>11423</v>
      </c>
      <c r="J331" s="1" t="s">
        <v>11423</v>
      </c>
      <c r="K331" s="2"/>
      <c r="L331" s="1">
        <v>0.0</v>
      </c>
      <c r="M331" s="1"/>
      <c r="N331" s="1">
        <v>14.631716666666666</v>
      </c>
      <c r="O331" s="1" t="s">
        <v>10396</v>
      </c>
      <c r="P331" s="1" t="s">
        <v>11424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24</v>
      </c>
      <c r="B332" s="1" t="s">
        <v>17</v>
      </c>
      <c r="C332" s="1">
        <v>434.0</v>
      </c>
      <c r="D332" s="1">
        <v>0.0</v>
      </c>
      <c r="E332" s="1" t="s">
        <v>11409</v>
      </c>
      <c r="F332" s="1" t="s">
        <v>62</v>
      </c>
      <c r="G332" s="1" t="s">
        <v>31</v>
      </c>
      <c r="H332" s="1" t="s">
        <v>11425</v>
      </c>
      <c r="I332" s="1" t="s">
        <v>11426</v>
      </c>
      <c r="J332" s="1" t="s">
        <v>11427</v>
      </c>
      <c r="K332" s="1" t="s">
        <v>11428</v>
      </c>
      <c r="L332" s="1">
        <v>-4.0</v>
      </c>
      <c r="M332" s="1">
        <v>0.010766666666666667</v>
      </c>
      <c r="N332" s="1">
        <v>7.580466666666666</v>
      </c>
      <c r="O332" s="1" t="s">
        <v>27</v>
      </c>
      <c r="P332" s="1" t="s">
        <v>11429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36</v>
      </c>
      <c r="B333" s="1" t="s">
        <v>17</v>
      </c>
      <c r="C333" s="1">
        <v>264.0</v>
      </c>
      <c r="D333" s="1">
        <v>0.0</v>
      </c>
      <c r="E333" s="1" t="s">
        <v>37</v>
      </c>
      <c r="F333" s="1" t="s">
        <v>30</v>
      </c>
      <c r="G333" s="1" t="s">
        <v>31</v>
      </c>
      <c r="H333" s="1" t="s">
        <v>11430</v>
      </c>
      <c r="I333" s="1" t="s">
        <v>11431</v>
      </c>
      <c r="J333" s="1" t="s">
        <v>11431</v>
      </c>
      <c r="K333" s="2"/>
      <c r="L333" s="1">
        <v>-4.0</v>
      </c>
      <c r="M333" s="1"/>
      <c r="N333" s="1">
        <v>10.138983333333334</v>
      </c>
      <c r="O333" s="1" t="s">
        <v>10396</v>
      </c>
      <c r="P333" s="1" t="s">
        <v>11432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24</v>
      </c>
      <c r="B334" s="1" t="s">
        <v>17</v>
      </c>
      <c r="C334" s="3">
        <v>588.0</v>
      </c>
      <c r="D334" s="1">
        <v>0.0</v>
      </c>
      <c r="E334" s="1" t="s">
        <v>11409</v>
      </c>
      <c r="F334" s="1" t="s">
        <v>62</v>
      </c>
      <c r="G334" s="1" t="s">
        <v>31</v>
      </c>
      <c r="H334" s="1" t="s">
        <v>11433</v>
      </c>
      <c r="I334" s="1" t="s">
        <v>11434</v>
      </c>
      <c r="J334" s="1" t="s">
        <v>11435</v>
      </c>
      <c r="K334" s="1" t="s">
        <v>11436</v>
      </c>
      <c r="L334" s="1">
        <v>-13.0</v>
      </c>
      <c r="M334" s="1">
        <v>0.020016666666666665</v>
      </c>
      <c r="N334" s="1">
        <v>51.35673333333333</v>
      </c>
      <c r="O334" s="1" t="s">
        <v>27</v>
      </c>
      <c r="P334" s="1" t="s">
        <v>11437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24</v>
      </c>
      <c r="B335" s="1" t="s">
        <v>17</v>
      </c>
      <c r="C335" s="1">
        <v>279.0</v>
      </c>
      <c r="D335" s="1">
        <v>70.0</v>
      </c>
      <c r="E335" s="2"/>
      <c r="F335" s="1" t="s">
        <v>18</v>
      </c>
      <c r="G335" s="1" t="s">
        <v>31</v>
      </c>
      <c r="H335" s="1" t="s">
        <v>11438</v>
      </c>
      <c r="I335" s="1" t="s">
        <v>11439</v>
      </c>
      <c r="J335" s="1" t="s">
        <v>11439</v>
      </c>
      <c r="K335" s="2"/>
      <c r="L335" s="1">
        <v>0.0</v>
      </c>
      <c r="M335" s="1"/>
      <c r="N335" s="1">
        <v>19.51065</v>
      </c>
      <c r="O335" s="1" t="s">
        <v>27</v>
      </c>
      <c r="P335" s="1" t="s">
        <v>11440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24</v>
      </c>
      <c r="B336" s="3" t="s">
        <v>17</v>
      </c>
      <c r="C336" s="1">
        <v>588.0</v>
      </c>
      <c r="D336" s="1">
        <v>0.0</v>
      </c>
      <c r="E336" s="1" t="s">
        <v>10430</v>
      </c>
      <c r="F336" s="1" t="s">
        <v>62</v>
      </c>
      <c r="G336" s="1" t="s">
        <v>31</v>
      </c>
      <c r="H336" s="1" t="s">
        <v>11441</v>
      </c>
      <c r="I336" s="1" t="s">
        <v>11442</v>
      </c>
      <c r="J336" s="1" t="s">
        <v>11443</v>
      </c>
      <c r="K336" s="1" t="s">
        <v>11444</v>
      </c>
      <c r="L336" s="1">
        <v>0.0</v>
      </c>
      <c r="M336" s="1">
        <v>0.008633333333333333</v>
      </c>
      <c r="N336" s="1">
        <v>21.33415</v>
      </c>
      <c r="O336" s="1" t="s">
        <v>27</v>
      </c>
      <c r="P336" s="1" t="s">
        <v>11445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36</v>
      </c>
      <c r="B337" s="1" t="s">
        <v>17</v>
      </c>
      <c r="C337" s="1">
        <v>1365.0</v>
      </c>
      <c r="D337" s="1">
        <v>0.0</v>
      </c>
      <c r="E337" s="1" t="s">
        <v>37</v>
      </c>
      <c r="F337" s="1" t="s">
        <v>30</v>
      </c>
      <c r="G337" s="1" t="s">
        <v>31</v>
      </c>
      <c r="H337" s="1" t="s">
        <v>11446</v>
      </c>
      <c r="I337" s="1" t="s">
        <v>11447</v>
      </c>
      <c r="J337" s="1" t="s">
        <v>11447</v>
      </c>
      <c r="K337" s="2"/>
      <c r="L337" s="1">
        <v>1.0</v>
      </c>
      <c r="M337" s="1"/>
      <c r="N337" s="1">
        <v>21.16496666666667</v>
      </c>
      <c r="O337" s="1" t="s">
        <v>10396</v>
      </c>
      <c r="P337" s="1" t="s">
        <v>11448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36</v>
      </c>
      <c r="B338" s="1" t="s">
        <v>17</v>
      </c>
      <c r="C338" s="3">
        <v>1111.0</v>
      </c>
      <c r="D338" s="1">
        <v>0.0</v>
      </c>
      <c r="E338" s="1" t="s">
        <v>37</v>
      </c>
      <c r="F338" s="1" t="s">
        <v>30</v>
      </c>
      <c r="G338" s="1" t="s">
        <v>31</v>
      </c>
      <c r="H338" s="1" t="s">
        <v>11449</v>
      </c>
      <c r="I338" s="1" t="s">
        <v>11450</v>
      </c>
      <c r="J338" s="1" t="s">
        <v>11450</v>
      </c>
      <c r="K338" s="2"/>
      <c r="L338" s="1">
        <v>-3.0</v>
      </c>
      <c r="M338" s="1"/>
      <c r="N338" s="1">
        <v>16.7606</v>
      </c>
      <c r="O338" s="1" t="s">
        <v>10396</v>
      </c>
      <c r="P338" s="1" t="s">
        <v>11451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98</v>
      </c>
      <c r="B339" s="1" t="s">
        <v>17</v>
      </c>
      <c r="C339" s="3">
        <v>264.0</v>
      </c>
      <c r="D339" s="1">
        <v>0.0</v>
      </c>
      <c r="E339" s="1" t="s">
        <v>4726</v>
      </c>
      <c r="F339" s="1" t="s">
        <v>30</v>
      </c>
      <c r="G339" s="1" t="s">
        <v>31</v>
      </c>
      <c r="H339" s="1" t="s">
        <v>11452</v>
      </c>
      <c r="I339" s="1" t="s">
        <v>11453</v>
      </c>
      <c r="J339" s="1" t="s">
        <v>11453</v>
      </c>
      <c r="K339" s="2"/>
      <c r="L339" s="1">
        <v>-5.0</v>
      </c>
      <c r="M339" s="1"/>
      <c r="N339" s="1">
        <v>9.229866666666666</v>
      </c>
      <c r="O339" s="1" t="s">
        <v>10363</v>
      </c>
      <c r="P339" s="1" t="s">
        <v>11454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98</v>
      </c>
      <c r="B340" s="1" t="s">
        <v>17</v>
      </c>
      <c r="C340" s="1">
        <v>394.0</v>
      </c>
      <c r="D340" s="1">
        <v>0.0</v>
      </c>
      <c r="E340" s="1" t="s">
        <v>11455</v>
      </c>
      <c r="F340" s="1" t="s">
        <v>30</v>
      </c>
      <c r="G340" s="1" t="s">
        <v>31</v>
      </c>
      <c r="H340" s="1" t="s">
        <v>11456</v>
      </c>
      <c r="I340" s="1" t="s">
        <v>11457</v>
      </c>
      <c r="J340" s="1" t="s">
        <v>11457</v>
      </c>
      <c r="K340" s="2"/>
      <c r="L340" s="1">
        <v>-4.0</v>
      </c>
      <c r="M340" s="1"/>
      <c r="N340" s="1">
        <v>10.663033333333333</v>
      </c>
      <c r="O340" s="1" t="s">
        <v>10363</v>
      </c>
      <c r="P340" s="1" t="s">
        <v>11458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24</v>
      </c>
      <c r="B341" s="1" t="s">
        <v>17</v>
      </c>
      <c r="C341" s="3">
        <v>247.0</v>
      </c>
      <c r="D341" s="1">
        <v>62.0</v>
      </c>
      <c r="E341" s="2"/>
      <c r="F341" s="1" t="s">
        <v>18</v>
      </c>
      <c r="G341" s="1" t="s">
        <v>31</v>
      </c>
      <c r="H341" s="1" t="s">
        <v>11459</v>
      </c>
      <c r="I341" s="1" t="s">
        <v>11460</v>
      </c>
      <c r="J341" s="1" t="s">
        <v>11460</v>
      </c>
      <c r="K341" s="2"/>
      <c r="L341" s="1">
        <v>-10.0</v>
      </c>
      <c r="M341" s="1"/>
      <c r="N341" s="1">
        <v>6.841683333333333</v>
      </c>
      <c r="O341" s="1" t="s">
        <v>27</v>
      </c>
      <c r="P341" s="1" t="s">
        <v>11461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36</v>
      </c>
      <c r="B342" s="1" t="s">
        <v>17</v>
      </c>
      <c r="C342" s="1">
        <v>329.0</v>
      </c>
      <c r="D342" s="1">
        <v>0.0</v>
      </c>
      <c r="E342" s="1" t="s">
        <v>37</v>
      </c>
      <c r="F342" s="1" t="s">
        <v>30</v>
      </c>
      <c r="G342" s="1" t="s">
        <v>31</v>
      </c>
      <c r="H342" s="1" t="s">
        <v>11462</v>
      </c>
      <c r="I342" s="1" t="s">
        <v>11463</v>
      </c>
      <c r="J342" s="1" t="s">
        <v>11463</v>
      </c>
      <c r="K342" s="2"/>
      <c r="L342" s="1">
        <v>-8.0</v>
      </c>
      <c r="M342" s="1"/>
      <c r="N342" s="1">
        <v>6.367766666666666</v>
      </c>
      <c r="O342" s="1" t="s">
        <v>10396</v>
      </c>
      <c r="P342" s="1" t="s">
        <v>10894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24</v>
      </c>
      <c r="B343" s="1" t="s">
        <v>17</v>
      </c>
      <c r="C343" s="1">
        <v>513.0</v>
      </c>
      <c r="D343" s="1">
        <v>25.0</v>
      </c>
      <c r="E343" s="1" t="s">
        <v>11409</v>
      </c>
      <c r="F343" s="1" t="s">
        <v>62</v>
      </c>
      <c r="G343" s="1" t="s">
        <v>31</v>
      </c>
      <c r="H343" s="1" t="s">
        <v>11464</v>
      </c>
      <c r="I343" s="1" t="s">
        <v>11465</v>
      </c>
      <c r="J343" s="1" t="s">
        <v>11466</v>
      </c>
      <c r="K343" s="1" t="s">
        <v>11467</v>
      </c>
      <c r="L343" s="1">
        <v>-12.0</v>
      </c>
      <c r="M343" s="1">
        <v>0.011833333333333333</v>
      </c>
      <c r="N343" s="1">
        <v>12.139533333333333</v>
      </c>
      <c r="O343" s="1" t="s">
        <v>27</v>
      </c>
      <c r="P343" s="1" t="s">
        <v>11468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36</v>
      </c>
      <c r="B344" s="1" t="s">
        <v>17</v>
      </c>
      <c r="C344" s="3">
        <v>354.0</v>
      </c>
      <c r="D344" s="1">
        <v>0.0</v>
      </c>
      <c r="E344" s="1" t="s">
        <v>37</v>
      </c>
      <c r="F344" s="1" t="s">
        <v>30</v>
      </c>
      <c r="G344" s="1" t="s">
        <v>31</v>
      </c>
      <c r="H344" s="1" t="s">
        <v>11469</v>
      </c>
      <c r="I344" s="1" t="s">
        <v>11470</v>
      </c>
      <c r="J344" s="1" t="s">
        <v>11470</v>
      </c>
      <c r="K344" s="2"/>
      <c r="L344" s="1">
        <v>-4.0</v>
      </c>
      <c r="M344" s="1"/>
      <c r="N344" s="1">
        <v>10.110633333333332</v>
      </c>
      <c r="O344" s="1" t="s">
        <v>10396</v>
      </c>
      <c r="P344" s="1" t="s">
        <v>11471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24</v>
      </c>
      <c r="B345" s="1" t="s">
        <v>17</v>
      </c>
      <c r="C345" s="3">
        <v>89.0</v>
      </c>
      <c r="D345" s="1">
        <v>0.0</v>
      </c>
      <c r="E345" s="2"/>
      <c r="F345" s="1" t="s">
        <v>18</v>
      </c>
      <c r="G345" s="1" t="s">
        <v>31</v>
      </c>
      <c r="H345" s="1" t="s">
        <v>11472</v>
      </c>
      <c r="I345" s="1" t="s">
        <v>11473</v>
      </c>
      <c r="J345" s="1" t="s">
        <v>11473</v>
      </c>
      <c r="K345" s="2"/>
      <c r="L345" s="1">
        <v>-7.0</v>
      </c>
      <c r="M345" s="1"/>
      <c r="N345" s="1">
        <v>11.904316666666666</v>
      </c>
      <c r="O345" s="1" t="s">
        <v>27</v>
      </c>
      <c r="P345" s="1" t="s">
        <v>11474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16</v>
      </c>
      <c r="B346" s="1" t="s">
        <v>17</v>
      </c>
      <c r="C346" s="3">
        <v>249.0</v>
      </c>
      <c r="D346" s="1">
        <v>0.0</v>
      </c>
      <c r="E346" s="2"/>
      <c r="F346" s="1" t="s">
        <v>18</v>
      </c>
      <c r="G346" s="1" t="s">
        <v>19</v>
      </c>
      <c r="H346" s="1" t="s">
        <v>11475</v>
      </c>
      <c r="I346" s="1" t="s">
        <v>11476</v>
      </c>
      <c r="J346" s="1" t="s">
        <v>11476</v>
      </c>
      <c r="K346" s="2"/>
      <c r="L346" s="1">
        <v>3.0</v>
      </c>
      <c r="M346" s="1"/>
      <c r="N346" s="1">
        <v>9.692616666666666</v>
      </c>
      <c r="O346" s="1" t="s">
        <v>22</v>
      </c>
      <c r="P346" s="1" t="s">
        <v>11477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98</v>
      </c>
      <c r="B347" s="1" t="s">
        <v>17</v>
      </c>
      <c r="C347" s="1">
        <v>538.0</v>
      </c>
      <c r="D347" s="1">
        <v>0.0</v>
      </c>
      <c r="E347" s="1" t="s">
        <v>9081</v>
      </c>
      <c r="F347" s="1" t="s">
        <v>30</v>
      </c>
      <c r="G347" s="1" t="s">
        <v>31</v>
      </c>
      <c r="H347" s="1" t="s">
        <v>11478</v>
      </c>
      <c r="I347" s="1" t="s">
        <v>11479</v>
      </c>
      <c r="J347" s="1" t="s">
        <v>11479</v>
      </c>
      <c r="K347" s="2"/>
      <c r="L347" s="1">
        <v>-5.0</v>
      </c>
      <c r="M347" s="1"/>
      <c r="N347" s="1">
        <v>14.900183333333333</v>
      </c>
      <c r="O347" s="1" t="s">
        <v>10363</v>
      </c>
      <c r="P347" s="1" t="s">
        <v>11480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36</v>
      </c>
      <c r="B348" s="1" t="s">
        <v>17</v>
      </c>
      <c r="C348" s="1">
        <v>329.0</v>
      </c>
      <c r="D348" s="1">
        <v>0.0</v>
      </c>
      <c r="E348" s="1" t="s">
        <v>37</v>
      </c>
      <c r="F348" s="1" t="s">
        <v>30</v>
      </c>
      <c r="G348" s="1" t="s">
        <v>31</v>
      </c>
      <c r="H348" s="1" t="s">
        <v>11481</v>
      </c>
      <c r="I348" s="1" t="s">
        <v>11482</v>
      </c>
      <c r="J348" s="1" t="s">
        <v>11482</v>
      </c>
      <c r="K348" s="2"/>
      <c r="L348" s="1">
        <v>-2.0</v>
      </c>
      <c r="M348" s="1"/>
      <c r="N348" s="1">
        <v>12.6658</v>
      </c>
      <c r="O348" s="1" t="s">
        <v>10396</v>
      </c>
      <c r="P348" s="1" t="s">
        <v>11483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36</v>
      </c>
      <c r="B349" s="1" t="s">
        <v>17</v>
      </c>
      <c r="C349" s="1">
        <v>483.0</v>
      </c>
      <c r="D349" s="1">
        <v>0.0</v>
      </c>
      <c r="E349" s="1" t="s">
        <v>37</v>
      </c>
      <c r="F349" s="1" t="s">
        <v>30</v>
      </c>
      <c r="G349" s="1" t="s">
        <v>31</v>
      </c>
      <c r="H349" s="1" t="s">
        <v>11484</v>
      </c>
      <c r="I349" s="1" t="s">
        <v>11485</v>
      </c>
      <c r="J349" s="1" t="s">
        <v>11485</v>
      </c>
      <c r="K349" s="2"/>
      <c r="L349" s="1">
        <v>-3.0</v>
      </c>
      <c r="M349" s="1"/>
      <c r="N349" s="1">
        <v>11.403566666666666</v>
      </c>
      <c r="O349" s="1" t="s">
        <v>10396</v>
      </c>
      <c r="P349" s="1" t="s">
        <v>11486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24</v>
      </c>
      <c r="B350" s="1" t="s">
        <v>17</v>
      </c>
      <c r="C350" s="1">
        <v>317.0</v>
      </c>
      <c r="D350" s="1">
        <v>0.0</v>
      </c>
      <c r="E350" s="1" t="s">
        <v>11409</v>
      </c>
      <c r="F350" s="1" t="s">
        <v>62</v>
      </c>
      <c r="G350" s="1" t="s">
        <v>31</v>
      </c>
      <c r="H350" s="1" t="s">
        <v>11487</v>
      </c>
      <c r="I350" s="1" t="s">
        <v>11488</v>
      </c>
      <c r="J350" s="1" t="s">
        <v>11489</v>
      </c>
      <c r="K350" s="1" t="s">
        <v>11490</v>
      </c>
      <c r="L350" s="1">
        <v>-10.0</v>
      </c>
      <c r="M350" s="1">
        <v>0.009466666666666667</v>
      </c>
      <c r="N350" s="1">
        <v>8.531966666666667</v>
      </c>
      <c r="O350" s="1" t="s">
        <v>27</v>
      </c>
      <c r="P350" s="1" t="s">
        <v>11491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24</v>
      </c>
      <c r="B351" s="1" t="s">
        <v>17</v>
      </c>
      <c r="C351" s="1">
        <v>448.0</v>
      </c>
      <c r="D351" s="1">
        <v>17.0</v>
      </c>
      <c r="E351" s="1" t="s">
        <v>11409</v>
      </c>
      <c r="F351" s="1" t="s">
        <v>62</v>
      </c>
      <c r="G351" s="1" t="s">
        <v>31</v>
      </c>
      <c r="H351" s="1" t="s">
        <v>11492</v>
      </c>
      <c r="I351" s="1" t="s">
        <v>11493</v>
      </c>
      <c r="J351" s="1" t="s">
        <v>11494</v>
      </c>
      <c r="K351" s="1" t="s">
        <v>11495</v>
      </c>
      <c r="L351" s="1">
        <v>-9.0</v>
      </c>
      <c r="M351" s="1">
        <v>0.023083333333333334</v>
      </c>
      <c r="N351" s="1">
        <v>36.3108</v>
      </c>
      <c r="O351" s="1" t="s">
        <v>27</v>
      </c>
      <c r="P351" s="1" t="s">
        <v>11496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36</v>
      </c>
      <c r="B352" s="1" t="s">
        <v>17</v>
      </c>
      <c r="C352" s="1">
        <v>513.0</v>
      </c>
      <c r="D352" s="1">
        <v>0.0</v>
      </c>
      <c r="E352" s="1" t="s">
        <v>37</v>
      </c>
      <c r="F352" s="1" t="s">
        <v>30</v>
      </c>
      <c r="G352" s="1" t="s">
        <v>31</v>
      </c>
      <c r="H352" s="1" t="s">
        <v>11497</v>
      </c>
      <c r="I352" s="1" t="s">
        <v>11498</v>
      </c>
      <c r="J352" s="1" t="s">
        <v>11498</v>
      </c>
      <c r="K352" s="2"/>
      <c r="L352" s="1">
        <v>-9.0</v>
      </c>
      <c r="M352" s="1"/>
      <c r="N352" s="1">
        <v>10.6063</v>
      </c>
      <c r="O352" s="1" t="s">
        <v>10396</v>
      </c>
      <c r="P352" s="1" t="s">
        <v>11499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24</v>
      </c>
      <c r="B353" s="1" t="s">
        <v>17</v>
      </c>
      <c r="C353" s="1">
        <v>199.0</v>
      </c>
      <c r="D353" s="1">
        <v>50.0</v>
      </c>
      <c r="E353" s="2"/>
      <c r="F353" s="1" t="s">
        <v>18</v>
      </c>
      <c r="G353" s="1" t="s">
        <v>19</v>
      </c>
      <c r="H353" s="1" t="s">
        <v>11500</v>
      </c>
      <c r="I353" s="1" t="s">
        <v>11501</v>
      </c>
      <c r="J353" s="1" t="s">
        <v>11501</v>
      </c>
      <c r="K353" s="2"/>
      <c r="L353" s="1">
        <v>-8.0</v>
      </c>
      <c r="M353" s="1"/>
      <c r="N353" s="1">
        <v>10.903883333333333</v>
      </c>
      <c r="O353" s="1" t="s">
        <v>27</v>
      </c>
      <c r="P353" s="1" t="s">
        <v>11502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29</v>
      </c>
      <c r="B354" s="1" t="s">
        <v>17</v>
      </c>
      <c r="C354" s="1">
        <v>658.0</v>
      </c>
      <c r="D354" s="1">
        <v>0.0</v>
      </c>
      <c r="E354" s="2"/>
      <c r="F354" s="1" t="s">
        <v>30</v>
      </c>
      <c r="G354" s="1" t="s">
        <v>31</v>
      </c>
      <c r="H354" s="1" t="s">
        <v>11503</v>
      </c>
      <c r="I354" s="1" t="s">
        <v>11504</v>
      </c>
      <c r="J354" s="1" t="s">
        <v>11504</v>
      </c>
      <c r="K354" s="2"/>
      <c r="L354" s="1">
        <v>-11.0</v>
      </c>
      <c r="M354" s="1"/>
      <c r="N354" s="1">
        <v>8.61045</v>
      </c>
      <c r="O354" s="1" t="s">
        <v>10363</v>
      </c>
      <c r="P354" s="1" t="s">
        <v>11505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36</v>
      </c>
      <c r="B355" s="1" t="s">
        <v>17</v>
      </c>
      <c r="C355" s="1">
        <v>628.0</v>
      </c>
      <c r="D355" s="1">
        <v>0.0</v>
      </c>
      <c r="E355" s="1" t="s">
        <v>37</v>
      </c>
      <c r="F355" s="1" t="s">
        <v>30</v>
      </c>
      <c r="G355" s="1" t="s">
        <v>31</v>
      </c>
      <c r="H355" s="1" t="s">
        <v>11506</v>
      </c>
      <c r="I355" s="1" t="s">
        <v>11507</v>
      </c>
      <c r="J355" s="1" t="s">
        <v>11507</v>
      </c>
      <c r="K355" s="2"/>
      <c r="L355" s="1">
        <v>-9.0</v>
      </c>
      <c r="M355" s="1"/>
      <c r="N355" s="1">
        <v>10.52845</v>
      </c>
      <c r="O355" s="1" t="s">
        <v>10396</v>
      </c>
      <c r="P355" s="1" t="s">
        <v>11508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29</v>
      </c>
      <c r="B356" s="1" t="s">
        <v>17</v>
      </c>
      <c r="C356" s="1">
        <v>369.0</v>
      </c>
      <c r="D356" s="1">
        <v>0.0</v>
      </c>
      <c r="E356" s="2"/>
      <c r="F356" s="1" t="s">
        <v>30</v>
      </c>
      <c r="G356" s="1" t="s">
        <v>19</v>
      </c>
      <c r="H356" s="1" t="s">
        <v>11509</v>
      </c>
      <c r="I356" s="1" t="s">
        <v>11510</v>
      </c>
      <c r="J356" s="1" t="s">
        <v>11510</v>
      </c>
      <c r="K356" s="2"/>
      <c r="L356" s="1">
        <v>-6.0</v>
      </c>
      <c r="M356" s="1"/>
      <c r="N356" s="1">
        <v>8.07745</v>
      </c>
      <c r="O356" s="1" t="s">
        <v>10363</v>
      </c>
      <c r="P356" s="1" t="s">
        <v>11511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36</v>
      </c>
      <c r="B357" s="1" t="s">
        <v>17</v>
      </c>
      <c r="C357" s="1">
        <v>677.0</v>
      </c>
      <c r="D357" s="1">
        <v>0.0</v>
      </c>
      <c r="E357" s="1" t="s">
        <v>37</v>
      </c>
      <c r="F357" s="1" t="s">
        <v>30</v>
      </c>
      <c r="G357" s="1" t="s">
        <v>31</v>
      </c>
      <c r="H357" s="1" t="s">
        <v>11512</v>
      </c>
      <c r="I357" s="1" t="s">
        <v>11513</v>
      </c>
      <c r="J357" s="1" t="s">
        <v>11513</v>
      </c>
      <c r="K357" s="2"/>
      <c r="L357" s="1">
        <v>-8.0</v>
      </c>
      <c r="M357" s="1"/>
      <c r="N357" s="1">
        <v>11.049083333333334</v>
      </c>
      <c r="O357" s="1" t="s">
        <v>10396</v>
      </c>
      <c r="P357" s="1" t="s">
        <v>11514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36</v>
      </c>
      <c r="B358" s="1" t="s">
        <v>17</v>
      </c>
      <c r="C358" s="1">
        <v>268.0</v>
      </c>
      <c r="D358" s="1">
        <v>0.0</v>
      </c>
      <c r="E358" s="1" t="s">
        <v>37</v>
      </c>
      <c r="F358" s="1" t="s">
        <v>30</v>
      </c>
      <c r="G358" s="1" t="s">
        <v>31</v>
      </c>
      <c r="H358" s="1" t="s">
        <v>11515</v>
      </c>
      <c r="I358" s="1" t="s">
        <v>11516</v>
      </c>
      <c r="J358" s="1" t="s">
        <v>11516</v>
      </c>
      <c r="K358" s="2"/>
      <c r="L358" s="1">
        <v>-7.0</v>
      </c>
      <c r="M358" s="1"/>
      <c r="N358" s="1">
        <v>7.147716666666667</v>
      </c>
      <c r="O358" s="1" t="s">
        <v>10396</v>
      </c>
      <c r="P358" s="1" t="s">
        <v>10903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36</v>
      </c>
      <c r="B359" s="1" t="s">
        <v>17</v>
      </c>
      <c r="C359" s="1">
        <v>368.0</v>
      </c>
      <c r="D359" s="1">
        <v>0.0</v>
      </c>
      <c r="E359" s="1" t="s">
        <v>37</v>
      </c>
      <c r="F359" s="1" t="s">
        <v>30</v>
      </c>
      <c r="G359" s="1" t="s">
        <v>31</v>
      </c>
      <c r="H359" s="1" t="s">
        <v>11517</v>
      </c>
      <c r="I359" s="1" t="s">
        <v>11518</v>
      </c>
      <c r="J359" s="1" t="s">
        <v>11518</v>
      </c>
      <c r="K359" s="2"/>
      <c r="L359" s="1">
        <v>-3.0</v>
      </c>
      <c r="M359" s="1"/>
      <c r="N359" s="1">
        <v>11.720183333333333</v>
      </c>
      <c r="O359" s="1" t="s">
        <v>10396</v>
      </c>
      <c r="P359" s="1" t="s">
        <v>11519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24</v>
      </c>
      <c r="B360" s="1" t="s">
        <v>17</v>
      </c>
      <c r="C360" s="1">
        <v>460.0</v>
      </c>
      <c r="D360" s="1">
        <v>115.0</v>
      </c>
      <c r="E360" s="2"/>
      <c r="F360" s="1" t="s">
        <v>18</v>
      </c>
      <c r="G360" s="1" t="s">
        <v>167</v>
      </c>
      <c r="H360" s="1" t="s">
        <v>11520</v>
      </c>
      <c r="I360" s="1" t="s">
        <v>11521</v>
      </c>
      <c r="J360" s="1" t="s">
        <v>11521</v>
      </c>
      <c r="K360" s="2"/>
      <c r="L360" s="1">
        <v>-2.0</v>
      </c>
      <c r="M360" s="1"/>
      <c r="N360" s="1">
        <v>17.56935</v>
      </c>
      <c r="O360" s="1" t="s">
        <v>27</v>
      </c>
      <c r="P360" s="1" t="s">
        <v>11522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98</v>
      </c>
      <c r="B361" s="1" t="s">
        <v>17</v>
      </c>
      <c r="C361" s="1">
        <v>369.0</v>
      </c>
      <c r="D361" s="1">
        <v>0.0</v>
      </c>
      <c r="E361" s="1" t="s">
        <v>10552</v>
      </c>
      <c r="F361" s="1" t="s">
        <v>30</v>
      </c>
      <c r="G361" s="1" t="s">
        <v>31</v>
      </c>
      <c r="H361" s="1" t="s">
        <v>11523</v>
      </c>
      <c r="I361" s="1" t="s">
        <v>11524</v>
      </c>
      <c r="J361" s="1" t="s">
        <v>11524</v>
      </c>
      <c r="K361" s="2"/>
      <c r="L361" s="1">
        <v>-1.0</v>
      </c>
      <c r="M361" s="1"/>
      <c r="N361" s="1">
        <v>13.94225</v>
      </c>
      <c r="O361" s="1" t="s">
        <v>10363</v>
      </c>
      <c r="P361" s="1" t="s">
        <v>11525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29</v>
      </c>
      <c r="B362" s="1" t="s">
        <v>17</v>
      </c>
      <c r="C362" s="1">
        <v>329.0</v>
      </c>
      <c r="D362" s="1">
        <v>0.0</v>
      </c>
      <c r="E362" s="2"/>
      <c r="F362" s="1" t="s">
        <v>30</v>
      </c>
      <c r="G362" s="1" t="s">
        <v>31</v>
      </c>
      <c r="H362" s="1" t="s">
        <v>11526</v>
      </c>
      <c r="I362" s="1" t="s">
        <v>11527</v>
      </c>
      <c r="J362" s="1" t="s">
        <v>11527</v>
      </c>
      <c r="K362" s="2"/>
      <c r="L362" s="1">
        <v>-1.0</v>
      </c>
      <c r="M362" s="1"/>
      <c r="N362" s="1">
        <v>13.788416666666667</v>
      </c>
      <c r="O362" s="1" t="s">
        <v>10363</v>
      </c>
      <c r="P362" s="1" t="s">
        <v>10400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16</v>
      </c>
      <c r="B363" s="1" t="s">
        <v>17</v>
      </c>
      <c r="C363" s="1">
        <v>298.0</v>
      </c>
      <c r="D363" s="1">
        <v>0.0</v>
      </c>
      <c r="E363" s="2"/>
      <c r="F363" s="1" t="s">
        <v>18</v>
      </c>
      <c r="G363" s="1" t="s">
        <v>19</v>
      </c>
      <c r="H363" s="1" t="s">
        <v>11528</v>
      </c>
      <c r="I363" s="1" t="s">
        <v>11529</v>
      </c>
      <c r="J363" s="1" t="s">
        <v>11529</v>
      </c>
      <c r="K363" s="2"/>
      <c r="L363" s="1">
        <v>5.0</v>
      </c>
      <c r="M363" s="1"/>
      <c r="N363" s="1">
        <v>11.672433333333334</v>
      </c>
      <c r="O363" s="1" t="s">
        <v>22</v>
      </c>
      <c r="P363" s="1" t="s">
        <v>11530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24</v>
      </c>
      <c r="B364" s="1" t="s">
        <v>17</v>
      </c>
      <c r="C364" s="3">
        <v>707.0</v>
      </c>
      <c r="D364" s="1">
        <v>0.0</v>
      </c>
      <c r="E364" s="1" t="s">
        <v>37</v>
      </c>
      <c r="F364" s="1" t="s">
        <v>62</v>
      </c>
      <c r="G364" s="1" t="s">
        <v>31</v>
      </c>
      <c r="H364" s="1" t="s">
        <v>11531</v>
      </c>
      <c r="I364" s="1" t="s">
        <v>11532</v>
      </c>
      <c r="J364" s="1" t="s">
        <v>11533</v>
      </c>
      <c r="K364" s="1" t="s">
        <v>11534</v>
      </c>
      <c r="L364" s="1">
        <v>-26.0</v>
      </c>
      <c r="M364" s="1">
        <v>0.6621666666666667</v>
      </c>
      <c r="N364" s="1">
        <v>12.168316666666666</v>
      </c>
      <c r="O364" s="1" t="s">
        <v>27</v>
      </c>
      <c r="P364" s="1" t="s">
        <v>11535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36</v>
      </c>
      <c r="B365" s="1" t="s">
        <v>17</v>
      </c>
      <c r="C365" s="3">
        <v>369.0</v>
      </c>
      <c r="D365" s="1">
        <v>0.0</v>
      </c>
      <c r="E365" s="1" t="s">
        <v>37</v>
      </c>
      <c r="F365" s="1" t="s">
        <v>30</v>
      </c>
      <c r="G365" s="1" t="s">
        <v>31</v>
      </c>
      <c r="H365" s="1" t="s">
        <v>11536</v>
      </c>
      <c r="I365" s="1" t="s">
        <v>11537</v>
      </c>
      <c r="J365" s="1" t="s">
        <v>11537</v>
      </c>
      <c r="K365" s="2"/>
      <c r="L365" s="1">
        <v>6.0</v>
      </c>
      <c r="M365" s="1"/>
      <c r="N365" s="1">
        <v>21.852433333333334</v>
      </c>
      <c r="O365" s="1" t="s">
        <v>10396</v>
      </c>
      <c r="P365" s="1" t="s">
        <v>11538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16</v>
      </c>
      <c r="B366" s="1" t="s">
        <v>17</v>
      </c>
      <c r="C366" s="1">
        <v>59.0</v>
      </c>
      <c r="D366" s="1">
        <v>0.0</v>
      </c>
      <c r="E366" s="2"/>
      <c r="F366" s="1" t="s">
        <v>18</v>
      </c>
      <c r="G366" s="1" t="s">
        <v>19</v>
      </c>
      <c r="H366" s="1" t="s">
        <v>11539</v>
      </c>
      <c r="I366" s="1" t="s">
        <v>11540</v>
      </c>
      <c r="J366" s="1" t="s">
        <v>11540</v>
      </c>
      <c r="K366" s="2"/>
      <c r="L366" s="1">
        <v>-1.0</v>
      </c>
      <c r="M366" s="1"/>
      <c r="N366" s="1">
        <v>4.243</v>
      </c>
      <c r="O366" s="1" t="s">
        <v>22</v>
      </c>
      <c r="P366" s="1" t="s">
        <v>11541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24</v>
      </c>
      <c r="B367" s="1" t="s">
        <v>17</v>
      </c>
      <c r="C367" s="1">
        <v>344.0</v>
      </c>
      <c r="D367" s="1">
        <v>0.0</v>
      </c>
      <c r="E367" s="1" t="s">
        <v>10430</v>
      </c>
      <c r="F367" s="1" t="s">
        <v>62</v>
      </c>
      <c r="G367" s="1" t="s">
        <v>31</v>
      </c>
      <c r="H367" s="1" t="s">
        <v>11542</v>
      </c>
      <c r="I367" s="1" t="s">
        <v>11543</v>
      </c>
      <c r="J367" s="1" t="s">
        <v>11544</v>
      </c>
      <c r="K367" s="1" t="s">
        <v>11545</v>
      </c>
      <c r="L367" s="1">
        <v>0.0</v>
      </c>
      <c r="M367" s="1">
        <v>0.014966666666666666</v>
      </c>
      <c r="N367" s="1">
        <v>11.1998</v>
      </c>
      <c r="O367" s="1" t="s">
        <v>27</v>
      </c>
      <c r="P367" s="1" t="s">
        <v>11546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16</v>
      </c>
      <c r="B368" s="1" t="s">
        <v>17</v>
      </c>
      <c r="C368" s="1">
        <v>368.0</v>
      </c>
      <c r="D368" s="1">
        <v>0.0</v>
      </c>
      <c r="E368" s="2"/>
      <c r="F368" s="1" t="s">
        <v>18</v>
      </c>
      <c r="G368" s="1" t="s">
        <v>19</v>
      </c>
      <c r="H368" s="1" t="s">
        <v>11547</v>
      </c>
      <c r="I368" s="1" t="s">
        <v>11548</v>
      </c>
      <c r="J368" s="1" t="s">
        <v>11548</v>
      </c>
      <c r="K368" s="2"/>
      <c r="L368" s="1">
        <v>10.0</v>
      </c>
      <c r="M368" s="1"/>
      <c r="N368" s="1">
        <v>16.0355</v>
      </c>
      <c r="O368" s="1" t="s">
        <v>22</v>
      </c>
      <c r="P368" s="1" t="s">
        <v>11549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98</v>
      </c>
      <c r="B369" s="1" t="s">
        <v>17</v>
      </c>
      <c r="C369" s="1">
        <v>837.0</v>
      </c>
      <c r="D369" s="1">
        <v>0.0</v>
      </c>
      <c r="E369" s="1" t="s">
        <v>10552</v>
      </c>
      <c r="F369" s="1" t="s">
        <v>30</v>
      </c>
      <c r="G369" s="1" t="s">
        <v>31</v>
      </c>
      <c r="H369" s="1" t="s">
        <v>11550</v>
      </c>
      <c r="I369" s="1" t="s">
        <v>11551</v>
      </c>
      <c r="J369" s="1" t="s">
        <v>11551</v>
      </c>
      <c r="K369" s="2"/>
      <c r="L369" s="1">
        <v>6.0</v>
      </c>
      <c r="M369" s="1"/>
      <c r="N369" s="1">
        <v>26.484716666666667</v>
      </c>
      <c r="O369" s="1" t="s">
        <v>10363</v>
      </c>
      <c r="P369" s="1" t="s">
        <v>11552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36</v>
      </c>
      <c r="B370" s="1" t="s">
        <v>17</v>
      </c>
      <c r="C370" s="1">
        <v>329.0</v>
      </c>
      <c r="D370" s="1">
        <v>0.0</v>
      </c>
      <c r="E370" s="1" t="s">
        <v>37</v>
      </c>
      <c r="F370" s="1" t="s">
        <v>30</v>
      </c>
      <c r="G370" s="1" t="s">
        <v>31</v>
      </c>
      <c r="H370" s="1" t="s">
        <v>11553</v>
      </c>
      <c r="I370" s="1" t="s">
        <v>11554</v>
      </c>
      <c r="J370" s="1" t="s">
        <v>11554</v>
      </c>
      <c r="K370" s="2"/>
      <c r="L370" s="1">
        <v>-3.0</v>
      </c>
      <c r="M370" s="1"/>
      <c r="N370" s="1">
        <v>11.390383333333334</v>
      </c>
      <c r="O370" s="1" t="s">
        <v>10396</v>
      </c>
      <c r="P370" s="1" t="s">
        <v>11555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29</v>
      </c>
      <c r="B371" s="1" t="s">
        <v>17</v>
      </c>
      <c r="C371" s="1">
        <v>444.0</v>
      </c>
      <c r="D371" s="1">
        <v>0.0</v>
      </c>
      <c r="E371" s="2"/>
      <c r="F371" s="1" t="s">
        <v>30</v>
      </c>
      <c r="G371" s="1" t="s">
        <v>31</v>
      </c>
      <c r="H371" s="1" t="s">
        <v>11556</v>
      </c>
      <c r="I371" s="1" t="s">
        <v>11557</v>
      </c>
      <c r="J371" s="1" t="s">
        <v>11557</v>
      </c>
      <c r="K371" s="2"/>
      <c r="L371" s="1">
        <v>-5.0</v>
      </c>
      <c r="M371" s="1"/>
      <c r="N371" s="1">
        <v>9.664283333333334</v>
      </c>
      <c r="O371" s="1" t="s">
        <v>10363</v>
      </c>
      <c r="P371" s="1" t="s">
        <v>11558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24</v>
      </c>
      <c r="B372" s="1" t="s">
        <v>17</v>
      </c>
      <c r="C372" s="1">
        <v>247.0</v>
      </c>
      <c r="D372" s="1">
        <v>62.0</v>
      </c>
      <c r="E372" s="2"/>
      <c r="F372" s="1" t="s">
        <v>18</v>
      </c>
      <c r="G372" s="1" t="s">
        <v>167</v>
      </c>
      <c r="H372" s="1" t="s">
        <v>11559</v>
      </c>
      <c r="I372" s="1" t="s">
        <v>11560</v>
      </c>
      <c r="J372" s="1" t="s">
        <v>11560</v>
      </c>
      <c r="K372" s="2"/>
      <c r="L372" s="1">
        <v>-9.0</v>
      </c>
      <c r="M372" s="1"/>
      <c r="N372" s="1">
        <v>11.290966666666666</v>
      </c>
      <c r="O372" s="1" t="s">
        <v>27</v>
      </c>
      <c r="P372" s="1" t="s">
        <v>10648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24</v>
      </c>
      <c r="B373" s="1" t="s">
        <v>17</v>
      </c>
      <c r="C373" s="1">
        <v>557.0</v>
      </c>
      <c r="D373" s="1">
        <v>0.0</v>
      </c>
      <c r="E373" s="1" t="s">
        <v>10430</v>
      </c>
      <c r="F373" s="1" t="s">
        <v>62</v>
      </c>
      <c r="G373" s="1" t="s">
        <v>31</v>
      </c>
      <c r="H373" s="1" t="s">
        <v>11561</v>
      </c>
      <c r="I373" s="1" t="s">
        <v>11562</v>
      </c>
      <c r="J373" s="1" t="s">
        <v>11563</v>
      </c>
      <c r="K373" s="1" t="s">
        <v>11564</v>
      </c>
      <c r="L373" s="1">
        <v>-5.0</v>
      </c>
      <c r="M373" s="1">
        <v>0.015516666666666666</v>
      </c>
      <c r="N373" s="1">
        <v>20.724766666666667</v>
      </c>
      <c r="O373" s="1" t="s">
        <v>27</v>
      </c>
      <c r="P373" s="1" t="s">
        <v>11565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36</v>
      </c>
      <c r="B374" s="1" t="s">
        <v>17</v>
      </c>
      <c r="C374" s="1">
        <v>528.0</v>
      </c>
      <c r="D374" s="1">
        <v>0.0</v>
      </c>
      <c r="E374" s="1" t="s">
        <v>37</v>
      </c>
      <c r="F374" s="1" t="s">
        <v>30</v>
      </c>
      <c r="G374" s="1" t="s">
        <v>31</v>
      </c>
      <c r="H374" s="1" t="s">
        <v>11566</v>
      </c>
      <c r="I374" s="1" t="s">
        <v>11567</v>
      </c>
      <c r="J374" s="1" t="s">
        <v>11567</v>
      </c>
      <c r="K374" s="2"/>
      <c r="L374" s="1">
        <v>-7.0</v>
      </c>
      <c r="M374" s="1"/>
      <c r="N374" s="1">
        <v>12.18085</v>
      </c>
      <c r="O374" s="1" t="s">
        <v>10396</v>
      </c>
      <c r="P374" s="1" t="s">
        <v>11568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24</v>
      </c>
      <c r="B375" s="1" t="s">
        <v>17</v>
      </c>
      <c r="C375" s="1">
        <v>433.0</v>
      </c>
      <c r="D375" s="1">
        <v>0.0</v>
      </c>
      <c r="E375" s="1" t="s">
        <v>11409</v>
      </c>
      <c r="F375" s="1" t="s">
        <v>62</v>
      </c>
      <c r="G375" s="1" t="s">
        <v>31</v>
      </c>
      <c r="H375" s="1" t="s">
        <v>11569</v>
      </c>
      <c r="I375" s="1" t="s">
        <v>11570</v>
      </c>
      <c r="J375" s="1" t="s">
        <v>11571</v>
      </c>
      <c r="K375" s="1" t="s">
        <v>11572</v>
      </c>
      <c r="L375" s="1">
        <v>-21.0</v>
      </c>
      <c r="M375" s="1">
        <v>0.0149</v>
      </c>
      <c r="N375" s="1">
        <v>11.154083333333332</v>
      </c>
      <c r="O375" s="1" t="s">
        <v>27</v>
      </c>
      <c r="P375" s="1" t="s">
        <v>11250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24</v>
      </c>
      <c r="B376" s="1" t="s">
        <v>17</v>
      </c>
      <c r="C376" s="1">
        <v>295.0</v>
      </c>
      <c r="D376" s="1">
        <v>69.0</v>
      </c>
      <c r="E376" s="2"/>
      <c r="F376" s="1" t="s">
        <v>18</v>
      </c>
      <c r="G376" s="1" t="s">
        <v>19</v>
      </c>
      <c r="H376" s="1" t="s">
        <v>11573</v>
      </c>
      <c r="I376" s="1" t="s">
        <v>11574</v>
      </c>
      <c r="J376" s="1" t="s">
        <v>11574</v>
      </c>
      <c r="K376" s="2"/>
      <c r="L376" s="1">
        <v>-10.0</v>
      </c>
      <c r="M376" s="1"/>
      <c r="N376" s="1">
        <v>8.722266666666666</v>
      </c>
      <c r="O376" s="1" t="s">
        <v>27</v>
      </c>
      <c r="P376" s="1" t="s">
        <v>11575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29</v>
      </c>
      <c r="B377" s="1" t="s">
        <v>17</v>
      </c>
      <c r="C377" s="1">
        <v>329.0</v>
      </c>
      <c r="D377" s="1">
        <v>0.0</v>
      </c>
      <c r="E377" s="2"/>
      <c r="F377" s="1" t="s">
        <v>30</v>
      </c>
      <c r="G377" s="1" t="s">
        <v>31</v>
      </c>
      <c r="H377" s="1" t="s">
        <v>11576</v>
      </c>
      <c r="I377" s="1" t="s">
        <v>11577</v>
      </c>
      <c r="J377" s="1" t="s">
        <v>11577</v>
      </c>
      <c r="K377" s="2"/>
      <c r="L377" s="1">
        <v>-5.0</v>
      </c>
      <c r="M377" s="1"/>
      <c r="N377" s="1">
        <v>9.36255</v>
      </c>
      <c r="O377" s="1" t="s">
        <v>10363</v>
      </c>
      <c r="P377" s="1" t="s">
        <v>10400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24</v>
      </c>
      <c r="B378" s="1" t="s">
        <v>17</v>
      </c>
      <c r="C378" s="1">
        <v>483.0</v>
      </c>
      <c r="D378" s="1">
        <v>0.0</v>
      </c>
      <c r="E378" s="1" t="s">
        <v>37</v>
      </c>
      <c r="F378" s="1" t="s">
        <v>62</v>
      </c>
      <c r="G378" s="1" t="s">
        <v>19</v>
      </c>
      <c r="H378" s="1" t="s">
        <v>11578</v>
      </c>
      <c r="I378" s="1" t="s">
        <v>11579</v>
      </c>
      <c r="J378" s="1" t="s">
        <v>11580</v>
      </c>
      <c r="K378" s="1" t="s">
        <v>11581</v>
      </c>
      <c r="L378" s="1">
        <v>0.0</v>
      </c>
      <c r="M378" s="1">
        <v>0.67775</v>
      </c>
      <c r="N378" s="1">
        <v>8.293016666666666</v>
      </c>
      <c r="O378" s="1" t="s">
        <v>27</v>
      </c>
      <c r="P378" s="1" t="s">
        <v>11582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24</v>
      </c>
      <c r="B379" s="1" t="s">
        <v>17</v>
      </c>
      <c r="C379" s="1">
        <v>638.0</v>
      </c>
      <c r="D379" s="1">
        <v>0.0</v>
      </c>
      <c r="E379" s="1" t="s">
        <v>10430</v>
      </c>
      <c r="F379" s="1" t="s">
        <v>62</v>
      </c>
      <c r="G379" s="1" t="s">
        <v>31</v>
      </c>
      <c r="H379" s="1" t="s">
        <v>11583</v>
      </c>
      <c r="I379" s="1" t="s">
        <v>11584</v>
      </c>
      <c r="J379" s="1" t="s">
        <v>11585</v>
      </c>
      <c r="K379" s="1" t="s">
        <v>11586</v>
      </c>
      <c r="L379" s="1">
        <v>-28.0</v>
      </c>
      <c r="M379" s="1">
        <v>0.009366666666666667</v>
      </c>
      <c r="N379" s="1">
        <v>9.73295</v>
      </c>
      <c r="O379" s="1" t="s">
        <v>27</v>
      </c>
      <c r="P379" s="1" t="s">
        <v>11587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29</v>
      </c>
      <c r="B380" s="1" t="s">
        <v>17</v>
      </c>
      <c r="C380" s="3">
        <v>329.0</v>
      </c>
      <c r="D380" s="1">
        <v>0.0</v>
      </c>
      <c r="E380" s="2"/>
      <c r="F380" s="1" t="s">
        <v>30</v>
      </c>
      <c r="G380" s="1" t="s">
        <v>31</v>
      </c>
      <c r="H380" s="1" t="s">
        <v>11588</v>
      </c>
      <c r="I380" s="1" t="s">
        <v>11589</v>
      </c>
      <c r="J380" s="1" t="s">
        <v>11589</v>
      </c>
      <c r="K380" s="2"/>
      <c r="L380" s="1">
        <v>-7.0</v>
      </c>
      <c r="M380" s="1"/>
      <c r="N380" s="1">
        <v>7.482683333333333</v>
      </c>
      <c r="O380" s="1" t="s">
        <v>10363</v>
      </c>
      <c r="P380" s="1" t="s">
        <v>10400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98</v>
      </c>
      <c r="B381" s="1" t="s">
        <v>17</v>
      </c>
      <c r="C381" s="1">
        <v>528.0</v>
      </c>
      <c r="D381" s="1">
        <v>0.0</v>
      </c>
      <c r="E381" s="1" t="s">
        <v>11590</v>
      </c>
      <c r="F381" s="1" t="s">
        <v>30</v>
      </c>
      <c r="G381" s="1" t="s">
        <v>31</v>
      </c>
      <c r="H381" s="1" t="s">
        <v>11591</v>
      </c>
      <c r="I381" s="1" t="s">
        <v>11592</v>
      </c>
      <c r="J381" s="1" t="s">
        <v>11592</v>
      </c>
      <c r="K381" s="2"/>
      <c r="L381" s="1">
        <v>-5.0</v>
      </c>
      <c r="M381" s="1"/>
      <c r="N381" s="1">
        <v>14.70255</v>
      </c>
      <c r="O381" s="1" t="s">
        <v>10363</v>
      </c>
      <c r="P381" s="1" t="s">
        <v>11593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16</v>
      </c>
      <c r="B382" s="1" t="s">
        <v>17</v>
      </c>
      <c r="C382" s="1">
        <v>20.0</v>
      </c>
      <c r="D382" s="1">
        <v>35.0</v>
      </c>
      <c r="E382" s="2"/>
      <c r="F382" s="1" t="s">
        <v>18</v>
      </c>
      <c r="G382" s="1" t="s">
        <v>19</v>
      </c>
      <c r="H382" s="1" t="s">
        <v>11594</v>
      </c>
      <c r="I382" s="1" t="s">
        <v>11595</v>
      </c>
      <c r="J382" s="1" t="s">
        <v>11595</v>
      </c>
      <c r="K382" s="2"/>
      <c r="L382" s="1">
        <v>-4.0</v>
      </c>
      <c r="M382" s="1"/>
      <c r="N382" s="1">
        <v>1.4271</v>
      </c>
      <c r="O382" s="1" t="s">
        <v>22</v>
      </c>
      <c r="P382" s="1" t="s">
        <v>11596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24</v>
      </c>
      <c r="B383" s="1" t="s">
        <v>17</v>
      </c>
      <c r="C383" s="1">
        <v>289.0</v>
      </c>
      <c r="D383" s="1">
        <v>0.0</v>
      </c>
      <c r="E383" s="1" t="s">
        <v>11409</v>
      </c>
      <c r="F383" s="1" t="s">
        <v>62</v>
      </c>
      <c r="G383" s="1" t="s">
        <v>31</v>
      </c>
      <c r="H383" s="1" t="s">
        <v>11597</v>
      </c>
      <c r="I383" s="1" t="s">
        <v>11598</v>
      </c>
      <c r="J383" s="1" t="s">
        <v>11599</v>
      </c>
      <c r="K383" s="1" t="s">
        <v>11600</v>
      </c>
      <c r="L383" s="1">
        <v>-6.0</v>
      </c>
      <c r="M383" s="1">
        <v>0.00955</v>
      </c>
      <c r="N383" s="1">
        <v>5.8845</v>
      </c>
      <c r="O383" s="1" t="s">
        <v>27</v>
      </c>
      <c r="P383" s="1" t="s">
        <v>11601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36</v>
      </c>
      <c r="B384" s="1" t="s">
        <v>17</v>
      </c>
      <c r="C384" s="3">
        <v>364.0</v>
      </c>
      <c r="D384" s="1">
        <v>0.0</v>
      </c>
      <c r="E384" s="1" t="s">
        <v>37</v>
      </c>
      <c r="F384" s="1" t="s">
        <v>30</v>
      </c>
      <c r="G384" s="1" t="s">
        <v>31</v>
      </c>
      <c r="H384" s="1" t="s">
        <v>11602</v>
      </c>
      <c r="I384" s="1" t="s">
        <v>11603</v>
      </c>
      <c r="J384" s="1" t="s">
        <v>11603</v>
      </c>
      <c r="K384" s="2"/>
      <c r="L384" s="1">
        <v>-3.0</v>
      </c>
      <c r="M384" s="1"/>
      <c r="N384" s="1">
        <v>11.4733</v>
      </c>
      <c r="O384" s="1" t="s">
        <v>10396</v>
      </c>
      <c r="P384" s="1" t="s">
        <v>11604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16</v>
      </c>
      <c r="B385" s="1" t="s">
        <v>17</v>
      </c>
      <c r="C385" s="1">
        <v>1.0</v>
      </c>
      <c r="D385" s="1">
        <v>278.0</v>
      </c>
      <c r="E385" s="1" t="s">
        <v>11409</v>
      </c>
      <c r="F385" s="1" t="s">
        <v>62</v>
      </c>
      <c r="G385" s="1" t="s">
        <v>19</v>
      </c>
      <c r="H385" s="1" t="s">
        <v>11605</v>
      </c>
      <c r="I385" s="1" t="s">
        <v>11606</v>
      </c>
      <c r="J385" s="1" t="s">
        <v>11607</v>
      </c>
      <c r="K385" s="1" t="s">
        <v>11608</v>
      </c>
      <c r="L385" s="1">
        <v>-6.0</v>
      </c>
      <c r="M385" s="1">
        <v>0.016033333333333333</v>
      </c>
      <c r="N385" s="1">
        <v>5.33495</v>
      </c>
      <c r="O385" s="1" t="s">
        <v>22</v>
      </c>
      <c r="P385" s="1" t="s">
        <v>11609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24</v>
      </c>
      <c r="B386" s="1" t="s">
        <v>17</v>
      </c>
      <c r="C386" s="1">
        <v>568.0</v>
      </c>
      <c r="D386" s="1">
        <v>0.0</v>
      </c>
      <c r="E386" s="1" t="s">
        <v>11409</v>
      </c>
      <c r="F386" s="1" t="s">
        <v>62</v>
      </c>
      <c r="G386" s="1" t="s">
        <v>31</v>
      </c>
      <c r="H386" s="1" t="s">
        <v>11610</v>
      </c>
      <c r="I386" s="1" t="s">
        <v>11611</v>
      </c>
      <c r="J386" s="1" t="s">
        <v>11612</v>
      </c>
      <c r="K386" s="1" t="s">
        <v>11613</v>
      </c>
      <c r="L386" s="1">
        <v>-12.0</v>
      </c>
      <c r="M386" s="1">
        <v>0.014333333333333333</v>
      </c>
      <c r="N386" s="1">
        <v>9.812783333333334</v>
      </c>
      <c r="O386" s="1" t="s">
        <v>27</v>
      </c>
      <c r="P386" s="1" t="s">
        <v>11614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24</v>
      </c>
      <c r="B387" s="1" t="s">
        <v>17</v>
      </c>
      <c r="C387" s="1">
        <v>563.0</v>
      </c>
      <c r="D387" s="1">
        <v>0.0</v>
      </c>
      <c r="E387" s="1" t="s">
        <v>37</v>
      </c>
      <c r="F387" s="1" t="s">
        <v>62</v>
      </c>
      <c r="G387" s="1" t="s">
        <v>19</v>
      </c>
      <c r="H387" s="1" t="s">
        <v>11615</v>
      </c>
      <c r="I387" s="1" t="s">
        <v>11616</v>
      </c>
      <c r="J387" s="1" t="s">
        <v>11617</v>
      </c>
      <c r="K387" s="1" t="s">
        <v>11618</v>
      </c>
      <c r="L387" s="1">
        <v>-26.0</v>
      </c>
      <c r="M387" s="1">
        <v>1.10835</v>
      </c>
      <c r="N387" s="1">
        <v>11.297266666666667</v>
      </c>
      <c r="O387" s="1" t="s">
        <v>27</v>
      </c>
      <c r="P387" s="1" t="s">
        <v>11619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98</v>
      </c>
      <c r="B388" s="1" t="s">
        <v>17</v>
      </c>
      <c r="C388" s="1">
        <v>728.0</v>
      </c>
      <c r="D388" s="1">
        <v>0.0</v>
      </c>
      <c r="E388" s="1" t="s">
        <v>5527</v>
      </c>
      <c r="F388" s="1" t="s">
        <v>30</v>
      </c>
      <c r="G388" s="1" t="s">
        <v>31</v>
      </c>
      <c r="H388" s="1" t="s">
        <v>11620</v>
      </c>
      <c r="I388" s="1" t="s">
        <v>11621</v>
      </c>
      <c r="J388" s="1" t="s">
        <v>11621</v>
      </c>
      <c r="K388" s="2"/>
      <c r="L388" s="1">
        <v>-10.0</v>
      </c>
      <c r="M388" s="1"/>
      <c r="N388" s="1">
        <v>9.3939</v>
      </c>
      <c r="O388" s="1" t="s">
        <v>10363</v>
      </c>
      <c r="P388" s="1" t="s">
        <v>11622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36</v>
      </c>
      <c r="B389" s="1" t="s">
        <v>17</v>
      </c>
      <c r="C389" s="1">
        <v>274.0</v>
      </c>
      <c r="D389" s="1">
        <v>0.0</v>
      </c>
      <c r="E389" s="1" t="s">
        <v>37</v>
      </c>
      <c r="F389" s="1" t="s">
        <v>30</v>
      </c>
      <c r="G389" s="1" t="s">
        <v>31</v>
      </c>
      <c r="H389" s="1" t="s">
        <v>11623</v>
      </c>
      <c r="I389" s="1" t="s">
        <v>11624</v>
      </c>
      <c r="J389" s="1" t="s">
        <v>11624</v>
      </c>
      <c r="K389" s="2"/>
      <c r="L389" s="1">
        <v>-9.0</v>
      </c>
      <c r="M389" s="1"/>
      <c r="N389" s="1">
        <v>5.124216666666666</v>
      </c>
      <c r="O389" s="1" t="s">
        <v>10396</v>
      </c>
      <c r="P389" s="1" t="s">
        <v>11625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24</v>
      </c>
      <c r="B390" s="1" t="s">
        <v>17</v>
      </c>
      <c r="C390" s="1">
        <v>245.0</v>
      </c>
      <c r="D390" s="1">
        <v>61.0</v>
      </c>
      <c r="E390" s="2"/>
      <c r="F390" s="1" t="s">
        <v>18</v>
      </c>
      <c r="G390" s="1" t="s">
        <v>167</v>
      </c>
      <c r="H390" s="1" t="s">
        <v>11626</v>
      </c>
      <c r="I390" s="1" t="s">
        <v>11627</v>
      </c>
      <c r="J390" s="1" t="s">
        <v>11627</v>
      </c>
      <c r="K390" s="2"/>
      <c r="L390" s="1">
        <v>-13.0</v>
      </c>
      <c r="M390" s="1"/>
      <c r="N390" s="1">
        <v>6.405916666666666</v>
      </c>
      <c r="O390" s="1" t="s">
        <v>27</v>
      </c>
      <c r="P390" s="1" t="s">
        <v>11628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24</v>
      </c>
      <c r="B391" s="1" t="s">
        <v>17</v>
      </c>
      <c r="C391" s="1">
        <v>215.0</v>
      </c>
      <c r="D391" s="1">
        <v>54.0</v>
      </c>
      <c r="E391" s="2"/>
      <c r="F391" s="1" t="s">
        <v>18</v>
      </c>
      <c r="G391" s="1" t="s">
        <v>167</v>
      </c>
      <c r="H391" s="1" t="s">
        <v>11629</v>
      </c>
      <c r="I391" s="1" t="s">
        <v>11630</v>
      </c>
      <c r="J391" s="1" t="s">
        <v>11630</v>
      </c>
      <c r="K391" s="2"/>
      <c r="L391" s="1">
        <v>-5.0</v>
      </c>
      <c r="M391" s="1"/>
      <c r="N391" s="1">
        <v>14.773616666666667</v>
      </c>
      <c r="O391" s="1" t="s">
        <v>27</v>
      </c>
      <c r="P391" s="1" t="s">
        <v>11631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24</v>
      </c>
      <c r="B392" s="1" t="s">
        <v>17</v>
      </c>
      <c r="C392" s="1">
        <v>214.0</v>
      </c>
      <c r="D392" s="1">
        <v>95.0</v>
      </c>
      <c r="E392" s="2"/>
      <c r="F392" s="1" t="s">
        <v>18</v>
      </c>
      <c r="G392" s="1" t="s">
        <v>19</v>
      </c>
      <c r="H392" s="1" t="s">
        <v>11632</v>
      </c>
      <c r="I392" s="1" t="s">
        <v>11633</v>
      </c>
      <c r="J392" s="1" t="s">
        <v>11633</v>
      </c>
      <c r="K392" s="2"/>
      <c r="L392" s="1">
        <v>-8.0</v>
      </c>
      <c r="M392" s="1"/>
      <c r="N392" s="1">
        <v>10.48645</v>
      </c>
      <c r="O392" s="1" t="s">
        <v>27</v>
      </c>
      <c r="P392" s="1" t="s">
        <v>10897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29</v>
      </c>
      <c r="B393" s="1" t="s">
        <v>17</v>
      </c>
      <c r="C393" s="3">
        <v>329.0</v>
      </c>
      <c r="D393" s="1">
        <v>0.0</v>
      </c>
      <c r="E393" s="2"/>
      <c r="F393" s="1" t="s">
        <v>30</v>
      </c>
      <c r="G393" s="1" t="s">
        <v>31</v>
      </c>
      <c r="H393" s="1" t="s">
        <v>11634</v>
      </c>
      <c r="I393" s="1" t="s">
        <v>11635</v>
      </c>
      <c r="J393" s="1" t="s">
        <v>11635</v>
      </c>
      <c r="K393" s="2"/>
      <c r="L393" s="1">
        <v>-2.0</v>
      </c>
      <c r="M393" s="1"/>
      <c r="N393" s="1">
        <v>12.340583333333333</v>
      </c>
      <c r="O393" s="1" t="s">
        <v>10363</v>
      </c>
      <c r="P393" s="1" t="s">
        <v>10602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98</v>
      </c>
      <c r="B394" s="1" t="s">
        <v>17</v>
      </c>
      <c r="C394" s="1">
        <v>321.0</v>
      </c>
      <c r="D394" s="1">
        <v>0.0</v>
      </c>
      <c r="E394" s="1" t="s">
        <v>994</v>
      </c>
      <c r="F394" s="1" t="s">
        <v>30</v>
      </c>
      <c r="G394" s="1" t="s">
        <v>31</v>
      </c>
      <c r="H394" s="1" t="s">
        <v>11636</v>
      </c>
      <c r="I394" s="1" t="s">
        <v>11637</v>
      </c>
      <c r="J394" s="1" t="s">
        <v>11637</v>
      </c>
      <c r="K394" s="2"/>
      <c r="L394" s="1">
        <v>-3.0</v>
      </c>
      <c r="M394" s="1"/>
      <c r="N394" s="1">
        <v>11.031933333333333</v>
      </c>
      <c r="O394" s="1" t="s">
        <v>10363</v>
      </c>
      <c r="P394" s="1" t="s">
        <v>11638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24</v>
      </c>
      <c r="B395" s="1" t="s">
        <v>17</v>
      </c>
      <c r="C395" s="1">
        <v>260.0</v>
      </c>
      <c r="D395" s="1">
        <v>0.0</v>
      </c>
      <c r="E395" s="1" t="s">
        <v>10785</v>
      </c>
      <c r="F395" s="1" t="s">
        <v>62</v>
      </c>
      <c r="G395" s="1" t="s">
        <v>31</v>
      </c>
      <c r="H395" s="1" t="s">
        <v>11639</v>
      </c>
      <c r="I395" s="1" t="s">
        <v>11640</v>
      </c>
      <c r="J395" s="1" t="s">
        <v>11641</v>
      </c>
      <c r="K395" s="1" t="s">
        <v>11642</v>
      </c>
      <c r="L395" s="1">
        <v>-13.0</v>
      </c>
      <c r="M395" s="1">
        <v>0.01685</v>
      </c>
      <c r="N395" s="1">
        <v>6.602966666666667</v>
      </c>
      <c r="O395" s="1" t="s">
        <v>27</v>
      </c>
      <c r="P395" s="1" t="s">
        <v>11643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29</v>
      </c>
      <c r="B396" s="1" t="s">
        <v>17</v>
      </c>
      <c r="C396" s="1">
        <v>443.0</v>
      </c>
      <c r="D396" s="1">
        <v>0.0</v>
      </c>
      <c r="E396" s="2"/>
      <c r="F396" s="1" t="s">
        <v>30</v>
      </c>
      <c r="G396" s="1" t="s">
        <v>31</v>
      </c>
      <c r="H396" s="1" t="s">
        <v>11644</v>
      </c>
      <c r="I396" s="1" t="s">
        <v>11645</v>
      </c>
      <c r="J396" s="1" t="s">
        <v>11645</v>
      </c>
      <c r="K396" s="2"/>
      <c r="L396" s="1">
        <v>0.0</v>
      </c>
      <c r="M396" s="1"/>
      <c r="N396" s="1">
        <v>14.65505</v>
      </c>
      <c r="O396" s="1" t="s">
        <v>10363</v>
      </c>
      <c r="P396" s="1" t="s">
        <v>11646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29</v>
      </c>
      <c r="B397" s="1" t="s">
        <v>17</v>
      </c>
      <c r="C397" s="3">
        <v>528.0</v>
      </c>
      <c r="D397" s="1">
        <v>0.0</v>
      </c>
      <c r="E397" s="2"/>
      <c r="F397" s="1" t="s">
        <v>30</v>
      </c>
      <c r="G397" s="1" t="s">
        <v>31</v>
      </c>
      <c r="H397" s="1" t="s">
        <v>11647</v>
      </c>
      <c r="I397" s="1" t="s">
        <v>11648</v>
      </c>
      <c r="J397" s="1" t="s">
        <v>11648</v>
      </c>
      <c r="K397" s="2"/>
      <c r="L397" s="1">
        <v>-2.0</v>
      </c>
      <c r="M397" s="1"/>
      <c r="N397" s="1">
        <v>17.3129</v>
      </c>
      <c r="O397" s="1" t="s">
        <v>10363</v>
      </c>
      <c r="P397" s="1" t="s">
        <v>11649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16</v>
      </c>
      <c r="B398" s="1" t="s">
        <v>17</v>
      </c>
      <c r="C398" s="3">
        <v>59.0</v>
      </c>
      <c r="D398" s="1">
        <v>0.0</v>
      </c>
      <c r="E398" s="2"/>
      <c r="F398" s="1" t="s">
        <v>18</v>
      </c>
      <c r="G398" s="1" t="s">
        <v>19</v>
      </c>
      <c r="H398" s="1" t="s">
        <v>11650</v>
      </c>
      <c r="I398" s="1" t="s">
        <v>11651</v>
      </c>
      <c r="J398" s="1" t="s">
        <v>11651</v>
      </c>
      <c r="K398" s="2"/>
      <c r="L398" s="1">
        <v>-3.0</v>
      </c>
      <c r="M398" s="1"/>
      <c r="N398" s="1">
        <v>2.4852166666666666</v>
      </c>
      <c r="O398" s="1" t="s">
        <v>22</v>
      </c>
      <c r="P398" s="1" t="s">
        <v>11652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24</v>
      </c>
      <c r="B399" s="1" t="s">
        <v>17</v>
      </c>
      <c r="C399" s="1">
        <v>438.0</v>
      </c>
      <c r="D399" s="1">
        <v>100.0</v>
      </c>
      <c r="E399" s="2"/>
      <c r="F399" s="1" t="s">
        <v>18</v>
      </c>
      <c r="G399" s="1" t="s">
        <v>167</v>
      </c>
      <c r="H399" s="1" t="s">
        <v>11653</v>
      </c>
      <c r="I399" s="1" t="s">
        <v>11654</v>
      </c>
      <c r="J399" s="1" t="s">
        <v>11654</v>
      </c>
      <c r="K399" s="2"/>
      <c r="L399" s="1">
        <v>-7.0</v>
      </c>
      <c r="M399" s="1"/>
      <c r="N399" s="1">
        <v>12.615283333333334</v>
      </c>
      <c r="O399" s="1" t="s">
        <v>27</v>
      </c>
      <c r="P399" s="1" t="s">
        <v>11655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29</v>
      </c>
      <c r="B400" s="1" t="s">
        <v>17</v>
      </c>
      <c r="C400" s="1">
        <v>788.0</v>
      </c>
      <c r="D400" s="1">
        <v>0.0</v>
      </c>
      <c r="E400" s="2"/>
      <c r="F400" s="1" t="s">
        <v>30</v>
      </c>
      <c r="G400" s="1" t="s">
        <v>31</v>
      </c>
      <c r="H400" s="1" t="s">
        <v>11656</v>
      </c>
      <c r="I400" s="1" t="s">
        <v>11657</v>
      </c>
      <c r="J400" s="1" t="s">
        <v>11657</v>
      </c>
      <c r="K400" s="2"/>
      <c r="L400" s="1">
        <v>-1.0</v>
      </c>
      <c r="M400" s="1"/>
      <c r="N400" s="1">
        <v>18.302066666666665</v>
      </c>
      <c r="O400" s="1" t="s">
        <v>10363</v>
      </c>
      <c r="P400" s="1" t="s">
        <v>11658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36</v>
      </c>
      <c r="B401" s="1" t="s">
        <v>17</v>
      </c>
      <c r="C401" s="3">
        <v>433.0</v>
      </c>
      <c r="D401" s="1">
        <v>0.0</v>
      </c>
      <c r="E401" s="1" t="s">
        <v>37</v>
      </c>
      <c r="F401" s="1" t="s">
        <v>30</v>
      </c>
      <c r="G401" s="1" t="s">
        <v>31</v>
      </c>
      <c r="H401" s="1" t="s">
        <v>11659</v>
      </c>
      <c r="I401" s="1" t="s">
        <v>11660</v>
      </c>
      <c r="J401" s="1" t="s">
        <v>11660</v>
      </c>
      <c r="K401" s="2"/>
      <c r="L401" s="1">
        <v>0.0</v>
      </c>
      <c r="M401" s="1"/>
      <c r="N401" s="1">
        <v>14.729166666666666</v>
      </c>
      <c r="O401" s="1" t="s">
        <v>10396</v>
      </c>
      <c r="P401" s="1" t="s">
        <v>11661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29</v>
      </c>
      <c r="B402" s="1" t="s">
        <v>17</v>
      </c>
      <c r="C402" s="1">
        <v>264.0</v>
      </c>
      <c r="D402" s="1">
        <v>0.0</v>
      </c>
      <c r="E402" s="2"/>
      <c r="F402" s="1" t="s">
        <v>30</v>
      </c>
      <c r="G402" s="1" t="s">
        <v>19</v>
      </c>
      <c r="H402" s="1" t="s">
        <v>11662</v>
      </c>
      <c r="I402" s="1" t="s">
        <v>11663</v>
      </c>
      <c r="J402" s="1" t="s">
        <v>11663</v>
      </c>
      <c r="K402" s="2"/>
      <c r="L402" s="1">
        <v>-4.0</v>
      </c>
      <c r="M402" s="1"/>
      <c r="N402" s="1">
        <v>10.2488</v>
      </c>
      <c r="O402" s="1" t="s">
        <v>10363</v>
      </c>
      <c r="P402" s="1" t="s">
        <v>11074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24</v>
      </c>
      <c r="B403" s="1" t="s">
        <v>17</v>
      </c>
      <c r="C403" s="1">
        <v>269.0</v>
      </c>
      <c r="D403" s="1">
        <v>67.0</v>
      </c>
      <c r="E403" s="2"/>
      <c r="F403" s="1" t="s">
        <v>18</v>
      </c>
      <c r="G403" s="1" t="s">
        <v>167</v>
      </c>
      <c r="H403" s="1" t="s">
        <v>11664</v>
      </c>
      <c r="I403" s="1" t="s">
        <v>11665</v>
      </c>
      <c r="J403" s="1" t="s">
        <v>11665</v>
      </c>
      <c r="K403" s="2"/>
      <c r="L403" s="1">
        <v>-4.0</v>
      </c>
      <c r="M403" s="1"/>
      <c r="N403" s="1">
        <v>14.601533333333334</v>
      </c>
      <c r="O403" s="1" t="s">
        <v>27</v>
      </c>
      <c r="P403" s="1" t="s">
        <v>11666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24</v>
      </c>
      <c r="B404" s="1" t="s">
        <v>17</v>
      </c>
      <c r="C404" s="1">
        <v>274.0</v>
      </c>
      <c r="D404" s="1">
        <v>0.0</v>
      </c>
      <c r="E404" s="1" t="s">
        <v>10785</v>
      </c>
      <c r="F404" s="1" t="s">
        <v>62</v>
      </c>
      <c r="G404" s="1" t="s">
        <v>31</v>
      </c>
      <c r="H404" s="1" t="s">
        <v>11667</v>
      </c>
      <c r="I404" s="1" t="s">
        <v>11668</v>
      </c>
      <c r="J404" s="1" t="s">
        <v>11669</v>
      </c>
      <c r="K404" s="1" t="s">
        <v>11670</v>
      </c>
      <c r="L404" s="1">
        <v>-1.0</v>
      </c>
      <c r="M404" s="1">
        <v>0.0072833333333333335</v>
      </c>
      <c r="N404" s="1">
        <v>18.6785</v>
      </c>
      <c r="O404" s="1" t="s">
        <v>27</v>
      </c>
      <c r="P404" s="1" t="s">
        <v>10406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98</v>
      </c>
      <c r="B405" s="1" t="s">
        <v>17</v>
      </c>
      <c r="C405" s="1">
        <v>655.0</v>
      </c>
      <c r="D405" s="1">
        <v>0.0</v>
      </c>
      <c r="E405" s="1" t="s">
        <v>11671</v>
      </c>
      <c r="F405" s="1" t="s">
        <v>30</v>
      </c>
      <c r="G405" s="1" t="s">
        <v>31</v>
      </c>
      <c r="H405" s="1" t="s">
        <v>11672</v>
      </c>
      <c r="I405" s="1" t="s">
        <v>11673</v>
      </c>
      <c r="J405" s="1" t="s">
        <v>11673</v>
      </c>
      <c r="K405" s="2"/>
      <c r="L405" s="1">
        <v>0.0</v>
      </c>
      <c r="M405" s="1"/>
      <c r="N405" s="1">
        <v>19.914683333333333</v>
      </c>
      <c r="O405" s="1" t="s">
        <v>10363</v>
      </c>
      <c r="P405" s="1" t="s">
        <v>11674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29</v>
      </c>
      <c r="B406" s="1" t="s">
        <v>17</v>
      </c>
      <c r="C406" s="3">
        <v>394.0</v>
      </c>
      <c r="D406" s="1">
        <v>0.0</v>
      </c>
      <c r="E406" s="2"/>
      <c r="F406" s="1" t="s">
        <v>30</v>
      </c>
      <c r="G406" s="1" t="s">
        <v>31</v>
      </c>
      <c r="H406" s="1" t="s">
        <v>11675</v>
      </c>
      <c r="I406" s="1" t="s">
        <v>11676</v>
      </c>
      <c r="J406" s="1" t="s">
        <v>11676</v>
      </c>
      <c r="K406" s="2"/>
      <c r="L406" s="1">
        <v>-4.0</v>
      </c>
      <c r="M406" s="1"/>
      <c r="N406" s="1">
        <v>10.322816666666666</v>
      </c>
      <c r="O406" s="1" t="s">
        <v>10363</v>
      </c>
      <c r="P406" s="1" t="s">
        <v>11677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36</v>
      </c>
      <c r="B407" s="1" t="s">
        <v>17</v>
      </c>
      <c r="C407" s="1">
        <v>657.0</v>
      </c>
      <c r="D407" s="1">
        <v>0.0</v>
      </c>
      <c r="E407" s="1" t="s">
        <v>37</v>
      </c>
      <c r="F407" s="1" t="s">
        <v>30</v>
      </c>
      <c r="G407" s="1" t="s">
        <v>31</v>
      </c>
      <c r="H407" s="1" t="s">
        <v>11678</v>
      </c>
      <c r="I407" s="1" t="s">
        <v>11679</v>
      </c>
      <c r="J407" s="1" t="s">
        <v>11679</v>
      </c>
      <c r="K407" s="2"/>
      <c r="L407" s="1">
        <v>2.0</v>
      </c>
      <c r="M407" s="1"/>
      <c r="N407" s="1">
        <v>22.540766666666666</v>
      </c>
      <c r="O407" s="1" t="s">
        <v>10396</v>
      </c>
      <c r="P407" s="1" t="s">
        <v>11680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29</v>
      </c>
      <c r="B408" s="1" t="s">
        <v>17</v>
      </c>
      <c r="C408" s="3">
        <v>771.0</v>
      </c>
      <c r="D408" s="1">
        <v>0.0</v>
      </c>
      <c r="E408" s="2"/>
      <c r="F408" s="1" t="s">
        <v>30</v>
      </c>
      <c r="G408" s="1" t="s">
        <v>31</v>
      </c>
      <c r="H408" s="1" t="s">
        <v>11681</v>
      </c>
      <c r="I408" s="1" t="s">
        <v>11682</v>
      </c>
      <c r="J408" s="1" t="s">
        <v>11682</v>
      </c>
      <c r="K408" s="2"/>
      <c r="L408" s="1">
        <v>-2.0</v>
      </c>
      <c r="M408" s="1"/>
      <c r="N408" s="1">
        <v>17.986633333333334</v>
      </c>
      <c r="O408" s="1" t="s">
        <v>10363</v>
      </c>
      <c r="P408" s="1" t="s">
        <v>11683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98</v>
      </c>
      <c r="B409" s="1" t="s">
        <v>17</v>
      </c>
      <c r="C409" s="3">
        <v>483.0</v>
      </c>
      <c r="D409" s="1">
        <v>0.0</v>
      </c>
      <c r="E409" s="1" t="s">
        <v>11684</v>
      </c>
      <c r="F409" s="1" t="s">
        <v>30</v>
      </c>
      <c r="G409" s="1" t="s">
        <v>31</v>
      </c>
      <c r="H409" s="1" t="s">
        <v>11685</v>
      </c>
      <c r="I409" s="1" t="s">
        <v>11686</v>
      </c>
      <c r="J409" s="1" t="s">
        <v>11686</v>
      </c>
      <c r="K409" s="2"/>
      <c r="L409" s="1">
        <v>-4.0</v>
      </c>
      <c r="M409" s="1"/>
      <c r="N409" s="1">
        <v>10.733233333333333</v>
      </c>
      <c r="O409" s="1" t="s">
        <v>10363</v>
      </c>
      <c r="P409" s="1" t="s">
        <v>11687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24</v>
      </c>
      <c r="B410" s="1" t="s">
        <v>17</v>
      </c>
      <c r="C410" s="1">
        <v>250.0</v>
      </c>
      <c r="D410" s="1">
        <v>20.0</v>
      </c>
      <c r="E410" s="1" t="s">
        <v>10785</v>
      </c>
      <c r="F410" s="1" t="s">
        <v>62</v>
      </c>
      <c r="G410" s="1" t="s">
        <v>31</v>
      </c>
      <c r="H410" s="1" t="s">
        <v>11688</v>
      </c>
      <c r="I410" s="1" t="s">
        <v>11689</v>
      </c>
      <c r="J410" s="1" t="s">
        <v>11690</v>
      </c>
      <c r="K410" s="1" t="s">
        <v>11691</v>
      </c>
      <c r="L410" s="1">
        <v>-12.0</v>
      </c>
      <c r="M410" s="1">
        <v>0.012783333333333334</v>
      </c>
      <c r="N410" s="1">
        <v>8.0145</v>
      </c>
      <c r="O410" s="1" t="s">
        <v>27</v>
      </c>
      <c r="P410" s="1" t="s">
        <v>11692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36</v>
      </c>
      <c r="B411" s="1" t="s">
        <v>17</v>
      </c>
      <c r="C411" s="1">
        <v>348.0</v>
      </c>
      <c r="D411" s="1">
        <v>0.0</v>
      </c>
      <c r="E411" s="1" t="s">
        <v>37</v>
      </c>
      <c r="F411" s="1" t="s">
        <v>30</v>
      </c>
      <c r="G411" s="1" t="s">
        <v>31</v>
      </c>
      <c r="H411" s="1" t="s">
        <v>11693</v>
      </c>
      <c r="I411" s="1" t="s">
        <v>11694</v>
      </c>
      <c r="J411" s="1" t="s">
        <v>11694</v>
      </c>
      <c r="K411" s="2"/>
      <c r="L411" s="1">
        <v>-8.0</v>
      </c>
      <c r="M411" s="1"/>
      <c r="N411" s="1">
        <v>6.655483333333334</v>
      </c>
      <c r="O411" s="1" t="s">
        <v>10396</v>
      </c>
      <c r="P411" s="1" t="s">
        <v>11695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36</v>
      </c>
      <c r="B412" s="1" t="s">
        <v>17</v>
      </c>
      <c r="C412" s="3">
        <v>323.0</v>
      </c>
      <c r="D412" s="1">
        <v>0.0</v>
      </c>
      <c r="E412" s="1" t="s">
        <v>37</v>
      </c>
      <c r="F412" s="1" t="s">
        <v>30</v>
      </c>
      <c r="G412" s="1" t="s">
        <v>31</v>
      </c>
      <c r="H412" s="1" t="s">
        <v>11696</v>
      </c>
      <c r="I412" s="1" t="s">
        <v>11697</v>
      </c>
      <c r="J412" s="1" t="s">
        <v>11697</v>
      </c>
      <c r="K412" s="2"/>
      <c r="L412" s="1">
        <v>-6.0</v>
      </c>
      <c r="M412" s="1"/>
      <c r="N412" s="1">
        <v>8.24135</v>
      </c>
      <c r="O412" s="1" t="s">
        <v>10396</v>
      </c>
      <c r="P412" s="1" t="s">
        <v>11698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98</v>
      </c>
      <c r="B413" s="1" t="s">
        <v>17</v>
      </c>
      <c r="C413" s="3">
        <v>413.0</v>
      </c>
      <c r="D413" s="1">
        <v>0.0</v>
      </c>
      <c r="E413" s="1" t="s">
        <v>11699</v>
      </c>
      <c r="F413" s="1" t="s">
        <v>30</v>
      </c>
      <c r="G413" s="1" t="s">
        <v>31</v>
      </c>
      <c r="H413" s="1" t="s">
        <v>11700</v>
      </c>
      <c r="I413" s="1" t="s">
        <v>11701</v>
      </c>
      <c r="J413" s="1" t="s">
        <v>11701</v>
      </c>
      <c r="K413" s="2"/>
      <c r="L413" s="1">
        <v>-10.0</v>
      </c>
      <c r="M413" s="1"/>
      <c r="N413" s="1">
        <v>4.997366666666666</v>
      </c>
      <c r="O413" s="1" t="s">
        <v>10363</v>
      </c>
      <c r="P413" s="1" t="s">
        <v>11702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98</v>
      </c>
      <c r="B414" s="1" t="s">
        <v>17</v>
      </c>
      <c r="C414" s="3">
        <v>419.0</v>
      </c>
      <c r="D414" s="1">
        <v>0.0</v>
      </c>
      <c r="E414" s="1" t="s">
        <v>11703</v>
      </c>
      <c r="F414" s="1" t="s">
        <v>30</v>
      </c>
      <c r="G414" s="1" t="s">
        <v>31</v>
      </c>
      <c r="H414" s="1" t="s">
        <v>11704</v>
      </c>
      <c r="I414" s="1" t="s">
        <v>11705</v>
      </c>
      <c r="J414" s="1" t="s">
        <v>11705</v>
      </c>
      <c r="K414" s="2"/>
      <c r="L414" s="1">
        <v>-8.0</v>
      </c>
      <c r="M414" s="1"/>
      <c r="N414" s="1">
        <v>6.8118</v>
      </c>
      <c r="O414" s="1" t="s">
        <v>10363</v>
      </c>
      <c r="P414" s="1" t="s">
        <v>11706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24</v>
      </c>
      <c r="B415" s="1" t="s">
        <v>17</v>
      </c>
      <c r="C415" s="1">
        <v>119.0</v>
      </c>
      <c r="D415" s="1">
        <v>0.0</v>
      </c>
      <c r="E415" s="2"/>
      <c r="F415" s="1" t="s">
        <v>18</v>
      </c>
      <c r="G415" s="1" t="s">
        <v>31</v>
      </c>
      <c r="H415" s="1" t="s">
        <v>11707</v>
      </c>
      <c r="I415" s="1" t="s">
        <v>11708</v>
      </c>
      <c r="J415" s="1" t="s">
        <v>11708</v>
      </c>
      <c r="K415" s="2"/>
      <c r="L415" s="1">
        <v>-12.0</v>
      </c>
      <c r="M415" s="1"/>
      <c r="N415" s="1">
        <v>6.467366666666667</v>
      </c>
      <c r="O415" s="1" t="s">
        <v>27</v>
      </c>
      <c r="P415" s="1" t="s">
        <v>11709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16</v>
      </c>
      <c r="B416" s="1" t="s">
        <v>17</v>
      </c>
      <c r="C416" s="3">
        <v>368.0</v>
      </c>
      <c r="D416" s="1">
        <v>0.0</v>
      </c>
      <c r="E416" s="2"/>
      <c r="F416" s="1" t="s">
        <v>18</v>
      </c>
      <c r="G416" s="1" t="s">
        <v>19</v>
      </c>
      <c r="H416" s="1" t="s">
        <v>11710</v>
      </c>
      <c r="I416" s="1" t="s">
        <v>11711</v>
      </c>
      <c r="J416" s="1" t="s">
        <v>11711</v>
      </c>
      <c r="K416" s="2"/>
      <c r="L416" s="1">
        <v>0.0</v>
      </c>
      <c r="M416" s="1"/>
      <c r="N416" s="1">
        <v>6.705</v>
      </c>
      <c r="O416" s="1" t="s">
        <v>22</v>
      </c>
      <c r="P416" s="1" t="s">
        <v>11712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98</v>
      </c>
      <c r="B417" s="1" t="s">
        <v>17</v>
      </c>
      <c r="C417" s="3">
        <v>429.0</v>
      </c>
      <c r="D417" s="1">
        <v>0.0</v>
      </c>
      <c r="E417" s="1" t="s">
        <v>11713</v>
      </c>
      <c r="F417" s="1" t="s">
        <v>30</v>
      </c>
      <c r="G417" s="1" t="s">
        <v>31</v>
      </c>
      <c r="H417" s="1" t="s">
        <v>11714</v>
      </c>
      <c r="I417" s="1" t="s">
        <v>11715</v>
      </c>
      <c r="J417" s="1" t="s">
        <v>11715</v>
      </c>
      <c r="K417" s="2"/>
      <c r="L417" s="1">
        <v>2.0</v>
      </c>
      <c r="M417" s="1"/>
      <c r="N417" s="1">
        <v>17.89475</v>
      </c>
      <c r="O417" s="1" t="s">
        <v>10363</v>
      </c>
      <c r="P417" s="1" t="s">
        <v>10483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24</v>
      </c>
      <c r="B418" s="1" t="s">
        <v>17</v>
      </c>
      <c r="C418" s="1">
        <v>289.0</v>
      </c>
      <c r="D418" s="1">
        <v>70.0</v>
      </c>
      <c r="E418" s="2"/>
      <c r="F418" s="1" t="s">
        <v>18</v>
      </c>
      <c r="G418" s="1" t="s">
        <v>31</v>
      </c>
      <c r="H418" s="1" t="s">
        <v>11716</v>
      </c>
      <c r="I418" s="1" t="s">
        <v>11717</v>
      </c>
      <c r="J418" s="1" t="s">
        <v>11717</v>
      </c>
      <c r="K418" s="2"/>
      <c r="L418" s="1">
        <v>-7.0</v>
      </c>
      <c r="M418" s="1"/>
      <c r="N418" s="1">
        <v>11.735183333333334</v>
      </c>
      <c r="O418" s="1" t="s">
        <v>27</v>
      </c>
      <c r="P418" s="1" t="s">
        <v>11718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36</v>
      </c>
      <c r="B419" s="1" t="s">
        <v>17</v>
      </c>
      <c r="C419" s="3">
        <v>453.0</v>
      </c>
      <c r="D419" s="1">
        <v>0.0</v>
      </c>
      <c r="E419" s="1" t="s">
        <v>37</v>
      </c>
      <c r="F419" s="1" t="s">
        <v>30</v>
      </c>
      <c r="G419" s="1" t="s">
        <v>31</v>
      </c>
      <c r="H419" s="1" t="s">
        <v>11719</v>
      </c>
      <c r="I419" s="1" t="s">
        <v>11720</v>
      </c>
      <c r="J419" s="1" t="s">
        <v>11720</v>
      </c>
      <c r="K419" s="2"/>
      <c r="L419" s="1">
        <v>-5.0</v>
      </c>
      <c r="M419" s="1"/>
      <c r="N419" s="1">
        <v>9.905666666666667</v>
      </c>
      <c r="O419" s="1" t="s">
        <v>10396</v>
      </c>
      <c r="P419" s="1" t="s">
        <v>11721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29</v>
      </c>
      <c r="B420" s="1" t="s">
        <v>354</v>
      </c>
      <c r="C420" s="1">
        <v>264.0</v>
      </c>
      <c r="D420" s="1">
        <v>0.0</v>
      </c>
      <c r="E420" s="2"/>
      <c r="F420" s="1" t="s">
        <v>30</v>
      </c>
      <c r="G420" s="1" t="s">
        <v>31</v>
      </c>
      <c r="H420" s="1" t="s">
        <v>11722</v>
      </c>
      <c r="I420" s="1" t="s">
        <v>11723</v>
      </c>
      <c r="J420" s="1" t="s">
        <v>11723</v>
      </c>
      <c r="K420" s="2"/>
      <c r="L420" s="1">
        <v>-8.0</v>
      </c>
      <c r="M420" s="1"/>
      <c r="N420" s="1">
        <v>6.310266666666666</v>
      </c>
      <c r="O420" s="1" t="s">
        <v>10363</v>
      </c>
      <c r="P420" s="1" t="s">
        <v>10799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36</v>
      </c>
      <c r="B421" s="1" t="s">
        <v>17</v>
      </c>
      <c r="C421" s="1">
        <v>329.0</v>
      </c>
      <c r="D421" s="1">
        <v>0.0</v>
      </c>
      <c r="E421" s="1" t="s">
        <v>37</v>
      </c>
      <c r="F421" s="1" t="s">
        <v>30</v>
      </c>
      <c r="G421" s="1" t="s">
        <v>31</v>
      </c>
      <c r="H421" s="1" t="s">
        <v>11724</v>
      </c>
      <c r="I421" s="1" t="s">
        <v>11725</v>
      </c>
      <c r="J421" s="1" t="s">
        <v>11725</v>
      </c>
      <c r="K421" s="2"/>
      <c r="L421" s="1">
        <v>-3.0</v>
      </c>
      <c r="M421" s="1"/>
      <c r="N421" s="1">
        <v>11.11385</v>
      </c>
      <c r="O421" s="1" t="s">
        <v>10396</v>
      </c>
      <c r="P421" s="1" t="s">
        <v>11726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24</v>
      </c>
      <c r="B422" s="1" t="s">
        <v>17</v>
      </c>
      <c r="C422" s="3">
        <v>827.0</v>
      </c>
      <c r="D422" s="1">
        <v>0.0</v>
      </c>
      <c r="E422" s="1" t="s">
        <v>10785</v>
      </c>
      <c r="F422" s="1" t="s">
        <v>62</v>
      </c>
      <c r="G422" s="1" t="s">
        <v>31</v>
      </c>
      <c r="H422" s="1" t="s">
        <v>11727</v>
      </c>
      <c r="I422" s="1" t="s">
        <v>11728</v>
      </c>
      <c r="J422" s="1" t="s">
        <v>11729</v>
      </c>
      <c r="K422" s="1" t="s">
        <v>11730</v>
      </c>
      <c r="L422" s="1">
        <v>-4.0</v>
      </c>
      <c r="M422" s="1">
        <v>0.012316666666666667</v>
      </c>
      <c r="N422" s="1">
        <v>18.74095</v>
      </c>
      <c r="O422" s="1" t="s">
        <v>27</v>
      </c>
      <c r="P422" s="1" t="s">
        <v>11731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16</v>
      </c>
      <c r="B423" s="1" t="s">
        <v>17</v>
      </c>
      <c r="C423" s="1">
        <v>309.0</v>
      </c>
      <c r="D423" s="1">
        <v>0.0</v>
      </c>
      <c r="E423" s="2"/>
      <c r="F423" s="1" t="s">
        <v>18</v>
      </c>
      <c r="G423" s="1" t="s">
        <v>19</v>
      </c>
      <c r="H423" s="1" t="s">
        <v>11732</v>
      </c>
      <c r="I423" s="1" t="s">
        <v>11733</v>
      </c>
      <c r="J423" s="1" t="s">
        <v>11733</v>
      </c>
      <c r="K423" s="2"/>
      <c r="L423" s="1">
        <v>2.0</v>
      </c>
      <c r="M423" s="1"/>
      <c r="N423" s="1">
        <v>8.110133333333334</v>
      </c>
      <c r="O423" s="1" t="s">
        <v>22</v>
      </c>
      <c r="P423" s="1" t="s">
        <v>11734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24</v>
      </c>
      <c r="B424" s="3" t="s">
        <v>17</v>
      </c>
      <c r="C424" s="1">
        <v>245.0</v>
      </c>
      <c r="D424" s="1">
        <v>61.0</v>
      </c>
      <c r="E424" s="2"/>
      <c r="F424" s="1" t="s">
        <v>18</v>
      </c>
      <c r="G424" s="1" t="s">
        <v>167</v>
      </c>
      <c r="H424" s="1" t="s">
        <v>11735</v>
      </c>
      <c r="I424" s="1" t="s">
        <v>11736</v>
      </c>
      <c r="J424" s="1" t="s">
        <v>11736</v>
      </c>
      <c r="K424" s="2"/>
      <c r="L424" s="1">
        <v>-4.0</v>
      </c>
      <c r="M424" s="1"/>
      <c r="N424" s="1">
        <v>14.58265</v>
      </c>
      <c r="O424" s="1" t="s">
        <v>27</v>
      </c>
      <c r="P424" s="1" t="s">
        <v>11737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16</v>
      </c>
      <c r="B425" s="1" t="s">
        <v>17</v>
      </c>
      <c r="C425" s="1">
        <v>168.0</v>
      </c>
      <c r="D425" s="1">
        <v>0.0</v>
      </c>
      <c r="E425" s="2"/>
      <c r="F425" s="1" t="s">
        <v>18</v>
      </c>
      <c r="G425" s="1" t="s">
        <v>19</v>
      </c>
      <c r="H425" s="1" t="s">
        <v>11738</v>
      </c>
      <c r="I425" s="1" t="s">
        <v>11739</v>
      </c>
      <c r="J425" s="1" t="s">
        <v>11739</v>
      </c>
      <c r="K425" s="2"/>
      <c r="L425" s="1">
        <v>2.0</v>
      </c>
      <c r="M425" s="1"/>
      <c r="N425" s="1">
        <v>8.879883333333334</v>
      </c>
      <c r="O425" s="1" t="s">
        <v>22</v>
      </c>
      <c r="P425" s="1" t="s">
        <v>11740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16</v>
      </c>
      <c r="B426" s="1" t="s">
        <v>17</v>
      </c>
      <c r="C426" s="3">
        <v>249.0</v>
      </c>
      <c r="D426" s="1">
        <v>0.0</v>
      </c>
      <c r="E426" s="2"/>
      <c r="F426" s="1" t="s">
        <v>18</v>
      </c>
      <c r="G426" s="1" t="s">
        <v>19</v>
      </c>
      <c r="H426" s="1" t="s">
        <v>11741</v>
      </c>
      <c r="I426" s="1" t="s">
        <v>11742</v>
      </c>
      <c r="J426" s="1" t="s">
        <v>11742</v>
      </c>
      <c r="K426" s="2"/>
      <c r="L426" s="1">
        <v>0.0</v>
      </c>
      <c r="M426" s="1"/>
      <c r="N426" s="1">
        <v>6.79745</v>
      </c>
      <c r="O426" s="1" t="s">
        <v>22</v>
      </c>
      <c r="P426" s="1" t="s">
        <v>11743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24</v>
      </c>
      <c r="B427" s="1" t="s">
        <v>17</v>
      </c>
      <c r="C427" s="1">
        <v>618.0</v>
      </c>
      <c r="D427" s="1">
        <v>0.0</v>
      </c>
      <c r="E427" s="1" t="s">
        <v>10785</v>
      </c>
      <c r="F427" s="1" t="s">
        <v>62</v>
      </c>
      <c r="G427" s="1" t="s">
        <v>31</v>
      </c>
      <c r="H427" s="1" t="s">
        <v>11744</v>
      </c>
      <c r="I427" s="1" t="s">
        <v>11745</v>
      </c>
      <c r="J427" s="1" t="s">
        <v>11746</v>
      </c>
      <c r="K427" s="1" t="s">
        <v>11747</v>
      </c>
      <c r="L427" s="1">
        <v>-15.0</v>
      </c>
      <c r="M427" s="1">
        <v>0.018683333333333333</v>
      </c>
      <c r="N427" s="1">
        <v>8.958933333333333</v>
      </c>
      <c r="O427" s="1" t="s">
        <v>27</v>
      </c>
      <c r="P427" s="1" t="s">
        <v>11748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16</v>
      </c>
      <c r="B428" s="1" t="s">
        <v>17</v>
      </c>
      <c r="C428" s="1">
        <v>249.0</v>
      </c>
      <c r="D428" s="1">
        <v>0.0</v>
      </c>
      <c r="E428" s="2"/>
      <c r="F428" s="1" t="s">
        <v>18</v>
      </c>
      <c r="G428" s="1" t="s">
        <v>19</v>
      </c>
      <c r="H428" s="1" t="s">
        <v>11749</v>
      </c>
      <c r="I428" s="1" t="s">
        <v>11750</v>
      </c>
      <c r="J428" s="1" t="s">
        <v>11750</v>
      </c>
      <c r="K428" s="2"/>
      <c r="L428" s="1">
        <v>3.0</v>
      </c>
      <c r="M428" s="1"/>
      <c r="N428" s="1">
        <v>9.605716666666666</v>
      </c>
      <c r="O428" s="1" t="s">
        <v>22</v>
      </c>
      <c r="P428" s="1" t="s">
        <v>11751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16</v>
      </c>
      <c r="B429" s="1" t="s">
        <v>17</v>
      </c>
      <c r="C429" s="1">
        <v>119.0</v>
      </c>
      <c r="D429" s="1">
        <v>0.0</v>
      </c>
      <c r="E429" s="2"/>
      <c r="F429" s="1" t="s">
        <v>18</v>
      </c>
      <c r="G429" s="1" t="s">
        <v>19</v>
      </c>
      <c r="H429" s="1" t="s">
        <v>11752</v>
      </c>
      <c r="I429" s="1" t="s">
        <v>11753</v>
      </c>
      <c r="J429" s="1" t="s">
        <v>11753</v>
      </c>
      <c r="K429" s="2"/>
      <c r="L429" s="1">
        <v>2.0</v>
      </c>
      <c r="M429" s="1"/>
      <c r="N429" s="1">
        <v>8.321483333333333</v>
      </c>
      <c r="O429" s="1" t="s">
        <v>22</v>
      </c>
      <c r="P429" s="1" t="s">
        <v>11754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16</v>
      </c>
      <c r="B430" s="1" t="s">
        <v>17</v>
      </c>
      <c r="C430" s="1">
        <v>309.0</v>
      </c>
      <c r="D430" s="1">
        <v>0.0</v>
      </c>
      <c r="E430" s="2"/>
      <c r="F430" s="1" t="s">
        <v>18</v>
      </c>
      <c r="G430" s="1" t="s">
        <v>19</v>
      </c>
      <c r="H430" s="1" t="s">
        <v>11755</v>
      </c>
      <c r="I430" s="1" t="s">
        <v>11756</v>
      </c>
      <c r="J430" s="1" t="s">
        <v>11756</v>
      </c>
      <c r="K430" s="2"/>
      <c r="L430" s="1">
        <v>10.0</v>
      </c>
      <c r="M430" s="1"/>
      <c r="N430" s="1">
        <v>16.164866666666665</v>
      </c>
      <c r="O430" s="1" t="s">
        <v>22</v>
      </c>
      <c r="P430" s="1" t="s">
        <v>11757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16</v>
      </c>
      <c r="B431" s="1" t="s">
        <v>1749</v>
      </c>
      <c r="C431" s="1">
        <v>249.0</v>
      </c>
      <c r="D431" s="1">
        <v>0.0</v>
      </c>
      <c r="E431" s="2"/>
      <c r="F431" s="1" t="s">
        <v>18</v>
      </c>
      <c r="G431" s="1" t="s">
        <v>19</v>
      </c>
      <c r="H431" s="1" t="s">
        <v>11758</v>
      </c>
      <c r="I431" s="2"/>
      <c r="J431" s="2"/>
      <c r="K431" s="2"/>
      <c r="L431" s="1">
        <v>0.0</v>
      </c>
      <c r="M431" s="1"/>
      <c r="N431" s="2"/>
      <c r="O431" s="1" t="s">
        <v>22</v>
      </c>
      <c r="P431" s="1" t="s">
        <v>11759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36</v>
      </c>
      <c r="B432" s="1" t="s">
        <v>17</v>
      </c>
      <c r="C432" s="1">
        <v>436.0</v>
      </c>
      <c r="D432" s="1">
        <v>0.0</v>
      </c>
      <c r="E432" s="1" t="s">
        <v>37</v>
      </c>
      <c r="F432" s="1" t="s">
        <v>30</v>
      </c>
      <c r="G432" s="1" t="s">
        <v>31</v>
      </c>
      <c r="H432" s="1" t="s">
        <v>11760</v>
      </c>
      <c r="I432" s="1" t="s">
        <v>11761</v>
      </c>
      <c r="J432" s="1" t="s">
        <v>11761</v>
      </c>
      <c r="K432" s="2"/>
      <c r="L432" s="1">
        <v>4.0</v>
      </c>
      <c r="M432" s="1"/>
      <c r="N432" s="1">
        <v>19.900983333333333</v>
      </c>
      <c r="O432" s="1" t="s">
        <v>10396</v>
      </c>
      <c r="P432" s="1" t="s">
        <v>11762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16</v>
      </c>
      <c r="B433" s="1" t="s">
        <v>17</v>
      </c>
      <c r="C433" s="1">
        <v>249.0</v>
      </c>
      <c r="D433" s="1">
        <v>249.0</v>
      </c>
      <c r="E433" s="2"/>
      <c r="F433" s="1" t="s">
        <v>18</v>
      </c>
      <c r="G433" s="1" t="s">
        <v>19</v>
      </c>
      <c r="H433" s="1" t="s">
        <v>11763</v>
      </c>
      <c r="I433" s="1" t="s">
        <v>11764</v>
      </c>
      <c r="J433" s="1" t="s">
        <v>11764</v>
      </c>
      <c r="K433" s="2"/>
      <c r="L433" s="1">
        <v>0.0</v>
      </c>
      <c r="M433" s="1"/>
      <c r="N433" s="1">
        <v>6.473466666666667</v>
      </c>
      <c r="O433" s="1" t="s">
        <v>22</v>
      </c>
      <c r="P433" s="1" t="s">
        <v>11765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16</v>
      </c>
      <c r="B434" s="1" t="s">
        <v>17</v>
      </c>
      <c r="C434" s="1">
        <v>168.0</v>
      </c>
      <c r="D434" s="1">
        <v>0.0</v>
      </c>
      <c r="E434" s="2"/>
      <c r="F434" s="1" t="s">
        <v>18</v>
      </c>
      <c r="G434" s="1" t="s">
        <v>19</v>
      </c>
      <c r="H434" s="1" t="s">
        <v>11766</v>
      </c>
      <c r="I434" s="1" t="s">
        <v>11767</v>
      </c>
      <c r="J434" s="1" t="s">
        <v>11767</v>
      </c>
      <c r="K434" s="2"/>
      <c r="L434" s="1">
        <v>0.0</v>
      </c>
      <c r="M434" s="1"/>
      <c r="N434" s="1">
        <v>5.993383333333333</v>
      </c>
      <c r="O434" s="1" t="s">
        <v>22</v>
      </c>
      <c r="P434" s="1" t="s">
        <v>11768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29</v>
      </c>
      <c r="B435" s="1" t="s">
        <v>354</v>
      </c>
      <c r="C435" s="1">
        <v>502.0</v>
      </c>
      <c r="D435" s="1">
        <v>0.0</v>
      </c>
      <c r="E435" s="2"/>
      <c r="F435" s="1" t="s">
        <v>30</v>
      </c>
      <c r="G435" s="1" t="s">
        <v>31</v>
      </c>
      <c r="H435" s="1" t="s">
        <v>11769</v>
      </c>
      <c r="I435" s="1" t="s">
        <v>11770</v>
      </c>
      <c r="J435" s="1" t="s">
        <v>11770</v>
      </c>
      <c r="K435" s="2"/>
      <c r="L435" s="1">
        <v>-1.0</v>
      </c>
      <c r="M435" s="1"/>
      <c r="N435" s="1">
        <v>18.836916666666667</v>
      </c>
      <c r="O435" s="1" t="s">
        <v>10363</v>
      </c>
      <c r="P435" s="1" t="s">
        <v>11771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16</v>
      </c>
      <c r="B436" s="1" t="s">
        <v>17</v>
      </c>
      <c r="C436" s="1">
        <v>309.0</v>
      </c>
      <c r="D436" s="1">
        <v>0.0</v>
      </c>
      <c r="E436" s="2"/>
      <c r="F436" s="1" t="s">
        <v>18</v>
      </c>
      <c r="G436" s="1" t="s">
        <v>19</v>
      </c>
      <c r="H436" s="1" t="s">
        <v>11772</v>
      </c>
      <c r="I436" s="1" t="s">
        <v>11773</v>
      </c>
      <c r="J436" s="1" t="s">
        <v>11773</v>
      </c>
      <c r="K436" s="2"/>
      <c r="L436" s="1">
        <v>1.0</v>
      </c>
      <c r="M436" s="1"/>
      <c r="N436" s="1">
        <v>7.884433333333333</v>
      </c>
      <c r="O436" s="1" t="s">
        <v>22</v>
      </c>
      <c r="P436" s="1" t="s">
        <v>11774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98</v>
      </c>
      <c r="B437" s="1" t="s">
        <v>354</v>
      </c>
      <c r="C437" s="1">
        <v>294.0</v>
      </c>
      <c r="D437" s="1">
        <v>0.0</v>
      </c>
      <c r="E437" s="1" t="s">
        <v>10380</v>
      </c>
      <c r="F437" s="1" t="s">
        <v>30</v>
      </c>
      <c r="G437" s="1" t="s">
        <v>31</v>
      </c>
      <c r="H437" s="1" t="s">
        <v>11775</v>
      </c>
      <c r="I437" s="1" t="s">
        <v>11776</v>
      </c>
      <c r="J437" s="1" t="s">
        <v>11776</v>
      </c>
      <c r="K437" s="2"/>
      <c r="L437" s="1">
        <v>-5.0</v>
      </c>
      <c r="M437" s="1"/>
      <c r="N437" s="1">
        <v>9.203683333333334</v>
      </c>
      <c r="O437" s="1" t="s">
        <v>10363</v>
      </c>
      <c r="P437" s="1" t="s">
        <v>11777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98</v>
      </c>
      <c r="B438" s="1" t="s">
        <v>354</v>
      </c>
      <c r="C438" s="1">
        <v>234.0</v>
      </c>
      <c r="D438" s="1">
        <v>0.0</v>
      </c>
      <c r="E438" s="1" t="s">
        <v>10380</v>
      </c>
      <c r="F438" s="1" t="s">
        <v>30</v>
      </c>
      <c r="G438" s="1" t="s">
        <v>31</v>
      </c>
      <c r="H438" s="1" t="s">
        <v>11778</v>
      </c>
      <c r="I438" s="1" t="s">
        <v>11779</v>
      </c>
      <c r="J438" s="1" t="s">
        <v>11779</v>
      </c>
      <c r="K438" s="2"/>
      <c r="L438" s="1">
        <v>-4.0</v>
      </c>
      <c r="M438" s="1"/>
      <c r="N438" s="1">
        <v>10.97885</v>
      </c>
      <c r="O438" s="1" t="s">
        <v>10363</v>
      </c>
      <c r="P438" s="1" t="s">
        <v>11780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36</v>
      </c>
      <c r="B439" s="1" t="s">
        <v>17</v>
      </c>
      <c r="C439" s="1">
        <v>274.0</v>
      </c>
      <c r="D439" s="1">
        <v>0.0</v>
      </c>
      <c r="E439" s="1" t="s">
        <v>37</v>
      </c>
      <c r="F439" s="1" t="s">
        <v>30</v>
      </c>
      <c r="G439" s="1" t="s">
        <v>31</v>
      </c>
      <c r="H439" s="1" t="s">
        <v>11781</v>
      </c>
      <c r="I439" s="1" t="s">
        <v>11782</v>
      </c>
      <c r="J439" s="1" t="s">
        <v>11782</v>
      </c>
      <c r="K439" s="2"/>
      <c r="L439" s="1">
        <v>0.0</v>
      </c>
      <c r="M439" s="1"/>
      <c r="N439" s="1">
        <v>15.368783333333333</v>
      </c>
      <c r="O439" s="1" t="s">
        <v>10396</v>
      </c>
      <c r="P439" s="1" t="s">
        <v>11783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36</v>
      </c>
      <c r="B440" s="1" t="s">
        <v>17</v>
      </c>
      <c r="C440" s="3">
        <v>264.0</v>
      </c>
      <c r="D440" s="1">
        <v>0.0</v>
      </c>
      <c r="E440" s="1" t="s">
        <v>37</v>
      </c>
      <c r="F440" s="1" t="s">
        <v>30</v>
      </c>
      <c r="G440" s="1" t="s">
        <v>31</v>
      </c>
      <c r="H440" s="1" t="s">
        <v>11784</v>
      </c>
      <c r="I440" s="1" t="s">
        <v>11785</v>
      </c>
      <c r="J440" s="1" t="s">
        <v>11785</v>
      </c>
      <c r="K440" s="2"/>
      <c r="L440" s="1">
        <v>1.0</v>
      </c>
      <c r="M440" s="1"/>
      <c r="N440" s="1">
        <v>16.2567</v>
      </c>
      <c r="O440" s="1" t="s">
        <v>10396</v>
      </c>
      <c r="P440" s="1" t="s">
        <v>10663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24</v>
      </c>
      <c r="B441" s="1" t="s">
        <v>17</v>
      </c>
      <c r="C441" s="1">
        <v>181.0</v>
      </c>
      <c r="D441" s="1">
        <v>68.0</v>
      </c>
      <c r="E441" s="2"/>
      <c r="F441" s="1" t="s">
        <v>18</v>
      </c>
      <c r="G441" s="1" t="s">
        <v>31</v>
      </c>
      <c r="H441" s="1" t="s">
        <v>11786</v>
      </c>
      <c r="I441" s="1" t="s">
        <v>11787</v>
      </c>
      <c r="J441" s="1" t="s">
        <v>11787</v>
      </c>
      <c r="K441" s="2"/>
      <c r="L441" s="1">
        <v>-3.0</v>
      </c>
      <c r="M441" s="1"/>
      <c r="N441" s="1">
        <v>29.21095</v>
      </c>
      <c r="O441" s="1" t="s">
        <v>27</v>
      </c>
      <c r="P441" s="1" t="s">
        <v>11788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16</v>
      </c>
      <c r="B442" s="1" t="s">
        <v>17</v>
      </c>
      <c r="C442" s="1">
        <v>498.0</v>
      </c>
      <c r="D442" s="1">
        <v>0.0</v>
      </c>
      <c r="E442" s="2"/>
      <c r="F442" s="1" t="s">
        <v>18</v>
      </c>
      <c r="G442" s="1" t="s">
        <v>19</v>
      </c>
      <c r="H442" s="1" t="s">
        <v>11789</v>
      </c>
      <c r="I442" s="1" t="s">
        <v>11790</v>
      </c>
      <c r="J442" s="1" t="s">
        <v>11790</v>
      </c>
      <c r="K442" s="2"/>
      <c r="L442" s="1">
        <v>13.0</v>
      </c>
      <c r="M442" s="1"/>
      <c r="N442" s="1">
        <v>19.365316666666665</v>
      </c>
      <c r="O442" s="1" t="s">
        <v>22</v>
      </c>
      <c r="P442" s="1" t="s">
        <v>11791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24</v>
      </c>
      <c r="B443" s="1" t="s">
        <v>17</v>
      </c>
      <c r="C443" s="3">
        <v>269.0</v>
      </c>
      <c r="D443" s="1">
        <v>67.0</v>
      </c>
      <c r="E443" s="2"/>
      <c r="F443" s="1" t="s">
        <v>18</v>
      </c>
      <c r="G443" s="1" t="s">
        <v>31</v>
      </c>
      <c r="H443" s="1" t="s">
        <v>11792</v>
      </c>
      <c r="I443" s="1" t="s">
        <v>11793</v>
      </c>
      <c r="J443" s="1" t="s">
        <v>11793</v>
      </c>
      <c r="K443" s="2"/>
      <c r="L443" s="1">
        <v>2.0</v>
      </c>
      <c r="M443" s="1"/>
      <c r="N443" s="1">
        <v>21.857783333333334</v>
      </c>
      <c r="O443" s="1" t="s">
        <v>27</v>
      </c>
      <c r="P443" s="1" t="s">
        <v>11794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16</v>
      </c>
      <c r="B444" s="1" t="s">
        <v>17</v>
      </c>
      <c r="C444" s="1">
        <v>368.0</v>
      </c>
      <c r="D444" s="1">
        <v>0.0</v>
      </c>
      <c r="E444" s="2"/>
      <c r="F444" s="1" t="s">
        <v>18</v>
      </c>
      <c r="G444" s="1" t="s">
        <v>19</v>
      </c>
      <c r="H444" s="1" t="s">
        <v>11795</v>
      </c>
      <c r="I444" s="1" t="s">
        <v>11796</v>
      </c>
      <c r="J444" s="1" t="s">
        <v>11796</v>
      </c>
      <c r="K444" s="2"/>
      <c r="L444" s="1">
        <v>14.0</v>
      </c>
      <c r="M444" s="1"/>
      <c r="N444" s="1">
        <v>20.7346</v>
      </c>
      <c r="O444" s="1" t="s">
        <v>22</v>
      </c>
      <c r="P444" s="1" t="s">
        <v>11797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29</v>
      </c>
      <c r="B445" s="1" t="s">
        <v>354</v>
      </c>
      <c r="C445" s="1">
        <v>1217.0</v>
      </c>
      <c r="D445" s="1">
        <v>0.0</v>
      </c>
      <c r="E445" s="2"/>
      <c r="F445" s="1" t="s">
        <v>30</v>
      </c>
      <c r="G445" s="1" t="s">
        <v>31</v>
      </c>
      <c r="H445" s="1" t="s">
        <v>11798</v>
      </c>
      <c r="I445" s="1" t="s">
        <v>11799</v>
      </c>
      <c r="J445" s="1" t="s">
        <v>11799</v>
      </c>
      <c r="K445" s="2"/>
      <c r="L445" s="1">
        <v>-4.0</v>
      </c>
      <c r="M445" s="1"/>
      <c r="N445" s="1">
        <v>15.4761</v>
      </c>
      <c r="O445" s="1" t="s">
        <v>10363</v>
      </c>
      <c r="P445" s="1" t="s">
        <v>11800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29</v>
      </c>
      <c r="B446" s="1" t="s">
        <v>354</v>
      </c>
      <c r="C446" s="1">
        <v>532.0</v>
      </c>
      <c r="D446" s="1">
        <v>0.0</v>
      </c>
      <c r="E446" s="2"/>
      <c r="F446" s="1" t="s">
        <v>30</v>
      </c>
      <c r="G446" s="1" t="s">
        <v>31</v>
      </c>
      <c r="H446" s="1" t="s">
        <v>11801</v>
      </c>
      <c r="I446" s="1" t="s">
        <v>11802</v>
      </c>
      <c r="J446" s="1" t="s">
        <v>11802</v>
      </c>
      <c r="K446" s="2"/>
      <c r="L446" s="1">
        <v>0.0</v>
      </c>
      <c r="M446" s="1"/>
      <c r="N446" s="1">
        <v>19.0084</v>
      </c>
      <c r="O446" s="1" t="s">
        <v>10363</v>
      </c>
      <c r="P446" s="1" t="s">
        <v>11803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36</v>
      </c>
      <c r="B447" s="1" t="s">
        <v>17</v>
      </c>
      <c r="C447" s="1">
        <v>777.0</v>
      </c>
      <c r="D447" s="1">
        <v>0.0</v>
      </c>
      <c r="E447" s="1" t="s">
        <v>37</v>
      </c>
      <c r="F447" s="1" t="s">
        <v>30</v>
      </c>
      <c r="G447" s="1" t="s">
        <v>31</v>
      </c>
      <c r="H447" s="1" t="s">
        <v>11804</v>
      </c>
      <c r="I447" s="1" t="s">
        <v>11805</v>
      </c>
      <c r="J447" s="1" t="s">
        <v>11805</v>
      </c>
      <c r="K447" s="2"/>
      <c r="L447" s="1">
        <v>-3.0</v>
      </c>
      <c r="M447" s="1"/>
      <c r="N447" s="1">
        <v>16.4212</v>
      </c>
      <c r="O447" s="1" t="s">
        <v>10396</v>
      </c>
      <c r="P447" s="1" t="s">
        <v>11806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24</v>
      </c>
      <c r="B448" s="1" t="s">
        <v>17</v>
      </c>
      <c r="C448" s="1">
        <v>269.0</v>
      </c>
      <c r="D448" s="1">
        <v>0.0</v>
      </c>
      <c r="E448" s="1" t="s">
        <v>10785</v>
      </c>
      <c r="F448" s="1" t="s">
        <v>62</v>
      </c>
      <c r="G448" s="1" t="s">
        <v>31</v>
      </c>
      <c r="H448" s="1" t="s">
        <v>11807</v>
      </c>
      <c r="I448" s="1" t="s">
        <v>11808</v>
      </c>
      <c r="J448" s="1" t="s">
        <v>11809</v>
      </c>
      <c r="K448" s="1" t="s">
        <v>11810</v>
      </c>
      <c r="L448" s="1">
        <v>-1.0</v>
      </c>
      <c r="M448" s="1">
        <v>0.009566666666666666</v>
      </c>
      <c r="N448" s="1">
        <v>19.134</v>
      </c>
      <c r="O448" s="1" t="s">
        <v>27</v>
      </c>
      <c r="P448" s="1" t="s">
        <v>11811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29</v>
      </c>
      <c r="B449" s="1" t="s">
        <v>354</v>
      </c>
      <c r="C449" s="1">
        <v>264.0</v>
      </c>
      <c r="D449" s="1">
        <v>0.0</v>
      </c>
      <c r="E449" s="2"/>
      <c r="F449" s="1" t="s">
        <v>30</v>
      </c>
      <c r="G449" s="1" t="s">
        <v>31</v>
      </c>
      <c r="H449" s="1" t="s">
        <v>11812</v>
      </c>
      <c r="I449" s="1" t="s">
        <v>11813</v>
      </c>
      <c r="J449" s="1" t="s">
        <v>11813</v>
      </c>
      <c r="K449" s="2"/>
      <c r="L449" s="1">
        <v>-5.0</v>
      </c>
      <c r="M449" s="1"/>
      <c r="N449" s="1">
        <v>9.529766666666667</v>
      </c>
      <c r="O449" s="1" t="s">
        <v>10363</v>
      </c>
      <c r="P449" s="1" t="s">
        <v>11361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24</v>
      </c>
      <c r="B450" s="1" t="s">
        <v>17</v>
      </c>
      <c r="C450" s="3">
        <v>247.0</v>
      </c>
      <c r="D450" s="1">
        <v>62.0</v>
      </c>
      <c r="E450" s="2"/>
      <c r="F450" s="1" t="s">
        <v>18</v>
      </c>
      <c r="G450" s="1" t="s">
        <v>31</v>
      </c>
      <c r="H450" s="1" t="s">
        <v>11814</v>
      </c>
      <c r="I450" s="1" t="s">
        <v>11815</v>
      </c>
      <c r="J450" s="1" t="s">
        <v>11815</v>
      </c>
      <c r="K450" s="2"/>
      <c r="L450" s="1">
        <v>-2.0</v>
      </c>
      <c r="M450" s="1"/>
      <c r="N450" s="1">
        <v>16.84005</v>
      </c>
      <c r="O450" s="1" t="s">
        <v>27</v>
      </c>
      <c r="P450" s="1" t="s">
        <v>11816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24</v>
      </c>
      <c r="B451" s="1" t="s">
        <v>17</v>
      </c>
      <c r="C451" s="1">
        <v>1196.0</v>
      </c>
      <c r="D451" s="1">
        <v>0.0</v>
      </c>
      <c r="E451" s="1" t="s">
        <v>10785</v>
      </c>
      <c r="F451" s="1" t="s">
        <v>62</v>
      </c>
      <c r="G451" s="1" t="s">
        <v>31</v>
      </c>
      <c r="H451" s="1" t="s">
        <v>11817</v>
      </c>
      <c r="I451" s="1" t="s">
        <v>11818</v>
      </c>
      <c r="J451" s="1" t="s">
        <v>11819</v>
      </c>
      <c r="K451" s="1" t="s">
        <v>11820</v>
      </c>
      <c r="L451" s="1">
        <v>5.0</v>
      </c>
      <c r="M451" s="1">
        <v>0.03405</v>
      </c>
      <c r="N451" s="1">
        <v>45.57941666666667</v>
      </c>
      <c r="O451" s="1" t="s">
        <v>27</v>
      </c>
      <c r="P451" s="1" t="s">
        <v>11821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24</v>
      </c>
      <c r="B452" s="1" t="s">
        <v>17</v>
      </c>
      <c r="C452" s="1">
        <v>458.0</v>
      </c>
      <c r="D452" s="1">
        <v>114.0</v>
      </c>
      <c r="E452" s="2"/>
      <c r="F452" s="1" t="s">
        <v>18</v>
      </c>
      <c r="G452" s="1" t="s">
        <v>167</v>
      </c>
      <c r="H452" s="1" t="s">
        <v>11822</v>
      </c>
      <c r="I452" s="1" t="s">
        <v>11823</v>
      </c>
      <c r="J452" s="1" t="s">
        <v>11823</v>
      </c>
      <c r="K452" s="2"/>
      <c r="L452" s="1">
        <v>0.0</v>
      </c>
      <c r="M452" s="1"/>
      <c r="N452" s="1">
        <v>28.18338333333333</v>
      </c>
      <c r="O452" s="1" t="s">
        <v>27</v>
      </c>
      <c r="P452" s="1" t="s">
        <v>11824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29</v>
      </c>
      <c r="B453" s="1" t="s">
        <v>354</v>
      </c>
      <c r="C453" s="1">
        <v>329.0</v>
      </c>
      <c r="D453" s="1">
        <v>0.0</v>
      </c>
      <c r="E453" s="2"/>
      <c r="F453" s="1" t="s">
        <v>30</v>
      </c>
      <c r="G453" s="1" t="s">
        <v>31</v>
      </c>
      <c r="H453" s="1" t="s">
        <v>11825</v>
      </c>
      <c r="I453" s="1" t="s">
        <v>11826</v>
      </c>
      <c r="J453" s="1" t="s">
        <v>11826</v>
      </c>
      <c r="K453" s="2"/>
      <c r="L453" s="1">
        <v>3.0</v>
      </c>
      <c r="M453" s="1"/>
      <c r="N453" s="1">
        <v>18.692466666666668</v>
      </c>
      <c r="O453" s="1" t="s">
        <v>10363</v>
      </c>
      <c r="P453" s="1" t="s">
        <v>11827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29</v>
      </c>
      <c r="B454" s="1" t="s">
        <v>354</v>
      </c>
      <c r="C454" s="1">
        <v>658.0</v>
      </c>
      <c r="D454" s="1">
        <v>0.0</v>
      </c>
      <c r="E454" s="2"/>
      <c r="F454" s="1" t="s">
        <v>30</v>
      </c>
      <c r="G454" s="1" t="s">
        <v>31</v>
      </c>
      <c r="H454" s="1" t="s">
        <v>11828</v>
      </c>
      <c r="I454" s="1" t="s">
        <v>11829</v>
      </c>
      <c r="J454" s="1" t="s">
        <v>11829</v>
      </c>
      <c r="K454" s="2"/>
      <c r="L454" s="1">
        <v>9.0</v>
      </c>
      <c r="M454" s="1"/>
      <c r="N454" s="1">
        <v>29.75636666666667</v>
      </c>
      <c r="O454" s="1" t="s">
        <v>10363</v>
      </c>
      <c r="P454" s="1" t="s">
        <v>11830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98</v>
      </c>
      <c r="B455" s="1" t="s">
        <v>354</v>
      </c>
      <c r="C455" s="1">
        <v>483.0</v>
      </c>
      <c r="D455" s="1">
        <v>0.0</v>
      </c>
      <c r="E455" s="1" t="s">
        <v>10510</v>
      </c>
      <c r="F455" s="1" t="s">
        <v>30</v>
      </c>
      <c r="G455" s="1" t="s">
        <v>31</v>
      </c>
      <c r="H455" s="1" t="s">
        <v>11831</v>
      </c>
      <c r="I455" s="1" t="s">
        <v>11832</v>
      </c>
      <c r="J455" s="1" t="s">
        <v>11832</v>
      </c>
      <c r="K455" s="2"/>
      <c r="L455" s="1">
        <v>0.0</v>
      </c>
      <c r="M455" s="1"/>
      <c r="N455" s="1">
        <v>15.910633333333333</v>
      </c>
      <c r="O455" s="1" t="s">
        <v>10363</v>
      </c>
      <c r="P455" s="1" t="s">
        <v>11833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98</v>
      </c>
      <c r="B456" s="1" t="s">
        <v>354</v>
      </c>
      <c r="C456" s="1">
        <v>587.0</v>
      </c>
      <c r="D456" s="1">
        <v>0.0</v>
      </c>
      <c r="E456" s="1" t="s">
        <v>11834</v>
      </c>
      <c r="F456" s="1" t="s">
        <v>30</v>
      </c>
      <c r="G456" s="1" t="s">
        <v>31</v>
      </c>
      <c r="H456" s="1" t="s">
        <v>11835</v>
      </c>
      <c r="I456" s="1" t="s">
        <v>11836</v>
      </c>
      <c r="J456" s="1" t="s">
        <v>11836</v>
      </c>
      <c r="K456" s="2"/>
      <c r="L456" s="1">
        <v>8.0</v>
      </c>
      <c r="M456" s="1"/>
      <c r="N456" s="1">
        <v>28.498683333333332</v>
      </c>
      <c r="O456" s="1" t="s">
        <v>10363</v>
      </c>
      <c r="P456" s="1" t="s">
        <v>11837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24</v>
      </c>
      <c r="B457" s="1" t="s">
        <v>17</v>
      </c>
      <c r="C457" s="1">
        <v>968.0</v>
      </c>
      <c r="D457" s="1">
        <v>0.0</v>
      </c>
      <c r="E457" s="1" t="s">
        <v>10785</v>
      </c>
      <c r="F457" s="1" t="s">
        <v>62</v>
      </c>
      <c r="G457" s="1" t="s">
        <v>19</v>
      </c>
      <c r="H457" s="1" t="s">
        <v>11838</v>
      </c>
      <c r="I457" s="1" t="s">
        <v>11839</v>
      </c>
      <c r="J457" s="1" t="s">
        <v>11840</v>
      </c>
      <c r="K457" s="1" t="s">
        <v>11841</v>
      </c>
      <c r="L457" s="1">
        <v>-2.0</v>
      </c>
      <c r="M457" s="1">
        <v>0.02355</v>
      </c>
      <c r="N457" s="1">
        <v>35.47313333333334</v>
      </c>
      <c r="O457" s="1" t="s">
        <v>27</v>
      </c>
      <c r="P457" s="1" t="s">
        <v>11842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24</v>
      </c>
      <c r="B458" s="1" t="s">
        <v>17</v>
      </c>
      <c r="C458" s="3">
        <v>503.0</v>
      </c>
      <c r="D458" s="1">
        <v>0.0</v>
      </c>
      <c r="E458" s="1" t="s">
        <v>10785</v>
      </c>
      <c r="F458" s="1" t="s">
        <v>62</v>
      </c>
      <c r="G458" s="1" t="s">
        <v>19</v>
      </c>
      <c r="H458" s="1" t="s">
        <v>11843</v>
      </c>
      <c r="I458" s="1" t="s">
        <v>11844</v>
      </c>
      <c r="J458" s="1" t="s">
        <v>11845</v>
      </c>
      <c r="K458" s="1" t="s">
        <v>11846</v>
      </c>
      <c r="L458" s="1">
        <v>0.0</v>
      </c>
      <c r="M458" s="1">
        <v>0.019616666666666668</v>
      </c>
      <c r="N458" s="1">
        <v>54.58931666666667</v>
      </c>
      <c r="O458" s="1" t="s">
        <v>27</v>
      </c>
      <c r="P458" s="1" t="s">
        <v>11847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36</v>
      </c>
      <c r="B459" s="1" t="s">
        <v>17</v>
      </c>
      <c r="C459" s="1">
        <v>348.0</v>
      </c>
      <c r="D459" s="1">
        <v>0.0</v>
      </c>
      <c r="E459" s="1" t="s">
        <v>37</v>
      </c>
      <c r="F459" s="1" t="s">
        <v>30</v>
      </c>
      <c r="G459" s="1" t="s">
        <v>31</v>
      </c>
      <c r="H459" s="1" t="s">
        <v>11848</v>
      </c>
      <c r="I459" s="1" t="s">
        <v>11849</v>
      </c>
      <c r="J459" s="1" t="s">
        <v>11849</v>
      </c>
      <c r="K459" s="2"/>
      <c r="L459" s="1">
        <v>-4.0</v>
      </c>
      <c r="M459" s="1"/>
      <c r="N459" s="1">
        <v>10.356333333333334</v>
      </c>
      <c r="O459" s="1" t="s">
        <v>10396</v>
      </c>
      <c r="P459" s="1" t="s">
        <v>11850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24</v>
      </c>
      <c r="B460" s="1" t="s">
        <v>17</v>
      </c>
      <c r="C460" s="1">
        <v>563.0</v>
      </c>
      <c r="D460" s="1">
        <v>0.0</v>
      </c>
      <c r="E460" s="1" t="s">
        <v>37</v>
      </c>
      <c r="F460" s="1" t="s">
        <v>62</v>
      </c>
      <c r="G460" s="1" t="s">
        <v>31</v>
      </c>
      <c r="H460" s="1" t="s">
        <v>11851</v>
      </c>
      <c r="I460" s="1" t="s">
        <v>11852</v>
      </c>
      <c r="J460" s="1" t="s">
        <v>11853</v>
      </c>
      <c r="K460" s="1" t="s">
        <v>11854</v>
      </c>
      <c r="L460" s="1">
        <v>-11.0</v>
      </c>
      <c r="M460" s="1">
        <v>1.9001833333333333</v>
      </c>
      <c r="N460" s="1">
        <v>9.541816666666668</v>
      </c>
      <c r="O460" s="1" t="s">
        <v>27</v>
      </c>
      <c r="P460" s="1" t="s">
        <v>11855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29</v>
      </c>
      <c r="B461" s="1" t="s">
        <v>354</v>
      </c>
      <c r="C461" s="3">
        <v>364.0</v>
      </c>
      <c r="D461" s="1">
        <v>0.0</v>
      </c>
      <c r="E461" s="2"/>
      <c r="F461" s="1" t="s">
        <v>30</v>
      </c>
      <c r="G461" s="1" t="s">
        <v>31</v>
      </c>
      <c r="H461" s="1" t="s">
        <v>11856</v>
      </c>
      <c r="I461" s="1" t="s">
        <v>11857</v>
      </c>
      <c r="J461" s="1" t="s">
        <v>11857</v>
      </c>
      <c r="K461" s="2"/>
      <c r="L461" s="1">
        <v>-2.0</v>
      </c>
      <c r="M461" s="1"/>
      <c r="N461" s="1">
        <v>12.1453</v>
      </c>
      <c r="O461" s="1" t="s">
        <v>10363</v>
      </c>
      <c r="P461" s="1" t="s">
        <v>11858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36</v>
      </c>
      <c r="B462" s="1" t="s">
        <v>17</v>
      </c>
      <c r="C462" s="1">
        <v>427.0</v>
      </c>
      <c r="D462" s="1">
        <v>0.0</v>
      </c>
      <c r="E462" s="1" t="s">
        <v>37</v>
      </c>
      <c r="F462" s="1" t="s">
        <v>30</v>
      </c>
      <c r="G462" s="1" t="s">
        <v>31</v>
      </c>
      <c r="H462" s="1" t="s">
        <v>11859</v>
      </c>
      <c r="I462" s="1" t="s">
        <v>11860</v>
      </c>
      <c r="J462" s="1" t="s">
        <v>11860</v>
      </c>
      <c r="K462" s="2"/>
      <c r="L462" s="1">
        <v>-1.0</v>
      </c>
      <c r="M462" s="1"/>
      <c r="N462" s="1">
        <v>13.701183333333333</v>
      </c>
      <c r="O462" s="1" t="s">
        <v>10396</v>
      </c>
      <c r="P462" s="1" t="s">
        <v>11861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29</v>
      </c>
      <c r="B463" s="3" t="s">
        <v>1749</v>
      </c>
      <c r="C463" s="1">
        <v>329.0</v>
      </c>
      <c r="D463" s="1">
        <v>0.0</v>
      </c>
      <c r="E463" s="2"/>
      <c r="F463" s="1" t="s">
        <v>30</v>
      </c>
      <c r="G463" s="1" t="s">
        <v>31</v>
      </c>
      <c r="H463" s="1" t="s">
        <v>11862</v>
      </c>
      <c r="I463" s="1" t="s">
        <v>11863</v>
      </c>
      <c r="J463" s="1" t="s">
        <v>11863</v>
      </c>
      <c r="K463" s="2"/>
      <c r="L463" s="1">
        <v>7.0</v>
      </c>
      <c r="M463" s="1"/>
      <c r="N463" s="1">
        <v>22.6342</v>
      </c>
      <c r="O463" s="1" t="s">
        <v>10363</v>
      </c>
      <c r="P463" s="1" t="s">
        <v>10952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29</v>
      </c>
      <c r="B464" s="1" t="s">
        <v>354</v>
      </c>
      <c r="C464" s="1">
        <v>274.0</v>
      </c>
      <c r="D464" s="1">
        <v>0.0</v>
      </c>
      <c r="E464" s="2"/>
      <c r="F464" s="1" t="s">
        <v>30</v>
      </c>
      <c r="G464" s="1" t="s">
        <v>31</v>
      </c>
      <c r="H464" s="1" t="s">
        <v>11864</v>
      </c>
      <c r="I464" s="1" t="s">
        <v>11865</v>
      </c>
      <c r="J464" s="1" t="s">
        <v>11865</v>
      </c>
      <c r="K464" s="2"/>
      <c r="L464" s="1">
        <v>8.0</v>
      </c>
      <c r="M464" s="1"/>
      <c r="N464" s="1">
        <v>23.751416666666668</v>
      </c>
      <c r="O464" s="1" t="s">
        <v>10363</v>
      </c>
      <c r="P464" s="1" t="s">
        <v>11866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29</v>
      </c>
      <c r="B465" s="1" t="s">
        <v>354</v>
      </c>
      <c r="C465" s="1">
        <v>494.0</v>
      </c>
      <c r="D465" s="1">
        <v>0.0</v>
      </c>
      <c r="E465" s="2"/>
      <c r="F465" s="1" t="s">
        <v>30</v>
      </c>
      <c r="G465" s="1" t="s">
        <v>31</v>
      </c>
      <c r="H465" s="1" t="s">
        <v>11867</v>
      </c>
      <c r="I465" s="1" t="s">
        <v>11868</v>
      </c>
      <c r="J465" s="1" t="s">
        <v>11868</v>
      </c>
      <c r="K465" s="2"/>
      <c r="L465" s="1">
        <v>7.0</v>
      </c>
      <c r="M465" s="1"/>
      <c r="N465" s="1">
        <v>22.56385</v>
      </c>
      <c r="O465" s="1" t="s">
        <v>10363</v>
      </c>
      <c r="P465" s="1" t="s">
        <v>11869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24</v>
      </c>
      <c r="B466" s="1" t="s">
        <v>17</v>
      </c>
      <c r="C466" s="1">
        <v>618.0</v>
      </c>
      <c r="D466" s="1">
        <v>0.0</v>
      </c>
      <c r="E466" s="1" t="s">
        <v>37</v>
      </c>
      <c r="F466" s="1" t="s">
        <v>62</v>
      </c>
      <c r="G466" s="1" t="s">
        <v>19</v>
      </c>
      <c r="H466" s="1" t="s">
        <v>11870</v>
      </c>
      <c r="I466" s="1" t="s">
        <v>11871</v>
      </c>
      <c r="J466" s="1" t="s">
        <v>11872</v>
      </c>
      <c r="K466" s="1" t="s">
        <v>11873</v>
      </c>
      <c r="L466" s="1">
        <v>-21.0</v>
      </c>
      <c r="M466" s="1">
        <v>0.697</v>
      </c>
      <c r="N466" s="1">
        <v>21.32405</v>
      </c>
      <c r="O466" s="1" t="s">
        <v>27</v>
      </c>
      <c r="P466" s="1" t="s">
        <v>11874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36</v>
      </c>
      <c r="B467" s="1" t="s">
        <v>17</v>
      </c>
      <c r="C467" s="1">
        <v>556.0</v>
      </c>
      <c r="D467" s="1">
        <v>0.0</v>
      </c>
      <c r="E467" s="1" t="s">
        <v>37</v>
      </c>
      <c r="F467" s="1" t="s">
        <v>30</v>
      </c>
      <c r="G467" s="1" t="s">
        <v>31</v>
      </c>
      <c r="H467" s="1" t="s">
        <v>11875</v>
      </c>
      <c r="I467" s="1" t="s">
        <v>11876</v>
      </c>
      <c r="J467" s="1" t="s">
        <v>11876</v>
      </c>
      <c r="K467" s="2"/>
      <c r="L467" s="1">
        <v>7.0</v>
      </c>
      <c r="M467" s="1"/>
      <c r="N467" s="1">
        <v>27.54685</v>
      </c>
      <c r="O467" s="1" t="s">
        <v>10396</v>
      </c>
      <c r="P467" s="1" t="s">
        <v>11877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29</v>
      </c>
      <c r="B468" s="1" t="s">
        <v>1749</v>
      </c>
      <c r="C468" s="1">
        <v>329.0</v>
      </c>
      <c r="D468" s="1">
        <v>0.0</v>
      </c>
      <c r="E468" s="2"/>
      <c r="F468" s="1" t="s">
        <v>30</v>
      </c>
      <c r="G468" s="1" t="s">
        <v>31</v>
      </c>
      <c r="H468" s="1" t="s">
        <v>11878</v>
      </c>
      <c r="I468" s="1" t="s">
        <v>11879</v>
      </c>
      <c r="J468" s="1" t="s">
        <v>11879</v>
      </c>
      <c r="K468" s="2"/>
      <c r="L468" s="1">
        <v>9.0</v>
      </c>
      <c r="M468" s="1"/>
      <c r="N468" s="1">
        <v>24.564233333333334</v>
      </c>
      <c r="O468" s="1" t="s">
        <v>10363</v>
      </c>
      <c r="P468" s="1" t="s">
        <v>10605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29</v>
      </c>
      <c r="B469" s="1" t="s">
        <v>354</v>
      </c>
      <c r="C469" s="1">
        <v>388.0</v>
      </c>
      <c r="D469" s="1">
        <v>0.0</v>
      </c>
      <c r="E469" s="2"/>
      <c r="F469" s="1" t="s">
        <v>30</v>
      </c>
      <c r="G469" s="1" t="s">
        <v>31</v>
      </c>
      <c r="H469" s="1" t="s">
        <v>11880</v>
      </c>
      <c r="I469" s="1" t="s">
        <v>11881</v>
      </c>
      <c r="J469" s="1" t="s">
        <v>11881</v>
      </c>
      <c r="K469" s="2"/>
      <c r="L469" s="1">
        <v>11.0</v>
      </c>
      <c r="M469" s="1"/>
      <c r="N469" s="1">
        <v>26.138766666666665</v>
      </c>
      <c r="O469" s="1" t="s">
        <v>10363</v>
      </c>
      <c r="P469" s="1" t="s">
        <v>11882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29</v>
      </c>
      <c r="B470" s="1" t="s">
        <v>354</v>
      </c>
      <c r="C470" s="1">
        <v>329.0</v>
      </c>
      <c r="D470" s="1">
        <v>0.0</v>
      </c>
      <c r="E470" s="2"/>
      <c r="F470" s="1" t="s">
        <v>30</v>
      </c>
      <c r="G470" s="1" t="s">
        <v>31</v>
      </c>
      <c r="H470" s="1" t="s">
        <v>11883</v>
      </c>
      <c r="I470" s="1" t="s">
        <v>11884</v>
      </c>
      <c r="J470" s="1" t="s">
        <v>11884</v>
      </c>
      <c r="K470" s="2"/>
      <c r="L470" s="1">
        <v>1.0</v>
      </c>
      <c r="M470" s="1"/>
      <c r="N470" s="1">
        <v>16.898016666666667</v>
      </c>
      <c r="O470" s="1" t="s">
        <v>10363</v>
      </c>
      <c r="P470" s="1" t="s">
        <v>11885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29</v>
      </c>
      <c r="B471" s="1" t="s">
        <v>354</v>
      </c>
      <c r="C471" s="1">
        <v>346.0</v>
      </c>
      <c r="D471" s="1">
        <v>0.0</v>
      </c>
      <c r="E471" s="2"/>
      <c r="F471" s="1" t="s">
        <v>30</v>
      </c>
      <c r="G471" s="1" t="s">
        <v>31</v>
      </c>
      <c r="H471" s="1" t="s">
        <v>11886</v>
      </c>
      <c r="I471" s="1" t="s">
        <v>11887</v>
      </c>
      <c r="J471" s="1" t="s">
        <v>11887</v>
      </c>
      <c r="K471" s="2"/>
      <c r="L471" s="1">
        <v>-3.0</v>
      </c>
      <c r="M471" s="1"/>
      <c r="N471" s="1">
        <v>11.52525</v>
      </c>
      <c r="O471" s="1" t="s">
        <v>10363</v>
      </c>
      <c r="P471" s="1" t="s">
        <v>11888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36</v>
      </c>
      <c r="B472" s="1" t="s">
        <v>17</v>
      </c>
      <c r="C472" s="1">
        <v>264.0</v>
      </c>
      <c r="D472" s="1">
        <v>0.0</v>
      </c>
      <c r="E472" s="1" t="s">
        <v>37</v>
      </c>
      <c r="F472" s="1" t="s">
        <v>30</v>
      </c>
      <c r="G472" s="1" t="s">
        <v>31</v>
      </c>
      <c r="H472" s="1" t="s">
        <v>11889</v>
      </c>
      <c r="I472" s="1" t="s">
        <v>11890</v>
      </c>
      <c r="J472" s="1" t="s">
        <v>11890</v>
      </c>
      <c r="K472" s="2"/>
      <c r="L472" s="1">
        <v>-4.0</v>
      </c>
      <c r="M472" s="1"/>
      <c r="N472" s="1">
        <v>10.0816</v>
      </c>
      <c r="O472" s="1" t="s">
        <v>10396</v>
      </c>
      <c r="P472" s="1" t="s">
        <v>10663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24</v>
      </c>
      <c r="B473" s="1" t="s">
        <v>17</v>
      </c>
      <c r="C473" s="1">
        <v>667.0</v>
      </c>
      <c r="D473" s="1">
        <v>0.0</v>
      </c>
      <c r="E473" s="2"/>
      <c r="F473" s="1" t="s">
        <v>62</v>
      </c>
      <c r="G473" s="1" t="s">
        <v>19</v>
      </c>
      <c r="H473" s="1" t="s">
        <v>11891</v>
      </c>
      <c r="I473" s="1" t="s">
        <v>11892</v>
      </c>
      <c r="J473" s="1" t="s">
        <v>6361</v>
      </c>
      <c r="K473" s="1" t="s">
        <v>11893</v>
      </c>
      <c r="L473" s="1">
        <v>331.0</v>
      </c>
      <c r="M473" s="1">
        <v>0.018566666666666665</v>
      </c>
      <c r="N473" s="1">
        <v>10.248166666666666</v>
      </c>
      <c r="O473" s="1" t="s">
        <v>27</v>
      </c>
      <c r="P473" s="1" t="s">
        <v>11894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36</v>
      </c>
      <c r="B474" s="1" t="s">
        <v>17</v>
      </c>
      <c r="C474" s="1">
        <v>264.0</v>
      </c>
      <c r="D474" s="1">
        <v>0.0</v>
      </c>
      <c r="E474" s="1" t="s">
        <v>37</v>
      </c>
      <c r="F474" s="1" t="s">
        <v>30</v>
      </c>
      <c r="G474" s="1" t="s">
        <v>31</v>
      </c>
      <c r="H474" s="1" t="s">
        <v>11895</v>
      </c>
      <c r="I474" s="1" t="s">
        <v>11896</v>
      </c>
      <c r="J474" s="1" t="s">
        <v>11896</v>
      </c>
      <c r="K474" s="2"/>
      <c r="L474" s="1">
        <v>1.0</v>
      </c>
      <c r="M474" s="1"/>
      <c r="N474" s="1">
        <v>16.247533333333333</v>
      </c>
      <c r="O474" s="1" t="s">
        <v>10396</v>
      </c>
      <c r="P474" s="1" t="s">
        <v>11897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36</v>
      </c>
      <c r="B475" s="1" t="s">
        <v>17</v>
      </c>
      <c r="C475" s="1">
        <v>289.0</v>
      </c>
      <c r="D475" s="1">
        <v>0.0</v>
      </c>
      <c r="E475" s="2"/>
      <c r="F475" s="1" t="s">
        <v>18</v>
      </c>
      <c r="G475" s="1" t="s">
        <v>31</v>
      </c>
      <c r="H475" s="1" t="s">
        <v>11898</v>
      </c>
      <c r="I475" s="1" t="s">
        <v>11899</v>
      </c>
      <c r="J475" s="1" t="s">
        <v>11899</v>
      </c>
      <c r="K475" s="2"/>
      <c r="L475" s="1">
        <v>0.0</v>
      </c>
      <c r="M475" s="1"/>
      <c r="N475" s="1">
        <v>15.3167</v>
      </c>
      <c r="O475" s="1" t="s">
        <v>10396</v>
      </c>
      <c r="P475" s="1" t="s">
        <v>11900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29</v>
      </c>
      <c r="B476" s="1" t="s">
        <v>354</v>
      </c>
      <c r="C476" s="3">
        <v>448.0</v>
      </c>
      <c r="D476" s="1">
        <v>0.0</v>
      </c>
      <c r="E476" s="2"/>
      <c r="F476" s="1" t="s">
        <v>30</v>
      </c>
      <c r="G476" s="1" t="s">
        <v>31</v>
      </c>
      <c r="H476" s="1" t="s">
        <v>11901</v>
      </c>
      <c r="I476" s="1" t="s">
        <v>11902</v>
      </c>
      <c r="J476" s="1" t="s">
        <v>11902</v>
      </c>
      <c r="K476" s="2"/>
      <c r="L476" s="1">
        <v>-5.0</v>
      </c>
      <c r="M476" s="1"/>
      <c r="N476" s="1">
        <v>9.24085</v>
      </c>
      <c r="O476" s="1" t="s">
        <v>10363</v>
      </c>
      <c r="P476" s="1" t="s">
        <v>11903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29</v>
      </c>
      <c r="B477" s="1" t="s">
        <v>354</v>
      </c>
      <c r="C477" s="1">
        <v>264.0</v>
      </c>
      <c r="D477" s="1">
        <v>0.0</v>
      </c>
      <c r="E477" s="2"/>
      <c r="F477" s="1" t="s">
        <v>30</v>
      </c>
      <c r="G477" s="1" t="s">
        <v>31</v>
      </c>
      <c r="H477" s="1" t="s">
        <v>11904</v>
      </c>
      <c r="I477" s="1" t="s">
        <v>11905</v>
      </c>
      <c r="J477" s="1" t="s">
        <v>11905</v>
      </c>
      <c r="K477" s="2"/>
      <c r="L477" s="1">
        <v>-7.0</v>
      </c>
      <c r="M477" s="1"/>
      <c r="N477" s="1">
        <v>7.9292</v>
      </c>
      <c r="O477" s="1" t="s">
        <v>10363</v>
      </c>
      <c r="P477" s="1" t="s">
        <v>11906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29</v>
      </c>
      <c r="B478" s="1" t="s">
        <v>354</v>
      </c>
      <c r="C478" s="1">
        <v>264.0</v>
      </c>
      <c r="D478" s="1">
        <v>0.0</v>
      </c>
      <c r="E478" s="2"/>
      <c r="F478" s="1" t="s">
        <v>30</v>
      </c>
      <c r="G478" s="1" t="s">
        <v>31</v>
      </c>
      <c r="H478" s="1" t="s">
        <v>11907</v>
      </c>
      <c r="I478" s="1" t="s">
        <v>11908</v>
      </c>
      <c r="J478" s="1" t="s">
        <v>11908</v>
      </c>
      <c r="K478" s="2"/>
      <c r="L478" s="1">
        <v>-5.0</v>
      </c>
      <c r="M478" s="1"/>
      <c r="N478" s="1">
        <v>9.307316666666667</v>
      </c>
      <c r="O478" s="1" t="s">
        <v>10363</v>
      </c>
      <c r="P478" s="1" t="s">
        <v>10385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16</v>
      </c>
      <c r="B479" s="1" t="s">
        <v>17</v>
      </c>
      <c r="C479" s="1">
        <v>55.0</v>
      </c>
      <c r="D479" s="1">
        <v>0.0</v>
      </c>
      <c r="E479" s="2"/>
      <c r="F479" s="1" t="s">
        <v>18</v>
      </c>
      <c r="G479" s="1" t="s">
        <v>19</v>
      </c>
      <c r="H479" s="1" t="s">
        <v>11909</v>
      </c>
      <c r="I479" s="1" t="s">
        <v>11910</v>
      </c>
      <c r="J479" s="1" t="s">
        <v>6361</v>
      </c>
      <c r="K479" s="2"/>
      <c r="L479" s="1">
        <v>406.0</v>
      </c>
      <c r="M479" s="1"/>
      <c r="N479" s="1">
        <v>3.28185</v>
      </c>
      <c r="O479" s="1" t="s">
        <v>22</v>
      </c>
      <c r="P479" s="1" t="s">
        <v>11911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36</v>
      </c>
      <c r="B480" s="1" t="s">
        <v>17</v>
      </c>
      <c r="C480" s="1">
        <v>329.0</v>
      </c>
      <c r="D480" s="1">
        <v>0.0</v>
      </c>
      <c r="E480" s="1" t="s">
        <v>37</v>
      </c>
      <c r="F480" s="1" t="s">
        <v>30</v>
      </c>
      <c r="G480" s="1" t="s">
        <v>31</v>
      </c>
      <c r="H480" s="1" t="s">
        <v>11912</v>
      </c>
      <c r="I480" s="1" t="s">
        <v>11913</v>
      </c>
      <c r="J480" s="1" t="s">
        <v>11913</v>
      </c>
      <c r="K480" s="2"/>
      <c r="L480" s="1">
        <v>0.0</v>
      </c>
      <c r="M480" s="1"/>
      <c r="N480" s="1">
        <v>14.129166666666666</v>
      </c>
      <c r="O480" s="1" t="s">
        <v>10396</v>
      </c>
      <c r="P480" s="1" t="s">
        <v>11914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36</v>
      </c>
      <c r="B481" s="1" t="s">
        <v>17</v>
      </c>
      <c r="C481" s="1">
        <v>299.0</v>
      </c>
      <c r="D481" s="1">
        <v>0.0</v>
      </c>
      <c r="E481" s="1" t="s">
        <v>37</v>
      </c>
      <c r="F481" s="1" t="s">
        <v>30</v>
      </c>
      <c r="G481" s="1" t="s">
        <v>31</v>
      </c>
      <c r="H481" s="1" t="s">
        <v>11915</v>
      </c>
      <c r="I481" s="1" t="s">
        <v>11916</v>
      </c>
      <c r="J481" s="1" t="s">
        <v>11916</v>
      </c>
      <c r="K481" s="2"/>
      <c r="L481" s="1">
        <v>4.0</v>
      </c>
      <c r="M481" s="1"/>
      <c r="N481" s="1">
        <v>19.9924</v>
      </c>
      <c r="O481" s="1" t="s">
        <v>10396</v>
      </c>
      <c r="P481" s="1" t="s">
        <v>11917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29</v>
      </c>
      <c r="B482" s="1" t="s">
        <v>354</v>
      </c>
      <c r="C482" s="1">
        <v>356.0</v>
      </c>
      <c r="D482" s="1">
        <v>0.0</v>
      </c>
      <c r="E482" s="2"/>
      <c r="F482" s="1" t="s">
        <v>30</v>
      </c>
      <c r="G482" s="1" t="s">
        <v>31</v>
      </c>
      <c r="H482" s="1" t="s">
        <v>11918</v>
      </c>
      <c r="I482" s="1" t="s">
        <v>11919</v>
      </c>
      <c r="J482" s="1" t="s">
        <v>11919</v>
      </c>
      <c r="K482" s="2"/>
      <c r="L482" s="1">
        <v>-1.0</v>
      </c>
      <c r="M482" s="1"/>
      <c r="N482" s="1">
        <v>13.5359</v>
      </c>
      <c r="O482" s="1" t="s">
        <v>10363</v>
      </c>
      <c r="P482" s="1" t="s">
        <v>11920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36</v>
      </c>
      <c r="B483" s="1" t="s">
        <v>17</v>
      </c>
      <c r="C483" s="1">
        <v>264.0</v>
      </c>
      <c r="D483" s="1">
        <v>0.0</v>
      </c>
      <c r="E483" s="1" t="s">
        <v>37</v>
      </c>
      <c r="F483" s="1" t="s">
        <v>30</v>
      </c>
      <c r="G483" s="1" t="s">
        <v>31</v>
      </c>
      <c r="H483" s="1" t="s">
        <v>11921</v>
      </c>
      <c r="I483" s="1" t="s">
        <v>11922</v>
      </c>
      <c r="J483" s="1" t="s">
        <v>11922</v>
      </c>
      <c r="K483" s="2"/>
      <c r="L483" s="1">
        <v>-6.0</v>
      </c>
      <c r="M483" s="1"/>
      <c r="N483" s="1">
        <v>8.640233333333333</v>
      </c>
      <c r="O483" s="1" t="s">
        <v>10396</v>
      </c>
      <c r="P483" s="1" t="s">
        <v>11923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29</v>
      </c>
      <c r="B484" s="1" t="s">
        <v>354</v>
      </c>
      <c r="C484" s="1">
        <v>224.0</v>
      </c>
      <c r="D484" s="1">
        <v>0.0</v>
      </c>
      <c r="E484" s="2"/>
      <c r="F484" s="1" t="s">
        <v>30</v>
      </c>
      <c r="G484" s="1" t="s">
        <v>31</v>
      </c>
      <c r="H484" s="1" t="s">
        <v>11924</v>
      </c>
      <c r="I484" s="1" t="s">
        <v>11925</v>
      </c>
      <c r="J484" s="1" t="s">
        <v>11925</v>
      </c>
      <c r="K484" s="2"/>
      <c r="L484" s="1">
        <v>-6.0</v>
      </c>
      <c r="M484" s="1"/>
      <c r="N484" s="1">
        <v>8.759216666666667</v>
      </c>
      <c r="O484" s="1" t="s">
        <v>10363</v>
      </c>
      <c r="P484" s="1" t="s">
        <v>11926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16</v>
      </c>
      <c r="B485" s="1" t="s">
        <v>17</v>
      </c>
      <c r="C485" s="1">
        <v>0.0</v>
      </c>
      <c r="D485" s="1">
        <v>309.0</v>
      </c>
      <c r="E485" s="1" t="s">
        <v>37</v>
      </c>
      <c r="F485" s="1" t="s">
        <v>62</v>
      </c>
      <c r="G485" s="1" t="s">
        <v>19</v>
      </c>
      <c r="H485" s="1" t="s">
        <v>11927</v>
      </c>
      <c r="I485" s="1" t="s">
        <v>11928</v>
      </c>
      <c r="J485" s="1" t="s">
        <v>11929</v>
      </c>
      <c r="K485" s="1" t="s">
        <v>11930</v>
      </c>
      <c r="L485" s="1">
        <v>-6.0</v>
      </c>
      <c r="M485" s="1">
        <v>0.17683333333333334</v>
      </c>
      <c r="N485" s="1">
        <v>0.95515</v>
      </c>
      <c r="O485" s="1" t="s">
        <v>22</v>
      </c>
      <c r="P485" s="1" t="s">
        <v>11931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98</v>
      </c>
      <c r="B486" s="1" t="s">
        <v>354</v>
      </c>
      <c r="C486" s="3">
        <v>264.0</v>
      </c>
      <c r="D486" s="1">
        <v>0.0</v>
      </c>
      <c r="E486" s="1" t="s">
        <v>11932</v>
      </c>
      <c r="F486" s="1" t="s">
        <v>30</v>
      </c>
      <c r="G486" s="1" t="s">
        <v>31</v>
      </c>
      <c r="H486" s="1" t="s">
        <v>11933</v>
      </c>
      <c r="I486" s="1" t="s">
        <v>11934</v>
      </c>
      <c r="J486" s="1" t="s">
        <v>11934</v>
      </c>
      <c r="K486" s="2"/>
      <c r="L486" s="1">
        <v>-3.0</v>
      </c>
      <c r="M486" s="1"/>
      <c r="N486" s="1">
        <v>11.6362</v>
      </c>
      <c r="O486" s="1" t="s">
        <v>10363</v>
      </c>
      <c r="P486" s="1" t="s">
        <v>11935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36</v>
      </c>
      <c r="B487" s="1" t="s">
        <v>17</v>
      </c>
      <c r="C487" s="1">
        <v>329.0</v>
      </c>
      <c r="D487" s="1">
        <v>0.0</v>
      </c>
      <c r="E487" s="1" t="s">
        <v>37</v>
      </c>
      <c r="F487" s="1" t="s">
        <v>30</v>
      </c>
      <c r="G487" s="1" t="s">
        <v>31</v>
      </c>
      <c r="H487" s="1" t="s">
        <v>11936</v>
      </c>
      <c r="I487" s="1" t="s">
        <v>11937</v>
      </c>
      <c r="J487" s="1" t="s">
        <v>11937</v>
      </c>
      <c r="K487" s="2"/>
      <c r="L487" s="1">
        <v>-5.0</v>
      </c>
      <c r="M487" s="1"/>
      <c r="N487" s="1">
        <v>9.9898</v>
      </c>
      <c r="O487" s="1" t="s">
        <v>10396</v>
      </c>
      <c r="P487" s="1" t="s">
        <v>11938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36</v>
      </c>
      <c r="B488" s="1" t="s">
        <v>17</v>
      </c>
      <c r="C488" s="1">
        <v>264.0</v>
      </c>
      <c r="D488" s="1">
        <v>0.0</v>
      </c>
      <c r="E488" s="1" t="s">
        <v>37</v>
      </c>
      <c r="F488" s="1" t="s">
        <v>30</v>
      </c>
      <c r="G488" s="1" t="s">
        <v>31</v>
      </c>
      <c r="H488" s="1" t="s">
        <v>11939</v>
      </c>
      <c r="I488" s="1" t="s">
        <v>11940</v>
      </c>
      <c r="J488" s="1" t="s">
        <v>11940</v>
      </c>
      <c r="K488" s="2"/>
      <c r="L488" s="1">
        <v>-1.0</v>
      </c>
      <c r="M488" s="1"/>
      <c r="N488" s="1">
        <v>13.76645</v>
      </c>
      <c r="O488" s="1" t="s">
        <v>10396</v>
      </c>
      <c r="P488" s="1" t="s">
        <v>10663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24</v>
      </c>
      <c r="B489" s="1" t="s">
        <v>17</v>
      </c>
      <c r="C489" s="1">
        <v>662.0</v>
      </c>
      <c r="D489" s="1">
        <v>0.0</v>
      </c>
      <c r="E489" s="1" t="s">
        <v>37</v>
      </c>
      <c r="F489" s="1" t="s">
        <v>62</v>
      </c>
      <c r="G489" s="1" t="s">
        <v>19</v>
      </c>
      <c r="H489" s="1" t="s">
        <v>11941</v>
      </c>
      <c r="I489" s="1" t="s">
        <v>11942</v>
      </c>
      <c r="J489" s="1" t="s">
        <v>11943</v>
      </c>
      <c r="K489" s="1" t="s">
        <v>11944</v>
      </c>
      <c r="L489" s="1">
        <v>16.0</v>
      </c>
      <c r="M489" s="1">
        <v>0.44293333333333335</v>
      </c>
      <c r="N489" s="1">
        <v>26.4137</v>
      </c>
      <c r="O489" s="1" t="s">
        <v>27</v>
      </c>
      <c r="P489" s="1" t="s">
        <v>11945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16</v>
      </c>
      <c r="B490" s="1" t="s">
        <v>17</v>
      </c>
      <c r="C490" s="1">
        <v>69.0</v>
      </c>
      <c r="D490" s="1">
        <v>0.0</v>
      </c>
      <c r="E490" s="2"/>
      <c r="F490" s="1" t="s">
        <v>18</v>
      </c>
      <c r="G490" s="1" t="s">
        <v>19</v>
      </c>
      <c r="H490" s="1" t="s">
        <v>11946</v>
      </c>
      <c r="I490" s="1" t="s">
        <v>11947</v>
      </c>
      <c r="J490" s="1" t="s">
        <v>6361</v>
      </c>
      <c r="K490" s="2"/>
      <c r="L490" s="1">
        <v>440.0</v>
      </c>
      <c r="M490" s="1"/>
      <c r="N490" s="1">
        <v>7.219983333333333</v>
      </c>
      <c r="O490" s="1" t="s">
        <v>22</v>
      </c>
      <c r="P490" s="1" t="s">
        <v>11948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16</v>
      </c>
      <c r="B491" s="1" t="s">
        <v>17</v>
      </c>
      <c r="C491" s="1">
        <v>374.0</v>
      </c>
      <c r="D491" s="1">
        <v>0.0</v>
      </c>
      <c r="E491" s="2"/>
      <c r="F491" s="1" t="s">
        <v>18</v>
      </c>
      <c r="G491" s="1" t="s">
        <v>19</v>
      </c>
      <c r="H491" s="1" t="s">
        <v>11949</v>
      </c>
      <c r="I491" s="1" t="s">
        <v>11950</v>
      </c>
      <c r="J491" s="1" t="s">
        <v>6361</v>
      </c>
      <c r="K491" s="2"/>
      <c r="L491" s="1">
        <v>441.0</v>
      </c>
      <c r="M491" s="1"/>
      <c r="N491" s="1">
        <v>7.5202333333333335</v>
      </c>
      <c r="O491" s="1" t="s">
        <v>22</v>
      </c>
      <c r="P491" s="1" t="s">
        <v>11951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24</v>
      </c>
      <c r="B492" s="1" t="s">
        <v>17</v>
      </c>
      <c r="C492" s="1">
        <v>309.0</v>
      </c>
      <c r="D492" s="1">
        <v>0.0</v>
      </c>
      <c r="E492" s="1" t="s">
        <v>37</v>
      </c>
      <c r="F492" s="1" t="s">
        <v>62</v>
      </c>
      <c r="G492" s="1" t="s">
        <v>19</v>
      </c>
      <c r="H492" s="1" t="s">
        <v>11952</v>
      </c>
      <c r="I492" s="1" t="s">
        <v>11953</v>
      </c>
      <c r="J492" s="1" t="s">
        <v>11954</v>
      </c>
      <c r="K492" s="1" t="s">
        <v>11955</v>
      </c>
      <c r="L492" s="1">
        <v>-5.0</v>
      </c>
      <c r="M492" s="1">
        <v>1.2298833333333334</v>
      </c>
      <c r="N492" s="1">
        <v>11.044933333333333</v>
      </c>
      <c r="O492" s="1" t="s">
        <v>27</v>
      </c>
      <c r="P492" s="1" t="s">
        <v>10998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24</v>
      </c>
      <c r="B493" s="1" t="s">
        <v>17</v>
      </c>
      <c r="C493" s="3">
        <v>275.0</v>
      </c>
      <c r="D493" s="1">
        <v>69.0</v>
      </c>
      <c r="E493" s="2"/>
      <c r="F493" s="1" t="s">
        <v>18</v>
      </c>
      <c r="G493" s="1" t="s">
        <v>167</v>
      </c>
      <c r="H493" s="1" t="s">
        <v>11956</v>
      </c>
      <c r="I493" s="1" t="s">
        <v>11957</v>
      </c>
      <c r="J493" s="1" t="s">
        <v>6361</v>
      </c>
      <c r="K493" s="2"/>
      <c r="L493" s="1">
        <v>438.0</v>
      </c>
      <c r="M493" s="1"/>
      <c r="N493" s="1">
        <v>13.953316666666666</v>
      </c>
      <c r="O493" s="1" t="s">
        <v>27</v>
      </c>
      <c r="P493" s="1" t="s">
        <v>11958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98</v>
      </c>
      <c r="B494" s="1" t="s">
        <v>354</v>
      </c>
      <c r="C494" s="1">
        <v>538.0</v>
      </c>
      <c r="D494" s="1">
        <v>0.0</v>
      </c>
      <c r="E494" s="1" t="s">
        <v>11959</v>
      </c>
      <c r="F494" s="1" t="s">
        <v>30</v>
      </c>
      <c r="G494" s="1" t="s">
        <v>31</v>
      </c>
      <c r="H494" s="1" t="s">
        <v>11960</v>
      </c>
      <c r="I494" s="1" t="s">
        <v>11961</v>
      </c>
      <c r="J494" s="1" t="s">
        <v>11961</v>
      </c>
      <c r="K494" s="2"/>
      <c r="L494" s="1">
        <v>-7.0</v>
      </c>
      <c r="M494" s="1"/>
      <c r="N494" s="1">
        <v>12.59405</v>
      </c>
      <c r="O494" s="1" t="s">
        <v>10363</v>
      </c>
      <c r="P494" s="1" t="s">
        <v>11962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29</v>
      </c>
      <c r="B495" s="1" t="s">
        <v>354</v>
      </c>
      <c r="C495" s="1">
        <v>378.0</v>
      </c>
      <c r="D495" s="1">
        <v>0.0</v>
      </c>
      <c r="E495" s="2"/>
      <c r="F495" s="1" t="s">
        <v>30</v>
      </c>
      <c r="G495" s="1" t="s">
        <v>31</v>
      </c>
      <c r="H495" s="1" t="s">
        <v>11963</v>
      </c>
      <c r="I495" s="1" t="s">
        <v>11964</v>
      </c>
      <c r="J495" s="1" t="s">
        <v>11964</v>
      </c>
      <c r="K495" s="2"/>
      <c r="L495" s="1">
        <v>-9.0</v>
      </c>
      <c r="M495" s="1"/>
      <c r="N495" s="1">
        <v>5.863</v>
      </c>
      <c r="O495" s="1" t="s">
        <v>10363</v>
      </c>
      <c r="P495" s="1" t="s">
        <v>11965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24</v>
      </c>
      <c r="B496" s="1" t="s">
        <v>17</v>
      </c>
      <c r="C496" s="1">
        <v>374.0</v>
      </c>
      <c r="D496" s="1">
        <v>0.0</v>
      </c>
      <c r="E496" s="1" t="s">
        <v>37</v>
      </c>
      <c r="F496" s="1" t="s">
        <v>62</v>
      </c>
      <c r="G496" s="1" t="s">
        <v>31</v>
      </c>
      <c r="H496" s="1" t="s">
        <v>11966</v>
      </c>
      <c r="I496" s="1" t="s">
        <v>11967</v>
      </c>
      <c r="J496" s="1" t="s">
        <v>11968</v>
      </c>
      <c r="K496" s="1" t="s">
        <v>11969</v>
      </c>
      <c r="L496" s="1">
        <v>-7.0</v>
      </c>
      <c r="M496" s="1">
        <v>1.8875833333333334</v>
      </c>
      <c r="N496" s="1">
        <v>11.983283333333333</v>
      </c>
      <c r="O496" s="1" t="s">
        <v>27</v>
      </c>
      <c r="P496" s="1" t="s">
        <v>11970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24</v>
      </c>
      <c r="B497" s="1" t="s">
        <v>17</v>
      </c>
      <c r="C497" s="1">
        <v>247.0</v>
      </c>
      <c r="D497" s="1">
        <v>62.0</v>
      </c>
      <c r="E497" s="2"/>
      <c r="F497" s="1" t="s">
        <v>18</v>
      </c>
      <c r="G497" s="1" t="s">
        <v>31</v>
      </c>
      <c r="H497" s="1" t="s">
        <v>11971</v>
      </c>
      <c r="I497" s="1" t="s">
        <v>11972</v>
      </c>
      <c r="J497" s="1" t="s">
        <v>6361</v>
      </c>
      <c r="K497" s="2"/>
      <c r="L497" s="1">
        <v>458.0</v>
      </c>
      <c r="M497" s="1"/>
      <c r="N497" s="1">
        <v>12.800516666666667</v>
      </c>
      <c r="O497" s="1" t="s">
        <v>27</v>
      </c>
      <c r="P497" s="1" t="s">
        <v>11037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36</v>
      </c>
      <c r="B498" s="1" t="s">
        <v>17</v>
      </c>
      <c r="C498" s="1">
        <v>713.0</v>
      </c>
      <c r="D498" s="1">
        <v>0.0</v>
      </c>
      <c r="E498" s="1" t="s">
        <v>37</v>
      </c>
      <c r="F498" s="1" t="s">
        <v>30</v>
      </c>
      <c r="G498" s="1" t="s">
        <v>31</v>
      </c>
      <c r="H498" s="1" t="s">
        <v>11973</v>
      </c>
      <c r="I498" s="1" t="s">
        <v>11974</v>
      </c>
      <c r="J498" s="1" t="s">
        <v>11974</v>
      </c>
      <c r="K498" s="2"/>
      <c r="L498" s="1">
        <v>-9.0</v>
      </c>
      <c r="M498" s="1"/>
      <c r="N498" s="1">
        <v>10.958216666666667</v>
      </c>
      <c r="O498" s="1" t="s">
        <v>10396</v>
      </c>
      <c r="P498" s="1" t="s">
        <v>11975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24</v>
      </c>
      <c r="B499" s="1" t="s">
        <v>17</v>
      </c>
      <c r="C499" s="1">
        <v>414.0</v>
      </c>
      <c r="D499" s="1">
        <v>0.0</v>
      </c>
      <c r="E499" s="1" t="s">
        <v>10430</v>
      </c>
      <c r="F499" s="1" t="s">
        <v>62</v>
      </c>
      <c r="G499" s="1" t="s">
        <v>19</v>
      </c>
      <c r="H499" s="1" t="s">
        <v>11976</v>
      </c>
      <c r="I499" s="1" t="s">
        <v>11977</v>
      </c>
      <c r="J499" s="1" t="s">
        <v>11978</v>
      </c>
      <c r="K499" s="1" t="s">
        <v>11979</v>
      </c>
      <c r="L499" s="1">
        <v>-7.0</v>
      </c>
      <c r="M499" s="1">
        <v>0.019916666666666666</v>
      </c>
      <c r="N499" s="1">
        <v>7.58745</v>
      </c>
      <c r="O499" s="1" t="s">
        <v>27</v>
      </c>
      <c r="P499" s="1" t="s">
        <v>11980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98</v>
      </c>
      <c r="B500" s="1" t="s">
        <v>354</v>
      </c>
      <c r="C500" s="3">
        <v>462.0</v>
      </c>
      <c r="D500" s="1">
        <v>0.0</v>
      </c>
      <c r="E500" s="1" t="s">
        <v>364</v>
      </c>
      <c r="F500" s="1" t="s">
        <v>30</v>
      </c>
      <c r="G500" s="1" t="s">
        <v>31</v>
      </c>
      <c r="H500" s="1" t="s">
        <v>11981</v>
      </c>
      <c r="I500" s="1" t="s">
        <v>11982</v>
      </c>
      <c r="J500" s="1" t="s">
        <v>11982</v>
      </c>
      <c r="K500" s="2"/>
      <c r="L500" s="1">
        <v>0.0</v>
      </c>
      <c r="M500" s="1"/>
      <c r="N500" s="1">
        <v>14.16715</v>
      </c>
      <c r="O500" s="1" t="s">
        <v>10363</v>
      </c>
      <c r="P500" s="1" t="s">
        <v>11983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98</v>
      </c>
      <c r="B501" s="1" t="s">
        <v>354</v>
      </c>
      <c r="C501" s="1">
        <v>329.0</v>
      </c>
      <c r="D501" s="1">
        <v>0.0</v>
      </c>
      <c r="E501" s="1" t="s">
        <v>2752</v>
      </c>
      <c r="F501" s="1" t="s">
        <v>30</v>
      </c>
      <c r="G501" s="1" t="s">
        <v>31</v>
      </c>
      <c r="H501" s="1" t="s">
        <v>11984</v>
      </c>
      <c r="I501" s="1" t="s">
        <v>11985</v>
      </c>
      <c r="J501" s="1" t="s">
        <v>11985</v>
      </c>
      <c r="K501" s="2"/>
      <c r="L501" s="1">
        <v>-2.0</v>
      </c>
      <c r="M501" s="1"/>
      <c r="N501" s="1">
        <v>12.072766666666666</v>
      </c>
      <c r="O501" s="1" t="s">
        <v>10363</v>
      </c>
      <c r="P501" s="1" t="s">
        <v>5190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29</v>
      </c>
      <c r="B502" s="1" t="s">
        <v>354</v>
      </c>
      <c r="C502" s="1">
        <v>351.0</v>
      </c>
      <c r="D502" s="1">
        <v>0.0</v>
      </c>
      <c r="E502" s="2"/>
      <c r="F502" s="1" t="s">
        <v>30</v>
      </c>
      <c r="G502" s="1" t="s">
        <v>31</v>
      </c>
      <c r="H502" s="1" t="s">
        <v>11986</v>
      </c>
      <c r="I502" s="1" t="s">
        <v>11987</v>
      </c>
      <c r="J502" s="1" t="s">
        <v>11987</v>
      </c>
      <c r="K502" s="2"/>
      <c r="L502" s="1">
        <v>-4.0</v>
      </c>
      <c r="M502" s="1"/>
      <c r="N502" s="1">
        <v>10.212383333333333</v>
      </c>
      <c r="O502" s="1" t="s">
        <v>10363</v>
      </c>
      <c r="P502" s="1" t="s">
        <v>11988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16</v>
      </c>
      <c r="B503" s="1" t="s">
        <v>17</v>
      </c>
      <c r="C503" s="1">
        <v>595.0</v>
      </c>
      <c r="D503" s="1">
        <v>0.0</v>
      </c>
      <c r="E503" s="1" t="s">
        <v>10430</v>
      </c>
      <c r="F503" s="1" t="s">
        <v>62</v>
      </c>
      <c r="G503" s="1" t="s">
        <v>19</v>
      </c>
      <c r="H503" s="1" t="s">
        <v>11989</v>
      </c>
      <c r="I503" s="1" t="s">
        <v>11990</v>
      </c>
      <c r="J503" s="1" t="s">
        <v>11991</v>
      </c>
      <c r="K503" s="1" t="s">
        <v>11992</v>
      </c>
      <c r="L503" s="1">
        <v>11.0</v>
      </c>
      <c r="M503" s="1">
        <v>0.0183</v>
      </c>
      <c r="N503" s="1">
        <v>7.772633333333333</v>
      </c>
      <c r="O503" s="1" t="s">
        <v>22</v>
      </c>
      <c r="P503" s="1" t="s">
        <v>11993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24</v>
      </c>
      <c r="B504" s="1" t="s">
        <v>17</v>
      </c>
      <c r="C504" s="1">
        <v>682.0</v>
      </c>
      <c r="D504" s="1">
        <v>0.0</v>
      </c>
      <c r="E504" s="1" t="s">
        <v>10430</v>
      </c>
      <c r="F504" s="1" t="s">
        <v>62</v>
      </c>
      <c r="G504" s="1" t="s">
        <v>31</v>
      </c>
      <c r="H504" s="1" t="s">
        <v>11994</v>
      </c>
      <c r="I504" s="1" t="s">
        <v>11995</v>
      </c>
      <c r="J504" s="1" t="s">
        <v>11996</v>
      </c>
      <c r="K504" s="1" t="s">
        <v>11997</v>
      </c>
      <c r="L504" s="1">
        <v>-2.0</v>
      </c>
      <c r="M504" s="1">
        <v>0.020833333333333332</v>
      </c>
      <c r="N504" s="1">
        <v>16.979533333333332</v>
      </c>
      <c r="O504" s="1" t="s">
        <v>27</v>
      </c>
      <c r="P504" s="1" t="s">
        <v>11998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36</v>
      </c>
      <c r="B505" s="1" t="s">
        <v>17</v>
      </c>
      <c r="C505" s="1">
        <v>547.0</v>
      </c>
      <c r="D505" s="1">
        <v>0.0</v>
      </c>
      <c r="E505" s="1" t="s">
        <v>37</v>
      </c>
      <c r="F505" s="1" t="s">
        <v>30</v>
      </c>
      <c r="G505" s="1" t="s">
        <v>31</v>
      </c>
      <c r="H505" s="1" t="s">
        <v>11999</v>
      </c>
      <c r="I505" s="1" t="s">
        <v>12000</v>
      </c>
      <c r="J505" s="1" t="s">
        <v>12000</v>
      </c>
      <c r="K505" s="2"/>
      <c r="L505" s="1">
        <v>0.0</v>
      </c>
      <c r="M505" s="1"/>
      <c r="N505" s="1">
        <v>19.5271</v>
      </c>
      <c r="O505" s="1" t="s">
        <v>10396</v>
      </c>
      <c r="P505" s="1" t="s">
        <v>12001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29</v>
      </c>
      <c r="B506" s="1" t="s">
        <v>354</v>
      </c>
      <c r="C506" s="1">
        <v>294.0</v>
      </c>
      <c r="D506" s="1">
        <v>0.0</v>
      </c>
      <c r="E506" s="2"/>
      <c r="F506" s="1" t="s">
        <v>30</v>
      </c>
      <c r="G506" s="1" t="s">
        <v>31</v>
      </c>
      <c r="H506" s="1" t="s">
        <v>12002</v>
      </c>
      <c r="I506" s="1" t="s">
        <v>12003</v>
      </c>
      <c r="J506" s="1" t="s">
        <v>12003</v>
      </c>
      <c r="K506" s="2"/>
      <c r="L506" s="1">
        <v>5.0</v>
      </c>
      <c r="M506" s="1"/>
      <c r="N506" s="1">
        <v>20.794266666666665</v>
      </c>
      <c r="O506" s="1" t="s">
        <v>10363</v>
      </c>
      <c r="P506" s="1" t="s">
        <v>12004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36</v>
      </c>
      <c r="B507" s="1" t="s">
        <v>17</v>
      </c>
      <c r="C507" s="1">
        <v>478.0</v>
      </c>
      <c r="D507" s="1">
        <v>0.0</v>
      </c>
      <c r="E507" s="1" t="s">
        <v>37</v>
      </c>
      <c r="F507" s="1" t="s">
        <v>30</v>
      </c>
      <c r="G507" s="1" t="s">
        <v>31</v>
      </c>
      <c r="H507" s="1" t="s">
        <v>12005</v>
      </c>
      <c r="I507" s="1" t="s">
        <v>12006</v>
      </c>
      <c r="J507" s="1" t="s">
        <v>12006</v>
      </c>
      <c r="K507" s="2"/>
      <c r="L507" s="1">
        <v>-5.0</v>
      </c>
      <c r="M507" s="1"/>
      <c r="N507" s="1">
        <v>9.494916666666667</v>
      </c>
      <c r="O507" s="1" t="s">
        <v>10396</v>
      </c>
      <c r="P507" s="1" t="s">
        <v>12007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16</v>
      </c>
      <c r="B508" s="1" t="s">
        <v>17</v>
      </c>
      <c r="C508" s="1">
        <v>238.0</v>
      </c>
      <c r="D508" s="1">
        <v>0.0</v>
      </c>
      <c r="E508" s="2"/>
      <c r="F508" s="1" t="s">
        <v>18</v>
      </c>
      <c r="G508" s="1" t="s">
        <v>19</v>
      </c>
      <c r="H508" s="1" t="s">
        <v>12008</v>
      </c>
      <c r="I508" s="1" t="s">
        <v>12009</v>
      </c>
      <c r="J508" s="1" t="s">
        <v>6361</v>
      </c>
      <c r="K508" s="2"/>
      <c r="L508" s="1">
        <v>544.0</v>
      </c>
      <c r="M508" s="1"/>
      <c r="N508" s="1">
        <v>10.2704</v>
      </c>
      <c r="O508" s="1" t="s">
        <v>22</v>
      </c>
      <c r="P508" s="1" t="s">
        <v>12010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36</v>
      </c>
      <c r="B509" s="1" t="s">
        <v>17</v>
      </c>
      <c r="C509" s="1">
        <v>264.0</v>
      </c>
      <c r="D509" s="1">
        <v>0.0</v>
      </c>
      <c r="E509" s="1" t="s">
        <v>37</v>
      </c>
      <c r="F509" s="1" t="s">
        <v>30</v>
      </c>
      <c r="G509" s="1" t="s">
        <v>31</v>
      </c>
      <c r="H509" s="1" t="s">
        <v>12011</v>
      </c>
      <c r="I509" s="1" t="s">
        <v>12012</v>
      </c>
      <c r="J509" s="1" t="s">
        <v>12012</v>
      </c>
      <c r="K509" s="2"/>
      <c r="L509" s="1">
        <v>-7.0</v>
      </c>
      <c r="M509" s="1"/>
      <c r="N509" s="1">
        <v>7.943233333333334</v>
      </c>
      <c r="O509" s="1" t="s">
        <v>10396</v>
      </c>
      <c r="P509" s="1" t="s">
        <v>11897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36</v>
      </c>
      <c r="B510" s="1" t="s">
        <v>17</v>
      </c>
      <c r="C510" s="1">
        <v>398.0</v>
      </c>
      <c r="D510" s="1">
        <v>0.0</v>
      </c>
      <c r="E510" s="1" t="s">
        <v>37</v>
      </c>
      <c r="F510" s="1" t="s">
        <v>30</v>
      </c>
      <c r="G510" s="1" t="s">
        <v>31</v>
      </c>
      <c r="H510" s="1" t="s">
        <v>12013</v>
      </c>
      <c r="I510" s="1" t="s">
        <v>12014</v>
      </c>
      <c r="J510" s="1" t="s">
        <v>12014</v>
      </c>
      <c r="K510" s="2"/>
      <c r="L510" s="1">
        <v>-2.0</v>
      </c>
      <c r="M510" s="1"/>
      <c r="N510" s="1">
        <v>12.53565</v>
      </c>
      <c r="O510" s="1" t="s">
        <v>10396</v>
      </c>
      <c r="P510" s="1" t="s">
        <v>12015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29</v>
      </c>
      <c r="B511" s="1" t="s">
        <v>354</v>
      </c>
      <c r="C511" s="1">
        <v>523.0</v>
      </c>
      <c r="D511" s="1">
        <v>0.0</v>
      </c>
      <c r="E511" s="2"/>
      <c r="F511" s="1" t="s">
        <v>30</v>
      </c>
      <c r="G511" s="1" t="s">
        <v>31</v>
      </c>
      <c r="H511" s="1" t="s">
        <v>12016</v>
      </c>
      <c r="I511" s="1" t="s">
        <v>12017</v>
      </c>
      <c r="J511" s="1" t="s">
        <v>12017</v>
      </c>
      <c r="K511" s="2"/>
      <c r="L511" s="1">
        <v>-10.0</v>
      </c>
      <c r="M511" s="1"/>
      <c r="N511" s="1">
        <v>9.70195</v>
      </c>
      <c r="O511" s="1" t="s">
        <v>10363</v>
      </c>
      <c r="P511" s="1" t="s">
        <v>12018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24</v>
      </c>
      <c r="B512" s="1" t="s">
        <v>17</v>
      </c>
      <c r="C512" s="3">
        <v>622.0</v>
      </c>
      <c r="D512" s="1">
        <v>155.0</v>
      </c>
      <c r="E512" s="2"/>
      <c r="F512" s="1" t="s">
        <v>18</v>
      </c>
      <c r="G512" s="1" t="s">
        <v>167</v>
      </c>
      <c r="H512" s="1" t="s">
        <v>12019</v>
      </c>
      <c r="I512" s="1" t="s">
        <v>12020</v>
      </c>
      <c r="J512" s="1" t="s">
        <v>6361</v>
      </c>
      <c r="K512" s="2"/>
      <c r="L512" s="1">
        <v>540.0</v>
      </c>
      <c r="M512" s="1"/>
      <c r="N512" s="1">
        <v>24.341566666666665</v>
      </c>
      <c r="O512" s="1" t="s">
        <v>27</v>
      </c>
      <c r="P512" s="1" t="s">
        <v>12021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24</v>
      </c>
      <c r="B513" s="1" t="s">
        <v>17</v>
      </c>
      <c r="C513" s="3">
        <v>319.0</v>
      </c>
      <c r="D513" s="1">
        <v>75.0</v>
      </c>
      <c r="E513" s="2"/>
      <c r="F513" s="1" t="s">
        <v>18</v>
      </c>
      <c r="G513" s="1" t="s">
        <v>19</v>
      </c>
      <c r="H513" s="1" t="s">
        <v>12022</v>
      </c>
      <c r="I513" s="1" t="s">
        <v>12023</v>
      </c>
      <c r="J513" s="1" t="s">
        <v>6361</v>
      </c>
      <c r="K513" s="2"/>
      <c r="L513" s="1">
        <v>552.0</v>
      </c>
      <c r="M513" s="1"/>
      <c r="N513" s="1">
        <v>7.3727</v>
      </c>
      <c r="O513" s="1" t="s">
        <v>27</v>
      </c>
      <c r="P513" s="1" t="s">
        <v>12024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98</v>
      </c>
      <c r="B514" s="1" t="s">
        <v>354</v>
      </c>
      <c r="C514" s="1">
        <v>987.0</v>
      </c>
      <c r="D514" s="1">
        <v>0.0</v>
      </c>
      <c r="E514" s="1" t="s">
        <v>12025</v>
      </c>
      <c r="F514" s="1" t="s">
        <v>30</v>
      </c>
      <c r="G514" s="1" t="s">
        <v>31</v>
      </c>
      <c r="H514" s="1" t="s">
        <v>12026</v>
      </c>
      <c r="I514" s="1" t="s">
        <v>12027</v>
      </c>
      <c r="J514" s="1" t="s">
        <v>12027</v>
      </c>
      <c r="K514" s="2"/>
      <c r="L514" s="1">
        <v>-12.0</v>
      </c>
      <c r="M514" s="1"/>
      <c r="N514" s="1">
        <v>7.7778833333333335</v>
      </c>
      <c r="O514" s="1" t="s">
        <v>10363</v>
      </c>
      <c r="P514" s="1" t="s">
        <v>12028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36</v>
      </c>
      <c r="B515" s="1" t="s">
        <v>17</v>
      </c>
      <c r="C515" s="1">
        <v>264.0</v>
      </c>
      <c r="D515" s="1">
        <v>0.0</v>
      </c>
      <c r="E515" s="1" t="s">
        <v>37</v>
      </c>
      <c r="F515" s="1" t="s">
        <v>30</v>
      </c>
      <c r="G515" s="1" t="s">
        <v>31</v>
      </c>
      <c r="H515" s="1" t="s">
        <v>12029</v>
      </c>
      <c r="I515" s="1" t="s">
        <v>12030</v>
      </c>
      <c r="J515" s="1" t="s">
        <v>12030</v>
      </c>
      <c r="K515" s="2"/>
      <c r="L515" s="1">
        <v>-7.0</v>
      </c>
      <c r="M515" s="1"/>
      <c r="N515" s="1">
        <v>7.161333333333333</v>
      </c>
      <c r="O515" s="1" t="s">
        <v>10396</v>
      </c>
      <c r="P515" s="1" t="s">
        <v>12031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24</v>
      </c>
      <c r="B516" s="1" t="s">
        <v>17</v>
      </c>
      <c r="C516" s="3">
        <v>228.0</v>
      </c>
      <c r="D516" s="1">
        <v>0.0</v>
      </c>
      <c r="E516" s="2"/>
      <c r="F516" s="1" t="s">
        <v>18</v>
      </c>
      <c r="G516" s="1" t="s">
        <v>19</v>
      </c>
      <c r="H516" s="1" t="s">
        <v>12032</v>
      </c>
      <c r="I516" s="1" t="s">
        <v>12033</v>
      </c>
      <c r="J516" s="1" t="s">
        <v>6361</v>
      </c>
      <c r="K516" s="2"/>
      <c r="L516" s="1">
        <v>565.0</v>
      </c>
      <c r="M516" s="1"/>
      <c r="N516" s="1">
        <v>9.468066666666667</v>
      </c>
      <c r="O516" s="1" t="s">
        <v>27</v>
      </c>
      <c r="P516" s="1" t="s">
        <v>12034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36</v>
      </c>
      <c r="B517" s="1" t="s">
        <v>17</v>
      </c>
      <c r="C517" s="1">
        <v>369.0</v>
      </c>
      <c r="D517" s="1">
        <v>0.0</v>
      </c>
      <c r="E517" s="1" t="s">
        <v>37</v>
      </c>
      <c r="F517" s="1" t="s">
        <v>30</v>
      </c>
      <c r="G517" s="1" t="s">
        <v>31</v>
      </c>
      <c r="H517" s="1" t="s">
        <v>12035</v>
      </c>
      <c r="I517" s="1" t="s">
        <v>12036</v>
      </c>
      <c r="J517" s="1" t="s">
        <v>12036</v>
      </c>
      <c r="K517" s="2"/>
      <c r="L517" s="1">
        <v>-5.0</v>
      </c>
      <c r="M517" s="1"/>
      <c r="N517" s="1">
        <v>9.373783333333334</v>
      </c>
      <c r="O517" s="1" t="s">
        <v>10396</v>
      </c>
      <c r="P517" s="1" t="s">
        <v>12037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36</v>
      </c>
      <c r="B518" s="1" t="s">
        <v>17</v>
      </c>
      <c r="C518" s="3">
        <v>264.0</v>
      </c>
      <c r="D518" s="1">
        <v>0.0</v>
      </c>
      <c r="E518" s="1" t="s">
        <v>37</v>
      </c>
      <c r="F518" s="1" t="s">
        <v>30</v>
      </c>
      <c r="G518" s="1" t="s">
        <v>31</v>
      </c>
      <c r="H518" s="1" t="s">
        <v>12038</v>
      </c>
      <c r="I518" s="1" t="s">
        <v>12039</v>
      </c>
      <c r="J518" s="1" t="s">
        <v>12039</v>
      </c>
      <c r="K518" s="2"/>
      <c r="L518" s="1">
        <v>-2.0</v>
      </c>
      <c r="M518" s="1"/>
      <c r="N518" s="1">
        <v>12.396233333333333</v>
      </c>
      <c r="O518" s="1" t="s">
        <v>10396</v>
      </c>
      <c r="P518" s="1" t="s">
        <v>10663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24</v>
      </c>
      <c r="B519" s="1" t="s">
        <v>17</v>
      </c>
      <c r="C519" s="1">
        <v>480.0</v>
      </c>
      <c r="D519" s="1">
        <v>138.0</v>
      </c>
      <c r="E519" s="2"/>
      <c r="F519" s="1" t="s">
        <v>18</v>
      </c>
      <c r="G519" s="1" t="s">
        <v>31</v>
      </c>
      <c r="H519" s="1" t="s">
        <v>12040</v>
      </c>
      <c r="I519" s="1" t="s">
        <v>12041</v>
      </c>
      <c r="J519" s="1" t="s">
        <v>6361</v>
      </c>
      <c r="K519" s="2"/>
      <c r="L519" s="1">
        <v>577.0</v>
      </c>
      <c r="M519" s="1"/>
      <c r="N519" s="1">
        <v>11.886616666666667</v>
      </c>
      <c r="O519" s="1" t="s">
        <v>27</v>
      </c>
      <c r="P519" s="1" t="s">
        <v>12042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24</v>
      </c>
      <c r="B520" s="1" t="s">
        <v>17</v>
      </c>
      <c r="C520" s="1">
        <v>658.0</v>
      </c>
      <c r="D520" s="1">
        <v>0.0</v>
      </c>
      <c r="E520" s="1" t="s">
        <v>11409</v>
      </c>
      <c r="F520" s="1" t="s">
        <v>62</v>
      </c>
      <c r="G520" s="1" t="s">
        <v>19</v>
      </c>
      <c r="H520" s="1" t="s">
        <v>12043</v>
      </c>
      <c r="I520" s="1" t="s">
        <v>12044</v>
      </c>
      <c r="J520" s="1" t="s">
        <v>12045</v>
      </c>
      <c r="K520" s="1" t="s">
        <v>12046</v>
      </c>
      <c r="L520" s="1">
        <v>-18.0</v>
      </c>
      <c r="M520" s="1">
        <v>0.020566666666666667</v>
      </c>
      <c r="N520" s="1">
        <v>12.697633333333334</v>
      </c>
      <c r="O520" s="1" t="s">
        <v>27</v>
      </c>
      <c r="P520" s="1" t="s">
        <v>12047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24</v>
      </c>
      <c r="B521" s="1" t="s">
        <v>17</v>
      </c>
      <c r="C521" s="1">
        <v>209.0</v>
      </c>
      <c r="D521" s="1">
        <v>50.0</v>
      </c>
      <c r="E521" s="2"/>
      <c r="F521" s="1" t="s">
        <v>18</v>
      </c>
      <c r="G521" s="1" t="s">
        <v>31</v>
      </c>
      <c r="H521" s="1" t="s">
        <v>12048</v>
      </c>
      <c r="I521" s="1" t="s">
        <v>12049</v>
      </c>
      <c r="J521" s="1" t="s">
        <v>6361</v>
      </c>
      <c r="K521" s="2"/>
      <c r="L521" s="1">
        <v>586.0</v>
      </c>
      <c r="M521" s="1"/>
      <c r="N521" s="1">
        <v>7.547016666666667</v>
      </c>
      <c r="O521" s="1" t="s">
        <v>27</v>
      </c>
      <c r="P521" s="1" t="s">
        <v>12050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36</v>
      </c>
      <c r="B522" s="1" t="s">
        <v>17</v>
      </c>
      <c r="C522" s="1">
        <v>264.0</v>
      </c>
      <c r="D522" s="1">
        <v>0.0</v>
      </c>
      <c r="E522" s="1" t="s">
        <v>37</v>
      </c>
      <c r="F522" s="1" t="s">
        <v>30</v>
      </c>
      <c r="G522" s="1" t="s">
        <v>31</v>
      </c>
      <c r="H522" s="1" t="s">
        <v>12051</v>
      </c>
      <c r="I522" s="1" t="s">
        <v>12052</v>
      </c>
      <c r="J522" s="1" t="s">
        <v>12052</v>
      </c>
      <c r="K522" s="2"/>
      <c r="L522" s="1">
        <v>-3.0</v>
      </c>
      <c r="M522" s="1"/>
      <c r="N522" s="1">
        <v>11.7227</v>
      </c>
      <c r="O522" s="1" t="s">
        <v>10396</v>
      </c>
      <c r="P522" s="1" t="s">
        <v>10458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29</v>
      </c>
      <c r="B523" s="1" t="s">
        <v>354</v>
      </c>
      <c r="C523" s="1">
        <v>538.0</v>
      </c>
      <c r="D523" s="1">
        <v>0.0</v>
      </c>
      <c r="E523" s="2"/>
      <c r="F523" s="1" t="s">
        <v>30</v>
      </c>
      <c r="G523" s="1" t="s">
        <v>31</v>
      </c>
      <c r="H523" s="1" t="s">
        <v>12053</v>
      </c>
      <c r="I523" s="1" t="s">
        <v>12054</v>
      </c>
      <c r="J523" s="1" t="s">
        <v>12054</v>
      </c>
      <c r="K523" s="2"/>
      <c r="L523" s="1">
        <v>-4.0</v>
      </c>
      <c r="M523" s="1"/>
      <c r="N523" s="1">
        <v>15.1904</v>
      </c>
      <c r="O523" s="1" t="s">
        <v>10363</v>
      </c>
      <c r="P523" s="1" t="s">
        <v>12055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29</v>
      </c>
      <c r="B524" s="1" t="s">
        <v>354</v>
      </c>
      <c r="C524" s="1">
        <v>289.0</v>
      </c>
      <c r="D524" s="1">
        <v>0.0</v>
      </c>
      <c r="E524" s="2"/>
      <c r="F524" s="1" t="s">
        <v>30</v>
      </c>
      <c r="G524" s="1" t="s">
        <v>31</v>
      </c>
      <c r="H524" s="1" t="s">
        <v>12056</v>
      </c>
      <c r="I524" s="1" t="s">
        <v>12057</v>
      </c>
      <c r="J524" s="1" t="s">
        <v>12057</v>
      </c>
      <c r="K524" s="2"/>
      <c r="L524" s="1">
        <v>3.0</v>
      </c>
      <c r="M524" s="1"/>
      <c r="N524" s="1">
        <v>18.256766666666667</v>
      </c>
      <c r="O524" s="1" t="s">
        <v>10363</v>
      </c>
      <c r="P524" s="1" t="s">
        <v>12058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29</v>
      </c>
      <c r="B525" s="1" t="s">
        <v>354</v>
      </c>
      <c r="C525" s="1">
        <v>478.0</v>
      </c>
      <c r="D525" s="1">
        <v>0.0</v>
      </c>
      <c r="E525" s="2"/>
      <c r="F525" s="1" t="s">
        <v>30</v>
      </c>
      <c r="G525" s="1" t="s">
        <v>31</v>
      </c>
      <c r="H525" s="1" t="s">
        <v>12059</v>
      </c>
      <c r="I525" s="1" t="s">
        <v>12060</v>
      </c>
      <c r="J525" s="1" t="s">
        <v>12060</v>
      </c>
      <c r="K525" s="2"/>
      <c r="L525" s="1">
        <v>4.0</v>
      </c>
      <c r="M525" s="1"/>
      <c r="N525" s="1">
        <v>19.2407</v>
      </c>
      <c r="O525" s="1" t="s">
        <v>10363</v>
      </c>
      <c r="P525" s="1" t="s">
        <v>12061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16</v>
      </c>
      <c r="B526" s="1" t="s">
        <v>17</v>
      </c>
      <c r="C526" s="1">
        <v>329.0</v>
      </c>
      <c r="D526" s="1">
        <v>0.0</v>
      </c>
      <c r="E526" s="2"/>
      <c r="F526" s="1" t="s">
        <v>18</v>
      </c>
      <c r="G526" s="1" t="s">
        <v>19</v>
      </c>
      <c r="H526" s="1" t="s">
        <v>12062</v>
      </c>
      <c r="I526" s="1" t="s">
        <v>12063</v>
      </c>
      <c r="J526" s="1" t="s">
        <v>6361</v>
      </c>
      <c r="K526" s="2"/>
      <c r="L526" s="1">
        <v>631.0</v>
      </c>
      <c r="M526" s="1"/>
      <c r="N526" s="1">
        <v>3.46845</v>
      </c>
      <c r="O526" s="1" t="s">
        <v>22</v>
      </c>
      <c r="P526" s="1" t="s">
        <v>12064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36</v>
      </c>
      <c r="B527" s="1" t="s">
        <v>17</v>
      </c>
      <c r="C527" s="1">
        <v>528.0</v>
      </c>
      <c r="D527" s="1">
        <v>0.0</v>
      </c>
      <c r="E527" s="1" t="s">
        <v>37</v>
      </c>
      <c r="F527" s="1" t="s">
        <v>30</v>
      </c>
      <c r="G527" s="1" t="s">
        <v>31</v>
      </c>
      <c r="H527" s="1" t="s">
        <v>12065</v>
      </c>
      <c r="I527" s="1" t="s">
        <v>12066</v>
      </c>
      <c r="J527" s="1" t="s">
        <v>12066</v>
      </c>
      <c r="K527" s="2"/>
      <c r="L527" s="1">
        <v>7.0</v>
      </c>
      <c r="M527" s="1"/>
      <c r="N527" s="1">
        <v>27.278383333333334</v>
      </c>
      <c r="O527" s="1" t="s">
        <v>10396</v>
      </c>
      <c r="P527" s="1" t="s">
        <v>12067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36</v>
      </c>
      <c r="B528" s="1" t="s">
        <v>17</v>
      </c>
      <c r="C528" s="1">
        <v>399.0</v>
      </c>
      <c r="D528" s="1">
        <v>0.0</v>
      </c>
      <c r="E528" s="1" t="s">
        <v>37</v>
      </c>
      <c r="F528" s="1" t="s">
        <v>30</v>
      </c>
      <c r="G528" s="1" t="s">
        <v>31</v>
      </c>
      <c r="H528" s="1" t="s">
        <v>12068</v>
      </c>
      <c r="I528" s="1" t="s">
        <v>12069</v>
      </c>
      <c r="J528" s="1" t="s">
        <v>12069</v>
      </c>
      <c r="K528" s="2"/>
      <c r="L528" s="1">
        <v>3.0</v>
      </c>
      <c r="M528" s="1"/>
      <c r="N528" s="1">
        <v>18.883366666666667</v>
      </c>
      <c r="O528" s="1" t="s">
        <v>10396</v>
      </c>
      <c r="P528" s="1" t="s">
        <v>12070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29</v>
      </c>
      <c r="B529" s="1" t="s">
        <v>354</v>
      </c>
      <c r="C529" s="1">
        <v>568.0</v>
      </c>
      <c r="D529" s="1">
        <v>0.0</v>
      </c>
      <c r="E529" s="2"/>
      <c r="F529" s="1" t="s">
        <v>30</v>
      </c>
      <c r="G529" s="1" t="s">
        <v>31</v>
      </c>
      <c r="H529" s="1" t="s">
        <v>12071</v>
      </c>
      <c r="I529" s="1" t="s">
        <v>12072</v>
      </c>
      <c r="J529" s="1" t="s">
        <v>12072</v>
      </c>
      <c r="K529" s="2"/>
      <c r="L529" s="1">
        <v>5.0</v>
      </c>
      <c r="M529" s="1"/>
      <c r="N529" s="1">
        <v>25.3263</v>
      </c>
      <c r="O529" s="1" t="s">
        <v>10363</v>
      </c>
      <c r="P529" s="1" t="s">
        <v>12073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29</v>
      </c>
      <c r="B530" s="1" t="s">
        <v>354</v>
      </c>
      <c r="C530" s="1">
        <v>886.0</v>
      </c>
      <c r="D530" s="1">
        <v>0.0</v>
      </c>
      <c r="E530" s="2"/>
      <c r="F530" s="1" t="s">
        <v>30</v>
      </c>
      <c r="G530" s="1" t="s">
        <v>31</v>
      </c>
      <c r="H530" s="1" t="s">
        <v>12074</v>
      </c>
      <c r="I530" s="1" t="s">
        <v>12075</v>
      </c>
      <c r="J530" s="1" t="s">
        <v>12075</v>
      </c>
      <c r="K530" s="2"/>
      <c r="L530" s="1">
        <v>7.0</v>
      </c>
      <c r="M530" s="1"/>
      <c r="N530" s="1">
        <v>27.53735</v>
      </c>
      <c r="O530" s="1" t="s">
        <v>10363</v>
      </c>
      <c r="P530" s="1" t="s">
        <v>12076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24</v>
      </c>
      <c r="B531" s="1" t="s">
        <v>17</v>
      </c>
      <c r="C531" s="1">
        <v>523.0</v>
      </c>
      <c r="D531" s="1">
        <v>0.0</v>
      </c>
      <c r="E531" s="1" t="s">
        <v>11409</v>
      </c>
      <c r="F531" s="1" t="s">
        <v>62</v>
      </c>
      <c r="G531" s="1" t="s">
        <v>31</v>
      </c>
      <c r="H531" s="1" t="s">
        <v>12077</v>
      </c>
      <c r="I531" s="1" t="s">
        <v>12078</v>
      </c>
      <c r="J531" s="1" t="s">
        <v>12079</v>
      </c>
      <c r="K531" s="1" t="s">
        <v>12080</v>
      </c>
      <c r="L531" s="1">
        <v>-12.0</v>
      </c>
      <c r="M531" s="1">
        <v>0.052</v>
      </c>
      <c r="N531" s="1">
        <v>16.0843</v>
      </c>
      <c r="O531" s="1" t="s">
        <v>27</v>
      </c>
      <c r="P531" s="1" t="s">
        <v>12081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16</v>
      </c>
      <c r="B532" s="1" t="s">
        <v>17</v>
      </c>
      <c r="C532" s="1">
        <v>20.0</v>
      </c>
      <c r="D532" s="1">
        <v>35.0</v>
      </c>
      <c r="E532" s="2"/>
      <c r="F532" s="1" t="s">
        <v>18</v>
      </c>
      <c r="G532" s="1" t="s">
        <v>19</v>
      </c>
      <c r="H532" s="1" t="s">
        <v>12082</v>
      </c>
      <c r="I532" s="1" t="s">
        <v>12083</v>
      </c>
      <c r="J532" s="1" t="s">
        <v>12083</v>
      </c>
      <c r="K532" s="2"/>
      <c r="L532" s="1">
        <v>6.0</v>
      </c>
      <c r="M532" s="1"/>
      <c r="N532" s="1">
        <v>12.643916666666666</v>
      </c>
      <c r="O532" s="1" t="s">
        <v>22</v>
      </c>
      <c r="P532" s="1" t="s">
        <v>12084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24</v>
      </c>
      <c r="B533" s="1" t="s">
        <v>17</v>
      </c>
      <c r="C533" s="1">
        <v>598.0</v>
      </c>
      <c r="D533" s="1">
        <v>145.0</v>
      </c>
      <c r="E533" s="2"/>
      <c r="F533" s="1" t="s">
        <v>18</v>
      </c>
      <c r="G533" s="1" t="s">
        <v>167</v>
      </c>
      <c r="H533" s="1" t="s">
        <v>12085</v>
      </c>
      <c r="I533" s="1" t="s">
        <v>12086</v>
      </c>
      <c r="J533" s="1" t="s">
        <v>6361</v>
      </c>
      <c r="K533" s="2"/>
      <c r="L533" s="1">
        <v>629.0</v>
      </c>
      <c r="M533" s="1"/>
      <c r="N533" s="1">
        <v>27.708233333333332</v>
      </c>
      <c r="O533" s="1" t="s">
        <v>27</v>
      </c>
      <c r="P533" s="1" t="s">
        <v>12087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24</v>
      </c>
      <c r="B534" s="1" t="s">
        <v>17</v>
      </c>
      <c r="C534" s="1">
        <v>620.0</v>
      </c>
      <c r="D534" s="1">
        <v>0.0</v>
      </c>
      <c r="E534" s="1" t="s">
        <v>11409</v>
      </c>
      <c r="F534" s="1" t="s">
        <v>62</v>
      </c>
      <c r="G534" s="1" t="s">
        <v>31</v>
      </c>
      <c r="H534" s="1" t="s">
        <v>12088</v>
      </c>
      <c r="I534" s="1" t="s">
        <v>12089</v>
      </c>
      <c r="J534" s="1" t="s">
        <v>12090</v>
      </c>
      <c r="K534" s="1" t="s">
        <v>12091</v>
      </c>
      <c r="L534" s="1">
        <v>3.0</v>
      </c>
      <c r="M534" s="1">
        <v>0.029833333333333333</v>
      </c>
      <c r="N534" s="1">
        <v>16.28145</v>
      </c>
      <c r="O534" s="1" t="s">
        <v>27</v>
      </c>
      <c r="P534" s="1" t="s">
        <v>12092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98</v>
      </c>
      <c r="B535" s="1" t="s">
        <v>354</v>
      </c>
      <c r="C535" s="1">
        <v>394.0</v>
      </c>
      <c r="D535" s="1">
        <v>0.0</v>
      </c>
      <c r="E535" s="1" t="s">
        <v>604</v>
      </c>
      <c r="F535" s="1" t="s">
        <v>30</v>
      </c>
      <c r="G535" s="1" t="s">
        <v>31</v>
      </c>
      <c r="H535" s="1" t="s">
        <v>12093</v>
      </c>
      <c r="I535" s="1" t="s">
        <v>12094</v>
      </c>
      <c r="J535" s="1" t="s">
        <v>12094</v>
      </c>
      <c r="K535" s="2"/>
      <c r="L535" s="1">
        <v>9.0</v>
      </c>
      <c r="M535" s="1"/>
      <c r="N535" s="1">
        <v>24.44255</v>
      </c>
      <c r="O535" s="1" t="s">
        <v>10363</v>
      </c>
      <c r="P535" s="1" t="s">
        <v>12095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24</v>
      </c>
      <c r="B536" s="1" t="s">
        <v>17</v>
      </c>
      <c r="C536" s="1">
        <v>467.0</v>
      </c>
      <c r="D536" s="1">
        <v>0.0</v>
      </c>
      <c r="E536" s="1" t="s">
        <v>11409</v>
      </c>
      <c r="F536" s="1" t="s">
        <v>62</v>
      </c>
      <c r="G536" s="1" t="s">
        <v>19</v>
      </c>
      <c r="H536" s="1" t="s">
        <v>12096</v>
      </c>
      <c r="I536" s="1" t="s">
        <v>12097</v>
      </c>
      <c r="J536" s="1" t="s">
        <v>12098</v>
      </c>
      <c r="K536" s="1" t="s">
        <v>12099</v>
      </c>
      <c r="L536" s="1">
        <v>-14.0</v>
      </c>
      <c r="M536" s="1">
        <v>0.03455</v>
      </c>
      <c r="N536" s="1">
        <v>6.5654</v>
      </c>
      <c r="O536" s="1" t="s">
        <v>27</v>
      </c>
      <c r="P536" s="1" t="s">
        <v>12100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24</v>
      </c>
      <c r="B537" s="1" t="s">
        <v>17</v>
      </c>
      <c r="C537" s="1">
        <v>398.0</v>
      </c>
      <c r="D537" s="1">
        <v>100.0</v>
      </c>
      <c r="E537" s="2"/>
      <c r="F537" s="1" t="s">
        <v>18</v>
      </c>
      <c r="G537" s="1" t="s">
        <v>31</v>
      </c>
      <c r="H537" s="1" t="s">
        <v>12101</v>
      </c>
      <c r="I537" s="1" t="s">
        <v>12102</v>
      </c>
      <c r="J537" s="1" t="s">
        <v>12102</v>
      </c>
      <c r="K537" s="2"/>
      <c r="L537" s="1">
        <v>0.0</v>
      </c>
      <c r="M537" s="1"/>
      <c r="N537" s="1">
        <v>18.26115</v>
      </c>
      <c r="O537" s="1" t="s">
        <v>27</v>
      </c>
      <c r="P537" s="1" t="s">
        <v>12103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24</v>
      </c>
      <c r="B538" s="1" t="s">
        <v>17</v>
      </c>
      <c r="C538" s="1">
        <v>267.0</v>
      </c>
      <c r="D538" s="1">
        <v>62.0</v>
      </c>
      <c r="E538" s="2"/>
      <c r="F538" s="1" t="s">
        <v>18</v>
      </c>
      <c r="G538" s="1" t="s">
        <v>19</v>
      </c>
      <c r="H538" s="1" t="s">
        <v>12104</v>
      </c>
      <c r="I538" s="1" t="s">
        <v>12105</v>
      </c>
      <c r="J538" s="1" t="s">
        <v>12105</v>
      </c>
      <c r="K538" s="2"/>
      <c r="L538" s="1">
        <v>-6.0</v>
      </c>
      <c r="M538" s="1"/>
      <c r="N538" s="1">
        <v>12.39365</v>
      </c>
      <c r="O538" s="1" t="s">
        <v>27</v>
      </c>
      <c r="P538" s="1" t="s">
        <v>12106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29</v>
      </c>
      <c r="B539" s="1" t="s">
        <v>354</v>
      </c>
      <c r="C539" s="3">
        <v>909.0</v>
      </c>
      <c r="D539" s="1">
        <v>0.0</v>
      </c>
      <c r="E539" s="2"/>
      <c r="F539" s="1" t="s">
        <v>30</v>
      </c>
      <c r="G539" s="1" t="s">
        <v>31</v>
      </c>
      <c r="H539" s="1" t="s">
        <v>12107</v>
      </c>
      <c r="I539" s="1" t="s">
        <v>12108</v>
      </c>
      <c r="J539" s="1" t="s">
        <v>12108</v>
      </c>
      <c r="K539" s="2"/>
      <c r="L539" s="1">
        <v>2.0</v>
      </c>
      <c r="M539" s="1"/>
      <c r="N539" s="1">
        <v>22.275916666666667</v>
      </c>
      <c r="O539" s="1" t="s">
        <v>10363</v>
      </c>
      <c r="P539" s="1" t="s">
        <v>12109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24</v>
      </c>
      <c r="B540" s="1" t="s">
        <v>17</v>
      </c>
      <c r="C540" s="1">
        <v>529.0</v>
      </c>
      <c r="D540" s="1">
        <v>29.0</v>
      </c>
      <c r="E540" s="1" t="s">
        <v>11409</v>
      </c>
      <c r="F540" s="1" t="s">
        <v>62</v>
      </c>
      <c r="G540" s="1" t="s">
        <v>31</v>
      </c>
      <c r="H540" s="1" t="s">
        <v>12110</v>
      </c>
      <c r="I540" s="1" t="s">
        <v>12111</v>
      </c>
      <c r="J540" s="1" t="s">
        <v>12112</v>
      </c>
      <c r="K540" s="1" t="s">
        <v>12113</v>
      </c>
      <c r="L540" s="1">
        <v>0.0</v>
      </c>
      <c r="M540" s="1">
        <v>0.013933333333333334</v>
      </c>
      <c r="N540" s="1">
        <v>22.562266666666666</v>
      </c>
      <c r="O540" s="1" t="s">
        <v>27</v>
      </c>
      <c r="P540" s="1" t="s">
        <v>12114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36</v>
      </c>
      <c r="B541" s="1" t="s">
        <v>17</v>
      </c>
      <c r="C541" s="3">
        <v>394.0</v>
      </c>
      <c r="D541" s="1">
        <v>0.0</v>
      </c>
      <c r="E541" s="1" t="s">
        <v>37</v>
      </c>
      <c r="F541" s="1" t="s">
        <v>30</v>
      </c>
      <c r="G541" s="1" t="s">
        <v>31</v>
      </c>
      <c r="H541" s="1" t="s">
        <v>12115</v>
      </c>
      <c r="I541" s="1" t="s">
        <v>12116</v>
      </c>
      <c r="J541" s="1" t="s">
        <v>12116</v>
      </c>
      <c r="K541" s="2"/>
      <c r="L541" s="1">
        <v>0.0</v>
      </c>
      <c r="M541" s="1"/>
      <c r="N541" s="1">
        <v>15.29295</v>
      </c>
      <c r="O541" s="1" t="s">
        <v>10396</v>
      </c>
      <c r="P541" s="1" t="s">
        <v>12117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16</v>
      </c>
      <c r="B542" s="1" t="s">
        <v>17</v>
      </c>
      <c r="C542" s="1">
        <v>119.0</v>
      </c>
      <c r="D542" s="1">
        <v>0.0</v>
      </c>
      <c r="E542" s="2"/>
      <c r="F542" s="1" t="s">
        <v>18</v>
      </c>
      <c r="G542" s="1" t="s">
        <v>19</v>
      </c>
      <c r="H542" s="1" t="s">
        <v>12118</v>
      </c>
      <c r="I542" s="1" t="s">
        <v>12119</v>
      </c>
      <c r="J542" s="1" t="s">
        <v>12119</v>
      </c>
      <c r="K542" s="2"/>
      <c r="L542" s="1">
        <v>0.0</v>
      </c>
      <c r="M542" s="1"/>
      <c r="N542" s="1">
        <v>6.3013</v>
      </c>
      <c r="O542" s="1" t="s">
        <v>22</v>
      </c>
      <c r="P542" s="1" t="s">
        <v>12120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36</v>
      </c>
      <c r="B543" s="1" t="s">
        <v>17</v>
      </c>
      <c r="C543" s="1">
        <v>528.0</v>
      </c>
      <c r="D543" s="1">
        <v>0.0</v>
      </c>
      <c r="E543" s="1" t="s">
        <v>37</v>
      </c>
      <c r="F543" s="1" t="s">
        <v>30</v>
      </c>
      <c r="G543" s="1" t="s">
        <v>31</v>
      </c>
      <c r="H543" s="1" t="s">
        <v>12121</v>
      </c>
      <c r="I543" s="1" t="s">
        <v>12122</v>
      </c>
      <c r="J543" s="1" t="s">
        <v>12122</v>
      </c>
      <c r="K543" s="2"/>
      <c r="L543" s="1">
        <v>-7.0</v>
      </c>
      <c r="M543" s="1"/>
      <c r="N543" s="1">
        <v>12.5624</v>
      </c>
      <c r="O543" s="1" t="s">
        <v>10396</v>
      </c>
      <c r="P543" s="1" t="s">
        <v>12123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24</v>
      </c>
      <c r="B544" s="1" t="s">
        <v>17</v>
      </c>
      <c r="C544" s="1">
        <v>571.0</v>
      </c>
      <c r="D544" s="1">
        <v>29.0</v>
      </c>
      <c r="E544" s="1" t="s">
        <v>11409</v>
      </c>
      <c r="F544" s="1" t="s">
        <v>62</v>
      </c>
      <c r="G544" s="1" t="s">
        <v>31</v>
      </c>
      <c r="H544" s="1" t="s">
        <v>12124</v>
      </c>
      <c r="I544" s="1" t="s">
        <v>12125</v>
      </c>
      <c r="J544" s="1" t="s">
        <v>12126</v>
      </c>
      <c r="K544" s="1" t="s">
        <v>12127</v>
      </c>
      <c r="L544" s="1">
        <v>-12.0</v>
      </c>
      <c r="M544" s="1">
        <v>0.012383333333333333</v>
      </c>
      <c r="N544" s="1">
        <v>15.507216666666666</v>
      </c>
      <c r="O544" s="1" t="s">
        <v>27</v>
      </c>
      <c r="P544" s="1" t="s">
        <v>12128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29</v>
      </c>
      <c r="B545" s="1" t="s">
        <v>354</v>
      </c>
      <c r="C545" s="1">
        <v>528.0</v>
      </c>
      <c r="D545" s="1">
        <v>0.0</v>
      </c>
      <c r="E545" s="2"/>
      <c r="F545" s="1" t="s">
        <v>30</v>
      </c>
      <c r="G545" s="1" t="s">
        <v>31</v>
      </c>
      <c r="H545" s="1" t="s">
        <v>12129</v>
      </c>
      <c r="I545" s="1" t="s">
        <v>12130</v>
      </c>
      <c r="J545" s="1" t="s">
        <v>12130</v>
      </c>
      <c r="K545" s="2"/>
      <c r="L545" s="1">
        <v>-7.0</v>
      </c>
      <c r="M545" s="1"/>
      <c r="N545" s="1">
        <v>12.327533333333333</v>
      </c>
      <c r="O545" s="1" t="s">
        <v>10363</v>
      </c>
      <c r="P545" s="1" t="s">
        <v>12131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36</v>
      </c>
      <c r="B546" s="1" t="s">
        <v>17</v>
      </c>
      <c r="C546" s="1">
        <v>289.0</v>
      </c>
      <c r="D546" s="1">
        <v>0.0</v>
      </c>
      <c r="E546" s="1" t="s">
        <v>37</v>
      </c>
      <c r="F546" s="1" t="s">
        <v>30</v>
      </c>
      <c r="G546" s="1" t="s">
        <v>31</v>
      </c>
      <c r="H546" s="1" t="s">
        <v>12132</v>
      </c>
      <c r="I546" s="1" t="s">
        <v>12133</v>
      </c>
      <c r="J546" s="1" t="s">
        <v>12133</v>
      </c>
      <c r="K546" s="2"/>
      <c r="L546" s="1">
        <v>-8.0</v>
      </c>
      <c r="M546" s="1"/>
      <c r="N546" s="1">
        <v>6.705466666666666</v>
      </c>
      <c r="O546" s="1" t="s">
        <v>10396</v>
      </c>
      <c r="P546" s="1" t="s">
        <v>10666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24</v>
      </c>
      <c r="B547" s="1" t="s">
        <v>17</v>
      </c>
      <c r="C547" s="1">
        <v>295.0</v>
      </c>
      <c r="D547" s="1">
        <v>69.0</v>
      </c>
      <c r="E547" s="2"/>
      <c r="F547" s="1" t="s">
        <v>18</v>
      </c>
      <c r="G547" s="1" t="s">
        <v>167</v>
      </c>
      <c r="H547" s="1" t="s">
        <v>12134</v>
      </c>
      <c r="I547" s="1" t="s">
        <v>12135</v>
      </c>
      <c r="J547" s="1" t="s">
        <v>6361</v>
      </c>
      <c r="K547" s="2"/>
      <c r="L547" s="1">
        <v>584.0</v>
      </c>
      <c r="M547" s="1"/>
      <c r="N547" s="1">
        <v>175.15968333333333</v>
      </c>
      <c r="O547" s="1" t="s">
        <v>27</v>
      </c>
      <c r="P547" s="1" t="s">
        <v>12136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98</v>
      </c>
      <c r="B548" s="1" t="s">
        <v>354</v>
      </c>
      <c r="C548" s="1">
        <v>415.0</v>
      </c>
      <c r="D548" s="1">
        <v>0.0</v>
      </c>
      <c r="E548" s="1" t="s">
        <v>12137</v>
      </c>
      <c r="F548" s="1" t="s">
        <v>30</v>
      </c>
      <c r="G548" s="1" t="s">
        <v>31</v>
      </c>
      <c r="H548" s="1" t="s">
        <v>12138</v>
      </c>
      <c r="I548" s="1" t="s">
        <v>12139</v>
      </c>
      <c r="J548" s="1" t="s">
        <v>12139</v>
      </c>
      <c r="K548" s="2"/>
      <c r="L548" s="1">
        <v>-5.0</v>
      </c>
      <c r="M548" s="1"/>
      <c r="N548" s="1">
        <v>9.252933333333333</v>
      </c>
      <c r="O548" s="1" t="s">
        <v>10363</v>
      </c>
      <c r="P548" s="1" t="s">
        <v>12140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24</v>
      </c>
      <c r="B549" s="1" t="s">
        <v>17</v>
      </c>
      <c r="C549" s="1">
        <v>250.0</v>
      </c>
      <c r="D549" s="1">
        <v>0.0</v>
      </c>
      <c r="E549" s="1" t="s">
        <v>10430</v>
      </c>
      <c r="F549" s="1" t="s">
        <v>62</v>
      </c>
      <c r="G549" s="1" t="s">
        <v>31</v>
      </c>
      <c r="H549" s="1" t="s">
        <v>12141</v>
      </c>
      <c r="I549" s="1" t="s">
        <v>12142</v>
      </c>
      <c r="J549" s="1" t="s">
        <v>12143</v>
      </c>
      <c r="K549" s="1" t="s">
        <v>12144</v>
      </c>
      <c r="L549" s="1">
        <v>-10.0</v>
      </c>
      <c r="M549" s="1">
        <v>0.010883333333333333</v>
      </c>
      <c r="N549" s="1">
        <v>8.188016666666666</v>
      </c>
      <c r="O549" s="1" t="s">
        <v>27</v>
      </c>
      <c r="P549" s="1" t="s">
        <v>10506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16</v>
      </c>
      <c r="B550" s="1" t="s">
        <v>17</v>
      </c>
      <c r="C550" s="3">
        <v>309.0</v>
      </c>
      <c r="D550" s="1">
        <v>0.0</v>
      </c>
      <c r="E550" s="2"/>
      <c r="F550" s="1" t="s">
        <v>18</v>
      </c>
      <c r="G550" s="1" t="s">
        <v>19</v>
      </c>
      <c r="H550" s="1" t="s">
        <v>12145</v>
      </c>
      <c r="I550" s="1" t="s">
        <v>12146</v>
      </c>
      <c r="J550" s="1" t="s">
        <v>12146</v>
      </c>
      <c r="K550" s="2"/>
      <c r="L550" s="1">
        <v>1.0</v>
      </c>
      <c r="M550" s="1"/>
      <c r="N550" s="1">
        <v>7.919866666666667</v>
      </c>
      <c r="O550" s="1" t="s">
        <v>22</v>
      </c>
      <c r="P550" s="1" t="s">
        <v>12147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36</v>
      </c>
      <c r="B551" s="1" t="s">
        <v>17</v>
      </c>
      <c r="C551" s="1">
        <v>294.0</v>
      </c>
      <c r="D551" s="1">
        <v>0.0</v>
      </c>
      <c r="E551" s="1" t="s">
        <v>37</v>
      </c>
      <c r="F551" s="1" t="s">
        <v>30</v>
      </c>
      <c r="G551" s="1" t="s">
        <v>31</v>
      </c>
      <c r="H551" s="1" t="s">
        <v>12148</v>
      </c>
      <c r="I551" s="1" t="s">
        <v>12149</v>
      </c>
      <c r="J551" s="1" t="s">
        <v>12149</v>
      </c>
      <c r="K551" s="2"/>
      <c r="L551" s="1">
        <v>-5.0</v>
      </c>
      <c r="M551" s="1"/>
      <c r="N551" s="1">
        <v>9.212366666666666</v>
      </c>
      <c r="O551" s="1" t="s">
        <v>10396</v>
      </c>
      <c r="P551" s="1" t="s">
        <v>12150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24</v>
      </c>
      <c r="B552" s="1" t="s">
        <v>17</v>
      </c>
      <c r="C552" s="1">
        <v>318.0</v>
      </c>
      <c r="D552" s="1">
        <v>50.0</v>
      </c>
      <c r="E552" s="2"/>
      <c r="F552" s="1" t="s">
        <v>18</v>
      </c>
      <c r="G552" s="1" t="s">
        <v>167</v>
      </c>
      <c r="H552" s="1" t="s">
        <v>12151</v>
      </c>
      <c r="I552" s="1" t="s">
        <v>12152</v>
      </c>
      <c r="J552" s="1" t="s">
        <v>12152</v>
      </c>
      <c r="K552" s="2"/>
      <c r="L552" s="1">
        <v>-9.0</v>
      </c>
      <c r="M552" s="1"/>
      <c r="N552" s="1">
        <v>10.475666666666667</v>
      </c>
      <c r="O552" s="1" t="s">
        <v>27</v>
      </c>
      <c r="P552" s="1" t="s">
        <v>12153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36</v>
      </c>
      <c r="B553" s="1" t="s">
        <v>17</v>
      </c>
      <c r="C553" s="1">
        <v>329.0</v>
      </c>
      <c r="D553" s="1">
        <v>0.0</v>
      </c>
      <c r="E553" s="1" t="s">
        <v>37</v>
      </c>
      <c r="F553" s="1" t="s">
        <v>30</v>
      </c>
      <c r="G553" s="1" t="s">
        <v>31</v>
      </c>
      <c r="H553" s="1" t="s">
        <v>12154</v>
      </c>
      <c r="I553" s="1" t="s">
        <v>12155</v>
      </c>
      <c r="J553" s="1" t="s">
        <v>12155</v>
      </c>
      <c r="K553" s="2"/>
      <c r="L553" s="1">
        <v>-5.0</v>
      </c>
      <c r="M553" s="1"/>
      <c r="N553" s="1">
        <v>9.052783333333334</v>
      </c>
      <c r="O553" s="1" t="s">
        <v>10396</v>
      </c>
      <c r="P553" s="1" t="s">
        <v>12156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98</v>
      </c>
      <c r="B554" s="1" t="s">
        <v>17</v>
      </c>
      <c r="C554" s="3">
        <v>439.0</v>
      </c>
      <c r="D554" s="1">
        <v>0.0</v>
      </c>
      <c r="E554" s="1" t="s">
        <v>12157</v>
      </c>
      <c r="F554" s="1" t="s">
        <v>30</v>
      </c>
      <c r="G554" s="1" t="s">
        <v>31</v>
      </c>
      <c r="H554" s="1" t="s">
        <v>12158</v>
      </c>
      <c r="I554" s="1" t="s">
        <v>12159</v>
      </c>
      <c r="J554" s="1" t="s">
        <v>12159</v>
      </c>
      <c r="K554" s="2"/>
      <c r="L554" s="1">
        <v>-7.0</v>
      </c>
      <c r="M554" s="1"/>
      <c r="N554" s="1">
        <v>7.690833333333333</v>
      </c>
      <c r="O554" s="1" t="s">
        <v>10363</v>
      </c>
      <c r="P554" s="1" t="s">
        <v>12160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24</v>
      </c>
      <c r="B555" s="1" t="s">
        <v>17</v>
      </c>
      <c r="C555" s="3">
        <v>422.0</v>
      </c>
      <c r="D555" s="1">
        <v>106.0</v>
      </c>
      <c r="E555" s="2"/>
      <c r="F555" s="1" t="s">
        <v>18</v>
      </c>
      <c r="G555" s="1" t="s">
        <v>167</v>
      </c>
      <c r="H555" s="1" t="s">
        <v>12161</v>
      </c>
      <c r="I555" s="1" t="s">
        <v>12162</v>
      </c>
      <c r="J555" s="1" t="s">
        <v>12162</v>
      </c>
      <c r="K555" s="2"/>
      <c r="L555" s="1">
        <v>-7.0</v>
      </c>
      <c r="M555" s="1"/>
      <c r="N555" s="1">
        <v>12.5124</v>
      </c>
      <c r="O555" s="1" t="s">
        <v>27</v>
      </c>
      <c r="P555" s="1" t="s">
        <v>12163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29</v>
      </c>
      <c r="B556" s="1" t="s">
        <v>17</v>
      </c>
      <c r="C556" s="1">
        <v>426.0</v>
      </c>
      <c r="D556" s="1">
        <v>0.0</v>
      </c>
      <c r="E556" s="2"/>
      <c r="F556" s="1" t="s">
        <v>30</v>
      </c>
      <c r="G556" s="1" t="s">
        <v>31</v>
      </c>
      <c r="H556" s="1" t="s">
        <v>12164</v>
      </c>
      <c r="I556" s="1" t="s">
        <v>12165</v>
      </c>
      <c r="J556" s="1" t="s">
        <v>12165</v>
      </c>
      <c r="K556" s="2"/>
      <c r="L556" s="1">
        <v>-5.0</v>
      </c>
      <c r="M556" s="1"/>
      <c r="N556" s="1">
        <v>9.1544</v>
      </c>
      <c r="O556" s="1" t="s">
        <v>10363</v>
      </c>
      <c r="P556" s="1" t="s">
        <v>12166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24</v>
      </c>
      <c r="B557" s="1" t="s">
        <v>17</v>
      </c>
      <c r="C557" s="1">
        <v>747.0</v>
      </c>
      <c r="D557" s="1">
        <v>0.0</v>
      </c>
      <c r="E557" s="1" t="s">
        <v>10430</v>
      </c>
      <c r="F557" s="1" t="s">
        <v>62</v>
      </c>
      <c r="G557" s="1" t="s">
        <v>19</v>
      </c>
      <c r="H557" s="1" t="s">
        <v>12167</v>
      </c>
      <c r="I557" s="1" t="s">
        <v>12168</v>
      </c>
      <c r="J557" s="1" t="s">
        <v>12169</v>
      </c>
      <c r="K557" s="1" t="s">
        <v>12170</v>
      </c>
      <c r="L557" s="1">
        <v>-5.0</v>
      </c>
      <c r="M557" s="1">
        <v>34.97303333333333</v>
      </c>
      <c r="N557" s="1">
        <v>116.41085</v>
      </c>
      <c r="O557" s="1" t="s">
        <v>27</v>
      </c>
      <c r="P557" s="1" t="s">
        <v>12171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36</v>
      </c>
      <c r="B558" s="3" t="s">
        <v>17</v>
      </c>
      <c r="C558" s="1">
        <v>405.0</v>
      </c>
      <c r="D558" s="1">
        <v>0.0</v>
      </c>
      <c r="E558" s="1" t="s">
        <v>37</v>
      </c>
      <c r="F558" s="1" t="s">
        <v>30</v>
      </c>
      <c r="G558" s="1" t="s">
        <v>31</v>
      </c>
      <c r="H558" s="1" t="s">
        <v>12172</v>
      </c>
      <c r="I558" s="1" t="s">
        <v>12173</v>
      </c>
      <c r="J558" s="1" t="s">
        <v>12173</v>
      </c>
      <c r="K558" s="2"/>
      <c r="L558" s="1">
        <v>-7.0</v>
      </c>
      <c r="M558" s="1"/>
      <c r="N558" s="1">
        <v>7.369816666666667</v>
      </c>
      <c r="O558" s="1" t="s">
        <v>10396</v>
      </c>
      <c r="P558" s="1" t="s">
        <v>12174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24</v>
      </c>
      <c r="B559" s="1" t="s">
        <v>17</v>
      </c>
      <c r="C559" s="1">
        <v>259.0</v>
      </c>
      <c r="D559" s="1">
        <v>0.0</v>
      </c>
      <c r="E559" s="1" t="s">
        <v>10430</v>
      </c>
      <c r="F559" s="1" t="s">
        <v>62</v>
      </c>
      <c r="G559" s="1" t="s">
        <v>31</v>
      </c>
      <c r="H559" s="1" t="s">
        <v>12175</v>
      </c>
      <c r="I559" s="1" t="s">
        <v>12176</v>
      </c>
      <c r="J559" s="1" t="s">
        <v>12177</v>
      </c>
      <c r="K559" s="1" t="s">
        <v>12178</v>
      </c>
      <c r="L559" s="1">
        <v>-6.0</v>
      </c>
      <c r="M559" s="1">
        <v>0.016933333333333335</v>
      </c>
      <c r="N559" s="1">
        <v>9.844933333333334</v>
      </c>
      <c r="O559" s="1" t="s">
        <v>27</v>
      </c>
      <c r="P559" s="1" t="s">
        <v>12179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98</v>
      </c>
      <c r="B560" s="1" t="s">
        <v>17</v>
      </c>
      <c r="C560" s="1">
        <v>329.0</v>
      </c>
      <c r="D560" s="1">
        <v>0.0</v>
      </c>
      <c r="E560" s="1" t="s">
        <v>2752</v>
      </c>
      <c r="F560" s="1" t="s">
        <v>30</v>
      </c>
      <c r="G560" s="1" t="s">
        <v>31</v>
      </c>
      <c r="H560" s="1" t="s">
        <v>12180</v>
      </c>
      <c r="I560" s="1" t="s">
        <v>12181</v>
      </c>
      <c r="J560" s="1" t="s">
        <v>12181</v>
      </c>
      <c r="K560" s="2"/>
      <c r="L560" s="1">
        <v>-5.0</v>
      </c>
      <c r="M560" s="1"/>
      <c r="N560" s="1">
        <v>9.2169</v>
      </c>
      <c r="O560" s="1" t="s">
        <v>10363</v>
      </c>
      <c r="P560" s="1" t="s">
        <v>12182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36</v>
      </c>
      <c r="B561" s="1" t="s">
        <v>17</v>
      </c>
      <c r="C561" s="1">
        <v>443.0</v>
      </c>
      <c r="D561" s="1">
        <v>0.0</v>
      </c>
      <c r="E561" s="1" t="s">
        <v>37</v>
      </c>
      <c r="F561" s="1" t="s">
        <v>30</v>
      </c>
      <c r="G561" s="1" t="s">
        <v>31</v>
      </c>
      <c r="H561" s="1" t="s">
        <v>12183</v>
      </c>
      <c r="I561" s="1" t="s">
        <v>12184</v>
      </c>
      <c r="J561" s="1" t="s">
        <v>12184</v>
      </c>
      <c r="K561" s="2"/>
      <c r="L561" s="1">
        <v>-7.0</v>
      </c>
      <c r="M561" s="1"/>
      <c r="N561" s="1">
        <v>7.64135</v>
      </c>
      <c r="O561" s="1" t="s">
        <v>10396</v>
      </c>
      <c r="P561" s="1" t="s">
        <v>12185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24</v>
      </c>
      <c r="B562" s="1" t="s">
        <v>17</v>
      </c>
      <c r="C562" s="1">
        <v>638.0</v>
      </c>
      <c r="D562" s="1">
        <v>0.0</v>
      </c>
      <c r="E562" s="1" t="s">
        <v>10430</v>
      </c>
      <c r="F562" s="1" t="s">
        <v>62</v>
      </c>
      <c r="G562" s="1" t="s">
        <v>31</v>
      </c>
      <c r="H562" s="1" t="s">
        <v>12186</v>
      </c>
      <c r="I562" s="1" t="s">
        <v>12187</v>
      </c>
      <c r="J562" s="1" t="s">
        <v>12188</v>
      </c>
      <c r="K562" s="1" t="s">
        <v>12189</v>
      </c>
      <c r="L562" s="1">
        <v>-10.0</v>
      </c>
      <c r="M562" s="1">
        <v>0.017983333333333334</v>
      </c>
      <c r="N562" s="1">
        <v>8.245883333333333</v>
      </c>
      <c r="O562" s="1" t="s">
        <v>27</v>
      </c>
      <c r="P562" s="1" t="s">
        <v>12190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16</v>
      </c>
      <c r="B563" s="1" t="s">
        <v>17</v>
      </c>
      <c r="C563" s="1">
        <v>119.0</v>
      </c>
      <c r="D563" s="1">
        <v>0.0</v>
      </c>
      <c r="E563" s="2"/>
      <c r="F563" s="1" t="s">
        <v>18</v>
      </c>
      <c r="G563" s="1" t="s">
        <v>19</v>
      </c>
      <c r="H563" s="1" t="s">
        <v>12191</v>
      </c>
      <c r="I563" s="1" t="s">
        <v>12192</v>
      </c>
      <c r="J563" s="1" t="s">
        <v>12192</v>
      </c>
      <c r="K563" s="2"/>
      <c r="L563" s="1">
        <v>0.0</v>
      </c>
      <c r="M563" s="1"/>
      <c r="N563" s="1">
        <v>5.097783333333333</v>
      </c>
      <c r="O563" s="1" t="s">
        <v>22</v>
      </c>
      <c r="P563" s="1" t="s">
        <v>12193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29</v>
      </c>
      <c r="B564" s="1" t="s">
        <v>17</v>
      </c>
      <c r="C564" s="1">
        <v>329.0</v>
      </c>
      <c r="D564" s="1">
        <v>0.0</v>
      </c>
      <c r="E564" s="2"/>
      <c r="F564" s="1" t="s">
        <v>30</v>
      </c>
      <c r="G564" s="1" t="s">
        <v>31</v>
      </c>
      <c r="H564" s="1" t="s">
        <v>12194</v>
      </c>
      <c r="I564" s="1" t="s">
        <v>12195</v>
      </c>
      <c r="J564" s="1" t="s">
        <v>12195</v>
      </c>
      <c r="K564" s="2"/>
      <c r="L564" s="1">
        <v>-6.0</v>
      </c>
      <c r="M564" s="1"/>
      <c r="N564" s="1">
        <v>8.4271</v>
      </c>
      <c r="O564" s="1" t="s">
        <v>10363</v>
      </c>
      <c r="P564" s="1" t="s">
        <v>12196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36</v>
      </c>
      <c r="B565" s="1" t="s">
        <v>17</v>
      </c>
      <c r="C565" s="1">
        <v>346.0</v>
      </c>
      <c r="D565" s="1">
        <v>0.0</v>
      </c>
      <c r="E565" s="1" t="s">
        <v>37</v>
      </c>
      <c r="F565" s="1" t="s">
        <v>30</v>
      </c>
      <c r="G565" s="1" t="s">
        <v>31</v>
      </c>
      <c r="H565" s="1" t="s">
        <v>12197</v>
      </c>
      <c r="I565" s="1" t="s">
        <v>12198</v>
      </c>
      <c r="J565" s="1" t="s">
        <v>12198</v>
      </c>
      <c r="K565" s="2"/>
      <c r="L565" s="1">
        <v>-6.0</v>
      </c>
      <c r="M565" s="1"/>
      <c r="N565" s="1">
        <v>8.307533333333334</v>
      </c>
      <c r="O565" s="1" t="s">
        <v>10396</v>
      </c>
      <c r="P565" s="1" t="s">
        <v>12199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36</v>
      </c>
      <c r="B566" s="1" t="s">
        <v>17</v>
      </c>
      <c r="C566" s="1">
        <v>321.0</v>
      </c>
      <c r="D566" s="1">
        <v>0.0</v>
      </c>
      <c r="E566" s="1" t="s">
        <v>37</v>
      </c>
      <c r="F566" s="1" t="s">
        <v>30</v>
      </c>
      <c r="G566" s="1" t="s">
        <v>31</v>
      </c>
      <c r="H566" s="1" t="s">
        <v>12200</v>
      </c>
      <c r="I566" s="1" t="s">
        <v>12201</v>
      </c>
      <c r="J566" s="1" t="s">
        <v>12201</v>
      </c>
      <c r="K566" s="2"/>
      <c r="L566" s="1">
        <v>-7.0</v>
      </c>
      <c r="M566" s="1"/>
      <c r="N566" s="1">
        <v>8.00065</v>
      </c>
      <c r="O566" s="1" t="s">
        <v>10396</v>
      </c>
      <c r="P566" s="1" t="s">
        <v>12202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29</v>
      </c>
      <c r="B567" s="1" t="s">
        <v>17</v>
      </c>
      <c r="C567" s="1">
        <v>413.0</v>
      </c>
      <c r="D567" s="1">
        <v>0.0</v>
      </c>
      <c r="E567" s="2"/>
      <c r="F567" s="1" t="s">
        <v>30</v>
      </c>
      <c r="G567" s="1" t="s">
        <v>31</v>
      </c>
      <c r="H567" s="1" t="s">
        <v>12203</v>
      </c>
      <c r="I567" s="1" t="s">
        <v>12204</v>
      </c>
      <c r="J567" s="1" t="s">
        <v>12204</v>
      </c>
      <c r="K567" s="2"/>
      <c r="L567" s="1">
        <v>-6.0</v>
      </c>
      <c r="M567" s="1"/>
      <c r="N567" s="1">
        <v>8.581933333333334</v>
      </c>
      <c r="O567" s="1" t="s">
        <v>10363</v>
      </c>
      <c r="P567" s="1" t="s">
        <v>12205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24</v>
      </c>
      <c r="B568" s="1" t="s">
        <v>17</v>
      </c>
      <c r="C568" s="1">
        <v>295.0</v>
      </c>
      <c r="D568" s="1">
        <v>14.0</v>
      </c>
      <c r="E568" s="1" t="s">
        <v>10430</v>
      </c>
      <c r="F568" s="1" t="s">
        <v>62</v>
      </c>
      <c r="G568" s="1" t="s">
        <v>31</v>
      </c>
      <c r="H568" s="1" t="s">
        <v>12206</v>
      </c>
      <c r="I568" s="1" t="s">
        <v>12207</v>
      </c>
      <c r="J568" s="1" t="s">
        <v>12208</v>
      </c>
      <c r="K568" s="1" t="s">
        <v>12209</v>
      </c>
      <c r="L568" s="1">
        <v>1.0</v>
      </c>
      <c r="M568" s="1">
        <v>0.009266666666666666</v>
      </c>
      <c r="N568" s="1">
        <v>11.0805</v>
      </c>
      <c r="O568" s="1" t="s">
        <v>27</v>
      </c>
      <c r="P568" s="1" t="s">
        <v>12210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29</v>
      </c>
      <c r="B569" s="1" t="s">
        <v>17</v>
      </c>
      <c r="C569" s="1">
        <v>381.0</v>
      </c>
      <c r="D569" s="1">
        <v>0.0</v>
      </c>
      <c r="E569" s="2"/>
      <c r="F569" s="1" t="s">
        <v>30</v>
      </c>
      <c r="G569" s="1" t="s">
        <v>31</v>
      </c>
      <c r="H569" s="1" t="s">
        <v>12211</v>
      </c>
      <c r="I569" s="1" t="s">
        <v>12212</v>
      </c>
      <c r="J569" s="1" t="s">
        <v>12212</v>
      </c>
      <c r="K569" s="2"/>
      <c r="L569" s="1">
        <v>-2.0</v>
      </c>
      <c r="M569" s="1"/>
      <c r="N569" s="1">
        <v>12.537866666666666</v>
      </c>
      <c r="O569" s="1" t="s">
        <v>10363</v>
      </c>
      <c r="P569" s="1" t="s">
        <v>12213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24</v>
      </c>
      <c r="B570" s="1" t="s">
        <v>17</v>
      </c>
      <c r="C570" s="1">
        <v>638.0</v>
      </c>
      <c r="D570" s="1">
        <v>0.0</v>
      </c>
      <c r="E570" s="1" t="s">
        <v>10430</v>
      </c>
      <c r="F570" s="1" t="s">
        <v>62</v>
      </c>
      <c r="G570" s="1" t="s">
        <v>31</v>
      </c>
      <c r="H570" s="1" t="s">
        <v>12214</v>
      </c>
      <c r="I570" s="1" t="s">
        <v>12215</v>
      </c>
      <c r="J570" s="1" t="s">
        <v>12216</v>
      </c>
      <c r="K570" s="1" t="s">
        <v>12217</v>
      </c>
      <c r="L570" s="1">
        <v>0.0</v>
      </c>
      <c r="M570" s="1">
        <v>0.010683333333333333</v>
      </c>
      <c r="N570" s="1">
        <v>21.721383333333332</v>
      </c>
      <c r="O570" s="1" t="s">
        <v>27</v>
      </c>
      <c r="P570" s="1" t="s">
        <v>12218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16</v>
      </c>
      <c r="B571" s="1" t="s">
        <v>17</v>
      </c>
      <c r="C571" s="1">
        <v>498.0</v>
      </c>
      <c r="D571" s="1">
        <v>0.0</v>
      </c>
      <c r="E571" s="2"/>
      <c r="F571" s="1" t="s">
        <v>18</v>
      </c>
      <c r="G571" s="1" t="s">
        <v>19</v>
      </c>
      <c r="H571" s="1" t="s">
        <v>12219</v>
      </c>
      <c r="I571" s="1" t="s">
        <v>12220</v>
      </c>
      <c r="J571" s="1" t="s">
        <v>12220</v>
      </c>
      <c r="K571" s="2"/>
      <c r="L571" s="1">
        <v>4.0</v>
      </c>
      <c r="M571" s="1"/>
      <c r="N571" s="1">
        <v>10.708166666666667</v>
      </c>
      <c r="O571" s="1" t="s">
        <v>22</v>
      </c>
      <c r="P571" s="1" t="s">
        <v>12221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36</v>
      </c>
      <c r="B572" s="1" t="s">
        <v>17</v>
      </c>
      <c r="C572" s="1">
        <v>264.0</v>
      </c>
      <c r="D572" s="1">
        <v>0.0</v>
      </c>
      <c r="E572" s="1" t="s">
        <v>37</v>
      </c>
      <c r="F572" s="1" t="s">
        <v>30</v>
      </c>
      <c r="G572" s="1" t="s">
        <v>31</v>
      </c>
      <c r="H572" s="1" t="s">
        <v>12222</v>
      </c>
      <c r="I572" s="1" t="s">
        <v>12223</v>
      </c>
      <c r="J572" s="1" t="s">
        <v>12223</v>
      </c>
      <c r="K572" s="2"/>
      <c r="L572" s="1">
        <v>-3.0</v>
      </c>
      <c r="M572" s="1"/>
      <c r="N572" s="1">
        <v>15.840516666666666</v>
      </c>
      <c r="O572" s="1" t="s">
        <v>10396</v>
      </c>
      <c r="P572" s="1" t="s">
        <v>10877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24</v>
      </c>
      <c r="B573" s="1" t="s">
        <v>17</v>
      </c>
      <c r="C573" s="1">
        <v>368.0</v>
      </c>
      <c r="D573" s="1">
        <v>0.0</v>
      </c>
      <c r="E573" s="1" t="s">
        <v>10430</v>
      </c>
      <c r="F573" s="1" t="s">
        <v>62</v>
      </c>
      <c r="G573" s="1" t="s">
        <v>31</v>
      </c>
      <c r="H573" s="1" t="s">
        <v>12224</v>
      </c>
      <c r="I573" s="1" t="s">
        <v>12225</v>
      </c>
      <c r="J573" s="1" t="s">
        <v>12226</v>
      </c>
      <c r="K573" s="1" t="s">
        <v>12227</v>
      </c>
      <c r="L573" s="1">
        <v>-1.0</v>
      </c>
      <c r="M573" s="1">
        <v>0.010416666666666666</v>
      </c>
      <c r="N573" s="1">
        <v>16.536883333333332</v>
      </c>
      <c r="O573" s="1" t="s">
        <v>27</v>
      </c>
      <c r="P573" s="1" t="s">
        <v>12228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29</v>
      </c>
      <c r="B574" s="1" t="s">
        <v>17</v>
      </c>
      <c r="C574" s="1">
        <v>379.0</v>
      </c>
      <c r="D574" s="1">
        <v>0.0</v>
      </c>
      <c r="E574" s="2"/>
      <c r="F574" s="1" t="s">
        <v>30</v>
      </c>
      <c r="G574" s="1" t="s">
        <v>31</v>
      </c>
      <c r="H574" s="1" t="s">
        <v>12229</v>
      </c>
      <c r="I574" s="1" t="s">
        <v>12230</v>
      </c>
      <c r="J574" s="1" t="s">
        <v>12230</v>
      </c>
      <c r="K574" s="2"/>
      <c r="L574" s="1">
        <v>-2.0</v>
      </c>
      <c r="M574" s="1"/>
      <c r="N574" s="1">
        <v>12.1798</v>
      </c>
      <c r="O574" s="1" t="s">
        <v>10363</v>
      </c>
      <c r="P574" s="1" t="s">
        <v>12231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29</v>
      </c>
      <c r="B575" s="1" t="s">
        <v>17</v>
      </c>
      <c r="C575" s="1">
        <v>264.0</v>
      </c>
      <c r="D575" s="1">
        <v>0.0</v>
      </c>
      <c r="E575" s="2"/>
      <c r="F575" s="1" t="s">
        <v>30</v>
      </c>
      <c r="G575" s="1" t="s">
        <v>31</v>
      </c>
      <c r="H575" s="1" t="s">
        <v>12232</v>
      </c>
      <c r="I575" s="1" t="s">
        <v>12233</v>
      </c>
      <c r="J575" s="1" t="s">
        <v>12233</v>
      </c>
      <c r="K575" s="2"/>
      <c r="L575" s="1">
        <v>-5.0</v>
      </c>
      <c r="M575" s="1"/>
      <c r="N575" s="1">
        <v>9.138416666666666</v>
      </c>
      <c r="O575" s="1" t="s">
        <v>10363</v>
      </c>
      <c r="P575" s="1" t="s">
        <v>11074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36</v>
      </c>
      <c r="B576" s="1" t="s">
        <v>17</v>
      </c>
      <c r="C576" s="3">
        <v>528.0</v>
      </c>
      <c r="D576" s="1">
        <v>0.0</v>
      </c>
      <c r="E576" s="1" t="s">
        <v>37</v>
      </c>
      <c r="F576" s="1" t="s">
        <v>30</v>
      </c>
      <c r="G576" s="1" t="s">
        <v>31</v>
      </c>
      <c r="H576" s="1" t="s">
        <v>12234</v>
      </c>
      <c r="I576" s="1" t="s">
        <v>12235</v>
      </c>
      <c r="J576" s="1" t="s">
        <v>12235</v>
      </c>
      <c r="K576" s="2"/>
      <c r="L576" s="1">
        <v>-2.0</v>
      </c>
      <c r="M576" s="1"/>
      <c r="N576" s="1">
        <v>17.081216666666666</v>
      </c>
      <c r="O576" s="1" t="s">
        <v>10396</v>
      </c>
      <c r="P576" s="1" t="s">
        <v>12236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24</v>
      </c>
      <c r="B577" s="1" t="s">
        <v>17</v>
      </c>
      <c r="C577" s="1">
        <v>299.0</v>
      </c>
      <c r="D577" s="1">
        <v>75.0</v>
      </c>
      <c r="E577" s="2"/>
      <c r="F577" s="1" t="s">
        <v>18</v>
      </c>
      <c r="G577" s="1" t="s">
        <v>167</v>
      </c>
      <c r="H577" s="1" t="s">
        <v>12237</v>
      </c>
      <c r="I577" s="1" t="s">
        <v>12238</v>
      </c>
      <c r="J577" s="1" t="s">
        <v>12238</v>
      </c>
      <c r="K577" s="2"/>
      <c r="L577" s="1">
        <v>-7.0</v>
      </c>
      <c r="M577" s="1"/>
      <c r="N577" s="1">
        <v>23.441883333333333</v>
      </c>
      <c r="O577" s="1" t="s">
        <v>27</v>
      </c>
      <c r="P577" s="1" t="s">
        <v>12239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24</v>
      </c>
      <c r="B578" s="1" t="s">
        <v>17</v>
      </c>
      <c r="C578" s="1">
        <v>498.0</v>
      </c>
      <c r="D578" s="1">
        <v>0.0</v>
      </c>
      <c r="E578" s="1" t="s">
        <v>10430</v>
      </c>
      <c r="F578" s="1" t="s">
        <v>62</v>
      </c>
      <c r="G578" s="1" t="s">
        <v>19</v>
      </c>
      <c r="H578" s="1" t="s">
        <v>12240</v>
      </c>
      <c r="I578" s="1" t="s">
        <v>12241</v>
      </c>
      <c r="J578" s="1" t="s">
        <v>12242</v>
      </c>
      <c r="K578" s="1" t="s">
        <v>12243</v>
      </c>
      <c r="L578" s="1">
        <v>11.0</v>
      </c>
      <c r="M578" s="1">
        <v>0.011766666666666667</v>
      </c>
      <c r="N578" s="1">
        <v>13.886116666666666</v>
      </c>
      <c r="O578" s="1" t="s">
        <v>27</v>
      </c>
      <c r="P578" s="1" t="s">
        <v>12244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98</v>
      </c>
      <c r="B579" s="1" t="s">
        <v>17</v>
      </c>
      <c r="C579" s="3">
        <v>433.0</v>
      </c>
      <c r="D579" s="1">
        <v>0.0</v>
      </c>
      <c r="E579" s="1" t="s">
        <v>10380</v>
      </c>
      <c r="F579" s="1" t="s">
        <v>30</v>
      </c>
      <c r="G579" s="1" t="s">
        <v>31</v>
      </c>
      <c r="H579" s="1" t="s">
        <v>12245</v>
      </c>
      <c r="I579" s="1" t="s">
        <v>12246</v>
      </c>
      <c r="J579" s="1" t="s">
        <v>12246</v>
      </c>
      <c r="K579" s="2"/>
      <c r="L579" s="1">
        <v>3.0</v>
      </c>
      <c r="M579" s="1"/>
      <c r="N579" s="1">
        <v>18.234083333333334</v>
      </c>
      <c r="O579" s="1" t="s">
        <v>10363</v>
      </c>
      <c r="P579" s="1" t="s">
        <v>12247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24</v>
      </c>
      <c r="B580" s="1" t="s">
        <v>17</v>
      </c>
      <c r="C580" s="1">
        <v>250.0</v>
      </c>
      <c r="D580" s="1">
        <v>0.0</v>
      </c>
      <c r="E580" s="1" t="s">
        <v>10430</v>
      </c>
      <c r="F580" s="1" t="s">
        <v>62</v>
      </c>
      <c r="G580" s="1" t="s">
        <v>19</v>
      </c>
      <c r="H580" s="1" t="s">
        <v>12248</v>
      </c>
      <c r="I580" s="1" t="s">
        <v>12249</v>
      </c>
      <c r="J580" s="1" t="s">
        <v>12250</v>
      </c>
      <c r="K580" s="1" t="s">
        <v>12251</v>
      </c>
      <c r="L580" s="1">
        <v>16.0</v>
      </c>
      <c r="M580" s="1">
        <v>0.0175</v>
      </c>
      <c r="N580" s="1">
        <v>74.37135</v>
      </c>
      <c r="O580" s="1" t="s">
        <v>27</v>
      </c>
      <c r="P580" s="1" t="s">
        <v>11643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24</v>
      </c>
      <c r="B581" s="1" t="s">
        <v>17</v>
      </c>
      <c r="C581" s="1">
        <v>243.0</v>
      </c>
      <c r="D581" s="1">
        <v>61.0</v>
      </c>
      <c r="E581" s="2"/>
      <c r="F581" s="1" t="s">
        <v>18</v>
      </c>
      <c r="G581" s="1" t="s">
        <v>19</v>
      </c>
      <c r="H581" s="1" t="s">
        <v>12252</v>
      </c>
      <c r="I581" s="1" t="s">
        <v>12253</v>
      </c>
      <c r="J581" s="1" t="s">
        <v>12253</v>
      </c>
      <c r="K581" s="2"/>
      <c r="L581" s="1">
        <v>-1.0</v>
      </c>
      <c r="M581" s="1"/>
      <c r="N581" s="1">
        <v>77.21176666666666</v>
      </c>
      <c r="O581" s="1" t="s">
        <v>27</v>
      </c>
      <c r="P581" s="1" t="s">
        <v>12254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24</v>
      </c>
      <c r="B582" s="1" t="s">
        <v>17</v>
      </c>
      <c r="C582" s="1">
        <v>253.0</v>
      </c>
      <c r="D582" s="1">
        <v>73.0</v>
      </c>
      <c r="E582" s="2"/>
      <c r="F582" s="1" t="s">
        <v>18</v>
      </c>
      <c r="G582" s="1" t="s">
        <v>31</v>
      </c>
      <c r="H582" s="1" t="s">
        <v>12255</v>
      </c>
      <c r="I582" s="1" t="s">
        <v>12256</v>
      </c>
      <c r="J582" s="1" t="s">
        <v>12256</v>
      </c>
      <c r="K582" s="2"/>
      <c r="L582" s="1">
        <v>-2.0</v>
      </c>
      <c r="M582" s="1"/>
      <c r="N582" s="1">
        <v>130.55773333333335</v>
      </c>
      <c r="O582" s="1" t="s">
        <v>27</v>
      </c>
      <c r="P582" s="1" t="s">
        <v>12257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24</v>
      </c>
      <c r="B583" s="1" t="s">
        <v>17</v>
      </c>
      <c r="C583" s="1">
        <v>199.0</v>
      </c>
      <c r="D583" s="1">
        <v>50.0</v>
      </c>
      <c r="E583" s="2"/>
      <c r="F583" s="1" t="s">
        <v>18</v>
      </c>
      <c r="G583" s="1" t="s">
        <v>19</v>
      </c>
      <c r="H583" s="1" t="s">
        <v>12258</v>
      </c>
      <c r="I583" s="1" t="s">
        <v>12259</v>
      </c>
      <c r="J583" s="1" t="s">
        <v>6758</v>
      </c>
      <c r="K583" s="2"/>
      <c r="L583" s="1">
        <v>299.0</v>
      </c>
      <c r="M583" s="1"/>
      <c r="N583" s="1">
        <v>6.97935</v>
      </c>
      <c r="O583" s="1" t="s">
        <v>27</v>
      </c>
      <c r="P583" s="1" t="s">
        <v>12260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36</v>
      </c>
      <c r="B584" s="1" t="s">
        <v>17</v>
      </c>
      <c r="C584" s="1">
        <v>254.0</v>
      </c>
      <c r="D584" s="1">
        <v>0.0</v>
      </c>
      <c r="E584" s="1" t="s">
        <v>37</v>
      </c>
      <c r="F584" s="1" t="s">
        <v>30</v>
      </c>
      <c r="G584" s="1" t="s">
        <v>31</v>
      </c>
      <c r="H584" s="1" t="s">
        <v>12261</v>
      </c>
      <c r="I584" s="1" t="s">
        <v>12262</v>
      </c>
      <c r="J584" s="1" t="s">
        <v>12262</v>
      </c>
      <c r="K584" s="2"/>
      <c r="L584" s="1">
        <v>-10.0</v>
      </c>
      <c r="M584" s="1"/>
      <c r="N584" s="1">
        <v>4.765333333333333</v>
      </c>
      <c r="O584" s="1" t="s">
        <v>10396</v>
      </c>
      <c r="P584" s="1" t="s">
        <v>12263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98</v>
      </c>
      <c r="B585" s="1" t="s">
        <v>354</v>
      </c>
      <c r="C585" s="1">
        <v>346.0</v>
      </c>
      <c r="D585" s="1">
        <v>0.0</v>
      </c>
      <c r="E585" s="1" t="s">
        <v>5821</v>
      </c>
      <c r="F585" s="1" t="s">
        <v>30</v>
      </c>
      <c r="G585" s="1" t="s">
        <v>31</v>
      </c>
      <c r="H585" s="1" t="s">
        <v>12264</v>
      </c>
      <c r="I585" s="1" t="s">
        <v>12265</v>
      </c>
      <c r="J585" s="1" t="s">
        <v>12265</v>
      </c>
      <c r="K585" s="2"/>
      <c r="L585" s="1">
        <v>-9.0</v>
      </c>
      <c r="M585" s="1"/>
      <c r="N585" s="1">
        <v>5.606433333333333</v>
      </c>
      <c r="O585" s="1" t="s">
        <v>10363</v>
      </c>
      <c r="P585" s="1" t="s">
        <v>12266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29</v>
      </c>
      <c r="B586" s="1" t="s">
        <v>354</v>
      </c>
      <c r="C586" s="1">
        <v>329.0</v>
      </c>
      <c r="D586" s="1">
        <v>0.0</v>
      </c>
      <c r="E586" s="2"/>
      <c r="F586" s="1" t="s">
        <v>30</v>
      </c>
      <c r="G586" s="1" t="s">
        <v>31</v>
      </c>
      <c r="H586" s="1" t="s">
        <v>12267</v>
      </c>
      <c r="I586" s="1" t="s">
        <v>12268</v>
      </c>
      <c r="J586" s="1" t="s">
        <v>12268</v>
      </c>
      <c r="K586" s="2"/>
      <c r="L586" s="1">
        <v>-4.0</v>
      </c>
      <c r="M586" s="1"/>
      <c r="N586" s="1">
        <v>10.0049</v>
      </c>
      <c r="O586" s="1" t="s">
        <v>10363</v>
      </c>
      <c r="P586" s="1" t="s">
        <v>12269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98</v>
      </c>
      <c r="B587" s="1" t="s">
        <v>354</v>
      </c>
      <c r="C587" s="3">
        <v>518.0</v>
      </c>
      <c r="D587" s="1">
        <v>0.0</v>
      </c>
      <c r="E587" s="1" t="s">
        <v>12270</v>
      </c>
      <c r="F587" s="1" t="s">
        <v>30</v>
      </c>
      <c r="G587" s="1" t="s">
        <v>31</v>
      </c>
      <c r="H587" s="1" t="s">
        <v>12271</v>
      </c>
      <c r="I587" s="1" t="s">
        <v>12272</v>
      </c>
      <c r="J587" s="1" t="s">
        <v>12272</v>
      </c>
      <c r="K587" s="2"/>
      <c r="L587" s="1">
        <v>1.0</v>
      </c>
      <c r="M587" s="1"/>
      <c r="N587" s="1">
        <v>21.568133333333332</v>
      </c>
      <c r="O587" s="1" t="s">
        <v>10363</v>
      </c>
      <c r="P587" s="1" t="s">
        <v>12273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36</v>
      </c>
      <c r="B588" s="1" t="s">
        <v>17</v>
      </c>
      <c r="C588" s="1">
        <v>218.0</v>
      </c>
      <c r="D588" s="1">
        <v>0.0</v>
      </c>
      <c r="E588" s="1" t="s">
        <v>37</v>
      </c>
      <c r="F588" s="1" t="s">
        <v>30</v>
      </c>
      <c r="G588" s="1" t="s">
        <v>31</v>
      </c>
      <c r="H588" s="1" t="s">
        <v>12274</v>
      </c>
      <c r="I588" s="1" t="s">
        <v>12275</v>
      </c>
      <c r="J588" s="1" t="s">
        <v>12275</v>
      </c>
      <c r="K588" s="2"/>
      <c r="L588" s="1">
        <v>5.0</v>
      </c>
      <c r="M588" s="1"/>
      <c r="N588" s="1">
        <v>20.30385</v>
      </c>
      <c r="O588" s="1" t="s">
        <v>10396</v>
      </c>
      <c r="P588" s="1" t="s">
        <v>10780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29</v>
      </c>
      <c r="B589" s="1" t="s">
        <v>354</v>
      </c>
      <c r="C589" s="3">
        <v>370.0</v>
      </c>
      <c r="D589" s="1">
        <v>0.0</v>
      </c>
      <c r="E589" s="2"/>
      <c r="F589" s="1" t="s">
        <v>30</v>
      </c>
      <c r="G589" s="1" t="s">
        <v>31</v>
      </c>
      <c r="H589" s="1" t="s">
        <v>12276</v>
      </c>
      <c r="I589" s="1" t="s">
        <v>12277</v>
      </c>
      <c r="J589" s="1" t="s">
        <v>12277</v>
      </c>
      <c r="K589" s="2"/>
      <c r="L589" s="1">
        <v>0.0</v>
      </c>
      <c r="M589" s="1"/>
      <c r="N589" s="1">
        <v>14.334416666666666</v>
      </c>
      <c r="O589" s="1" t="s">
        <v>10363</v>
      </c>
      <c r="P589" s="1" t="s">
        <v>12278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1" t="s">
        <v>36</v>
      </c>
      <c r="B590" s="1" t="s">
        <v>17</v>
      </c>
      <c r="C590" s="1">
        <v>321.0</v>
      </c>
      <c r="D590" s="1">
        <v>0.0</v>
      </c>
      <c r="E590" s="1" t="s">
        <v>37</v>
      </c>
      <c r="F590" s="1" t="s">
        <v>30</v>
      </c>
      <c r="G590" s="1" t="s">
        <v>31</v>
      </c>
      <c r="H590" s="1" t="s">
        <v>12279</v>
      </c>
      <c r="I590" s="1" t="s">
        <v>12280</v>
      </c>
      <c r="J590" s="1" t="s">
        <v>12280</v>
      </c>
      <c r="K590" s="2"/>
      <c r="L590" s="1">
        <v>-2.0</v>
      </c>
      <c r="M590" s="1"/>
      <c r="N590" s="1">
        <v>12.1585</v>
      </c>
      <c r="O590" s="1" t="s">
        <v>10396</v>
      </c>
      <c r="P590" s="1" t="s">
        <v>12281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36</v>
      </c>
      <c r="B591" s="1" t="s">
        <v>17</v>
      </c>
      <c r="C591" s="1">
        <v>259.0</v>
      </c>
      <c r="D591" s="1">
        <v>0.0</v>
      </c>
      <c r="E591" s="1" t="s">
        <v>37</v>
      </c>
      <c r="F591" s="1" t="s">
        <v>30</v>
      </c>
      <c r="G591" s="1" t="s">
        <v>31</v>
      </c>
      <c r="H591" s="1" t="s">
        <v>12282</v>
      </c>
      <c r="I591" s="1" t="s">
        <v>12283</v>
      </c>
      <c r="J591" s="1" t="s">
        <v>12283</v>
      </c>
      <c r="K591" s="2"/>
      <c r="L591" s="1">
        <v>-2.0</v>
      </c>
      <c r="M591" s="1"/>
      <c r="N591" s="1">
        <v>12.66265</v>
      </c>
      <c r="O591" s="1" t="s">
        <v>10396</v>
      </c>
      <c r="P591" s="1" t="s">
        <v>12284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1" t="s">
        <v>29</v>
      </c>
      <c r="B592" s="1" t="s">
        <v>354</v>
      </c>
      <c r="C592" s="3">
        <v>409.0</v>
      </c>
      <c r="D592" s="1">
        <v>0.0</v>
      </c>
      <c r="E592" s="2"/>
      <c r="F592" s="1" t="s">
        <v>30</v>
      </c>
      <c r="G592" s="1" t="s">
        <v>31</v>
      </c>
      <c r="H592" s="1" t="s">
        <v>12285</v>
      </c>
      <c r="I592" s="1" t="s">
        <v>12286</v>
      </c>
      <c r="J592" s="1" t="s">
        <v>12286</v>
      </c>
      <c r="K592" s="2"/>
      <c r="L592" s="1">
        <v>-5.0</v>
      </c>
      <c r="M592" s="1"/>
      <c r="N592" s="1">
        <v>9.84555</v>
      </c>
      <c r="O592" s="1" t="s">
        <v>10363</v>
      </c>
      <c r="P592" s="1" t="s">
        <v>12287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36</v>
      </c>
      <c r="B593" s="1" t="s">
        <v>17</v>
      </c>
      <c r="C593" s="3">
        <v>378.0</v>
      </c>
      <c r="D593" s="1">
        <v>0.0</v>
      </c>
      <c r="E593" s="1" t="s">
        <v>37</v>
      </c>
      <c r="F593" s="1" t="s">
        <v>30</v>
      </c>
      <c r="G593" s="1" t="s">
        <v>31</v>
      </c>
      <c r="H593" s="1" t="s">
        <v>12288</v>
      </c>
      <c r="I593" s="1" t="s">
        <v>12289</v>
      </c>
      <c r="J593" s="1" t="s">
        <v>12289</v>
      </c>
      <c r="K593" s="2"/>
      <c r="L593" s="1">
        <v>-5.0</v>
      </c>
      <c r="M593" s="1"/>
      <c r="N593" s="1">
        <v>9.694766666666666</v>
      </c>
      <c r="O593" s="1" t="s">
        <v>10396</v>
      </c>
      <c r="P593" s="1" t="s">
        <v>12290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24</v>
      </c>
      <c r="B594" s="1" t="s">
        <v>1749</v>
      </c>
      <c r="C594" s="1">
        <v>199.0</v>
      </c>
      <c r="D594" s="1">
        <v>50.0</v>
      </c>
      <c r="E594" s="2"/>
      <c r="F594" s="1" t="s">
        <v>18</v>
      </c>
      <c r="G594" s="1" t="s">
        <v>19</v>
      </c>
      <c r="H594" s="1" t="s">
        <v>12291</v>
      </c>
      <c r="I594" s="1" t="s">
        <v>12292</v>
      </c>
      <c r="J594" s="1" t="s">
        <v>12292</v>
      </c>
      <c r="K594" s="2"/>
      <c r="L594" s="1">
        <v>-5.0</v>
      </c>
      <c r="M594" s="1"/>
      <c r="N594" s="1">
        <v>14.277666666666667</v>
      </c>
      <c r="O594" s="1" t="s">
        <v>27</v>
      </c>
      <c r="P594" s="1" t="s">
        <v>11643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16</v>
      </c>
      <c r="B595" s="1" t="s">
        <v>17</v>
      </c>
      <c r="C595" s="1">
        <v>437.0</v>
      </c>
      <c r="D595" s="1">
        <v>0.0</v>
      </c>
      <c r="E595" s="2"/>
      <c r="F595" s="1" t="s">
        <v>18</v>
      </c>
      <c r="G595" s="1" t="s">
        <v>19</v>
      </c>
      <c r="H595" s="1" t="s">
        <v>12293</v>
      </c>
      <c r="I595" s="1" t="s">
        <v>12294</v>
      </c>
      <c r="J595" s="1" t="s">
        <v>6758</v>
      </c>
      <c r="K595" s="2"/>
      <c r="L595" s="1">
        <v>376.0</v>
      </c>
      <c r="M595" s="1"/>
      <c r="N595" s="1">
        <v>14.35205</v>
      </c>
      <c r="O595" s="1" t="s">
        <v>22</v>
      </c>
      <c r="P595" s="1" t="s">
        <v>12295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98</v>
      </c>
      <c r="B596" s="1" t="s">
        <v>354</v>
      </c>
      <c r="C596" s="1">
        <v>386.0</v>
      </c>
      <c r="D596" s="1">
        <v>0.0</v>
      </c>
      <c r="E596" s="1" t="s">
        <v>10126</v>
      </c>
      <c r="F596" s="1" t="s">
        <v>30</v>
      </c>
      <c r="G596" s="1" t="s">
        <v>31</v>
      </c>
      <c r="H596" s="1" t="s">
        <v>12296</v>
      </c>
      <c r="I596" s="1" t="s">
        <v>12297</v>
      </c>
      <c r="J596" s="1" t="s">
        <v>12297</v>
      </c>
      <c r="K596" s="2"/>
      <c r="L596" s="1">
        <v>-3.0</v>
      </c>
      <c r="M596" s="1"/>
      <c r="N596" s="1">
        <v>11.596066666666667</v>
      </c>
      <c r="O596" s="1" t="s">
        <v>10363</v>
      </c>
      <c r="P596" s="1" t="s">
        <v>12298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29</v>
      </c>
      <c r="B597" s="1" t="s">
        <v>354</v>
      </c>
      <c r="C597" s="1">
        <v>264.0</v>
      </c>
      <c r="D597" s="1">
        <v>0.0</v>
      </c>
      <c r="E597" s="2"/>
      <c r="F597" s="1" t="s">
        <v>30</v>
      </c>
      <c r="G597" s="1" t="s">
        <v>31</v>
      </c>
      <c r="H597" s="1" t="s">
        <v>12299</v>
      </c>
      <c r="I597" s="1" t="s">
        <v>12300</v>
      </c>
      <c r="J597" s="1" t="s">
        <v>12300</v>
      </c>
      <c r="K597" s="2"/>
      <c r="L597" s="1">
        <v>-3.0</v>
      </c>
      <c r="M597" s="1"/>
      <c r="N597" s="1">
        <v>11.243766666666666</v>
      </c>
      <c r="O597" s="1" t="s">
        <v>10363</v>
      </c>
      <c r="P597" s="1" t="s">
        <v>10799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29</v>
      </c>
      <c r="B598" s="1" t="s">
        <v>354</v>
      </c>
      <c r="C598" s="1">
        <v>329.0</v>
      </c>
      <c r="D598" s="1">
        <v>0.0</v>
      </c>
      <c r="E598" s="2"/>
      <c r="F598" s="1" t="s">
        <v>30</v>
      </c>
      <c r="G598" s="1" t="s">
        <v>31</v>
      </c>
      <c r="H598" s="1" t="s">
        <v>12301</v>
      </c>
      <c r="I598" s="1" t="s">
        <v>12302</v>
      </c>
      <c r="J598" s="1" t="s">
        <v>12302</v>
      </c>
      <c r="K598" s="2"/>
      <c r="L598" s="1">
        <v>-8.0</v>
      </c>
      <c r="M598" s="1"/>
      <c r="N598" s="1">
        <v>6.523816666666667</v>
      </c>
      <c r="O598" s="1" t="s">
        <v>10363</v>
      </c>
      <c r="P598" s="1" t="s">
        <v>10602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24</v>
      </c>
      <c r="B599" s="1" t="s">
        <v>17</v>
      </c>
      <c r="C599" s="1">
        <v>250.0</v>
      </c>
      <c r="D599" s="1">
        <v>0.0</v>
      </c>
      <c r="E599" s="1" t="s">
        <v>10430</v>
      </c>
      <c r="F599" s="1" t="s">
        <v>62</v>
      </c>
      <c r="G599" s="1" t="s">
        <v>31</v>
      </c>
      <c r="H599" s="1" t="s">
        <v>12303</v>
      </c>
      <c r="I599" s="1" t="s">
        <v>12304</v>
      </c>
      <c r="J599" s="1" t="s">
        <v>12305</v>
      </c>
      <c r="K599" s="1" t="s">
        <v>12306</v>
      </c>
      <c r="L599" s="1">
        <v>10.0</v>
      </c>
      <c r="M599" s="1">
        <v>0.013733333333333334</v>
      </c>
      <c r="N599" s="1">
        <v>17.109016666666665</v>
      </c>
      <c r="O599" s="1" t="s">
        <v>27</v>
      </c>
      <c r="P599" s="1" t="s">
        <v>12307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1" t="s">
        <v>36</v>
      </c>
      <c r="B600" s="3" t="s">
        <v>17</v>
      </c>
      <c r="C600" s="1">
        <v>321.0</v>
      </c>
      <c r="D600" s="1">
        <v>0.0</v>
      </c>
      <c r="E600" s="1" t="s">
        <v>37</v>
      </c>
      <c r="F600" s="1" t="s">
        <v>30</v>
      </c>
      <c r="G600" s="1" t="s">
        <v>31</v>
      </c>
      <c r="H600" s="1" t="s">
        <v>12308</v>
      </c>
      <c r="I600" s="1" t="s">
        <v>12309</v>
      </c>
      <c r="J600" s="1" t="s">
        <v>12309</v>
      </c>
      <c r="K600" s="2"/>
      <c r="L600" s="1">
        <v>-6.0</v>
      </c>
      <c r="M600" s="1"/>
      <c r="N600" s="1">
        <v>8.530666666666667</v>
      </c>
      <c r="O600" s="1" t="s">
        <v>10396</v>
      </c>
      <c r="P600" s="1" t="s">
        <v>12310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1" t="s">
        <v>24</v>
      </c>
      <c r="B601" s="1" t="s">
        <v>17</v>
      </c>
      <c r="C601" s="1">
        <v>388.0</v>
      </c>
      <c r="D601" s="1">
        <v>0.0</v>
      </c>
      <c r="E601" s="1" t="s">
        <v>10430</v>
      </c>
      <c r="F601" s="1" t="s">
        <v>62</v>
      </c>
      <c r="G601" s="1" t="s">
        <v>31</v>
      </c>
      <c r="H601" s="1" t="s">
        <v>12311</v>
      </c>
      <c r="I601" s="1" t="s">
        <v>12312</v>
      </c>
      <c r="J601" s="1" t="s">
        <v>12313</v>
      </c>
      <c r="K601" s="1" t="s">
        <v>12314</v>
      </c>
      <c r="L601" s="1">
        <v>-6.0</v>
      </c>
      <c r="M601" s="1">
        <v>0.0077</v>
      </c>
      <c r="N601" s="1">
        <v>9.650433333333334</v>
      </c>
      <c r="O601" s="1" t="s">
        <v>27</v>
      </c>
      <c r="P601" s="1" t="s">
        <v>12315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1" t="s">
        <v>24</v>
      </c>
      <c r="B602" s="1" t="s">
        <v>17</v>
      </c>
      <c r="C602" s="1">
        <v>433.0</v>
      </c>
      <c r="D602" s="1">
        <v>0.0</v>
      </c>
      <c r="E602" s="1" t="s">
        <v>10430</v>
      </c>
      <c r="F602" s="1" t="s">
        <v>62</v>
      </c>
      <c r="G602" s="1" t="s">
        <v>31</v>
      </c>
      <c r="H602" s="1" t="s">
        <v>12316</v>
      </c>
      <c r="I602" s="1" t="s">
        <v>12317</v>
      </c>
      <c r="J602" s="1" t="s">
        <v>12318</v>
      </c>
      <c r="K602" s="1" t="s">
        <v>12319</v>
      </c>
      <c r="L602" s="1">
        <v>0.0</v>
      </c>
      <c r="M602" s="1">
        <v>0.009516666666666666</v>
      </c>
      <c r="N602" s="1">
        <v>16.82925</v>
      </c>
      <c r="O602" s="1" t="s">
        <v>27</v>
      </c>
      <c r="P602" s="1" t="s">
        <v>12320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36</v>
      </c>
      <c r="B603" s="1" t="s">
        <v>17</v>
      </c>
      <c r="C603" s="3">
        <v>329.0</v>
      </c>
      <c r="D603" s="1">
        <v>0.0</v>
      </c>
      <c r="E603" s="1" t="s">
        <v>37</v>
      </c>
      <c r="F603" s="1" t="s">
        <v>30</v>
      </c>
      <c r="G603" s="1" t="s">
        <v>31</v>
      </c>
      <c r="H603" s="1" t="s">
        <v>12321</v>
      </c>
      <c r="I603" s="1" t="s">
        <v>12322</v>
      </c>
      <c r="J603" s="1" t="s">
        <v>12322</v>
      </c>
      <c r="K603" s="2"/>
      <c r="L603" s="1">
        <v>-9.0</v>
      </c>
      <c r="M603" s="1"/>
      <c r="N603" s="1">
        <v>5.856616666666667</v>
      </c>
      <c r="O603" s="1" t="s">
        <v>10396</v>
      </c>
      <c r="P603" s="1" t="s">
        <v>12323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16</v>
      </c>
      <c r="B604" s="1" t="s">
        <v>17</v>
      </c>
      <c r="C604" s="3">
        <v>49.0</v>
      </c>
      <c r="D604" s="1">
        <v>0.0</v>
      </c>
      <c r="E604" s="2"/>
      <c r="F604" s="1" t="s">
        <v>18</v>
      </c>
      <c r="G604" s="1" t="s">
        <v>19</v>
      </c>
      <c r="H604" s="1" t="s">
        <v>12324</v>
      </c>
      <c r="I604" s="1" t="s">
        <v>12325</v>
      </c>
      <c r="J604" s="1" t="s">
        <v>6758</v>
      </c>
      <c r="K604" s="2"/>
      <c r="L604" s="1">
        <v>420.0</v>
      </c>
      <c r="M604" s="1"/>
      <c r="N604" s="1">
        <v>0.6031333333333333</v>
      </c>
      <c r="O604" s="1" t="s">
        <v>22</v>
      </c>
      <c r="P604" s="1" t="s">
        <v>12326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36</v>
      </c>
      <c r="B605" s="1" t="s">
        <v>17</v>
      </c>
      <c r="C605" s="1">
        <v>329.0</v>
      </c>
      <c r="D605" s="1">
        <v>0.0</v>
      </c>
      <c r="E605" s="1" t="s">
        <v>37</v>
      </c>
      <c r="F605" s="1" t="s">
        <v>30</v>
      </c>
      <c r="G605" s="1" t="s">
        <v>31</v>
      </c>
      <c r="H605" s="1" t="s">
        <v>12327</v>
      </c>
      <c r="I605" s="1" t="s">
        <v>12328</v>
      </c>
      <c r="J605" s="1" t="s">
        <v>12328</v>
      </c>
      <c r="K605" s="2"/>
      <c r="L605" s="1">
        <v>-8.0</v>
      </c>
      <c r="M605" s="1"/>
      <c r="N605" s="1">
        <v>6.745583333333333</v>
      </c>
      <c r="O605" s="1" t="s">
        <v>10396</v>
      </c>
      <c r="P605" s="1" t="s">
        <v>10921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36</v>
      </c>
      <c r="B606" s="1" t="s">
        <v>17</v>
      </c>
      <c r="C606" s="3">
        <v>243.0</v>
      </c>
      <c r="D606" s="1">
        <v>0.0</v>
      </c>
      <c r="E606" s="1" t="s">
        <v>37</v>
      </c>
      <c r="F606" s="1" t="s">
        <v>30</v>
      </c>
      <c r="G606" s="1" t="s">
        <v>31</v>
      </c>
      <c r="H606" s="1" t="s">
        <v>12329</v>
      </c>
      <c r="I606" s="1" t="s">
        <v>12330</v>
      </c>
      <c r="J606" s="1" t="s">
        <v>12330</v>
      </c>
      <c r="K606" s="2"/>
      <c r="L606" s="1">
        <v>-6.0</v>
      </c>
      <c r="M606" s="1"/>
      <c r="N606" s="1">
        <v>46.323816666666666</v>
      </c>
      <c r="O606" s="1" t="s">
        <v>10396</v>
      </c>
      <c r="P606" s="1" t="s">
        <v>12331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16</v>
      </c>
      <c r="B607" s="1" t="s">
        <v>17</v>
      </c>
      <c r="C607" s="1">
        <v>249.0</v>
      </c>
      <c r="D607" s="1">
        <v>0.0</v>
      </c>
      <c r="E607" s="2"/>
      <c r="F607" s="1" t="s">
        <v>18</v>
      </c>
      <c r="G607" s="1" t="s">
        <v>19</v>
      </c>
      <c r="H607" s="1" t="s">
        <v>12332</v>
      </c>
      <c r="I607" s="1" t="s">
        <v>12333</v>
      </c>
      <c r="J607" s="1" t="s">
        <v>6758</v>
      </c>
      <c r="K607" s="2"/>
      <c r="L607" s="1">
        <v>450.0</v>
      </c>
      <c r="M607" s="1"/>
      <c r="N607" s="1">
        <v>4.77835</v>
      </c>
      <c r="O607" s="1" t="s">
        <v>22</v>
      </c>
      <c r="P607" s="1" t="s">
        <v>12334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36</v>
      </c>
      <c r="B608" s="1" t="s">
        <v>17</v>
      </c>
      <c r="C608" s="1">
        <v>429.0</v>
      </c>
      <c r="D608" s="1">
        <v>0.0</v>
      </c>
      <c r="E608" s="1" t="s">
        <v>37</v>
      </c>
      <c r="F608" s="1" t="s">
        <v>30</v>
      </c>
      <c r="G608" s="1" t="s">
        <v>31</v>
      </c>
      <c r="H608" s="1" t="s">
        <v>12335</v>
      </c>
      <c r="I608" s="1" t="s">
        <v>12336</v>
      </c>
      <c r="J608" s="1" t="s">
        <v>12336</v>
      </c>
      <c r="K608" s="2"/>
      <c r="L608" s="1">
        <v>-4.0</v>
      </c>
      <c r="M608" s="1"/>
      <c r="N608" s="1">
        <v>10.419016666666666</v>
      </c>
      <c r="O608" s="1" t="s">
        <v>10396</v>
      </c>
      <c r="P608" s="1" t="s">
        <v>12337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1" t="s">
        <v>36</v>
      </c>
      <c r="B609" s="1" t="s">
        <v>17</v>
      </c>
      <c r="C609" s="1">
        <v>264.0</v>
      </c>
      <c r="D609" s="1">
        <v>0.0</v>
      </c>
      <c r="E609" s="1" t="s">
        <v>37</v>
      </c>
      <c r="F609" s="1" t="s">
        <v>30</v>
      </c>
      <c r="G609" s="1" t="s">
        <v>31</v>
      </c>
      <c r="H609" s="1" t="s">
        <v>12338</v>
      </c>
      <c r="I609" s="1" t="s">
        <v>12339</v>
      </c>
      <c r="J609" s="1" t="s">
        <v>12339</v>
      </c>
      <c r="K609" s="2"/>
      <c r="L609" s="1">
        <v>-9.0</v>
      </c>
      <c r="M609" s="1"/>
      <c r="N609" s="1">
        <v>5.600016666666667</v>
      </c>
      <c r="O609" s="1" t="s">
        <v>10396</v>
      </c>
      <c r="P609" s="1" t="s">
        <v>11897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1" t="s">
        <v>36</v>
      </c>
      <c r="B610" s="1" t="s">
        <v>17</v>
      </c>
      <c r="C610" s="3">
        <v>264.0</v>
      </c>
      <c r="D610" s="1">
        <v>0.0</v>
      </c>
      <c r="E610" s="1" t="s">
        <v>37</v>
      </c>
      <c r="F610" s="1" t="s">
        <v>30</v>
      </c>
      <c r="G610" s="1" t="s">
        <v>31</v>
      </c>
      <c r="H610" s="1" t="s">
        <v>12340</v>
      </c>
      <c r="I610" s="1" t="s">
        <v>12341</v>
      </c>
      <c r="J610" s="1" t="s">
        <v>12341</v>
      </c>
      <c r="K610" s="2"/>
      <c r="L610" s="1">
        <v>-9.0</v>
      </c>
      <c r="M610" s="1"/>
      <c r="N610" s="1">
        <v>5.2996</v>
      </c>
      <c r="O610" s="1" t="s">
        <v>10396</v>
      </c>
      <c r="P610" s="1" t="s">
        <v>10458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36</v>
      </c>
      <c r="B611" s="1" t="s">
        <v>17</v>
      </c>
      <c r="C611" s="1">
        <v>329.0</v>
      </c>
      <c r="D611" s="1">
        <v>0.0</v>
      </c>
      <c r="E611" s="1" t="s">
        <v>37</v>
      </c>
      <c r="F611" s="1" t="s">
        <v>30</v>
      </c>
      <c r="G611" s="1" t="s">
        <v>31</v>
      </c>
      <c r="H611" s="1" t="s">
        <v>12342</v>
      </c>
      <c r="I611" s="1" t="s">
        <v>12343</v>
      </c>
      <c r="J611" s="1" t="s">
        <v>12343</v>
      </c>
      <c r="K611" s="2"/>
      <c r="L611" s="1">
        <v>-6.0</v>
      </c>
      <c r="M611" s="1"/>
      <c r="N611" s="1">
        <v>8.542766666666667</v>
      </c>
      <c r="O611" s="1" t="s">
        <v>10396</v>
      </c>
      <c r="P611" s="1" t="s">
        <v>10426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36</v>
      </c>
      <c r="B612" s="1" t="s">
        <v>17</v>
      </c>
      <c r="C612" s="1">
        <v>314.0</v>
      </c>
      <c r="D612" s="1">
        <v>0.0</v>
      </c>
      <c r="E612" s="1" t="s">
        <v>37</v>
      </c>
      <c r="F612" s="1" t="s">
        <v>30</v>
      </c>
      <c r="G612" s="1" t="s">
        <v>31</v>
      </c>
      <c r="H612" s="1" t="s">
        <v>12344</v>
      </c>
      <c r="I612" s="1" t="s">
        <v>12345</v>
      </c>
      <c r="J612" s="1" t="s">
        <v>12345</v>
      </c>
      <c r="K612" s="2"/>
      <c r="L612" s="1">
        <v>-7.0</v>
      </c>
      <c r="M612" s="1"/>
      <c r="N612" s="1">
        <v>7.329883333333333</v>
      </c>
      <c r="O612" s="1" t="s">
        <v>10396</v>
      </c>
      <c r="P612" s="1" t="s">
        <v>12346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16</v>
      </c>
      <c r="B613" s="1" t="s">
        <v>17</v>
      </c>
      <c r="C613" s="1">
        <v>329.0</v>
      </c>
      <c r="D613" s="1">
        <v>0.0</v>
      </c>
      <c r="E613" s="2"/>
      <c r="F613" s="1" t="s">
        <v>18</v>
      </c>
      <c r="G613" s="1" t="s">
        <v>19</v>
      </c>
      <c r="H613" s="1" t="s">
        <v>12347</v>
      </c>
      <c r="I613" s="1" t="s">
        <v>12348</v>
      </c>
      <c r="J613" s="1" t="s">
        <v>6758</v>
      </c>
      <c r="K613" s="2"/>
      <c r="L613" s="1">
        <v>476.0</v>
      </c>
      <c r="M613" s="1"/>
      <c r="N613" s="1">
        <v>12.275666666666666</v>
      </c>
      <c r="O613" s="1" t="s">
        <v>22</v>
      </c>
      <c r="P613" s="1" t="s">
        <v>12349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98</v>
      </c>
      <c r="B614" s="1" t="s">
        <v>354</v>
      </c>
      <c r="C614" s="1">
        <v>792.0</v>
      </c>
      <c r="D614" s="1">
        <v>0.0</v>
      </c>
      <c r="E614" s="1" t="s">
        <v>106</v>
      </c>
      <c r="F614" s="1" t="s">
        <v>30</v>
      </c>
      <c r="G614" s="1" t="s">
        <v>31</v>
      </c>
      <c r="H614" s="1" t="s">
        <v>12350</v>
      </c>
      <c r="I614" s="1" t="s">
        <v>12351</v>
      </c>
      <c r="J614" s="1" t="s">
        <v>12351</v>
      </c>
      <c r="K614" s="2"/>
      <c r="L614" s="1">
        <v>-8.0</v>
      </c>
      <c r="M614" s="1"/>
      <c r="N614" s="1">
        <v>11.23465</v>
      </c>
      <c r="O614" s="1" t="s">
        <v>10363</v>
      </c>
      <c r="P614" s="1" t="s">
        <v>12352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1" t="s">
        <v>24</v>
      </c>
      <c r="B615" s="1" t="s">
        <v>17</v>
      </c>
      <c r="C615" s="1">
        <v>358.0</v>
      </c>
      <c r="D615" s="1">
        <v>0.0</v>
      </c>
      <c r="E615" s="1" t="s">
        <v>10430</v>
      </c>
      <c r="F615" s="1" t="s">
        <v>62</v>
      </c>
      <c r="G615" s="1" t="s">
        <v>19</v>
      </c>
      <c r="H615" s="1" t="s">
        <v>12353</v>
      </c>
      <c r="I615" s="1" t="s">
        <v>12354</v>
      </c>
      <c r="J615" s="1" t="s">
        <v>12355</v>
      </c>
      <c r="K615" s="1" t="s">
        <v>12356</v>
      </c>
      <c r="L615" s="1">
        <v>-16.0</v>
      </c>
      <c r="M615" s="1">
        <v>0.011566666666666666</v>
      </c>
      <c r="N615" s="1">
        <v>13.204183333333333</v>
      </c>
      <c r="O615" s="1" t="s">
        <v>27</v>
      </c>
      <c r="P615" s="1" t="s">
        <v>10680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29</v>
      </c>
      <c r="B616" s="1" t="s">
        <v>354</v>
      </c>
      <c r="C616" s="3">
        <v>264.0</v>
      </c>
      <c r="D616" s="1">
        <v>0.0</v>
      </c>
      <c r="E616" s="2"/>
      <c r="F616" s="1" t="s">
        <v>30</v>
      </c>
      <c r="G616" s="1" t="s">
        <v>31</v>
      </c>
      <c r="H616" s="1" t="s">
        <v>12357</v>
      </c>
      <c r="I616" s="1" t="s">
        <v>12358</v>
      </c>
      <c r="J616" s="1" t="s">
        <v>12358</v>
      </c>
      <c r="K616" s="2"/>
      <c r="L616" s="1">
        <v>-8.0</v>
      </c>
      <c r="M616" s="1"/>
      <c r="N616" s="1">
        <v>6.47085</v>
      </c>
      <c r="O616" s="1" t="s">
        <v>10363</v>
      </c>
      <c r="P616" s="1" t="s">
        <v>12359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16</v>
      </c>
      <c r="B617" s="1" t="s">
        <v>17</v>
      </c>
      <c r="C617" s="3">
        <v>249.0</v>
      </c>
      <c r="D617" s="1">
        <v>249.0</v>
      </c>
      <c r="E617" s="2"/>
      <c r="F617" s="1" t="s">
        <v>18</v>
      </c>
      <c r="G617" s="1" t="s">
        <v>19</v>
      </c>
      <c r="H617" s="1" t="s">
        <v>12360</v>
      </c>
      <c r="I617" s="1" t="s">
        <v>12361</v>
      </c>
      <c r="J617" s="1" t="s">
        <v>6758</v>
      </c>
      <c r="K617" s="2"/>
      <c r="L617" s="1">
        <v>486.0</v>
      </c>
      <c r="M617" s="1"/>
      <c r="N617" s="1">
        <v>11.016416666666666</v>
      </c>
      <c r="O617" s="1" t="s">
        <v>22</v>
      </c>
      <c r="P617" s="1" t="s">
        <v>12362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24</v>
      </c>
      <c r="B618" s="1" t="s">
        <v>17</v>
      </c>
      <c r="C618" s="1">
        <v>728.0</v>
      </c>
      <c r="D618" s="1">
        <v>0.0</v>
      </c>
      <c r="E618" s="1" t="s">
        <v>10430</v>
      </c>
      <c r="F618" s="1" t="s">
        <v>62</v>
      </c>
      <c r="G618" s="1" t="s">
        <v>31</v>
      </c>
      <c r="H618" s="1" t="s">
        <v>12363</v>
      </c>
      <c r="I618" s="1" t="s">
        <v>12364</v>
      </c>
      <c r="J618" s="1" t="s">
        <v>12365</v>
      </c>
      <c r="K618" s="1" t="s">
        <v>12366</v>
      </c>
      <c r="L618" s="1">
        <v>-1.0</v>
      </c>
      <c r="M618" s="1">
        <v>0.009283333333333333</v>
      </c>
      <c r="N618" s="1">
        <v>17.33578333333333</v>
      </c>
      <c r="O618" s="1" t="s">
        <v>27</v>
      </c>
      <c r="P618" s="1" t="s">
        <v>12367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29</v>
      </c>
      <c r="B619" s="1" t="s">
        <v>354</v>
      </c>
      <c r="C619" s="1">
        <v>283.0</v>
      </c>
      <c r="D619" s="1">
        <v>0.0</v>
      </c>
      <c r="E619" s="2"/>
      <c r="F619" s="1" t="s">
        <v>30</v>
      </c>
      <c r="G619" s="1" t="s">
        <v>31</v>
      </c>
      <c r="H619" s="1" t="s">
        <v>12368</v>
      </c>
      <c r="I619" s="1" t="s">
        <v>12369</v>
      </c>
      <c r="J619" s="1" t="s">
        <v>12369</v>
      </c>
      <c r="K619" s="2"/>
      <c r="L619" s="1">
        <v>-6.0</v>
      </c>
      <c r="M619" s="1"/>
      <c r="N619" s="1">
        <v>8.04345</v>
      </c>
      <c r="O619" s="1" t="s">
        <v>10363</v>
      </c>
      <c r="P619" s="1" t="s">
        <v>12370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36</v>
      </c>
      <c r="B620" s="1" t="s">
        <v>17</v>
      </c>
      <c r="C620" s="1">
        <v>329.0</v>
      </c>
      <c r="D620" s="1">
        <v>0.0</v>
      </c>
      <c r="E620" s="1" t="s">
        <v>37</v>
      </c>
      <c r="F620" s="1" t="s">
        <v>30</v>
      </c>
      <c r="G620" s="1" t="s">
        <v>31</v>
      </c>
      <c r="H620" s="1" t="s">
        <v>12371</v>
      </c>
      <c r="I620" s="1" t="s">
        <v>12372</v>
      </c>
      <c r="J620" s="1" t="s">
        <v>12372</v>
      </c>
      <c r="K620" s="2"/>
      <c r="L620" s="1">
        <v>-4.0</v>
      </c>
      <c r="M620" s="1"/>
      <c r="N620" s="1">
        <v>10.40325</v>
      </c>
      <c r="O620" s="1" t="s">
        <v>10396</v>
      </c>
      <c r="P620" s="1" t="s">
        <v>10444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36</v>
      </c>
      <c r="B621" s="1" t="s">
        <v>17</v>
      </c>
      <c r="C621" s="3">
        <v>329.0</v>
      </c>
      <c r="D621" s="1">
        <v>0.0</v>
      </c>
      <c r="E621" s="1" t="s">
        <v>37</v>
      </c>
      <c r="F621" s="1" t="s">
        <v>30</v>
      </c>
      <c r="G621" s="1" t="s">
        <v>31</v>
      </c>
      <c r="H621" s="1" t="s">
        <v>12373</v>
      </c>
      <c r="I621" s="1" t="s">
        <v>12374</v>
      </c>
      <c r="J621" s="1" t="s">
        <v>12374</v>
      </c>
      <c r="K621" s="2"/>
      <c r="L621" s="1">
        <v>-8.0</v>
      </c>
      <c r="M621" s="1"/>
      <c r="N621" s="1">
        <v>6.757</v>
      </c>
      <c r="O621" s="1" t="s">
        <v>10396</v>
      </c>
      <c r="P621" s="1" t="s">
        <v>10921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24</v>
      </c>
      <c r="B622" s="1" t="s">
        <v>17</v>
      </c>
      <c r="C622" s="1">
        <v>247.0</v>
      </c>
      <c r="D622" s="1">
        <v>62.0</v>
      </c>
      <c r="E622" s="2"/>
      <c r="F622" s="1" t="s">
        <v>18</v>
      </c>
      <c r="G622" s="1" t="s">
        <v>167</v>
      </c>
      <c r="H622" s="1" t="s">
        <v>12375</v>
      </c>
      <c r="I622" s="1" t="s">
        <v>12376</v>
      </c>
      <c r="J622" s="1" t="s">
        <v>6758</v>
      </c>
      <c r="K622" s="2"/>
      <c r="L622" s="1">
        <v>495.0</v>
      </c>
      <c r="M622" s="1"/>
      <c r="N622" s="1">
        <v>6.414433333333333</v>
      </c>
      <c r="O622" s="1" t="s">
        <v>27</v>
      </c>
      <c r="P622" s="1" t="s">
        <v>10634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98</v>
      </c>
      <c r="B623" s="3" t="s">
        <v>1749</v>
      </c>
      <c r="C623" s="1">
        <v>289.0</v>
      </c>
      <c r="D623" s="1">
        <v>0.0</v>
      </c>
      <c r="E623" s="2"/>
      <c r="F623" s="1" t="s">
        <v>30</v>
      </c>
      <c r="G623" s="1" t="s">
        <v>31</v>
      </c>
      <c r="H623" s="1" t="s">
        <v>12377</v>
      </c>
      <c r="I623" s="2"/>
      <c r="J623" s="2"/>
      <c r="K623" s="2"/>
      <c r="L623" s="1">
        <v>0.0</v>
      </c>
      <c r="M623" s="1"/>
      <c r="N623" s="2"/>
      <c r="O623" s="1" t="s">
        <v>10363</v>
      </c>
      <c r="P623" s="1" t="s">
        <v>12378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16</v>
      </c>
      <c r="B624" s="1" t="s">
        <v>17</v>
      </c>
      <c r="C624" s="3">
        <v>174.0</v>
      </c>
      <c r="D624" s="1">
        <v>0.0</v>
      </c>
      <c r="E624" s="2"/>
      <c r="F624" s="1" t="s">
        <v>18</v>
      </c>
      <c r="G624" s="1" t="s">
        <v>19</v>
      </c>
      <c r="H624" s="1" t="s">
        <v>12379</v>
      </c>
      <c r="I624" s="1" t="s">
        <v>12380</v>
      </c>
      <c r="J624" s="1" t="s">
        <v>6758</v>
      </c>
      <c r="K624" s="2"/>
      <c r="L624" s="1">
        <v>521.0</v>
      </c>
      <c r="M624" s="1"/>
      <c r="N624" s="1">
        <v>12.016516666666666</v>
      </c>
      <c r="O624" s="1" t="s">
        <v>22</v>
      </c>
      <c r="P624" s="1" t="s">
        <v>12381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36</v>
      </c>
      <c r="B625" s="1" t="s">
        <v>17</v>
      </c>
      <c r="C625" s="3">
        <v>289.0</v>
      </c>
      <c r="D625" s="1">
        <v>0.0</v>
      </c>
      <c r="E625" s="1" t="s">
        <v>37</v>
      </c>
      <c r="F625" s="1" t="s">
        <v>30</v>
      </c>
      <c r="G625" s="1" t="s">
        <v>31</v>
      </c>
      <c r="H625" s="1" t="s">
        <v>12382</v>
      </c>
      <c r="I625" s="1" t="s">
        <v>12383</v>
      </c>
      <c r="J625" s="1" t="s">
        <v>12383</v>
      </c>
      <c r="K625" s="2"/>
      <c r="L625" s="1">
        <v>-5.0</v>
      </c>
      <c r="M625" s="1"/>
      <c r="N625" s="1">
        <v>9.14695</v>
      </c>
      <c r="O625" s="1" t="s">
        <v>10396</v>
      </c>
      <c r="P625" s="1" t="s">
        <v>10666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29</v>
      </c>
      <c r="B626" s="1" t="s">
        <v>354</v>
      </c>
      <c r="C626" s="1">
        <v>490.0</v>
      </c>
      <c r="D626" s="1">
        <v>0.0</v>
      </c>
      <c r="E626" s="2"/>
      <c r="F626" s="1" t="s">
        <v>30</v>
      </c>
      <c r="G626" s="1" t="s">
        <v>31</v>
      </c>
      <c r="H626" s="1" t="s">
        <v>12384</v>
      </c>
      <c r="I626" s="1" t="s">
        <v>12385</v>
      </c>
      <c r="J626" s="1" t="s">
        <v>12385</v>
      </c>
      <c r="K626" s="2"/>
      <c r="L626" s="1">
        <v>-5.0</v>
      </c>
      <c r="M626" s="1"/>
      <c r="N626" s="1">
        <v>9.221183333333334</v>
      </c>
      <c r="O626" s="1" t="s">
        <v>10363</v>
      </c>
      <c r="P626" s="1" t="s">
        <v>12386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24</v>
      </c>
      <c r="B627" s="1" t="s">
        <v>17</v>
      </c>
      <c r="C627" s="3">
        <v>384.0</v>
      </c>
      <c r="D627" s="1">
        <v>0.0</v>
      </c>
      <c r="E627" s="1" t="s">
        <v>10430</v>
      </c>
      <c r="F627" s="1" t="s">
        <v>62</v>
      </c>
      <c r="G627" s="1" t="s">
        <v>31</v>
      </c>
      <c r="H627" s="1" t="s">
        <v>12387</v>
      </c>
      <c r="I627" s="1" t="s">
        <v>12388</v>
      </c>
      <c r="J627" s="1" t="s">
        <v>12389</v>
      </c>
      <c r="K627" s="1" t="s">
        <v>12390</v>
      </c>
      <c r="L627" s="1">
        <v>-6.0</v>
      </c>
      <c r="M627" s="1">
        <v>0.0111</v>
      </c>
      <c r="N627" s="1">
        <v>13.4119</v>
      </c>
      <c r="O627" s="1" t="s">
        <v>27</v>
      </c>
      <c r="P627" s="1" t="s">
        <v>12391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98</v>
      </c>
      <c r="B628" s="1" t="s">
        <v>1749</v>
      </c>
      <c r="C628" s="1">
        <v>463.0</v>
      </c>
      <c r="D628" s="1">
        <v>0.0</v>
      </c>
      <c r="E628" s="2"/>
      <c r="F628" s="1" t="s">
        <v>30</v>
      </c>
      <c r="G628" s="1" t="s">
        <v>31</v>
      </c>
      <c r="H628" s="1" t="s">
        <v>12392</v>
      </c>
      <c r="I628" s="2"/>
      <c r="J628" s="2"/>
      <c r="K628" s="2"/>
      <c r="L628" s="1">
        <v>0.0</v>
      </c>
      <c r="M628" s="1"/>
      <c r="N628" s="2"/>
      <c r="O628" s="1" t="s">
        <v>10363</v>
      </c>
      <c r="P628" s="1" t="s">
        <v>12393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1" t="s">
        <v>16</v>
      </c>
      <c r="B629" s="1" t="s">
        <v>17</v>
      </c>
      <c r="C629" s="3">
        <v>329.0</v>
      </c>
      <c r="D629" s="1">
        <v>0.0</v>
      </c>
      <c r="E629" s="2"/>
      <c r="F629" s="1" t="s">
        <v>18</v>
      </c>
      <c r="G629" s="1" t="s">
        <v>19</v>
      </c>
      <c r="H629" s="1" t="s">
        <v>12394</v>
      </c>
      <c r="I629" s="1" t="s">
        <v>12395</v>
      </c>
      <c r="J629" s="1" t="s">
        <v>6758</v>
      </c>
      <c r="K629" s="2"/>
      <c r="L629" s="1">
        <v>543.0</v>
      </c>
      <c r="M629" s="1"/>
      <c r="N629" s="1">
        <v>6.6474166666666665</v>
      </c>
      <c r="O629" s="1" t="s">
        <v>22</v>
      </c>
      <c r="P629" s="1" t="s">
        <v>12396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1" t="s">
        <v>36</v>
      </c>
      <c r="B630" s="1" t="s">
        <v>17</v>
      </c>
      <c r="C630" s="1">
        <v>1062.0</v>
      </c>
      <c r="D630" s="1">
        <v>0.0</v>
      </c>
      <c r="E630" s="1" t="s">
        <v>37</v>
      </c>
      <c r="F630" s="1" t="s">
        <v>30</v>
      </c>
      <c r="G630" s="1" t="s">
        <v>31</v>
      </c>
      <c r="H630" s="1" t="s">
        <v>12397</v>
      </c>
      <c r="I630" s="1" t="s">
        <v>12398</v>
      </c>
      <c r="J630" s="1" t="s">
        <v>12398</v>
      </c>
      <c r="K630" s="2"/>
      <c r="L630" s="1">
        <v>-4.0</v>
      </c>
      <c r="M630" s="1"/>
      <c r="N630" s="1">
        <v>15.094116666666666</v>
      </c>
      <c r="O630" s="1" t="s">
        <v>10396</v>
      </c>
      <c r="P630" s="1" t="s">
        <v>12399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24</v>
      </c>
      <c r="B631" s="1" t="s">
        <v>17</v>
      </c>
      <c r="C631" s="3">
        <v>558.0</v>
      </c>
      <c r="D631" s="1">
        <v>0.0</v>
      </c>
      <c r="E631" s="1" t="s">
        <v>10430</v>
      </c>
      <c r="F631" s="1" t="s">
        <v>62</v>
      </c>
      <c r="G631" s="1" t="s">
        <v>19</v>
      </c>
      <c r="H631" s="1" t="s">
        <v>12400</v>
      </c>
      <c r="I631" s="1" t="s">
        <v>12401</v>
      </c>
      <c r="J631" s="1" t="s">
        <v>12402</v>
      </c>
      <c r="K631" s="1" t="s">
        <v>12403</v>
      </c>
      <c r="L631" s="1">
        <v>-15.0</v>
      </c>
      <c r="M631" s="1">
        <v>0.0087</v>
      </c>
      <c r="N631" s="1">
        <v>9.84425</v>
      </c>
      <c r="O631" s="1" t="s">
        <v>27</v>
      </c>
      <c r="P631" s="1" t="s">
        <v>12404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1" t="s">
        <v>16</v>
      </c>
      <c r="B632" s="1" t="s">
        <v>17</v>
      </c>
      <c r="C632" s="1">
        <v>249.0</v>
      </c>
      <c r="D632" s="1">
        <v>0.0</v>
      </c>
      <c r="E632" s="2"/>
      <c r="F632" s="1" t="s">
        <v>18</v>
      </c>
      <c r="G632" s="1" t="s">
        <v>19</v>
      </c>
      <c r="H632" s="1" t="s">
        <v>12405</v>
      </c>
      <c r="I632" s="1" t="s">
        <v>12406</v>
      </c>
      <c r="J632" s="1" t="s">
        <v>6758</v>
      </c>
      <c r="K632" s="2"/>
      <c r="L632" s="1">
        <v>548.0</v>
      </c>
      <c r="M632" s="1"/>
      <c r="N632" s="1">
        <v>5.72235</v>
      </c>
      <c r="O632" s="1" t="s">
        <v>22</v>
      </c>
      <c r="P632" s="1" t="s">
        <v>12407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16</v>
      </c>
      <c r="B633" s="1" t="s">
        <v>17</v>
      </c>
      <c r="C633" s="3">
        <v>20.0</v>
      </c>
      <c r="D633" s="1">
        <v>35.0</v>
      </c>
      <c r="E633" s="2"/>
      <c r="F633" s="1" t="s">
        <v>18</v>
      </c>
      <c r="G633" s="1" t="s">
        <v>19</v>
      </c>
      <c r="H633" s="1" t="s">
        <v>12408</v>
      </c>
      <c r="I633" s="1" t="s">
        <v>12409</v>
      </c>
      <c r="J633" s="1" t="s">
        <v>6758</v>
      </c>
      <c r="K633" s="2"/>
      <c r="L633" s="1">
        <v>554.0</v>
      </c>
      <c r="M633" s="1"/>
      <c r="N633" s="1">
        <v>1.6460333333333332</v>
      </c>
      <c r="O633" s="1" t="s">
        <v>22</v>
      </c>
      <c r="P633" s="1" t="s">
        <v>12410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29</v>
      </c>
      <c r="B634" s="1" t="s">
        <v>354</v>
      </c>
      <c r="C634" s="1">
        <v>468.0</v>
      </c>
      <c r="D634" s="1">
        <v>0.0</v>
      </c>
      <c r="E634" s="2"/>
      <c r="F634" s="1" t="s">
        <v>30</v>
      </c>
      <c r="G634" s="1" t="s">
        <v>31</v>
      </c>
      <c r="H634" s="1" t="s">
        <v>12411</v>
      </c>
      <c r="I634" s="1" t="s">
        <v>12412</v>
      </c>
      <c r="J634" s="1" t="s">
        <v>12412</v>
      </c>
      <c r="K634" s="2"/>
      <c r="L634" s="1">
        <v>-7.0</v>
      </c>
      <c r="M634" s="1"/>
      <c r="N634" s="1">
        <v>7.3538</v>
      </c>
      <c r="O634" s="1" t="s">
        <v>10363</v>
      </c>
      <c r="P634" s="1" t="s">
        <v>12413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1" t="s">
        <v>36</v>
      </c>
      <c r="B635" s="1" t="s">
        <v>17</v>
      </c>
      <c r="C635" s="1">
        <v>637.0</v>
      </c>
      <c r="D635" s="1">
        <v>0.0</v>
      </c>
      <c r="E635" s="1" t="s">
        <v>37</v>
      </c>
      <c r="F635" s="1" t="s">
        <v>30</v>
      </c>
      <c r="G635" s="1" t="s">
        <v>31</v>
      </c>
      <c r="H635" s="1" t="s">
        <v>12414</v>
      </c>
      <c r="I635" s="1" t="s">
        <v>12415</v>
      </c>
      <c r="J635" s="1" t="s">
        <v>12415</v>
      </c>
      <c r="K635" s="2"/>
      <c r="L635" s="1">
        <v>-10.0</v>
      </c>
      <c r="M635" s="1"/>
      <c r="N635" s="1">
        <v>9.801133333333333</v>
      </c>
      <c r="O635" s="1" t="s">
        <v>10396</v>
      </c>
      <c r="P635" s="1" t="s">
        <v>12416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1" t="s">
        <v>98</v>
      </c>
      <c r="B636" s="1" t="s">
        <v>1749</v>
      </c>
      <c r="C636" s="1">
        <v>463.0</v>
      </c>
      <c r="D636" s="1">
        <v>0.0</v>
      </c>
      <c r="E636" s="2"/>
      <c r="F636" s="1" t="s">
        <v>30</v>
      </c>
      <c r="G636" s="1" t="s">
        <v>31</v>
      </c>
      <c r="H636" s="1" t="s">
        <v>12417</v>
      </c>
      <c r="I636" s="2"/>
      <c r="J636" s="2"/>
      <c r="K636" s="2"/>
      <c r="L636" s="1">
        <v>0.0</v>
      </c>
      <c r="M636" s="1"/>
      <c r="N636" s="2"/>
      <c r="O636" s="1" t="s">
        <v>10363</v>
      </c>
      <c r="P636" s="1" t="s">
        <v>12393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29</v>
      </c>
      <c r="B637" s="1" t="s">
        <v>354</v>
      </c>
      <c r="C637" s="1">
        <v>751.0</v>
      </c>
      <c r="D637" s="1">
        <v>0.0</v>
      </c>
      <c r="E637" s="2"/>
      <c r="F637" s="1" t="s">
        <v>30</v>
      </c>
      <c r="G637" s="1" t="s">
        <v>31</v>
      </c>
      <c r="H637" s="1" t="s">
        <v>12418</v>
      </c>
      <c r="I637" s="1" t="s">
        <v>12419</v>
      </c>
      <c r="J637" s="1" t="s">
        <v>12419</v>
      </c>
      <c r="K637" s="2"/>
      <c r="L637" s="1">
        <v>-9.0</v>
      </c>
      <c r="M637" s="1"/>
      <c r="N637" s="1">
        <v>10.984266666666667</v>
      </c>
      <c r="O637" s="1" t="s">
        <v>10363</v>
      </c>
      <c r="P637" s="1" t="s">
        <v>12420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98</v>
      </c>
      <c r="B638" s="1" t="s">
        <v>354</v>
      </c>
      <c r="C638" s="1">
        <v>433.0</v>
      </c>
      <c r="D638" s="1">
        <v>0.0</v>
      </c>
      <c r="E638" s="1" t="s">
        <v>12421</v>
      </c>
      <c r="F638" s="1" t="s">
        <v>30</v>
      </c>
      <c r="G638" s="1" t="s">
        <v>31</v>
      </c>
      <c r="H638" s="1" t="s">
        <v>12422</v>
      </c>
      <c r="I638" s="1" t="s">
        <v>12423</v>
      </c>
      <c r="J638" s="1" t="s">
        <v>12423</v>
      </c>
      <c r="K638" s="2"/>
      <c r="L638" s="1">
        <v>-8.0</v>
      </c>
      <c r="M638" s="1"/>
      <c r="N638" s="1">
        <v>6.319866666666667</v>
      </c>
      <c r="O638" s="1" t="s">
        <v>10363</v>
      </c>
      <c r="P638" s="1" t="s">
        <v>12424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24</v>
      </c>
      <c r="B639" s="1" t="s">
        <v>17</v>
      </c>
      <c r="C639" s="1">
        <v>245.0</v>
      </c>
      <c r="D639" s="1">
        <v>61.0</v>
      </c>
      <c r="E639" s="2"/>
      <c r="F639" s="1" t="s">
        <v>18</v>
      </c>
      <c r="G639" s="1" t="s">
        <v>167</v>
      </c>
      <c r="H639" s="1" t="s">
        <v>12425</v>
      </c>
      <c r="I639" s="1" t="s">
        <v>12426</v>
      </c>
      <c r="J639" s="1" t="s">
        <v>6758</v>
      </c>
      <c r="K639" s="2"/>
      <c r="L639" s="1">
        <v>575.0</v>
      </c>
      <c r="M639" s="1"/>
      <c r="N639" s="1">
        <v>11.560266666666667</v>
      </c>
      <c r="O639" s="1" t="s">
        <v>27</v>
      </c>
      <c r="P639" s="1" t="s">
        <v>11737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1" t="s">
        <v>98</v>
      </c>
      <c r="B640" s="1" t="s">
        <v>17</v>
      </c>
      <c r="C640" s="3">
        <v>421.0</v>
      </c>
      <c r="D640" s="1">
        <v>0.0</v>
      </c>
      <c r="E640" s="1" t="s">
        <v>741</v>
      </c>
      <c r="F640" s="1" t="s">
        <v>30</v>
      </c>
      <c r="G640" s="1" t="s">
        <v>31</v>
      </c>
      <c r="H640" s="1" t="s">
        <v>12427</v>
      </c>
      <c r="I640" s="1" t="s">
        <v>12428</v>
      </c>
      <c r="J640" s="1" t="s">
        <v>12428</v>
      </c>
      <c r="K640" s="2"/>
      <c r="L640" s="1">
        <v>-7.0</v>
      </c>
      <c r="M640" s="1"/>
      <c r="N640" s="1">
        <v>7.235166666666666</v>
      </c>
      <c r="O640" s="1" t="s">
        <v>10363</v>
      </c>
      <c r="P640" s="1" t="s">
        <v>12429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1" t="s">
        <v>36</v>
      </c>
      <c r="B641" s="1" t="s">
        <v>17</v>
      </c>
      <c r="C641" s="1">
        <v>648.0</v>
      </c>
      <c r="D641" s="1">
        <v>0.0</v>
      </c>
      <c r="E641" s="1" t="s">
        <v>37</v>
      </c>
      <c r="F641" s="1" t="s">
        <v>30</v>
      </c>
      <c r="G641" s="1" t="s">
        <v>31</v>
      </c>
      <c r="H641" s="1" t="s">
        <v>12430</v>
      </c>
      <c r="I641" s="1" t="s">
        <v>12431</v>
      </c>
      <c r="J641" s="1" t="s">
        <v>12431</v>
      </c>
      <c r="K641" s="2"/>
      <c r="L641" s="1">
        <v>-10.0</v>
      </c>
      <c r="M641" s="1"/>
      <c r="N641" s="1">
        <v>9.55095</v>
      </c>
      <c r="O641" s="1" t="s">
        <v>10396</v>
      </c>
      <c r="P641" s="1" t="s">
        <v>12432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16</v>
      </c>
      <c r="B642" s="1" t="s">
        <v>17</v>
      </c>
      <c r="C642" s="1">
        <v>49.0</v>
      </c>
      <c r="D642" s="1">
        <v>0.0</v>
      </c>
      <c r="E642" s="2"/>
      <c r="F642" s="1" t="s">
        <v>18</v>
      </c>
      <c r="G642" s="1" t="s">
        <v>19</v>
      </c>
      <c r="H642" s="1" t="s">
        <v>12433</v>
      </c>
      <c r="I642" s="1" t="s">
        <v>12434</v>
      </c>
      <c r="J642" s="1" t="s">
        <v>12434</v>
      </c>
      <c r="K642" s="2"/>
      <c r="L642" s="1">
        <v>-3.0</v>
      </c>
      <c r="M642" s="1"/>
      <c r="N642" s="1">
        <v>2.8353333333333333</v>
      </c>
      <c r="O642" s="1" t="s">
        <v>22</v>
      </c>
      <c r="P642" s="1" t="s">
        <v>12435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36</v>
      </c>
      <c r="B643" s="1" t="s">
        <v>17</v>
      </c>
      <c r="C643" s="1">
        <v>299.0</v>
      </c>
      <c r="D643" s="1">
        <v>0.0</v>
      </c>
      <c r="E643" s="1" t="s">
        <v>37</v>
      </c>
      <c r="F643" s="1" t="s">
        <v>30</v>
      </c>
      <c r="G643" s="1" t="s">
        <v>31</v>
      </c>
      <c r="H643" s="1" t="s">
        <v>12436</v>
      </c>
      <c r="I643" s="1" t="s">
        <v>12437</v>
      </c>
      <c r="J643" s="1" t="s">
        <v>12437</v>
      </c>
      <c r="K643" s="2"/>
      <c r="L643" s="1">
        <v>-8.0</v>
      </c>
      <c r="M643" s="1"/>
      <c r="N643" s="1">
        <v>6.8767</v>
      </c>
      <c r="O643" s="1" t="s">
        <v>10396</v>
      </c>
      <c r="P643" s="1" t="s">
        <v>12438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36</v>
      </c>
      <c r="B644" s="1" t="s">
        <v>17</v>
      </c>
      <c r="C644" s="1">
        <v>433.0</v>
      </c>
      <c r="D644" s="1">
        <v>0.0</v>
      </c>
      <c r="E644" s="1" t="s">
        <v>37</v>
      </c>
      <c r="F644" s="1" t="s">
        <v>30</v>
      </c>
      <c r="G644" s="1" t="s">
        <v>31</v>
      </c>
      <c r="H644" s="1" t="s">
        <v>12439</v>
      </c>
      <c r="I644" s="1" t="s">
        <v>12440</v>
      </c>
      <c r="J644" s="1" t="s">
        <v>12440</v>
      </c>
      <c r="K644" s="2"/>
      <c r="L644" s="1">
        <v>-8.0</v>
      </c>
      <c r="M644" s="1"/>
      <c r="N644" s="1">
        <v>6.747016666666667</v>
      </c>
      <c r="O644" s="1" t="s">
        <v>10396</v>
      </c>
      <c r="P644" s="1" t="s">
        <v>12441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24</v>
      </c>
      <c r="B645" s="1" t="s">
        <v>17</v>
      </c>
      <c r="C645" s="1">
        <v>309.0</v>
      </c>
      <c r="D645" s="1">
        <v>67.0</v>
      </c>
      <c r="E645" s="2"/>
      <c r="F645" s="1" t="s">
        <v>18</v>
      </c>
      <c r="G645" s="1" t="s">
        <v>31</v>
      </c>
      <c r="H645" s="1" t="s">
        <v>12442</v>
      </c>
      <c r="I645" s="1" t="s">
        <v>12443</v>
      </c>
      <c r="J645" s="1" t="s">
        <v>12443</v>
      </c>
      <c r="K645" s="2"/>
      <c r="L645" s="1">
        <v>-3.0</v>
      </c>
      <c r="M645" s="1"/>
      <c r="N645" s="1">
        <v>15.2395</v>
      </c>
      <c r="O645" s="1" t="s">
        <v>27</v>
      </c>
      <c r="P645" s="1" t="s">
        <v>12444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36</v>
      </c>
      <c r="B646" s="1" t="s">
        <v>17</v>
      </c>
      <c r="C646" s="1">
        <v>593.0</v>
      </c>
      <c r="D646" s="1">
        <v>0.0</v>
      </c>
      <c r="E646" s="1" t="s">
        <v>37</v>
      </c>
      <c r="F646" s="1" t="s">
        <v>30</v>
      </c>
      <c r="G646" s="1" t="s">
        <v>31</v>
      </c>
      <c r="H646" s="1" t="s">
        <v>12445</v>
      </c>
      <c r="I646" s="1" t="s">
        <v>12446</v>
      </c>
      <c r="J646" s="1" t="s">
        <v>12446</v>
      </c>
      <c r="K646" s="2"/>
      <c r="L646" s="1">
        <v>-9.0</v>
      </c>
      <c r="M646" s="1"/>
      <c r="N646" s="1">
        <v>10.258683333333334</v>
      </c>
      <c r="O646" s="1" t="s">
        <v>10396</v>
      </c>
      <c r="P646" s="1" t="s">
        <v>12447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1" t="s">
        <v>29</v>
      </c>
      <c r="B647" s="1" t="s">
        <v>17</v>
      </c>
      <c r="C647" s="1">
        <v>378.0</v>
      </c>
      <c r="D647" s="1">
        <v>0.0</v>
      </c>
      <c r="E647" s="2"/>
      <c r="F647" s="1" t="s">
        <v>30</v>
      </c>
      <c r="G647" s="1" t="s">
        <v>31</v>
      </c>
      <c r="H647" s="1" t="s">
        <v>12448</v>
      </c>
      <c r="I647" s="1" t="s">
        <v>12449</v>
      </c>
      <c r="J647" s="1" t="s">
        <v>12449</v>
      </c>
      <c r="K647" s="2"/>
      <c r="L647" s="1">
        <v>-5.0</v>
      </c>
      <c r="M647" s="1"/>
      <c r="N647" s="1">
        <v>9.4087</v>
      </c>
      <c r="O647" s="1" t="s">
        <v>10363</v>
      </c>
      <c r="P647" s="1" t="s">
        <v>10793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29</v>
      </c>
      <c r="B648" s="1" t="s">
        <v>17</v>
      </c>
      <c r="C648" s="1">
        <v>598.0</v>
      </c>
      <c r="D648" s="1">
        <v>0.0</v>
      </c>
      <c r="E648" s="2"/>
      <c r="F648" s="1" t="s">
        <v>30</v>
      </c>
      <c r="G648" s="1" t="s">
        <v>31</v>
      </c>
      <c r="H648" s="1" t="s">
        <v>12450</v>
      </c>
      <c r="I648" s="1" t="s">
        <v>12451</v>
      </c>
      <c r="J648" s="1" t="s">
        <v>12451</v>
      </c>
      <c r="K648" s="2"/>
      <c r="L648" s="1">
        <v>-12.0</v>
      </c>
      <c r="M648" s="1"/>
      <c r="N648" s="1">
        <v>7.4218</v>
      </c>
      <c r="O648" s="1" t="s">
        <v>10363</v>
      </c>
      <c r="P648" s="1" t="s">
        <v>12452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36</v>
      </c>
      <c r="B649" s="1" t="s">
        <v>17</v>
      </c>
      <c r="C649" s="1">
        <v>394.0</v>
      </c>
      <c r="D649" s="1">
        <v>0.0</v>
      </c>
      <c r="E649" s="1" t="s">
        <v>37</v>
      </c>
      <c r="F649" s="1" t="s">
        <v>30</v>
      </c>
      <c r="G649" s="1" t="s">
        <v>31</v>
      </c>
      <c r="H649" s="1" t="s">
        <v>12453</v>
      </c>
      <c r="I649" s="1" t="s">
        <v>12454</v>
      </c>
      <c r="J649" s="1" t="s">
        <v>12454</v>
      </c>
      <c r="K649" s="2"/>
      <c r="L649" s="1">
        <v>-6.0</v>
      </c>
      <c r="M649" s="1"/>
      <c r="N649" s="1">
        <v>8.629316666666666</v>
      </c>
      <c r="O649" s="1" t="s">
        <v>10396</v>
      </c>
      <c r="P649" s="1" t="s">
        <v>12455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1" t="s">
        <v>24</v>
      </c>
      <c r="B650" s="1" t="s">
        <v>17</v>
      </c>
      <c r="C650" s="1">
        <v>250.0</v>
      </c>
      <c r="D650" s="1">
        <v>0.0</v>
      </c>
      <c r="E650" s="1" t="s">
        <v>10430</v>
      </c>
      <c r="F650" s="1" t="s">
        <v>62</v>
      </c>
      <c r="G650" s="1" t="s">
        <v>19</v>
      </c>
      <c r="H650" s="1" t="s">
        <v>12456</v>
      </c>
      <c r="I650" s="1" t="s">
        <v>12457</v>
      </c>
      <c r="J650" s="1" t="s">
        <v>12458</v>
      </c>
      <c r="K650" s="1" t="s">
        <v>12459</v>
      </c>
      <c r="L650" s="1">
        <v>1.0</v>
      </c>
      <c r="M650" s="1">
        <v>0.09928333333333333</v>
      </c>
      <c r="N650" s="1">
        <v>17.826</v>
      </c>
      <c r="O650" s="1" t="s">
        <v>27</v>
      </c>
      <c r="P650" s="1" t="s">
        <v>11788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1" t="s">
        <v>36</v>
      </c>
      <c r="B651" s="1" t="s">
        <v>17</v>
      </c>
      <c r="C651" s="1">
        <v>373.0</v>
      </c>
      <c r="D651" s="1">
        <v>0.0</v>
      </c>
      <c r="E651" s="1" t="s">
        <v>37</v>
      </c>
      <c r="F651" s="1" t="s">
        <v>30</v>
      </c>
      <c r="G651" s="1" t="s">
        <v>31</v>
      </c>
      <c r="H651" s="1" t="s">
        <v>12460</v>
      </c>
      <c r="I651" s="1" t="s">
        <v>12461</v>
      </c>
      <c r="J651" s="1" t="s">
        <v>12461</v>
      </c>
      <c r="K651" s="2"/>
      <c r="L651" s="1">
        <v>-7.0</v>
      </c>
      <c r="M651" s="1"/>
      <c r="N651" s="1">
        <v>7.268133333333333</v>
      </c>
      <c r="O651" s="1" t="s">
        <v>10396</v>
      </c>
      <c r="P651" s="1" t="s">
        <v>12462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36</v>
      </c>
      <c r="B652" s="1" t="s">
        <v>17</v>
      </c>
      <c r="C652" s="1">
        <v>713.0</v>
      </c>
      <c r="D652" s="1">
        <v>0.0</v>
      </c>
      <c r="E652" s="1" t="s">
        <v>37</v>
      </c>
      <c r="F652" s="1" t="s">
        <v>30</v>
      </c>
      <c r="G652" s="1" t="s">
        <v>31</v>
      </c>
      <c r="H652" s="1" t="s">
        <v>12463</v>
      </c>
      <c r="I652" s="1" t="s">
        <v>12464</v>
      </c>
      <c r="J652" s="1" t="s">
        <v>12464</v>
      </c>
      <c r="K652" s="2"/>
      <c r="L652" s="1">
        <v>-10.0</v>
      </c>
      <c r="M652" s="1"/>
      <c r="N652" s="1">
        <v>9.769733333333333</v>
      </c>
      <c r="O652" s="1" t="s">
        <v>10396</v>
      </c>
      <c r="P652" s="1" t="s">
        <v>11975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24</v>
      </c>
      <c r="B653" s="1" t="s">
        <v>17</v>
      </c>
      <c r="C653" s="1">
        <v>494.0</v>
      </c>
      <c r="D653" s="1">
        <v>124.0</v>
      </c>
      <c r="E653" s="2"/>
      <c r="F653" s="1" t="s">
        <v>18</v>
      </c>
      <c r="G653" s="1" t="s">
        <v>167</v>
      </c>
      <c r="H653" s="1" t="s">
        <v>12465</v>
      </c>
      <c r="I653" s="1" t="s">
        <v>12466</v>
      </c>
      <c r="J653" s="1" t="s">
        <v>12466</v>
      </c>
      <c r="K653" s="2"/>
      <c r="L653" s="1">
        <v>-10.0</v>
      </c>
      <c r="M653" s="1"/>
      <c r="N653" s="1">
        <v>9.531183333333333</v>
      </c>
      <c r="O653" s="1" t="s">
        <v>27</v>
      </c>
      <c r="P653" s="1" t="s">
        <v>12467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1" t="s">
        <v>24</v>
      </c>
      <c r="B654" s="1" t="s">
        <v>17</v>
      </c>
      <c r="C654" s="1">
        <v>327.0</v>
      </c>
      <c r="D654" s="1">
        <v>31.0</v>
      </c>
      <c r="E654" s="1" t="s">
        <v>10430</v>
      </c>
      <c r="F654" s="1" t="s">
        <v>62</v>
      </c>
      <c r="G654" s="1" t="s">
        <v>31</v>
      </c>
      <c r="H654" s="1" t="s">
        <v>12468</v>
      </c>
      <c r="I654" s="1" t="s">
        <v>12469</v>
      </c>
      <c r="J654" s="1" t="s">
        <v>12470</v>
      </c>
      <c r="K654" s="1" t="s">
        <v>12471</v>
      </c>
      <c r="L654" s="1">
        <v>-10.0</v>
      </c>
      <c r="M654" s="1">
        <v>0.01235</v>
      </c>
      <c r="N654" s="1">
        <v>7.1325</v>
      </c>
      <c r="O654" s="1" t="s">
        <v>27</v>
      </c>
      <c r="P654" s="1" t="s">
        <v>12472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29</v>
      </c>
      <c r="B655" s="1" t="s">
        <v>17</v>
      </c>
      <c r="C655" s="1">
        <v>922.0</v>
      </c>
      <c r="D655" s="1">
        <v>0.0</v>
      </c>
      <c r="E655" s="2"/>
      <c r="F655" s="1" t="s">
        <v>30</v>
      </c>
      <c r="G655" s="1" t="s">
        <v>31</v>
      </c>
      <c r="H655" s="1" t="s">
        <v>12473</v>
      </c>
      <c r="I655" s="1" t="s">
        <v>12474</v>
      </c>
      <c r="J655" s="1" t="s">
        <v>12474</v>
      </c>
      <c r="K655" s="2"/>
      <c r="L655" s="1">
        <v>-3.0</v>
      </c>
      <c r="M655" s="1"/>
      <c r="N655" s="1">
        <v>16.95495</v>
      </c>
      <c r="O655" s="1" t="s">
        <v>10363</v>
      </c>
      <c r="P655" s="1" t="s">
        <v>12475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36</v>
      </c>
      <c r="B656" s="1" t="s">
        <v>17</v>
      </c>
      <c r="C656" s="1">
        <v>434.0</v>
      </c>
      <c r="D656" s="1">
        <v>0.0</v>
      </c>
      <c r="E656" s="1" t="s">
        <v>37</v>
      </c>
      <c r="F656" s="1" t="s">
        <v>30</v>
      </c>
      <c r="G656" s="1" t="s">
        <v>31</v>
      </c>
      <c r="H656" s="1" t="s">
        <v>12476</v>
      </c>
      <c r="I656" s="1" t="s">
        <v>12477</v>
      </c>
      <c r="J656" s="1" t="s">
        <v>12477</v>
      </c>
      <c r="K656" s="2"/>
      <c r="L656" s="1">
        <v>-5.0</v>
      </c>
      <c r="M656" s="1"/>
      <c r="N656" s="1">
        <v>9.428616666666667</v>
      </c>
      <c r="O656" s="1" t="s">
        <v>10396</v>
      </c>
      <c r="P656" s="1" t="s">
        <v>12478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1" t="s">
        <v>16</v>
      </c>
      <c r="B657" s="3" t="s">
        <v>17</v>
      </c>
      <c r="C657" s="1">
        <v>249.0</v>
      </c>
      <c r="D657" s="1">
        <v>0.0</v>
      </c>
      <c r="E657" s="2"/>
      <c r="F657" s="1" t="s">
        <v>18</v>
      </c>
      <c r="G657" s="1" t="s">
        <v>19</v>
      </c>
      <c r="H657" s="1" t="s">
        <v>12479</v>
      </c>
      <c r="I657" s="1" t="s">
        <v>12480</v>
      </c>
      <c r="J657" s="1" t="s">
        <v>12480</v>
      </c>
      <c r="K657" s="2"/>
      <c r="L657" s="1">
        <v>0.0</v>
      </c>
      <c r="M657" s="1"/>
      <c r="N657" s="1">
        <v>5.035783333333334</v>
      </c>
      <c r="O657" s="1" t="s">
        <v>22</v>
      </c>
      <c r="P657" s="1" t="s">
        <v>12481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1" t="s">
        <v>16</v>
      </c>
      <c r="B658" s="1" t="s">
        <v>17</v>
      </c>
      <c r="C658" s="3">
        <v>209.0</v>
      </c>
      <c r="D658" s="1">
        <v>0.0</v>
      </c>
      <c r="E658" s="2"/>
      <c r="F658" s="1" t="s">
        <v>18</v>
      </c>
      <c r="G658" s="1" t="s">
        <v>19</v>
      </c>
      <c r="H658" s="1" t="s">
        <v>12482</v>
      </c>
      <c r="I658" s="1" t="s">
        <v>12483</v>
      </c>
      <c r="J658" s="1" t="s">
        <v>12483</v>
      </c>
      <c r="K658" s="2"/>
      <c r="L658" s="1">
        <v>-1.0</v>
      </c>
      <c r="M658" s="1"/>
      <c r="N658" s="1">
        <v>4.756516666666666</v>
      </c>
      <c r="O658" s="1" t="s">
        <v>22</v>
      </c>
      <c r="P658" s="1" t="s">
        <v>12484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98</v>
      </c>
      <c r="B659" s="1" t="s">
        <v>354</v>
      </c>
      <c r="C659" s="1">
        <v>663.0</v>
      </c>
      <c r="D659" s="1">
        <v>0.0</v>
      </c>
      <c r="E659" s="1" t="s">
        <v>12485</v>
      </c>
      <c r="F659" s="1" t="s">
        <v>30</v>
      </c>
      <c r="G659" s="1" t="s">
        <v>31</v>
      </c>
      <c r="H659" s="1" t="s">
        <v>12486</v>
      </c>
      <c r="I659" s="1" t="s">
        <v>12487</v>
      </c>
      <c r="J659" s="1" t="s">
        <v>12487</v>
      </c>
      <c r="K659" s="2"/>
      <c r="L659" s="1">
        <v>-8.0</v>
      </c>
      <c r="M659" s="1"/>
      <c r="N659" s="1">
        <v>11.117733333333334</v>
      </c>
      <c r="O659" s="1" t="s">
        <v>10363</v>
      </c>
      <c r="P659" s="1" t="s">
        <v>12488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36</v>
      </c>
      <c r="B660" s="1" t="s">
        <v>17</v>
      </c>
      <c r="C660" s="1">
        <v>291.0</v>
      </c>
      <c r="D660" s="1">
        <v>0.0</v>
      </c>
      <c r="E660" s="1" t="s">
        <v>37</v>
      </c>
      <c r="F660" s="1" t="s">
        <v>30</v>
      </c>
      <c r="G660" s="1" t="s">
        <v>31</v>
      </c>
      <c r="H660" s="1" t="s">
        <v>12489</v>
      </c>
      <c r="I660" s="1" t="s">
        <v>12490</v>
      </c>
      <c r="J660" s="1" t="s">
        <v>12490</v>
      </c>
      <c r="K660" s="2"/>
      <c r="L660" s="1">
        <v>-7.0</v>
      </c>
      <c r="M660" s="1"/>
      <c r="N660" s="1">
        <v>7.6655</v>
      </c>
      <c r="O660" s="1" t="s">
        <v>10396</v>
      </c>
      <c r="P660" s="1" t="s">
        <v>11080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1" t="s">
        <v>36</v>
      </c>
      <c r="B661" s="1" t="s">
        <v>17</v>
      </c>
      <c r="C661" s="1">
        <v>361.0</v>
      </c>
      <c r="D661" s="1">
        <v>0.0</v>
      </c>
      <c r="E661" s="1" t="s">
        <v>37</v>
      </c>
      <c r="F661" s="1" t="s">
        <v>30</v>
      </c>
      <c r="G661" s="1" t="s">
        <v>31</v>
      </c>
      <c r="H661" s="1" t="s">
        <v>12491</v>
      </c>
      <c r="I661" s="1" t="s">
        <v>12492</v>
      </c>
      <c r="J661" s="1" t="s">
        <v>12492</v>
      </c>
      <c r="K661" s="2"/>
      <c r="L661" s="1">
        <v>-4.0</v>
      </c>
      <c r="M661" s="1"/>
      <c r="N661" s="1">
        <v>10.16045</v>
      </c>
      <c r="O661" s="1" t="s">
        <v>10396</v>
      </c>
      <c r="P661" s="1" t="s">
        <v>12493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24</v>
      </c>
      <c r="B662" s="1" t="s">
        <v>17</v>
      </c>
      <c r="C662" s="1">
        <v>299.0</v>
      </c>
      <c r="D662" s="1">
        <v>0.0</v>
      </c>
      <c r="E662" s="1" t="s">
        <v>37</v>
      </c>
      <c r="F662" s="1" t="s">
        <v>62</v>
      </c>
      <c r="G662" s="1" t="s">
        <v>31</v>
      </c>
      <c r="H662" s="1" t="s">
        <v>12494</v>
      </c>
      <c r="I662" s="1" t="s">
        <v>12495</v>
      </c>
      <c r="J662" s="1" t="s">
        <v>12496</v>
      </c>
      <c r="K662" s="1" t="s">
        <v>12497</v>
      </c>
      <c r="L662" s="1">
        <v>-19.0</v>
      </c>
      <c r="M662" s="1">
        <v>3.1282</v>
      </c>
      <c r="N662" s="1">
        <v>13.039983333333334</v>
      </c>
      <c r="O662" s="1" t="s">
        <v>27</v>
      </c>
      <c r="P662" s="1" t="s">
        <v>11021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24</v>
      </c>
      <c r="B663" s="1" t="s">
        <v>17</v>
      </c>
      <c r="C663" s="1">
        <v>348.0</v>
      </c>
      <c r="D663" s="1">
        <v>0.0</v>
      </c>
      <c r="E663" s="1" t="s">
        <v>37</v>
      </c>
      <c r="F663" s="1" t="s">
        <v>62</v>
      </c>
      <c r="G663" s="1" t="s">
        <v>19</v>
      </c>
      <c r="H663" s="1" t="s">
        <v>12498</v>
      </c>
      <c r="I663" s="1" t="s">
        <v>12499</v>
      </c>
      <c r="J663" s="1" t="s">
        <v>12500</v>
      </c>
      <c r="K663" s="1" t="s">
        <v>12501</v>
      </c>
      <c r="L663" s="1">
        <v>0.0</v>
      </c>
      <c r="M663" s="1">
        <v>0.47108333333333335</v>
      </c>
      <c r="N663" s="1">
        <v>21.837783333333334</v>
      </c>
      <c r="O663" s="1" t="s">
        <v>27</v>
      </c>
      <c r="P663" s="1" t="s">
        <v>12502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1" t="s">
        <v>36</v>
      </c>
      <c r="B664" s="1" t="s">
        <v>17</v>
      </c>
      <c r="C664" s="1">
        <v>378.0</v>
      </c>
      <c r="D664" s="1">
        <v>0.0</v>
      </c>
      <c r="E664" s="1" t="s">
        <v>37</v>
      </c>
      <c r="F664" s="1" t="s">
        <v>30</v>
      </c>
      <c r="G664" s="1" t="s">
        <v>31</v>
      </c>
      <c r="H664" s="1" t="s">
        <v>12503</v>
      </c>
      <c r="I664" s="1" t="s">
        <v>12504</v>
      </c>
      <c r="J664" s="1" t="s">
        <v>12504</v>
      </c>
      <c r="K664" s="2"/>
      <c r="L664" s="1">
        <v>-5.0</v>
      </c>
      <c r="M664" s="1"/>
      <c r="N664" s="1">
        <v>9.24075</v>
      </c>
      <c r="O664" s="1" t="s">
        <v>10396</v>
      </c>
      <c r="P664" s="1" t="s">
        <v>12505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1" t="s">
        <v>36</v>
      </c>
      <c r="B665" s="1" t="s">
        <v>17</v>
      </c>
      <c r="C665" s="3">
        <v>379.0</v>
      </c>
      <c r="D665" s="1">
        <v>0.0</v>
      </c>
      <c r="E665" s="1" t="s">
        <v>37</v>
      </c>
      <c r="F665" s="1" t="s">
        <v>30</v>
      </c>
      <c r="G665" s="1" t="s">
        <v>31</v>
      </c>
      <c r="H665" s="1" t="s">
        <v>12506</v>
      </c>
      <c r="I665" s="1" t="s">
        <v>12507</v>
      </c>
      <c r="J665" s="1" t="s">
        <v>12507</v>
      </c>
      <c r="K665" s="2"/>
      <c r="L665" s="1">
        <v>-6.0</v>
      </c>
      <c r="M665" s="1"/>
      <c r="N665" s="1">
        <v>8.1895</v>
      </c>
      <c r="O665" s="1" t="s">
        <v>10396</v>
      </c>
      <c r="P665" s="1" t="s">
        <v>12508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36</v>
      </c>
      <c r="B666" s="1" t="s">
        <v>17</v>
      </c>
      <c r="C666" s="1">
        <v>697.0</v>
      </c>
      <c r="D666" s="1">
        <v>0.0</v>
      </c>
      <c r="E666" s="1" t="s">
        <v>37</v>
      </c>
      <c r="F666" s="1" t="s">
        <v>30</v>
      </c>
      <c r="G666" s="1" t="s">
        <v>31</v>
      </c>
      <c r="H666" s="1" t="s">
        <v>12509</v>
      </c>
      <c r="I666" s="1" t="s">
        <v>12510</v>
      </c>
      <c r="J666" s="1" t="s">
        <v>12510</v>
      </c>
      <c r="K666" s="2"/>
      <c r="L666" s="1">
        <v>-11.0</v>
      </c>
      <c r="M666" s="1"/>
      <c r="N666" s="1">
        <v>8.537583333333334</v>
      </c>
      <c r="O666" s="1" t="s">
        <v>10396</v>
      </c>
      <c r="P666" s="1" t="s">
        <v>12511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1" t="s">
        <v>24</v>
      </c>
      <c r="B667" s="1" t="s">
        <v>17</v>
      </c>
      <c r="C667" s="1">
        <v>414.0</v>
      </c>
      <c r="D667" s="1">
        <v>0.0</v>
      </c>
      <c r="E667" s="1" t="s">
        <v>10430</v>
      </c>
      <c r="F667" s="1" t="s">
        <v>62</v>
      </c>
      <c r="G667" s="1" t="s">
        <v>31</v>
      </c>
      <c r="H667" s="1" t="s">
        <v>12512</v>
      </c>
      <c r="I667" s="1" t="s">
        <v>12513</v>
      </c>
      <c r="J667" s="1" t="s">
        <v>12514</v>
      </c>
      <c r="K667" s="1" t="s">
        <v>12515</v>
      </c>
      <c r="L667" s="1">
        <v>10.0</v>
      </c>
      <c r="M667" s="1">
        <v>0.010583333333333333</v>
      </c>
      <c r="N667" s="1">
        <v>12.290966666666666</v>
      </c>
      <c r="O667" s="1" t="s">
        <v>27</v>
      </c>
      <c r="P667" s="1" t="s">
        <v>12516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36</v>
      </c>
      <c r="B668" s="1" t="s">
        <v>17</v>
      </c>
      <c r="C668" s="1">
        <v>528.0</v>
      </c>
      <c r="D668" s="1">
        <v>0.0</v>
      </c>
      <c r="E668" s="1" t="s">
        <v>37</v>
      </c>
      <c r="F668" s="1" t="s">
        <v>30</v>
      </c>
      <c r="G668" s="1" t="s">
        <v>31</v>
      </c>
      <c r="H668" s="1" t="s">
        <v>12517</v>
      </c>
      <c r="I668" s="1" t="s">
        <v>12518</v>
      </c>
      <c r="J668" s="1" t="s">
        <v>12518</v>
      </c>
      <c r="K668" s="2"/>
      <c r="L668" s="1">
        <v>-10.0</v>
      </c>
      <c r="M668" s="1"/>
      <c r="N668" s="1">
        <v>9.203566666666667</v>
      </c>
      <c r="O668" s="1" t="s">
        <v>10396</v>
      </c>
      <c r="P668" s="1" t="s">
        <v>12519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1" t="s">
        <v>16</v>
      </c>
      <c r="B669" s="1" t="s">
        <v>17</v>
      </c>
      <c r="C669" s="1">
        <v>269.0</v>
      </c>
      <c r="D669" s="1">
        <v>0.0</v>
      </c>
      <c r="E669" s="2"/>
      <c r="F669" s="1" t="s">
        <v>18</v>
      </c>
      <c r="G669" s="1" t="s">
        <v>19</v>
      </c>
      <c r="H669" s="1" t="s">
        <v>12520</v>
      </c>
      <c r="I669" s="1" t="s">
        <v>12521</v>
      </c>
      <c r="J669" s="1" t="s">
        <v>12521</v>
      </c>
      <c r="K669" s="2"/>
      <c r="L669" s="1">
        <v>0.0</v>
      </c>
      <c r="M669" s="1"/>
      <c r="N669" s="1">
        <v>5.830183333333333</v>
      </c>
      <c r="O669" s="1" t="s">
        <v>22</v>
      </c>
      <c r="P669" s="1" t="s">
        <v>12522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24</v>
      </c>
      <c r="B670" s="3" t="s">
        <v>17</v>
      </c>
      <c r="C670" s="1">
        <v>209.0</v>
      </c>
      <c r="D670" s="1">
        <v>60.0</v>
      </c>
      <c r="E670" s="2"/>
      <c r="F670" s="1" t="s">
        <v>18</v>
      </c>
      <c r="G670" s="1" t="s">
        <v>167</v>
      </c>
      <c r="H670" s="1" t="s">
        <v>12523</v>
      </c>
      <c r="I670" s="1" t="s">
        <v>12524</v>
      </c>
      <c r="J670" s="1" t="s">
        <v>12524</v>
      </c>
      <c r="K670" s="2"/>
      <c r="L670" s="1">
        <v>-11.0</v>
      </c>
      <c r="M670" s="1"/>
      <c r="N670" s="1">
        <v>8.30345</v>
      </c>
      <c r="O670" s="1" t="s">
        <v>27</v>
      </c>
      <c r="P670" s="1" t="s">
        <v>12525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1" t="s">
        <v>36</v>
      </c>
      <c r="B671" s="1" t="s">
        <v>17</v>
      </c>
      <c r="C671" s="1">
        <v>324.0</v>
      </c>
      <c r="D671" s="1">
        <v>0.0</v>
      </c>
      <c r="E671" s="2"/>
      <c r="F671" s="1" t="s">
        <v>18</v>
      </c>
      <c r="G671" s="1" t="s">
        <v>31</v>
      </c>
      <c r="H671" s="1" t="s">
        <v>12526</v>
      </c>
      <c r="I671" s="1" t="s">
        <v>12527</v>
      </c>
      <c r="J671" s="1" t="s">
        <v>12527</v>
      </c>
      <c r="K671" s="2"/>
      <c r="L671" s="1">
        <v>-1.0</v>
      </c>
      <c r="M671" s="1"/>
      <c r="N671" s="1">
        <v>13.7595</v>
      </c>
      <c r="O671" s="1" t="s">
        <v>10396</v>
      </c>
      <c r="P671" s="1" t="s">
        <v>12528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1" t="s">
        <v>36</v>
      </c>
      <c r="B672" s="1" t="s">
        <v>17</v>
      </c>
      <c r="C672" s="3">
        <v>329.0</v>
      </c>
      <c r="D672" s="1">
        <v>0.0</v>
      </c>
      <c r="E672" s="1" t="s">
        <v>37</v>
      </c>
      <c r="F672" s="1" t="s">
        <v>30</v>
      </c>
      <c r="G672" s="1" t="s">
        <v>31</v>
      </c>
      <c r="H672" s="1" t="s">
        <v>12529</v>
      </c>
      <c r="I672" s="1" t="s">
        <v>12530</v>
      </c>
      <c r="J672" s="1" t="s">
        <v>12530</v>
      </c>
      <c r="K672" s="2"/>
      <c r="L672" s="1">
        <v>-5.0</v>
      </c>
      <c r="M672" s="1"/>
      <c r="N672" s="1">
        <v>9.132633333333333</v>
      </c>
      <c r="O672" s="1" t="s">
        <v>10396</v>
      </c>
      <c r="P672" s="1" t="s">
        <v>12156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36</v>
      </c>
      <c r="B673" s="1" t="s">
        <v>17</v>
      </c>
      <c r="C673" s="1">
        <v>329.0</v>
      </c>
      <c r="D673" s="1">
        <v>0.0</v>
      </c>
      <c r="E673" s="1" t="s">
        <v>37</v>
      </c>
      <c r="F673" s="1" t="s">
        <v>30</v>
      </c>
      <c r="G673" s="1" t="s">
        <v>31</v>
      </c>
      <c r="H673" s="1" t="s">
        <v>12531</v>
      </c>
      <c r="I673" s="1" t="s">
        <v>12532</v>
      </c>
      <c r="J673" s="1" t="s">
        <v>12532</v>
      </c>
      <c r="K673" s="2"/>
      <c r="L673" s="1">
        <v>-6.0</v>
      </c>
      <c r="M673" s="1"/>
      <c r="N673" s="1">
        <v>8.830566666666666</v>
      </c>
      <c r="O673" s="1" t="s">
        <v>10396</v>
      </c>
      <c r="P673" s="1" t="s">
        <v>12533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1" t="s">
        <v>36</v>
      </c>
      <c r="B674" s="1" t="s">
        <v>17</v>
      </c>
      <c r="C674" s="1">
        <v>420.0</v>
      </c>
      <c r="D674" s="1">
        <v>0.0</v>
      </c>
      <c r="E674" s="1" t="s">
        <v>37</v>
      </c>
      <c r="F674" s="1" t="s">
        <v>30</v>
      </c>
      <c r="G674" s="1" t="s">
        <v>31</v>
      </c>
      <c r="H674" s="1" t="s">
        <v>12534</v>
      </c>
      <c r="I674" s="1" t="s">
        <v>12535</v>
      </c>
      <c r="J674" s="1" t="s">
        <v>12535</v>
      </c>
      <c r="K674" s="2"/>
      <c r="L674" s="1">
        <v>-8.0</v>
      </c>
      <c r="M674" s="1"/>
      <c r="N674" s="1">
        <v>23.934616666666667</v>
      </c>
      <c r="O674" s="1" t="s">
        <v>10396</v>
      </c>
      <c r="P674" s="1" t="s">
        <v>12536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1" t="s">
        <v>29</v>
      </c>
      <c r="B675" s="1" t="s">
        <v>17</v>
      </c>
      <c r="C675" s="1">
        <v>558.0</v>
      </c>
      <c r="D675" s="1">
        <v>0.0</v>
      </c>
      <c r="E675" s="2"/>
      <c r="F675" s="1" t="s">
        <v>30</v>
      </c>
      <c r="G675" s="1" t="s">
        <v>31</v>
      </c>
      <c r="H675" s="1" t="s">
        <v>12537</v>
      </c>
      <c r="I675" s="1" t="s">
        <v>12538</v>
      </c>
      <c r="J675" s="1" t="s">
        <v>12538</v>
      </c>
      <c r="K675" s="2"/>
      <c r="L675" s="1">
        <v>-5.0</v>
      </c>
      <c r="M675" s="1"/>
      <c r="N675" s="1">
        <v>14.242266666666668</v>
      </c>
      <c r="O675" s="1" t="s">
        <v>10363</v>
      </c>
      <c r="P675" s="1" t="s">
        <v>12539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98</v>
      </c>
      <c r="B676" s="1" t="s">
        <v>354</v>
      </c>
      <c r="C676" s="1">
        <v>578.0</v>
      </c>
      <c r="D676" s="1">
        <v>0.0</v>
      </c>
      <c r="E676" s="1" t="s">
        <v>12540</v>
      </c>
      <c r="F676" s="1" t="s">
        <v>30</v>
      </c>
      <c r="G676" s="1" t="s">
        <v>31</v>
      </c>
      <c r="H676" s="1" t="s">
        <v>12541</v>
      </c>
      <c r="I676" s="1" t="s">
        <v>12542</v>
      </c>
      <c r="J676" s="1" t="s">
        <v>12542</v>
      </c>
      <c r="K676" s="2"/>
      <c r="L676" s="1">
        <v>-5.0</v>
      </c>
      <c r="M676" s="1"/>
      <c r="N676" s="1">
        <v>14.698883333333333</v>
      </c>
      <c r="O676" s="1" t="s">
        <v>10363</v>
      </c>
      <c r="P676" s="1" t="s">
        <v>12543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1" t="s">
        <v>36</v>
      </c>
      <c r="B677" s="1" t="s">
        <v>17</v>
      </c>
      <c r="C677" s="1">
        <v>413.0</v>
      </c>
      <c r="D677" s="1">
        <v>0.0</v>
      </c>
      <c r="E677" s="1" t="s">
        <v>37</v>
      </c>
      <c r="F677" s="1" t="s">
        <v>30</v>
      </c>
      <c r="G677" s="1" t="s">
        <v>31</v>
      </c>
      <c r="H677" s="1" t="s">
        <v>12544</v>
      </c>
      <c r="I677" s="1" t="s">
        <v>12545</v>
      </c>
      <c r="J677" s="1" t="s">
        <v>12545</v>
      </c>
      <c r="K677" s="2"/>
      <c r="L677" s="1">
        <v>-8.0</v>
      </c>
      <c r="M677" s="1"/>
      <c r="N677" s="1">
        <v>6.1505833333333335</v>
      </c>
      <c r="O677" s="1" t="s">
        <v>10396</v>
      </c>
      <c r="P677" s="1" t="s">
        <v>12546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16</v>
      </c>
      <c r="B678" s="1" t="s">
        <v>17</v>
      </c>
      <c r="C678" s="3">
        <v>154.5</v>
      </c>
      <c r="D678" s="1">
        <v>154.5</v>
      </c>
      <c r="E678" s="2"/>
      <c r="F678" s="1" t="s">
        <v>18</v>
      </c>
      <c r="G678" s="1" t="s">
        <v>19</v>
      </c>
      <c r="H678" s="1" t="s">
        <v>12547</v>
      </c>
      <c r="I678" s="1" t="s">
        <v>12548</v>
      </c>
      <c r="J678" s="1" t="s">
        <v>12548</v>
      </c>
      <c r="K678" s="2"/>
      <c r="L678" s="1">
        <v>-5.0</v>
      </c>
      <c r="M678" s="1"/>
      <c r="N678" s="1">
        <v>0.050666666666666665</v>
      </c>
      <c r="O678" s="1" t="s">
        <v>22</v>
      </c>
      <c r="P678" s="1" t="s">
        <v>12549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16</v>
      </c>
      <c r="B679" s="1" t="s">
        <v>17</v>
      </c>
      <c r="C679" s="3">
        <v>39.0</v>
      </c>
      <c r="D679" s="1">
        <v>0.0</v>
      </c>
      <c r="E679" s="2"/>
      <c r="F679" s="1" t="s">
        <v>18</v>
      </c>
      <c r="G679" s="1" t="s">
        <v>19</v>
      </c>
      <c r="H679" s="1" t="s">
        <v>12550</v>
      </c>
      <c r="I679" s="1" t="s">
        <v>12551</v>
      </c>
      <c r="J679" s="1" t="s">
        <v>12551</v>
      </c>
      <c r="K679" s="2"/>
      <c r="L679" s="1">
        <v>-3.0</v>
      </c>
      <c r="M679" s="1"/>
      <c r="N679" s="1">
        <v>2.311533333333333</v>
      </c>
      <c r="O679" s="1" t="s">
        <v>22</v>
      </c>
      <c r="P679" s="1" t="s">
        <v>12552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1" t="s">
        <v>24</v>
      </c>
      <c r="B680" s="1" t="s">
        <v>17</v>
      </c>
      <c r="C680" s="1">
        <v>339.0</v>
      </c>
      <c r="D680" s="1">
        <v>0.0</v>
      </c>
      <c r="E680" s="1" t="s">
        <v>10430</v>
      </c>
      <c r="F680" s="1" t="s">
        <v>62</v>
      </c>
      <c r="G680" s="1" t="s">
        <v>31</v>
      </c>
      <c r="H680" s="1" t="s">
        <v>12553</v>
      </c>
      <c r="I680" s="1" t="s">
        <v>12554</v>
      </c>
      <c r="J680" s="1" t="s">
        <v>12555</v>
      </c>
      <c r="K680" s="1" t="s">
        <v>12556</v>
      </c>
      <c r="L680" s="1">
        <v>8.0</v>
      </c>
      <c r="M680" s="1">
        <v>0.007983333333333334</v>
      </c>
      <c r="N680" s="1">
        <v>10.14905</v>
      </c>
      <c r="O680" s="1" t="s">
        <v>27</v>
      </c>
      <c r="P680" s="1" t="s">
        <v>12557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1" t="s">
        <v>36</v>
      </c>
      <c r="B681" s="1" t="s">
        <v>17</v>
      </c>
      <c r="C681" s="1">
        <v>329.0</v>
      </c>
      <c r="D681" s="1">
        <v>0.0</v>
      </c>
      <c r="E681" s="1" t="s">
        <v>37</v>
      </c>
      <c r="F681" s="1" t="s">
        <v>30</v>
      </c>
      <c r="G681" s="1" t="s">
        <v>31</v>
      </c>
      <c r="H681" s="1" t="s">
        <v>12558</v>
      </c>
      <c r="I681" s="1" t="s">
        <v>12559</v>
      </c>
      <c r="J681" s="1" t="s">
        <v>12559</v>
      </c>
      <c r="K681" s="2"/>
      <c r="L681" s="1">
        <v>-6.0</v>
      </c>
      <c r="M681" s="1"/>
      <c r="N681" s="1">
        <v>8.55725</v>
      </c>
      <c r="O681" s="1" t="s">
        <v>10396</v>
      </c>
      <c r="P681" s="1" t="s">
        <v>12156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1" t="s">
        <v>24</v>
      </c>
      <c r="B682" s="1" t="s">
        <v>17</v>
      </c>
      <c r="C682" s="1">
        <v>523.0</v>
      </c>
      <c r="D682" s="1">
        <v>0.0</v>
      </c>
      <c r="E682" s="1" t="s">
        <v>10430</v>
      </c>
      <c r="F682" s="1" t="s">
        <v>62</v>
      </c>
      <c r="G682" s="1" t="s">
        <v>19</v>
      </c>
      <c r="H682" s="1" t="s">
        <v>12560</v>
      </c>
      <c r="I682" s="1" t="s">
        <v>12561</v>
      </c>
      <c r="J682" s="1" t="s">
        <v>12562</v>
      </c>
      <c r="K682" s="1" t="s">
        <v>12563</v>
      </c>
      <c r="L682" s="1">
        <v>-30.0</v>
      </c>
      <c r="M682" s="1">
        <v>0.0096</v>
      </c>
      <c r="N682" s="1">
        <v>10.990833333333333</v>
      </c>
      <c r="O682" s="1" t="s">
        <v>27</v>
      </c>
      <c r="P682" s="1" t="s">
        <v>12564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29</v>
      </c>
      <c r="B683" s="1" t="s">
        <v>17</v>
      </c>
      <c r="C683" s="1">
        <v>364.0</v>
      </c>
      <c r="D683" s="1">
        <v>0.0</v>
      </c>
      <c r="E683" s="2"/>
      <c r="F683" s="1" t="s">
        <v>30</v>
      </c>
      <c r="G683" s="1" t="s">
        <v>31</v>
      </c>
      <c r="H683" s="1" t="s">
        <v>12565</v>
      </c>
      <c r="I683" s="1" t="s">
        <v>12566</v>
      </c>
      <c r="J683" s="1" t="s">
        <v>12566</v>
      </c>
      <c r="K683" s="2"/>
      <c r="L683" s="1">
        <v>-8.0</v>
      </c>
      <c r="M683" s="1"/>
      <c r="N683" s="1">
        <v>6.274566666666667</v>
      </c>
      <c r="O683" s="1" t="s">
        <v>10363</v>
      </c>
      <c r="P683" s="1" t="s">
        <v>12567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24</v>
      </c>
      <c r="B684" s="1" t="s">
        <v>17</v>
      </c>
      <c r="C684" s="3">
        <v>668.0</v>
      </c>
      <c r="D684" s="1">
        <v>0.0</v>
      </c>
      <c r="E684" s="1" t="s">
        <v>37</v>
      </c>
      <c r="F684" s="1" t="s">
        <v>62</v>
      </c>
      <c r="G684" s="1" t="s">
        <v>31</v>
      </c>
      <c r="H684" s="1" t="s">
        <v>12568</v>
      </c>
      <c r="I684" s="1" t="s">
        <v>12569</v>
      </c>
      <c r="J684" s="1" t="s">
        <v>12570</v>
      </c>
      <c r="K684" s="1" t="s">
        <v>12571</v>
      </c>
      <c r="L684" s="1">
        <v>-29.0</v>
      </c>
      <c r="M684" s="1">
        <v>3.4871666666666665</v>
      </c>
      <c r="N684" s="1">
        <v>10.722266666666666</v>
      </c>
      <c r="O684" s="1" t="s">
        <v>27</v>
      </c>
      <c r="P684" s="1" t="s">
        <v>12572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36</v>
      </c>
      <c r="B685" s="1" t="s">
        <v>17</v>
      </c>
      <c r="C685" s="1">
        <v>364.0</v>
      </c>
      <c r="D685" s="1">
        <v>0.0</v>
      </c>
      <c r="E685" s="1" t="s">
        <v>37</v>
      </c>
      <c r="F685" s="1" t="s">
        <v>30</v>
      </c>
      <c r="G685" s="1" t="s">
        <v>31</v>
      </c>
      <c r="H685" s="1" t="s">
        <v>12573</v>
      </c>
      <c r="I685" s="1" t="s">
        <v>12574</v>
      </c>
      <c r="J685" s="1" t="s">
        <v>12574</v>
      </c>
      <c r="K685" s="2"/>
      <c r="L685" s="1">
        <v>-7.0</v>
      </c>
      <c r="M685" s="1"/>
      <c r="N685" s="1">
        <v>7.652283333333333</v>
      </c>
      <c r="O685" s="1" t="s">
        <v>10396</v>
      </c>
      <c r="P685" s="1" t="s">
        <v>12575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1" t="s">
        <v>24</v>
      </c>
      <c r="B686" s="1" t="s">
        <v>17</v>
      </c>
      <c r="C686" s="1">
        <v>309.0</v>
      </c>
      <c r="D686" s="1">
        <v>0.0</v>
      </c>
      <c r="E686" s="1" t="s">
        <v>10430</v>
      </c>
      <c r="F686" s="1" t="s">
        <v>62</v>
      </c>
      <c r="G686" s="1" t="s">
        <v>31</v>
      </c>
      <c r="H686" s="1" t="s">
        <v>12576</v>
      </c>
      <c r="I686" s="1" t="s">
        <v>12577</v>
      </c>
      <c r="J686" s="1" t="s">
        <v>12578</v>
      </c>
      <c r="K686" s="1" t="s">
        <v>12579</v>
      </c>
      <c r="L686" s="1">
        <v>-8.0</v>
      </c>
      <c r="M686" s="1">
        <v>0.011383333333333334</v>
      </c>
      <c r="N686" s="1">
        <v>8.7685</v>
      </c>
      <c r="O686" s="1" t="s">
        <v>27</v>
      </c>
      <c r="P686" s="1" t="s">
        <v>10897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1" t="s">
        <v>29</v>
      </c>
      <c r="B687" s="1" t="s">
        <v>17</v>
      </c>
      <c r="C687" s="1">
        <v>631.0</v>
      </c>
      <c r="D687" s="1">
        <v>0.0</v>
      </c>
      <c r="E687" s="2"/>
      <c r="F687" s="1" t="s">
        <v>30</v>
      </c>
      <c r="G687" s="1" t="s">
        <v>31</v>
      </c>
      <c r="H687" s="1" t="s">
        <v>12580</v>
      </c>
      <c r="I687" s="1" t="s">
        <v>12581</v>
      </c>
      <c r="J687" s="1" t="s">
        <v>12581</v>
      </c>
      <c r="K687" s="2"/>
      <c r="L687" s="1">
        <v>0.0</v>
      </c>
      <c r="M687" s="1"/>
      <c r="N687" s="1">
        <v>19.341583333333332</v>
      </c>
      <c r="O687" s="1" t="s">
        <v>10363</v>
      </c>
      <c r="P687" s="1" t="s">
        <v>12582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1" t="s">
        <v>36</v>
      </c>
      <c r="B688" s="1" t="s">
        <v>17</v>
      </c>
      <c r="C688" s="1">
        <v>693.0</v>
      </c>
      <c r="D688" s="1">
        <v>0.0</v>
      </c>
      <c r="E688" s="1" t="s">
        <v>37</v>
      </c>
      <c r="F688" s="1" t="s">
        <v>30</v>
      </c>
      <c r="G688" s="1" t="s">
        <v>31</v>
      </c>
      <c r="H688" s="1" t="s">
        <v>12583</v>
      </c>
      <c r="I688" s="1" t="s">
        <v>12584</v>
      </c>
      <c r="J688" s="1" t="s">
        <v>12584</v>
      </c>
      <c r="K688" s="2"/>
      <c r="L688" s="1">
        <v>-2.0</v>
      </c>
      <c r="M688" s="1"/>
      <c r="N688" s="1">
        <v>17.096</v>
      </c>
      <c r="O688" s="1" t="s">
        <v>10396</v>
      </c>
      <c r="P688" s="1" t="s">
        <v>12585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1" t="s">
        <v>16</v>
      </c>
      <c r="B689" s="1" t="s">
        <v>17</v>
      </c>
      <c r="C689" s="1">
        <v>118.0</v>
      </c>
      <c r="D689" s="1">
        <v>0.0</v>
      </c>
      <c r="E689" s="2"/>
      <c r="F689" s="1" t="s">
        <v>18</v>
      </c>
      <c r="G689" s="1" t="s">
        <v>19</v>
      </c>
      <c r="H689" s="1" t="s">
        <v>12586</v>
      </c>
      <c r="I689" s="1" t="s">
        <v>12587</v>
      </c>
      <c r="J689" s="1" t="s">
        <v>12587</v>
      </c>
      <c r="K689" s="2"/>
      <c r="L689" s="1">
        <v>1.0</v>
      </c>
      <c r="M689" s="1"/>
      <c r="N689" s="1">
        <v>7.24725</v>
      </c>
      <c r="O689" s="1" t="s">
        <v>22</v>
      </c>
      <c r="P689" s="1" t="s">
        <v>12588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36</v>
      </c>
      <c r="B690" s="1" t="s">
        <v>17</v>
      </c>
      <c r="C690" s="1">
        <v>776.0</v>
      </c>
      <c r="D690" s="1">
        <v>0.0</v>
      </c>
      <c r="E690" s="1" t="s">
        <v>37</v>
      </c>
      <c r="F690" s="1" t="s">
        <v>30</v>
      </c>
      <c r="G690" s="1" t="s">
        <v>31</v>
      </c>
      <c r="H690" s="1" t="s">
        <v>12589</v>
      </c>
      <c r="I690" s="1" t="s">
        <v>12590</v>
      </c>
      <c r="J690" s="1" t="s">
        <v>12590</v>
      </c>
      <c r="K690" s="2"/>
      <c r="L690" s="1">
        <v>2.0</v>
      </c>
      <c r="M690" s="1"/>
      <c r="N690" s="1">
        <v>22.973383333333334</v>
      </c>
      <c r="O690" s="1" t="s">
        <v>10396</v>
      </c>
      <c r="P690" s="1" t="s">
        <v>12591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24</v>
      </c>
      <c r="B691" s="1" t="s">
        <v>17</v>
      </c>
      <c r="C691" s="1">
        <v>289.0</v>
      </c>
      <c r="D691" s="1">
        <v>0.0</v>
      </c>
      <c r="E691" s="1" t="s">
        <v>10430</v>
      </c>
      <c r="F691" s="1" t="s">
        <v>62</v>
      </c>
      <c r="G691" s="1" t="s">
        <v>19</v>
      </c>
      <c r="H691" s="1" t="s">
        <v>12592</v>
      </c>
      <c r="I691" s="1" t="s">
        <v>12593</v>
      </c>
      <c r="J691" s="1" t="s">
        <v>12594</v>
      </c>
      <c r="K691" s="1" t="s">
        <v>12595</v>
      </c>
      <c r="L691" s="1">
        <v>-3.0</v>
      </c>
      <c r="M691" s="1">
        <v>0.00795</v>
      </c>
      <c r="N691" s="1">
        <v>17.253316666666667</v>
      </c>
      <c r="O691" s="1" t="s">
        <v>27</v>
      </c>
      <c r="P691" s="1" t="s">
        <v>12596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36</v>
      </c>
      <c r="B692" s="1" t="s">
        <v>17</v>
      </c>
      <c r="C692" s="1">
        <v>447.0</v>
      </c>
      <c r="D692" s="1">
        <v>0.0</v>
      </c>
      <c r="E692" s="1" t="s">
        <v>37</v>
      </c>
      <c r="F692" s="1" t="s">
        <v>30</v>
      </c>
      <c r="G692" s="1" t="s">
        <v>31</v>
      </c>
      <c r="H692" s="1" t="s">
        <v>12597</v>
      </c>
      <c r="I692" s="1" t="s">
        <v>12598</v>
      </c>
      <c r="J692" s="1" t="s">
        <v>12598</v>
      </c>
      <c r="K692" s="2"/>
      <c r="L692" s="1">
        <v>4.0</v>
      </c>
      <c r="M692" s="1"/>
      <c r="N692" s="1">
        <v>19.89</v>
      </c>
      <c r="O692" s="1" t="s">
        <v>10396</v>
      </c>
      <c r="P692" s="1" t="s">
        <v>12599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24</v>
      </c>
      <c r="B693" s="1" t="s">
        <v>17</v>
      </c>
      <c r="C693" s="1">
        <v>712.0</v>
      </c>
      <c r="D693" s="1">
        <v>136.0</v>
      </c>
      <c r="E693" s="2"/>
      <c r="F693" s="1" t="s">
        <v>18</v>
      </c>
      <c r="G693" s="1" t="s">
        <v>19</v>
      </c>
      <c r="H693" s="1" t="s">
        <v>12600</v>
      </c>
      <c r="I693" s="1" t="s">
        <v>12601</v>
      </c>
      <c r="J693" s="1" t="s">
        <v>12601</v>
      </c>
      <c r="K693" s="2"/>
      <c r="L693" s="1">
        <v>5.0</v>
      </c>
      <c r="M693" s="1"/>
      <c r="N693" s="1">
        <v>29.88675</v>
      </c>
      <c r="O693" s="1" t="s">
        <v>27</v>
      </c>
      <c r="P693" s="1" t="s">
        <v>12602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24</v>
      </c>
      <c r="B694" s="1" t="s">
        <v>17</v>
      </c>
      <c r="C694" s="1">
        <v>199.0</v>
      </c>
      <c r="D694" s="1">
        <v>50.0</v>
      </c>
      <c r="E694" s="2"/>
      <c r="F694" s="1" t="s">
        <v>18</v>
      </c>
      <c r="G694" s="1" t="s">
        <v>167</v>
      </c>
      <c r="H694" s="1" t="s">
        <v>12603</v>
      </c>
      <c r="I694" s="1" t="s">
        <v>12604</v>
      </c>
      <c r="J694" s="1" t="s">
        <v>12604</v>
      </c>
      <c r="K694" s="2"/>
      <c r="L694" s="1">
        <v>-9.0</v>
      </c>
      <c r="M694" s="1"/>
      <c r="N694" s="1">
        <v>15.965766666666667</v>
      </c>
      <c r="O694" s="1" t="s">
        <v>27</v>
      </c>
      <c r="P694" s="1" t="s">
        <v>11021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36</v>
      </c>
      <c r="B695" s="1" t="s">
        <v>17</v>
      </c>
      <c r="C695" s="1">
        <v>224.0</v>
      </c>
      <c r="D695" s="1">
        <v>0.0</v>
      </c>
      <c r="E695" s="1" t="s">
        <v>37</v>
      </c>
      <c r="F695" s="1" t="s">
        <v>30</v>
      </c>
      <c r="G695" s="1" t="s">
        <v>31</v>
      </c>
      <c r="H695" s="1" t="s">
        <v>12605</v>
      </c>
      <c r="I695" s="1" t="s">
        <v>12606</v>
      </c>
      <c r="J695" s="1" t="s">
        <v>12606</v>
      </c>
      <c r="K695" s="2"/>
      <c r="L695" s="1">
        <v>-6.0</v>
      </c>
      <c r="M695" s="1"/>
      <c r="N695" s="1">
        <v>8.243683333333333</v>
      </c>
      <c r="O695" s="1" t="s">
        <v>10396</v>
      </c>
      <c r="P695" s="1" t="s">
        <v>10741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16</v>
      </c>
      <c r="B696" s="3" t="s">
        <v>17</v>
      </c>
      <c r="C696" s="1">
        <v>628.0</v>
      </c>
      <c r="D696" s="1">
        <v>628.0</v>
      </c>
      <c r="E696" s="2"/>
      <c r="F696" s="1" t="s">
        <v>18</v>
      </c>
      <c r="G696" s="1" t="s">
        <v>19</v>
      </c>
      <c r="H696" s="1" t="s">
        <v>12607</v>
      </c>
      <c r="I696" s="1" t="s">
        <v>12608</v>
      </c>
      <c r="J696" s="1" t="s">
        <v>12608</v>
      </c>
      <c r="K696" s="2"/>
      <c r="L696" s="1">
        <v>-10.0</v>
      </c>
      <c r="M696" s="1"/>
      <c r="N696" s="1">
        <v>0.06068333333333333</v>
      </c>
      <c r="O696" s="1" t="s">
        <v>22</v>
      </c>
      <c r="P696" s="1" t="s">
        <v>12609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16</v>
      </c>
      <c r="B697" s="1" t="s">
        <v>17</v>
      </c>
      <c r="C697" s="1">
        <v>249.0</v>
      </c>
      <c r="D697" s="1">
        <v>0.0</v>
      </c>
      <c r="E697" s="2"/>
      <c r="F697" s="1" t="s">
        <v>18</v>
      </c>
      <c r="G697" s="1" t="s">
        <v>19</v>
      </c>
      <c r="H697" s="1" t="s">
        <v>12610</v>
      </c>
      <c r="I697" s="1" t="s">
        <v>12611</v>
      </c>
      <c r="J697" s="1" t="s">
        <v>12611</v>
      </c>
      <c r="K697" s="2"/>
      <c r="L697" s="1">
        <v>-1.0</v>
      </c>
      <c r="M697" s="1"/>
      <c r="N697" s="1">
        <v>4.091833333333334</v>
      </c>
      <c r="O697" s="1" t="s">
        <v>22</v>
      </c>
      <c r="P697" s="1" t="s">
        <v>12612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24</v>
      </c>
      <c r="B698" s="1" t="s">
        <v>17</v>
      </c>
      <c r="C698" s="3">
        <v>346.0</v>
      </c>
      <c r="D698" s="1">
        <v>11.0</v>
      </c>
      <c r="E698" s="2"/>
      <c r="F698" s="1" t="s">
        <v>18</v>
      </c>
      <c r="G698" s="1" t="s">
        <v>167</v>
      </c>
      <c r="H698" s="1" t="s">
        <v>12613</v>
      </c>
      <c r="I698" s="1" t="s">
        <v>12614</v>
      </c>
      <c r="J698" s="1" t="s">
        <v>12614</v>
      </c>
      <c r="K698" s="2"/>
      <c r="L698" s="1">
        <v>-1.0</v>
      </c>
      <c r="M698" s="1"/>
      <c r="N698" s="1">
        <v>26.355</v>
      </c>
      <c r="O698" s="1" t="s">
        <v>27</v>
      </c>
      <c r="P698" s="1" t="s">
        <v>12615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29</v>
      </c>
      <c r="B699" s="1" t="s">
        <v>354</v>
      </c>
      <c r="C699" s="1">
        <v>413.0</v>
      </c>
      <c r="D699" s="1">
        <v>0.0</v>
      </c>
      <c r="E699" s="2"/>
      <c r="F699" s="1" t="s">
        <v>30</v>
      </c>
      <c r="G699" s="1" t="s">
        <v>31</v>
      </c>
      <c r="H699" s="1" t="s">
        <v>12616</v>
      </c>
      <c r="I699" s="1" t="s">
        <v>12617</v>
      </c>
      <c r="J699" s="1" t="s">
        <v>12617</v>
      </c>
      <c r="K699" s="2"/>
      <c r="L699" s="1">
        <v>-3.0</v>
      </c>
      <c r="M699" s="1"/>
      <c r="N699" s="1">
        <v>11.046516666666667</v>
      </c>
      <c r="O699" s="1" t="s">
        <v>10363</v>
      </c>
      <c r="P699" s="1" t="s">
        <v>12205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36</v>
      </c>
      <c r="B700" s="1" t="s">
        <v>17</v>
      </c>
      <c r="C700" s="1">
        <v>488.0</v>
      </c>
      <c r="D700" s="1">
        <v>0.0</v>
      </c>
      <c r="E700" s="1" t="s">
        <v>37</v>
      </c>
      <c r="F700" s="1" t="s">
        <v>30</v>
      </c>
      <c r="G700" s="1" t="s">
        <v>31</v>
      </c>
      <c r="H700" s="1" t="s">
        <v>12618</v>
      </c>
      <c r="I700" s="1" t="s">
        <v>12619</v>
      </c>
      <c r="J700" s="1" t="s">
        <v>12619</v>
      </c>
      <c r="K700" s="2"/>
      <c r="L700" s="1">
        <v>-62.0</v>
      </c>
      <c r="M700" s="1"/>
      <c r="N700" s="1">
        <v>47.130633333333336</v>
      </c>
      <c r="O700" s="1" t="s">
        <v>10396</v>
      </c>
      <c r="P700" s="1" t="s">
        <v>12620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36</v>
      </c>
      <c r="B701" s="1" t="s">
        <v>17</v>
      </c>
      <c r="C701" s="1">
        <v>274.0</v>
      </c>
      <c r="D701" s="1">
        <v>0.0</v>
      </c>
      <c r="E701" s="1" t="s">
        <v>37</v>
      </c>
      <c r="F701" s="1" t="s">
        <v>30</v>
      </c>
      <c r="G701" s="1" t="s">
        <v>31</v>
      </c>
      <c r="H701" s="1" t="s">
        <v>12621</v>
      </c>
      <c r="I701" s="1" t="s">
        <v>12622</v>
      </c>
      <c r="J701" s="1" t="s">
        <v>12622</v>
      </c>
      <c r="K701" s="2"/>
      <c r="L701" s="1">
        <v>-7.0</v>
      </c>
      <c r="M701" s="1"/>
      <c r="N701" s="1">
        <v>7.8741666666666665</v>
      </c>
      <c r="O701" s="1" t="s">
        <v>10396</v>
      </c>
      <c r="P701" s="1" t="s">
        <v>12623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29</v>
      </c>
      <c r="B702" s="1" t="s">
        <v>354</v>
      </c>
      <c r="C702" s="1">
        <v>329.0</v>
      </c>
      <c r="D702" s="1">
        <v>0.0</v>
      </c>
      <c r="E702" s="2"/>
      <c r="F702" s="1" t="s">
        <v>30</v>
      </c>
      <c r="G702" s="1" t="s">
        <v>31</v>
      </c>
      <c r="H702" s="1" t="s">
        <v>12624</v>
      </c>
      <c r="I702" s="1" t="s">
        <v>12625</v>
      </c>
      <c r="J702" s="1" t="s">
        <v>12625</v>
      </c>
      <c r="K702" s="2"/>
      <c r="L702" s="1">
        <v>-10.0</v>
      </c>
      <c r="M702" s="1"/>
      <c r="N702" s="1">
        <v>4.1873</v>
      </c>
      <c r="O702" s="1" t="s">
        <v>10363</v>
      </c>
      <c r="P702" s="1" t="s">
        <v>12626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36</v>
      </c>
      <c r="B703" s="1" t="s">
        <v>17</v>
      </c>
      <c r="C703" s="1">
        <v>329.0</v>
      </c>
      <c r="D703" s="1">
        <v>0.0</v>
      </c>
      <c r="E703" s="1" t="s">
        <v>37</v>
      </c>
      <c r="F703" s="1" t="s">
        <v>30</v>
      </c>
      <c r="G703" s="1" t="s">
        <v>31</v>
      </c>
      <c r="H703" s="1" t="s">
        <v>12627</v>
      </c>
      <c r="I703" s="1" t="s">
        <v>12628</v>
      </c>
      <c r="J703" s="1" t="s">
        <v>12628</v>
      </c>
      <c r="K703" s="2"/>
      <c r="L703" s="1">
        <v>-12.0</v>
      </c>
      <c r="M703" s="1"/>
      <c r="N703" s="1">
        <v>2.9292333333333334</v>
      </c>
      <c r="O703" s="1" t="s">
        <v>10396</v>
      </c>
      <c r="P703" s="1" t="s">
        <v>12629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98</v>
      </c>
      <c r="B704" s="1" t="s">
        <v>354</v>
      </c>
      <c r="C704" s="3">
        <v>394.0</v>
      </c>
      <c r="D704" s="1">
        <v>0.0</v>
      </c>
      <c r="E704" s="1" t="s">
        <v>12630</v>
      </c>
      <c r="F704" s="1" t="s">
        <v>30</v>
      </c>
      <c r="G704" s="1" t="s">
        <v>31</v>
      </c>
      <c r="H704" s="1" t="s">
        <v>12631</v>
      </c>
      <c r="I704" s="1" t="s">
        <v>12632</v>
      </c>
      <c r="J704" s="1" t="s">
        <v>12632</v>
      </c>
      <c r="K704" s="2"/>
      <c r="L704" s="1">
        <v>-10.0</v>
      </c>
      <c r="M704" s="1"/>
      <c r="N704" s="1">
        <v>4.99635</v>
      </c>
      <c r="O704" s="1" t="s">
        <v>10363</v>
      </c>
      <c r="P704" s="1" t="s">
        <v>1160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29</v>
      </c>
      <c r="B705" s="1" t="s">
        <v>354</v>
      </c>
      <c r="C705" s="3">
        <v>264.0</v>
      </c>
      <c r="D705" s="1">
        <v>0.0</v>
      </c>
      <c r="E705" s="2"/>
      <c r="F705" s="1" t="s">
        <v>30</v>
      </c>
      <c r="G705" s="1" t="s">
        <v>31</v>
      </c>
      <c r="H705" s="1" t="s">
        <v>12633</v>
      </c>
      <c r="I705" s="1" t="s">
        <v>12634</v>
      </c>
      <c r="J705" s="1" t="s">
        <v>12634</v>
      </c>
      <c r="K705" s="2"/>
      <c r="L705" s="1">
        <v>-8.0</v>
      </c>
      <c r="M705" s="1"/>
      <c r="N705" s="1">
        <v>6.3308</v>
      </c>
      <c r="O705" s="1" t="s">
        <v>10363</v>
      </c>
      <c r="P705" s="1" t="s">
        <v>12635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36</v>
      </c>
      <c r="B706" s="1" t="s">
        <v>17</v>
      </c>
      <c r="C706" s="3">
        <v>299.0</v>
      </c>
      <c r="D706" s="1">
        <v>0.0</v>
      </c>
      <c r="E706" s="1" t="s">
        <v>37</v>
      </c>
      <c r="F706" s="1" t="s">
        <v>30</v>
      </c>
      <c r="G706" s="1" t="s">
        <v>31</v>
      </c>
      <c r="H706" s="1" t="s">
        <v>12636</v>
      </c>
      <c r="I706" s="1" t="s">
        <v>12637</v>
      </c>
      <c r="J706" s="1" t="s">
        <v>12637</v>
      </c>
      <c r="K706" s="2"/>
      <c r="L706" s="1">
        <v>-10.0</v>
      </c>
      <c r="M706" s="1"/>
      <c r="N706" s="1">
        <v>4.094133333333334</v>
      </c>
      <c r="O706" s="1" t="s">
        <v>10396</v>
      </c>
      <c r="P706" s="1" t="s">
        <v>12638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36</v>
      </c>
      <c r="B707" s="1" t="s">
        <v>17</v>
      </c>
      <c r="C707" s="1">
        <v>359.0</v>
      </c>
      <c r="D707" s="1">
        <v>0.0</v>
      </c>
      <c r="E707" s="1" t="s">
        <v>37</v>
      </c>
      <c r="F707" s="1" t="s">
        <v>30</v>
      </c>
      <c r="G707" s="1" t="s">
        <v>31</v>
      </c>
      <c r="H707" s="1" t="s">
        <v>12639</v>
      </c>
      <c r="I707" s="1" t="s">
        <v>12640</v>
      </c>
      <c r="J707" s="1" t="s">
        <v>12640</v>
      </c>
      <c r="K707" s="2"/>
      <c r="L707" s="1">
        <v>-11.0</v>
      </c>
      <c r="M707" s="1"/>
      <c r="N707" s="1">
        <v>3.1531666666666665</v>
      </c>
      <c r="O707" s="1" t="s">
        <v>10396</v>
      </c>
      <c r="P707" s="1" t="s">
        <v>12641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36</v>
      </c>
      <c r="B708" s="1" t="s">
        <v>17</v>
      </c>
      <c r="C708" s="1">
        <v>464.0</v>
      </c>
      <c r="D708" s="1">
        <v>0.0</v>
      </c>
      <c r="E708" s="1" t="s">
        <v>37</v>
      </c>
      <c r="F708" s="1" t="s">
        <v>30</v>
      </c>
      <c r="G708" s="1" t="s">
        <v>31</v>
      </c>
      <c r="H708" s="1" t="s">
        <v>12642</v>
      </c>
      <c r="I708" s="1" t="s">
        <v>12643</v>
      </c>
      <c r="J708" s="1" t="s">
        <v>12643</v>
      </c>
      <c r="K708" s="2"/>
      <c r="L708" s="1">
        <v>-9.0</v>
      </c>
      <c r="M708" s="1"/>
      <c r="N708" s="1">
        <v>5.8862</v>
      </c>
      <c r="O708" s="1" t="s">
        <v>10396</v>
      </c>
      <c r="P708" s="1" t="s">
        <v>12644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36</v>
      </c>
      <c r="B709" s="1" t="s">
        <v>17</v>
      </c>
      <c r="C709" s="1">
        <v>313.0</v>
      </c>
      <c r="D709" s="1">
        <v>0.0</v>
      </c>
      <c r="E709" s="1" t="s">
        <v>37</v>
      </c>
      <c r="F709" s="1" t="s">
        <v>30</v>
      </c>
      <c r="G709" s="1" t="s">
        <v>31</v>
      </c>
      <c r="H709" s="1" t="s">
        <v>12645</v>
      </c>
      <c r="I709" s="1" t="s">
        <v>12646</v>
      </c>
      <c r="J709" s="1" t="s">
        <v>12646</v>
      </c>
      <c r="K709" s="2"/>
      <c r="L709" s="1">
        <v>-10.0</v>
      </c>
      <c r="M709" s="1"/>
      <c r="N709" s="1">
        <v>4.985266666666667</v>
      </c>
      <c r="O709" s="1" t="s">
        <v>10396</v>
      </c>
      <c r="P709" s="1" t="s">
        <v>12647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98</v>
      </c>
      <c r="B710" s="1" t="s">
        <v>354</v>
      </c>
      <c r="C710" s="3">
        <v>264.0</v>
      </c>
      <c r="D710" s="1">
        <v>0.0</v>
      </c>
      <c r="E710" s="1" t="s">
        <v>1983</v>
      </c>
      <c r="F710" s="1" t="s">
        <v>30</v>
      </c>
      <c r="G710" s="1" t="s">
        <v>31</v>
      </c>
      <c r="H710" s="1" t="s">
        <v>12648</v>
      </c>
      <c r="I710" s="1" t="s">
        <v>12649</v>
      </c>
      <c r="J710" s="1" t="s">
        <v>12649</v>
      </c>
      <c r="K710" s="2"/>
      <c r="L710" s="1">
        <v>-10.0</v>
      </c>
      <c r="M710" s="1"/>
      <c r="N710" s="1">
        <v>4.433866666666667</v>
      </c>
      <c r="O710" s="1" t="s">
        <v>10363</v>
      </c>
      <c r="P710" s="1" t="s">
        <v>2874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36</v>
      </c>
      <c r="B711" s="1" t="s">
        <v>17</v>
      </c>
      <c r="C711" s="1">
        <v>364.0</v>
      </c>
      <c r="D711" s="1">
        <v>0.0</v>
      </c>
      <c r="E711" s="1" t="s">
        <v>37</v>
      </c>
      <c r="F711" s="1" t="s">
        <v>30</v>
      </c>
      <c r="G711" s="1" t="s">
        <v>31</v>
      </c>
      <c r="H711" s="1" t="s">
        <v>12650</v>
      </c>
      <c r="I711" s="1" t="s">
        <v>12651</v>
      </c>
      <c r="J711" s="1" t="s">
        <v>12651</v>
      </c>
      <c r="K711" s="2"/>
      <c r="L711" s="1">
        <v>-7.0</v>
      </c>
      <c r="M711" s="1"/>
      <c r="N711" s="1">
        <v>7.824633333333334</v>
      </c>
      <c r="O711" s="1" t="s">
        <v>10396</v>
      </c>
      <c r="P711" s="1" t="s">
        <v>12652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36</v>
      </c>
      <c r="B712" s="1" t="s">
        <v>17</v>
      </c>
      <c r="C712" s="1">
        <v>364.0</v>
      </c>
      <c r="D712" s="1">
        <v>0.0</v>
      </c>
      <c r="E712" s="1" t="s">
        <v>37</v>
      </c>
      <c r="F712" s="1" t="s">
        <v>30</v>
      </c>
      <c r="G712" s="1" t="s">
        <v>31</v>
      </c>
      <c r="H712" s="1" t="s">
        <v>12653</v>
      </c>
      <c r="I712" s="1" t="s">
        <v>12654</v>
      </c>
      <c r="J712" s="1" t="s">
        <v>12654</v>
      </c>
      <c r="K712" s="2"/>
      <c r="L712" s="1">
        <v>-4.0</v>
      </c>
      <c r="M712" s="1"/>
      <c r="N712" s="1">
        <v>10.986633333333334</v>
      </c>
      <c r="O712" s="1" t="s">
        <v>10396</v>
      </c>
      <c r="P712" s="1" t="s">
        <v>12655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98</v>
      </c>
      <c r="B713" s="1" t="s">
        <v>354</v>
      </c>
      <c r="C713" s="1">
        <v>329.0</v>
      </c>
      <c r="D713" s="1">
        <v>0.0</v>
      </c>
      <c r="E713" s="1" t="s">
        <v>9706</v>
      </c>
      <c r="F713" s="1" t="s">
        <v>30</v>
      </c>
      <c r="G713" s="1" t="s">
        <v>31</v>
      </c>
      <c r="H713" s="1" t="s">
        <v>12656</v>
      </c>
      <c r="I713" s="1" t="s">
        <v>12657</v>
      </c>
      <c r="J713" s="1" t="s">
        <v>12657</v>
      </c>
      <c r="K713" s="2"/>
      <c r="L713" s="1">
        <v>-6.0</v>
      </c>
      <c r="M713" s="1"/>
      <c r="N713" s="1">
        <v>8.396483333333334</v>
      </c>
      <c r="O713" s="1" t="s">
        <v>10363</v>
      </c>
      <c r="P713" s="1" t="s">
        <v>9670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29</v>
      </c>
      <c r="B714" s="1" t="s">
        <v>354</v>
      </c>
      <c r="C714" s="1">
        <v>435.0</v>
      </c>
      <c r="D714" s="1">
        <v>0.0</v>
      </c>
      <c r="E714" s="2"/>
      <c r="F714" s="1" t="s">
        <v>30</v>
      </c>
      <c r="G714" s="1" t="s">
        <v>19</v>
      </c>
      <c r="H714" s="1" t="s">
        <v>12658</v>
      </c>
      <c r="I714" s="1" t="s">
        <v>12659</v>
      </c>
      <c r="J714" s="1" t="s">
        <v>12659</v>
      </c>
      <c r="K714" s="2"/>
      <c r="L714" s="1">
        <v>-5.0</v>
      </c>
      <c r="M714" s="1"/>
      <c r="N714" s="1">
        <v>9.584316666666666</v>
      </c>
      <c r="O714" s="1" t="s">
        <v>10363</v>
      </c>
      <c r="P714" s="1" t="s">
        <v>12660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36</v>
      </c>
      <c r="B715" s="1" t="s">
        <v>17</v>
      </c>
      <c r="C715" s="1">
        <v>388.0</v>
      </c>
      <c r="D715" s="1">
        <v>0.0</v>
      </c>
      <c r="E715" s="1" t="s">
        <v>37</v>
      </c>
      <c r="F715" s="1" t="s">
        <v>30</v>
      </c>
      <c r="G715" s="1" t="s">
        <v>31</v>
      </c>
      <c r="H715" s="1" t="s">
        <v>12661</v>
      </c>
      <c r="I715" s="1" t="s">
        <v>12662</v>
      </c>
      <c r="J715" s="1" t="s">
        <v>12662</v>
      </c>
      <c r="K715" s="2"/>
      <c r="L715" s="1">
        <v>-6.0</v>
      </c>
      <c r="M715" s="1"/>
      <c r="N715" s="1">
        <v>8.687433333333333</v>
      </c>
      <c r="O715" s="1" t="s">
        <v>10396</v>
      </c>
      <c r="P715" s="1" t="s">
        <v>12663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16</v>
      </c>
      <c r="B716" s="1" t="s">
        <v>17</v>
      </c>
      <c r="C716" s="1">
        <v>309.0</v>
      </c>
      <c r="D716" s="1">
        <v>0.0</v>
      </c>
      <c r="E716" s="2"/>
      <c r="F716" s="1" t="s">
        <v>18</v>
      </c>
      <c r="G716" s="1" t="s">
        <v>19</v>
      </c>
      <c r="H716" s="1" t="s">
        <v>12664</v>
      </c>
      <c r="I716" s="1" t="s">
        <v>12665</v>
      </c>
      <c r="J716" s="1" t="s">
        <v>12665</v>
      </c>
      <c r="K716" s="2"/>
      <c r="L716" s="1">
        <v>2.0</v>
      </c>
      <c r="M716" s="1"/>
      <c r="N716" s="1">
        <v>8.361783333333333</v>
      </c>
      <c r="O716" s="1" t="s">
        <v>22</v>
      </c>
      <c r="P716" s="1" t="s">
        <v>12666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36</v>
      </c>
      <c r="B717" s="1" t="s">
        <v>17</v>
      </c>
      <c r="C717" s="1">
        <v>348.0</v>
      </c>
      <c r="D717" s="1">
        <v>0.0</v>
      </c>
      <c r="E717" s="1" t="s">
        <v>37</v>
      </c>
      <c r="F717" s="1" t="s">
        <v>30</v>
      </c>
      <c r="G717" s="1" t="s">
        <v>31</v>
      </c>
      <c r="H717" s="1" t="s">
        <v>12667</v>
      </c>
      <c r="I717" s="1" t="s">
        <v>12668</v>
      </c>
      <c r="J717" s="1" t="s">
        <v>12668</v>
      </c>
      <c r="K717" s="2"/>
      <c r="L717" s="1">
        <v>-7.0</v>
      </c>
      <c r="M717" s="1"/>
      <c r="N717" s="1">
        <v>7.5866</v>
      </c>
      <c r="O717" s="1" t="s">
        <v>10396</v>
      </c>
      <c r="P717" s="1" t="s">
        <v>12669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24</v>
      </c>
      <c r="B718" s="1" t="s">
        <v>17</v>
      </c>
      <c r="C718" s="3">
        <v>219.0</v>
      </c>
      <c r="D718" s="1">
        <v>50.0</v>
      </c>
      <c r="E718" s="2"/>
      <c r="F718" s="1" t="s">
        <v>18</v>
      </c>
      <c r="G718" s="1" t="s">
        <v>167</v>
      </c>
      <c r="H718" s="1" t="s">
        <v>12670</v>
      </c>
      <c r="I718" s="1" t="s">
        <v>12671</v>
      </c>
      <c r="J718" s="1" t="s">
        <v>12671</v>
      </c>
      <c r="K718" s="2"/>
      <c r="L718" s="1">
        <v>-9.0</v>
      </c>
      <c r="M718" s="1"/>
      <c r="N718" s="1">
        <v>9.668</v>
      </c>
      <c r="O718" s="1" t="s">
        <v>27</v>
      </c>
      <c r="P718" s="1" t="s">
        <v>12672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36</v>
      </c>
      <c r="B719" s="1" t="s">
        <v>17</v>
      </c>
      <c r="C719" s="3">
        <v>460.0</v>
      </c>
      <c r="D719" s="1">
        <v>0.0</v>
      </c>
      <c r="E719" s="1" t="s">
        <v>37</v>
      </c>
      <c r="F719" s="1" t="s">
        <v>30</v>
      </c>
      <c r="G719" s="1" t="s">
        <v>31</v>
      </c>
      <c r="H719" s="1" t="s">
        <v>12673</v>
      </c>
      <c r="I719" s="1" t="s">
        <v>12674</v>
      </c>
      <c r="J719" s="1" t="s">
        <v>12674</v>
      </c>
      <c r="K719" s="2"/>
      <c r="L719" s="1">
        <v>-6.0</v>
      </c>
      <c r="M719" s="1"/>
      <c r="N719" s="1">
        <v>8.939466666666666</v>
      </c>
      <c r="O719" s="1" t="s">
        <v>10396</v>
      </c>
      <c r="P719" s="1" t="s">
        <v>12675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24</v>
      </c>
      <c r="B720" s="1" t="s">
        <v>17</v>
      </c>
      <c r="C720" s="1">
        <v>498.0</v>
      </c>
      <c r="D720" s="1">
        <v>0.0</v>
      </c>
      <c r="E720" s="1" t="s">
        <v>11409</v>
      </c>
      <c r="F720" s="1" t="s">
        <v>62</v>
      </c>
      <c r="G720" s="1" t="s">
        <v>31</v>
      </c>
      <c r="H720" s="1" t="s">
        <v>12676</v>
      </c>
      <c r="I720" s="1" t="s">
        <v>12677</v>
      </c>
      <c r="J720" s="1" t="s">
        <v>12678</v>
      </c>
      <c r="K720" s="1" t="s">
        <v>12679</v>
      </c>
      <c r="L720" s="1">
        <v>-5.0</v>
      </c>
      <c r="M720" s="1">
        <v>0.01515</v>
      </c>
      <c r="N720" s="1">
        <v>46.41165</v>
      </c>
      <c r="O720" s="1" t="s">
        <v>27</v>
      </c>
      <c r="P720" s="1" t="s">
        <v>12680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36</v>
      </c>
      <c r="B721" s="1" t="s">
        <v>17</v>
      </c>
      <c r="C721" s="1">
        <v>394.0</v>
      </c>
      <c r="D721" s="1">
        <v>0.0</v>
      </c>
      <c r="E721" s="1" t="s">
        <v>37</v>
      </c>
      <c r="F721" s="1" t="s">
        <v>30</v>
      </c>
      <c r="G721" s="1" t="s">
        <v>31</v>
      </c>
      <c r="H721" s="1" t="s">
        <v>12681</v>
      </c>
      <c r="I721" s="1" t="s">
        <v>12682</v>
      </c>
      <c r="J721" s="1" t="s">
        <v>12682</v>
      </c>
      <c r="K721" s="2"/>
      <c r="L721" s="1">
        <v>-4.0</v>
      </c>
      <c r="M721" s="1"/>
      <c r="N721" s="1">
        <v>10.896066666666666</v>
      </c>
      <c r="O721" s="1" t="s">
        <v>10396</v>
      </c>
      <c r="P721" s="1" t="s">
        <v>12683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24</v>
      </c>
      <c r="B722" s="1" t="s">
        <v>17</v>
      </c>
      <c r="C722" s="3">
        <v>299.0</v>
      </c>
      <c r="D722" s="1">
        <v>0.0</v>
      </c>
      <c r="E722" s="1" t="s">
        <v>37</v>
      </c>
      <c r="F722" s="1" t="s">
        <v>62</v>
      </c>
      <c r="G722" s="1" t="s">
        <v>31</v>
      </c>
      <c r="H722" s="1" t="s">
        <v>12684</v>
      </c>
      <c r="I722" s="1" t="s">
        <v>12685</v>
      </c>
      <c r="J722" s="1" t="s">
        <v>12686</v>
      </c>
      <c r="K722" s="1" t="s">
        <v>12687</v>
      </c>
      <c r="L722" s="1">
        <v>-30.0</v>
      </c>
      <c r="M722" s="1">
        <v>1.9607166666666667</v>
      </c>
      <c r="N722" s="1">
        <v>7.179883333333334</v>
      </c>
      <c r="O722" s="1" t="s">
        <v>27</v>
      </c>
      <c r="P722" s="1" t="s">
        <v>10529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36</v>
      </c>
      <c r="B723" s="1" t="s">
        <v>17</v>
      </c>
      <c r="C723" s="1">
        <v>792.0</v>
      </c>
      <c r="D723" s="1">
        <v>0.0</v>
      </c>
      <c r="E723" s="1" t="s">
        <v>37</v>
      </c>
      <c r="F723" s="1" t="s">
        <v>30</v>
      </c>
      <c r="G723" s="1" t="s">
        <v>31</v>
      </c>
      <c r="H723" s="1" t="s">
        <v>12688</v>
      </c>
      <c r="I723" s="1" t="s">
        <v>12689</v>
      </c>
      <c r="J723" s="1" t="s">
        <v>12689</v>
      </c>
      <c r="K723" s="2"/>
      <c r="L723" s="1">
        <v>-7.0</v>
      </c>
      <c r="M723" s="1"/>
      <c r="N723" s="1">
        <v>12.5361</v>
      </c>
      <c r="O723" s="1" t="s">
        <v>10396</v>
      </c>
      <c r="P723" s="1" t="s">
        <v>12690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24</v>
      </c>
      <c r="B724" s="1" t="s">
        <v>17</v>
      </c>
      <c r="C724" s="1">
        <v>250.0</v>
      </c>
      <c r="D724" s="1">
        <v>0.0</v>
      </c>
      <c r="E724" s="1" t="s">
        <v>11409</v>
      </c>
      <c r="F724" s="1" t="s">
        <v>62</v>
      </c>
      <c r="G724" s="1" t="s">
        <v>31</v>
      </c>
      <c r="H724" s="1" t="s">
        <v>12691</v>
      </c>
      <c r="I724" s="1" t="s">
        <v>12692</v>
      </c>
      <c r="J724" s="1" t="s">
        <v>12693</v>
      </c>
      <c r="K724" s="1" t="s">
        <v>12694</v>
      </c>
      <c r="L724" s="1">
        <v>-17.0</v>
      </c>
      <c r="M724" s="1">
        <v>0.010983333333333333</v>
      </c>
      <c r="N724" s="1">
        <v>6.409466666666667</v>
      </c>
      <c r="O724" s="1" t="s">
        <v>27</v>
      </c>
      <c r="P724" s="1" t="s">
        <v>12695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24</v>
      </c>
      <c r="B725" s="1" t="s">
        <v>17</v>
      </c>
      <c r="C725" s="1">
        <v>250.0</v>
      </c>
      <c r="D725" s="1">
        <v>0.0</v>
      </c>
      <c r="E725" s="1" t="s">
        <v>11409</v>
      </c>
      <c r="F725" s="1" t="s">
        <v>62</v>
      </c>
      <c r="G725" s="1" t="s">
        <v>31</v>
      </c>
      <c r="H725" s="1" t="s">
        <v>12696</v>
      </c>
      <c r="I725" s="1" t="s">
        <v>12697</v>
      </c>
      <c r="J725" s="1" t="s">
        <v>12698</v>
      </c>
      <c r="K725" s="1" t="s">
        <v>12699</v>
      </c>
      <c r="L725" s="1">
        <v>-1.0</v>
      </c>
      <c r="M725" s="1">
        <v>0.009783333333333333</v>
      </c>
      <c r="N725" s="1">
        <v>8.904233333333334</v>
      </c>
      <c r="O725" s="1" t="s">
        <v>27</v>
      </c>
      <c r="P725" s="1" t="s">
        <v>10506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98</v>
      </c>
      <c r="B726" s="1" t="s">
        <v>17</v>
      </c>
      <c r="C726" s="3">
        <v>425.0</v>
      </c>
      <c r="D726" s="1">
        <v>0.0</v>
      </c>
      <c r="E726" s="1" t="s">
        <v>11684</v>
      </c>
      <c r="F726" s="1" t="s">
        <v>30</v>
      </c>
      <c r="G726" s="1" t="s">
        <v>31</v>
      </c>
      <c r="H726" s="1" t="s">
        <v>12700</v>
      </c>
      <c r="I726" s="1" t="s">
        <v>12701</v>
      </c>
      <c r="J726" s="1" t="s">
        <v>12701</v>
      </c>
      <c r="K726" s="2"/>
      <c r="L726" s="1">
        <v>-5.0</v>
      </c>
      <c r="M726" s="1"/>
      <c r="N726" s="1">
        <v>9.273866666666667</v>
      </c>
      <c r="O726" s="1" t="s">
        <v>10363</v>
      </c>
      <c r="P726" s="1" t="s">
        <v>12702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36</v>
      </c>
      <c r="B727" s="1" t="s">
        <v>17</v>
      </c>
      <c r="C727" s="3">
        <v>329.0</v>
      </c>
      <c r="D727" s="1">
        <v>0.0</v>
      </c>
      <c r="E727" s="1" t="s">
        <v>37</v>
      </c>
      <c r="F727" s="1" t="s">
        <v>30</v>
      </c>
      <c r="G727" s="1" t="s">
        <v>31</v>
      </c>
      <c r="H727" s="1" t="s">
        <v>12703</v>
      </c>
      <c r="I727" s="1" t="s">
        <v>12704</v>
      </c>
      <c r="J727" s="1" t="s">
        <v>12704</v>
      </c>
      <c r="K727" s="2"/>
      <c r="L727" s="1">
        <v>-8.0</v>
      </c>
      <c r="M727" s="1"/>
      <c r="N727" s="1">
        <v>6.279533333333333</v>
      </c>
      <c r="O727" s="1" t="s">
        <v>10396</v>
      </c>
      <c r="P727" s="1" t="s">
        <v>12705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36</v>
      </c>
      <c r="B728" s="1" t="s">
        <v>17</v>
      </c>
      <c r="C728" s="1">
        <v>364.0</v>
      </c>
      <c r="D728" s="1">
        <v>0.0</v>
      </c>
      <c r="E728" s="1" t="s">
        <v>37</v>
      </c>
      <c r="F728" s="1" t="s">
        <v>30</v>
      </c>
      <c r="G728" s="1" t="s">
        <v>31</v>
      </c>
      <c r="H728" s="1" t="s">
        <v>12706</v>
      </c>
      <c r="I728" s="1" t="s">
        <v>12707</v>
      </c>
      <c r="J728" s="1" t="s">
        <v>12707</v>
      </c>
      <c r="K728" s="2"/>
      <c r="L728" s="1">
        <v>-9.0</v>
      </c>
      <c r="M728" s="1"/>
      <c r="N728" s="1">
        <v>5.568183333333334</v>
      </c>
      <c r="O728" s="1" t="s">
        <v>10396</v>
      </c>
      <c r="P728" s="1" t="s">
        <v>12708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29</v>
      </c>
      <c r="B729" s="1" t="s">
        <v>17</v>
      </c>
      <c r="C729" s="3">
        <v>264.0</v>
      </c>
      <c r="D729" s="1">
        <v>0.0</v>
      </c>
      <c r="E729" s="2"/>
      <c r="F729" s="1" t="s">
        <v>30</v>
      </c>
      <c r="G729" s="1" t="s">
        <v>31</v>
      </c>
      <c r="H729" s="1" t="s">
        <v>12709</v>
      </c>
      <c r="I729" s="1" t="s">
        <v>12710</v>
      </c>
      <c r="J729" s="1" t="s">
        <v>12710</v>
      </c>
      <c r="K729" s="2"/>
      <c r="L729" s="1">
        <v>-7.0</v>
      </c>
      <c r="M729" s="1"/>
      <c r="N729" s="1">
        <v>7.255216666666667</v>
      </c>
      <c r="O729" s="1" t="s">
        <v>10363</v>
      </c>
      <c r="P729" s="1" t="s">
        <v>10385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24</v>
      </c>
      <c r="B730" s="1" t="s">
        <v>17</v>
      </c>
      <c r="C730" s="3">
        <v>304.0</v>
      </c>
      <c r="D730" s="1">
        <v>61.0</v>
      </c>
      <c r="E730" s="2"/>
      <c r="F730" s="1" t="s">
        <v>18</v>
      </c>
      <c r="G730" s="1" t="s">
        <v>31</v>
      </c>
      <c r="H730" s="1" t="s">
        <v>12711</v>
      </c>
      <c r="I730" s="1" t="s">
        <v>12712</v>
      </c>
      <c r="J730" s="1" t="s">
        <v>12713</v>
      </c>
      <c r="K730" s="2"/>
      <c r="L730" s="1">
        <v>-11.0</v>
      </c>
      <c r="M730" s="1"/>
      <c r="N730" s="1">
        <v>7.7693666666666665</v>
      </c>
      <c r="O730" s="1" t="s">
        <v>27</v>
      </c>
      <c r="P730" s="1" t="s">
        <v>12714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36</v>
      </c>
      <c r="B731" s="1" t="s">
        <v>17</v>
      </c>
      <c r="C731" s="1">
        <v>536.0</v>
      </c>
      <c r="D731" s="1">
        <v>0.0</v>
      </c>
      <c r="E731" s="1" t="s">
        <v>37</v>
      </c>
      <c r="F731" s="1" t="s">
        <v>30</v>
      </c>
      <c r="G731" s="1" t="s">
        <v>31</v>
      </c>
      <c r="H731" s="1" t="s">
        <v>12715</v>
      </c>
      <c r="I731" s="1" t="s">
        <v>12716</v>
      </c>
      <c r="J731" s="1" t="s">
        <v>12716</v>
      </c>
      <c r="K731" s="2"/>
      <c r="L731" s="1">
        <v>-10.0</v>
      </c>
      <c r="M731" s="1"/>
      <c r="N731" s="1">
        <v>9.740416666666667</v>
      </c>
      <c r="O731" s="1" t="s">
        <v>10396</v>
      </c>
      <c r="P731" s="1" t="s">
        <v>10429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98</v>
      </c>
      <c r="B732" s="1" t="s">
        <v>17</v>
      </c>
      <c r="C732" s="1">
        <v>329.0</v>
      </c>
      <c r="D732" s="1">
        <v>0.0</v>
      </c>
      <c r="E732" s="1" t="s">
        <v>12717</v>
      </c>
      <c r="F732" s="1" t="s">
        <v>30</v>
      </c>
      <c r="G732" s="1" t="s">
        <v>31</v>
      </c>
      <c r="H732" s="1" t="s">
        <v>12718</v>
      </c>
      <c r="I732" s="1" t="s">
        <v>12719</v>
      </c>
      <c r="J732" s="1" t="s">
        <v>12719</v>
      </c>
      <c r="K732" s="2"/>
      <c r="L732" s="1">
        <v>-7.0</v>
      </c>
      <c r="M732" s="1"/>
      <c r="N732" s="1">
        <v>7.1170333333333335</v>
      </c>
      <c r="O732" s="1" t="s">
        <v>10363</v>
      </c>
      <c r="P732" s="1" t="s">
        <v>540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16</v>
      </c>
      <c r="B733" s="1" t="s">
        <v>17</v>
      </c>
      <c r="C733" s="1">
        <v>595.0</v>
      </c>
      <c r="D733" s="1">
        <v>0.0</v>
      </c>
      <c r="E733" s="1" t="s">
        <v>11409</v>
      </c>
      <c r="F733" s="1" t="s">
        <v>62</v>
      </c>
      <c r="G733" s="1" t="s">
        <v>19</v>
      </c>
      <c r="H733" s="1" t="s">
        <v>12720</v>
      </c>
      <c r="I733" s="1" t="s">
        <v>12721</v>
      </c>
      <c r="J733" s="1" t="s">
        <v>12722</v>
      </c>
      <c r="K733" s="1" t="s">
        <v>12723</v>
      </c>
      <c r="L733" s="1">
        <v>-14.0</v>
      </c>
      <c r="M733" s="1">
        <v>0.013266666666666666</v>
      </c>
      <c r="N733" s="1">
        <v>7.720916666666667</v>
      </c>
      <c r="O733" s="1" t="s">
        <v>22</v>
      </c>
      <c r="P733" s="1" t="s">
        <v>12724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36</v>
      </c>
      <c r="B734" s="1" t="s">
        <v>17</v>
      </c>
      <c r="C734" s="1">
        <v>548.0</v>
      </c>
      <c r="D734" s="1">
        <v>0.0</v>
      </c>
      <c r="E734" s="1" t="s">
        <v>37</v>
      </c>
      <c r="F734" s="1" t="s">
        <v>30</v>
      </c>
      <c r="G734" s="1" t="s">
        <v>31</v>
      </c>
      <c r="H734" s="1" t="s">
        <v>12725</v>
      </c>
      <c r="I734" s="1" t="s">
        <v>12726</v>
      </c>
      <c r="J734" s="1" t="s">
        <v>12726</v>
      </c>
      <c r="K734" s="2"/>
      <c r="L734" s="1">
        <v>-5.0</v>
      </c>
      <c r="M734" s="1"/>
      <c r="N734" s="1">
        <v>14.210016666666666</v>
      </c>
      <c r="O734" s="1" t="s">
        <v>10396</v>
      </c>
      <c r="P734" s="1" t="s">
        <v>12727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16</v>
      </c>
      <c r="B735" s="1" t="s">
        <v>1749</v>
      </c>
      <c r="C735" s="1">
        <v>595.0</v>
      </c>
      <c r="D735" s="1">
        <v>0.0</v>
      </c>
      <c r="E735" s="2"/>
      <c r="F735" s="1" t="s">
        <v>18</v>
      </c>
      <c r="G735" s="1" t="s">
        <v>19</v>
      </c>
      <c r="H735" s="1" t="s">
        <v>12728</v>
      </c>
      <c r="I735" s="2"/>
      <c r="J735" s="2"/>
      <c r="K735" s="2"/>
      <c r="L735" s="1">
        <v>0.0</v>
      </c>
      <c r="M735" s="1"/>
      <c r="N735" s="1"/>
      <c r="O735" s="1" t="s">
        <v>22</v>
      </c>
      <c r="P735" s="1" t="s">
        <v>12729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29</v>
      </c>
      <c r="B736" s="1" t="s">
        <v>17</v>
      </c>
      <c r="C736" s="1">
        <v>1028.0</v>
      </c>
      <c r="D736" s="1">
        <v>0.0</v>
      </c>
      <c r="E736" s="2"/>
      <c r="F736" s="1" t="s">
        <v>30</v>
      </c>
      <c r="G736" s="1" t="s">
        <v>31</v>
      </c>
      <c r="H736" s="1" t="s">
        <v>12730</v>
      </c>
      <c r="I736" s="1" t="s">
        <v>12731</v>
      </c>
      <c r="J736" s="1" t="s">
        <v>12731</v>
      </c>
      <c r="K736" s="2"/>
      <c r="L736" s="1">
        <v>0.0</v>
      </c>
      <c r="M736" s="1"/>
      <c r="N736" s="1">
        <v>19.801133333333333</v>
      </c>
      <c r="O736" s="1" t="s">
        <v>10363</v>
      </c>
      <c r="P736" s="1" t="s">
        <v>12732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98</v>
      </c>
      <c r="B737" s="1" t="s">
        <v>17</v>
      </c>
      <c r="C737" s="1">
        <v>429.0</v>
      </c>
      <c r="D737" s="1">
        <v>0.0</v>
      </c>
      <c r="E737" s="1" t="s">
        <v>2752</v>
      </c>
      <c r="F737" s="1" t="s">
        <v>30</v>
      </c>
      <c r="G737" s="1" t="s">
        <v>31</v>
      </c>
      <c r="H737" s="1" t="s">
        <v>12733</v>
      </c>
      <c r="I737" s="1" t="s">
        <v>12734</v>
      </c>
      <c r="J737" s="1" t="s">
        <v>12734</v>
      </c>
      <c r="K737" s="2"/>
      <c r="L737" s="1">
        <v>-6.0</v>
      </c>
      <c r="M737" s="1"/>
      <c r="N737" s="1">
        <v>8.21785</v>
      </c>
      <c r="O737" s="1" t="s">
        <v>10363</v>
      </c>
      <c r="P737" s="1" t="s">
        <v>12735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36</v>
      </c>
      <c r="B738" s="1" t="s">
        <v>17</v>
      </c>
      <c r="C738" s="1">
        <v>339.0</v>
      </c>
      <c r="D738" s="1">
        <v>0.0</v>
      </c>
      <c r="E738" s="1" t="s">
        <v>37</v>
      </c>
      <c r="F738" s="1" t="s">
        <v>30</v>
      </c>
      <c r="G738" s="1" t="s">
        <v>31</v>
      </c>
      <c r="H738" s="1" t="s">
        <v>12736</v>
      </c>
      <c r="I738" s="1" t="s">
        <v>12737</v>
      </c>
      <c r="J738" s="1" t="s">
        <v>12737</v>
      </c>
      <c r="K738" s="2"/>
      <c r="L738" s="1">
        <v>-6.0</v>
      </c>
      <c r="M738" s="1"/>
      <c r="N738" s="1">
        <v>8.839583333333334</v>
      </c>
      <c r="O738" s="1" t="s">
        <v>10396</v>
      </c>
      <c r="P738" s="1" t="s">
        <v>12738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1" t="s">
        <v>36</v>
      </c>
      <c r="B739" s="1" t="s">
        <v>17</v>
      </c>
      <c r="C739" s="1">
        <v>329.0</v>
      </c>
      <c r="D739" s="1">
        <v>0.0</v>
      </c>
      <c r="E739" s="1" t="s">
        <v>37</v>
      </c>
      <c r="F739" s="1" t="s">
        <v>30</v>
      </c>
      <c r="G739" s="1" t="s">
        <v>31</v>
      </c>
      <c r="H739" s="1" t="s">
        <v>12739</v>
      </c>
      <c r="I739" s="1" t="s">
        <v>12740</v>
      </c>
      <c r="J739" s="1" t="s">
        <v>12740</v>
      </c>
      <c r="K739" s="2"/>
      <c r="L739" s="1">
        <v>-2.0</v>
      </c>
      <c r="M739" s="1"/>
      <c r="N739" s="1">
        <v>12.280433333333333</v>
      </c>
      <c r="O739" s="1" t="s">
        <v>10396</v>
      </c>
      <c r="P739" s="1" t="s">
        <v>10426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98</v>
      </c>
      <c r="B740" s="1" t="s">
        <v>354</v>
      </c>
      <c r="C740" s="1">
        <v>658.0</v>
      </c>
      <c r="D740" s="1">
        <v>0.0</v>
      </c>
      <c r="E740" s="1" t="s">
        <v>12741</v>
      </c>
      <c r="F740" s="1" t="s">
        <v>30</v>
      </c>
      <c r="G740" s="1" t="s">
        <v>31</v>
      </c>
      <c r="H740" s="1" t="s">
        <v>12742</v>
      </c>
      <c r="I740" s="1" t="s">
        <v>12743</v>
      </c>
      <c r="J740" s="1" t="s">
        <v>12743</v>
      </c>
      <c r="K740" s="2"/>
      <c r="L740" s="1">
        <v>-4.0</v>
      </c>
      <c r="M740" s="1"/>
      <c r="N740" s="1">
        <v>15.836883333333333</v>
      </c>
      <c r="O740" s="1" t="s">
        <v>10363</v>
      </c>
      <c r="P740" s="1" t="s">
        <v>12744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24</v>
      </c>
      <c r="B741" s="1" t="s">
        <v>17</v>
      </c>
      <c r="C741" s="3">
        <v>247.0</v>
      </c>
      <c r="D741" s="1">
        <v>62.0</v>
      </c>
      <c r="E741" s="2"/>
      <c r="F741" s="1" t="s">
        <v>18</v>
      </c>
      <c r="G741" s="1" t="s">
        <v>31</v>
      </c>
      <c r="H741" s="1" t="s">
        <v>12745</v>
      </c>
      <c r="I741" s="1" t="s">
        <v>12746</v>
      </c>
      <c r="J741" s="1" t="s">
        <v>12746</v>
      </c>
      <c r="K741" s="2"/>
      <c r="L741" s="1">
        <v>-5.0</v>
      </c>
      <c r="M741" s="1"/>
      <c r="N741" s="1">
        <v>13.50975</v>
      </c>
      <c r="O741" s="1" t="s">
        <v>27</v>
      </c>
      <c r="P741" s="1" t="s">
        <v>10998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1" t="s">
        <v>98</v>
      </c>
      <c r="B742" s="1" t="s">
        <v>354</v>
      </c>
      <c r="C742" s="1">
        <v>433.0</v>
      </c>
      <c r="D742" s="1">
        <v>0.0</v>
      </c>
      <c r="E742" s="1" t="s">
        <v>604</v>
      </c>
      <c r="F742" s="1" t="s">
        <v>30</v>
      </c>
      <c r="G742" s="1" t="s">
        <v>31</v>
      </c>
      <c r="H742" s="1" t="s">
        <v>12747</v>
      </c>
      <c r="I742" s="1" t="s">
        <v>12748</v>
      </c>
      <c r="J742" s="1" t="s">
        <v>12748</v>
      </c>
      <c r="K742" s="2"/>
      <c r="L742" s="1">
        <v>-4.0</v>
      </c>
      <c r="M742" s="1"/>
      <c r="N742" s="1">
        <v>10.94915</v>
      </c>
      <c r="O742" s="1" t="s">
        <v>10363</v>
      </c>
      <c r="P742" s="1" t="s">
        <v>12749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36</v>
      </c>
      <c r="B743" s="1" t="s">
        <v>17</v>
      </c>
      <c r="C743" s="1">
        <v>809.0</v>
      </c>
      <c r="D743" s="1">
        <v>0.0</v>
      </c>
      <c r="E743" s="1" t="s">
        <v>37</v>
      </c>
      <c r="F743" s="1" t="s">
        <v>30</v>
      </c>
      <c r="G743" s="1" t="s">
        <v>31</v>
      </c>
      <c r="H743" s="1" t="s">
        <v>12750</v>
      </c>
      <c r="I743" s="1" t="s">
        <v>12751</v>
      </c>
      <c r="J743" s="1" t="s">
        <v>12751</v>
      </c>
      <c r="K743" s="2"/>
      <c r="L743" s="1">
        <v>-8.0</v>
      </c>
      <c r="M743" s="1"/>
      <c r="N743" s="1">
        <v>11.188783333333333</v>
      </c>
      <c r="O743" s="1" t="s">
        <v>10396</v>
      </c>
      <c r="P743" s="1" t="s">
        <v>12752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36</v>
      </c>
      <c r="B744" s="1" t="s">
        <v>17</v>
      </c>
      <c r="C744" s="1">
        <v>264.0</v>
      </c>
      <c r="D744" s="1">
        <v>0.0</v>
      </c>
      <c r="E744" s="1" t="s">
        <v>37</v>
      </c>
      <c r="F744" s="1" t="s">
        <v>30</v>
      </c>
      <c r="G744" s="1" t="s">
        <v>31</v>
      </c>
      <c r="H744" s="1" t="s">
        <v>12753</v>
      </c>
      <c r="I744" s="1" t="s">
        <v>12754</v>
      </c>
      <c r="J744" s="1" t="s">
        <v>12754</v>
      </c>
      <c r="K744" s="2"/>
      <c r="L744" s="1">
        <v>-7.0</v>
      </c>
      <c r="M744" s="1"/>
      <c r="N744" s="1">
        <v>7.193666666666667</v>
      </c>
      <c r="O744" s="1" t="s">
        <v>10396</v>
      </c>
      <c r="P744" s="1" t="s">
        <v>11105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36</v>
      </c>
      <c r="B745" s="1" t="s">
        <v>17</v>
      </c>
      <c r="C745" s="1">
        <v>264.0</v>
      </c>
      <c r="D745" s="1">
        <v>0.0</v>
      </c>
      <c r="E745" s="1" t="s">
        <v>37</v>
      </c>
      <c r="F745" s="1" t="s">
        <v>30</v>
      </c>
      <c r="G745" s="1" t="s">
        <v>31</v>
      </c>
      <c r="H745" s="1" t="s">
        <v>12755</v>
      </c>
      <c r="I745" s="1" t="s">
        <v>12756</v>
      </c>
      <c r="J745" s="1" t="s">
        <v>12756</v>
      </c>
      <c r="K745" s="2"/>
      <c r="L745" s="1">
        <v>-9.0</v>
      </c>
      <c r="M745" s="1"/>
      <c r="N745" s="1">
        <v>5.3133333333333335</v>
      </c>
      <c r="O745" s="1" t="s">
        <v>10396</v>
      </c>
      <c r="P745" s="1" t="s">
        <v>10663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98</v>
      </c>
      <c r="B746" s="1" t="s">
        <v>354</v>
      </c>
      <c r="C746" s="1">
        <v>494.0</v>
      </c>
      <c r="D746" s="1">
        <v>0.0</v>
      </c>
      <c r="E746" s="1" t="s">
        <v>1636</v>
      </c>
      <c r="F746" s="1" t="s">
        <v>30</v>
      </c>
      <c r="G746" s="1" t="s">
        <v>31</v>
      </c>
      <c r="H746" s="1" t="s">
        <v>12757</v>
      </c>
      <c r="I746" s="1" t="s">
        <v>12758</v>
      </c>
      <c r="J746" s="1" t="s">
        <v>12758</v>
      </c>
      <c r="K746" s="2"/>
      <c r="L746" s="1">
        <v>-7.0</v>
      </c>
      <c r="M746" s="1"/>
      <c r="N746" s="1">
        <v>7.2694833333333335</v>
      </c>
      <c r="O746" s="1" t="s">
        <v>10363</v>
      </c>
      <c r="P746" s="1" t="s">
        <v>12759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16</v>
      </c>
      <c r="B747" s="1" t="s">
        <v>17</v>
      </c>
      <c r="C747" s="3">
        <v>618.0</v>
      </c>
      <c r="D747" s="1">
        <v>0.0</v>
      </c>
      <c r="E747" s="2"/>
      <c r="F747" s="1" t="s">
        <v>18</v>
      </c>
      <c r="G747" s="1" t="s">
        <v>19</v>
      </c>
      <c r="H747" s="1" t="s">
        <v>12760</v>
      </c>
      <c r="I747" s="1" t="s">
        <v>12761</v>
      </c>
      <c r="J747" s="1" t="s">
        <v>12761</v>
      </c>
      <c r="K747" s="2"/>
      <c r="L747" s="1">
        <v>-5.0</v>
      </c>
      <c r="M747" s="1"/>
      <c r="N747" s="1">
        <v>5.5218</v>
      </c>
      <c r="O747" s="1" t="s">
        <v>22</v>
      </c>
      <c r="P747" s="1" t="s">
        <v>12762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36</v>
      </c>
      <c r="B748" s="1" t="s">
        <v>17</v>
      </c>
      <c r="C748" s="3">
        <v>299.0</v>
      </c>
      <c r="D748" s="1">
        <v>0.0</v>
      </c>
      <c r="E748" s="1" t="s">
        <v>37</v>
      </c>
      <c r="F748" s="1" t="s">
        <v>30</v>
      </c>
      <c r="G748" s="1" t="s">
        <v>31</v>
      </c>
      <c r="H748" s="1" t="s">
        <v>12763</v>
      </c>
      <c r="I748" s="1" t="s">
        <v>12764</v>
      </c>
      <c r="J748" s="1" t="s">
        <v>12764</v>
      </c>
      <c r="K748" s="2"/>
      <c r="L748" s="1">
        <v>-9.0</v>
      </c>
      <c r="M748" s="1"/>
      <c r="N748" s="1">
        <v>5.022983333333333</v>
      </c>
      <c r="O748" s="1" t="s">
        <v>10396</v>
      </c>
      <c r="P748" s="1" t="s">
        <v>11917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36</v>
      </c>
      <c r="B749" s="1" t="s">
        <v>17</v>
      </c>
      <c r="C749" s="1">
        <v>528.0</v>
      </c>
      <c r="D749" s="1">
        <v>0.0</v>
      </c>
      <c r="E749" s="1" t="s">
        <v>37</v>
      </c>
      <c r="F749" s="1" t="s">
        <v>30</v>
      </c>
      <c r="G749" s="1" t="s">
        <v>31</v>
      </c>
      <c r="H749" s="1" t="s">
        <v>12765</v>
      </c>
      <c r="I749" s="1" t="s">
        <v>12766</v>
      </c>
      <c r="J749" s="1" t="s">
        <v>12766</v>
      </c>
      <c r="K749" s="2"/>
      <c r="L749" s="1">
        <v>-11.0</v>
      </c>
      <c r="M749" s="1"/>
      <c r="N749" s="1">
        <v>8.704783333333333</v>
      </c>
      <c r="O749" s="1" t="s">
        <v>10396</v>
      </c>
      <c r="P749" s="1" t="s">
        <v>12767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16</v>
      </c>
      <c r="B750" s="1" t="s">
        <v>17</v>
      </c>
      <c r="C750" s="1">
        <v>249.0</v>
      </c>
      <c r="D750" s="1">
        <v>0.0</v>
      </c>
      <c r="E750" s="2"/>
      <c r="F750" s="1" t="s">
        <v>18</v>
      </c>
      <c r="G750" s="1" t="s">
        <v>19</v>
      </c>
      <c r="H750" s="1" t="s">
        <v>12768</v>
      </c>
      <c r="I750" s="1" t="s">
        <v>12769</v>
      </c>
      <c r="J750" s="1" t="s">
        <v>12769</v>
      </c>
      <c r="K750" s="2"/>
      <c r="L750" s="1">
        <v>-3.0</v>
      </c>
      <c r="M750" s="1"/>
      <c r="N750" s="1">
        <v>2.4012333333333333</v>
      </c>
      <c r="O750" s="1" t="s">
        <v>22</v>
      </c>
      <c r="P750" s="1" t="s">
        <v>12770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24</v>
      </c>
      <c r="B751" s="1" t="s">
        <v>17</v>
      </c>
      <c r="C751" s="1">
        <v>247.0</v>
      </c>
      <c r="D751" s="1">
        <v>62.0</v>
      </c>
      <c r="E751" s="2"/>
      <c r="F751" s="1" t="s">
        <v>18</v>
      </c>
      <c r="G751" s="1" t="s">
        <v>19</v>
      </c>
      <c r="H751" s="1" t="s">
        <v>12771</v>
      </c>
      <c r="I751" s="1" t="s">
        <v>12772</v>
      </c>
      <c r="J751" s="1" t="s">
        <v>12772</v>
      </c>
      <c r="K751" s="2"/>
      <c r="L751" s="1">
        <v>-12.0</v>
      </c>
      <c r="M751" s="1"/>
      <c r="N751" s="1">
        <v>6.5189</v>
      </c>
      <c r="O751" s="1" t="s">
        <v>27</v>
      </c>
      <c r="P751" s="1" t="s">
        <v>12773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36</v>
      </c>
      <c r="B752" s="1" t="s">
        <v>17</v>
      </c>
      <c r="C752" s="3">
        <v>886.0</v>
      </c>
      <c r="D752" s="1">
        <v>0.0</v>
      </c>
      <c r="E752" s="1" t="s">
        <v>37</v>
      </c>
      <c r="F752" s="1" t="s">
        <v>30</v>
      </c>
      <c r="G752" s="1" t="s">
        <v>31</v>
      </c>
      <c r="H752" s="1" t="s">
        <v>12774</v>
      </c>
      <c r="I752" s="1" t="s">
        <v>12775</v>
      </c>
      <c r="J752" s="1" t="s">
        <v>12775</v>
      </c>
      <c r="K752" s="2"/>
      <c r="L752" s="1">
        <v>-11.0</v>
      </c>
      <c r="M752" s="1"/>
      <c r="N752" s="1">
        <v>8.4844</v>
      </c>
      <c r="O752" s="1" t="s">
        <v>10396</v>
      </c>
      <c r="P752" s="1" t="s">
        <v>12776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24</v>
      </c>
      <c r="B753" s="1" t="s">
        <v>17</v>
      </c>
      <c r="C753" s="1">
        <v>558.0</v>
      </c>
      <c r="D753" s="1">
        <v>0.0</v>
      </c>
      <c r="E753" s="1" t="s">
        <v>37</v>
      </c>
      <c r="F753" s="1" t="s">
        <v>62</v>
      </c>
      <c r="G753" s="1" t="s">
        <v>31</v>
      </c>
      <c r="H753" s="1" t="s">
        <v>12777</v>
      </c>
      <c r="I753" s="1" t="s">
        <v>12778</v>
      </c>
      <c r="J753" s="1" t="s">
        <v>12779</v>
      </c>
      <c r="K753" s="1" t="s">
        <v>12780</v>
      </c>
      <c r="L753" s="1">
        <v>-23.0</v>
      </c>
      <c r="M753" s="1">
        <v>0.67385</v>
      </c>
      <c r="N753" s="1">
        <v>7.620833333333334</v>
      </c>
      <c r="O753" s="1" t="s">
        <v>27</v>
      </c>
      <c r="P753" s="1" t="s">
        <v>12781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24</v>
      </c>
      <c r="B754" s="1" t="s">
        <v>17</v>
      </c>
      <c r="C754" s="1">
        <v>309.0</v>
      </c>
      <c r="D754" s="1">
        <v>0.0</v>
      </c>
      <c r="E754" s="1" t="s">
        <v>11409</v>
      </c>
      <c r="F754" s="1" t="s">
        <v>62</v>
      </c>
      <c r="G754" s="1" t="s">
        <v>31</v>
      </c>
      <c r="H754" s="1" t="s">
        <v>12782</v>
      </c>
      <c r="I754" s="1" t="s">
        <v>12783</v>
      </c>
      <c r="J754" s="1" t="s">
        <v>12784</v>
      </c>
      <c r="K754" s="1" t="s">
        <v>12785</v>
      </c>
      <c r="L754" s="1">
        <v>-2.0</v>
      </c>
      <c r="M754" s="1">
        <v>0.010616666666666667</v>
      </c>
      <c r="N754" s="1">
        <v>8.043833333333334</v>
      </c>
      <c r="O754" s="1" t="s">
        <v>27</v>
      </c>
      <c r="P754" s="1" t="s">
        <v>11130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24</v>
      </c>
      <c r="B755" s="1" t="s">
        <v>17</v>
      </c>
      <c r="C755" s="1">
        <v>618.0</v>
      </c>
      <c r="D755" s="1">
        <v>0.0</v>
      </c>
      <c r="E755" s="1" t="s">
        <v>11409</v>
      </c>
      <c r="F755" s="1" t="s">
        <v>62</v>
      </c>
      <c r="G755" s="1" t="s">
        <v>31</v>
      </c>
      <c r="H755" s="1" t="s">
        <v>12786</v>
      </c>
      <c r="I755" s="1" t="s">
        <v>12787</v>
      </c>
      <c r="J755" s="1" t="s">
        <v>12788</v>
      </c>
      <c r="K755" s="1" t="s">
        <v>12789</v>
      </c>
      <c r="L755" s="1">
        <v>-10.0</v>
      </c>
      <c r="M755" s="1">
        <v>0.0179</v>
      </c>
      <c r="N755" s="1">
        <v>10.22615</v>
      </c>
      <c r="O755" s="1" t="s">
        <v>27</v>
      </c>
      <c r="P755" s="1" t="s">
        <v>12790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36</v>
      </c>
      <c r="B756" s="1" t="s">
        <v>17</v>
      </c>
      <c r="C756" s="1">
        <v>585.0</v>
      </c>
      <c r="D756" s="1">
        <v>0.0</v>
      </c>
      <c r="E756" s="1" t="s">
        <v>37</v>
      </c>
      <c r="F756" s="1" t="s">
        <v>30</v>
      </c>
      <c r="G756" s="1" t="s">
        <v>31</v>
      </c>
      <c r="H756" s="1" t="s">
        <v>12791</v>
      </c>
      <c r="I756" s="1" t="s">
        <v>12792</v>
      </c>
      <c r="J756" s="1" t="s">
        <v>12792</v>
      </c>
      <c r="K756" s="2"/>
      <c r="L756" s="1">
        <v>-10.0</v>
      </c>
      <c r="M756" s="1"/>
      <c r="N756" s="1">
        <v>9.2843</v>
      </c>
      <c r="O756" s="1" t="s">
        <v>10396</v>
      </c>
      <c r="P756" s="1" t="s">
        <v>12793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1" t="s">
        <v>16</v>
      </c>
      <c r="B757" s="1" t="s">
        <v>17</v>
      </c>
      <c r="C757" s="3">
        <v>20.0</v>
      </c>
      <c r="D757" s="1">
        <v>35.0</v>
      </c>
      <c r="E757" s="2"/>
      <c r="F757" s="1" t="s">
        <v>18</v>
      </c>
      <c r="G757" s="1" t="s">
        <v>19</v>
      </c>
      <c r="H757" s="1" t="s">
        <v>12794</v>
      </c>
      <c r="I757" s="1" t="s">
        <v>12795</v>
      </c>
      <c r="J757" s="1" t="s">
        <v>12795</v>
      </c>
      <c r="K757" s="2"/>
      <c r="L757" s="1">
        <v>-5.0</v>
      </c>
      <c r="M757" s="1"/>
      <c r="N757" s="1">
        <v>0.7523833333333333</v>
      </c>
      <c r="O757" s="1" t="s">
        <v>22</v>
      </c>
      <c r="P757" s="1" t="s">
        <v>12796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36</v>
      </c>
      <c r="B758" s="1" t="s">
        <v>17</v>
      </c>
      <c r="C758" s="1">
        <v>396.0</v>
      </c>
      <c r="D758" s="1">
        <v>0.0</v>
      </c>
      <c r="E758" s="1" t="s">
        <v>37</v>
      </c>
      <c r="F758" s="1" t="s">
        <v>30</v>
      </c>
      <c r="G758" s="1" t="s">
        <v>31</v>
      </c>
      <c r="H758" s="1" t="s">
        <v>12797</v>
      </c>
      <c r="I758" s="1" t="s">
        <v>12798</v>
      </c>
      <c r="J758" s="1" t="s">
        <v>12798</v>
      </c>
      <c r="K758" s="2"/>
      <c r="L758" s="1">
        <v>-4.0</v>
      </c>
      <c r="M758" s="1"/>
      <c r="N758" s="1">
        <v>10.06975</v>
      </c>
      <c r="O758" s="1" t="s">
        <v>10396</v>
      </c>
      <c r="P758" s="1" t="s">
        <v>12799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1" t="s">
        <v>29</v>
      </c>
      <c r="B759" s="1" t="s">
        <v>354</v>
      </c>
      <c r="C759" s="1">
        <v>892.0</v>
      </c>
      <c r="D759" s="1">
        <v>0.0</v>
      </c>
      <c r="E759" s="2"/>
      <c r="F759" s="1" t="s">
        <v>30</v>
      </c>
      <c r="G759" s="1" t="s">
        <v>31</v>
      </c>
      <c r="H759" s="1" t="s">
        <v>12800</v>
      </c>
      <c r="I759" s="1" t="s">
        <v>12801</v>
      </c>
      <c r="J759" s="1" t="s">
        <v>12801</v>
      </c>
      <c r="K759" s="2"/>
      <c r="L759" s="1">
        <v>-6.0</v>
      </c>
      <c r="M759" s="1"/>
      <c r="N759" s="1">
        <v>13.517466666666667</v>
      </c>
      <c r="O759" s="1" t="s">
        <v>10363</v>
      </c>
      <c r="P759" s="1" t="s">
        <v>12802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24</v>
      </c>
      <c r="B760" s="1" t="s">
        <v>17</v>
      </c>
      <c r="C760" s="1">
        <v>318.0</v>
      </c>
      <c r="D760" s="1">
        <v>50.0</v>
      </c>
      <c r="E760" s="2"/>
      <c r="F760" s="1" t="s">
        <v>18</v>
      </c>
      <c r="G760" s="1" t="s">
        <v>167</v>
      </c>
      <c r="H760" s="1" t="s">
        <v>12803</v>
      </c>
      <c r="I760" s="1" t="s">
        <v>12804</v>
      </c>
      <c r="J760" s="1" t="s">
        <v>12804</v>
      </c>
      <c r="K760" s="2"/>
      <c r="L760" s="1">
        <v>-12.0</v>
      </c>
      <c r="M760" s="1"/>
      <c r="N760" s="1">
        <v>6.650783333333333</v>
      </c>
      <c r="O760" s="1" t="s">
        <v>27</v>
      </c>
      <c r="P760" s="1" t="s">
        <v>12805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24</v>
      </c>
      <c r="B761" s="1" t="s">
        <v>17</v>
      </c>
      <c r="C761" s="1">
        <v>534.0</v>
      </c>
      <c r="D761" s="1">
        <v>54.0</v>
      </c>
      <c r="E761" s="1" t="s">
        <v>37</v>
      </c>
      <c r="F761" s="1" t="s">
        <v>62</v>
      </c>
      <c r="G761" s="1" t="s">
        <v>31</v>
      </c>
      <c r="H761" s="1" t="s">
        <v>12806</v>
      </c>
      <c r="I761" s="1" t="s">
        <v>12807</v>
      </c>
      <c r="J761" s="1" t="s">
        <v>12808</v>
      </c>
      <c r="K761" s="1" t="s">
        <v>12809</v>
      </c>
      <c r="L761" s="1">
        <v>-26.0</v>
      </c>
      <c r="M761" s="1">
        <v>3.9018166666666665</v>
      </c>
      <c r="N761" s="1">
        <v>15.113633333333333</v>
      </c>
      <c r="O761" s="1" t="s">
        <v>27</v>
      </c>
      <c r="P761" s="1" t="s">
        <v>12810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29</v>
      </c>
      <c r="B762" s="1" t="s">
        <v>354</v>
      </c>
      <c r="C762" s="1">
        <v>528.0</v>
      </c>
      <c r="D762" s="1">
        <v>0.0</v>
      </c>
      <c r="E762" s="2"/>
      <c r="F762" s="1" t="s">
        <v>30</v>
      </c>
      <c r="G762" s="1" t="s">
        <v>31</v>
      </c>
      <c r="H762" s="1" t="s">
        <v>12811</v>
      </c>
      <c r="I762" s="1" t="s">
        <v>12812</v>
      </c>
      <c r="J762" s="1" t="s">
        <v>12812</v>
      </c>
      <c r="K762" s="2"/>
      <c r="L762" s="1">
        <v>-10.0</v>
      </c>
      <c r="M762" s="1"/>
      <c r="N762" s="1">
        <v>9.564483333333333</v>
      </c>
      <c r="O762" s="1" t="s">
        <v>10363</v>
      </c>
      <c r="P762" s="1" t="s">
        <v>12813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24</v>
      </c>
      <c r="B763" s="1" t="s">
        <v>17</v>
      </c>
      <c r="C763" s="1">
        <v>252.0</v>
      </c>
      <c r="D763" s="1">
        <v>62.0</v>
      </c>
      <c r="E763" s="2"/>
      <c r="F763" s="1" t="s">
        <v>18</v>
      </c>
      <c r="G763" s="1" t="s">
        <v>31</v>
      </c>
      <c r="H763" s="1" t="s">
        <v>12814</v>
      </c>
      <c r="I763" s="1" t="s">
        <v>12815</v>
      </c>
      <c r="J763" s="1" t="s">
        <v>12815</v>
      </c>
      <c r="K763" s="2"/>
      <c r="L763" s="1">
        <v>-9.0</v>
      </c>
      <c r="M763" s="1"/>
      <c r="N763" s="1">
        <v>9.7148</v>
      </c>
      <c r="O763" s="1" t="s">
        <v>27</v>
      </c>
      <c r="P763" s="1" t="s">
        <v>11277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1" t="s">
        <v>98</v>
      </c>
      <c r="B764" s="1" t="s">
        <v>354</v>
      </c>
      <c r="C764" s="1">
        <v>722.0</v>
      </c>
      <c r="D764" s="1">
        <v>0.0</v>
      </c>
      <c r="E764" s="1" t="s">
        <v>10552</v>
      </c>
      <c r="F764" s="1" t="s">
        <v>30</v>
      </c>
      <c r="G764" s="1" t="s">
        <v>31</v>
      </c>
      <c r="H764" s="1" t="s">
        <v>12816</v>
      </c>
      <c r="I764" s="1" t="s">
        <v>12817</v>
      </c>
      <c r="J764" s="1" t="s">
        <v>12817</v>
      </c>
      <c r="K764" s="2"/>
      <c r="L764" s="1">
        <v>-5.0</v>
      </c>
      <c r="M764" s="1"/>
      <c r="N764" s="1">
        <v>14.319166666666666</v>
      </c>
      <c r="O764" s="1" t="s">
        <v>10363</v>
      </c>
      <c r="P764" s="1" t="s">
        <v>12818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24</v>
      </c>
      <c r="B765" s="1" t="s">
        <v>17</v>
      </c>
      <c r="C765" s="1">
        <v>946.0</v>
      </c>
      <c r="D765" s="1">
        <v>0.0</v>
      </c>
      <c r="E765" s="1" t="s">
        <v>37</v>
      </c>
      <c r="F765" s="1" t="s">
        <v>62</v>
      </c>
      <c r="G765" s="1" t="s">
        <v>31</v>
      </c>
      <c r="H765" s="1" t="s">
        <v>12819</v>
      </c>
      <c r="I765" s="1" t="s">
        <v>12820</v>
      </c>
      <c r="J765" s="1" t="s">
        <v>12821</v>
      </c>
      <c r="K765" s="1" t="s">
        <v>12822</v>
      </c>
      <c r="L765" s="1">
        <v>-23.0</v>
      </c>
      <c r="M765" s="1">
        <v>0.4547333333333333</v>
      </c>
      <c r="N765" s="1">
        <v>10.609833333333333</v>
      </c>
      <c r="O765" s="1" t="s">
        <v>27</v>
      </c>
      <c r="P765" s="1" t="s">
        <v>12823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24</v>
      </c>
      <c r="B766" s="1" t="s">
        <v>17</v>
      </c>
      <c r="C766" s="1">
        <v>338.0</v>
      </c>
      <c r="D766" s="1">
        <v>0.0</v>
      </c>
      <c r="E766" s="1" t="s">
        <v>37</v>
      </c>
      <c r="F766" s="1" t="s">
        <v>62</v>
      </c>
      <c r="G766" s="1" t="s">
        <v>31</v>
      </c>
      <c r="H766" s="1" t="s">
        <v>12824</v>
      </c>
      <c r="I766" s="1" t="s">
        <v>12825</v>
      </c>
      <c r="J766" s="1" t="s">
        <v>12826</v>
      </c>
      <c r="K766" s="1" t="s">
        <v>12827</v>
      </c>
      <c r="L766" s="1">
        <v>-16.0</v>
      </c>
      <c r="M766" s="1">
        <v>0.3773166666666667</v>
      </c>
      <c r="N766" s="1">
        <v>6.9008</v>
      </c>
      <c r="O766" s="1" t="s">
        <v>27</v>
      </c>
      <c r="P766" s="1" t="s">
        <v>12828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36</v>
      </c>
      <c r="B767" s="1" t="s">
        <v>17</v>
      </c>
      <c r="C767" s="1">
        <v>329.0</v>
      </c>
      <c r="D767" s="1">
        <v>0.0</v>
      </c>
      <c r="E767" s="1" t="s">
        <v>37</v>
      </c>
      <c r="F767" s="1" t="s">
        <v>30</v>
      </c>
      <c r="G767" s="1" t="s">
        <v>31</v>
      </c>
      <c r="H767" s="1" t="s">
        <v>12829</v>
      </c>
      <c r="I767" s="1" t="s">
        <v>12830</v>
      </c>
      <c r="J767" s="1" t="s">
        <v>12830</v>
      </c>
      <c r="K767" s="2"/>
      <c r="L767" s="1">
        <v>-8.0</v>
      </c>
      <c r="M767" s="1"/>
      <c r="N767" s="1">
        <v>6.3736</v>
      </c>
      <c r="O767" s="1" t="s">
        <v>10396</v>
      </c>
      <c r="P767" s="1" t="s">
        <v>10447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29</v>
      </c>
      <c r="B768" s="1" t="s">
        <v>354</v>
      </c>
      <c r="C768" s="1">
        <v>593.0</v>
      </c>
      <c r="D768" s="1">
        <v>0.0</v>
      </c>
      <c r="E768" s="2"/>
      <c r="F768" s="1" t="s">
        <v>30</v>
      </c>
      <c r="G768" s="1" t="s">
        <v>31</v>
      </c>
      <c r="H768" s="1" t="s">
        <v>12831</v>
      </c>
      <c r="I768" s="1" t="s">
        <v>12832</v>
      </c>
      <c r="J768" s="1" t="s">
        <v>12832</v>
      </c>
      <c r="K768" s="2"/>
      <c r="L768" s="1">
        <v>-12.0</v>
      </c>
      <c r="M768" s="1"/>
      <c r="N768" s="1">
        <v>7.2296</v>
      </c>
      <c r="O768" s="1" t="s">
        <v>10363</v>
      </c>
      <c r="P768" s="1" t="s">
        <v>12833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29</v>
      </c>
      <c r="B769" s="1" t="s">
        <v>354</v>
      </c>
      <c r="C769" s="3">
        <v>663.0</v>
      </c>
      <c r="D769" s="1">
        <v>0.0</v>
      </c>
      <c r="E769" s="2"/>
      <c r="F769" s="1" t="s">
        <v>30</v>
      </c>
      <c r="G769" s="1" t="s">
        <v>31</v>
      </c>
      <c r="H769" s="1" t="s">
        <v>12834</v>
      </c>
      <c r="I769" s="1" t="s">
        <v>12835</v>
      </c>
      <c r="J769" s="1" t="s">
        <v>12835</v>
      </c>
      <c r="K769" s="2"/>
      <c r="L769" s="1">
        <v>-5.0</v>
      </c>
      <c r="M769" s="1"/>
      <c r="N769" s="1">
        <v>14.7833</v>
      </c>
      <c r="O769" s="1" t="s">
        <v>10363</v>
      </c>
      <c r="P769" s="1" t="s">
        <v>12836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29</v>
      </c>
      <c r="B770" s="1" t="s">
        <v>354</v>
      </c>
      <c r="C770" s="1">
        <v>329.0</v>
      </c>
      <c r="D770" s="1">
        <v>0.0</v>
      </c>
      <c r="E770" s="2"/>
      <c r="F770" s="1" t="s">
        <v>30</v>
      </c>
      <c r="G770" s="1" t="s">
        <v>31</v>
      </c>
      <c r="H770" s="1" t="s">
        <v>12837</v>
      </c>
      <c r="I770" s="1" t="s">
        <v>12838</v>
      </c>
      <c r="J770" s="1" t="s">
        <v>12838</v>
      </c>
      <c r="K770" s="2"/>
      <c r="L770" s="1">
        <v>0.0</v>
      </c>
      <c r="M770" s="1"/>
      <c r="N770" s="1">
        <v>15.188116666666666</v>
      </c>
      <c r="O770" s="1" t="s">
        <v>10363</v>
      </c>
      <c r="P770" s="1" t="s">
        <v>12839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24</v>
      </c>
      <c r="B771" s="1" t="s">
        <v>17</v>
      </c>
      <c r="C771" s="3">
        <v>247.0</v>
      </c>
      <c r="D771" s="1">
        <v>62.0</v>
      </c>
      <c r="E771" s="2"/>
      <c r="F771" s="1" t="s">
        <v>18</v>
      </c>
      <c r="G771" s="1" t="s">
        <v>167</v>
      </c>
      <c r="H771" s="1" t="s">
        <v>12840</v>
      </c>
      <c r="I771" s="1" t="s">
        <v>12841</v>
      </c>
      <c r="J771" s="1" t="s">
        <v>12841</v>
      </c>
      <c r="K771" s="2"/>
      <c r="L771" s="1">
        <v>-2.0</v>
      </c>
      <c r="M771" s="1"/>
      <c r="N771" s="1">
        <v>17.755533333333332</v>
      </c>
      <c r="O771" s="1" t="s">
        <v>27</v>
      </c>
      <c r="P771" s="1" t="s">
        <v>10998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29</v>
      </c>
      <c r="B772" s="1" t="s">
        <v>354</v>
      </c>
      <c r="C772" s="3">
        <v>658.0</v>
      </c>
      <c r="D772" s="1">
        <v>0.0</v>
      </c>
      <c r="E772" s="2"/>
      <c r="F772" s="1" t="s">
        <v>30</v>
      </c>
      <c r="G772" s="1" t="s">
        <v>31</v>
      </c>
      <c r="H772" s="1" t="s">
        <v>12842</v>
      </c>
      <c r="I772" s="1" t="s">
        <v>12843</v>
      </c>
      <c r="J772" s="1" t="s">
        <v>12843</v>
      </c>
      <c r="K772" s="2"/>
      <c r="L772" s="1">
        <v>0.0</v>
      </c>
      <c r="M772" s="1"/>
      <c r="N772" s="1">
        <v>19.5646</v>
      </c>
      <c r="O772" s="1" t="s">
        <v>10363</v>
      </c>
      <c r="P772" s="1" t="s">
        <v>12844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1" t="s">
        <v>98</v>
      </c>
      <c r="B773" s="1" t="s">
        <v>354</v>
      </c>
      <c r="C773" s="1">
        <v>603.0</v>
      </c>
      <c r="D773" s="1">
        <v>0.0</v>
      </c>
      <c r="E773" s="1" t="s">
        <v>12845</v>
      </c>
      <c r="F773" s="1" t="s">
        <v>30</v>
      </c>
      <c r="G773" s="1" t="s">
        <v>31</v>
      </c>
      <c r="H773" s="1" t="s">
        <v>12846</v>
      </c>
      <c r="I773" s="1" t="s">
        <v>12847</v>
      </c>
      <c r="J773" s="1" t="s">
        <v>12847</v>
      </c>
      <c r="K773" s="2"/>
      <c r="L773" s="1">
        <v>-2.0</v>
      </c>
      <c r="M773" s="1"/>
      <c r="N773" s="1">
        <v>17.101666666666667</v>
      </c>
      <c r="O773" s="1" t="s">
        <v>10363</v>
      </c>
      <c r="P773" s="1" t="s">
        <v>12848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1" t="s">
        <v>36</v>
      </c>
      <c r="B774" s="1" t="s">
        <v>17</v>
      </c>
      <c r="C774" s="1">
        <v>533.0</v>
      </c>
      <c r="D774" s="1">
        <v>0.0</v>
      </c>
      <c r="E774" s="1" t="s">
        <v>37</v>
      </c>
      <c r="F774" s="1" t="s">
        <v>30</v>
      </c>
      <c r="G774" s="1" t="s">
        <v>31</v>
      </c>
      <c r="H774" s="1" t="s">
        <v>12849</v>
      </c>
      <c r="I774" s="1" t="s">
        <v>12850</v>
      </c>
      <c r="J774" s="1" t="s">
        <v>12850</v>
      </c>
      <c r="K774" s="2"/>
      <c r="L774" s="1">
        <v>-5.0</v>
      </c>
      <c r="M774" s="1"/>
      <c r="N774" s="1">
        <v>14.8035</v>
      </c>
      <c r="O774" s="1" t="s">
        <v>10396</v>
      </c>
      <c r="P774" s="1" t="s">
        <v>12851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24</v>
      </c>
      <c r="B775" s="1" t="s">
        <v>17</v>
      </c>
      <c r="C775" s="1">
        <v>329.0</v>
      </c>
      <c r="D775" s="1">
        <v>0.0</v>
      </c>
      <c r="E775" s="1" t="s">
        <v>37</v>
      </c>
      <c r="F775" s="1" t="s">
        <v>62</v>
      </c>
      <c r="G775" s="1" t="s">
        <v>31</v>
      </c>
      <c r="H775" s="1" t="s">
        <v>12852</v>
      </c>
      <c r="I775" s="1" t="s">
        <v>12853</v>
      </c>
      <c r="J775" s="1" t="s">
        <v>12854</v>
      </c>
      <c r="K775" s="1" t="s">
        <v>12855</v>
      </c>
      <c r="L775" s="1">
        <v>3.0</v>
      </c>
      <c r="M775" s="1">
        <v>0.67455</v>
      </c>
      <c r="N775" s="1">
        <v>16.668483333333334</v>
      </c>
      <c r="O775" s="1" t="s">
        <v>27</v>
      </c>
      <c r="P775" s="1" t="s">
        <v>12856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1" t="s">
        <v>29</v>
      </c>
      <c r="B776" s="1" t="s">
        <v>354</v>
      </c>
      <c r="C776" s="1">
        <v>728.0</v>
      </c>
      <c r="D776" s="1">
        <v>0.0</v>
      </c>
      <c r="E776" s="2"/>
      <c r="F776" s="1" t="s">
        <v>30</v>
      </c>
      <c r="G776" s="1" t="s">
        <v>31</v>
      </c>
      <c r="H776" s="1" t="s">
        <v>12857</v>
      </c>
      <c r="I776" s="1" t="s">
        <v>12858</v>
      </c>
      <c r="J776" s="1" t="s">
        <v>12858</v>
      </c>
      <c r="K776" s="2"/>
      <c r="L776" s="1">
        <v>-12.0</v>
      </c>
      <c r="M776" s="1"/>
      <c r="N776" s="1">
        <v>7.425166666666667</v>
      </c>
      <c r="O776" s="1" t="s">
        <v>10363</v>
      </c>
      <c r="P776" s="1" t="s">
        <v>12859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1" t="s">
        <v>24</v>
      </c>
      <c r="B777" s="1" t="s">
        <v>17</v>
      </c>
      <c r="C777" s="1">
        <v>426.0</v>
      </c>
      <c r="D777" s="1">
        <v>0.0</v>
      </c>
      <c r="E777" s="1" t="s">
        <v>11409</v>
      </c>
      <c r="F777" s="1" t="s">
        <v>62</v>
      </c>
      <c r="G777" s="1" t="s">
        <v>31</v>
      </c>
      <c r="H777" s="1" t="s">
        <v>12860</v>
      </c>
      <c r="I777" s="1" t="s">
        <v>12861</v>
      </c>
      <c r="J777" s="1" t="s">
        <v>12862</v>
      </c>
      <c r="K777" s="1" t="s">
        <v>12863</v>
      </c>
      <c r="L777" s="1">
        <v>-10.0</v>
      </c>
      <c r="M777" s="1">
        <v>0.0185</v>
      </c>
      <c r="N777" s="1">
        <v>8.392033333333334</v>
      </c>
      <c r="O777" s="1" t="s">
        <v>27</v>
      </c>
      <c r="P777" s="1" t="s">
        <v>12864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24</v>
      </c>
      <c r="B778" s="1" t="s">
        <v>17</v>
      </c>
      <c r="C778" s="1">
        <v>199.0</v>
      </c>
      <c r="D778" s="1">
        <v>50.0</v>
      </c>
      <c r="E778" s="2"/>
      <c r="F778" s="1" t="s">
        <v>18</v>
      </c>
      <c r="G778" s="1" t="s">
        <v>19</v>
      </c>
      <c r="H778" s="1" t="s">
        <v>12865</v>
      </c>
      <c r="I778" s="1" t="s">
        <v>12866</v>
      </c>
      <c r="J778" s="1" t="s">
        <v>12866</v>
      </c>
      <c r="K778" s="2"/>
      <c r="L778" s="1">
        <v>-10.0</v>
      </c>
      <c r="M778" s="1"/>
      <c r="N778" s="1">
        <v>8.82735</v>
      </c>
      <c r="O778" s="1" t="s">
        <v>27</v>
      </c>
      <c r="P778" s="1" t="s">
        <v>10735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98</v>
      </c>
      <c r="B779" s="1" t="s">
        <v>354</v>
      </c>
      <c r="C779" s="1">
        <v>329.0</v>
      </c>
      <c r="D779" s="1">
        <v>0.0</v>
      </c>
      <c r="E779" s="1" t="s">
        <v>2752</v>
      </c>
      <c r="F779" s="1" t="s">
        <v>30</v>
      </c>
      <c r="G779" s="1" t="s">
        <v>31</v>
      </c>
      <c r="H779" s="1" t="s">
        <v>12867</v>
      </c>
      <c r="I779" s="1" t="s">
        <v>12868</v>
      </c>
      <c r="J779" s="1" t="s">
        <v>12868</v>
      </c>
      <c r="K779" s="2"/>
      <c r="L779" s="1">
        <v>-8.0</v>
      </c>
      <c r="M779" s="1"/>
      <c r="N779" s="1">
        <v>6.650266666666667</v>
      </c>
      <c r="O779" s="1" t="s">
        <v>10363</v>
      </c>
      <c r="P779" s="1" t="s">
        <v>12869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1" t="s">
        <v>29</v>
      </c>
      <c r="B780" s="1" t="s">
        <v>354</v>
      </c>
      <c r="C780" s="3">
        <v>528.0</v>
      </c>
      <c r="D780" s="1">
        <v>0.0</v>
      </c>
      <c r="E780" s="2"/>
      <c r="F780" s="1" t="s">
        <v>30</v>
      </c>
      <c r="G780" s="1" t="s">
        <v>31</v>
      </c>
      <c r="H780" s="1" t="s">
        <v>12870</v>
      </c>
      <c r="I780" s="1" t="s">
        <v>12871</v>
      </c>
      <c r="J780" s="1" t="s">
        <v>12871</v>
      </c>
      <c r="K780" s="2"/>
      <c r="L780" s="1">
        <v>-11.0</v>
      </c>
      <c r="M780" s="1"/>
      <c r="N780" s="1">
        <v>8.1866</v>
      </c>
      <c r="O780" s="1" t="s">
        <v>10363</v>
      </c>
      <c r="P780" s="1" t="s">
        <v>12872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24</v>
      </c>
      <c r="B781" s="1" t="s">
        <v>17</v>
      </c>
      <c r="C781" s="1">
        <v>73.0</v>
      </c>
      <c r="D781" s="1">
        <v>26.0</v>
      </c>
      <c r="E781" s="2"/>
      <c r="F781" s="1" t="s">
        <v>18</v>
      </c>
      <c r="G781" s="1" t="s">
        <v>167</v>
      </c>
      <c r="H781" s="1" t="s">
        <v>12873</v>
      </c>
      <c r="I781" s="1" t="s">
        <v>12874</v>
      </c>
      <c r="J781" s="1" t="s">
        <v>12874</v>
      </c>
      <c r="K781" s="2"/>
      <c r="L781" s="1">
        <v>-10.0</v>
      </c>
      <c r="M781" s="1"/>
      <c r="N781" s="1">
        <v>9.204483333333334</v>
      </c>
      <c r="O781" s="1" t="s">
        <v>27</v>
      </c>
      <c r="P781" s="1" t="s">
        <v>12875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1" t="s">
        <v>24</v>
      </c>
      <c r="B782" s="1" t="s">
        <v>17</v>
      </c>
      <c r="C782" s="1">
        <v>366.0</v>
      </c>
      <c r="D782" s="1">
        <v>62.0</v>
      </c>
      <c r="E782" s="2"/>
      <c r="F782" s="1" t="s">
        <v>18</v>
      </c>
      <c r="G782" s="1" t="s">
        <v>167</v>
      </c>
      <c r="H782" s="1" t="s">
        <v>12876</v>
      </c>
      <c r="I782" s="1" t="s">
        <v>12877</v>
      </c>
      <c r="J782" s="1" t="s">
        <v>12877</v>
      </c>
      <c r="K782" s="2"/>
      <c r="L782" s="1">
        <v>-8.0</v>
      </c>
      <c r="M782" s="1"/>
      <c r="N782" s="1">
        <v>10.638916666666667</v>
      </c>
      <c r="O782" s="1" t="s">
        <v>27</v>
      </c>
      <c r="P782" s="1" t="s">
        <v>12878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1" t="s">
        <v>24</v>
      </c>
      <c r="B783" s="1" t="s">
        <v>17</v>
      </c>
      <c r="C783" s="1">
        <v>199.0</v>
      </c>
      <c r="D783" s="1">
        <v>50.0</v>
      </c>
      <c r="E783" s="2"/>
      <c r="F783" s="1" t="s">
        <v>18</v>
      </c>
      <c r="G783" s="1" t="s">
        <v>167</v>
      </c>
      <c r="H783" s="1" t="s">
        <v>12879</v>
      </c>
      <c r="I783" s="1" t="s">
        <v>12880</v>
      </c>
      <c r="J783" s="1" t="s">
        <v>12880</v>
      </c>
      <c r="K783" s="2"/>
      <c r="L783" s="1">
        <v>-6.0</v>
      </c>
      <c r="M783" s="1"/>
      <c r="N783" s="1">
        <v>12.975466666666666</v>
      </c>
      <c r="O783" s="1" t="s">
        <v>27</v>
      </c>
      <c r="P783" s="1" t="s">
        <v>11643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24</v>
      </c>
      <c r="B784" s="1" t="s">
        <v>17</v>
      </c>
      <c r="C784" s="3">
        <v>873.0</v>
      </c>
      <c r="D784" s="1">
        <v>0.0</v>
      </c>
      <c r="E784" s="1" t="s">
        <v>37</v>
      </c>
      <c r="F784" s="1" t="s">
        <v>62</v>
      </c>
      <c r="G784" s="1" t="s">
        <v>31</v>
      </c>
      <c r="H784" s="1" t="s">
        <v>12881</v>
      </c>
      <c r="I784" s="1" t="s">
        <v>12882</v>
      </c>
      <c r="J784" s="1" t="s">
        <v>12883</v>
      </c>
      <c r="K784" s="1" t="s">
        <v>12884</v>
      </c>
      <c r="L784" s="1">
        <v>-23.0</v>
      </c>
      <c r="M784" s="1">
        <v>1.12875</v>
      </c>
      <c r="N784" s="1">
        <v>16.11265</v>
      </c>
      <c r="O784" s="1" t="s">
        <v>27</v>
      </c>
      <c r="P784" s="1" t="s">
        <v>12885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24</v>
      </c>
      <c r="B785" s="1" t="s">
        <v>17</v>
      </c>
      <c r="C785" s="3">
        <v>374.0</v>
      </c>
      <c r="D785" s="1">
        <v>0.0</v>
      </c>
      <c r="E785" s="1" t="s">
        <v>11409</v>
      </c>
      <c r="F785" s="1" t="s">
        <v>62</v>
      </c>
      <c r="G785" s="1" t="s">
        <v>19</v>
      </c>
      <c r="H785" s="1" t="s">
        <v>12886</v>
      </c>
      <c r="I785" s="1" t="s">
        <v>12887</v>
      </c>
      <c r="J785" s="1" t="s">
        <v>12888</v>
      </c>
      <c r="K785" s="1" t="s">
        <v>12889</v>
      </c>
      <c r="L785" s="1">
        <v>-1.0</v>
      </c>
      <c r="M785" s="1">
        <v>0.011433333333333334</v>
      </c>
      <c r="N785" s="1">
        <v>15.1655</v>
      </c>
      <c r="O785" s="1" t="s">
        <v>27</v>
      </c>
      <c r="P785" s="1" t="s">
        <v>12890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29</v>
      </c>
      <c r="B786" s="1" t="s">
        <v>17</v>
      </c>
      <c r="C786" s="1">
        <v>264.0</v>
      </c>
      <c r="D786" s="1">
        <v>0.0</v>
      </c>
      <c r="E786" s="2"/>
      <c r="F786" s="1" t="s">
        <v>30</v>
      </c>
      <c r="G786" s="1" t="s">
        <v>31</v>
      </c>
      <c r="H786" s="1" t="s">
        <v>12891</v>
      </c>
      <c r="I786" s="1" t="s">
        <v>12892</v>
      </c>
      <c r="J786" s="1" t="s">
        <v>12892</v>
      </c>
      <c r="K786" s="2"/>
      <c r="L786" s="1">
        <v>-7.0</v>
      </c>
      <c r="M786" s="1"/>
      <c r="N786" s="1">
        <v>7.183283333333334</v>
      </c>
      <c r="O786" s="1" t="s">
        <v>10363</v>
      </c>
      <c r="P786" s="1" t="s">
        <v>12893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1" t="s">
        <v>98</v>
      </c>
      <c r="B787" s="1" t="s">
        <v>17</v>
      </c>
      <c r="C787" s="1">
        <v>415.0</v>
      </c>
      <c r="D787" s="1">
        <v>0.0</v>
      </c>
      <c r="E787" s="1" t="s">
        <v>8566</v>
      </c>
      <c r="F787" s="1" t="s">
        <v>30</v>
      </c>
      <c r="G787" s="1" t="s">
        <v>31</v>
      </c>
      <c r="H787" s="1" t="s">
        <v>12894</v>
      </c>
      <c r="I787" s="1" t="s">
        <v>12895</v>
      </c>
      <c r="J787" s="1" t="s">
        <v>12895</v>
      </c>
      <c r="K787" s="2"/>
      <c r="L787" s="1">
        <v>-2.0</v>
      </c>
      <c r="M787" s="1"/>
      <c r="N787" s="1">
        <v>12.154133333333334</v>
      </c>
      <c r="O787" s="1" t="s">
        <v>10363</v>
      </c>
      <c r="P787" s="1" t="s">
        <v>12896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1" t="s">
        <v>24</v>
      </c>
      <c r="B788" s="1" t="s">
        <v>17</v>
      </c>
      <c r="C788" s="3">
        <v>269.0</v>
      </c>
      <c r="D788" s="1">
        <v>0.0</v>
      </c>
      <c r="E788" s="1" t="s">
        <v>12897</v>
      </c>
      <c r="F788" s="1" t="s">
        <v>62</v>
      </c>
      <c r="G788" s="1" t="s">
        <v>31</v>
      </c>
      <c r="H788" s="1" t="s">
        <v>12898</v>
      </c>
      <c r="I788" s="1" t="s">
        <v>12899</v>
      </c>
      <c r="J788" s="1" t="s">
        <v>12900</v>
      </c>
      <c r="K788" s="1" t="s">
        <v>12901</v>
      </c>
      <c r="L788" s="1">
        <v>0.0</v>
      </c>
      <c r="M788" s="1">
        <v>0.01245</v>
      </c>
      <c r="N788" s="1">
        <v>9.410283333333334</v>
      </c>
      <c r="O788" s="1" t="s">
        <v>27</v>
      </c>
      <c r="P788" s="1" t="s">
        <v>12902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36</v>
      </c>
      <c r="B789" s="1" t="s">
        <v>17</v>
      </c>
      <c r="C789" s="1">
        <v>587.0</v>
      </c>
      <c r="D789" s="1">
        <v>0.0</v>
      </c>
      <c r="E789" s="1" t="s">
        <v>37</v>
      </c>
      <c r="F789" s="1" t="s">
        <v>30</v>
      </c>
      <c r="G789" s="1" t="s">
        <v>31</v>
      </c>
      <c r="H789" s="1" t="s">
        <v>12903</v>
      </c>
      <c r="I789" s="1" t="s">
        <v>12904</v>
      </c>
      <c r="J789" s="1" t="s">
        <v>12904</v>
      </c>
      <c r="K789" s="2"/>
      <c r="L789" s="1">
        <v>-9.0</v>
      </c>
      <c r="M789" s="1"/>
      <c r="N789" s="1">
        <v>10.398566666666667</v>
      </c>
      <c r="O789" s="1" t="s">
        <v>10396</v>
      </c>
      <c r="P789" s="1" t="s">
        <v>12905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29</v>
      </c>
      <c r="B790" s="1" t="s">
        <v>17</v>
      </c>
      <c r="C790" s="1">
        <v>329.0</v>
      </c>
      <c r="D790" s="1">
        <v>0.0</v>
      </c>
      <c r="E790" s="2"/>
      <c r="F790" s="1" t="s">
        <v>30</v>
      </c>
      <c r="G790" s="1" t="s">
        <v>31</v>
      </c>
      <c r="H790" s="1" t="s">
        <v>12906</v>
      </c>
      <c r="I790" s="1" t="s">
        <v>12907</v>
      </c>
      <c r="J790" s="1" t="s">
        <v>12907</v>
      </c>
      <c r="K790" s="2"/>
      <c r="L790" s="1">
        <v>-7.0</v>
      </c>
      <c r="M790" s="1"/>
      <c r="N790" s="1">
        <v>7.679783333333333</v>
      </c>
      <c r="O790" s="1" t="s">
        <v>10363</v>
      </c>
      <c r="P790" s="1" t="s">
        <v>12908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1" t="s">
        <v>16</v>
      </c>
      <c r="B791" s="1" t="s">
        <v>17</v>
      </c>
      <c r="C791" s="1">
        <v>276.0</v>
      </c>
      <c r="D791" s="1">
        <v>0.0</v>
      </c>
      <c r="E791" s="2"/>
      <c r="F791" s="1" t="s">
        <v>18</v>
      </c>
      <c r="G791" s="1" t="s">
        <v>19</v>
      </c>
      <c r="H791" s="1" t="s">
        <v>12909</v>
      </c>
      <c r="I791" s="1" t="s">
        <v>12910</v>
      </c>
      <c r="J791" s="1" t="s">
        <v>12910</v>
      </c>
      <c r="K791" s="2"/>
      <c r="L791" s="1">
        <v>0.0</v>
      </c>
      <c r="M791" s="1"/>
      <c r="N791" s="1">
        <v>6.388683333333334</v>
      </c>
      <c r="O791" s="1" t="s">
        <v>22</v>
      </c>
      <c r="P791" s="1" t="s">
        <v>12911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16</v>
      </c>
      <c r="B792" s="1" t="s">
        <v>1749</v>
      </c>
      <c r="C792" s="3">
        <v>266.0</v>
      </c>
      <c r="D792" s="1">
        <v>0.0</v>
      </c>
      <c r="E792" s="2"/>
      <c r="F792" s="1" t="s">
        <v>18</v>
      </c>
      <c r="G792" s="1" t="s">
        <v>19</v>
      </c>
      <c r="H792" s="1" t="s">
        <v>12912</v>
      </c>
      <c r="I792" s="2"/>
      <c r="J792" s="2"/>
      <c r="K792" s="2"/>
      <c r="L792" s="1">
        <v>0.0</v>
      </c>
      <c r="M792" s="1"/>
      <c r="N792" s="2"/>
      <c r="O792" s="1" t="s">
        <v>22</v>
      </c>
      <c r="P792" s="1" t="s">
        <v>12913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24</v>
      </c>
      <c r="B793" s="1" t="s">
        <v>17</v>
      </c>
      <c r="C793" s="1">
        <v>199.0</v>
      </c>
      <c r="D793" s="1">
        <v>50.0</v>
      </c>
      <c r="E793" s="2"/>
      <c r="F793" s="1" t="s">
        <v>18</v>
      </c>
      <c r="G793" s="1" t="s">
        <v>19</v>
      </c>
      <c r="H793" s="1" t="s">
        <v>12914</v>
      </c>
      <c r="I793" s="1" t="s">
        <v>12915</v>
      </c>
      <c r="J793" s="1" t="s">
        <v>12915</v>
      </c>
      <c r="K793" s="2"/>
      <c r="L793" s="1">
        <v>-9.0</v>
      </c>
      <c r="M793" s="1"/>
      <c r="N793" s="1">
        <v>9.814083333333333</v>
      </c>
      <c r="O793" s="1" t="s">
        <v>27</v>
      </c>
      <c r="P793" s="1" t="s">
        <v>12916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1" t="s">
        <v>36</v>
      </c>
      <c r="B794" s="1" t="s">
        <v>17</v>
      </c>
      <c r="C794" s="3">
        <v>563.0</v>
      </c>
      <c r="D794" s="1">
        <v>0.0</v>
      </c>
      <c r="E794" s="1" t="s">
        <v>37</v>
      </c>
      <c r="F794" s="1" t="s">
        <v>30</v>
      </c>
      <c r="G794" s="1" t="s">
        <v>31</v>
      </c>
      <c r="H794" s="1" t="s">
        <v>12917</v>
      </c>
      <c r="I794" s="1" t="s">
        <v>12918</v>
      </c>
      <c r="J794" s="1" t="s">
        <v>12918</v>
      </c>
      <c r="K794" s="2"/>
      <c r="L794" s="1">
        <v>-5.0</v>
      </c>
      <c r="M794" s="1"/>
      <c r="N794" s="1">
        <v>14.072666666666667</v>
      </c>
      <c r="O794" s="1" t="s">
        <v>10396</v>
      </c>
      <c r="P794" s="1" t="s">
        <v>12919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36</v>
      </c>
      <c r="B795" s="1" t="s">
        <v>17</v>
      </c>
      <c r="C795" s="1">
        <v>378.0</v>
      </c>
      <c r="D795" s="1">
        <v>0.0</v>
      </c>
      <c r="E795" s="1" t="s">
        <v>37</v>
      </c>
      <c r="F795" s="1" t="s">
        <v>30</v>
      </c>
      <c r="G795" s="1" t="s">
        <v>31</v>
      </c>
      <c r="H795" s="1" t="s">
        <v>12920</v>
      </c>
      <c r="I795" s="1" t="s">
        <v>12921</v>
      </c>
      <c r="J795" s="1" t="s">
        <v>12921</v>
      </c>
      <c r="K795" s="2"/>
      <c r="L795" s="1">
        <v>-7.0</v>
      </c>
      <c r="M795" s="1"/>
      <c r="N795" s="1">
        <v>7.052566666666666</v>
      </c>
      <c r="O795" s="1" t="s">
        <v>10396</v>
      </c>
      <c r="P795" s="1" t="s">
        <v>12922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29</v>
      </c>
      <c r="B796" s="1" t="s">
        <v>17</v>
      </c>
      <c r="C796" s="1">
        <v>329.0</v>
      </c>
      <c r="D796" s="1">
        <v>0.0</v>
      </c>
      <c r="E796" s="2"/>
      <c r="F796" s="1" t="s">
        <v>30</v>
      </c>
      <c r="G796" s="1" t="s">
        <v>31</v>
      </c>
      <c r="H796" s="1" t="s">
        <v>12923</v>
      </c>
      <c r="I796" s="1" t="s">
        <v>12924</v>
      </c>
      <c r="J796" s="1" t="s">
        <v>12924</v>
      </c>
      <c r="K796" s="2"/>
      <c r="L796" s="1">
        <v>-4.0</v>
      </c>
      <c r="M796" s="1"/>
      <c r="N796" s="1">
        <v>10.3515</v>
      </c>
      <c r="O796" s="1" t="s">
        <v>10363</v>
      </c>
      <c r="P796" s="1" t="s">
        <v>12839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36</v>
      </c>
      <c r="B797" s="1" t="s">
        <v>17</v>
      </c>
      <c r="C797" s="3">
        <v>329.0</v>
      </c>
      <c r="D797" s="1">
        <v>0.0</v>
      </c>
      <c r="E797" s="1" t="s">
        <v>37</v>
      </c>
      <c r="F797" s="1" t="s">
        <v>30</v>
      </c>
      <c r="G797" s="1" t="s">
        <v>31</v>
      </c>
      <c r="H797" s="1" t="s">
        <v>12925</v>
      </c>
      <c r="I797" s="1" t="s">
        <v>12926</v>
      </c>
      <c r="J797" s="1" t="s">
        <v>12926</v>
      </c>
      <c r="K797" s="2"/>
      <c r="L797" s="1">
        <v>-5.0</v>
      </c>
      <c r="M797" s="1"/>
      <c r="N797" s="1">
        <v>9.69135</v>
      </c>
      <c r="O797" s="1" t="s">
        <v>10396</v>
      </c>
      <c r="P797" s="1" t="s">
        <v>10426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16</v>
      </c>
      <c r="B798" s="1" t="s">
        <v>17</v>
      </c>
      <c r="C798" s="1">
        <v>266.0</v>
      </c>
      <c r="D798" s="1">
        <v>0.0</v>
      </c>
      <c r="E798" s="2"/>
      <c r="F798" s="1" t="s">
        <v>18</v>
      </c>
      <c r="G798" s="1" t="s">
        <v>19</v>
      </c>
      <c r="H798" s="1" t="s">
        <v>12927</v>
      </c>
      <c r="I798" s="1" t="s">
        <v>12928</v>
      </c>
      <c r="J798" s="1" t="s">
        <v>12928</v>
      </c>
      <c r="K798" s="2"/>
      <c r="L798" s="1">
        <v>0.0</v>
      </c>
      <c r="M798" s="1"/>
      <c r="N798" s="1">
        <v>6.2734</v>
      </c>
      <c r="O798" s="1" t="s">
        <v>22</v>
      </c>
      <c r="P798" s="1" t="s">
        <v>12929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16</v>
      </c>
      <c r="B799" s="1" t="s">
        <v>17</v>
      </c>
      <c r="C799" s="1">
        <v>119.0</v>
      </c>
      <c r="D799" s="1">
        <v>0.0</v>
      </c>
      <c r="E799" s="2"/>
      <c r="F799" s="1" t="s">
        <v>18</v>
      </c>
      <c r="G799" s="1" t="s">
        <v>19</v>
      </c>
      <c r="H799" s="1" t="s">
        <v>12930</v>
      </c>
      <c r="I799" s="1" t="s">
        <v>12931</v>
      </c>
      <c r="J799" s="1" t="s">
        <v>12931</v>
      </c>
      <c r="K799" s="2"/>
      <c r="L799" s="1">
        <v>7.0</v>
      </c>
      <c r="M799" s="1"/>
      <c r="N799" s="1">
        <v>13.43185</v>
      </c>
      <c r="O799" s="1" t="s">
        <v>22</v>
      </c>
      <c r="P799" s="1" t="s">
        <v>12932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29</v>
      </c>
      <c r="B800" s="1" t="s">
        <v>17</v>
      </c>
      <c r="C800" s="1">
        <v>264.0</v>
      </c>
      <c r="D800" s="1">
        <v>0.0</v>
      </c>
      <c r="E800" s="2"/>
      <c r="F800" s="1" t="s">
        <v>30</v>
      </c>
      <c r="G800" s="1" t="s">
        <v>31</v>
      </c>
      <c r="H800" s="1" t="s">
        <v>12933</v>
      </c>
      <c r="I800" s="1" t="s">
        <v>12934</v>
      </c>
      <c r="J800" s="1" t="s">
        <v>12934</v>
      </c>
      <c r="K800" s="2"/>
      <c r="L800" s="1">
        <v>-5.0</v>
      </c>
      <c r="M800" s="1"/>
      <c r="N800" s="1">
        <v>9.521833333333333</v>
      </c>
      <c r="O800" s="1" t="s">
        <v>10363</v>
      </c>
      <c r="P800" s="1" t="s">
        <v>11074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36</v>
      </c>
      <c r="B801" s="1" t="s">
        <v>17</v>
      </c>
      <c r="C801" s="1">
        <v>618.0</v>
      </c>
      <c r="D801" s="1">
        <v>0.0</v>
      </c>
      <c r="E801" s="1" t="s">
        <v>37</v>
      </c>
      <c r="F801" s="1" t="s">
        <v>30</v>
      </c>
      <c r="G801" s="1" t="s">
        <v>31</v>
      </c>
      <c r="H801" s="1" t="s">
        <v>12935</v>
      </c>
      <c r="I801" s="1" t="s">
        <v>12936</v>
      </c>
      <c r="J801" s="1" t="s">
        <v>12936</v>
      </c>
      <c r="K801" s="2"/>
      <c r="L801" s="1">
        <v>-4.0</v>
      </c>
      <c r="M801" s="1"/>
      <c r="N801" s="1">
        <v>15.219416666666667</v>
      </c>
      <c r="O801" s="1" t="s">
        <v>10396</v>
      </c>
      <c r="P801" s="1" t="s">
        <v>12937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98</v>
      </c>
      <c r="B802" s="1" t="s">
        <v>17</v>
      </c>
      <c r="C802" s="1">
        <v>415.0</v>
      </c>
      <c r="D802" s="1">
        <v>0.0</v>
      </c>
      <c r="E802" s="1" t="s">
        <v>12938</v>
      </c>
      <c r="F802" s="1" t="s">
        <v>30</v>
      </c>
      <c r="G802" s="1" t="s">
        <v>31</v>
      </c>
      <c r="H802" s="1" t="s">
        <v>12939</v>
      </c>
      <c r="I802" s="1" t="s">
        <v>12940</v>
      </c>
      <c r="J802" s="1" t="s">
        <v>12940</v>
      </c>
      <c r="K802" s="2"/>
      <c r="L802" s="1">
        <v>-1.0</v>
      </c>
      <c r="M802" s="1"/>
      <c r="N802" s="1">
        <v>13.267083333333334</v>
      </c>
      <c r="O802" s="1" t="s">
        <v>10363</v>
      </c>
      <c r="P802" s="1" t="s">
        <v>12941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16</v>
      </c>
      <c r="B803" s="3" t="s">
        <v>17</v>
      </c>
      <c r="C803" s="1">
        <v>368.0</v>
      </c>
      <c r="D803" s="1">
        <v>0.0</v>
      </c>
      <c r="E803" s="2"/>
      <c r="F803" s="1" t="s">
        <v>18</v>
      </c>
      <c r="G803" s="1" t="s">
        <v>19</v>
      </c>
      <c r="H803" s="1" t="s">
        <v>12942</v>
      </c>
      <c r="I803" s="1" t="s">
        <v>12943</v>
      </c>
      <c r="J803" s="1" t="s">
        <v>12943</v>
      </c>
      <c r="K803" s="2"/>
      <c r="L803" s="1">
        <v>1.0</v>
      </c>
      <c r="M803" s="1"/>
      <c r="N803" s="1">
        <v>7.801866666666666</v>
      </c>
      <c r="O803" s="1" t="s">
        <v>22</v>
      </c>
      <c r="P803" s="1" t="s">
        <v>12944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1" t="s">
        <v>36</v>
      </c>
      <c r="B804" s="1" t="s">
        <v>17</v>
      </c>
      <c r="C804" s="1">
        <v>264.0</v>
      </c>
      <c r="D804" s="1">
        <v>0.0</v>
      </c>
      <c r="E804" s="1" t="s">
        <v>37</v>
      </c>
      <c r="F804" s="1" t="s">
        <v>30</v>
      </c>
      <c r="G804" s="1" t="s">
        <v>31</v>
      </c>
      <c r="H804" s="1" t="s">
        <v>12945</v>
      </c>
      <c r="I804" s="1" t="s">
        <v>12946</v>
      </c>
      <c r="J804" s="1" t="s">
        <v>12946</v>
      </c>
      <c r="K804" s="2"/>
      <c r="L804" s="1">
        <v>-4.0</v>
      </c>
      <c r="M804" s="1"/>
      <c r="N804" s="1">
        <v>10.8941</v>
      </c>
      <c r="O804" s="1" t="s">
        <v>10396</v>
      </c>
      <c r="P804" s="1" t="s">
        <v>12947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16</v>
      </c>
      <c r="B805" s="1" t="s">
        <v>17</v>
      </c>
      <c r="C805" s="1">
        <v>309.0</v>
      </c>
      <c r="D805" s="1">
        <v>0.0</v>
      </c>
      <c r="E805" s="2"/>
      <c r="F805" s="1" t="s">
        <v>18</v>
      </c>
      <c r="G805" s="1" t="s">
        <v>19</v>
      </c>
      <c r="H805" s="1" t="s">
        <v>12948</v>
      </c>
      <c r="I805" s="1" t="s">
        <v>12949</v>
      </c>
      <c r="J805" s="1" t="s">
        <v>12949</v>
      </c>
      <c r="K805" s="2"/>
      <c r="L805" s="1">
        <v>1.0</v>
      </c>
      <c r="M805" s="1"/>
      <c r="N805" s="1">
        <v>7.739833333333333</v>
      </c>
      <c r="O805" s="1" t="s">
        <v>22</v>
      </c>
      <c r="P805" s="1" t="s">
        <v>12950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1" t="s">
        <v>16</v>
      </c>
      <c r="B806" s="1" t="s">
        <v>17</v>
      </c>
      <c r="C806" s="1">
        <v>119.0</v>
      </c>
      <c r="D806" s="1">
        <v>0.0</v>
      </c>
      <c r="E806" s="2"/>
      <c r="F806" s="1" t="s">
        <v>18</v>
      </c>
      <c r="G806" s="1" t="s">
        <v>19</v>
      </c>
      <c r="H806" s="1" t="s">
        <v>12951</v>
      </c>
      <c r="I806" s="1" t="s">
        <v>12952</v>
      </c>
      <c r="J806" s="1" t="s">
        <v>12952</v>
      </c>
      <c r="K806" s="2"/>
      <c r="L806" s="1">
        <v>-5.0</v>
      </c>
      <c r="M806" s="1"/>
      <c r="N806" s="1">
        <v>0.048633333333333334</v>
      </c>
      <c r="O806" s="1" t="s">
        <v>22</v>
      </c>
      <c r="P806" s="1" t="s">
        <v>12953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1" t="s">
        <v>24</v>
      </c>
      <c r="B807" s="1" t="s">
        <v>17</v>
      </c>
      <c r="C807" s="1">
        <v>604.0</v>
      </c>
      <c r="D807" s="1">
        <v>136.0</v>
      </c>
      <c r="E807" s="2"/>
      <c r="F807" s="1" t="s">
        <v>18</v>
      </c>
      <c r="G807" s="1" t="s">
        <v>19</v>
      </c>
      <c r="H807" s="1" t="s">
        <v>12954</v>
      </c>
      <c r="I807" s="1" t="s">
        <v>12955</v>
      </c>
      <c r="J807" s="1" t="s">
        <v>12955</v>
      </c>
      <c r="K807" s="2"/>
      <c r="L807" s="1">
        <v>-1.0</v>
      </c>
      <c r="M807" s="1"/>
      <c r="N807" s="1">
        <v>23.029033333333334</v>
      </c>
      <c r="O807" s="1" t="s">
        <v>27</v>
      </c>
      <c r="P807" s="1" t="s">
        <v>12956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16</v>
      </c>
      <c r="B808" s="1" t="s">
        <v>17</v>
      </c>
      <c r="C808" s="1">
        <v>249.0</v>
      </c>
      <c r="D808" s="1">
        <v>0.0</v>
      </c>
      <c r="E808" s="2"/>
      <c r="F808" s="1" t="s">
        <v>18</v>
      </c>
      <c r="G808" s="1" t="s">
        <v>19</v>
      </c>
      <c r="H808" s="1" t="s">
        <v>12957</v>
      </c>
      <c r="I808" s="1" t="s">
        <v>12958</v>
      </c>
      <c r="J808" s="1" t="s">
        <v>12958</v>
      </c>
      <c r="K808" s="2"/>
      <c r="L808" s="1">
        <v>5.0</v>
      </c>
      <c r="M808" s="1"/>
      <c r="N808" s="1">
        <v>11.8564</v>
      </c>
      <c r="O808" s="1" t="s">
        <v>22</v>
      </c>
      <c r="P808" s="1" t="s">
        <v>12959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24</v>
      </c>
      <c r="B809" s="1" t="s">
        <v>17</v>
      </c>
      <c r="C809" s="1">
        <v>400.0</v>
      </c>
      <c r="D809" s="1">
        <v>25.0</v>
      </c>
      <c r="E809" s="1" t="s">
        <v>12897</v>
      </c>
      <c r="F809" s="1" t="s">
        <v>62</v>
      </c>
      <c r="G809" s="1" t="s">
        <v>31</v>
      </c>
      <c r="H809" s="1" t="s">
        <v>12960</v>
      </c>
      <c r="I809" s="1" t="s">
        <v>12961</v>
      </c>
      <c r="J809" s="1" t="s">
        <v>12962</v>
      </c>
      <c r="K809" s="1" t="s">
        <v>12963</v>
      </c>
      <c r="L809" s="1">
        <v>9.0</v>
      </c>
      <c r="M809" s="1">
        <v>0.010816666666666667</v>
      </c>
      <c r="N809" s="1">
        <v>7.31735</v>
      </c>
      <c r="O809" s="1" t="s">
        <v>27</v>
      </c>
      <c r="P809" s="1" t="s">
        <v>12964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1" t="s">
        <v>29</v>
      </c>
      <c r="B810" s="1" t="s">
        <v>17</v>
      </c>
      <c r="C810" s="1">
        <v>366.0</v>
      </c>
      <c r="D810" s="1">
        <v>0.0</v>
      </c>
      <c r="E810" s="2"/>
      <c r="F810" s="1" t="s">
        <v>30</v>
      </c>
      <c r="G810" s="1" t="s">
        <v>31</v>
      </c>
      <c r="H810" s="1" t="s">
        <v>12965</v>
      </c>
      <c r="I810" s="1" t="s">
        <v>12966</v>
      </c>
      <c r="J810" s="1" t="s">
        <v>12966</v>
      </c>
      <c r="K810" s="2"/>
      <c r="L810" s="1">
        <v>5.0</v>
      </c>
      <c r="M810" s="1"/>
      <c r="N810" s="1">
        <v>20.667783333333333</v>
      </c>
      <c r="O810" s="1" t="s">
        <v>10363</v>
      </c>
      <c r="P810" s="1" t="s">
        <v>12967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1" t="s">
        <v>24</v>
      </c>
      <c r="B811" s="1" t="s">
        <v>17</v>
      </c>
      <c r="C811" s="1">
        <v>306.0</v>
      </c>
      <c r="D811" s="1">
        <v>0.0</v>
      </c>
      <c r="E811" s="1" t="s">
        <v>12897</v>
      </c>
      <c r="F811" s="1" t="s">
        <v>62</v>
      </c>
      <c r="G811" s="1" t="s">
        <v>31</v>
      </c>
      <c r="H811" s="1" t="s">
        <v>12968</v>
      </c>
      <c r="I811" s="1" t="s">
        <v>12969</v>
      </c>
      <c r="J811" s="1" t="s">
        <v>12970</v>
      </c>
      <c r="K811" s="1" t="s">
        <v>12971</v>
      </c>
      <c r="L811" s="1">
        <v>5.0</v>
      </c>
      <c r="M811" s="1">
        <v>0.009883333333333333</v>
      </c>
      <c r="N811" s="1">
        <v>15.237816666666667</v>
      </c>
      <c r="O811" s="1" t="s">
        <v>27</v>
      </c>
      <c r="P811" s="1" t="s">
        <v>11262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1" t="s">
        <v>24</v>
      </c>
      <c r="B812" s="1" t="s">
        <v>17</v>
      </c>
      <c r="C812" s="1">
        <v>219.0</v>
      </c>
      <c r="D812" s="1">
        <v>50.0</v>
      </c>
      <c r="E812" s="2"/>
      <c r="F812" s="1" t="s">
        <v>18</v>
      </c>
      <c r="G812" s="1" t="s">
        <v>31</v>
      </c>
      <c r="H812" s="1" t="s">
        <v>12972</v>
      </c>
      <c r="I812" s="1" t="s">
        <v>12973</v>
      </c>
      <c r="J812" s="1" t="s">
        <v>12973</v>
      </c>
      <c r="K812" s="2"/>
      <c r="L812" s="1">
        <v>-4.0</v>
      </c>
      <c r="M812" s="1"/>
      <c r="N812" s="1">
        <v>28.35155</v>
      </c>
      <c r="O812" s="1" t="s">
        <v>27</v>
      </c>
      <c r="P812" s="1" t="s">
        <v>11643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29</v>
      </c>
      <c r="B813" s="1" t="s">
        <v>17</v>
      </c>
      <c r="C813" s="3">
        <v>653.0</v>
      </c>
      <c r="D813" s="1">
        <v>0.0</v>
      </c>
      <c r="E813" s="2"/>
      <c r="F813" s="1" t="s">
        <v>30</v>
      </c>
      <c r="G813" s="1" t="s">
        <v>31</v>
      </c>
      <c r="H813" s="1" t="s">
        <v>12974</v>
      </c>
      <c r="I813" s="1" t="s">
        <v>12975</v>
      </c>
      <c r="J813" s="1" t="s">
        <v>12975</v>
      </c>
      <c r="K813" s="2"/>
      <c r="L813" s="1">
        <v>3.0</v>
      </c>
      <c r="M813" s="1"/>
      <c r="N813" s="1">
        <v>23.788833333333333</v>
      </c>
      <c r="O813" s="1" t="s">
        <v>10363</v>
      </c>
      <c r="P813" s="1" t="s">
        <v>12976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36</v>
      </c>
      <c r="B814" s="1" t="s">
        <v>17</v>
      </c>
      <c r="C814" s="1">
        <v>812.0</v>
      </c>
      <c r="D814" s="1">
        <v>0.0</v>
      </c>
      <c r="E814" s="1" t="s">
        <v>37</v>
      </c>
      <c r="F814" s="1" t="s">
        <v>30</v>
      </c>
      <c r="G814" s="1" t="s">
        <v>31</v>
      </c>
      <c r="H814" s="1" t="s">
        <v>12977</v>
      </c>
      <c r="I814" s="1" t="s">
        <v>12978</v>
      </c>
      <c r="J814" s="1" t="s">
        <v>12978</v>
      </c>
      <c r="K814" s="2"/>
      <c r="L814" s="1">
        <v>-5.0</v>
      </c>
      <c r="M814" s="1"/>
      <c r="N814" s="1">
        <v>14.620433333333333</v>
      </c>
      <c r="O814" s="1" t="s">
        <v>10396</v>
      </c>
      <c r="P814" s="1" t="s">
        <v>12979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36</v>
      </c>
      <c r="B815" s="1" t="s">
        <v>17</v>
      </c>
      <c r="C815" s="3">
        <v>369.0</v>
      </c>
      <c r="D815" s="1">
        <v>0.0</v>
      </c>
      <c r="E815" s="1" t="s">
        <v>37</v>
      </c>
      <c r="F815" s="1" t="s">
        <v>30</v>
      </c>
      <c r="G815" s="1" t="s">
        <v>31</v>
      </c>
      <c r="H815" s="1" t="s">
        <v>12980</v>
      </c>
      <c r="I815" s="1" t="s">
        <v>12981</v>
      </c>
      <c r="J815" s="1" t="s">
        <v>12981</v>
      </c>
      <c r="K815" s="2"/>
      <c r="L815" s="1">
        <v>-4.0</v>
      </c>
      <c r="M815" s="1"/>
      <c r="N815" s="1">
        <v>97.53913333333334</v>
      </c>
      <c r="O815" s="1" t="s">
        <v>10396</v>
      </c>
      <c r="P815" s="1" t="s">
        <v>12982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24</v>
      </c>
      <c r="B816" s="1" t="s">
        <v>17</v>
      </c>
      <c r="C816" s="3">
        <v>1125.0</v>
      </c>
      <c r="D816" s="1">
        <v>0.0</v>
      </c>
      <c r="E816" s="1" t="s">
        <v>12897</v>
      </c>
      <c r="F816" s="1" t="s">
        <v>62</v>
      </c>
      <c r="G816" s="1" t="s">
        <v>31</v>
      </c>
      <c r="H816" s="1" t="s">
        <v>12983</v>
      </c>
      <c r="I816" s="1" t="s">
        <v>12984</v>
      </c>
      <c r="J816" s="1" t="s">
        <v>12985</v>
      </c>
      <c r="K816" s="1" t="s">
        <v>12986</v>
      </c>
      <c r="L816" s="1">
        <v>3.0</v>
      </c>
      <c r="M816" s="1">
        <v>0.0099</v>
      </c>
      <c r="N816" s="1">
        <v>83.13481666666667</v>
      </c>
      <c r="O816" s="1" t="s">
        <v>27</v>
      </c>
      <c r="P816" s="1" t="s">
        <v>12987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1" t="s">
        <v>24</v>
      </c>
      <c r="B817" s="1" t="s">
        <v>17</v>
      </c>
      <c r="C817" s="3">
        <v>253.0</v>
      </c>
      <c r="D817" s="1">
        <v>73.0</v>
      </c>
      <c r="E817" s="2"/>
      <c r="F817" s="1" t="s">
        <v>18</v>
      </c>
      <c r="G817" s="1" t="s">
        <v>31</v>
      </c>
      <c r="H817" s="1" t="s">
        <v>12988</v>
      </c>
      <c r="I817" s="1" t="s">
        <v>12989</v>
      </c>
      <c r="J817" s="1" t="s">
        <v>12989</v>
      </c>
      <c r="K817" s="2"/>
      <c r="L817" s="1">
        <v>-4.0</v>
      </c>
      <c r="M817" s="1"/>
      <c r="N817" s="1">
        <v>163.4704</v>
      </c>
      <c r="O817" s="1" t="s">
        <v>27</v>
      </c>
      <c r="P817" s="1" t="s">
        <v>12257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98</v>
      </c>
      <c r="B818" s="1" t="s">
        <v>354</v>
      </c>
      <c r="C818" s="1">
        <v>323.0</v>
      </c>
      <c r="D818" s="1">
        <v>0.0</v>
      </c>
      <c r="E818" s="1" t="s">
        <v>2739</v>
      </c>
      <c r="F818" s="1" t="s">
        <v>30</v>
      </c>
      <c r="G818" s="1" t="s">
        <v>31</v>
      </c>
      <c r="H818" s="1" t="s">
        <v>12990</v>
      </c>
      <c r="I818" s="1" t="s">
        <v>12991</v>
      </c>
      <c r="J818" s="1" t="s">
        <v>12991</v>
      </c>
      <c r="K818" s="2"/>
      <c r="L818" s="1">
        <v>-6.0</v>
      </c>
      <c r="M818" s="1"/>
      <c r="N818" s="1">
        <v>8.530366666666668</v>
      </c>
      <c r="O818" s="1" t="s">
        <v>10363</v>
      </c>
      <c r="P818" s="1" t="s">
        <v>12992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1" t="s">
        <v>36</v>
      </c>
      <c r="B819" s="1" t="s">
        <v>17</v>
      </c>
      <c r="C819" s="3">
        <v>528.0</v>
      </c>
      <c r="D819" s="1">
        <v>0.0</v>
      </c>
      <c r="E819" s="1" t="s">
        <v>37</v>
      </c>
      <c r="F819" s="1" t="s">
        <v>30</v>
      </c>
      <c r="G819" s="1" t="s">
        <v>31</v>
      </c>
      <c r="H819" s="1" t="s">
        <v>12993</v>
      </c>
      <c r="I819" s="1" t="s">
        <v>12994</v>
      </c>
      <c r="J819" s="1" t="s">
        <v>12994</v>
      </c>
      <c r="K819" s="2"/>
      <c r="L819" s="1">
        <v>-10.0</v>
      </c>
      <c r="M819" s="1"/>
      <c r="N819" s="1">
        <v>9.978933333333334</v>
      </c>
      <c r="O819" s="1" t="s">
        <v>10396</v>
      </c>
      <c r="P819" s="1" t="s">
        <v>12995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1" t="s">
        <v>29</v>
      </c>
      <c r="B820" s="1" t="s">
        <v>354</v>
      </c>
      <c r="C820" s="1">
        <v>329.0</v>
      </c>
      <c r="D820" s="1">
        <v>0.0</v>
      </c>
      <c r="E820" s="2"/>
      <c r="F820" s="1" t="s">
        <v>30</v>
      </c>
      <c r="G820" s="1" t="s">
        <v>19</v>
      </c>
      <c r="H820" s="1" t="s">
        <v>12996</v>
      </c>
      <c r="I820" s="1" t="s">
        <v>12997</v>
      </c>
      <c r="J820" s="1" t="s">
        <v>12997</v>
      </c>
      <c r="K820" s="2"/>
      <c r="L820" s="1">
        <v>-3.0</v>
      </c>
      <c r="M820" s="1"/>
      <c r="N820" s="1">
        <v>11.513233333333334</v>
      </c>
      <c r="O820" s="1" t="s">
        <v>10363</v>
      </c>
      <c r="P820" s="1" t="s">
        <v>10602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29</v>
      </c>
      <c r="B821" s="1" t="s">
        <v>354</v>
      </c>
      <c r="C821" s="1">
        <v>289.0</v>
      </c>
      <c r="D821" s="1">
        <v>0.0</v>
      </c>
      <c r="E821" s="2"/>
      <c r="F821" s="1" t="s">
        <v>30</v>
      </c>
      <c r="G821" s="1" t="s">
        <v>31</v>
      </c>
      <c r="H821" s="1" t="s">
        <v>12998</v>
      </c>
      <c r="I821" s="1" t="s">
        <v>12999</v>
      </c>
      <c r="J821" s="1" t="s">
        <v>12999</v>
      </c>
      <c r="K821" s="2"/>
      <c r="L821" s="1">
        <v>1.0</v>
      </c>
      <c r="M821" s="1"/>
      <c r="N821" s="1">
        <v>16.447333333333333</v>
      </c>
      <c r="O821" s="1" t="s">
        <v>10363</v>
      </c>
      <c r="P821" s="1" t="s">
        <v>13000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1" t="s">
        <v>98</v>
      </c>
      <c r="B822" s="1" t="s">
        <v>354</v>
      </c>
      <c r="C822" s="1">
        <v>1146.0</v>
      </c>
      <c r="D822" s="1">
        <v>0.0</v>
      </c>
      <c r="E822" s="1" t="s">
        <v>12270</v>
      </c>
      <c r="F822" s="1" t="s">
        <v>30</v>
      </c>
      <c r="G822" s="1" t="s">
        <v>31</v>
      </c>
      <c r="H822" s="1" t="s">
        <v>13001</v>
      </c>
      <c r="I822" s="1" t="s">
        <v>13002</v>
      </c>
      <c r="J822" s="1" t="s">
        <v>13002</v>
      </c>
      <c r="K822" s="2"/>
      <c r="L822" s="1">
        <v>8.0</v>
      </c>
      <c r="M822" s="1"/>
      <c r="N822" s="1">
        <v>28.260483333333333</v>
      </c>
      <c r="O822" s="1" t="s">
        <v>10363</v>
      </c>
      <c r="P822" s="1" t="s">
        <v>13003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24</v>
      </c>
      <c r="B823" s="1" t="s">
        <v>17</v>
      </c>
      <c r="C823" s="1">
        <v>199.0</v>
      </c>
      <c r="D823" s="1">
        <v>50.0</v>
      </c>
      <c r="E823" s="2"/>
      <c r="F823" s="1" t="s">
        <v>18</v>
      </c>
      <c r="G823" s="1" t="s">
        <v>19</v>
      </c>
      <c r="H823" s="1" t="s">
        <v>13004</v>
      </c>
      <c r="I823" s="1" t="s">
        <v>13005</v>
      </c>
      <c r="J823" s="1" t="s">
        <v>7458</v>
      </c>
      <c r="K823" s="2"/>
      <c r="L823" s="1">
        <v>352.0</v>
      </c>
      <c r="M823" s="1"/>
      <c r="N823" s="1">
        <v>13.154016666666667</v>
      </c>
      <c r="O823" s="1" t="s">
        <v>27</v>
      </c>
      <c r="P823" s="1" t="s">
        <v>13006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98</v>
      </c>
      <c r="B824" s="1" t="s">
        <v>354</v>
      </c>
      <c r="C824" s="1">
        <v>329.0</v>
      </c>
      <c r="D824" s="1">
        <v>0.0</v>
      </c>
      <c r="E824" s="1" t="s">
        <v>13007</v>
      </c>
      <c r="F824" s="1" t="s">
        <v>30</v>
      </c>
      <c r="G824" s="1" t="s">
        <v>31</v>
      </c>
      <c r="H824" s="1" t="s">
        <v>13008</v>
      </c>
      <c r="I824" s="1" t="s">
        <v>13009</v>
      </c>
      <c r="J824" s="1" t="s">
        <v>13009</v>
      </c>
      <c r="K824" s="2"/>
      <c r="L824" s="1">
        <v>-4.0</v>
      </c>
      <c r="M824" s="1"/>
      <c r="N824" s="1">
        <v>10.981166666666667</v>
      </c>
      <c r="O824" s="1" t="s">
        <v>10363</v>
      </c>
      <c r="P824" s="1" t="s">
        <v>9670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36</v>
      </c>
      <c r="B825" s="1" t="s">
        <v>17</v>
      </c>
      <c r="C825" s="1">
        <v>224.0</v>
      </c>
      <c r="D825" s="1">
        <v>0.0</v>
      </c>
      <c r="E825" s="1" t="s">
        <v>37</v>
      </c>
      <c r="F825" s="1" t="s">
        <v>30</v>
      </c>
      <c r="G825" s="1" t="s">
        <v>31</v>
      </c>
      <c r="H825" s="1" t="s">
        <v>13010</v>
      </c>
      <c r="I825" s="1" t="s">
        <v>13011</v>
      </c>
      <c r="J825" s="1" t="s">
        <v>13011</v>
      </c>
      <c r="K825" s="2"/>
      <c r="L825" s="1">
        <v>-6.0</v>
      </c>
      <c r="M825" s="1"/>
      <c r="N825" s="1">
        <v>8.1558</v>
      </c>
      <c r="O825" s="1" t="s">
        <v>10396</v>
      </c>
      <c r="P825" s="1" t="s">
        <v>10741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1" t="s">
        <v>36</v>
      </c>
      <c r="B826" s="1" t="s">
        <v>17</v>
      </c>
      <c r="C826" s="1">
        <v>528.0</v>
      </c>
      <c r="D826" s="1">
        <v>0.0</v>
      </c>
      <c r="E826" s="1" t="s">
        <v>37</v>
      </c>
      <c r="F826" s="1" t="s">
        <v>30</v>
      </c>
      <c r="G826" s="1" t="s">
        <v>31</v>
      </c>
      <c r="H826" s="1" t="s">
        <v>13012</v>
      </c>
      <c r="I826" s="1" t="s">
        <v>13013</v>
      </c>
      <c r="J826" s="1" t="s">
        <v>13013</v>
      </c>
      <c r="K826" s="2"/>
      <c r="L826" s="1">
        <v>-3.0</v>
      </c>
      <c r="M826" s="1"/>
      <c r="N826" s="1">
        <v>16.02705</v>
      </c>
      <c r="O826" s="1" t="s">
        <v>10396</v>
      </c>
      <c r="P826" s="1" t="s">
        <v>13014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1" t="s">
        <v>36</v>
      </c>
      <c r="B827" s="1" t="s">
        <v>17</v>
      </c>
      <c r="C827" s="1">
        <v>777.0</v>
      </c>
      <c r="D827" s="1">
        <v>0.0</v>
      </c>
      <c r="E827" s="1" t="s">
        <v>37</v>
      </c>
      <c r="F827" s="1" t="s">
        <v>30</v>
      </c>
      <c r="G827" s="1" t="s">
        <v>31</v>
      </c>
      <c r="H827" s="1" t="s">
        <v>13015</v>
      </c>
      <c r="I827" s="1" t="s">
        <v>13016</v>
      </c>
      <c r="J827" s="1" t="s">
        <v>13016</v>
      </c>
      <c r="K827" s="2"/>
      <c r="L827" s="1">
        <v>-5.0</v>
      </c>
      <c r="M827" s="1"/>
      <c r="N827" s="1">
        <v>14.839633333333333</v>
      </c>
      <c r="O827" s="1" t="s">
        <v>10396</v>
      </c>
      <c r="P827" s="1" t="s">
        <v>13017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1" t="s">
        <v>36</v>
      </c>
      <c r="B828" s="1" t="s">
        <v>17</v>
      </c>
      <c r="C828" s="1">
        <v>528.0</v>
      </c>
      <c r="D828" s="1">
        <v>0.0</v>
      </c>
      <c r="E828" s="1" t="s">
        <v>37</v>
      </c>
      <c r="F828" s="1" t="s">
        <v>30</v>
      </c>
      <c r="G828" s="1" t="s">
        <v>31</v>
      </c>
      <c r="H828" s="1" t="s">
        <v>13018</v>
      </c>
      <c r="I828" s="1" t="s">
        <v>13019</v>
      </c>
      <c r="J828" s="1" t="s">
        <v>13019</v>
      </c>
      <c r="K828" s="2"/>
      <c r="L828" s="1">
        <v>-1.0</v>
      </c>
      <c r="M828" s="1"/>
      <c r="N828" s="1">
        <v>18.45765</v>
      </c>
      <c r="O828" s="1" t="s">
        <v>10396</v>
      </c>
      <c r="P828" s="1" t="s">
        <v>13020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1" t="s">
        <v>16</v>
      </c>
      <c r="B829" s="1" t="s">
        <v>17</v>
      </c>
      <c r="C829" s="1">
        <v>249.0</v>
      </c>
      <c r="D829" s="1">
        <v>0.0</v>
      </c>
      <c r="E829" s="2"/>
      <c r="F829" s="1" t="s">
        <v>18</v>
      </c>
      <c r="G829" s="1" t="s">
        <v>19</v>
      </c>
      <c r="H829" s="1" t="s">
        <v>13021</v>
      </c>
      <c r="I829" s="1" t="s">
        <v>13022</v>
      </c>
      <c r="J829" s="1" t="s">
        <v>7458</v>
      </c>
      <c r="K829" s="2"/>
      <c r="L829" s="1">
        <v>397.0</v>
      </c>
      <c r="M829" s="1"/>
      <c r="N829" s="1">
        <v>6.467333333333333</v>
      </c>
      <c r="O829" s="1" t="s">
        <v>22</v>
      </c>
      <c r="P829" s="1" t="s">
        <v>13023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1" t="s">
        <v>36</v>
      </c>
      <c r="B830" s="1" t="s">
        <v>17</v>
      </c>
      <c r="C830" s="1">
        <v>313.0</v>
      </c>
      <c r="D830" s="1">
        <v>0.0</v>
      </c>
      <c r="E830" s="1" t="s">
        <v>37</v>
      </c>
      <c r="F830" s="1" t="s">
        <v>30</v>
      </c>
      <c r="G830" s="1" t="s">
        <v>31</v>
      </c>
      <c r="H830" s="1" t="s">
        <v>13024</v>
      </c>
      <c r="I830" s="1" t="s">
        <v>13025</v>
      </c>
      <c r="J830" s="1" t="s">
        <v>13025</v>
      </c>
      <c r="K830" s="2"/>
      <c r="L830" s="1">
        <v>0.0</v>
      </c>
      <c r="M830" s="1"/>
      <c r="N830" s="1">
        <v>14.9051</v>
      </c>
      <c r="O830" s="1" t="s">
        <v>10396</v>
      </c>
      <c r="P830" s="1" t="s">
        <v>13026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29</v>
      </c>
      <c r="B831" s="1" t="s">
        <v>354</v>
      </c>
      <c r="C831" s="1">
        <v>364.0</v>
      </c>
      <c r="D831" s="1">
        <v>0.0</v>
      </c>
      <c r="E831" s="2"/>
      <c r="F831" s="1" t="s">
        <v>30</v>
      </c>
      <c r="G831" s="1" t="s">
        <v>19</v>
      </c>
      <c r="H831" s="1" t="s">
        <v>13027</v>
      </c>
      <c r="I831" s="1" t="s">
        <v>13028</v>
      </c>
      <c r="J831" s="1" t="s">
        <v>13028</v>
      </c>
      <c r="K831" s="2"/>
      <c r="L831" s="1">
        <v>0.0</v>
      </c>
      <c r="M831" s="1"/>
      <c r="N831" s="1">
        <v>14.922433333333334</v>
      </c>
      <c r="O831" s="1" t="s">
        <v>10363</v>
      </c>
      <c r="P831" s="1" t="s">
        <v>13029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1" t="s">
        <v>98</v>
      </c>
      <c r="B832" s="1" t="s">
        <v>354</v>
      </c>
      <c r="C832" s="3">
        <v>436.0</v>
      </c>
      <c r="D832" s="1">
        <v>0.0</v>
      </c>
      <c r="E832" s="1" t="s">
        <v>11684</v>
      </c>
      <c r="F832" s="1" t="s">
        <v>30</v>
      </c>
      <c r="G832" s="1" t="s">
        <v>31</v>
      </c>
      <c r="H832" s="1" t="s">
        <v>13030</v>
      </c>
      <c r="I832" s="1" t="s">
        <v>13031</v>
      </c>
      <c r="J832" s="1" t="s">
        <v>13031</v>
      </c>
      <c r="K832" s="2"/>
      <c r="L832" s="1">
        <v>-2.0</v>
      </c>
      <c r="M832" s="1"/>
      <c r="N832" s="1">
        <v>12.184683333333334</v>
      </c>
      <c r="O832" s="1" t="s">
        <v>10363</v>
      </c>
      <c r="P832" s="1" t="s">
        <v>13032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24</v>
      </c>
      <c r="B833" s="1" t="s">
        <v>17</v>
      </c>
      <c r="C833" s="3">
        <v>408.0</v>
      </c>
      <c r="D833" s="1">
        <v>75.0</v>
      </c>
      <c r="E833" s="2"/>
      <c r="F833" s="1" t="s">
        <v>18</v>
      </c>
      <c r="G833" s="1" t="s">
        <v>31</v>
      </c>
      <c r="H833" s="1" t="s">
        <v>13033</v>
      </c>
      <c r="I833" s="1" t="s">
        <v>13034</v>
      </c>
      <c r="J833" s="1" t="s">
        <v>7458</v>
      </c>
      <c r="K833" s="2"/>
      <c r="L833" s="1">
        <v>408.0</v>
      </c>
      <c r="M833" s="1"/>
      <c r="N833" s="1">
        <v>16.6829</v>
      </c>
      <c r="O833" s="1" t="s">
        <v>27</v>
      </c>
      <c r="P833" s="1" t="s">
        <v>13035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16</v>
      </c>
      <c r="B834" s="1" t="s">
        <v>17</v>
      </c>
      <c r="C834" s="3">
        <v>309.0</v>
      </c>
      <c r="D834" s="1">
        <v>0.0</v>
      </c>
      <c r="E834" s="2"/>
      <c r="F834" s="1" t="s">
        <v>18</v>
      </c>
      <c r="G834" s="1" t="s">
        <v>19</v>
      </c>
      <c r="H834" s="1" t="s">
        <v>13036</v>
      </c>
      <c r="I834" s="1" t="s">
        <v>13037</v>
      </c>
      <c r="J834" s="1" t="s">
        <v>7458</v>
      </c>
      <c r="K834" s="2"/>
      <c r="L834" s="1">
        <v>424.0</v>
      </c>
      <c r="M834" s="1"/>
      <c r="N834" s="1">
        <v>12.712616666666667</v>
      </c>
      <c r="O834" s="1" t="s">
        <v>22</v>
      </c>
      <c r="P834" s="1" t="s">
        <v>13038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1" t="s">
        <v>29</v>
      </c>
      <c r="B835" s="1" t="s">
        <v>354</v>
      </c>
      <c r="C835" s="1">
        <v>528.0</v>
      </c>
      <c r="D835" s="1">
        <v>0.0</v>
      </c>
      <c r="E835" s="2"/>
      <c r="F835" s="1" t="s">
        <v>30</v>
      </c>
      <c r="G835" s="1" t="s">
        <v>31</v>
      </c>
      <c r="H835" s="1" t="s">
        <v>13039</v>
      </c>
      <c r="I835" s="1" t="s">
        <v>13040</v>
      </c>
      <c r="J835" s="1" t="s">
        <v>13040</v>
      </c>
      <c r="K835" s="2"/>
      <c r="L835" s="1">
        <v>-3.0</v>
      </c>
      <c r="M835" s="1"/>
      <c r="N835" s="1">
        <v>16.279683333333335</v>
      </c>
      <c r="O835" s="1" t="s">
        <v>10363</v>
      </c>
      <c r="P835" s="1" t="s">
        <v>13041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1" t="s">
        <v>24</v>
      </c>
      <c r="B836" s="1" t="s">
        <v>17</v>
      </c>
      <c r="C836" s="3">
        <v>199.0</v>
      </c>
      <c r="D836" s="1">
        <v>50.0</v>
      </c>
      <c r="E836" s="2"/>
      <c r="F836" s="1" t="s">
        <v>18</v>
      </c>
      <c r="G836" s="1" t="s">
        <v>19</v>
      </c>
      <c r="H836" s="1" t="s">
        <v>13042</v>
      </c>
      <c r="I836" s="1" t="s">
        <v>13043</v>
      </c>
      <c r="J836" s="1" t="s">
        <v>7458</v>
      </c>
      <c r="K836" s="2"/>
      <c r="L836" s="1">
        <v>424.0</v>
      </c>
      <c r="M836" s="1"/>
      <c r="N836" s="1">
        <v>9.03565</v>
      </c>
      <c r="O836" s="1" t="s">
        <v>27</v>
      </c>
      <c r="P836" s="1" t="s">
        <v>11692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1" t="s">
        <v>24</v>
      </c>
      <c r="B837" s="1" t="s">
        <v>17</v>
      </c>
      <c r="C837" s="1">
        <v>418.0</v>
      </c>
      <c r="D837" s="1">
        <v>100.0</v>
      </c>
      <c r="E837" s="2"/>
      <c r="F837" s="1" t="s">
        <v>18</v>
      </c>
      <c r="G837" s="1" t="s">
        <v>31</v>
      </c>
      <c r="H837" s="1" t="s">
        <v>13044</v>
      </c>
      <c r="I837" s="1" t="s">
        <v>13045</v>
      </c>
      <c r="J837" s="1" t="s">
        <v>7458</v>
      </c>
      <c r="K837" s="2"/>
      <c r="L837" s="1">
        <v>426.0</v>
      </c>
      <c r="M837" s="1"/>
      <c r="N837" s="1">
        <v>10.842583333333334</v>
      </c>
      <c r="O837" s="1" t="s">
        <v>27</v>
      </c>
      <c r="P837" s="1" t="s">
        <v>13046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29</v>
      </c>
      <c r="B838" s="1" t="s">
        <v>354</v>
      </c>
      <c r="C838" s="1">
        <v>368.0</v>
      </c>
      <c r="D838" s="1">
        <v>0.0</v>
      </c>
      <c r="E838" s="2"/>
      <c r="F838" s="1" t="s">
        <v>30</v>
      </c>
      <c r="G838" s="1" t="s">
        <v>19</v>
      </c>
      <c r="H838" s="1" t="s">
        <v>13047</v>
      </c>
      <c r="I838" s="1" t="s">
        <v>13048</v>
      </c>
      <c r="J838" s="1" t="s">
        <v>13048</v>
      </c>
      <c r="K838" s="2"/>
      <c r="L838" s="1">
        <v>-2.0</v>
      </c>
      <c r="M838" s="1"/>
      <c r="N838" s="1">
        <v>12.700383333333333</v>
      </c>
      <c r="O838" s="1" t="s">
        <v>10363</v>
      </c>
      <c r="P838" s="1" t="s">
        <v>13049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1" t="s">
        <v>29</v>
      </c>
      <c r="B839" s="1" t="s">
        <v>354</v>
      </c>
      <c r="C839" s="1">
        <v>329.0</v>
      </c>
      <c r="D839" s="1">
        <v>0.0</v>
      </c>
      <c r="E839" s="2"/>
      <c r="F839" s="1" t="s">
        <v>30</v>
      </c>
      <c r="G839" s="1" t="s">
        <v>31</v>
      </c>
      <c r="H839" s="1" t="s">
        <v>13050</v>
      </c>
      <c r="I839" s="1" t="s">
        <v>13051</v>
      </c>
      <c r="J839" s="1" t="s">
        <v>13051</v>
      </c>
      <c r="K839" s="2"/>
      <c r="L839" s="1">
        <v>-8.0</v>
      </c>
      <c r="M839" s="1"/>
      <c r="N839" s="1">
        <v>6.8539666666666665</v>
      </c>
      <c r="O839" s="1" t="s">
        <v>10363</v>
      </c>
      <c r="P839" s="1" t="s">
        <v>11154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16</v>
      </c>
      <c r="B840" s="1" t="s">
        <v>17</v>
      </c>
      <c r="C840" s="3">
        <v>309.0</v>
      </c>
      <c r="D840" s="1">
        <v>0.0</v>
      </c>
      <c r="E840" s="2"/>
      <c r="F840" s="1" t="s">
        <v>18</v>
      </c>
      <c r="G840" s="1" t="s">
        <v>19</v>
      </c>
      <c r="H840" s="1" t="s">
        <v>13052</v>
      </c>
      <c r="I840" s="1" t="s">
        <v>13053</v>
      </c>
      <c r="J840" s="1" t="s">
        <v>7458</v>
      </c>
      <c r="K840" s="2"/>
      <c r="L840" s="1">
        <v>453.0</v>
      </c>
      <c r="M840" s="1"/>
      <c r="N840" s="1">
        <v>4.520533333333334</v>
      </c>
      <c r="O840" s="1" t="s">
        <v>22</v>
      </c>
      <c r="P840" s="1" t="s">
        <v>13054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98</v>
      </c>
      <c r="B841" s="1" t="s">
        <v>354</v>
      </c>
      <c r="C841" s="1">
        <v>956.0</v>
      </c>
      <c r="D841" s="1">
        <v>0.0</v>
      </c>
      <c r="E841" s="1" t="s">
        <v>5527</v>
      </c>
      <c r="F841" s="1" t="s">
        <v>30</v>
      </c>
      <c r="G841" s="1" t="s">
        <v>31</v>
      </c>
      <c r="H841" s="1" t="s">
        <v>13055</v>
      </c>
      <c r="I841" s="1" t="s">
        <v>13056</v>
      </c>
      <c r="J841" s="1" t="s">
        <v>13056</v>
      </c>
      <c r="K841" s="2"/>
      <c r="L841" s="1">
        <v>-10.0</v>
      </c>
      <c r="M841" s="1"/>
      <c r="N841" s="1">
        <v>9.128116666666667</v>
      </c>
      <c r="O841" s="1" t="s">
        <v>10363</v>
      </c>
      <c r="P841" s="1" t="s">
        <v>13057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29</v>
      </c>
      <c r="B842" s="1" t="s">
        <v>354</v>
      </c>
      <c r="C842" s="1">
        <v>224.0</v>
      </c>
      <c r="D842" s="1">
        <v>0.0</v>
      </c>
      <c r="E842" s="2"/>
      <c r="F842" s="1" t="s">
        <v>30</v>
      </c>
      <c r="G842" s="1" t="s">
        <v>31</v>
      </c>
      <c r="H842" s="1" t="s">
        <v>13058</v>
      </c>
      <c r="I842" s="1" t="s">
        <v>13059</v>
      </c>
      <c r="J842" s="1" t="s">
        <v>13059</v>
      </c>
      <c r="K842" s="2"/>
      <c r="L842" s="1">
        <v>-9.0</v>
      </c>
      <c r="M842" s="1"/>
      <c r="N842" s="1">
        <v>5.5367</v>
      </c>
      <c r="O842" s="1" t="s">
        <v>10363</v>
      </c>
      <c r="P842" s="1" t="s">
        <v>11926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98</v>
      </c>
      <c r="B843" s="1" t="s">
        <v>354</v>
      </c>
      <c r="C843" s="1">
        <v>593.0</v>
      </c>
      <c r="D843" s="1">
        <v>0.0</v>
      </c>
      <c r="E843" s="1" t="s">
        <v>2621</v>
      </c>
      <c r="F843" s="1" t="s">
        <v>30</v>
      </c>
      <c r="G843" s="1" t="s">
        <v>31</v>
      </c>
      <c r="H843" s="1" t="s">
        <v>13060</v>
      </c>
      <c r="I843" s="1" t="s">
        <v>13061</v>
      </c>
      <c r="J843" s="1" t="s">
        <v>13061</v>
      </c>
      <c r="K843" s="2"/>
      <c r="L843" s="1">
        <v>-11.0</v>
      </c>
      <c r="M843" s="1"/>
      <c r="N843" s="1">
        <v>8.946566666666667</v>
      </c>
      <c r="O843" s="1" t="s">
        <v>10363</v>
      </c>
      <c r="P843" s="1" t="s">
        <v>13062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1" t="s">
        <v>16</v>
      </c>
      <c r="B844" s="1" t="s">
        <v>17</v>
      </c>
      <c r="C844" s="1">
        <v>712.0</v>
      </c>
      <c r="D844" s="1">
        <v>0.0</v>
      </c>
      <c r="E844" s="1" t="s">
        <v>37</v>
      </c>
      <c r="F844" s="1" t="s">
        <v>62</v>
      </c>
      <c r="G844" s="1" t="s">
        <v>19</v>
      </c>
      <c r="H844" s="1" t="s">
        <v>13063</v>
      </c>
      <c r="I844" s="1" t="s">
        <v>13064</v>
      </c>
      <c r="J844" s="1" t="s">
        <v>13065</v>
      </c>
      <c r="K844" s="1" t="s">
        <v>13066</v>
      </c>
      <c r="L844" s="1">
        <v>-8.0</v>
      </c>
      <c r="M844" s="1">
        <v>1.0957666666666668</v>
      </c>
      <c r="N844" s="1">
        <v>15.681516666666667</v>
      </c>
      <c r="O844" s="1" t="s">
        <v>22</v>
      </c>
      <c r="P844" s="1" t="s">
        <v>13067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98</v>
      </c>
      <c r="B845" s="1" t="s">
        <v>354</v>
      </c>
      <c r="C845" s="3">
        <v>394.0</v>
      </c>
      <c r="D845" s="1">
        <v>0.0</v>
      </c>
      <c r="E845" s="1" t="s">
        <v>13068</v>
      </c>
      <c r="F845" s="1" t="s">
        <v>30</v>
      </c>
      <c r="G845" s="1" t="s">
        <v>31</v>
      </c>
      <c r="H845" s="1" t="s">
        <v>13069</v>
      </c>
      <c r="I845" s="1" t="s">
        <v>13070</v>
      </c>
      <c r="J845" s="1" t="s">
        <v>13070</v>
      </c>
      <c r="K845" s="2"/>
      <c r="L845" s="1">
        <v>-2.0</v>
      </c>
      <c r="M845" s="1"/>
      <c r="N845" s="1">
        <v>12.744483333333333</v>
      </c>
      <c r="O845" s="1" t="s">
        <v>10363</v>
      </c>
      <c r="P845" s="1" t="s">
        <v>13071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24</v>
      </c>
      <c r="B846" s="1" t="s">
        <v>17</v>
      </c>
      <c r="C846" s="1">
        <v>395.0</v>
      </c>
      <c r="D846" s="1">
        <v>0.0</v>
      </c>
      <c r="E846" s="1" t="s">
        <v>13072</v>
      </c>
      <c r="F846" s="1" t="s">
        <v>62</v>
      </c>
      <c r="G846" s="1" t="s">
        <v>31</v>
      </c>
      <c r="H846" s="1" t="s">
        <v>13073</v>
      </c>
      <c r="I846" s="1" t="s">
        <v>13074</v>
      </c>
      <c r="J846" s="1" t="s">
        <v>13075</v>
      </c>
      <c r="K846" s="1" t="s">
        <v>13076</v>
      </c>
      <c r="L846" s="1">
        <v>5.0</v>
      </c>
      <c r="M846" s="1">
        <v>0.010133333333333333</v>
      </c>
      <c r="N846" s="1">
        <v>11.5392</v>
      </c>
      <c r="O846" s="1" t="s">
        <v>27</v>
      </c>
      <c r="P846" s="1" t="s">
        <v>13077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36</v>
      </c>
      <c r="B847" s="1" t="s">
        <v>17</v>
      </c>
      <c r="C847" s="1">
        <v>352.0</v>
      </c>
      <c r="D847" s="1">
        <v>0.0</v>
      </c>
      <c r="E847" s="1" t="s">
        <v>37</v>
      </c>
      <c r="F847" s="1" t="s">
        <v>30</v>
      </c>
      <c r="G847" s="1" t="s">
        <v>31</v>
      </c>
      <c r="H847" s="1" t="s">
        <v>13078</v>
      </c>
      <c r="I847" s="1" t="s">
        <v>13079</v>
      </c>
      <c r="J847" s="1" t="s">
        <v>13079</v>
      </c>
      <c r="K847" s="2"/>
      <c r="L847" s="1">
        <v>10.0</v>
      </c>
      <c r="M847" s="1"/>
      <c r="N847" s="1">
        <v>25.377966666666666</v>
      </c>
      <c r="O847" s="1" t="s">
        <v>10396</v>
      </c>
      <c r="P847" s="1" t="s">
        <v>13080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29</v>
      </c>
      <c r="B848" s="1" t="s">
        <v>354</v>
      </c>
      <c r="C848" s="3">
        <v>585.0</v>
      </c>
      <c r="D848" s="1">
        <v>0.0</v>
      </c>
      <c r="E848" s="2"/>
      <c r="F848" s="1" t="s">
        <v>30</v>
      </c>
      <c r="G848" s="1" t="s">
        <v>31</v>
      </c>
      <c r="H848" s="1" t="s">
        <v>13081</v>
      </c>
      <c r="I848" s="1" t="s">
        <v>13082</v>
      </c>
      <c r="J848" s="1" t="s">
        <v>13082</v>
      </c>
      <c r="K848" s="2"/>
      <c r="L848" s="1">
        <v>1.0</v>
      </c>
      <c r="M848" s="1"/>
      <c r="N848" s="1">
        <v>21.960633333333334</v>
      </c>
      <c r="O848" s="1" t="s">
        <v>10363</v>
      </c>
      <c r="P848" s="1" t="s">
        <v>13083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98</v>
      </c>
      <c r="B849" s="1" t="s">
        <v>354</v>
      </c>
      <c r="C849" s="3">
        <v>324.0</v>
      </c>
      <c r="D849" s="1">
        <v>0.0</v>
      </c>
      <c r="E849" s="1" t="s">
        <v>13084</v>
      </c>
      <c r="F849" s="1" t="s">
        <v>30</v>
      </c>
      <c r="G849" s="1" t="s">
        <v>31</v>
      </c>
      <c r="H849" s="1" t="s">
        <v>13085</v>
      </c>
      <c r="I849" s="1" t="s">
        <v>13086</v>
      </c>
      <c r="J849" s="1" t="s">
        <v>13086</v>
      </c>
      <c r="K849" s="2"/>
      <c r="L849" s="1">
        <v>0.0</v>
      </c>
      <c r="M849" s="1"/>
      <c r="N849" s="1">
        <v>15.36455</v>
      </c>
      <c r="O849" s="1" t="s">
        <v>10363</v>
      </c>
      <c r="P849" s="1" t="s">
        <v>13087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36</v>
      </c>
      <c r="B850" s="1" t="s">
        <v>17</v>
      </c>
      <c r="C850" s="1">
        <v>258.0</v>
      </c>
      <c r="D850" s="1">
        <v>0.0</v>
      </c>
      <c r="E850" s="1" t="s">
        <v>37</v>
      </c>
      <c r="F850" s="1" t="s">
        <v>30</v>
      </c>
      <c r="G850" s="1" t="s">
        <v>31</v>
      </c>
      <c r="H850" s="1" t="s">
        <v>13088</v>
      </c>
      <c r="I850" s="1" t="s">
        <v>13089</v>
      </c>
      <c r="J850" s="1" t="s">
        <v>13089</v>
      </c>
      <c r="K850" s="2"/>
      <c r="L850" s="1">
        <v>-13.0</v>
      </c>
      <c r="M850" s="1"/>
      <c r="N850" s="1">
        <v>1.0008333333333332</v>
      </c>
      <c r="O850" s="1" t="s">
        <v>10396</v>
      </c>
      <c r="P850" s="1" t="s">
        <v>13090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24</v>
      </c>
      <c r="B851" s="1" t="s">
        <v>17</v>
      </c>
      <c r="C851" s="3">
        <v>422.0</v>
      </c>
      <c r="D851" s="1">
        <v>106.0</v>
      </c>
      <c r="E851" s="2"/>
      <c r="F851" s="1" t="s">
        <v>18</v>
      </c>
      <c r="G851" s="1" t="s">
        <v>167</v>
      </c>
      <c r="H851" s="1" t="s">
        <v>13091</v>
      </c>
      <c r="I851" s="1" t="s">
        <v>13092</v>
      </c>
      <c r="J851" s="1" t="s">
        <v>7458</v>
      </c>
      <c r="K851" s="2"/>
      <c r="L851" s="1">
        <v>516.0</v>
      </c>
      <c r="M851" s="1"/>
      <c r="N851" s="1">
        <v>17.514083333333332</v>
      </c>
      <c r="O851" s="1" t="s">
        <v>27</v>
      </c>
      <c r="P851" s="1" t="s">
        <v>13093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36</v>
      </c>
      <c r="B852" s="1" t="s">
        <v>17</v>
      </c>
      <c r="C852" s="1">
        <v>264.0</v>
      </c>
      <c r="D852" s="1">
        <v>0.0</v>
      </c>
      <c r="E852" s="1" t="s">
        <v>37</v>
      </c>
      <c r="F852" s="1" t="s">
        <v>30</v>
      </c>
      <c r="G852" s="1" t="s">
        <v>31</v>
      </c>
      <c r="H852" s="1" t="s">
        <v>13094</v>
      </c>
      <c r="I852" s="1" t="s">
        <v>13095</v>
      </c>
      <c r="J852" s="1" t="s">
        <v>13095</v>
      </c>
      <c r="K852" s="2"/>
      <c r="L852" s="1">
        <v>-1.0</v>
      </c>
      <c r="M852" s="1"/>
      <c r="N852" s="1">
        <v>13.451566666666666</v>
      </c>
      <c r="O852" s="1" t="s">
        <v>10396</v>
      </c>
      <c r="P852" s="1" t="s">
        <v>10877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29</v>
      </c>
      <c r="B853" s="1" t="s">
        <v>354</v>
      </c>
      <c r="C853" s="1">
        <v>394.0</v>
      </c>
      <c r="D853" s="1">
        <v>0.0</v>
      </c>
      <c r="E853" s="2"/>
      <c r="F853" s="1" t="s">
        <v>30</v>
      </c>
      <c r="G853" s="1" t="s">
        <v>31</v>
      </c>
      <c r="H853" s="1" t="s">
        <v>13096</v>
      </c>
      <c r="I853" s="1" t="s">
        <v>13097</v>
      </c>
      <c r="J853" s="1" t="s">
        <v>13097</v>
      </c>
      <c r="K853" s="2"/>
      <c r="L853" s="1">
        <v>5.0</v>
      </c>
      <c r="M853" s="1"/>
      <c r="N853" s="1">
        <v>20.834616666666665</v>
      </c>
      <c r="O853" s="1" t="s">
        <v>10363</v>
      </c>
      <c r="P853" s="1" t="s">
        <v>13098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36</v>
      </c>
      <c r="B854" s="1" t="s">
        <v>17</v>
      </c>
      <c r="C854" s="3">
        <v>331.0</v>
      </c>
      <c r="D854" s="1">
        <v>0.0</v>
      </c>
      <c r="E854" s="1" t="s">
        <v>37</v>
      </c>
      <c r="F854" s="1" t="s">
        <v>30</v>
      </c>
      <c r="G854" s="1" t="s">
        <v>31</v>
      </c>
      <c r="H854" s="1" t="s">
        <v>13099</v>
      </c>
      <c r="I854" s="1" t="s">
        <v>13100</v>
      </c>
      <c r="J854" s="1" t="s">
        <v>13100</v>
      </c>
      <c r="K854" s="2"/>
      <c r="L854" s="1">
        <v>0.0</v>
      </c>
      <c r="M854" s="1"/>
      <c r="N854" s="1">
        <v>14.724766666666667</v>
      </c>
      <c r="O854" s="1" t="s">
        <v>10396</v>
      </c>
      <c r="P854" s="1" t="s">
        <v>13101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98</v>
      </c>
      <c r="B855" s="1" t="s">
        <v>354</v>
      </c>
      <c r="C855" s="1">
        <v>538.0</v>
      </c>
      <c r="D855" s="1">
        <v>0.0</v>
      </c>
      <c r="E855" s="1" t="s">
        <v>604</v>
      </c>
      <c r="F855" s="1" t="s">
        <v>30</v>
      </c>
      <c r="G855" s="1" t="s">
        <v>31</v>
      </c>
      <c r="H855" s="1" t="s">
        <v>13102</v>
      </c>
      <c r="I855" s="1" t="s">
        <v>13103</v>
      </c>
      <c r="J855" s="1" t="s">
        <v>13103</v>
      </c>
      <c r="K855" s="2"/>
      <c r="L855" s="1">
        <v>-10.0</v>
      </c>
      <c r="M855" s="1"/>
      <c r="N855" s="1">
        <v>9.3508</v>
      </c>
      <c r="O855" s="1" t="s">
        <v>10363</v>
      </c>
      <c r="P855" s="1" t="s">
        <v>13104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36</v>
      </c>
      <c r="B856" s="1" t="s">
        <v>17</v>
      </c>
      <c r="C856" s="1">
        <v>324.0</v>
      </c>
      <c r="D856" s="1">
        <v>0.0</v>
      </c>
      <c r="E856" s="1" t="s">
        <v>37</v>
      </c>
      <c r="F856" s="1" t="s">
        <v>30</v>
      </c>
      <c r="G856" s="1" t="s">
        <v>31</v>
      </c>
      <c r="H856" s="1" t="s">
        <v>13105</v>
      </c>
      <c r="I856" s="1" t="s">
        <v>13106</v>
      </c>
      <c r="J856" s="1" t="s">
        <v>13106</v>
      </c>
      <c r="K856" s="2"/>
      <c r="L856" s="1">
        <v>0.0</v>
      </c>
      <c r="M856" s="1"/>
      <c r="N856" s="1">
        <v>14.798283333333334</v>
      </c>
      <c r="O856" s="1" t="s">
        <v>10396</v>
      </c>
      <c r="P856" s="1" t="s">
        <v>13107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98</v>
      </c>
      <c r="B857" s="1" t="s">
        <v>354</v>
      </c>
      <c r="C857" s="1">
        <v>429.0</v>
      </c>
      <c r="D857" s="1">
        <v>0.0</v>
      </c>
      <c r="E857" s="1" t="s">
        <v>13108</v>
      </c>
      <c r="F857" s="1" t="s">
        <v>30</v>
      </c>
      <c r="G857" s="1" t="s">
        <v>31</v>
      </c>
      <c r="H857" s="1" t="s">
        <v>13109</v>
      </c>
      <c r="I857" s="1" t="s">
        <v>13110</v>
      </c>
      <c r="J857" s="1" t="s">
        <v>13110</v>
      </c>
      <c r="K857" s="2"/>
      <c r="L857" s="1">
        <v>-1.0</v>
      </c>
      <c r="M857" s="1"/>
      <c r="N857" s="1">
        <v>13.825</v>
      </c>
      <c r="O857" s="1" t="s">
        <v>10363</v>
      </c>
      <c r="P857" s="1" t="s">
        <v>13111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98</v>
      </c>
      <c r="B858" s="1" t="s">
        <v>354</v>
      </c>
      <c r="C858" s="1">
        <v>264.0</v>
      </c>
      <c r="D858" s="1">
        <v>0.0</v>
      </c>
      <c r="E858" s="1" t="s">
        <v>13112</v>
      </c>
      <c r="F858" s="1" t="s">
        <v>30</v>
      </c>
      <c r="G858" s="1" t="s">
        <v>31</v>
      </c>
      <c r="H858" s="1" t="s">
        <v>13113</v>
      </c>
      <c r="I858" s="1" t="s">
        <v>13114</v>
      </c>
      <c r="J858" s="1" t="s">
        <v>13114</v>
      </c>
      <c r="K858" s="2"/>
      <c r="L858" s="1">
        <v>-6.0</v>
      </c>
      <c r="M858" s="1"/>
      <c r="N858" s="1">
        <v>8.3545</v>
      </c>
      <c r="O858" s="1" t="s">
        <v>10363</v>
      </c>
      <c r="P858" s="1" t="s">
        <v>2874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24</v>
      </c>
      <c r="B859" s="1" t="s">
        <v>17</v>
      </c>
      <c r="C859" s="1">
        <v>222.0</v>
      </c>
      <c r="D859" s="1">
        <v>28.0</v>
      </c>
      <c r="E859" s="1" t="s">
        <v>13072</v>
      </c>
      <c r="F859" s="1" t="s">
        <v>62</v>
      </c>
      <c r="G859" s="1" t="s">
        <v>31</v>
      </c>
      <c r="H859" s="1" t="s">
        <v>13115</v>
      </c>
      <c r="I859" s="1" t="s">
        <v>13116</v>
      </c>
      <c r="J859" s="1" t="s">
        <v>13117</v>
      </c>
      <c r="K859" s="1" t="s">
        <v>13118</v>
      </c>
      <c r="L859" s="1">
        <v>-5.0</v>
      </c>
      <c r="M859" s="1">
        <v>0.008433333333333333</v>
      </c>
      <c r="N859" s="1">
        <v>6.046016666666667</v>
      </c>
      <c r="O859" s="1" t="s">
        <v>27</v>
      </c>
      <c r="P859" s="1" t="s">
        <v>13119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24</v>
      </c>
      <c r="B860" s="1" t="s">
        <v>17</v>
      </c>
      <c r="C860" s="1">
        <v>802.0</v>
      </c>
      <c r="D860" s="1">
        <v>0.0</v>
      </c>
      <c r="E860" s="1" t="s">
        <v>13072</v>
      </c>
      <c r="F860" s="1" t="s">
        <v>62</v>
      </c>
      <c r="G860" s="1" t="s">
        <v>19</v>
      </c>
      <c r="H860" s="1" t="s">
        <v>13120</v>
      </c>
      <c r="I860" s="1" t="s">
        <v>13121</v>
      </c>
      <c r="J860" s="1" t="s">
        <v>13122</v>
      </c>
      <c r="K860" s="1" t="s">
        <v>13123</v>
      </c>
      <c r="L860" s="1">
        <v>-2.0</v>
      </c>
      <c r="M860" s="1">
        <v>0.012533333333333334</v>
      </c>
      <c r="N860" s="1">
        <v>17.909183333333335</v>
      </c>
      <c r="O860" s="1" t="s">
        <v>27</v>
      </c>
      <c r="P860" s="1" t="s">
        <v>13124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16</v>
      </c>
      <c r="B861" s="1" t="s">
        <v>17</v>
      </c>
      <c r="C861" s="1">
        <v>119.0</v>
      </c>
      <c r="D861" s="1">
        <v>0.0</v>
      </c>
      <c r="E861" s="2"/>
      <c r="F861" s="1" t="s">
        <v>18</v>
      </c>
      <c r="G861" s="1" t="s">
        <v>19</v>
      </c>
      <c r="H861" s="1" t="s">
        <v>13125</v>
      </c>
      <c r="I861" s="1" t="s">
        <v>13126</v>
      </c>
      <c r="J861" s="1" t="s">
        <v>13126</v>
      </c>
      <c r="K861" s="2"/>
      <c r="L861" s="1">
        <v>4.0</v>
      </c>
      <c r="M861" s="1"/>
      <c r="N861" s="1">
        <v>10.029083333333332</v>
      </c>
      <c r="O861" s="1" t="s">
        <v>22</v>
      </c>
      <c r="P861" s="1" t="s">
        <v>13127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24</v>
      </c>
      <c r="B862" s="1" t="s">
        <v>17</v>
      </c>
      <c r="C862" s="3">
        <v>309.0</v>
      </c>
      <c r="D862" s="1">
        <v>0.0</v>
      </c>
      <c r="E862" s="1" t="s">
        <v>13072</v>
      </c>
      <c r="F862" s="1" t="s">
        <v>62</v>
      </c>
      <c r="G862" s="1" t="s">
        <v>31</v>
      </c>
      <c r="H862" s="1" t="s">
        <v>13128</v>
      </c>
      <c r="I862" s="1" t="s">
        <v>13129</v>
      </c>
      <c r="J862" s="1" t="s">
        <v>13130</v>
      </c>
      <c r="K862" s="1" t="s">
        <v>13131</v>
      </c>
      <c r="L862" s="1">
        <v>3.0</v>
      </c>
      <c r="M862" s="1">
        <v>0.0129</v>
      </c>
      <c r="N862" s="1">
        <v>29.153716666666668</v>
      </c>
      <c r="O862" s="1" t="s">
        <v>27</v>
      </c>
      <c r="P862" s="1" t="s">
        <v>11461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29</v>
      </c>
      <c r="B863" s="1" t="s">
        <v>17</v>
      </c>
      <c r="C863" s="1">
        <v>264.0</v>
      </c>
      <c r="D863" s="1">
        <v>0.0</v>
      </c>
      <c r="E863" s="2"/>
      <c r="F863" s="1" t="s">
        <v>30</v>
      </c>
      <c r="G863" s="1" t="s">
        <v>31</v>
      </c>
      <c r="H863" s="1" t="s">
        <v>13132</v>
      </c>
      <c r="I863" s="1" t="s">
        <v>13133</v>
      </c>
      <c r="J863" s="1" t="s">
        <v>13133</v>
      </c>
      <c r="K863" s="2"/>
      <c r="L863" s="1">
        <v>-4.0</v>
      </c>
      <c r="M863" s="1"/>
      <c r="N863" s="1">
        <v>10.313583333333334</v>
      </c>
      <c r="O863" s="1" t="s">
        <v>10363</v>
      </c>
      <c r="P863" s="1" t="s">
        <v>10799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98</v>
      </c>
      <c r="B864" s="1" t="s">
        <v>17</v>
      </c>
      <c r="C864" s="1">
        <v>642.0</v>
      </c>
      <c r="D864" s="1">
        <v>0.0</v>
      </c>
      <c r="E864" s="1" t="s">
        <v>2729</v>
      </c>
      <c r="F864" s="1" t="s">
        <v>30</v>
      </c>
      <c r="G864" s="1" t="s">
        <v>31</v>
      </c>
      <c r="H864" s="1" t="s">
        <v>13134</v>
      </c>
      <c r="I864" s="1" t="s">
        <v>13135</v>
      </c>
      <c r="J864" s="1" t="s">
        <v>13135</v>
      </c>
      <c r="K864" s="2"/>
      <c r="L864" s="1">
        <v>1.0</v>
      </c>
      <c r="M864" s="1"/>
      <c r="N864" s="1">
        <v>21.710116666666668</v>
      </c>
      <c r="O864" s="1" t="s">
        <v>10363</v>
      </c>
      <c r="P864" s="1" t="s">
        <v>13136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24</v>
      </c>
      <c r="B865" s="1" t="s">
        <v>17</v>
      </c>
      <c r="C865" s="1">
        <v>398.0</v>
      </c>
      <c r="D865" s="1">
        <v>100.0</v>
      </c>
      <c r="E865" s="2"/>
      <c r="F865" s="1" t="s">
        <v>18</v>
      </c>
      <c r="G865" s="1" t="s">
        <v>19</v>
      </c>
      <c r="H865" s="1" t="s">
        <v>13137</v>
      </c>
      <c r="I865" s="1" t="s">
        <v>13138</v>
      </c>
      <c r="J865" s="1" t="s">
        <v>13138</v>
      </c>
      <c r="K865" s="2"/>
      <c r="L865" s="1">
        <v>-5.0</v>
      </c>
      <c r="M865" s="1"/>
      <c r="N865" s="1">
        <v>13.869</v>
      </c>
      <c r="O865" s="1" t="s">
        <v>27</v>
      </c>
      <c r="P865" s="1" t="s">
        <v>13139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29</v>
      </c>
      <c r="B866" s="1" t="s">
        <v>17</v>
      </c>
      <c r="C866" s="1">
        <v>429.0</v>
      </c>
      <c r="D866" s="1">
        <v>0.0</v>
      </c>
      <c r="E866" s="2"/>
      <c r="F866" s="1" t="s">
        <v>30</v>
      </c>
      <c r="G866" s="1" t="s">
        <v>31</v>
      </c>
      <c r="H866" s="1" t="s">
        <v>13140</v>
      </c>
      <c r="I866" s="1" t="s">
        <v>13141</v>
      </c>
      <c r="J866" s="1" t="s">
        <v>13141</v>
      </c>
      <c r="K866" s="2"/>
      <c r="L866" s="1">
        <v>-6.0</v>
      </c>
      <c r="M866" s="1"/>
      <c r="N866" s="1">
        <v>8.726966666666666</v>
      </c>
      <c r="O866" s="1" t="s">
        <v>10363</v>
      </c>
      <c r="P866" s="1" t="s">
        <v>13142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29</v>
      </c>
      <c r="B867" s="1" t="s">
        <v>17</v>
      </c>
      <c r="C867" s="1">
        <v>633.0</v>
      </c>
      <c r="D867" s="1">
        <v>0.0</v>
      </c>
      <c r="E867" s="2"/>
      <c r="F867" s="1" t="s">
        <v>30</v>
      </c>
      <c r="G867" s="1" t="s">
        <v>31</v>
      </c>
      <c r="H867" s="1" t="s">
        <v>13143</v>
      </c>
      <c r="I867" s="1" t="s">
        <v>13144</v>
      </c>
      <c r="J867" s="1" t="s">
        <v>13144</v>
      </c>
      <c r="K867" s="2"/>
      <c r="L867" s="1">
        <v>-9.0</v>
      </c>
      <c r="M867" s="1"/>
      <c r="N867" s="1">
        <v>10.655366666666668</v>
      </c>
      <c r="O867" s="1" t="s">
        <v>10363</v>
      </c>
      <c r="P867" s="1" t="s">
        <v>13145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24</v>
      </c>
      <c r="B868" s="1" t="s">
        <v>17</v>
      </c>
      <c r="C868" s="1">
        <v>458.0</v>
      </c>
      <c r="D868" s="1">
        <v>114.0</v>
      </c>
      <c r="E868" s="2"/>
      <c r="F868" s="1" t="s">
        <v>18</v>
      </c>
      <c r="G868" s="1" t="s">
        <v>167</v>
      </c>
      <c r="H868" s="1" t="s">
        <v>13146</v>
      </c>
      <c r="I868" s="1" t="s">
        <v>13147</v>
      </c>
      <c r="J868" s="1" t="s">
        <v>13147</v>
      </c>
      <c r="K868" s="2"/>
      <c r="L868" s="1">
        <v>-9.0</v>
      </c>
      <c r="M868" s="1"/>
      <c r="N868" s="1">
        <v>9.584866666666667</v>
      </c>
      <c r="O868" s="1" t="s">
        <v>27</v>
      </c>
      <c r="P868" s="1" t="s">
        <v>13148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24</v>
      </c>
      <c r="B869" s="1" t="s">
        <v>17</v>
      </c>
      <c r="C869" s="1">
        <v>557.0</v>
      </c>
      <c r="D869" s="1">
        <v>0.0</v>
      </c>
      <c r="E869" s="1" t="s">
        <v>13072</v>
      </c>
      <c r="F869" s="1" t="s">
        <v>62</v>
      </c>
      <c r="G869" s="1" t="s">
        <v>31</v>
      </c>
      <c r="H869" s="1" t="s">
        <v>13149</v>
      </c>
      <c r="I869" s="1" t="s">
        <v>13150</v>
      </c>
      <c r="J869" s="1" t="s">
        <v>13151</v>
      </c>
      <c r="K869" s="1" t="s">
        <v>13152</v>
      </c>
      <c r="L869" s="1">
        <v>0.0</v>
      </c>
      <c r="M869" s="1">
        <v>0.01405</v>
      </c>
      <c r="N869" s="1">
        <v>20.590516666666666</v>
      </c>
      <c r="O869" s="1" t="s">
        <v>27</v>
      </c>
      <c r="P869" s="1" t="s">
        <v>13153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29</v>
      </c>
      <c r="B870" s="1" t="s">
        <v>17</v>
      </c>
      <c r="C870" s="1">
        <v>484.0</v>
      </c>
      <c r="D870" s="1">
        <v>0.0</v>
      </c>
      <c r="E870" s="2"/>
      <c r="F870" s="1" t="s">
        <v>30</v>
      </c>
      <c r="G870" s="1" t="s">
        <v>31</v>
      </c>
      <c r="H870" s="1" t="s">
        <v>13154</v>
      </c>
      <c r="I870" s="1" t="s">
        <v>13155</v>
      </c>
      <c r="J870" s="1" t="s">
        <v>13155</v>
      </c>
      <c r="K870" s="2"/>
      <c r="L870" s="1">
        <v>-5.0</v>
      </c>
      <c r="M870" s="1"/>
      <c r="N870" s="1">
        <v>9.310283333333333</v>
      </c>
      <c r="O870" s="1" t="s">
        <v>10363</v>
      </c>
      <c r="P870" s="1" t="s">
        <v>13156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98</v>
      </c>
      <c r="B871" s="1" t="s">
        <v>17</v>
      </c>
      <c r="C871" s="1">
        <v>425.0</v>
      </c>
      <c r="D871" s="1">
        <v>0.0</v>
      </c>
      <c r="E871" s="1" t="s">
        <v>7163</v>
      </c>
      <c r="F871" s="1" t="s">
        <v>30</v>
      </c>
      <c r="G871" s="1" t="s">
        <v>31</v>
      </c>
      <c r="H871" s="1" t="s">
        <v>13157</v>
      </c>
      <c r="I871" s="1" t="s">
        <v>13158</v>
      </c>
      <c r="J871" s="1" t="s">
        <v>13158</v>
      </c>
      <c r="K871" s="2"/>
      <c r="L871" s="1">
        <v>-3.0</v>
      </c>
      <c r="M871" s="1"/>
      <c r="N871" s="1">
        <v>11.6053</v>
      </c>
      <c r="O871" s="1" t="s">
        <v>10363</v>
      </c>
      <c r="P871" s="1" t="s">
        <v>13159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16</v>
      </c>
      <c r="B872" s="1" t="s">
        <v>17</v>
      </c>
      <c r="C872" s="1">
        <v>309.0</v>
      </c>
      <c r="D872" s="1">
        <v>0.0</v>
      </c>
      <c r="E872" s="2"/>
      <c r="F872" s="1" t="s">
        <v>18</v>
      </c>
      <c r="G872" s="1" t="s">
        <v>19</v>
      </c>
      <c r="H872" s="1" t="s">
        <v>13160</v>
      </c>
      <c r="I872" s="1" t="s">
        <v>13161</v>
      </c>
      <c r="J872" s="1" t="s">
        <v>13161</v>
      </c>
      <c r="K872" s="2"/>
      <c r="L872" s="1">
        <v>2.0</v>
      </c>
      <c r="M872" s="1"/>
      <c r="N872" s="1">
        <v>8.8174</v>
      </c>
      <c r="O872" s="1" t="s">
        <v>22</v>
      </c>
      <c r="P872" s="1" t="s">
        <v>13162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29</v>
      </c>
      <c r="B873" s="1" t="s">
        <v>17</v>
      </c>
      <c r="C873" s="1">
        <v>399.0</v>
      </c>
      <c r="D873" s="1">
        <v>0.0</v>
      </c>
      <c r="E873" s="2"/>
      <c r="F873" s="1" t="s">
        <v>30</v>
      </c>
      <c r="G873" s="1" t="s">
        <v>31</v>
      </c>
      <c r="H873" s="1" t="s">
        <v>13163</v>
      </c>
      <c r="I873" s="1" t="s">
        <v>13164</v>
      </c>
      <c r="J873" s="1" t="s">
        <v>13164</v>
      </c>
      <c r="K873" s="2"/>
      <c r="L873" s="1">
        <v>-7.0</v>
      </c>
      <c r="M873" s="1"/>
      <c r="N873" s="1">
        <v>7.141983333333333</v>
      </c>
      <c r="O873" s="1" t="s">
        <v>10363</v>
      </c>
      <c r="P873" s="1" t="s">
        <v>11203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29</v>
      </c>
      <c r="B874" s="1" t="s">
        <v>17</v>
      </c>
      <c r="C874" s="1">
        <v>264.0</v>
      </c>
      <c r="D874" s="1">
        <v>0.0</v>
      </c>
      <c r="E874" s="2"/>
      <c r="F874" s="1" t="s">
        <v>30</v>
      </c>
      <c r="G874" s="1" t="s">
        <v>31</v>
      </c>
      <c r="H874" s="1" t="s">
        <v>13165</v>
      </c>
      <c r="I874" s="1" t="s">
        <v>13166</v>
      </c>
      <c r="J874" s="1" t="s">
        <v>13166</v>
      </c>
      <c r="K874" s="2"/>
      <c r="L874" s="1">
        <v>-4.0</v>
      </c>
      <c r="M874" s="1"/>
      <c r="N874" s="1">
        <v>10.2626</v>
      </c>
      <c r="O874" s="1" t="s">
        <v>10363</v>
      </c>
      <c r="P874" s="1" t="s">
        <v>10385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29</v>
      </c>
      <c r="B875" s="1" t="s">
        <v>17</v>
      </c>
      <c r="C875" s="3">
        <v>369.0</v>
      </c>
      <c r="D875" s="1">
        <v>0.0</v>
      </c>
      <c r="E875" s="2"/>
      <c r="F875" s="1" t="s">
        <v>30</v>
      </c>
      <c r="G875" s="1" t="s">
        <v>31</v>
      </c>
      <c r="H875" s="1" t="s">
        <v>13167</v>
      </c>
      <c r="I875" s="1" t="s">
        <v>13168</v>
      </c>
      <c r="J875" s="1" t="s">
        <v>13168</v>
      </c>
      <c r="K875" s="2"/>
      <c r="L875" s="1">
        <v>-6.0</v>
      </c>
      <c r="M875" s="1"/>
      <c r="N875" s="1">
        <v>8.66265</v>
      </c>
      <c r="O875" s="1" t="s">
        <v>10363</v>
      </c>
      <c r="P875" s="1" t="s">
        <v>13169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29</v>
      </c>
      <c r="B876" s="1" t="s">
        <v>17</v>
      </c>
      <c r="C876" s="1">
        <v>740.0</v>
      </c>
      <c r="D876" s="1">
        <v>0.0</v>
      </c>
      <c r="E876" s="2"/>
      <c r="F876" s="1" t="s">
        <v>30</v>
      </c>
      <c r="G876" s="1" t="s">
        <v>31</v>
      </c>
      <c r="H876" s="1" t="s">
        <v>13170</v>
      </c>
      <c r="I876" s="1" t="s">
        <v>13171</v>
      </c>
      <c r="J876" s="1" t="s">
        <v>13171</v>
      </c>
      <c r="K876" s="2"/>
      <c r="L876" s="1">
        <v>-2.0</v>
      </c>
      <c r="M876" s="1"/>
      <c r="N876" s="1">
        <v>17.347316666666668</v>
      </c>
      <c r="O876" s="1" t="s">
        <v>10363</v>
      </c>
      <c r="P876" s="1" t="s">
        <v>13172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36</v>
      </c>
      <c r="B877" s="1" t="s">
        <v>17</v>
      </c>
      <c r="C877" s="3">
        <v>321.0</v>
      </c>
      <c r="D877" s="1">
        <v>0.0</v>
      </c>
      <c r="E877" s="1" t="s">
        <v>37</v>
      </c>
      <c r="F877" s="1" t="s">
        <v>30</v>
      </c>
      <c r="G877" s="1" t="s">
        <v>31</v>
      </c>
      <c r="H877" s="1" t="s">
        <v>13173</v>
      </c>
      <c r="I877" s="1" t="s">
        <v>13174</v>
      </c>
      <c r="J877" s="1" t="s">
        <v>13174</v>
      </c>
      <c r="K877" s="2"/>
      <c r="L877" s="1">
        <v>-1.0</v>
      </c>
      <c r="M877" s="1"/>
      <c r="N877" s="1">
        <v>13.185266666666667</v>
      </c>
      <c r="O877" s="1" t="s">
        <v>10396</v>
      </c>
      <c r="P877" s="1" t="s">
        <v>13175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24</v>
      </c>
      <c r="B878" s="1" t="s">
        <v>17</v>
      </c>
      <c r="C878" s="1">
        <v>465.0</v>
      </c>
      <c r="D878" s="1">
        <v>133.0</v>
      </c>
      <c r="E878" s="2"/>
      <c r="F878" s="1" t="s">
        <v>18</v>
      </c>
      <c r="G878" s="1" t="s">
        <v>31</v>
      </c>
      <c r="H878" s="1" t="s">
        <v>13176</v>
      </c>
      <c r="I878" s="1" t="s">
        <v>13177</v>
      </c>
      <c r="J878" s="1" t="s">
        <v>13177</v>
      </c>
      <c r="K878" s="2"/>
      <c r="L878" s="1">
        <v>-1.0</v>
      </c>
      <c r="M878" s="1"/>
      <c r="N878" s="1">
        <v>16.902716666666667</v>
      </c>
      <c r="O878" s="1" t="s">
        <v>27</v>
      </c>
      <c r="P878" s="1" t="s">
        <v>13178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36</v>
      </c>
      <c r="B879" s="1" t="s">
        <v>17</v>
      </c>
      <c r="C879" s="1">
        <v>358.0</v>
      </c>
      <c r="D879" s="1">
        <v>0.0</v>
      </c>
      <c r="E879" s="1" t="s">
        <v>37</v>
      </c>
      <c r="F879" s="1" t="s">
        <v>30</v>
      </c>
      <c r="G879" s="1" t="s">
        <v>31</v>
      </c>
      <c r="H879" s="1" t="s">
        <v>13179</v>
      </c>
      <c r="I879" s="1" t="s">
        <v>13180</v>
      </c>
      <c r="J879" s="1" t="s">
        <v>13180</v>
      </c>
      <c r="K879" s="2"/>
      <c r="L879" s="1">
        <v>-7.0</v>
      </c>
      <c r="M879" s="1"/>
      <c r="N879" s="1">
        <v>7.08065</v>
      </c>
      <c r="O879" s="1" t="s">
        <v>10396</v>
      </c>
      <c r="P879" s="1" t="s">
        <v>13181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36</v>
      </c>
      <c r="B880" s="1" t="s">
        <v>17</v>
      </c>
      <c r="C880" s="1">
        <v>224.0</v>
      </c>
      <c r="D880" s="1">
        <v>0.0</v>
      </c>
      <c r="E880" s="1" t="s">
        <v>37</v>
      </c>
      <c r="F880" s="1" t="s">
        <v>30</v>
      </c>
      <c r="G880" s="1" t="s">
        <v>31</v>
      </c>
      <c r="H880" s="1" t="s">
        <v>13182</v>
      </c>
      <c r="I880" s="1" t="s">
        <v>13183</v>
      </c>
      <c r="J880" s="1" t="s">
        <v>13183</v>
      </c>
      <c r="K880" s="2"/>
      <c r="L880" s="1">
        <v>-8.0</v>
      </c>
      <c r="M880" s="1"/>
      <c r="N880" s="1">
        <v>6.337933333333333</v>
      </c>
      <c r="O880" s="1" t="s">
        <v>10396</v>
      </c>
      <c r="P880" s="1" t="s">
        <v>13184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16</v>
      </c>
      <c r="B881" s="1" t="s">
        <v>17</v>
      </c>
      <c r="C881" s="3">
        <v>59.0</v>
      </c>
      <c r="D881" s="1">
        <v>0.0</v>
      </c>
      <c r="E881" s="2"/>
      <c r="F881" s="1" t="s">
        <v>18</v>
      </c>
      <c r="G881" s="1" t="s">
        <v>19</v>
      </c>
      <c r="H881" s="1" t="s">
        <v>13185</v>
      </c>
      <c r="I881" s="1" t="s">
        <v>13186</v>
      </c>
      <c r="J881" s="1" t="s">
        <v>13186</v>
      </c>
      <c r="K881" s="2"/>
      <c r="L881" s="1">
        <v>-5.0</v>
      </c>
      <c r="M881" s="1"/>
      <c r="N881" s="1">
        <v>0.7477333333333334</v>
      </c>
      <c r="O881" s="1" t="s">
        <v>22</v>
      </c>
      <c r="P881" s="1" t="s">
        <v>13187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24</v>
      </c>
      <c r="B882" s="1" t="s">
        <v>17</v>
      </c>
      <c r="C882" s="1">
        <v>199.0</v>
      </c>
      <c r="D882" s="1">
        <v>50.0</v>
      </c>
      <c r="E882" s="2"/>
      <c r="F882" s="1" t="s">
        <v>18</v>
      </c>
      <c r="G882" s="1" t="s">
        <v>31</v>
      </c>
      <c r="H882" s="1" t="s">
        <v>13188</v>
      </c>
      <c r="I882" s="1" t="s">
        <v>13189</v>
      </c>
      <c r="J882" s="1" t="s">
        <v>13189</v>
      </c>
      <c r="K882" s="2"/>
      <c r="L882" s="1">
        <v>-12.0</v>
      </c>
      <c r="M882" s="1"/>
      <c r="N882" s="1">
        <v>6.7732</v>
      </c>
      <c r="O882" s="1" t="s">
        <v>27</v>
      </c>
      <c r="P882" s="1" t="s">
        <v>10548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24</v>
      </c>
      <c r="B883" s="1" t="s">
        <v>17</v>
      </c>
      <c r="C883" s="1">
        <v>299.0</v>
      </c>
      <c r="D883" s="1">
        <v>75.0</v>
      </c>
      <c r="E883" s="2"/>
      <c r="F883" s="1" t="s">
        <v>18</v>
      </c>
      <c r="G883" s="1" t="s">
        <v>31</v>
      </c>
      <c r="H883" s="1" t="s">
        <v>13190</v>
      </c>
      <c r="I883" s="1" t="s">
        <v>13191</v>
      </c>
      <c r="J883" s="1" t="s">
        <v>13191</v>
      </c>
      <c r="K883" s="2"/>
      <c r="L883" s="1">
        <v>-7.0</v>
      </c>
      <c r="M883" s="1"/>
      <c r="N883" s="1">
        <v>18.551666666666666</v>
      </c>
      <c r="O883" s="1" t="s">
        <v>27</v>
      </c>
      <c r="P883" s="1" t="s">
        <v>13192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29</v>
      </c>
      <c r="B884" s="1" t="s">
        <v>17</v>
      </c>
      <c r="C884" s="1">
        <v>638.0</v>
      </c>
      <c r="D884" s="1">
        <v>0.0</v>
      </c>
      <c r="E884" s="2"/>
      <c r="F884" s="1" t="s">
        <v>30</v>
      </c>
      <c r="G884" s="1" t="s">
        <v>31</v>
      </c>
      <c r="H884" s="1" t="s">
        <v>13193</v>
      </c>
      <c r="I884" s="1" t="s">
        <v>13194</v>
      </c>
      <c r="J884" s="1" t="s">
        <v>13194</v>
      </c>
      <c r="K884" s="2"/>
      <c r="L884" s="1">
        <v>-9.0</v>
      </c>
      <c r="M884" s="1"/>
      <c r="N884" s="1">
        <v>10.6114</v>
      </c>
      <c r="O884" s="1" t="s">
        <v>10363</v>
      </c>
      <c r="P884" s="1" t="s">
        <v>13195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29</v>
      </c>
      <c r="B885" s="1" t="s">
        <v>17</v>
      </c>
      <c r="C885" s="3">
        <v>369.0</v>
      </c>
      <c r="D885" s="1">
        <v>0.0</v>
      </c>
      <c r="E885" s="2"/>
      <c r="F885" s="1" t="s">
        <v>30</v>
      </c>
      <c r="G885" s="1" t="s">
        <v>31</v>
      </c>
      <c r="H885" s="1" t="s">
        <v>13196</v>
      </c>
      <c r="I885" s="1" t="s">
        <v>13197</v>
      </c>
      <c r="J885" s="1" t="s">
        <v>13197</v>
      </c>
      <c r="K885" s="2"/>
      <c r="L885" s="1">
        <v>-5.0</v>
      </c>
      <c r="M885" s="1"/>
      <c r="N885" s="1">
        <v>9.467666666666666</v>
      </c>
      <c r="O885" s="1" t="s">
        <v>10363</v>
      </c>
      <c r="P885" s="1" t="s">
        <v>13198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24</v>
      </c>
      <c r="B886" s="1" t="s">
        <v>17</v>
      </c>
      <c r="C886" s="1">
        <v>398.0</v>
      </c>
      <c r="D886" s="1">
        <v>100.0</v>
      </c>
      <c r="E886" s="2"/>
      <c r="F886" s="1" t="s">
        <v>18</v>
      </c>
      <c r="G886" s="1" t="s">
        <v>167</v>
      </c>
      <c r="H886" s="1" t="s">
        <v>13199</v>
      </c>
      <c r="I886" s="1" t="s">
        <v>13200</v>
      </c>
      <c r="J886" s="1" t="s">
        <v>13200</v>
      </c>
      <c r="K886" s="2"/>
      <c r="L886" s="1">
        <v>-3.0</v>
      </c>
      <c r="M886" s="1"/>
      <c r="N886" s="1">
        <v>28.267666666666667</v>
      </c>
      <c r="O886" s="1" t="s">
        <v>27</v>
      </c>
      <c r="P886" s="1" t="s">
        <v>13201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24</v>
      </c>
      <c r="B887" s="1" t="s">
        <v>17</v>
      </c>
      <c r="C887" s="1">
        <v>398.0</v>
      </c>
      <c r="D887" s="1">
        <v>100.0</v>
      </c>
      <c r="E887" s="2"/>
      <c r="F887" s="1" t="s">
        <v>18</v>
      </c>
      <c r="G887" s="1" t="s">
        <v>31</v>
      </c>
      <c r="H887" s="1" t="s">
        <v>13202</v>
      </c>
      <c r="I887" s="1" t="s">
        <v>13203</v>
      </c>
      <c r="J887" s="1" t="s">
        <v>13203</v>
      </c>
      <c r="K887" s="2"/>
      <c r="L887" s="1">
        <v>-5.0</v>
      </c>
      <c r="M887" s="1"/>
      <c r="N887" s="1">
        <v>13.34905</v>
      </c>
      <c r="O887" s="1" t="s">
        <v>27</v>
      </c>
      <c r="P887" s="1" t="s">
        <v>13204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24</v>
      </c>
      <c r="B888" s="1" t="s">
        <v>17</v>
      </c>
      <c r="C888" s="1">
        <v>444.0</v>
      </c>
      <c r="D888" s="1">
        <v>0.0</v>
      </c>
      <c r="E888" s="1" t="s">
        <v>13072</v>
      </c>
      <c r="F888" s="1" t="s">
        <v>62</v>
      </c>
      <c r="G888" s="1" t="s">
        <v>31</v>
      </c>
      <c r="H888" s="1" t="s">
        <v>13205</v>
      </c>
      <c r="I888" s="1" t="s">
        <v>13206</v>
      </c>
      <c r="J888" s="1" t="s">
        <v>13207</v>
      </c>
      <c r="K888" s="1" t="s">
        <v>13208</v>
      </c>
      <c r="L888" s="1">
        <v>11.0</v>
      </c>
      <c r="M888" s="1">
        <v>0.010966666666666666</v>
      </c>
      <c r="N888" s="1">
        <v>16.4037</v>
      </c>
      <c r="O888" s="1" t="s">
        <v>27</v>
      </c>
      <c r="P888" s="1" t="s">
        <v>13209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24</v>
      </c>
      <c r="B889" s="1" t="s">
        <v>17</v>
      </c>
      <c r="C889" s="1">
        <v>985.0</v>
      </c>
      <c r="D889" s="1">
        <v>0.0</v>
      </c>
      <c r="E889" s="1" t="s">
        <v>13072</v>
      </c>
      <c r="F889" s="1" t="s">
        <v>62</v>
      </c>
      <c r="G889" s="1" t="s">
        <v>31</v>
      </c>
      <c r="H889" s="1" t="s">
        <v>13210</v>
      </c>
      <c r="I889" s="1" t="s">
        <v>13211</v>
      </c>
      <c r="J889" s="1" t="s">
        <v>13212</v>
      </c>
      <c r="K889" s="1" t="s">
        <v>13213</v>
      </c>
      <c r="L889" s="1">
        <v>-3.0</v>
      </c>
      <c r="M889" s="1">
        <v>0.009583333333333333</v>
      </c>
      <c r="N889" s="1">
        <v>14.702966666666667</v>
      </c>
      <c r="O889" s="1" t="s">
        <v>27</v>
      </c>
      <c r="P889" s="1" t="s">
        <v>13214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29</v>
      </c>
      <c r="B890" s="1" t="s">
        <v>17</v>
      </c>
      <c r="C890" s="1">
        <v>369.0</v>
      </c>
      <c r="D890" s="1">
        <v>0.0</v>
      </c>
      <c r="E890" s="2"/>
      <c r="F890" s="1" t="s">
        <v>30</v>
      </c>
      <c r="G890" s="1" t="s">
        <v>19</v>
      </c>
      <c r="H890" s="1" t="s">
        <v>13215</v>
      </c>
      <c r="I890" s="1" t="s">
        <v>13216</v>
      </c>
      <c r="J890" s="1" t="s">
        <v>13216</v>
      </c>
      <c r="K890" s="2"/>
      <c r="L890" s="1">
        <v>-3.0</v>
      </c>
      <c r="M890" s="1"/>
      <c r="N890" s="1">
        <v>11.979066666666666</v>
      </c>
      <c r="O890" s="1" t="s">
        <v>10363</v>
      </c>
      <c r="P890" s="1" t="s">
        <v>13169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24</v>
      </c>
      <c r="B891" s="1" t="s">
        <v>17</v>
      </c>
      <c r="C891" s="1">
        <v>219.0</v>
      </c>
      <c r="D891" s="1">
        <v>50.0</v>
      </c>
      <c r="E891" s="2"/>
      <c r="F891" s="1" t="s">
        <v>18</v>
      </c>
      <c r="G891" s="1" t="s">
        <v>19</v>
      </c>
      <c r="H891" s="1" t="s">
        <v>13217</v>
      </c>
      <c r="I891" s="1" t="s">
        <v>13218</v>
      </c>
      <c r="J891" s="1" t="s">
        <v>13218</v>
      </c>
      <c r="K891" s="2"/>
      <c r="L891" s="1">
        <v>-2.0</v>
      </c>
      <c r="M891" s="1"/>
      <c r="N891" s="1">
        <v>16.886183333333335</v>
      </c>
      <c r="O891" s="1" t="s">
        <v>27</v>
      </c>
      <c r="P891" s="1" t="s">
        <v>13219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98</v>
      </c>
      <c r="B892" s="1" t="s">
        <v>17</v>
      </c>
      <c r="C892" s="1">
        <v>843.0</v>
      </c>
      <c r="D892" s="1">
        <v>0.0</v>
      </c>
      <c r="E892" s="1" t="s">
        <v>13220</v>
      </c>
      <c r="F892" s="1" t="s">
        <v>30</v>
      </c>
      <c r="G892" s="1" t="s">
        <v>31</v>
      </c>
      <c r="H892" s="1" t="s">
        <v>13221</v>
      </c>
      <c r="I892" s="1" t="s">
        <v>13222</v>
      </c>
      <c r="J892" s="1" t="s">
        <v>13222</v>
      </c>
      <c r="K892" s="2"/>
      <c r="L892" s="1">
        <v>-1.0</v>
      </c>
      <c r="M892" s="1"/>
      <c r="N892" s="1">
        <v>18.50905</v>
      </c>
      <c r="O892" s="1" t="s">
        <v>10363</v>
      </c>
      <c r="P892" s="1" t="s">
        <v>13223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24</v>
      </c>
      <c r="B893" s="1" t="s">
        <v>17</v>
      </c>
      <c r="C893" s="1">
        <v>199.0</v>
      </c>
      <c r="D893" s="1">
        <v>50.0</v>
      </c>
      <c r="E893" s="2"/>
      <c r="F893" s="1" t="s">
        <v>18</v>
      </c>
      <c r="G893" s="1" t="s">
        <v>19</v>
      </c>
      <c r="H893" s="1" t="s">
        <v>13224</v>
      </c>
      <c r="I893" s="1" t="s">
        <v>13225</v>
      </c>
      <c r="J893" s="1" t="s">
        <v>13225</v>
      </c>
      <c r="K893" s="2"/>
      <c r="L893" s="1">
        <v>0.0</v>
      </c>
      <c r="M893" s="1"/>
      <c r="N893" s="1">
        <v>32.0732</v>
      </c>
      <c r="O893" s="1" t="s">
        <v>27</v>
      </c>
      <c r="P893" s="1" t="s">
        <v>13226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36</v>
      </c>
      <c r="B894" s="1" t="s">
        <v>17</v>
      </c>
      <c r="C894" s="1">
        <v>373.0</v>
      </c>
      <c r="D894" s="1">
        <v>0.0</v>
      </c>
      <c r="E894" s="1" t="s">
        <v>37</v>
      </c>
      <c r="F894" s="1" t="s">
        <v>30</v>
      </c>
      <c r="G894" s="1" t="s">
        <v>31</v>
      </c>
      <c r="H894" s="1" t="s">
        <v>13227</v>
      </c>
      <c r="I894" s="1" t="s">
        <v>13228</v>
      </c>
      <c r="J894" s="1" t="s">
        <v>13228</v>
      </c>
      <c r="K894" s="2"/>
      <c r="L894" s="1">
        <v>-4.0</v>
      </c>
      <c r="M894" s="1"/>
      <c r="N894" s="1">
        <v>10.4127</v>
      </c>
      <c r="O894" s="1" t="s">
        <v>10396</v>
      </c>
      <c r="P894" s="1" t="s">
        <v>13229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29</v>
      </c>
      <c r="B895" s="1" t="s">
        <v>354</v>
      </c>
      <c r="C895" s="1">
        <v>264.0</v>
      </c>
      <c r="D895" s="1">
        <v>0.0</v>
      </c>
      <c r="E895" s="2"/>
      <c r="F895" s="1" t="s">
        <v>30</v>
      </c>
      <c r="G895" s="1" t="s">
        <v>31</v>
      </c>
      <c r="H895" s="1" t="s">
        <v>13230</v>
      </c>
      <c r="I895" s="1" t="s">
        <v>13231</v>
      </c>
      <c r="J895" s="1" t="s">
        <v>13231</v>
      </c>
      <c r="K895" s="2"/>
      <c r="L895" s="1">
        <v>-5.0</v>
      </c>
      <c r="M895" s="1"/>
      <c r="N895" s="1">
        <v>9.6575</v>
      </c>
      <c r="O895" s="1" t="s">
        <v>10363</v>
      </c>
      <c r="P895" s="1" t="s">
        <v>11127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29</v>
      </c>
      <c r="B896" s="1" t="s">
        <v>354</v>
      </c>
      <c r="C896" s="1">
        <v>264.0</v>
      </c>
      <c r="D896" s="1">
        <v>0.0</v>
      </c>
      <c r="E896" s="2"/>
      <c r="F896" s="1" t="s">
        <v>30</v>
      </c>
      <c r="G896" s="1" t="s">
        <v>31</v>
      </c>
      <c r="H896" s="1" t="s">
        <v>13232</v>
      </c>
      <c r="I896" s="1" t="s">
        <v>13233</v>
      </c>
      <c r="J896" s="1" t="s">
        <v>13233</v>
      </c>
      <c r="K896" s="2"/>
      <c r="L896" s="1">
        <v>-7.0</v>
      </c>
      <c r="M896" s="1"/>
      <c r="N896" s="1">
        <v>7.240633333333333</v>
      </c>
      <c r="O896" s="1" t="s">
        <v>10363</v>
      </c>
      <c r="P896" s="1" t="s">
        <v>11074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24</v>
      </c>
      <c r="B897" s="1" t="s">
        <v>17</v>
      </c>
      <c r="C897" s="1">
        <v>247.0</v>
      </c>
      <c r="D897" s="1">
        <v>62.0</v>
      </c>
      <c r="E897" s="2"/>
      <c r="F897" s="1" t="s">
        <v>18</v>
      </c>
      <c r="G897" s="1" t="s">
        <v>31</v>
      </c>
      <c r="H897" s="1" t="s">
        <v>13234</v>
      </c>
      <c r="I897" s="1" t="s">
        <v>13235</v>
      </c>
      <c r="J897" s="1" t="s">
        <v>13235</v>
      </c>
      <c r="K897" s="2"/>
      <c r="L897" s="1">
        <v>-8.0</v>
      </c>
      <c r="M897" s="1"/>
      <c r="N897" s="1">
        <v>9.887016666666666</v>
      </c>
      <c r="O897" s="1" t="s">
        <v>27</v>
      </c>
      <c r="P897" s="1" t="s">
        <v>13236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98</v>
      </c>
      <c r="B898" s="1" t="s">
        <v>354</v>
      </c>
      <c r="C898" s="3">
        <v>603.0</v>
      </c>
      <c r="D898" s="1">
        <v>0.0</v>
      </c>
      <c r="E898" s="1" t="s">
        <v>2752</v>
      </c>
      <c r="F898" s="1" t="s">
        <v>30</v>
      </c>
      <c r="G898" s="1" t="s">
        <v>31</v>
      </c>
      <c r="H898" s="1" t="s">
        <v>13237</v>
      </c>
      <c r="I898" s="1" t="s">
        <v>13238</v>
      </c>
      <c r="J898" s="1" t="s">
        <v>13238</v>
      </c>
      <c r="K898" s="2"/>
      <c r="L898" s="1">
        <v>-7.0</v>
      </c>
      <c r="M898" s="1"/>
      <c r="N898" s="1">
        <v>12.158816666666667</v>
      </c>
      <c r="O898" s="1" t="s">
        <v>10363</v>
      </c>
      <c r="P898" s="1" t="s">
        <v>13239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24</v>
      </c>
      <c r="B899" s="1" t="s">
        <v>17</v>
      </c>
      <c r="C899" s="1">
        <v>329.0</v>
      </c>
      <c r="D899" s="1">
        <v>0.0</v>
      </c>
      <c r="E899" s="1" t="s">
        <v>13072</v>
      </c>
      <c r="F899" s="1" t="s">
        <v>62</v>
      </c>
      <c r="G899" s="1" t="s">
        <v>19</v>
      </c>
      <c r="H899" s="1" t="s">
        <v>13240</v>
      </c>
      <c r="I899" s="1" t="s">
        <v>13241</v>
      </c>
      <c r="J899" s="1" t="s">
        <v>13242</v>
      </c>
      <c r="K899" s="1" t="s">
        <v>13243</v>
      </c>
      <c r="L899" s="1">
        <v>-7.0</v>
      </c>
      <c r="M899" s="1">
        <v>0.009533333333333333</v>
      </c>
      <c r="N899" s="1">
        <v>11.084616666666667</v>
      </c>
      <c r="O899" s="1" t="s">
        <v>27</v>
      </c>
      <c r="P899" s="1" t="s">
        <v>13244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24</v>
      </c>
      <c r="B900" s="1" t="s">
        <v>17</v>
      </c>
      <c r="C900" s="1">
        <v>245.0</v>
      </c>
      <c r="D900" s="1">
        <v>61.0</v>
      </c>
      <c r="E900" s="2"/>
      <c r="F900" s="1" t="s">
        <v>18</v>
      </c>
      <c r="G900" s="1" t="s">
        <v>31</v>
      </c>
      <c r="H900" s="1" t="s">
        <v>13245</v>
      </c>
      <c r="I900" s="1" t="s">
        <v>13246</v>
      </c>
      <c r="J900" s="1" t="s">
        <v>13246</v>
      </c>
      <c r="K900" s="2"/>
      <c r="L900" s="1">
        <v>-11.0</v>
      </c>
      <c r="M900" s="1"/>
      <c r="N900" s="1">
        <v>7.744633333333334</v>
      </c>
      <c r="O900" s="1" t="s">
        <v>27</v>
      </c>
      <c r="P900" s="1" t="s">
        <v>13247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29</v>
      </c>
      <c r="B901" s="1" t="s">
        <v>354</v>
      </c>
      <c r="C901" s="1">
        <v>1009.0</v>
      </c>
      <c r="D901" s="1">
        <v>0.0</v>
      </c>
      <c r="E901" s="2"/>
      <c r="F901" s="1" t="s">
        <v>30</v>
      </c>
      <c r="G901" s="1" t="s">
        <v>31</v>
      </c>
      <c r="H901" s="1" t="s">
        <v>13248</v>
      </c>
      <c r="I901" s="1" t="s">
        <v>13249</v>
      </c>
      <c r="J901" s="1" t="s">
        <v>13249</v>
      </c>
      <c r="K901" s="2"/>
      <c r="L901" s="1">
        <v>7.0</v>
      </c>
      <c r="M901" s="1"/>
      <c r="N901" s="1">
        <v>27.731866666666665</v>
      </c>
      <c r="O901" s="1" t="s">
        <v>10363</v>
      </c>
      <c r="P901" s="1" t="s">
        <v>13250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29</v>
      </c>
      <c r="B902" s="1" t="s">
        <v>354</v>
      </c>
      <c r="C902" s="1">
        <v>578.0</v>
      </c>
      <c r="D902" s="1">
        <v>0.0</v>
      </c>
      <c r="E902" s="2"/>
      <c r="F902" s="1" t="s">
        <v>30</v>
      </c>
      <c r="G902" s="1" t="s">
        <v>31</v>
      </c>
      <c r="H902" s="1" t="s">
        <v>13251</v>
      </c>
      <c r="I902" s="1" t="s">
        <v>13252</v>
      </c>
      <c r="J902" s="1" t="s">
        <v>13252</v>
      </c>
      <c r="K902" s="2"/>
      <c r="L902" s="1">
        <v>-6.0</v>
      </c>
      <c r="M902" s="1"/>
      <c r="N902" s="1">
        <v>13.753</v>
      </c>
      <c r="O902" s="1" t="s">
        <v>10363</v>
      </c>
      <c r="P902" s="1" t="s">
        <v>13253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24</v>
      </c>
      <c r="B903" s="1" t="s">
        <v>17</v>
      </c>
      <c r="C903" s="1">
        <v>124.0</v>
      </c>
      <c r="D903" s="1">
        <v>15.0</v>
      </c>
      <c r="E903" s="2"/>
      <c r="F903" s="1" t="s">
        <v>18</v>
      </c>
      <c r="G903" s="1" t="s">
        <v>167</v>
      </c>
      <c r="H903" s="1" t="s">
        <v>13254</v>
      </c>
      <c r="I903" s="1" t="s">
        <v>13255</v>
      </c>
      <c r="J903" s="1" t="s">
        <v>13255</v>
      </c>
      <c r="K903" s="2"/>
      <c r="L903" s="1">
        <v>-14.0</v>
      </c>
      <c r="M903" s="1"/>
      <c r="N903" s="1">
        <v>5.2839833333333335</v>
      </c>
      <c r="O903" s="1" t="s">
        <v>27</v>
      </c>
      <c r="P903" s="1" t="s">
        <v>13256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36</v>
      </c>
      <c r="B904" s="1" t="s">
        <v>17</v>
      </c>
      <c r="C904" s="1">
        <v>533.0</v>
      </c>
      <c r="D904" s="1">
        <v>0.0</v>
      </c>
      <c r="E904" s="1" t="s">
        <v>37</v>
      </c>
      <c r="F904" s="1" t="s">
        <v>30</v>
      </c>
      <c r="G904" s="1" t="s">
        <v>31</v>
      </c>
      <c r="H904" s="1" t="s">
        <v>13257</v>
      </c>
      <c r="I904" s="1" t="s">
        <v>13258</v>
      </c>
      <c r="J904" s="1" t="s">
        <v>13258</v>
      </c>
      <c r="K904" s="2"/>
      <c r="L904" s="1">
        <v>-4.0</v>
      </c>
      <c r="M904" s="1"/>
      <c r="N904" s="1">
        <v>15.636933333333333</v>
      </c>
      <c r="O904" s="1" t="s">
        <v>10396</v>
      </c>
      <c r="P904" s="1" t="s">
        <v>13259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24</v>
      </c>
      <c r="B905" s="1" t="s">
        <v>17</v>
      </c>
      <c r="C905" s="1">
        <v>226.0</v>
      </c>
      <c r="D905" s="1">
        <v>24.0</v>
      </c>
      <c r="E905" s="1" t="s">
        <v>13072</v>
      </c>
      <c r="F905" s="1" t="s">
        <v>62</v>
      </c>
      <c r="G905" s="1" t="s">
        <v>31</v>
      </c>
      <c r="H905" s="1" t="s">
        <v>13260</v>
      </c>
      <c r="I905" s="1" t="s">
        <v>13261</v>
      </c>
      <c r="J905" s="1" t="s">
        <v>13262</v>
      </c>
      <c r="K905" s="1" t="s">
        <v>13263</v>
      </c>
      <c r="L905" s="1">
        <v>-1.0</v>
      </c>
      <c r="M905" s="1">
        <v>0.015166666666666667</v>
      </c>
      <c r="N905" s="1">
        <v>15.14905</v>
      </c>
      <c r="O905" s="1" t="s">
        <v>27</v>
      </c>
      <c r="P905" s="1" t="s">
        <v>13264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98</v>
      </c>
      <c r="B906" s="1" t="s">
        <v>354</v>
      </c>
      <c r="C906" s="1">
        <v>264.0</v>
      </c>
      <c r="D906" s="1">
        <v>0.0</v>
      </c>
      <c r="E906" s="1" t="s">
        <v>13265</v>
      </c>
      <c r="F906" s="1" t="s">
        <v>30</v>
      </c>
      <c r="G906" s="1" t="s">
        <v>31</v>
      </c>
      <c r="H906" s="1" t="s">
        <v>13266</v>
      </c>
      <c r="I906" s="1" t="s">
        <v>13267</v>
      </c>
      <c r="J906" s="1" t="s">
        <v>13267</v>
      </c>
      <c r="K906" s="2"/>
      <c r="L906" s="1">
        <v>-3.0</v>
      </c>
      <c r="M906" s="1"/>
      <c r="N906" s="1">
        <v>11.414316666666666</v>
      </c>
      <c r="O906" s="1" t="s">
        <v>10363</v>
      </c>
      <c r="P906" s="1" t="s">
        <v>13268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36</v>
      </c>
      <c r="B907" s="1" t="s">
        <v>17</v>
      </c>
      <c r="C907" s="1">
        <v>455.0</v>
      </c>
      <c r="D907" s="1">
        <v>0.0</v>
      </c>
      <c r="E907" s="1" t="s">
        <v>37</v>
      </c>
      <c r="F907" s="1" t="s">
        <v>30</v>
      </c>
      <c r="G907" s="1" t="s">
        <v>31</v>
      </c>
      <c r="H907" s="1" t="s">
        <v>13269</v>
      </c>
      <c r="I907" s="1" t="s">
        <v>13270</v>
      </c>
      <c r="J907" s="1" t="s">
        <v>13270</v>
      </c>
      <c r="K907" s="2"/>
      <c r="L907" s="1">
        <v>-2.0</v>
      </c>
      <c r="M907" s="1"/>
      <c r="N907" s="1">
        <v>12.298066666666667</v>
      </c>
      <c r="O907" s="1" t="s">
        <v>10396</v>
      </c>
      <c r="P907" s="1" t="s">
        <v>13271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36</v>
      </c>
      <c r="B908" s="1" t="s">
        <v>17</v>
      </c>
      <c r="C908" s="3">
        <v>1056.0</v>
      </c>
      <c r="D908" s="1">
        <v>0.0</v>
      </c>
      <c r="E908" s="1" t="s">
        <v>37</v>
      </c>
      <c r="F908" s="1" t="s">
        <v>30</v>
      </c>
      <c r="G908" s="1" t="s">
        <v>31</v>
      </c>
      <c r="H908" s="1" t="s">
        <v>13272</v>
      </c>
      <c r="I908" s="1" t="s">
        <v>13273</v>
      </c>
      <c r="J908" s="1" t="s">
        <v>13273</v>
      </c>
      <c r="K908" s="2"/>
      <c r="L908" s="1">
        <v>7.0</v>
      </c>
      <c r="M908" s="1"/>
      <c r="N908" s="1">
        <v>27.601033333333334</v>
      </c>
      <c r="O908" s="1" t="s">
        <v>10396</v>
      </c>
      <c r="P908" s="1" t="s">
        <v>13274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24</v>
      </c>
      <c r="B909" s="1" t="s">
        <v>17</v>
      </c>
      <c r="C909" s="1">
        <v>365.0</v>
      </c>
      <c r="D909" s="1">
        <v>0.0</v>
      </c>
      <c r="E909" s="1" t="s">
        <v>13072</v>
      </c>
      <c r="F909" s="1" t="s">
        <v>62</v>
      </c>
      <c r="G909" s="1" t="s">
        <v>31</v>
      </c>
      <c r="H909" s="1" t="s">
        <v>13275</v>
      </c>
      <c r="I909" s="1" t="s">
        <v>13276</v>
      </c>
      <c r="J909" s="1" t="s">
        <v>13277</v>
      </c>
      <c r="K909" s="1" t="s">
        <v>13278</v>
      </c>
      <c r="L909" s="1">
        <v>0.0</v>
      </c>
      <c r="M909" s="1">
        <v>0.012916666666666667</v>
      </c>
      <c r="N909" s="1">
        <v>14.058783333333333</v>
      </c>
      <c r="O909" s="1" t="s">
        <v>27</v>
      </c>
      <c r="P909" s="1" t="s">
        <v>13279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24</v>
      </c>
      <c r="B910" s="1" t="s">
        <v>17</v>
      </c>
      <c r="C910" s="1">
        <v>498.0</v>
      </c>
      <c r="D910" s="1">
        <v>0.0</v>
      </c>
      <c r="E910" s="1" t="s">
        <v>37</v>
      </c>
      <c r="F910" s="1" t="s">
        <v>62</v>
      </c>
      <c r="G910" s="1" t="s">
        <v>31</v>
      </c>
      <c r="H910" s="1" t="s">
        <v>13280</v>
      </c>
      <c r="I910" s="1" t="s">
        <v>13281</v>
      </c>
      <c r="J910" s="1" t="s">
        <v>13282</v>
      </c>
      <c r="K910" s="1" t="s">
        <v>13283</v>
      </c>
      <c r="L910" s="1">
        <v>14.0</v>
      </c>
      <c r="M910" s="1">
        <v>5.9831</v>
      </c>
      <c r="N910" s="1">
        <v>14.836216666666667</v>
      </c>
      <c r="O910" s="1" t="s">
        <v>27</v>
      </c>
      <c r="P910" s="1" t="s">
        <v>13284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29</v>
      </c>
      <c r="B911" s="1" t="s">
        <v>354</v>
      </c>
      <c r="C911" s="1">
        <v>329.0</v>
      </c>
      <c r="D911" s="1">
        <v>0.0</v>
      </c>
      <c r="E911" s="2"/>
      <c r="F911" s="1" t="s">
        <v>30</v>
      </c>
      <c r="G911" s="1" t="s">
        <v>19</v>
      </c>
      <c r="H911" s="1" t="s">
        <v>13285</v>
      </c>
      <c r="I911" s="1" t="s">
        <v>13286</v>
      </c>
      <c r="J911" s="1" t="s">
        <v>13286</v>
      </c>
      <c r="K911" s="2"/>
      <c r="L911" s="1">
        <v>-4.0</v>
      </c>
      <c r="M911" s="1"/>
      <c r="N911" s="1">
        <v>10.23135</v>
      </c>
      <c r="O911" s="1" t="s">
        <v>10363</v>
      </c>
      <c r="P911" s="1" t="s">
        <v>11184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98</v>
      </c>
      <c r="B912" s="1" t="s">
        <v>354</v>
      </c>
      <c r="C912" s="1">
        <v>343.0</v>
      </c>
      <c r="D912" s="1">
        <v>0.0</v>
      </c>
      <c r="E912" s="1" t="s">
        <v>5186</v>
      </c>
      <c r="F912" s="1" t="s">
        <v>30</v>
      </c>
      <c r="G912" s="1" t="s">
        <v>31</v>
      </c>
      <c r="H912" s="1" t="s">
        <v>13287</v>
      </c>
      <c r="I912" s="1" t="s">
        <v>13288</v>
      </c>
      <c r="J912" s="1" t="s">
        <v>13288</v>
      </c>
      <c r="K912" s="2"/>
      <c r="L912" s="1">
        <v>-7.0</v>
      </c>
      <c r="M912" s="1"/>
      <c r="N912" s="1">
        <v>7.418833333333334</v>
      </c>
      <c r="O912" s="1" t="s">
        <v>10363</v>
      </c>
      <c r="P912" s="1" t="s">
        <v>13289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36</v>
      </c>
      <c r="B913" s="1" t="s">
        <v>17</v>
      </c>
      <c r="C913" s="1">
        <v>264.0</v>
      </c>
      <c r="D913" s="1">
        <v>0.0</v>
      </c>
      <c r="E913" s="1" t="s">
        <v>37</v>
      </c>
      <c r="F913" s="1" t="s">
        <v>30</v>
      </c>
      <c r="G913" s="1" t="s">
        <v>31</v>
      </c>
      <c r="H913" s="1" t="s">
        <v>13290</v>
      </c>
      <c r="I913" s="1" t="s">
        <v>13291</v>
      </c>
      <c r="J913" s="1" t="s">
        <v>13291</v>
      </c>
      <c r="K913" s="2"/>
      <c r="L913" s="1">
        <v>-6.0</v>
      </c>
      <c r="M913" s="1"/>
      <c r="N913" s="1">
        <v>8.188183333333333</v>
      </c>
      <c r="O913" s="1" t="s">
        <v>10396</v>
      </c>
      <c r="P913" s="1" t="s">
        <v>10663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16</v>
      </c>
      <c r="B914" s="1" t="s">
        <v>17</v>
      </c>
      <c r="C914" s="1">
        <v>249.0</v>
      </c>
      <c r="D914" s="1">
        <v>0.0</v>
      </c>
      <c r="E914" s="2"/>
      <c r="F914" s="1" t="s">
        <v>18</v>
      </c>
      <c r="G914" s="1" t="s">
        <v>19</v>
      </c>
      <c r="H914" s="1" t="s">
        <v>13292</v>
      </c>
      <c r="I914" s="1" t="s">
        <v>13293</v>
      </c>
      <c r="J914" s="1" t="s">
        <v>13293</v>
      </c>
      <c r="K914" s="2"/>
      <c r="L914" s="1">
        <v>1.0</v>
      </c>
      <c r="M914" s="1"/>
      <c r="N914" s="1">
        <v>7.29495</v>
      </c>
      <c r="O914" s="1" t="s">
        <v>22</v>
      </c>
      <c r="P914" s="1" t="s">
        <v>13294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36</v>
      </c>
      <c r="B915" s="1" t="s">
        <v>17</v>
      </c>
      <c r="C915" s="1">
        <v>264.0</v>
      </c>
      <c r="D915" s="1">
        <v>0.0</v>
      </c>
      <c r="E915" s="1" t="s">
        <v>37</v>
      </c>
      <c r="F915" s="1" t="s">
        <v>30</v>
      </c>
      <c r="G915" s="1" t="s">
        <v>31</v>
      </c>
      <c r="H915" s="1" t="s">
        <v>13295</v>
      </c>
      <c r="I915" s="1" t="s">
        <v>13296</v>
      </c>
      <c r="J915" s="1" t="s">
        <v>13296</v>
      </c>
      <c r="K915" s="2"/>
      <c r="L915" s="1">
        <v>-8.0</v>
      </c>
      <c r="M915" s="1"/>
      <c r="N915" s="1">
        <v>6.601233333333333</v>
      </c>
      <c r="O915" s="1" t="s">
        <v>10396</v>
      </c>
      <c r="P915" s="1" t="s">
        <v>13297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24</v>
      </c>
      <c r="B916" s="1" t="s">
        <v>17</v>
      </c>
      <c r="C916" s="1">
        <v>406.0</v>
      </c>
      <c r="D916" s="1">
        <v>0.0</v>
      </c>
      <c r="E916" s="1" t="s">
        <v>13072</v>
      </c>
      <c r="F916" s="1" t="s">
        <v>62</v>
      </c>
      <c r="G916" s="1" t="s">
        <v>31</v>
      </c>
      <c r="H916" s="1" t="s">
        <v>13298</v>
      </c>
      <c r="I916" s="1" t="s">
        <v>13299</v>
      </c>
      <c r="J916" s="1" t="s">
        <v>13300</v>
      </c>
      <c r="K916" s="1" t="s">
        <v>13301</v>
      </c>
      <c r="L916" s="1">
        <v>5.0</v>
      </c>
      <c r="M916" s="1">
        <v>0.022383333333333335</v>
      </c>
      <c r="N916" s="1">
        <v>14.65005</v>
      </c>
      <c r="O916" s="1" t="s">
        <v>27</v>
      </c>
      <c r="P916" s="1" t="s">
        <v>13302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29</v>
      </c>
      <c r="B917" s="1" t="s">
        <v>354</v>
      </c>
      <c r="C917" s="1">
        <v>346.0</v>
      </c>
      <c r="D917" s="1">
        <v>0.0</v>
      </c>
      <c r="E917" s="2"/>
      <c r="F917" s="1" t="s">
        <v>30</v>
      </c>
      <c r="G917" s="1" t="s">
        <v>31</v>
      </c>
      <c r="H917" s="1" t="s">
        <v>13303</v>
      </c>
      <c r="I917" s="1" t="s">
        <v>13304</v>
      </c>
      <c r="J917" s="1" t="s">
        <v>13304</v>
      </c>
      <c r="K917" s="2"/>
      <c r="L917" s="1">
        <v>-5.0</v>
      </c>
      <c r="M917" s="1"/>
      <c r="N917" s="1">
        <v>9.877166666666668</v>
      </c>
      <c r="O917" s="1" t="s">
        <v>10363</v>
      </c>
      <c r="P917" s="1" t="s">
        <v>13305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29</v>
      </c>
      <c r="B918" s="1" t="s">
        <v>354</v>
      </c>
      <c r="C918" s="1">
        <v>528.0</v>
      </c>
      <c r="D918" s="1">
        <v>0.0</v>
      </c>
      <c r="E918" s="2"/>
      <c r="F918" s="1" t="s">
        <v>30</v>
      </c>
      <c r="G918" s="1" t="s">
        <v>31</v>
      </c>
      <c r="H918" s="1" t="s">
        <v>13306</v>
      </c>
      <c r="I918" s="1" t="s">
        <v>13307</v>
      </c>
      <c r="J918" s="1" t="s">
        <v>13307</v>
      </c>
      <c r="K918" s="2"/>
      <c r="L918" s="1">
        <v>-5.0</v>
      </c>
      <c r="M918" s="1"/>
      <c r="N918" s="1">
        <v>14.028983333333333</v>
      </c>
      <c r="O918" s="1" t="s">
        <v>10363</v>
      </c>
      <c r="P918" s="1" t="s">
        <v>13308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24</v>
      </c>
      <c r="B919" s="1" t="s">
        <v>17</v>
      </c>
      <c r="C919" s="1">
        <v>274.0</v>
      </c>
      <c r="D919" s="1">
        <v>0.0</v>
      </c>
      <c r="E919" s="1" t="s">
        <v>13072</v>
      </c>
      <c r="F919" s="1" t="s">
        <v>62</v>
      </c>
      <c r="G919" s="1" t="s">
        <v>19</v>
      </c>
      <c r="H919" s="1" t="s">
        <v>13309</v>
      </c>
      <c r="I919" s="1" t="s">
        <v>13310</v>
      </c>
      <c r="J919" s="1" t="s">
        <v>13311</v>
      </c>
      <c r="K919" s="1" t="s">
        <v>13312</v>
      </c>
      <c r="L919" s="1">
        <v>5.0</v>
      </c>
      <c r="M919" s="1">
        <v>0.0144</v>
      </c>
      <c r="N919" s="1">
        <v>23.7306</v>
      </c>
      <c r="O919" s="1" t="s">
        <v>27</v>
      </c>
      <c r="P919" s="1" t="s">
        <v>13313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2"/>
      <c r="B951" s="2"/>
      <c r="C951" s="4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2"/>
      <c r="B953" s="2"/>
      <c r="C953" s="4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2"/>
      <c r="B957" s="2"/>
      <c r="C957" s="4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2"/>
      <c r="B992" s="2"/>
      <c r="C992" s="4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S1013" s="2"/>
      <c r="T1013" s="2"/>
      <c r="U1013" s="2"/>
      <c r="V1013" s="2"/>
      <c r="W1013" s="2"/>
      <c r="X1013" s="2"/>
      <c r="Y1013" s="2"/>
      <c r="Z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4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O1061" s="2"/>
      <c r="P1061" s="2"/>
      <c r="Q1061" s="2"/>
      <c r="S1061" s="2"/>
      <c r="T1061" s="2"/>
      <c r="U1061" s="2"/>
      <c r="V1061" s="2"/>
      <c r="W1061" s="2"/>
      <c r="X1061" s="2"/>
      <c r="Y1061" s="2"/>
      <c r="Z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S1082" s="2"/>
      <c r="T1082" s="2"/>
      <c r="U1082" s="2"/>
      <c r="V1082" s="2"/>
      <c r="W1082" s="2"/>
      <c r="X1082" s="2"/>
      <c r="Y1082" s="2"/>
      <c r="Z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O1093" s="2"/>
      <c r="P1093" s="2"/>
      <c r="Q1093" s="2"/>
      <c r="S1093" s="2"/>
      <c r="T1093" s="2"/>
      <c r="U1093" s="2"/>
      <c r="V1093" s="2"/>
      <c r="W1093" s="2"/>
      <c r="X1093" s="2"/>
      <c r="Y1093" s="2"/>
      <c r="Z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O1122" s="2"/>
      <c r="P1122" s="2"/>
      <c r="Q1122" s="2"/>
      <c r="S1122" s="2"/>
      <c r="T1122" s="2"/>
      <c r="U1122" s="2"/>
      <c r="V1122" s="2"/>
      <c r="W1122" s="2"/>
      <c r="X1122" s="2"/>
      <c r="Y1122" s="2"/>
      <c r="Z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O1132" s="2"/>
      <c r="P1132" s="2"/>
      <c r="Q1132" s="2"/>
      <c r="S1132" s="2"/>
      <c r="T1132" s="2"/>
      <c r="U1132" s="2"/>
      <c r="V1132" s="2"/>
      <c r="W1132" s="2"/>
      <c r="X1132" s="2"/>
      <c r="Y1132" s="2"/>
      <c r="Z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29</v>
      </c>
      <c r="B2" s="1" t="s">
        <v>354</v>
      </c>
      <c r="C2" s="1">
        <v>356.0</v>
      </c>
      <c r="D2" s="1">
        <v>0.0</v>
      </c>
      <c r="E2" s="2"/>
      <c r="F2" s="1" t="s">
        <v>30</v>
      </c>
      <c r="G2" s="1" t="s">
        <v>31</v>
      </c>
      <c r="H2" s="1" t="s">
        <v>13314</v>
      </c>
      <c r="I2" s="1" t="s">
        <v>13315</v>
      </c>
      <c r="J2" s="1" t="s">
        <v>13315</v>
      </c>
      <c r="K2" s="2"/>
      <c r="L2" s="1">
        <v>-3.0</v>
      </c>
      <c r="M2" s="1"/>
      <c r="N2" s="1">
        <v>11.840316666666666</v>
      </c>
      <c r="O2" s="1" t="s">
        <v>13316</v>
      </c>
      <c r="P2" s="1" t="s">
        <v>13317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98</v>
      </c>
      <c r="B3" s="1" t="s">
        <v>354</v>
      </c>
      <c r="C3" s="1">
        <v>364.0</v>
      </c>
      <c r="D3" s="1">
        <v>0.0</v>
      </c>
      <c r="E3" s="1" t="s">
        <v>13007</v>
      </c>
      <c r="F3" s="1" t="s">
        <v>30</v>
      </c>
      <c r="G3" s="1" t="s">
        <v>31</v>
      </c>
      <c r="H3" s="1" t="s">
        <v>13318</v>
      </c>
      <c r="I3" s="1" t="s">
        <v>13319</v>
      </c>
      <c r="J3" s="1" t="s">
        <v>13319</v>
      </c>
      <c r="K3" s="2"/>
      <c r="L3" s="1">
        <v>-3.0</v>
      </c>
      <c r="M3" s="1"/>
      <c r="N3" s="1">
        <v>11.312216666666666</v>
      </c>
      <c r="O3" s="1" t="s">
        <v>13316</v>
      </c>
      <c r="P3" s="1" t="s">
        <v>13320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29</v>
      </c>
      <c r="B4" s="1" t="s">
        <v>354</v>
      </c>
      <c r="C4" s="3">
        <v>364.0</v>
      </c>
      <c r="D4" s="1">
        <v>0.0</v>
      </c>
      <c r="E4" s="2"/>
      <c r="F4" s="1" t="s">
        <v>30</v>
      </c>
      <c r="G4" s="1" t="s">
        <v>31</v>
      </c>
      <c r="H4" s="1" t="s">
        <v>13321</v>
      </c>
      <c r="I4" s="1" t="s">
        <v>13322</v>
      </c>
      <c r="J4" s="1" t="s">
        <v>13322</v>
      </c>
      <c r="K4" s="2"/>
      <c r="L4" s="1">
        <v>-7.0</v>
      </c>
      <c r="M4" s="1"/>
      <c r="N4" s="1">
        <v>7.574133333333333</v>
      </c>
      <c r="O4" s="1" t="s">
        <v>13316</v>
      </c>
      <c r="P4" s="1" t="s">
        <v>13323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29</v>
      </c>
      <c r="B5" s="3" t="s">
        <v>354</v>
      </c>
      <c r="C5" s="3">
        <v>399.0</v>
      </c>
      <c r="D5" s="1">
        <v>0.0</v>
      </c>
      <c r="E5" s="2"/>
      <c r="F5" s="1" t="s">
        <v>30</v>
      </c>
      <c r="G5" s="1" t="s">
        <v>31</v>
      </c>
      <c r="H5" s="1" t="s">
        <v>13324</v>
      </c>
      <c r="I5" s="1" t="s">
        <v>13325</v>
      </c>
      <c r="J5" s="1" t="s">
        <v>13325</v>
      </c>
      <c r="K5" s="2"/>
      <c r="L5" s="1">
        <v>-2.0</v>
      </c>
      <c r="M5" s="1"/>
      <c r="N5" s="1">
        <v>12.7306</v>
      </c>
      <c r="O5" s="1" t="s">
        <v>13316</v>
      </c>
      <c r="P5" s="1" t="s">
        <v>13326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24</v>
      </c>
      <c r="B6" s="1" t="s">
        <v>17</v>
      </c>
      <c r="C6" s="1">
        <v>653.0</v>
      </c>
      <c r="D6" s="1">
        <v>0.0</v>
      </c>
      <c r="E6" s="1" t="s">
        <v>37</v>
      </c>
      <c r="F6" s="1" t="s">
        <v>62</v>
      </c>
      <c r="G6" s="1" t="s">
        <v>31</v>
      </c>
      <c r="H6" s="1" t="s">
        <v>13327</v>
      </c>
      <c r="I6" s="1" t="s">
        <v>13328</v>
      </c>
      <c r="J6" s="1" t="s">
        <v>13329</v>
      </c>
      <c r="K6" s="1" t="s">
        <v>13330</v>
      </c>
      <c r="L6" s="1">
        <v>-17.0</v>
      </c>
      <c r="M6" s="1">
        <v>7.03775</v>
      </c>
      <c r="N6" s="1">
        <v>17.512316666666667</v>
      </c>
      <c r="O6" s="1" t="s">
        <v>4736</v>
      </c>
      <c r="P6" s="1" t="s">
        <v>13331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98</v>
      </c>
      <c r="B7" s="1" t="s">
        <v>354</v>
      </c>
      <c r="C7" s="1">
        <v>364.0</v>
      </c>
      <c r="D7" s="1">
        <v>0.0</v>
      </c>
      <c r="E7" s="1" t="s">
        <v>364</v>
      </c>
      <c r="F7" s="1" t="s">
        <v>30</v>
      </c>
      <c r="G7" s="1" t="s">
        <v>31</v>
      </c>
      <c r="H7" s="1" t="s">
        <v>13332</v>
      </c>
      <c r="I7" s="1" t="s">
        <v>13333</v>
      </c>
      <c r="J7" s="1" t="s">
        <v>13333</v>
      </c>
      <c r="K7" s="2"/>
      <c r="L7" s="1">
        <v>0.0</v>
      </c>
      <c r="M7" s="1"/>
      <c r="N7" s="1">
        <v>15.705716666666667</v>
      </c>
      <c r="O7" s="1" t="s">
        <v>13316</v>
      </c>
      <c r="P7" s="1" t="s">
        <v>13334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36</v>
      </c>
      <c r="B8" s="1" t="s">
        <v>17</v>
      </c>
      <c r="C8" s="1">
        <v>767.0</v>
      </c>
      <c r="D8" s="1">
        <v>0.0</v>
      </c>
      <c r="E8" s="1" t="s">
        <v>37</v>
      </c>
      <c r="F8" s="1" t="s">
        <v>30</v>
      </c>
      <c r="G8" s="1" t="s">
        <v>31</v>
      </c>
      <c r="H8" s="1" t="s">
        <v>13335</v>
      </c>
      <c r="I8" s="1" t="s">
        <v>13336</v>
      </c>
      <c r="J8" s="1" t="s">
        <v>13336</v>
      </c>
      <c r="K8" s="2"/>
      <c r="L8" s="1">
        <v>-1.0</v>
      </c>
      <c r="M8" s="1"/>
      <c r="N8" s="1">
        <v>18.0105</v>
      </c>
      <c r="O8" s="1" t="s">
        <v>13316</v>
      </c>
      <c r="P8" s="1" t="s">
        <v>13337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36</v>
      </c>
      <c r="B9" s="1" t="s">
        <v>17</v>
      </c>
      <c r="C9" s="3">
        <v>314.0</v>
      </c>
      <c r="D9" s="1">
        <v>0.0</v>
      </c>
      <c r="E9" s="1" t="s">
        <v>37</v>
      </c>
      <c r="F9" s="1" t="s">
        <v>30</v>
      </c>
      <c r="G9" s="1" t="s">
        <v>31</v>
      </c>
      <c r="H9" s="1" t="s">
        <v>13338</v>
      </c>
      <c r="I9" s="1" t="s">
        <v>13339</v>
      </c>
      <c r="J9" s="1" t="s">
        <v>13339</v>
      </c>
      <c r="K9" s="2"/>
      <c r="L9" s="1">
        <v>3.0</v>
      </c>
      <c r="M9" s="1"/>
      <c r="N9" s="1">
        <v>18.9016</v>
      </c>
      <c r="O9" s="1" t="s">
        <v>13316</v>
      </c>
      <c r="P9" s="1" t="s">
        <v>13340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36</v>
      </c>
      <c r="B10" s="1" t="s">
        <v>17</v>
      </c>
      <c r="C10" s="1">
        <v>329.0</v>
      </c>
      <c r="D10" s="1">
        <v>0.0</v>
      </c>
      <c r="E10" s="1" t="s">
        <v>37</v>
      </c>
      <c r="F10" s="1" t="s">
        <v>30</v>
      </c>
      <c r="G10" s="1" t="s">
        <v>31</v>
      </c>
      <c r="H10" s="1" t="s">
        <v>13341</v>
      </c>
      <c r="I10" s="1" t="s">
        <v>13342</v>
      </c>
      <c r="J10" s="1" t="s">
        <v>13342</v>
      </c>
      <c r="K10" s="2"/>
      <c r="L10" s="1">
        <v>-2.0</v>
      </c>
      <c r="M10" s="1"/>
      <c r="N10" s="1">
        <v>12.3929</v>
      </c>
      <c r="O10" s="1" t="s">
        <v>13316</v>
      </c>
      <c r="P10" s="1" t="s">
        <v>13343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29</v>
      </c>
      <c r="B11" s="1" t="s">
        <v>354</v>
      </c>
      <c r="C11" s="3">
        <v>264.0</v>
      </c>
      <c r="D11" s="1">
        <v>0.0</v>
      </c>
      <c r="E11" s="2"/>
      <c r="F11" s="1" t="s">
        <v>30</v>
      </c>
      <c r="G11" s="1" t="s">
        <v>31</v>
      </c>
      <c r="H11" s="1" t="s">
        <v>13344</v>
      </c>
      <c r="I11" s="1" t="s">
        <v>13345</v>
      </c>
      <c r="J11" s="1" t="s">
        <v>13345</v>
      </c>
      <c r="K11" s="2"/>
      <c r="L11" s="1">
        <v>-4.0</v>
      </c>
      <c r="M11" s="1"/>
      <c r="N11" s="1">
        <v>10.867583333333334</v>
      </c>
      <c r="O11" s="1" t="s">
        <v>13316</v>
      </c>
      <c r="P11" s="1" t="s">
        <v>13346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36</v>
      </c>
      <c r="B12" s="1" t="s">
        <v>17</v>
      </c>
      <c r="C12" s="1">
        <v>429.0</v>
      </c>
      <c r="D12" s="1">
        <v>0.0</v>
      </c>
      <c r="E12" s="1" t="s">
        <v>37</v>
      </c>
      <c r="F12" s="1" t="s">
        <v>30</v>
      </c>
      <c r="G12" s="1" t="s">
        <v>31</v>
      </c>
      <c r="H12" s="1" t="s">
        <v>13347</v>
      </c>
      <c r="I12" s="1" t="s">
        <v>13348</v>
      </c>
      <c r="J12" s="1" t="s">
        <v>13348</v>
      </c>
      <c r="K12" s="2"/>
      <c r="L12" s="1">
        <v>0.0</v>
      </c>
      <c r="M12" s="1"/>
      <c r="N12" s="1">
        <v>14.969266666666666</v>
      </c>
      <c r="O12" s="1" t="s">
        <v>13316</v>
      </c>
      <c r="P12" s="1" t="s">
        <v>13349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36</v>
      </c>
      <c r="B13" s="1" t="s">
        <v>17</v>
      </c>
      <c r="C13" s="1">
        <v>294.0</v>
      </c>
      <c r="D13" s="1">
        <v>0.0</v>
      </c>
      <c r="E13" s="1" t="s">
        <v>37</v>
      </c>
      <c r="F13" s="1" t="s">
        <v>30</v>
      </c>
      <c r="G13" s="1" t="s">
        <v>31</v>
      </c>
      <c r="H13" s="1" t="s">
        <v>13350</v>
      </c>
      <c r="I13" s="1" t="s">
        <v>13351</v>
      </c>
      <c r="J13" s="1" t="s">
        <v>13351</v>
      </c>
      <c r="K13" s="2"/>
      <c r="L13" s="1">
        <v>17.0</v>
      </c>
      <c r="M13" s="1"/>
      <c r="N13" s="1">
        <v>32.08485</v>
      </c>
      <c r="O13" s="1" t="s">
        <v>13316</v>
      </c>
      <c r="P13" s="1" t="s">
        <v>13352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24</v>
      </c>
      <c r="B14" s="1" t="s">
        <v>17</v>
      </c>
      <c r="C14" s="1">
        <v>473.0</v>
      </c>
      <c r="D14" s="1">
        <v>0.0</v>
      </c>
      <c r="E14" s="1" t="s">
        <v>37</v>
      </c>
      <c r="F14" s="1" t="s">
        <v>62</v>
      </c>
      <c r="G14" s="1" t="s">
        <v>19</v>
      </c>
      <c r="H14" s="1" t="s">
        <v>13353</v>
      </c>
      <c r="I14" s="1" t="s">
        <v>13354</v>
      </c>
      <c r="J14" s="1" t="s">
        <v>13355</v>
      </c>
      <c r="K14" s="1" t="s">
        <v>13356</v>
      </c>
      <c r="L14" s="1">
        <v>-5.0</v>
      </c>
      <c r="M14" s="1">
        <v>0.5527166666666666</v>
      </c>
      <c r="N14" s="1">
        <v>21.044416666666667</v>
      </c>
      <c r="O14" s="1" t="s">
        <v>4736</v>
      </c>
      <c r="P14" s="1" t="s">
        <v>13357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98</v>
      </c>
      <c r="B15" s="1" t="s">
        <v>354</v>
      </c>
      <c r="C15" s="1">
        <v>224.0</v>
      </c>
      <c r="D15" s="1">
        <v>0.0</v>
      </c>
      <c r="E15" s="1" t="s">
        <v>13358</v>
      </c>
      <c r="F15" s="1" t="s">
        <v>30</v>
      </c>
      <c r="G15" s="1" t="s">
        <v>31</v>
      </c>
      <c r="H15" s="1" t="s">
        <v>13359</v>
      </c>
      <c r="I15" s="1" t="s">
        <v>13360</v>
      </c>
      <c r="J15" s="1" t="s">
        <v>13360</v>
      </c>
      <c r="K15" s="2"/>
      <c r="L15" s="1">
        <v>0.0</v>
      </c>
      <c r="M15" s="1"/>
      <c r="N15" s="1">
        <v>14.678716666666666</v>
      </c>
      <c r="O15" s="1" t="s">
        <v>13316</v>
      </c>
      <c r="P15" s="1" t="s">
        <v>13361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36</v>
      </c>
      <c r="B16" s="1" t="s">
        <v>17</v>
      </c>
      <c r="C16" s="3">
        <v>658.0</v>
      </c>
      <c r="D16" s="1">
        <v>0.0</v>
      </c>
      <c r="E16" s="1" t="s">
        <v>37</v>
      </c>
      <c r="F16" s="1" t="s">
        <v>30</v>
      </c>
      <c r="G16" s="1" t="s">
        <v>31</v>
      </c>
      <c r="H16" s="1" t="s">
        <v>13362</v>
      </c>
      <c r="I16" s="1" t="s">
        <v>13363</v>
      </c>
      <c r="J16" s="1" t="s">
        <v>13363</v>
      </c>
      <c r="K16" s="2"/>
      <c r="L16" s="1">
        <v>4.0</v>
      </c>
      <c r="M16" s="1"/>
      <c r="N16" s="1">
        <v>24.959483333333335</v>
      </c>
      <c r="O16" s="1" t="s">
        <v>13316</v>
      </c>
      <c r="P16" s="1" t="s">
        <v>13364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36</v>
      </c>
      <c r="B17" s="1" t="s">
        <v>17</v>
      </c>
      <c r="C17" s="3">
        <v>585.0</v>
      </c>
      <c r="D17" s="1">
        <v>0.0</v>
      </c>
      <c r="E17" s="1" t="s">
        <v>37</v>
      </c>
      <c r="F17" s="1" t="s">
        <v>30</v>
      </c>
      <c r="G17" s="1" t="s">
        <v>31</v>
      </c>
      <c r="H17" s="1" t="s">
        <v>13365</v>
      </c>
      <c r="I17" s="1" t="s">
        <v>13366</v>
      </c>
      <c r="J17" s="1" t="s">
        <v>13366</v>
      </c>
      <c r="K17" s="2"/>
      <c r="L17" s="1">
        <v>-1.0</v>
      </c>
      <c r="M17" s="1"/>
      <c r="N17" s="1">
        <v>18.281083333333335</v>
      </c>
      <c r="O17" s="1" t="s">
        <v>13316</v>
      </c>
      <c r="P17" s="1" t="s">
        <v>13367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36</v>
      </c>
      <c r="B18" s="3" t="s">
        <v>17</v>
      </c>
      <c r="C18" s="1">
        <v>610.0</v>
      </c>
      <c r="D18" s="1">
        <v>0.0</v>
      </c>
      <c r="E18" s="1" t="s">
        <v>37</v>
      </c>
      <c r="F18" s="1" t="s">
        <v>30</v>
      </c>
      <c r="G18" s="1" t="s">
        <v>31</v>
      </c>
      <c r="H18" s="1" t="s">
        <v>13368</v>
      </c>
      <c r="I18" s="1" t="s">
        <v>13369</v>
      </c>
      <c r="J18" s="1" t="s">
        <v>13369</v>
      </c>
      <c r="K18" s="2"/>
      <c r="L18" s="1">
        <v>-3.0</v>
      </c>
      <c r="M18" s="1"/>
      <c r="N18" s="1">
        <v>16.51795</v>
      </c>
      <c r="O18" s="1" t="s">
        <v>13316</v>
      </c>
      <c r="P18" s="1" t="s">
        <v>13370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98</v>
      </c>
      <c r="B19" s="1" t="s">
        <v>354</v>
      </c>
      <c r="C19" s="3">
        <v>254.0</v>
      </c>
      <c r="D19" s="1">
        <v>0.0</v>
      </c>
      <c r="E19" s="1" t="s">
        <v>3957</v>
      </c>
      <c r="F19" s="1" t="s">
        <v>30</v>
      </c>
      <c r="G19" s="1" t="s">
        <v>31</v>
      </c>
      <c r="H19" s="1" t="s">
        <v>13371</v>
      </c>
      <c r="I19" s="1" t="s">
        <v>13372</v>
      </c>
      <c r="J19" s="1" t="s">
        <v>13372</v>
      </c>
      <c r="K19" s="2"/>
      <c r="L19" s="1">
        <v>-6.0</v>
      </c>
      <c r="M19" s="1"/>
      <c r="N19" s="1">
        <v>8.905833333333334</v>
      </c>
      <c r="O19" s="1" t="s">
        <v>13316</v>
      </c>
      <c r="P19" s="1" t="s">
        <v>2380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36</v>
      </c>
      <c r="B20" s="1" t="s">
        <v>17</v>
      </c>
      <c r="C20" s="1">
        <v>329.0</v>
      </c>
      <c r="D20" s="1">
        <v>0.0</v>
      </c>
      <c r="E20" s="1" t="s">
        <v>37</v>
      </c>
      <c r="F20" s="1" t="s">
        <v>30</v>
      </c>
      <c r="G20" s="1" t="s">
        <v>31</v>
      </c>
      <c r="H20" s="1" t="s">
        <v>13373</v>
      </c>
      <c r="I20" s="1" t="s">
        <v>13374</v>
      </c>
      <c r="J20" s="1" t="s">
        <v>13374</v>
      </c>
      <c r="K20" s="2"/>
      <c r="L20" s="1">
        <v>-4.0</v>
      </c>
      <c r="M20" s="1"/>
      <c r="N20" s="1">
        <v>10.196066666666667</v>
      </c>
      <c r="O20" s="1" t="s">
        <v>13316</v>
      </c>
      <c r="P20" s="1" t="s">
        <v>13375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29</v>
      </c>
      <c r="B21" s="1" t="s">
        <v>354</v>
      </c>
      <c r="C21" s="1">
        <v>264.0</v>
      </c>
      <c r="D21" s="1">
        <v>0.0</v>
      </c>
      <c r="E21" s="2"/>
      <c r="F21" s="1" t="s">
        <v>30</v>
      </c>
      <c r="G21" s="1" t="s">
        <v>31</v>
      </c>
      <c r="H21" s="1" t="s">
        <v>13376</v>
      </c>
      <c r="I21" s="1" t="s">
        <v>13377</v>
      </c>
      <c r="J21" s="1" t="s">
        <v>13377</v>
      </c>
      <c r="K21" s="2"/>
      <c r="L21" s="1">
        <v>2.0</v>
      </c>
      <c r="M21" s="1"/>
      <c r="N21" s="1">
        <v>17.996416666666665</v>
      </c>
      <c r="O21" s="1" t="s">
        <v>13316</v>
      </c>
      <c r="P21" s="1" t="s">
        <v>13378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29</v>
      </c>
      <c r="B22" s="1" t="s">
        <v>354</v>
      </c>
      <c r="C22" s="1">
        <v>857.0</v>
      </c>
      <c r="D22" s="1">
        <v>0.0</v>
      </c>
      <c r="E22" s="2"/>
      <c r="F22" s="1" t="s">
        <v>30</v>
      </c>
      <c r="G22" s="1" t="s">
        <v>31</v>
      </c>
      <c r="H22" s="1" t="s">
        <v>13379</v>
      </c>
      <c r="I22" s="1" t="s">
        <v>13380</v>
      </c>
      <c r="J22" s="1" t="s">
        <v>13380</v>
      </c>
      <c r="K22" s="2"/>
      <c r="L22" s="1">
        <v>-2.0</v>
      </c>
      <c r="M22" s="1"/>
      <c r="N22" s="1">
        <v>17.946866666666665</v>
      </c>
      <c r="O22" s="1" t="s">
        <v>13316</v>
      </c>
      <c r="P22" s="1" t="s">
        <v>13381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24</v>
      </c>
      <c r="B23" s="1" t="s">
        <v>17</v>
      </c>
      <c r="C23" s="1">
        <v>319.0</v>
      </c>
      <c r="D23" s="1">
        <v>75.0</v>
      </c>
      <c r="E23" s="2"/>
      <c r="F23" s="1" t="s">
        <v>18</v>
      </c>
      <c r="G23" s="1" t="s">
        <v>167</v>
      </c>
      <c r="H23" s="1" t="s">
        <v>13382</v>
      </c>
      <c r="I23" s="1" t="s">
        <v>13383</v>
      </c>
      <c r="J23" s="1" t="s">
        <v>4740</v>
      </c>
      <c r="K23" s="2"/>
      <c r="L23" s="1">
        <v>528.0</v>
      </c>
      <c r="M23" s="1"/>
      <c r="N23" s="1">
        <v>10.709183333333334</v>
      </c>
      <c r="O23" s="1" t="s">
        <v>4736</v>
      </c>
      <c r="P23" s="1" t="s">
        <v>13384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24</v>
      </c>
      <c r="B24" s="1" t="s">
        <v>17</v>
      </c>
      <c r="C24" s="1">
        <v>124.0</v>
      </c>
      <c r="D24" s="1">
        <v>0.0</v>
      </c>
      <c r="E24" s="2"/>
      <c r="F24" s="1" t="s">
        <v>18</v>
      </c>
      <c r="G24" s="1" t="s">
        <v>31</v>
      </c>
      <c r="H24" s="1" t="s">
        <v>13385</v>
      </c>
      <c r="I24" s="1" t="s">
        <v>13386</v>
      </c>
      <c r="J24" s="1" t="s">
        <v>4740</v>
      </c>
      <c r="K24" s="2"/>
      <c r="L24" s="1">
        <v>532.0</v>
      </c>
      <c r="M24" s="1"/>
      <c r="N24" s="1">
        <v>6.497733333333334</v>
      </c>
      <c r="O24" s="1" t="s">
        <v>4736</v>
      </c>
      <c r="P24" s="1" t="s">
        <v>13387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98</v>
      </c>
      <c r="B25" s="1" t="s">
        <v>354</v>
      </c>
      <c r="C25" s="3">
        <v>658.0</v>
      </c>
      <c r="D25" s="1">
        <v>0.0</v>
      </c>
      <c r="E25" s="1" t="s">
        <v>5531</v>
      </c>
      <c r="F25" s="1" t="s">
        <v>30</v>
      </c>
      <c r="G25" s="1" t="s">
        <v>31</v>
      </c>
      <c r="H25" s="1" t="s">
        <v>13388</v>
      </c>
      <c r="I25" s="1" t="s">
        <v>13389</v>
      </c>
      <c r="J25" s="1" t="s">
        <v>13389</v>
      </c>
      <c r="K25" s="2"/>
      <c r="L25" s="1">
        <v>-8.0</v>
      </c>
      <c r="M25" s="1"/>
      <c r="N25" s="1">
        <v>11.504416666666666</v>
      </c>
      <c r="O25" s="1" t="s">
        <v>13316</v>
      </c>
      <c r="P25" s="1" t="s">
        <v>13390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98</v>
      </c>
      <c r="B26" s="1" t="s">
        <v>354</v>
      </c>
      <c r="C26" s="1">
        <v>329.0</v>
      </c>
      <c r="D26" s="1">
        <v>0.0</v>
      </c>
      <c r="E26" s="1" t="s">
        <v>12717</v>
      </c>
      <c r="F26" s="1" t="s">
        <v>30</v>
      </c>
      <c r="G26" s="1" t="s">
        <v>31</v>
      </c>
      <c r="H26" s="1" t="s">
        <v>13391</v>
      </c>
      <c r="I26" s="1" t="s">
        <v>13392</v>
      </c>
      <c r="J26" s="1" t="s">
        <v>13392</v>
      </c>
      <c r="K26" s="2"/>
      <c r="L26" s="1">
        <v>0.0</v>
      </c>
      <c r="M26" s="1"/>
      <c r="N26" s="1">
        <v>14.36375</v>
      </c>
      <c r="O26" s="1" t="s">
        <v>13316</v>
      </c>
      <c r="P26" s="1" t="s">
        <v>13393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24</v>
      </c>
      <c r="B27" s="1" t="s">
        <v>17</v>
      </c>
      <c r="C27" s="3">
        <v>247.0</v>
      </c>
      <c r="D27" s="1">
        <v>62.0</v>
      </c>
      <c r="E27" s="2"/>
      <c r="F27" s="1" t="s">
        <v>18</v>
      </c>
      <c r="G27" s="1" t="s">
        <v>31</v>
      </c>
      <c r="H27" s="1" t="s">
        <v>13394</v>
      </c>
      <c r="I27" s="1" t="s">
        <v>13395</v>
      </c>
      <c r="J27" s="1" t="s">
        <v>4740</v>
      </c>
      <c r="K27" s="2"/>
      <c r="L27" s="1">
        <v>565.0</v>
      </c>
      <c r="M27" s="1"/>
      <c r="N27" s="1">
        <v>7.645466666666667</v>
      </c>
      <c r="O27" s="1" t="s">
        <v>4736</v>
      </c>
      <c r="P27" s="1" t="s">
        <v>13396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36</v>
      </c>
      <c r="B28" s="1" t="s">
        <v>17</v>
      </c>
      <c r="C28" s="1">
        <v>462.0</v>
      </c>
      <c r="D28" s="1">
        <v>0.0</v>
      </c>
      <c r="E28" s="1" t="s">
        <v>37</v>
      </c>
      <c r="F28" s="1" t="s">
        <v>30</v>
      </c>
      <c r="G28" s="1" t="s">
        <v>31</v>
      </c>
      <c r="H28" s="1" t="s">
        <v>13397</v>
      </c>
      <c r="I28" s="1" t="s">
        <v>13398</v>
      </c>
      <c r="J28" s="1" t="s">
        <v>13398</v>
      </c>
      <c r="K28" s="2"/>
      <c r="L28" s="1">
        <v>2.0</v>
      </c>
      <c r="M28" s="1"/>
      <c r="N28" s="1">
        <v>17.74588333333333</v>
      </c>
      <c r="O28" s="1" t="s">
        <v>13316</v>
      </c>
      <c r="P28" s="1" t="s">
        <v>13399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24</v>
      </c>
      <c r="B29" s="1" t="s">
        <v>17</v>
      </c>
      <c r="C29" s="3">
        <v>409.0</v>
      </c>
      <c r="D29" s="1">
        <v>0.0</v>
      </c>
      <c r="E29" s="1" t="s">
        <v>37</v>
      </c>
      <c r="F29" s="1" t="s">
        <v>62</v>
      </c>
      <c r="G29" s="1" t="s">
        <v>31</v>
      </c>
      <c r="H29" s="1" t="s">
        <v>13400</v>
      </c>
      <c r="I29" s="1" t="s">
        <v>13401</v>
      </c>
      <c r="J29" s="1" t="s">
        <v>13402</v>
      </c>
      <c r="K29" s="1" t="s">
        <v>13403</v>
      </c>
      <c r="L29" s="1">
        <v>-5.0</v>
      </c>
      <c r="M29" s="1">
        <v>3.56555</v>
      </c>
      <c r="N29" s="1">
        <v>14.388466666666666</v>
      </c>
      <c r="O29" s="1" t="s">
        <v>4736</v>
      </c>
      <c r="P29" s="1" t="s">
        <v>13404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16</v>
      </c>
      <c r="B30" s="1" t="s">
        <v>17</v>
      </c>
      <c r="C30" s="3">
        <v>249.0</v>
      </c>
      <c r="D30" s="1">
        <v>0.0</v>
      </c>
      <c r="E30" s="2"/>
      <c r="F30" s="1" t="s">
        <v>18</v>
      </c>
      <c r="G30" s="1" t="s">
        <v>19</v>
      </c>
      <c r="H30" s="1" t="s">
        <v>13405</v>
      </c>
      <c r="I30" s="1" t="s">
        <v>13406</v>
      </c>
      <c r="J30" s="1" t="s">
        <v>4740</v>
      </c>
      <c r="K30" s="2"/>
      <c r="L30" s="1">
        <v>596.0</v>
      </c>
      <c r="M30" s="1"/>
      <c r="N30" s="1">
        <v>10.62645</v>
      </c>
      <c r="O30" s="1" t="s">
        <v>22</v>
      </c>
      <c r="P30" s="1" t="s">
        <v>13407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36</v>
      </c>
      <c r="B31" s="3" t="s">
        <v>17</v>
      </c>
      <c r="C31" s="1">
        <v>742.0</v>
      </c>
      <c r="D31" s="1">
        <v>0.0</v>
      </c>
      <c r="E31" s="1" t="s">
        <v>37</v>
      </c>
      <c r="F31" s="1" t="s">
        <v>30</v>
      </c>
      <c r="G31" s="1" t="s">
        <v>31</v>
      </c>
      <c r="H31" s="1" t="s">
        <v>13408</v>
      </c>
      <c r="I31" s="1" t="s">
        <v>13409</v>
      </c>
      <c r="J31" s="1" t="s">
        <v>13409</v>
      </c>
      <c r="K31" s="2"/>
      <c r="L31" s="1">
        <v>-2.0</v>
      </c>
      <c r="M31" s="1"/>
      <c r="N31" s="1">
        <v>17.316233333333333</v>
      </c>
      <c r="O31" s="1" t="s">
        <v>13316</v>
      </c>
      <c r="P31" s="1" t="s">
        <v>13410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36</v>
      </c>
      <c r="B32" s="1" t="s">
        <v>17</v>
      </c>
      <c r="C32" s="1">
        <v>593.0</v>
      </c>
      <c r="D32" s="1">
        <v>0.0</v>
      </c>
      <c r="E32" s="1" t="s">
        <v>37</v>
      </c>
      <c r="F32" s="1" t="s">
        <v>30</v>
      </c>
      <c r="G32" s="1" t="s">
        <v>31</v>
      </c>
      <c r="H32" s="1" t="s">
        <v>13411</v>
      </c>
      <c r="I32" s="1" t="s">
        <v>13412</v>
      </c>
      <c r="J32" s="1" t="s">
        <v>13412</v>
      </c>
      <c r="K32" s="2"/>
      <c r="L32" s="1">
        <v>-3.0</v>
      </c>
      <c r="M32" s="1"/>
      <c r="N32" s="1">
        <v>16.63565</v>
      </c>
      <c r="O32" s="1" t="s">
        <v>13316</v>
      </c>
      <c r="P32" s="1" t="s">
        <v>13413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36</v>
      </c>
      <c r="B33" s="1" t="s">
        <v>17</v>
      </c>
      <c r="C33" s="1">
        <v>289.0</v>
      </c>
      <c r="D33" s="1">
        <v>0.0</v>
      </c>
      <c r="E33" s="1" t="s">
        <v>37</v>
      </c>
      <c r="F33" s="1" t="s">
        <v>30</v>
      </c>
      <c r="G33" s="1" t="s">
        <v>31</v>
      </c>
      <c r="H33" s="1" t="s">
        <v>13414</v>
      </c>
      <c r="I33" s="1" t="s">
        <v>13415</v>
      </c>
      <c r="J33" s="1" t="s">
        <v>13415</v>
      </c>
      <c r="K33" s="2"/>
      <c r="L33" s="1">
        <v>-6.0</v>
      </c>
      <c r="M33" s="1"/>
      <c r="N33" s="1">
        <v>8.75585</v>
      </c>
      <c r="O33" s="1" t="s">
        <v>13316</v>
      </c>
      <c r="P33" s="1" t="s">
        <v>13416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36</v>
      </c>
      <c r="B34" s="1" t="s">
        <v>17</v>
      </c>
      <c r="C34" s="1">
        <v>394.0</v>
      </c>
      <c r="D34" s="1">
        <v>0.0</v>
      </c>
      <c r="E34" s="1" t="s">
        <v>37</v>
      </c>
      <c r="F34" s="1" t="s">
        <v>30</v>
      </c>
      <c r="G34" s="1" t="s">
        <v>31</v>
      </c>
      <c r="H34" s="1" t="s">
        <v>13417</v>
      </c>
      <c r="I34" s="1" t="s">
        <v>13418</v>
      </c>
      <c r="J34" s="1" t="s">
        <v>13418</v>
      </c>
      <c r="K34" s="2"/>
      <c r="L34" s="1">
        <v>7.0</v>
      </c>
      <c r="M34" s="1"/>
      <c r="N34" s="1">
        <v>22.90375</v>
      </c>
      <c r="O34" s="1" t="s">
        <v>13316</v>
      </c>
      <c r="P34" s="1" t="s">
        <v>13419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24</v>
      </c>
      <c r="B35" s="1" t="s">
        <v>17</v>
      </c>
      <c r="C35" s="1">
        <v>0.0</v>
      </c>
      <c r="D35" s="1">
        <v>744.0</v>
      </c>
      <c r="E35" s="1" t="s">
        <v>37</v>
      </c>
      <c r="F35" s="1" t="s">
        <v>62</v>
      </c>
      <c r="G35" s="1" t="s">
        <v>31</v>
      </c>
      <c r="H35" s="1" t="s">
        <v>13420</v>
      </c>
      <c r="I35" s="1" t="s">
        <v>13421</v>
      </c>
      <c r="J35" s="1" t="s">
        <v>13422</v>
      </c>
      <c r="K35" s="1" t="s">
        <v>13423</v>
      </c>
      <c r="L35" s="1">
        <v>3.0</v>
      </c>
      <c r="M35" s="1">
        <v>1.99925</v>
      </c>
      <c r="N35" s="1">
        <v>27.8014</v>
      </c>
      <c r="O35" s="1" t="s">
        <v>4736</v>
      </c>
      <c r="P35" s="1" t="s">
        <v>13424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29</v>
      </c>
      <c r="B36" s="1" t="s">
        <v>354</v>
      </c>
      <c r="C36" s="1">
        <v>612.0</v>
      </c>
      <c r="D36" s="1">
        <v>0.0</v>
      </c>
      <c r="E36" s="2"/>
      <c r="F36" s="1" t="s">
        <v>30</v>
      </c>
      <c r="G36" s="1" t="s">
        <v>31</v>
      </c>
      <c r="H36" s="1" t="s">
        <v>13425</v>
      </c>
      <c r="I36" s="1" t="s">
        <v>13426</v>
      </c>
      <c r="J36" s="1" t="s">
        <v>13426</v>
      </c>
      <c r="K36" s="2"/>
      <c r="L36" s="1">
        <v>5.0</v>
      </c>
      <c r="M36" s="1"/>
      <c r="N36" s="1">
        <v>25.613133333333334</v>
      </c>
      <c r="O36" s="1" t="s">
        <v>13316</v>
      </c>
      <c r="P36" s="1" t="s">
        <v>13427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24</v>
      </c>
      <c r="B37" s="1" t="s">
        <v>17</v>
      </c>
      <c r="C37" s="1">
        <v>590.0</v>
      </c>
      <c r="D37" s="1">
        <v>147.0</v>
      </c>
      <c r="E37" s="2"/>
      <c r="F37" s="1" t="s">
        <v>18</v>
      </c>
      <c r="G37" s="1" t="s">
        <v>19</v>
      </c>
      <c r="H37" s="1" t="s">
        <v>13428</v>
      </c>
      <c r="I37" s="1" t="s">
        <v>13429</v>
      </c>
      <c r="J37" s="1" t="s">
        <v>4740</v>
      </c>
      <c r="K37" s="2"/>
      <c r="L37" s="1">
        <v>660.0</v>
      </c>
      <c r="M37" s="1"/>
      <c r="N37" s="1">
        <v>20.53395</v>
      </c>
      <c r="O37" s="1" t="s">
        <v>4736</v>
      </c>
      <c r="P37" s="1" t="s">
        <v>13430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16</v>
      </c>
      <c r="B38" s="3" t="s">
        <v>17</v>
      </c>
      <c r="C38" s="1">
        <v>209.0</v>
      </c>
      <c r="D38" s="1">
        <v>0.0</v>
      </c>
      <c r="E38" s="2"/>
      <c r="F38" s="1" t="s">
        <v>18</v>
      </c>
      <c r="G38" s="1" t="s">
        <v>19</v>
      </c>
      <c r="H38" s="1" t="s">
        <v>13431</v>
      </c>
      <c r="I38" s="1" t="s">
        <v>13432</v>
      </c>
      <c r="J38" s="1" t="s">
        <v>4740</v>
      </c>
      <c r="K38" s="2"/>
      <c r="L38" s="1">
        <v>690.0</v>
      </c>
      <c r="M38" s="1"/>
      <c r="N38" s="1">
        <v>6.542183333333333</v>
      </c>
      <c r="O38" s="1" t="s">
        <v>22</v>
      </c>
      <c r="P38" s="1" t="s">
        <v>13433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24</v>
      </c>
      <c r="B39" s="1" t="s">
        <v>17</v>
      </c>
      <c r="C39" s="3">
        <v>199.0</v>
      </c>
      <c r="D39" s="1">
        <v>50.0</v>
      </c>
      <c r="E39" s="2"/>
      <c r="F39" s="1" t="s">
        <v>18</v>
      </c>
      <c r="G39" s="1" t="s">
        <v>19</v>
      </c>
      <c r="H39" s="1" t="s">
        <v>13434</v>
      </c>
      <c r="I39" s="1" t="s">
        <v>13435</v>
      </c>
      <c r="J39" s="1" t="s">
        <v>4740</v>
      </c>
      <c r="K39" s="2"/>
      <c r="L39" s="1">
        <v>679.0</v>
      </c>
      <c r="M39" s="1"/>
      <c r="N39" s="1">
        <v>7.362383333333334</v>
      </c>
      <c r="O39" s="1" t="s">
        <v>4736</v>
      </c>
      <c r="P39" s="1" t="s">
        <v>6522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24</v>
      </c>
      <c r="B40" s="1" t="s">
        <v>17</v>
      </c>
      <c r="C40" s="1">
        <v>303.0</v>
      </c>
      <c r="D40" s="1">
        <v>0.0</v>
      </c>
      <c r="E40" s="1" t="s">
        <v>37</v>
      </c>
      <c r="F40" s="1" t="s">
        <v>62</v>
      </c>
      <c r="G40" s="1" t="s">
        <v>31</v>
      </c>
      <c r="H40" s="1" t="s">
        <v>13436</v>
      </c>
      <c r="I40" s="1" t="s">
        <v>13437</v>
      </c>
      <c r="J40" s="1" t="s">
        <v>13438</v>
      </c>
      <c r="K40" s="1" t="s">
        <v>13439</v>
      </c>
      <c r="L40" s="1">
        <v>-7.0</v>
      </c>
      <c r="M40" s="1">
        <v>1.0619833333333333</v>
      </c>
      <c r="N40" s="1">
        <v>6.143833333333333</v>
      </c>
      <c r="O40" s="1" t="s">
        <v>4736</v>
      </c>
      <c r="P40" s="1" t="s">
        <v>13440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24</v>
      </c>
      <c r="B41" s="1" t="s">
        <v>17</v>
      </c>
      <c r="C41" s="3">
        <v>199.0</v>
      </c>
      <c r="D41" s="1">
        <v>50.0</v>
      </c>
      <c r="E41" s="2"/>
      <c r="F41" s="1" t="s">
        <v>18</v>
      </c>
      <c r="G41" s="1" t="s">
        <v>167</v>
      </c>
      <c r="H41" s="1" t="s">
        <v>13441</v>
      </c>
      <c r="I41" s="1" t="s">
        <v>13442</v>
      </c>
      <c r="J41" s="1" t="s">
        <v>4740</v>
      </c>
      <c r="K41" s="2"/>
      <c r="L41" s="1">
        <v>695.0</v>
      </c>
      <c r="M41" s="1"/>
      <c r="N41" s="1">
        <v>20.303016666666668</v>
      </c>
      <c r="O41" s="1" t="s">
        <v>4736</v>
      </c>
      <c r="P41" s="1" t="s">
        <v>4910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16</v>
      </c>
      <c r="B42" s="1" t="s">
        <v>17</v>
      </c>
      <c r="C42" s="1">
        <v>209.0</v>
      </c>
      <c r="D42" s="1">
        <v>0.0</v>
      </c>
      <c r="E42" s="2"/>
      <c r="F42" s="1" t="s">
        <v>18</v>
      </c>
      <c r="G42" s="1" t="s">
        <v>19</v>
      </c>
      <c r="H42" s="1" t="s">
        <v>13443</v>
      </c>
      <c r="I42" s="1" t="s">
        <v>13444</v>
      </c>
      <c r="J42" s="1" t="s">
        <v>4740</v>
      </c>
      <c r="K42" s="2"/>
      <c r="L42" s="1">
        <v>712.0</v>
      </c>
      <c r="M42" s="1"/>
      <c r="N42" s="1">
        <v>13.3216</v>
      </c>
      <c r="O42" s="1" t="s">
        <v>22</v>
      </c>
      <c r="P42" s="1" t="s">
        <v>13445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98</v>
      </c>
      <c r="B43" s="1" t="s">
        <v>354</v>
      </c>
      <c r="C43" s="1">
        <v>329.0</v>
      </c>
      <c r="D43" s="1">
        <v>0.0</v>
      </c>
      <c r="E43" s="1" t="s">
        <v>13446</v>
      </c>
      <c r="F43" s="1" t="s">
        <v>30</v>
      </c>
      <c r="G43" s="1" t="s">
        <v>31</v>
      </c>
      <c r="H43" s="1" t="s">
        <v>13447</v>
      </c>
      <c r="I43" s="1" t="s">
        <v>13448</v>
      </c>
      <c r="J43" s="1" t="s">
        <v>13448</v>
      </c>
      <c r="K43" s="2"/>
      <c r="L43" s="1">
        <v>4.0</v>
      </c>
      <c r="M43" s="1"/>
      <c r="N43" s="1">
        <v>19.457916666666666</v>
      </c>
      <c r="O43" s="1" t="s">
        <v>13316</v>
      </c>
      <c r="P43" s="1" t="s">
        <v>13449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98</v>
      </c>
      <c r="B44" s="1" t="s">
        <v>354</v>
      </c>
      <c r="C44" s="1">
        <v>429.0</v>
      </c>
      <c r="D44" s="1">
        <v>0.0</v>
      </c>
      <c r="E44" s="1" t="s">
        <v>13450</v>
      </c>
      <c r="F44" s="1" t="s">
        <v>30</v>
      </c>
      <c r="G44" s="1" t="s">
        <v>31</v>
      </c>
      <c r="H44" s="1" t="s">
        <v>13451</v>
      </c>
      <c r="I44" s="1" t="s">
        <v>13452</v>
      </c>
      <c r="J44" s="1" t="s">
        <v>13452</v>
      </c>
      <c r="K44" s="2"/>
      <c r="L44" s="1">
        <v>3.0</v>
      </c>
      <c r="M44" s="1"/>
      <c r="N44" s="1">
        <v>18.62715</v>
      </c>
      <c r="O44" s="1" t="s">
        <v>13316</v>
      </c>
      <c r="P44" s="1" t="s">
        <v>13453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98</v>
      </c>
      <c r="B45" s="1" t="s">
        <v>354</v>
      </c>
      <c r="C45" s="1">
        <v>329.0</v>
      </c>
      <c r="D45" s="1">
        <v>0.0</v>
      </c>
      <c r="E45" s="1" t="s">
        <v>12717</v>
      </c>
      <c r="F45" s="1" t="s">
        <v>30</v>
      </c>
      <c r="G45" s="1" t="s">
        <v>31</v>
      </c>
      <c r="H45" s="1" t="s">
        <v>13454</v>
      </c>
      <c r="I45" s="1" t="s">
        <v>13455</v>
      </c>
      <c r="J45" s="1" t="s">
        <v>13455</v>
      </c>
      <c r="K45" s="2"/>
      <c r="L45" s="1">
        <v>0.0</v>
      </c>
      <c r="M45" s="1"/>
      <c r="N45" s="1">
        <v>15.945516666666666</v>
      </c>
      <c r="O45" s="1" t="s">
        <v>13316</v>
      </c>
      <c r="P45" s="1" t="s">
        <v>8360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24</v>
      </c>
      <c r="B46" s="1" t="s">
        <v>17</v>
      </c>
      <c r="C46" s="1">
        <v>287.0</v>
      </c>
      <c r="D46" s="1">
        <v>62.0</v>
      </c>
      <c r="E46" s="2"/>
      <c r="F46" s="1" t="s">
        <v>18</v>
      </c>
      <c r="G46" s="1" t="s">
        <v>167</v>
      </c>
      <c r="H46" s="1" t="s">
        <v>13456</v>
      </c>
      <c r="I46" s="1" t="s">
        <v>13457</v>
      </c>
      <c r="J46" s="1" t="s">
        <v>4740</v>
      </c>
      <c r="K46" s="2"/>
      <c r="L46" s="1">
        <v>718.0</v>
      </c>
      <c r="M46" s="1"/>
      <c r="N46" s="1">
        <v>21.487866666666665</v>
      </c>
      <c r="O46" s="1" t="s">
        <v>4736</v>
      </c>
      <c r="P46" s="1" t="s">
        <v>13458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24</v>
      </c>
      <c r="B47" s="1" t="s">
        <v>17</v>
      </c>
      <c r="C47" s="1">
        <v>219.0</v>
      </c>
      <c r="D47" s="1">
        <v>55.0</v>
      </c>
      <c r="E47" s="2"/>
      <c r="F47" s="1" t="s">
        <v>18</v>
      </c>
      <c r="G47" s="1" t="s">
        <v>19</v>
      </c>
      <c r="H47" s="1" t="s">
        <v>13459</v>
      </c>
      <c r="I47" s="1" t="s">
        <v>13460</v>
      </c>
      <c r="J47" s="1" t="s">
        <v>4740</v>
      </c>
      <c r="K47" s="2"/>
      <c r="L47" s="1">
        <v>727.0</v>
      </c>
      <c r="M47" s="1"/>
      <c r="N47" s="1">
        <v>26.470583333333334</v>
      </c>
      <c r="O47" s="1" t="s">
        <v>4736</v>
      </c>
      <c r="P47" s="1" t="s">
        <v>13461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24</v>
      </c>
      <c r="B48" s="1" t="s">
        <v>17</v>
      </c>
      <c r="C48" s="3">
        <v>434.0</v>
      </c>
      <c r="D48" s="1">
        <v>0.0</v>
      </c>
      <c r="E48" s="1" t="s">
        <v>37</v>
      </c>
      <c r="F48" s="1" t="s">
        <v>62</v>
      </c>
      <c r="G48" s="1" t="s">
        <v>31</v>
      </c>
      <c r="H48" s="1" t="s">
        <v>13462</v>
      </c>
      <c r="I48" s="1" t="s">
        <v>13463</v>
      </c>
      <c r="J48" s="1" t="s">
        <v>13464</v>
      </c>
      <c r="K48" s="1" t="s">
        <v>13465</v>
      </c>
      <c r="L48" s="1">
        <v>-1.0</v>
      </c>
      <c r="M48" s="1">
        <v>1.29185</v>
      </c>
      <c r="N48" s="1">
        <v>21.348133333333333</v>
      </c>
      <c r="O48" s="1" t="s">
        <v>4736</v>
      </c>
      <c r="P48" s="1" t="s">
        <v>13466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29</v>
      </c>
      <c r="B49" s="1" t="s">
        <v>354</v>
      </c>
      <c r="C49" s="1">
        <v>434.0</v>
      </c>
      <c r="D49" s="1">
        <v>0.0</v>
      </c>
      <c r="E49" s="2"/>
      <c r="F49" s="1" t="s">
        <v>30</v>
      </c>
      <c r="G49" s="1" t="s">
        <v>31</v>
      </c>
      <c r="H49" s="1" t="s">
        <v>13467</v>
      </c>
      <c r="I49" s="1" t="s">
        <v>13468</v>
      </c>
      <c r="J49" s="1" t="s">
        <v>13468</v>
      </c>
      <c r="K49" s="2"/>
      <c r="L49" s="1">
        <v>16.0</v>
      </c>
      <c r="M49" s="1"/>
      <c r="N49" s="1">
        <v>31.603933333333334</v>
      </c>
      <c r="O49" s="1" t="s">
        <v>13316</v>
      </c>
      <c r="P49" s="1" t="s">
        <v>13469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24</v>
      </c>
      <c r="B50" s="1" t="s">
        <v>17</v>
      </c>
      <c r="C50" s="1">
        <v>824.0</v>
      </c>
      <c r="D50" s="1">
        <v>0.0</v>
      </c>
      <c r="E50" s="1" t="s">
        <v>37</v>
      </c>
      <c r="F50" s="1" t="s">
        <v>62</v>
      </c>
      <c r="G50" s="1" t="s">
        <v>31</v>
      </c>
      <c r="H50" s="1" t="s">
        <v>13470</v>
      </c>
      <c r="I50" s="1" t="s">
        <v>13471</v>
      </c>
      <c r="J50" s="1" t="s">
        <v>13472</v>
      </c>
      <c r="K50" s="1" t="s">
        <v>13473</v>
      </c>
      <c r="L50" s="1">
        <v>-15.0</v>
      </c>
      <c r="M50" s="1">
        <v>0.9182666666666667</v>
      </c>
      <c r="N50" s="1">
        <v>22.577283333333334</v>
      </c>
      <c r="O50" s="1" t="s">
        <v>4736</v>
      </c>
      <c r="P50" s="1" t="s">
        <v>13474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98</v>
      </c>
      <c r="B51" s="1" t="s">
        <v>354</v>
      </c>
      <c r="C51" s="1">
        <v>264.0</v>
      </c>
      <c r="D51" s="1">
        <v>0.0</v>
      </c>
      <c r="E51" s="1" t="s">
        <v>7480</v>
      </c>
      <c r="F51" s="1" t="s">
        <v>30</v>
      </c>
      <c r="G51" s="1" t="s">
        <v>31</v>
      </c>
      <c r="H51" s="1" t="s">
        <v>13475</v>
      </c>
      <c r="I51" s="1" t="s">
        <v>13476</v>
      </c>
      <c r="J51" s="1" t="s">
        <v>13476</v>
      </c>
      <c r="K51" s="2"/>
      <c r="L51" s="1">
        <v>-1.0</v>
      </c>
      <c r="M51" s="1"/>
      <c r="N51" s="1">
        <v>13.131366666666667</v>
      </c>
      <c r="O51" s="1" t="s">
        <v>13316</v>
      </c>
      <c r="P51" s="1" t="s">
        <v>2484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16</v>
      </c>
      <c r="B52" s="1" t="s">
        <v>17</v>
      </c>
      <c r="C52" s="1">
        <v>344.0</v>
      </c>
      <c r="D52" s="1">
        <v>0.0</v>
      </c>
      <c r="E52" s="2"/>
      <c r="F52" s="1" t="s">
        <v>18</v>
      </c>
      <c r="G52" s="1" t="s">
        <v>19</v>
      </c>
      <c r="H52" s="1" t="s">
        <v>13477</v>
      </c>
      <c r="I52" s="1" t="s">
        <v>13478</v>
      </c>
      <c r="J52" s="1" t="s">
        <v>4740</v>
      </c>
      <c r="K52" s="2"/>
      <c r="L52" s="1">
        <v>746.0</v>
      </c>
      <c r="M52" s="1"/>
      <c r="N52" s="1">
        <v>10.706566666666667</v>
      </c>
      <c r="O52" s="1" t="s">
        <v>22</v>
      </c>
      <c r="P52" s="1" t="s">
        <v>13479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16</v>
      </c>
      <c r="B53" s="3" t="s">
        <v>17</v>
      </c>
      <c r="C53" s="1">
        <v>498.0</v>
      </c>
      <c r="D53" s="1">
        <v>0.0</v>
      </c>
      <c r="E53" s="2"/>
      <c r="F53" s="1" t="s">
        <v>18</v>
      </c>
      <c r="G53" s="1" t="s">
        <v>19</v>
      </c>
      <c r="H53" s="1" t="s">
        <v>13480</v>
      </c>
      <c r="I53" s="1" t="s">
        <v>13481</v>
      </c>
      <c r="J53" s="1" t="s">
        <v>4740</v>
      </c>
      <c r="K53" s="2"/>
      <c r="L53" s="1">
        <v>753.0</v>
      </c>
      <c r="M53" s="1"/>
      <c r="N53" s="1">
        <v>11.726216666666666</v>
      </c>
      <c r="O53" s="1" t="s">
        <v>22</v>
      </c>
      <c r="P53" s="1" t="s">
        <v>13482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36</v>
      </c>
      <c r="B54" s="1" t="s">
        <v>17</v>
      </c>
      <c r="C54" s="1">
        <v>224.0</v>
      </c>
      <c r="D54" s="1">
        <v>0.0</v>
      </c>
      <c r="E54" s="1" t="s">
        <v>37</v>
      </c>
      <c r="F54" s="1" t="s">
        <v>30</v>
      </c>
      <c r="G54" s="1" t="s">
        <v>31</v>
      </c>
      <c r="H54" s="1" t="s">
        <v>13483</v>
      </c>
      <c r="I54" s="1" t="s">
        <v>13484</v>
      </c>
      <c r="J54" s="1" t="s">
        <v>13484</v>
      </c>
      <c r="K54" s="2"/>
      <c r="L54" s="1">
        <v>-2.0</v>
      </c>
      <c r="M54" s="1"/>
      <c r="N54" s="1">
        <v>12.366566666666667</v>
      </c>
      <c r="O54" s="1" t="s">
        <v>13316</v>
      </c>
      <c r="P54" s="1" t="s">
        <v>13485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98</v>
      </c>
      <c r="B55" s="1" t="s">
        <v>354</v>
      </c>
      <c r="C55" s="1">
        <v>224.0</v>
      </c>
      <c r="D55" s="1">
        <v>0.0</v>
      </c>
      <c r="E55" s="1" t="s">
        <v>12717</v>
      </c>
      <c r="F55" s="1" t="s">
        <v>30</v>
      </c>
      <c r="G55" s="1" t="s">
        <v>31</v>
      </c>
      <c r="H55" s="1" t="s">
        <v>13486</v>
      </c>
      <c r="I55" s="1" t="s">
        <v>13487</v>
      </c>
      <c r="J55" s="1" t="s">
        <v>13487</v>
      </c>
      <c r="K55" s="2"/>
      <c r="L55" s="1">
        <v>-6.0</v>
      </c>
      <c r="M55" s="1"/>
      <c r="N55" s="1">
        <v>8.8337</v>
      </c>
      <c r="O55" s="1" t="s">
        <v>13316</v>
      </c>
      <c r="P55" s="1" t="s">
        <v>6800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24</v>
      </c>
      <c r="B56" s="1" t="s">
        <v>17</v>
      </c>
      <c r="C56" s="1">
        <v>618.0</v>
      </c>
      <c r="D56" s="1">
        <v>0.0</v>
      </c>
      <c r="E56" s="1" t="s">
        <v>37</v>
      </c>
      <c r="F56" s="1" t="s">
        <v>62</v>
      </c>
      <c r="G56" s="1" t="s">
        <v>31</v>
      </c>
      <c r="H56" s="1" t="s">
        <v>13488</v>
      </c>
      <c r="I56" s="1" t="s">
        <v>13489</v>
      </c>
      <c r="J56" s="1" t="s">
        <v>13490</v>
      </c>
      <c r="K56" s="1" t="s">
        <v>13491</v>
      </c>
      <c r="L56" s="1">
        <v>-3.0</v>
      </c>
      <c r="M56" s="1">
        <v>5.493516666666666</v>
      </c>
      <c r="N56" s="1">
        <v>11.4432</v>
      </c>
      <c r="O56" s="1" t="s">
        <v>4736</v>
      </c>
      <c r="P56" s="1" t="s">
        <v>13492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24</v>
      </c>
      <c r="B57" s="1" t="s">
        <v>17</v>
      </c>
      <c r="C57" s="1">
        <v>447.0</v>
      </c>
      <c r="D57" s="1">
        <v>0.0</v>
      </c>
      <c r="E57" s="1" t="s">
        <v>37</v>
      </c>
      <c r="F57" s="1" t="s">
        <v>62</v>
      </c>
      <c r="G57" s="1" t="s">
        <v>19</v>
      </c>
      <c r="H57" s="1" t="s">
        <v>13493</v>
      </c>
      <c r="I57" s="1" t="s">
        <v>13494</v>
      </c>
      <c r="J57" s="1" t="s">
        <v>13495</v>
      </c>
      <c r="K57" s="1" t="s">
        <v>13496</v>
      </c>
      <c r="L57" s="1">
        <v>-9.0</v>
      </c>
      <c r="M57" s="1">
        <v>5.996483333333333</v>
      </c>
      <c r="N57" s="1">
        <v>15.733166666666667</v>
      </c>
      <c r="O57" s="1" t="s">
        <v>4736</v>
      </c>
      <c r="P57" s="1" t="s">
        <v>13497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36</v>
      </c>
      <c r="B58" s="1" t="s">
        <v>17</v>
      </c>
      <c r="C58" s="1">
        <v>499.0</v>
      </c>
      <c r="D58" s="1">
        <v>0.0</v>
      </c>
      <c r="E58" s="1" t="s">
        <v>37</v>
      </c>
      <c r="F58" s="1" t="s">
        <v>30</v>
      </c>
      <c r="G58" s="1" t="s">
        <v>31</v>
      </c>
      <c r="H58" s="1" t="s">
        <v>13498</v>
      </c>
      <c r="I58" s="1" t="s">
        <v>13499</v>
      </c>
      <c r="J58" s="1" t="s">
        <v>13499</v>
      </c>
      <c r="K58" s="2"/>
      <c r="L58" s="1">
        <v>0.0</v>
      </c>
      <c r="M58" s="1"/>
      <c r="N58" s="1">
        <v>14.248383333333333</v>
      </c>
      <c r="O58" s="1" t="s">
        <v>13316</v>
      </c>
      <c r="P58" s="1" t="s">
        <v>13500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36</v>
      </c>
      <c r="B59" s="1" t="s">
        <v>17</v>
      </c>
      <c r="C59" s="1">
        <v>331.0</v>
      </c>
      <c r="D59" s="1">
        <v>0.0</v>
      </c>
      <c r="E59" s="1" t="s">
        <v>37</v>
      </c>
      <c r="F59" s="1" t="s">
        <v>30</v>
      </c>
      <c r="G59" s="1" t="s">
        <v>31</v>
      </c>
      <c r="H59" s="1" t="s">
        <v>13501</v>
      </c>
      <c r="I59" s="1" t="s">
        <v>13502</v>
      </c>
      <c r="J59" s="1" t="s">
        <v>13502</v>
      </c>
      <c r="K59" s="2"/>
      <c r="L59" s="1">
        <v>2.0</v>
      </c>
      <c r="M59" s="1"/>
      <c r="N59" s="1">
        <v>17.237133333333333</v>
      </c>
      <c r="O59" s="1" t="s">
        <v>13316</v>
      </c>
      <c r="P59" s="1" t="s">
        <v>13503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16</v>
      </c>
      <c r="B60" s="1" t="s">
        <v>17</v>
      </c>
      <c r="C60" s="1">
        <v>269.0</v>
      </c>
      <c r="D60" s="1">
        <v>0.0</v>
      </c>
      <c r="E60" s="2"/>
      <c r="F60" s="1" t="s">
        <v>18</v>
      </c>
      <c r="G60" s="1" t="s">
        <v>19</v>
      </c>
      <c r="H60" s="1" t="s">
        <v>13504</v>
      </c>
      <c r="I60" s="1" t="s">
        <v>13505</v>
      </c>
      <c r="J60" s="1" t="s">
        <v>4740</v>
      </c>
      <c r="K60" s="2"/>
      <c r="L60" s="1">
        <v>833.0</v>
      </c>
      <c r="M60" s="1"/>
      <c r="N60" s="1">
        <v>44.2402</v>
      </c>
      <c r="O60" s="1" t="s">
        <v>22</v>
      </c>
      <c r="P60" s="1" t="s">
        <v>13506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29</v>
      </c>
      <c r="B61" s="1" t="s">
        <v>354</v>
      </c>
      <c r="C61" s="1">
        <v>321.0</v>
      </c>
      <c r="D61" s="1">
        <v>0.0</v>
      </c>
      <c r="E61" s="2"/>
      <c r="F61" s="1" t="s">
        <v>30</v>
      </c>
      <c r="G61" s="1" t="s">
        <v>31</v>
      </c>
      <c r="H61" s="1" t="s">
        <v>13507</v>
      </c>
      <c r="I61" s="1" t="s">
        <v>13508</v>
      </c>
      <c r="J61" s="1" t="s">
        <v>13508</v>
      </c>
      <c r="K61" s="2"/>
      <c r="L61" s="1">
        <v>-4.0</v>
      </c>
      <c r="M61" s="1"/>
      <c r="N61" s="1">
        <v>10.862983333333334</v>
      </c>
      <c r="O61" s="1" t="s">
        <v>13316</v>
      </c>
      <c r="P61" s="1" t="s">
        <v>13509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36</v>
      </c>
      <c r="B62" s="1" t="s">
        <v>17</v>
      </c>
      <c r="C62" s="3">
        <v>329.0</v>
      </c>
      <c r="D62" s="1">
        <v>0.0</v>
      </c>
      <c r="E62" s="1" t="s">
        <v>37</v>
      </c>
      <c r="F62" s="1" t="s">
        <v>30</v>
      </c>
      <c r="G62" s="1" t="s">
        <v>31</v>
      </c>
      <c r="H62" s="1" t="s">
        <v>13510</v>
      </c>
      <c r="I62" s="1" t="s">
        <v>13511</v>
      </c>
      <c r="J62" s="1" t="s">
        <v>13511</v>
      </c>
      <c r="K62" s="2"/>
      <c r="L62" s="1">
        <v>-4.0</v>
      </c>
      <c r="M62" s="1"/>
      <c r="N62" s="1">
        <v>10.391566666666666</v>
      </c>
      <c r="O62" s="1" t="s">
        <v>13316</v>
      </c>
      <c r="P62" s="1" t="s">
        <v>13512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29</v>
      </c>
      <c r="B63" s="1" t="s">
        <v>1749</v>
      </c>
      <c r="C63" s="1">
        <v>388.0</v>
      </c>
      <c r="D63" s="1">
        <v>0.0</v>
      </c>
      <c r="E63" s="2"/>
      <c r="F63" s="1" t="s">
        <v>30</v>
      </c>
      <c r="G63" s="1" t="s">
        <v>31</v>
      </c>
      <c r="H63" s="1" t="s">
        <v>13513</v>
      </c>
      <c r="I63" s="1" t="s">
        <v>13514</v>
      </c>
      <c r="J63" s="1" t="s">
        <v>13514</v>
      </c>
      <c r="K63" s="2"/>
      <c r="L63" s="1">
        <v>-7.0</v>
      </c>
      <c r="M63" s="1"/>
      <c r="N63" s="1">
        <v>7.943433333333333</v>
      </c>
      <c r="O63" s="1" t="s">
        <v>13316</v>
      </c>
      <c r="P63" s="1" t="s">
        <v>13515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98</v>
      </c>
      <c r="B64" s="1" t="s">
        <v>354</v>
      </c>
      <c r="C64" s="3">
        <v>224.0</v>
      </c>
      <c r="D64" s="1">
        <v>0.0</v>
      </c>
      <c r="E64" s="1" t="s">
        <v>13516</v>
      </c>
      <c r="F64" s="1" t="s">
        <v>30</v>
      </c>
      <c r="G64" s="1" t="s">
        <v>31</v>
      </c>
      <c r="H64" s="1" t="s">
        <v>13517</v>
      </c>
      <c r="I64" s="1" t="s">
        <v>13518</v>
      </c>
      <c r="J64" s="1" t="s">
        <v>13518</v>
      </c>
      <c r="K64" s="2"/>
      <c r="L64" s="1">
        <v>-9.0</v>
      </c>
      <c r="M64" s="1"/>
      <c r="N64" s="1">
        <v>5.003383333333334</v>
      </c>
      <c r="O64" s="1" t="s">
        <v>13316</v>
      </c>
      <c r="P64" s="1" t="s">
        <v>13519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24</v>
      </c>
      <c r="B65" s="1" t="s">
        <v>17</v>
      </c>
      <c r="C65" s="1">
        <v>358.0</v>
      </c>
      <c r="D65" s="1">
        <v>0.0</v>
      </c>
      <c r="E65" s="1" t="s">
        <v>13520</v>
      </c>
      <c r="F65" s="1" t="s">
        <v>62</v>
      </c>
      <c r="G65" s="1" t="s">
        <v>19</v>
      </c>
      <c r="H65" s="1" t="s">
        <v>13521</v>
      </c>
      <c r="I65" s="1" t="s">
        <v>13522</v>
      </c>
      <c r="J65" s="1" t="s">
        <v>13523</v>
      </c>
      <c r="K65" s="1" t="s">
        <v>13524</v>
      </c>
      <c r="L65" s="1">
        <v>-2.0</v>
      </c>
      <c r="M65" s="1">
        <v>0.01615</v>
      </c>
      <c r="N65" s="1">
        <v>9.343233333333334</v>
      </c>
      <c r="O65" s="1" t="s">
        <v>4736</v>
      </c>
      <c r="P65" s="1" t="s">
        <v>13525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36</v>
      </c>
      <c r="B66" s="1" t="s">
        <v>17</v>
      </c>
      <c r="C66" s="1">
        <v>528.0</v>
      </c>
      <c r="D66" s="1">
        <v>0.0</v>
      </c>
      <c r="E66" s="1" t="s">
        <v>37</v>
      </c>
      <c r="F66" s="1" t="s">
        <v>30</v>
      </c>
      <c r="G66" s="1" t="s">
        <v>31</v>
      </c>
      <c r="H66" s="1" t="s">
        <v>13526</v>
      </c>
      <c r="I66" s="1" t="s">
        <v>13527</v>
      </c>
      <c r="J66" s="1" t="s">
        <v>13527</v>
      </c>
      <c r="K66" s="2"/>
      <c r="L66" s="1">
        <v>-6.0</v>
      </c>
      <c r="M66" s="1"/>
      <c r="N66" s="1">
        <v>13.620233333333333</v>
      </c>
      <c r="O66" s="1" t="s">
        <v>13316</v>
      </c>
      <c r="P66" s="1" t="s">
        <v>13528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98</v>
      </c>
      <c r="B67" s="1" t="s">
        <v>354</v>
      </c>
      <c r="C67" s="1">
        <v>528.0</v>
      </c>
      <c r="D67" s="1">
        <v>0.0</v>
      </c>
      <c r="E67" s="1" t="s">
        <v>5478</v>
      </c>
      <c r="F67" s="1" t="s">
        <v>30</v>
      </c>
      <c r="G67" s="1" t="s">
        <v>31</v>
      </c>
      <c r="H67" s="1" t="s">
        <v>13529</v>
      </c>
      <c r="I67" s="1" t="s">
        <v>13530</v>
      </c>
      <c r="J67" s="1" t="s">
        <v>13530</v>
      </c>
      <c r="K67" s="2"/>
      <c r="L67" s="1">
        <v>-9.0</v>
      </c>
      <c r="M67" s="1"/>
      <c r="N67" s="1">
        <v>10.548766666666667</v>
      </c>
      <c r="O67" s="1" t="s">
        <v>13316</v>
      </c>
      <c r="P67" s="1" t="s">
        <v>13531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98</v>
      </c>
      <c r="B68" s="1" t="s">
        <v>354</v>
      </c>
      <c r="C68" s="1">
        <v>528.0</v>
      </c>
      <c r="D68" s="1">
        <v>0.0</v>
      </c>
      <c r="E68" s="1" t="s">
        <v>13532</v>
      </c>
      <c r="F68" s="1" t="s">
        <v>30</v>
      </c>
      <c r="G68" s="1" t="s">
        <v>31</v>
      </c>
      <c r="H68" s="1" t="s">
        <v>13533</v>
      </c>
      <c r="I68" s="1" t="s">
        <v>13534</v>
      </c>
      <c r="J68" s="1" t="s">
        <v>13534</v>
      </c>
      <c r="K68" s="2"/>
      <c r="L68" s="1">
        <v>-7.0</v>
      </c>
      <c r="M68" s="1"/>
      <c r="N68" s="1">
        <v>12.28895</v>
      </c>
      <c r="O68" s="1" t="s">
        <v>13316</v>
      </c>
      <c r="P68" s="1" t="s">
        <v>13535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29</v>
      </c>
      <c r="B69" s="1" t="s">
        <v>354</v>
      </c>
      <c r="C69" s="1">
        <v>585.0</v>
      </c>
      <c r="D69" s="1">
        <v>0.0</v>
      </c>
      <c r="E69" s="2"/>
      <c r="F69" s="1" t="s">
        <v>30</v>
      </c>
      <c r="G69" s="1" t="s">
        <v>31</v>
      </c>
      <c r="H69" s="1" t="s">
        <v>13536</v>
      </c>
      <c r="I69" s="1" t="s">
        <v>13537</v>
      </c>
      <c r="J69" s="1" t="s">
        <v>13537</v>
      </c>
      <c r="K69" s="2"/>
      <c r="L69" s="1">
        <v>0.0</v>
      </c>
      <c r="M69" s="1"/>
      <c r="N69" s="1">
        <v>20.310216666666665</v>
      </c>
      <c r="O69" s="1" t="s">
        <v>13316</v>
      </c>
      <c r="P69" s="1" t="s">
        <v>13538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24</v>
      </c>
      <c r="B70" s="1" t="s">
        <v>17</v>
      </c>
      <c r="C70" s="1">
        <v>309.0</v>
      </c>
      <c r="D70" s="1">
        <v>0.0</v>
      </c>
      <c r="E70" s="1" t="s">
        <v>13520</v>
      </c>
      <c r="F70" s="1" t="s">
        <v>62</v>
      </c>
      <c r="G70" s="1" t="s">
        <v>31</v>
      </c>
      <c r="H70" s="1" t="s">
        <v>13539</v>
      </c>
      <c r="I70" s="1" t="s">
        <v>13540</v>
      </c>
      <c r="J70" s="1" t="s">
        <v>13541</v>
      </c>
      <c r="K70" s="1" t="s">
        <v>13542</v>
      </c>
      <c r="L70" s="1">
        <v>-2.0</v>
      </c>
      <c r="M70" s="1">
        <v>0.009633333333333334</v>
      </c>
      <c r="N70" s="1">
        <v>9.21495</v>
      </c>
      <c r="O70" s="1" t="s">
        <v>4736</v>
      </c>
      <c r="P70" s="1" t="s">
        <v>5278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29</v>
      </c>
      <c r="B71" s="1" t="s">
        <v>354</v>
      </c>
      <c r="C71" s="3">
        <v>429.0</v>
      </c>
      <c r="D71" s="1">
        <v>0.0</v>
      </c>
      <c r="E71" s="2"/>
      <c r="F71" s="1" t="s">
        <v>30</v>
      </c>
      <c r="G71" s="1" t="s">
        <v>31</v>
      </c>
      <c r="H71" s="1" t="s">
        <v>13543</v>
      </c>
      <c r="I71" s="1" t="s">
        <v>13544</v>
      </c>
      <c r="J71" s="1" t="s">
        <v>13544</v>
      </c>
      <c r="K71" s="2"/>
      <c r="L71" s="1">
        <v>-5.0</v>
      </c>
      <c r="M71" s="1"/>
      <c r="N71" s="1">
        <v>9.784916666666666</v>
      </c>
      <c r="O71" s="1" t="s">
        <v>13316</v>
      </c>
      <c r="P71" s="1" t="s">
        <v>13545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36</v>
      </c>
      <c r="B72" s="1" t="s">
        <v>17</v>
      </c>
      <c r="C72" s="1">
        <v>321.0</v>
      </c>
      <c r="D72" s="1">
        <v>0.0</v>
      </c>
      <c r="E72" s="1" t="s">
        <v>37</v>
      </c>
      <c r="F72" s="1" t="s">
        <v>30</v>
      </c>
      <c r="G72" s="1" t="s">
        <v>31</v>
      </c>
      <c r="H72" s="1" t="s">
        <v>13546</v>
      </c>
      <c r="I72" s="1" t="s">
        <v>13547</v>
      </c>
      <c r="J72" s="1" t="s">
        <v>13547</v>
      </c>
      <c r="K72" s="2"/>
      <c r="L72" s="1">
        <v>-3.0</v>
      </c>
      <c r="M72" s="1"/>
      <c r="N72" s="1">
        <v>11.0282</v>
      </c>
      <c r="O72" s="1" t="s">
        <v>13316</v>
      </c>
      <c r="P72" s="1" t="s">
        <v>13548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16</v>
      </c>
      <c r="B73" s="1" t="s">
        <v>17</v>
      </c>
      <c r="C73" s="1">
        <v>289.0</v>
      </c>
      <c r="D73" s="1">
        <v>0.0</v>
      </c>
      <c r="E73" s="2"/>
      <c r="F73" s="1" t="s">
        <v>18</v>
      </c>
      <c r="G73" s="1" t="s">
        <v>19</v>
      </c>
      <c r="H73" s="1" t="s">
        <v>13549</v>
      </c>
      <c r="I73" s="1" t="s">
        <v>13550</v>
      </c>
      <c r="J73" s="1" t="s">
        <v>500</v>
      </c>
      <c r="K73" s="2"/>
      <c r="L73" s="1">
        <v>235.0</v>
      </c>
      <c r="M73" s="1"/>
      <c r="N73" s="1">
        <v>4.9058166666666665</v>
      </c>
      <c r="O73" s="1" t="s">
        <v>22</v>
      </c>
      <c r="P73" s="1" t="s">
        <v>13551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36</v>
      </c>
      <c r="B74" s="1" t="s">
        <v>17</v>
      </c>
      <c r="C74" s="1">
        <v>329.0</v>
      </c>
      <c r="D74" s="1">
        <v>0.0</v>
      </c>
      <c r="E74" s="1" t="s">
        <v>37</v>
      </c>
      <c r="F74" s="1" t="s">
        <v>30</v>
      </c>
      <c r="G74" s="1" t="s">
        <v>31</v>
      </c>
      <c r="H74" s="1" t="s">
        <v>13552</v>
      </c>
      <c r="I74" s="1" t="s">
        <v>13553</v>
      </c>
      <c r="J74" s="1" t="s">
        <v>13553</v>
      </c>
      <c r="K74" s="2"/>
      <c r="L74" s="1">
        <v>-5.0</v>
      </c>
      <c r="M74" s="1"/>
      <c r="N74" s="1">
        <v>9.781816666666666</v>
      </c>
      <c r="O74" s="1" t="s">
        <v>13316</v>
      </c>
      <c r="P74" s="1" t="s">
        <v>13554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36</v>
      </c>
      <c r="B75" s="3" t="s">
        <v>17</v>
      </c>
      <c r="C75" s="1">
        <v>696.0</v>
      </c>
      <c r="D75" s="1">
        <v>0.0</v>
      </c>
      <c r="E75" s="1" t="s">
        <v>37</v>
      </c>
      <c r="F75" s="1" t="s">
        <v>30</v>
      </c>
      <c r="G75" s="1" t="s">
        <v>31</v>
      </c>
      <c r="H75" s="1" t="s">
        <v>13555</v>
      </c>
      <c r="I75" s="1" t="s">
        <v>13556</v>
      </c>
      <c r="J75" s="1" t="s">
        <v>13556</v>
      </c>
      <c r="K75" s="2"/>
      <c r="L75" s="1">
        <v>-4.0</v>
      </c>
      <c r="M75" s="1"/>
      <c r="N75" s="1">
        <v>15.46735</v>
      </c>
      <c r="O75" s="1" t="s">
        <v>13316</v>
      </c>
      <c r="P75" s="1" t="s">
        <v>13557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36</v>
      </c>
      <c r="B76" s="1" t="s">
        <v>17</v>
      </c>
      <c r="C76" s="1">
        <v>611.0</v>
      </c>
      <c r="D76" s="1">
        <v>0.0</v>
      </c>
      <c r="E76" s="1" t="s">
        <v>37</v>
      </c>
      <c r="F76" s="1" t="s">
        <v>30</v>
      </c>
      <c r="G76" s="1" t="s">
        <v>31</v>
      </c>
      <c r="H76" s="1" t="s">
        <v>13558</v>
      </c>
      <c r="I76" s="1" t="s">
        <v>13559</v>
      </c>
      <c r="J76" s="1" t="s">
        <v>13559</v>
      </c>
      <c r="K76" s="2"/>
      <c r="L76" s="1">
        <v>-6.0</v>
      </c>
      <c r="M76" s="1"/>
      <c r="N76" s="1">
        <v>13.0472</v>
      </c>
      <c r="O76" s="1" t="s">
        <v>13316</v>
      </c>
      <c r="P76" s="1" t="s">
        <v>13560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98</v>
      </c>
      <c r="B77" s="1" t="s">
        <v>354</v>
      </c>
      <c r="C77" s="1">
        <v>329.0</v>
      </c>
      <c r="D77" s="1">
        <v>0.0</v>
      </c>
      <c r="E77" s="1" t="s">
        <v>13561</v>
      </c>
      <c r="F77" s="1" t="s">
        <v>30</v>
      </c>
      <c r="G77" s="1" t="s">
        <v>31</v>
      </c>
      <c r="H77" s="1" t="s">
        <v>13562</v>
      </c>
      <c r="I77" s="1" t="s">
        <v>13563</v>
      </c>
      <c r="J77" s="1" t="s">
        <v>13563</v>
      </c>
      <c r="K77" s="2"/>
      <c r="L77" s="1">
        <v>-6.0</v>
      </c>
      <c r="M77" s="1"/>
      <c r="N77" s="1">
        <v>8.67085</v>
      </c>
      <c r="O77" s="1" t="s">
        <v>13316</v>
      </c>
      <c r="P77" s="1" t="s">
        <v>744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16</v>
      </c>
      <c r="B78" s="1" t="s">
        <v>17</v>
      </c>
      <c r="C78" s="1">
        <v>444.0</v>
      </c>
      <c r="D78" s="1">
        <v>0.0</v>
      </c>
      <c r="E78" s="2"/>
      <c r="F78" s="1" t="s">
        <v>18</v>
      </c>
      <c r="G78" s="1" t="s">
        <v>19</v>
      </c>
      <c r="H78" s="1" t="s">
        <v>13564</v>
      </c>
      <c r="I78" s="1" t="s">
        <v>13565</v>
      </c>
      <c r="J78" s="1" t="s">
        <v>500</v>
      </c>
      <c r="K78" s="2"/>
      <c r="L78" s="1">
        <v>356.0</v>
      </c>
      <c r="M78" s="1"/>
      <c r="N78" s="1">
        <v>14.3812</v>
      </c>
      <c r="O78" s="1" t="s">
        <v>22</v>
      </c>
      <c r="P78" s="1" t="s">
        <v>13566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36</v>
      </c>
      <c r="B79" s="1" t="s">
        <v>17</v>
      </c>
      <c r="C79" s="1">
        <v>329.0</v>
      </c>
      <c r="D79" s="1">
        <v>0.0</v>
      </c>
      <c r="E79" s="1" t="s">
        <v>37</v>
      </c>
      <c r="F79" s="1" t="s">
        <v>30</v>
      </c>
      <c r="G79" s="1" t="s">
        <v>31</v>
      </c>
      <c r="H79" s="1" t="s">
        <v>13567</v>
      </c>
      <c r="I79" s="1" t="s">
        <v>13568</v>
      </c>
      <c r="J79" s="1" t="s">
        <v>13568</v>
      </c>
      <c r="K79" s="2"/>
      <c r="L79" s="1">
        <v>-5.0</v>
      </c>
      <c r="M79" s="1"/>
      <c r="N79" s="1">
        <v>9.684283333333333</v>
      </c>
      <c r="O79" s="1" t="s">
        <v>13316</v>
      </c>
      <c r="P79" s="1" t="s">
        <v>13569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98</v>
      </c>
      <c r="B80" s="1" t="s">
        <v>354</v>
      </c>
      <c r="C80" s="1">
        <v>443.0</v>
      </c>
      <c r="D80" s="1">
        <v>0.0</v>
      </c>
      <c r="E80" s="1" t="s">
        <v>13561</v>
      </c>
      <c r="F80" s="1" t="s">
        <v>30</v>
      </c>
      <c r="G80" s="1" t="s">
        <v>31</v>
      </c>
      <c r="H80" s="1" t="s">
        <v>13570</v>
      </c>
      <c r="I80" s="1" t="s">
        <v>13571</v>
      </c>
      <c r="J80" s="1" t="s">
        <v>13571</v>
      </c>
      <c r="K80" s="2"/>
      <c r="L80" s="1">
        <v>-6.0</v>
      </c>
      <c r="M80" s="1"/>
      <c r="N80" s="1">
        <v>8.715133333333334</v>
      </c>
      <c r="O80" s="1" t="s">
        <v>13316</v>
      </c>
      <c r="P80" s="1" t="s">
        <v>13572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36</v>
      </c>
      <c r="B81" s="1" t="s">
        <v>17</v>
      </c>
      <c r="C81" s="1">
        <v>289.0</v>
      </c>
      <c r="D81" s="1">
        <v>0.0</v>
      </c>
      <c r="E81" s="1" t="s">
        <v>37</v>
      </c>
      <c r="F81" s="1" t="s">
        <v>30</v>
      </c>
      <c r="G81" s="1" t="s">
        <v>31</v>
      </c>
      <c r="H81" s="1" t="s">
        <v>13573</v>
      </c>
      <c r="I81" s="1" t="s">
        <v>13574</v>
      </c>
      <c r="J81" s="1" t="s">
        <v>13574</v>
      </c>
      <c r="K81" s="2"/>
      <c r="L81" s="1">
        <v>-7.0</v>
      </c>
      <c r="M81" s="1"/>
      <c r="N81" s="1">
        <v>7.015333333333333</v>
      </c>
      <c r="O81" s="1" t="s">
        <v>13316</v>
      </c>
      <c r="P81" s="1" t="s">
        <v>13575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98</v>
      </c>
      <c r="B82" s="1" t="s">
        <v>354</v>
      </c>
      <c r="C82" s="1">
        <v>717.0</v>
      </c>
      <c r="D82" s="1">
        <v>0.0</v>
      </c>
      <c r="E82" s="1" t="s">
        <v>13576</v>
      </c>
      <c r="F82" s="1" t="s">
        <v>30</v>
      </c>
      <c r="G82" s="1" t="s">
        <v>31</v>
      </c>
      <c r="H82" s="1" t="s">
        <v>13577</v>
      </c>
      <c r="I82" s="1" t="s">
        <v>13578</v>
      </c>
      <c r="J82" s="1" t="s">
        <v>13578</v>
      </c>
      <c r="K82" s="2"/>
      <c r="L82" s="1">
        <v>-8.0</v>
      </c>
      <c r="M82" s="1"/>
      <c r="N82" s="1">
        <v>11.01925</v>
      </c>
      <c r="O82" s="1" t="s">
        <v>13316</v>
      </c>
      <c r="P82" s="1" t="s">
        <v>13579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24</v>
      </c>
      <c r="B83" s="1" t="s">
        <v>17</v>
      </c>
      <c r="C83" s="1">
        <v>409.0</v>
      </c>
      <c r="D83" s="1">
        <v>0.0</v>
      </c>
      <c r="E83" s="1" t="s">
        <v>37</v>
      </c>
      <c r="F83" s="1" t="s">
        <v>62</v>
      </c>
      <c r="G83" s="1" t="s">
        <v>19</v>
      </c>
      <c r="H83" s="1" t="s">
        <v>13580</v>
      </c>
      <c r="I83" s="1" t="s">
        <v>13581</v>
      </c>
      <c r="J83" s="1" t="s">
        <v>13582</v>
      </c>
      <c r="K83" s="1" t="s">
        <v>13583</v>
      </c>
      <c r="L83" s="1">
        <v>-27.0</v>
      </c>
      <c r="M83" s="1">
        <v>1.2235166666666666</v>
      </c>
      <c r="N83" s="1">
        <v>7.914866666666667</v>
      </c>
      <c r="O83" s="1" t="s">
        <v>4736</v>
      </c>
      <c r="P83" s="1" t="s">
        <v>13584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36</v>
      </c>
      <c r="B84" s="1" t="s">
        <v>17</v>
      </c>
      <c r="C84" s="3">
        <v>433.0</v>
      </c>
      <c r="D84" s="1">
        <v>0.0</v>
      </c>
      <c r="E84" s="1" t="s">
        <v>37</v>
      </c>
      <c r="F84" s="1" t="s">
        <v>30</v>
      </c>
      <c r="G84" s="1" t="s">
        <v>31</v>
      </c>
      <c r="H84" s="1" t="s">
        <v>13585</v>
      </c>
      <c r="I84" s="1" t="s">
        <v>13586</v>
      </c>
      <c r="J84" s="1" t="s">
        <v>13586</v>
      </c>
      <c r="K84" s="2"/>
      <c r="L84" s="1">
        <v>-4.0</v>
      </c>
      <c r="M84" s="1"/>
      <c r="N84" s="1">
        <v>10.170333333333334</v>
      </c>
      <c r="O84" s="1" t="s">
        <v>13316</v>
      </c>
      <c r="P84" s="1" t="s">
        <v>13587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29</v>
      </c>
      <c r="B85" s="1" t="s">
        <v>17</v>
      </c>
      <c r="C85" s="3">
        <v>274.0</v>
      </c>
      <c r="D85" s="1">
        <v>0.0</v>
      </c>
      <c r="E85" s="2"/>
      <c r="F85" s="1" t="s">
        <v>30</v>
      </c>
      <c r="G85" s="1" t="s">
        <v>31</v>
      </c>
      <c r="H85" s="1" t="s">
        <v>13588</v>
      </c>
      <c r="I85" s="1" t="s">
        <v>13589</v>
      </c>
      <c r="J85" s="1" t="s">
        <v>13589</v>
      </c>
      <c r="K85" s="2"/>
      <c r="L85" s="1">
        <v>-6.0</v>
      </c>
      <c r="M85" s="1"/>
      <c r="N85" s="1">
        <v>8.425783333333333</v>
      </c>
      <c r="O85" s="1" t="s">
        <v>13316</v>
      </c>
      <c r="P85" s="1" t="s">
        <v>13590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29</v>
      </c>
      <c r="B86" s="1" t="s">
        <v>17</v>
      </c>
      <c r="C86" s="3">
        <v>264.0</v>
      </c>
      <c r="D86" s="1">
        <v>0.0</v>
      </c>
      <c r="E86" s="2"/>
      <c r="F86" s="1" t="s">
        <v>30</v>
      </c>
      <c r="G86" s="1" t="s">
        <v>31</v>
      </c>
      <c r="H86" s="1" t="s">
        <v>13591</v>
      </c>
      <c r="I86" s="1" t="s">
        <v>13592</v>
      </c>
      <c r="J86" s="1" t="s">
        <v>13592</v>
      </c>
      <c r="K86" s="2"/>
      <c r="L86" s="1">
        <v>-4.0</v>
      </c>
      <c r="M86" s="1"/>
      <c r="N86" s="1">
        <v>10.671383333333333</v>
      </c>
      <c r="O86" s="1" t="s">
        <v>13316</v>
      </c>
      <c r="P86" s="1" t="s">
        <v>13593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36</v>
      </c>
      <c r="B87" s="1" t="s">
        <v>17</v>
      </c>
      <c r="C87" s="1">
        <v>329.0</v>
      </c>
      <c r="D87" s="1">
        <v>0.0</v>
      </c>
      <c r="E87" s="1" t="s">
        <v>37</v>
      </c>
      <c r="F87" s="1" t="s">
        <v>30</v>
      </c>
      <c r="G87" s="1" t="s">
        <v>31</v>
      </c>
      <c r="H87" s="1" t="s">
        <v>13594</v>
      </c>
      <c r="I87" s="1" t="s">
        <v>13595</v>
      </c>
      <c r="J87" s="1" t="s">
        <v>13595</v>
      </c>
      <c r="K87" s="2"/>
      <c r="L87" s="1">
        <v>-6.0</v>
      </c>
      <c r="M87" s="1"/>
      <c r="N87" s="1">
        <v>8.2598</v>
      </c>
      <c r="O87" s="1" t="s">
        <v>13316</v>
      </c>
      <c r="P87" s="1" t="s">
        <v>13512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29</v>
      </c>
      <c r="B88" s="1" t="s">
        <v>17</v>
      </c>
      <c r="C88" s="3">
        <v>329.0</v>
      </c>
      <c r="D88" s="1">
        <v>0.0</v>
      </c>
      <c r="E88" s="2"/>
      <c r="F88" s="1" t="s">
        <v>30</v>
      </c>
      <c r="G88" s="1" t="s">
        <v>31</v>
      </c>
      <c r="H88" s="1" t="s">
        <v>13596</v>
      </c>
      <c r="I88" s="1" t="s">
        <v>13597</v>
      </c>
      <c r="J88" s="1" t="s">
        <v>13597</v>
      </c>
      <c r="K88" s="2"/>
      <c r="L88" s="1">
        <v>-6.0</v>
      </c>
      <c r="M88" s="1"/>
      <c r="N88" s="1">
        <v>8.542233333333334</v>
      </c>
      <c r="O88" s="1" t="s">
        <v>13316</v>
      </c>
      <c r="P88" s="1" t="s">
        <v>13598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36</v>
      </c>
      <c r="B89" s="1" t="s">
        <v>17</v>
      </c>
      <c r="C89" s="1">
        <v>693.0</v>
      </c>
      <c r="D89" s="1">
        <v>0.0</v>
      </c>
      <c r="E89" s="1" t="s">
        <v>37</v>
      </c>
      <c r="F89" s="1" t="s">
        <v>30</v>
      </c>
      <c r="G89" s="1" t="s">
        <v>31</v>
      </c>
      <c r="H89" s="1" t="s">
        <v>13599</v>
      </c>
      <c r="I89" s="1" t="s">
        <v>13600</v>
      </c>
      <c r="J89" s="1" t="s">
        <v>13600</v>
      </c>
      <c r="K89" s="2"/>
      <c r="L89" s="1">
        <v>-8.0</v>
      </c>
      <c r="M89" s="1"/>
      <c r="N89" s="1">
        <v>11.9076</v>
      </c>
      <c r="O89" s="1" t="s">
        <v>13316</v>
      </c>
      <c r="P89" s="1" t="s">
        <v>13601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16</v>
      </c>
      <c r="B90" s="1" t="s">
        <v>17</v>
      </c>
      <c r="C90" s="1">
        <v>249.0</v>
      </c>
      <c r="D90" s="1">
        <v>0.0</v>
      </c>
      <c r="E90" s="2"/>
      <c r="F90" s="1" t="s">
        <v>18</v>
      </c>
      <c r="G90" s="1" t="s">
        <v>19</v>
      </c>
      <c r="H90" s="1" t="s">
        <v>13602</v>
      </c>
      <c r="I90" s="1" t="s">
        <v>13603</v>
      </c>
      <c r="J90" s="1" t="s">
        <v>13603</v>
      </c>
      <c r="K90" s="2"/>
      <c r="L90" s="1">
        <v>2.0</v>
      </c>
      <c r="M90" s="1"/>
      <c r="N90" s="1">
        <v>7.7642</v>
      </c>
      <c r="O90" s="1" t="s">
        <v>22</v>
      </c>
      <c r="P90" s="1" t="s">
        <v>13604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36</v>
      </c>
      <c r="B91" s="1" t="s">
        <v>17</v>
      </c>
      <c r="C91" s="1">
        <v>987.0</v>
      </c>
      <c r="D91" s="1">
        <v>0.0</v>
      </c>
      <c r="E91" s="1" t="s">
        <v>37</v>
      </c>
      <c r="F91" s="1" t="s">
        <v>30</v>
      </c>
      <c r="G91" s="1" t="s">
        <v>31</v>
      </c>
      <c r="H91" s="1" t="s">
        <v>13605</v>
      </c>
      <c r="I91" s="1" t="s">
        <v>13606</v>
      </c>
      <c r="J91" s="1" t="s">
        <v>13606</v>
      </c>
      <c r="K91" s="2"/>
      <c r="L91" s="1">
        <v>-4.0</v>
      </c>
      <c r="M91" s="1"/>
      <c r="N91" s="1">
        <v>15.109466666666666</v>
      </c>
      <c r="O91" s="1" t="s">
        <v>13316</v>
      </c>
      <c r="P91" s="1" t="s">
        <v>13607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36</v>
      </c>
      <c r="B92" s="1" t="s">
        <v>17</v>
      </c>
      <c r="C92" s="1">
        <v>264.0</v>
      </c>
      <c r="D92" s="1">
        <v>0.0</v>
      </c>
      <c r="E92" s="1" t="s">
        <v>37</v>
      </c>
      <c r="F92" s="1" t="s">
        <v>30</v>
      </c>
      <c r="G92" s="1" t="s">
        <v>31</v>
      </c>
      <c r="H92" s="1" t="s">
        <v>13608</v>
      </c>
      <c r="I92" s="1" t="s">
        <v>13609</v>
      </c>
      <c r="J92" s="1" t="s">
        <v>13609</v>
      </c>
      <c r="K92" s="2"/>
      <c r="L92" s="1">
        <v>-7.0</v>
      </c>
      <c r="M92" s="1"/>
      <c r="N92" s="1">
        <v>7.825666666666667</v>
      </c>
      <c r="O92" s="1" t="s">
        <v>13316</v>
      </c>
      <c r="P92" s="1" t="s">
        <v>13610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36</v>
      </c>
      <c r="B93" s="1" t="s">
        <v>17</v>
      </c>
      <c r="C93" s="1">
        <v>528.0</v>
      </c>
      <c r="D93" s="1">
        <v>0.0</v>
      </c>
      <c r="E93" s="1" t="s">
        <v>37</v>
      </c>
      <c r="F93" s="1" t="s">
        <v>30</v>
      </c>
      <c r="G93" s="1" t="s">
        <v>31</v>
      </c>
      <c r="H93" s="1" t="s">
        <v>13611</v>
      </c>
      <c r="I93" s="1" t="s">
        <v>13612</v>
      </c>
      <c r="J93" s="1" t="s">
        <v>13612</v>
      </c>
      <c r="K93" s="2"/>
      <c r="L93" s="1">
        <v>-6.0</v>
      </c>
      <c r="M93" s="1"/>
      <c r="N93" s="1">
        <v>13.750583333333333</v>
      </c>
      <c r="O93" s="1" t="s">
        <v>13316</v>
      </c>
      <c r="P93" s="1" t="s">
        <v>13613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36</v>
      </c>
      <c r="B94" s="1" t="s">
        <v>17</v>
      </c>
      <c r="C94" s="1">
        <v>323.0</v>
      </c>
      <c r="D94" s="1">
        <v>0.0</v>
      </c>
      <c r="E94" s="1" t="s">
        <v>37</v>
      </c>
      <c r="F94" s="1" t="s">
        <v>30</v>
      </c>
      <c r="G94" s="1" t="s">
        <v>31</v>
      </c>
      <c r="H94" s="1" t="s">
        <v>13614</v>
      </c>
      <c r="I94" s="1" t="s">
        <v>13615</v>
      </c>
      <c r="J94" s="1" t="s">
        <v>13615</v>
      </c>
      <c r="K94" s="2"/>
      <c r="L94" s="1">
        <v>-4.0</v>
      </c>
      <c r="M94" s="1"/>
      <c r="N94" s="1">
        <v>10.89555</v>
      </c>
      <c r="O94" s="1" t="s">
        <v>13316</v>
      </c>
      <c r="P94" s="1" t="s">
        <v>13616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98</v>
      </c>
      <c r="B95" s="1" t="s">
        <v>17</v>
      </c>
      <c r="C95" s="1">
        <v>693.0</v>
      </c>
      <c r="D95" s="1">
        <v>0.0</v>
      </c>
      <c r="E95" s="1" t="s">
        <v>11684</v>
      </c>
      <c r="F95" s="1" t="s">
        <v>30</v>
      </c>
      <c r="G95" s="1" t="s">
        <v>31</v>
      </c>
      <c r="H95" s="1" t="s">
        <v>13617</v>
      </c>
      <c r="I95" s="1" t="s">
        <v>13618</v>
      </c>
      <c r="J95" s="1" t="s">
        <v>13618</v>
      </c>
      <c r="K95" s="2"/>
      <c r="L95" s="1">
        <v>-7.0</v>
      </c>
      <c r="M95" s="1"/>
      <c r="N95" s="1">
        <v>12.1278</v>
      </c>
      <c r="O95" s="1" t="s">
        <v>13316</v>
      </c>
      <c r="P95" s="1" t="s">
        <v>13619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98</v>
      </c>
      <c r="B96" s="1" t="s">
        <v>17</v>
      </c>
      <c r="C96" s="1">
        <v>788.0</v>
      </c>
      <c r="D96" s="1">
        <v>0.0</v>
      </c>
      <c r="E96" s="1" t="s">
        <v>13620</v>
      </c>
      <c r="F96" s="1" t="s">
        <v>30</v>
      </c>
      <c r="G96" s="1" t="s">
        <v>31</v>
      </c>
      <c r="H96" s="1" t="s">
        <v>13621</v>
      </c>
      <c r="I96" s="1" t="s">
        <v>13622</v>
      </c>
      <c r="J96" s="1" t="s">
        <v>13622</v>
      </c>
      <c r="K96" s="2"/>
      <c r="L96" s="1">
        <v>-7.0</v>
      </c>
      <c r="M96" s="1"/>
      <c r="N96" s="1">
        <v>12.210083333333333</v>
      </c>
      <c r="O96" s="1" t="s">
        <v>13316</v>
      </c>
      <c r="P96" s="1" t="s">
        <v>13623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29</v>
      </c>
      <c r="B97" s="1" t="s">
        <v>17</v>
      </c>
      <c r="C97" s="3">
        <v>264.0</v>
      </c>
      <c r="D97" s="1">
        <v>0.0</v>
      </c>
      <c r="E97" s="2"/>
      <c r="F97" s="1" t="s">
        <v>30</v>
      </c>
      <c r="G97" s="1" t="s">
        <v>31</v>
      </c>
      <c r="H97" s="1" t="s">
        <v>13624</v>
      </c>
      <c r="I97" s="1" t="s">
        <v>13625</v>
      </c>
      <c r="J97" s="1" t="s">
        <v>13625</v>
      </c>
      <c r="K97" s="2"/>
      <c r="L97" s="1">
        <v>-8.0</v>
      </c>
      <c r="M97" s="1"/>
      <c r="N97" s="1">
        <v>6.34675</v>
      </c>
      <c r="O97" s="1" t="s">
        <v>13316</v>
      </c>
      <c r="P97" s="1" t="s">
        <v>13378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16</v>
      </c>
      <c r="B98" s="1" t="s">
        <v>17</v>
      </c>
      <c r="C98" s="1">
        <v>309.0</v>
      </c>
      <c r="D98" s="1">
        <v>0.0</v>
      </c>
      <c r="E98" s="2"/>
      <c r="F98" s="1" t="s">
        <v>18</v>
      </c>
      <c r="G98" s="1" t="s">
        <v>19</v>
      </c>
      <c r="H98" s="1" t="s">
        <v>13626</v>
      </c>
      <c r="I98" s="1" t="s">
        <v>13627</v>
      </c>
      <c r="J98" s="1" t="s">
        <v>13627</v>
      </c>
      <c r="K98" s="2"/>
      <c r="L98" s="1">
        <v>5.0</v>
      </c>
      <c r="M98" s="1"/>
      <c r="N98" s="1">
        <v>10.222883333333334</v>
      </c>
      <c r="O98" s="1" t="s">
        <v>22</v>
      </c>
      <c r="P98" s="1" t="s">
        <v>13628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24</v>
      </c>
      <c r="B99" s="1" t="s">
        <v>17</v>
      </c>
      <c r="C99" s="1">
        <v>338.0</v>
      </c>
      <c r="D99" s="1">
        <v>0.0</v>
      </c>
      <c r="E99" s="1" t="s">
        <v>37</v>
      </c>
      <c r="F99" s="1" t="s">
        <v>62</v>
      </c>
      <c r="G99" s="1" t="s">
        <v>31</v>
      </c>
      <c r="H99" s="1" t="s">
        <v>13629</v>
      </c>
      <c r="I99" s="1" t="s">
        <v>13630</v>
      </c>
      <c r="J99" s="1" t="s">
        <v>13631</v>
      </c>
      <c r="K99" s="1" t="s">
        <v>13632</v>
      </c>
      <c r="L99" s="1">
        <v>-3.0</v>
      </c>
      <c r="M99" s="1">
        <v>0.9625333333333334</v>
      </c>
      <c r="N99" s="1">
        <v>6.875983333333333</v>
      </c>
      <c r="O99" s="1" t="s">
        <v>4736</v>
      </c>
      <c r="P99" s="1" t="s">
        <v>13633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29</v>
      </c>
      <c r="B100" s="1" t="s">
        <v>17</v>
      </c>
      <c r="C100" s="1">
        <v>658.0</v>
      </c>
      <c r="D100" s="1">
        <v>0.0</v>
      </c>
      <c r="E100" s="2"/>
      <c r="F100" s="1" t="s">
        <v>30</v>
      </c>
      <c r="G100" s="1" t="s">
        <v>31</v>
      </c>
      <c r="H100" s="1" t="s">
        <v>13634</v>
      </c>
      <c r="I100" s="1" t="s">
        <v>13635</v>
      </c>
      <c r="J100" s="1" t="s">
        <v>13635</v>
      </c>
      <c r="K100" s="2"/>
      <c r="L100" s="1">
        <v>-10.0</v>
      </c>
      <c r="M100" s="1"/>
      <c r="N100" s="1">
        <v>9.788933333333333</v>
      </c>
      <c r="O100" s="1" t="s">
        <v>13316</v>
      </c>
      <c r="P100" s="1" t="s">
        <v>13636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36</v>
      </c>
      <c r="B101" s="1" t="s">
        <v>17</v>
      </c>
      <c r="C101" s="3">
        <v>329.0</v>
      </c>
      <c r="D101" s="1">
        <v>0.0</v>
      </c>
      <c r="E101" s="1" t="s">
        <v>37</v>
      </c>
      <c r="F101" s="1" t="s">
        <v>30</v>
      </c>
      <c r="G101" s="1" t="s">
        <v>31</v>
      </c>
      <c r="H101" s="1" t="s">
        <v>13637</v>
      </c>
      <c r="I101" s="1" t="s">
        <v>13638</v>
      </c>
      <c r="J101" s="1" t="s">
        <v>13638</v>
      </c>
      <c r="K101" s="2"/>
      <c r="L101" s="1">
        <v>-8.0</v>
      </c>
      <c r="M101" s="1"/>
      <c r="N101" s="1">
        <v>6.93365</v>
      </c>
      <c r="O101" s="1" t="s">
        <v>13316</v>
      </c>
      <c r="P101" s="1" t="s">
        <v>13639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24</v>
      </c>
      <c r="B102" s="1" t="s">
        <v>17</v>
      </c>
      <c r="C102" s="1">
        <v>309.0</v>
      </c>
      <c r="D102" s="1">
        <v>0.0</v>
      </c>
      <c r="E102" s="1" t="s">
        <v>37</v>
      </c>
      <c r="F102" s="1" t="s">
        <v>62</v>
      </c>
      <c r="G102" s="1" t="s">
        <v>19</v>
      </c>
      <c r="H102" s="1" t="s">
        <v>13640</v>
      </c>
      <c r="I102" s="1" t="s">
        <v>13641</v>
      </c>
      <c r="J102" s="1" t="s">
        <v>13642</v>
      </c>
      <c r="K102" s="1" t="s">
        <v>13643</v>
      </c>
      <c r="L102" s="1">
        <v>-5.0</v>
      </c>
      <c r="M102" s="1">
        <v>0.4693</v>
      </c>
      <c r="N102" s="1">
        <v>9.0219</v>
      </c>
      <c r="O102" s="1" t="s">
        <v>4736</v>
      </c>
      <c r="P102" s="1" t="s">
        <v>13644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36</v>
      </c>
      <c r="B103" s="1" t="s">
        <v>17</v>
      </c>
      <c r="C103" s="1">
        <v>264.0</v>
      </c>
      <c r="D103" s="1">
        <v>0.0</v>
      </c>
      <c r="E103" s="1" t="s">
        <v>37</v>
      </c>
      <c r="F103" s="1" t="s">
        <v>30</v>
      </c>
      <c r="G103" s="1" t="s">
        <v>31</v>
      </c>
      <c r="H103" s="1" t="s">
        <v>13645</v>
      </c>
      <c r="I103" s="1" t="s">
        <v>13646</v>
      </c>
      <c r="J103" s="1" t="s">
        <v>13646</v>
      </c>
      <c r="K103" s="2"/>
      <c r="L103" s="1">
        <v>-7.0</v>
      </c>
      <c r="M103" s="1"/>
      <c r="N103" s="1">
        <v>7.033283333333333</v>
      </c>
      <c r="O103" s="1" t="s">
        <v>13316</v>
      </c>
      <c r="P103" s="1" t="s">
        <v>13647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98</v>
      </c>
      <c r="B104" s="1" t="s">
        <v>17</v>
      </c>
      <c r="C104" s="1">
        <v>264.0</v>
      </c>
      <c r="D104" s="1">
        <v>0.0</v>
      </c>
      <c r="E104" s="1" t="s">
        <v>13007</v>
      </c>
      <c r="F104" s="1" t="s">
        <v>30</v>
      </c>
      <c r="G104" s="1" t="s">
        <v>31</v>
      </c>
      <c r="H104" s="1" t="s">
        <v>13648</v>
      </c>
      <c r="I104" s="1" t="s">
        <v>13649</v>
      </c>
      <c r="J104" s="1" t="s">
        <v>13649</v>
      </c>
      <c r="K104" s="2"/>
      <c r="L104" s="1">
        <v>-7.0</v>
      </c>
      <c r="M104" s="1"/>
      <c r="N104" s="1">
        <v>7.810316666666667</v>
      </c>
      <c r="O104" s="1" t="s">
        <v>13316</v>
      </c>
      <c r="P104" s="1" t="s">
        <v>13650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16</v>
      </c>
      <c r="B105" s="1" t="s">
        <v>17</v>
      </c>
      <c r="C105" s="1">
        <v>747.0</v>
      </c>
      <c r="D105" s="1">
        <v>0.0</v>
      </c>
      <c r="E105" s="2"/>
      <c r="F105" s="1" t="s">
        <v>18</v>
      </c>
      <c r="G105" s="1" t="s">
        <v>19</v>
      </c>
      <c r="H105" s="1" t="s">
        <v>13651</v>
      </c>
      <c r="I105" s="1" t="s">
        <v>13652</v>
      </c>
      <c r="J105" s="1" t="s">
        <v>13652</v>
      </c>
      <c r="K105" s="2"/>
      <c r="L105" s="1">
        <v>3.0</v>
      </c>
      <c r="M105" s="1"/>
      <c r="N105" s="1">
        <v>13.411566666666667</v>
      </c>
      <c r="O105" s="1" t="s">
        <v>22</v>
      </c>
      <c r="P105" s="1" t="s">
        <v>13653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29</v>
      </c>
      <c r="B106" s="1" t="s">
        <v>17</v>
      </c>
      <c r="C106" s="3">
        <v>321.0</v>
      </c>
      <c r="D106" s="1">
        <v>0.0</v>
      </c>
      <c r="E106" s="2"/>
      <c r="F106" s="1" t="s">
        <v>30</v>
      </c>
      <c r="G106" s="1" t="s">
        <v>31</v>
      </c>
      <c r="H106" s="1" t="s">
        <v>13654</v>
      </c>
      <c r="I106" s="1" t="s">
        <v>13655</v>
      </c>
      <c r="J106" s="1" t="s">
        <v>13655</v>
      </c>
      <c r="K106" s="2"/>
      <c r="L106" s="1">
        <v>-6.0</v>
      </c>
      <c r="M106" s="1"/>
      <c r="N106" s="1">
        <v>8.730783333333333</v>
      </c>
      <c r="O106" s="1" t="s">
        <v>13316</v>
      </c>
      <c r="P106" s="1" t="s">
        <v>13656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29</v>
      </c>
      <c r="B107" s="1" t="s">
        <v>17</v>
      </c>
      <c r="C107" s="1">
        <v>351.0</v>
      </c>
      <c r="D107" s="1">
        <v>0.0</v>
      </c>
      <c r="E107" s="2"/>
      <c r="F107" s="1" t="s">
        <v>30</v>
      </c>
      <c r="G107" s="1" t="s">
        <v>31</v>
      </c>
      <c r="H107" s="1" t="s">
        <v>13657</v>
      </c>
      <c r="I107" s="1" t="s">
        <v>13658</v>
      </c>
      <c r="J107" s="1" t="s">
        <v>13658</v>
      </c>
      <c r="K107" s="2"/>
      <c r="L107" s="1">
        <v>-8.0</v>
      </c>
      <c r="M107" s="1"/>
      <c r="N107" s="1">
        <v>6.861716666666666</v>
      </c>
      <c r="O107" s="1" t="s">
        <v>13316</v>
      </c>
      <c r="P107" s="1" t="s">
        <v>13659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24</v>
      </c>
      <c r="B108" s="1" t="s">
        <v>17</v>
      </c>
      <c r="C108" s="3">
        <v>770.0</v>
      </c>
      <c r="D108" s="1">
        <v>192.0</v>
      </c>
      <c r="E108" s="2"/>
      <c r="F108" s="1" t="s">
        <v>18</v>
      </c>
      <c r="G108" s="1" t="s">
        <v>31</v>
      </c>
      <c r="H108" s="1" t="s">
        <v>13660</v>
      </c>
      <c r="I108" s="1" t="s">
        <v>13661</v>
      </c>
      <c r="J108" s="1" t="s">
        <v>13661</v>
      </c>
      <c r="K108" s="2"/>
      <c r="L108" s="1">
        <v>-10.0</v>
      </c>
      <c r="M108" s="1"/>
      <c r="N108" s="1">
        <v>12.947383333333333</v>
      </c>
      <c r="O108" s="1" t="s">
        <v>4736</v>
      </c>
      <c r="P108" s="1" t="s">
        <v>13662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24</v>
      </c>
      <c r="B109" s="1" t="s">
        <v>17</v>
      </c>
      <c r="C109" s="1">
        <v>338.0</v>
      </c>
      <c r="D109" s="1">
        <v>0.0</v>
      </c>
      <c r="E109" s="1" t="s">
        <v>37</v>
      </c>
      <c r="F109" s="1" t="s">
        <v>62</v>
      </c>
      <c r="G109" s="1" t="s">
        <v>19</v>
      </c>
      <c r="H109" s="1" t="s">
        <v>13663</v>
      </c>
      <c r="I109" s="1" t="s">
        <v>13664</v>
      </c>
      <c r="J109" s="1" t="s">
        <v>13665</v>
      </c>
      <c r="K109" s="1" t="s">
        <v>13666</v>
      </c>
      <c r="L109" s="1">
        <v>-5.0</v>
      </c>
      <c r="M109" s="1">
        <v>0.5227</v>
      </c>
      <c r="N109" s="1">
        <v>7.509916666666666</v>
      </c>
      <c r="O109" s="1" t="s">
        <v>4736</v>
      </c>
      <c r="P109" s="1" t="s">
        <v>5258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24</v>
      </c>
      <c r="B110" s="1" t="s">
        <v>17</v>
      </c>
      <c r="C110" s="1">
        <v>449.0</v>
      </c>
      <c r="D110" s="1">
        <v>44.0</v>
      </c>
      <c r="E110" s="1" t="s">
        <v>37</v>
      </c>
      <c r="F110" s="1" t="s">
        <v>62</v>
      </c>
      <c r="G110" s="1" t="s">
        <v>31</v>
      </c>
      <c r="H110" s="1" t="s">
        <v>13667</v>
      </c>
      <c r="I110" s="1" t="s">
        <v>13668</v>
      </c>
      <c r="J110" s="1" t="s">
        <v>13669</v>
      </c>
      <c r="K110" s="1" t="s">
        <v>13670</v>
      </c>
      <c r="L110" s="1">
        <v>-18.0</v>
      </c>
      <c r="M110" s="1">
        <v>3.8438833333333333</v>
      </c>
      <c r="N110" s="1">
        <v>15.207633333333334</v>
      </c>
      <c r="O110" s="1" t="s">
        <v>4736</v>
      </c>
      <c r="P110" s="1" t="s">
        <v>13671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29</v>
      </c>
      <c r="B111" s="1" t="s">
        <v>17</v>
      </c>
      <c r="C111" s="3">
        <v>394.0</v>
      </c>
      <c r="D111" s="1">
        <v>0.0</v>
      </c>
      <c r="E111" s="2"/>
      <c r="F111" s="1" t="s">
        <v>30</v>
      </c>
      <c r="G111" s="1" t="s">
        <v>31</v>
      </c>
      <c r="H111" s="1" t="s">
        <v>13672</v>
      </c>
      <c r="I111" s="1" t="s">
        <v>13673</v>
      </c>
      <c r="J111" s="1" t="s">
        <v>13673</v>
      </c>
      <c r="K111" s="2"/>
      <c r="L111" s="1">
        <v>-5.0</v>
      </c>
      <c r="M111" s="1"/>
      <c r="N111" s="1">
        <v>9.177216666666666</v>
      </c>
      <c r="O111" s="1" t="s">
        <v>13316</v>
      </c>
      <c r="P111" s="1" t="s">
        <v>13674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24</v>
      </c>
      <c r="B112" s="1" t="s">
        <v>17</v>
      </c>
      <c r="C112" s="1">
        <v>199.0</v>
      </c>
      <c r="D112" s="1">
        <v>50.0</v>
      </c>
      <c r="E112" s="2"/>
      <c r="F112" s="1" t="s">
        <v>18</v>
      </c>
      <c r="G112" s="1" t="s">
        <v>167</v>
      </c>
      <c r="H112" s="1" t="s">
        <v>13675</v>
      </c>
      <c r="I112" s="1" t="s">
        <v>13676</v>
      </c>
      <c r="J112" s="1" t="s">
        <v>13676</v>
      </c>
      <c r="K112" s="2"/>
      <c r="L112" s="1">
        <v>-9.0</v>
      </c>
      <c r="M112" s="1"/>
      <c r="N112" s="1">
        <v>9.371683333333333</v>
      </c>
      <c r="O112" s="1" t="s">
        <v>4736</v>
      </c>
      <c r="P112" s="1" t="s">
        <v>7712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36</v>
      </c>
      <c r="B113" s="1" t="s">
        <v>17</v>
      </c>
      <c r="C113" s="1">
        <v>529.0</v>
      </c>
      <c r="D113" s="1">
        <v>0.0</v>
      </c>
      <c r="E113" s="1" t="s">
        <v>37</v>
      </c>
      <c r="F113" s="1" t="s">
        <v>30</v>
      </c>
      <c r="G113" s="1" t="s">
        <v>31</v>
      </c>
      <c r="H113" s="1" t="s">
        <v>13677</v>
      </c>
      <c r="I113" s="1" t="s">
        <v>13678</v>
      </c>
      <c r="J113" s="1" t="s">
        <v>13678</v>
      </c>
      <c r="K113" s="2"/>
      <c r="L113" s="1">
        <v>-5.0</v>
      </c>
      <c r="M113" s="1"/>
      <c r="N113" s="1">
        <v>14.675533333333334</v>
      </c>
      <c r="O113" s="1" t="s">
        <v>13316</v>
      </c>
      <c r="P113" s="1" t="s">
        <v>13679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24</v>
      </c>
      <c r="B114" s="1" t="s">
        <v>17</v>
      </c>
      <c r="C114" s="1">
        <v>275.0</v>
      </c>
      <c r="D114" s="1">
        <v>69.0</v>
      </c>
      <c r="E114" s="2"/>
      <c r="F114" s="1" t="s">
        <v>18</v>
      </c>
      <c r="G114" s="1" t="s">
        <v>31</v>
      </c>
      <c r="H114" s="1" t="s">
        <v>13680</v>
      </c>
      <c r="I114" s="1" t="s">
        <v>13681</v>
      </c>
      <c r="J114" s="1" t="s">
        <v>13681</v>
      </c>
      <c r="K114" s="2"/>
      <c r="L114" s="1">
        <v>-8.0</v>
      </c>
      <c r="M114" s="1"/>
      <c r="N114" s="1">
        <v>11.175933333333333</v>
      </c>
      <c r="O114" s="1" t="s">
        <v>4736</v>
      </c>
      <c r="P114" s="1" t="s">
        <v>13682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36</v>
      </c>
      <c r="B115" s="1" t="s">
        <v>17</v>
      </c>
      <c r="C115" s="1">
        <v>1460.0</v>
      </c>
      <c r="D115" s="1">
        <v>0.0</v>
      </c>
      <c r="E115" s="1" t="s">
        <v>37</v>
      </c>
      <c r="F115" s="1" t="s">
        <v>30</v>
      </c>
      <c r="G115" s="1" t="s">
        <v>31</v>
      </c>
      <c r="H115" s="1" t="s">
        <v>13683</v>
      </c>
      <c r="I115" s="1" t="s">
        <v>13684</v>
      </c>
      <c r="J115" s="1" t="s">
        <v>13684</v>
      </c>
      <c r="K115" s="2"/>
      <c r="L115" s="1">
        <v>-5.0</v>
      </c>
      <c r="M115" s="1"/>
      <c r="N115" s="1">
        <v>14.733316666666667</v>
      </c>
      <c r="O115" s="1" t="s">
        <v>13316</v>
      </c>
      <c r="P115" s="1" t="s">
        <v>13685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36</v>
      </c>
      <c r="B116" s="1" t="s">
        <v>17</v>
      </c>
      <c r="C116" s="1">
        <v>593.0</v>
      </c>
      <c r="D116" s="1">
        <v>0.0</v>
      </c>
      <c r="E116" s="1" t="s">
        <v>37</v>
      </c>
      <c r="F116" s="1" t="s">
        <v>30</v>
      </c>
      <c r="G116" s="1" t="s">
        <v>31</v>
      </c>
      <c r="H116" s="1" t="s">
        <v>13686</v>
      </c>
      <c r="I116" s="1" t="s">
        <v>13687</v>
      </c>
      <c r="J116" s="1" t="s">
        <v>13687</v>
      </c>
      <c r="K116" s="2"/>
      <c r="L116" s="1">
        <v>-2.0</v>
      </c>
      <c r="M116" s="1"/>
      <c r="N116" s="1">
        <v>17.63715</v>
      </c>
      <c r="O116" s="1" t="s">
        <v>13316</v>
      </c>
      <c r="P116" s="1" t="s">
        <v>13688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36</v>
      </c>
      <c r="B117" s="1" t="s">
        <v>17</v>
      </c>
      <c r="C117" s="1">
        <v>331.0</v>
      </c>
      <c r="D117" s="1">
        <v>0.0</v>
      </c>
      <c r="E117" s="1" t="s">
        <v>37</v>
      </c>
      <c r="F117" s="1" t="s">
        <v>30</v>
      </c>
      <c r="G117" s="1" t="s">
        <v>31</v>
      </c>
      <c r="H117" s="1" t="s">
        <v>13689</v>
      </c>
      <c r="I117" s="1" t="s">
        <v>13690</v>
      </c>
      <c r="J117" s="1" t="s">
        <v>13690</v>
      </c>
      <c r="K117" s="2"/>
      <c r="L117" s="1">
        <v>-6.0</v>
      </c>
      <c r="M117" s="1"/>
      <c r="N117" s="1">
        <v>8.866383333333333</v>
      </c>
      <c r="O117" s="1" t="s">
        <v>13316</v>
      </c>
      <c r="P117" s="1" t="s">
        <v>13691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29</v>
      </c>
      <c r="B118" s="1" t="s">
        <v>17</v>
      </c>
      <c r="C118" s="1">
        <v>333.0</v>
      </c>
      <c r="D118" s="1">
        <v>0.0</v>
      </c>
      <c r="E118" s="2"/>
      <c r="F118" s="1" t="s">
        <v>30</v>
      </c>
      <c r="G118" s="1" t="s">
        <v>31</v>
      </c>
      <c r="H118" s="1" t="s">
        <v>13692</v>
      </c>
      <c r="I118" s="1" t="s">
        <v>13693</v>
      </c>
      <c r="J118" s="1" t="s">
        <v>13693</v>
      </c>
      <c r="K118" s="2"/>
      <c r="L118" s="1">
        <v>-8.0</v>
      </c>
      <c r="M118" s="1"/>
      <c r="N118" s="1">
        <v>6.3673166666666665</v>
      </c>
      <c r="O118" s="1" t="s">
        <v>13316</v>
      </c>
      <c r="P118" s="1" t="s">
        <v>13694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29</v>
      </c>
      <c r="B119" s="1" t="s">
        <v>17</v>
      </c>
      <c r="C119" s="1">
        <v>294.0</v>
      </c>
      <c r="D119" s="1">
        <v>0.0</v>
      </c>
      <c r="E119" s="2"/>
      <c r="F119" s="1" t="s">
        <v>30</v>
      </c>
      <c r="G119" s="1" t="s">
        <v>31</v>
      </c>
      <c r="H119" s="1" t="s">
        <v>13695</v>
      </c>
      <c r="I119" s="1" t="s">
        <v>13696</v>
      </c>
      <c r="J119" s="1" t="s">
        <v>13696</v>
      </c>
      <c r="K119" s="2"/>
      <c r="L119" s="1">
        <v>-6.0</v>
      </c>
      <c r="M119" s="1"/>
      <c r="N119" s="1">
        <v>8.146683333333334</v>
      </c>
      <c r="O119" s="1" t="s">
        <v>13316</v>
      </c>
      <c r="P119" s="1" t="s">
        <v>13697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24</v>
      </c>
      <c r="B120" s="1" t="s">
        <v>17</v>
      </c>
      <c r="C120" s="3">
        <v>637.0</v>
      </c>
      <c r="D120" s="1">
        <v>0.0</v>
      </c>
      <c r="E120" s="1" t="s">
        <v>13520</v>
      </c>
      <c r="F120" s="1" t="s">
        <v>62</v>
      </c>
      <c r="G120" s="1" t="s">
        <v>19</v>
      </c>
      <c r="H120" s="1" t="s">
        <v>13698</v>
      </c>
      <c r="I120" s="1" t="s">
        <v>13699</v>
      </c>
      <c r="J120" s="1" t="s">
        <v>13700</v>
      </c>
      <c r="K120" s="1" t="s">
        <v>13701</v>
      </c>
      <c r="L120" s="1">
        <v>8.0</v>
      </c>
      <c r="M120" s="1">
        <v>0.009116666666666667</v>
      </c>
      <c r="N120" s="1">
        <v>15.165766666666666</v>
      </c>
      <c r="O120" s="1" t="s">
        <v>4736</v>
      </c>
      <c r="P120" s="1" t="s">
        <v>13702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29</v>
      </c>
      <c r="B121" s="1" t="s">
        <v>17</v>
      </c>
      <c r="C121" s="1">
        <v>792.0</v>
      </c>
      <c r="D121" s="1">
        <v>0.0</v>
      </c>
      <c r="E121" s="2"/>
      <c r="F121" s="1" t="s">
        <v>30</v>
      </c>
      <c r="G121" s="1" t="s">
        <v>31</v>
      </c>
      <c r="H121" s="1" t="s">
        <v>13703</v>
      </c>
      <c r="I121" s="1" t="s">
        <v>13704</v>
      </c>
      <c r="J121" s="1" t="s">
        <v>13704</v>
      </c>
      <c r="K121" s="2"/>
      <c r="L121" s="1">
        <v>-1.0</v>
      </c>
      <c r="M121" s="1"/>
      <c r="N121" s="1">
        <v>18.29865</v>
      </c>
      <c r="O121" s="1" t="s">
        <v>13316</v>
      </c>
      <c r="P121" s="1" t="s">
        <v>13705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24</v>
      </c>
      <c r="B122" s="1" t="s">
        <v>17</v>
      </c>
      <c r="C122" s="3">
        <v>377.0</v>
      </c>
      <c r="D122" s="1">
        <v>60.0</v>
      </c>
      <c r="E122" s="1" t="s">
        <v>37</v>
      </c>
      <c r="F122" s="1" t="s">
        <v>62</v>
      </c>
      <c r="G122" s="1" t="s">
        <v>31</v>
      </c>
      <c r="H122" s="1" t="s">
        <v>13706</v>
      </c>
      <c r="I122" s="1" t="s">
        <v>13707</v>
      </c>
      <c r="J122" s="1" t="s">
        <v>13708</v>
      </c>
      <c r="K122" s="1" t="s">
        <v>13709</v>
      </c>
      <c r="L122" s="1">
        <v>-21.0</v>
      </c>
      <c r="M122" s="1">
        <v>1.3407166666666666</v>
      </c>
      <c r="N122" s="1">
        <v>9.142233333333333</v>
      </c>
      <c r="O122" s="1" t="s">
        <v>4736</v>
      </c>
      <c r="P122" s="1" t="s">
        <v>13710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36</v>
      </c>
      <c r="B123" s="1" t="s">
        <v>17</v>
      </c>
      <c r="C123" s="1">
        <v>334.0</v>
      </c>
      <c r="D123" s="1">
        <v>0.0</v>
      </c>
      <c r="E123" s="1" t="s">
        <v>37</v>
      </c>
      <c r="F123" s="1" t="s">
        <v>30</v>
      </c>
      <c r="G123" s="1" t="s">
        <v>31</v>
      </c>
      <c r="H123" s="1" t="s">
        <v>13711</v>
      </c>
      <c r="I123" s="1" t="s">
        <v>13712</v>
      </c>
      <c r="J123" s="1" t="s">
        <v>13712</v>
      </c>
      <c r="K123" s="2"/>
      <c r="L123" s="1">
        <v>-3.0</v>
      </c>
      <c r="M123" s="1"/>
      <c r="N123" s="1">
        <v>11.6902</v>
      </c>
      <c r="O123" s="1" t="s">
        <v>13316</v>
      </c>
      <c r="P123" s="1" t="s">
        <v>13713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36</v>
      </c>
      <c r="B124" s="1" t="s">
        <v>17</v>
      </c>
      <c r="C124" s="3">
        <v>329.0</v>
      </c>
      <c r="D124" s="1">
        <v>0.0</v>
      </c>
      <c r="E124" s="1" t="s">
        <v>37</v>
      </c>
      <c r="F124" s="1" t="s">
        <v>30</v>
      </c>
      <c r="G124" s="1" t="s">
        <v>31</v>
      </c>
      <c r="H124" s="1" t="s">
        <v>13714</v>
      </c>
      <c r="I124" s="1" t="s">
        <v>13715</v>
      </c>
      <c r="J124" s="1" t="s">
        <v>13715</v>
      </c>
      <c r="K124" s="2"/>
      <c r="L124" s="1">
        <v>-2.0</v>
      </c>
      <c r="M124" s="1"/>
      <c r="N124" s="1">
        <v>12.524466666666667</v>
      </c>
      <c r="O124" s="1" t="s">
        <v>13316</v>
      </c>
      <c r="P124" s="1" t="s">
        <v>13716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24</v>
      </c>
      <c r="B125" s="1" t="s">
        <v>17</v>
      </c>
      <c r="C125" s="1">
        <v>1071.0</v>
      </c>
      <c r="D125" s="1">
        <v>0.0</v>
      </c>
      <c r="E125" s="1" t="s">
        <v>13520</v>
      </c>
      <c r="F125" s="1" t="s">
        <v>62</v>
      </c>
      <c r="G125" s="1" t="s">
        <v>31</v>
      </c>
      <c r="H125" s="1" t="s">
        <v>13717</v>
      </c>
      <c r="I125" s="1" t="s">
        <v>13718</v>
      </c>
      <c r="J125" s="1" t="s">
        <v>13719</v>
      </c>
      <c r="K125" s="1" t="s">
        <v>13720</v>
      </c>
      <c r="L125" s="1">
        <v>-14.0</v>
      </c>
      <c r="M125" s="1">
        <v>0.01565</v>
      </c>
      <c r="N125" s="1">
        <v>19.4594</v>
      </c>
      <c r="O125" s="1" t="s">
        <v>4736</v>
      </c>
      <c r="P125" s="1" t="s">
        <v>13721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29</v>
      </c>
      <c r="B126" s="1" t="s">
        <v>354</v>
      </c>
      <c r="C126" s="1">
        <v>331.0</v>
      </c>
      <c r="D126" s="1">
        <v>0.0</v>
      </c>
      <c r="E126" s="2"/>
      <c r="F126" s="1" t="s">
        <v>30</v>
      </c>
      <c r="G126" s="1" t="s">
        <v>31</v>
      </c>
      <c r="H126" s="1" t="s">
        <v>13722</v>
      </c>
      <c r="I126" s="1" t="s">
        <v>13723</v>
      </c>
      <c r="J126" s="1" t="s">
        <v>13723</v>
      </c>
      <c r="K126" s="2"/>
      <c r="L126" s="1">
        <v>-1.0</v>
      </c>
      <c r="M126" s="1"/>
      <c r="N126" s="1">
        <v>13.636716666666667</v>
      </c>
      <c r="O126" s="1" t="s">
        <v>13316</v>
      </c>
      <c r="P126" s="1" t="s">
        <v>13724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36</v>
      </c>
      <c r="B127" s="1" t="s">
        <v>17</v>
      </c>
      <c r="C127" s="1">
        <v>603.0</v>
      </c>
      <c r="D127" s="1">
        <v>0.0</v>
      </c>
      <c r="E127" s="1" t="s">
        <v>37</v>
      </c>
      <c r="F127" s="1" t="s">
        <v>30</v>
      </c>
      <c r="G127" s="1" t="s">
        <v>31</v>
      </c>
      <c r="H127" s="1" t="s">
        <v>13725</v>
      </c>
      <c r="I127" s="1" t="s">
        <v>13726</v>
      </c>
      <c r="J127" s="1" t="s">
        <v>13726</v>
      </c>
      <c r="K127" s="2"/>
      <c r="L127" s="1">
        <v>0.0</v>
      </c>
      <c r="M127" s="1"/>
      <c r="N127" s="1">
        <v>20.349966666666667</v>
      </c>
      <c r="O127" s="1" t="s">
        <v>13316</v>
      </c>
      <c r="P127" s="1" t="s">
        <v>13727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24</v>
      </c>
      <c r="B128" s="1" t="s">
        <v>17</v>
      </c>
      <c r="C128" s="3">
        <v>490.0</v>
      </c>
      <c r="D128" s="1">
        <v>0.0</v>
      </c>
      <c r="E128" s="1" t="s">
        <v>37</v>
      </c>
      <c r="F128" s="1" t="s">
        <v>62</v>
      </c>
      <c r="G128" s="1" t="s">
        <v>19</v>
      </c>
      <c r="H128" s="1" t="s">
        <v>13728</v>
      </c>
      <c r="I128" s="1" t="s">
        <v>13729</v>
      </c>
      <c r="J128" s="1" t="s">
        <v>13730</v>
      </c>
      <c r="K128" s="1" t="s">
        <v>13731</v>
      </c>
      <c r="L128" s="1">
        <v>-17.0</v>
      </c>
      <c r="M128" s="1">
        <v>4.571483333333333</v>
      </c>
      <c r="N128" s="1">
        <v>8.1536</v>
      </c>
      <c r="O128" s="1" t="s">
        <v>4736</v>
      </c>
      <c r="P128" s="1" t="s">
        <v>13732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98</v>
      </c>
      <c r="B129" s="1" t="s">
        <v>17</v>
      </c>
      <c r="C129" s="1">
        <v>329.0</v>
      </c>
      <c r="D129" s="1">
        <v>0.0</v>
      </c>
      <c r="E129" s="2"/>
      <c r="F129" s="1" t="s">
        <v>18</v>
      </c>
      <c r="G129" s="1" t="s">
        <v>31</v>
      </c>
      <c r="H129" s="1" t="s">
        <v>13733</v>
      </c>
      <c r="I129" s="1" t="s">
        <v>13734</v>
      </c>
      <c r="J129" s="1" t="s">
        <v>13734</v>
      </c>
      <c r="K129" s="2"/>
      <c r="L129" s="1">
        <v>-5.0</v>
      </c>
      <c r="M129" s="1"/>
      <c r="N129" s="1">
        <v>10.1658</v>
      </c>
      <c r="O129" s="1" t="s">
        <v>13316</v>
      </c>
      <c r="P129" s="1" t="s">
        <v>5190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36</v>
      </c>
      <c r="B130" s="1" t="s">
        <v>17</v>
      </c>
      <c r="C130" s="1">
        <v>434.0</v>
      </c>
      <c r="D130" s="1">
        <v>0.0</v>
      </c>
      <c r="E130" s="1" t="s">
        <v>37</v>
      </c>
      <c r="F130" s="1" t="s">
        <v>30</v>
      </c>
      <c r="G130" s="1" t="s">
        <v>31</v>
      </c>
      <c r="H130" s="1" t="s">
        <v>13735</v>
      </c>
      <c r="I130" s="1" t="s">
        <v>13736</v>
      </c>
      <c r="J130" s="1" t="s">
        <v>13736</v>
      </c>
      <c r="K130" s="2"/>
      <c r="L130" s="1">
        <v>-2.0</v>
      </c>
      <c r="M130" s="1"/>
      <c r="N130" s="1">
        <v>12.0974</v>
      </c>
      <c r="O130" s="1" t="s">
        <v>13316</v>
      </c>
      <c r="P130" s="1" t="s">
        <v>13737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36</v>
      </c>
      <c r="B131" s="1" t="s">
        <v>17</v>
      </c>
      <c r="C131" s="1">
        <v>364.0</v>
      </c>
      <c r="D131" s="1">
        <v>0.0</v>
      </c>
      <c r="E131" s="1" t="s">
        <v>37</v>
      </c>
      <c r="F131" s="1" t="s">
        <v>30</v>
      </c>
      <c r="G131" s="1" t="s">
        <v>31</v>
      </c>
      <c r="H131" s="1" t="s">
        <v>13738</v>
      </c>
      <c r="I131" s="1" t="s">
        <v>13739</v>
      </c>
      <c r="J131" s="1" t="s">
        <v>13739</v>
      </c>
      <c r="K131" s="2"/>
      <c r="L131" s="1">
        <v>-2.0</v>
      </c>
      <c r="M131" s="1"/>
      <c r="N131" s="1">
        <v>12.58465</v>
      </c>
      <c r="O131" s="1" t="s">
        <v>13316</v>
      </c>
      <c r="P131" s="1" t="s">
        <v>13740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36</v>
      </c>
      <c r="B132" s="1" t="s">
        <v>17</v>
      </c>
      <c r="C132" s="1">
        <v>364.0</v>
      </c>
      <c r="D132" s="1">
        <v>0.0</v>
      </c>
      <c r="E132" s="1" t="s">
        <v>37</v>
      </c>
      <c r="F132" s="1" t="s">
        <v>30</v>
      </c>
      <c r="G132" s="1" t="s">
        <v>31</v>
      </c>
      <c r="H132" s="1" t="s">
        <v>13741</v>
      </c>
      <c r="I132" s="1" t="s">
        <v>13742</v>
      </c>
      <c r="J132" s="1" t="s">
        <v>13742</v>
      </c>
      <c r="K132" s="2"/>
      <c r="L132" s="1">
        <v>-6.0</v>
      </c>
      <c r="M132" s="1"/>
      <c r="N132" s="1">
        <v>8.31075</v>
      </c>
      <c r="O132" s="1" t="s">
        <v>13316</v>
      </c>
      <c r="P132" s="1" t="s">
        <v>13743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16</v>
      </c>
      <c r="B133" s="1" t="s">
        <v>1749</v>
      </c>
      <c r="C133" s="1">
        <v>249.0</v>
      </c>
      <c r="D133" s="1">
        <v>0.0</v>
      </c>
      <c r="E133" s="2"/>
      <c r="F133" s="1" t="s">
        <v>18</v>
      </c>
      <c r="G133" s="1" t="s">
        <v>19</v>
      </c>
      <c r="H133" s="1" t="s">
        <v>13744</v>
      </c>
      <c r="I133" s="1" t="s">
        <v>13745</v>
      </c>
      <c r="J133" s="1" t="s">
        <v>13745</v>
      </c>
      <c r="K133" s="2"/>
      <c r="L133" s="1">
        <v>5.0</v>
      </c>
      <c r="M133" s="1"/>
      <c r="N133" s="1">
        <v>10.42155</v>
      </c>
      <c r="O133" s="1" t="s">
        <v>22</v>
      </c>
      <c r="P133" s="1" t="s">
        <v>13746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36</v>
      </c>
      <c r="B134" s="1" t="s">
        <v>17</v>
      </c>
      <c r="C134" s="1">
        <v>528.0</v>
      </c>
      <c r="D134" s="1">
        <v>0.0</v>
      </c>
      <c r="E134" s="1" t="s">
        <v>37</v>
      </c>
      <c r="F134" s="1" t="s">
        <v>30</v>
      </c>
      <c r="G134" s="1" t="s">
        <v>31</v>
      </c>
      <c r="H134" s="1" t="s">
        <v>13747</v>
      </c>
      <c r="I134" s="1" t="s">
        <v>13748</v>
      </c>
      <c r="J134" s="1" t="s">
        <v>13748</v>
      </c>
      <c r="K134" s="2"/>
      <c r="L134" s="1">
        <v>-8.0</v>
      </c>
      <c r="M134" s="1"/>
      <c r="N134" s="1">
        <v>11.173716666666667</v>
      </c>
      <c r="O134" s="1" t="s">
        <v>13316</v>
      </c>
      <c r="P134" s="1" t="s">
        <v>13749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36</v>
      </c>
      <c r="B135" s="1" t="s">
        <v>17</v>
      </c>
      <c r="C135" s="3">
        <v>264.0</v>
      </c>
      <c r="D135" s="1">
        <v>0.0</v>
      </c>
      <c r="E135" s="1" t="s">
        <v>37</v>
      </c>
      <c r="F135" s="1" t="s">
        <v>30</v>
      </c>
      <c r="G135" s="1" t="s">
        <v>31</v>
      </c>
      <c r="H135" s="1" t="s">
        <v>13750</v>
      </c>
      <c r="I135" s="1" t="s">
        <v>13751</v>
      </c>
      <c r="J135" s="1" t="s">
        <v>13751</v>
      </c>
      <c r="K135" s="2"/>
      <c r="L135" s="1">
        <v>-8.0</v>
      </c>
      <c r="M135" s="1"/>
      <c r="N135" s="1">
        <v>6.539816666666667</v>
      </c>
      <c r="O135" s="1" t="s">
        <v>13316</v>
      </c>
      <c r="P135" s="1" t="s">
        <v>13752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24</v>
      </c>
      <c r="B136" s="1" t="s">
        <v>17</v>
      </c>
      <c r="C136" s="1">
        <v>363.0</v>
      </c>
      <c r="D136" s="1">
        <v>91.0</v>
      </c>
      <c r="E136" s="2"/>
      <c r="F136" s="1" t="s">
        <v>18</v>
      </c>
      <c r="G136" s="1" t="s">
        <v>167</v>
      </c>
      <c r="H136" s="1" t="s">
        <v>13753</v>
      </c>
      <c r="I136" s="1" t="s">
        <v>13754</v>
      </c>
      <c r="J136" s="1" t="s">
        <v>13754</v>
      </c>
      <c r="K136" s="2"/>
      <c r="L136" s="1">
        <v>-8.0</v>
      </c>
      <c r="M136" s="1"/>
      <c r="N136" s="1">
        <v>11.690316666666666</v>
      </c>
      <c r="O136" s="1" t="s">
        <v>4736</v>
      </c>
      <c r="P136" s="1" t="s">
        <v>13755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29</v>
      </c>
      <c r="B137" s="1" t="s">
        <v>354</v>
      </c>
      <c r="C137" s="1">
        <v>329.0</v>
      </c>
      <c r="D137" s="1">
        <v>0.0</v>
      </c>
      <c r="E137" s="2"/>
      <c r="F137" s="1" t="s">
        <v>30</v>
      </c>
      <c r="G137" s="1" t="s">
        <v>31</v>
      </c>
      <c r="H137" s="1" t="s">
        <v>13756</v>
      </c>
      <c r="I137" s="1" t="s">
        <v>13757</v>
      </c>
      <c r="J137" s="1" t="s">
        <v>13757</v>
      </c>
      <c r="K137" s="2"/>
      <c r="L137" s="1">
        <v>-5.0</v>
      </c>
      <c r="M137" s="1"/>
      <c r="N137" s="1">
        <v>9.918966666666666</v>
      </c>
      <c r="O137" s="1" t="s">
        <v>13316</v>
      </c>
      <c r="P137" s="1" t="s">
        <v>13598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98</v>
      </c>
      <c r="B138" s="1" t="s">
        <v>354</v>
      </c>
      <c r="C138" s="1">
        <v>468.0</v>
      </c>
      <c r="D138" s="1">
        <v>0.0</v>
      </c>
      <c r="E138" s="1" t="s">
        <v>10510</v>
      </c>
      <c r="F138" s="1" t="s">
        <v>30</v>
      </c>
      <c r="G138" s="1" t="s">
        <v>31</v>
      </c>
      <c r="H138" s="1" t="s">
        <v>13758</v>
      </c>
      <c r="I138" s="1" t="s">
        <v>13759</v>
      </c>
      <c r="J138" s="1" t="s">
        <v>13759</v>
      </c>
      <c r="K138" s="2"/>
      <c r="L138" s="1">
        <v>-6.0</v>
      </c>
      <c r="M138" s="1"/>
      <c r="N138" s="1">
        <v>8.0773</v>
      </c>
      <c r="O138" s="1" t="s">
        <v>13316</v>
      </c>
      <c r="P138" s="1" t="s">
        <v>13760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36</v>
      </c>
      <c r="B139" s="1" t="s">
        <v>17</v>
      </c>
      <c r="C139" s="1">
        <v>774.0</v>
      </c>
      <c r="D139" s="1">
        <v>0.0</v>
      </c>
      <c r="E139" s="1" t="s">
        <v>37</v>
      </c>
      <c r="F139" s="1" t="s">
        <v>30</v>
      </c>
      <c r="G139" s="1" t="s">
        <v>31</v>
      </c>
      <c r="H139" s="1" t="s">
        <v>13761</v>
      </c>
      <c r="I139" s="1" t="s">
        <v>13762</v>
      </c>
      <c r="J139" s="1" t="s">
        <v>13762</v>
      </c>
      <c r="K139" s="2"/>
      <c r="L139" s="1">
        <v>-12.0</v>
      </c>
      <c r="M139" s="1"/>
      <c r="N139" s="1">
        <v>45.10865</v>
      </c>
      <c r="O139" s="1" t="s">
        <v>13316</v>
      </c>
      <c r="P139" s="1" t="s">
        <v>13763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98</v>
      </c>
      <c r="B140" s="1" t="s">
        <v>1749</v>
      </c>
      <c r="C140" s="1">
        <v>468.0</v>
      </c>
      <c r="D140" s="1">
        <v>0.0</v>
      </c>
      <c r="E140" s="1" t="s">
        <v>12630</v>
      </c>
      <c r="F140" s="1" t="s">
        <v>30</v>
      </c>
      <c r="G140" s="1" t="s">
        <v>31</v>
      </c>
      <c r="H140" s="1" t="s">
        <v>13764</v>
      </c>
      <c r="I140" s="1" t="s">
        <v>13765</v>
      </c>
      <c r="J140" s="1" t="s">
        <v>13765</v>
      </c>
      <c r="K140" s="2"/>
      <c r="L140" s="1">
        <v>-2.0</v>
      </c>
      <c r="M140" s="1"/>
      <c r="N140" s="1">
        <v>12.99105</v>
      </c>
      <c r="O140" s="1" t="s">
        <v>13316</v>
      </c>
      <c r="P140" s="1" t="s">
        <v>13766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98</v>
      </c>
      <c r="B141" s="1" t="s">
        <v>354</v>
      </c>
      <c r="C141" s="1">
        <v>414.0</v>
      </c>
      <c r="D141" s="1">
        <v>0.0</v>
      </c>
      <c r="E141" s="1" t="s">
        <v>994</v>
      </c>
      <c r="F141" s="1" t="s">
        <v>30</v>
      </c>
      <c r="G141" s="1" t="s">
        <v>31</v>
      </c>
      <c r="H141" s="1" t="s">
        <v>13767</v>
      </c>
      <c r="I141" s="1" t="s">
        <v>13768</v>
      </c>
      <c r="J141" s="1" t="s">
        <v>13768</v>
      </c>
      <c r="K141" s="2"/>
      <c r="L141" s="1">
        <v>-6.0</v>
      </c>
      <c r="M141" s="1"/>
      <c r="N141" s="1">
        <v>8.688516666666667</v>
      </c>
      <c r="O141" s="1" t="s">
        <v>13316</v>
      </c>
      <c r="P141" s="1" t="s">
        <v>13769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98</v>
      </c>
      <c r="B142" s="1" t="s">
        <v>354</v>
      </c>
      <c r="C142" s="3">
        <v>434.0</v>
      </c>
      <c r="D142" s="1">
        <v>0.0</v>
      </c>
      <c r="E142" s="1" t="s">
        <v>13770</v>
      </c>
      <c r="F142" s="1" t="s">
        <v>30</v>
      </c>
      <c r="G142" s="1" t="s">
        <v>31</v>
      </c>
      <c r="H142" s="1" t="s">
        <v>13771</v>
      </c>
      <c r="I142" s="1" t="s">
        <v>13772</v>
      </c>
      <c r="J142" s="1" t="s">
        <v>13773</v>
      </c>
      <c r="K142" s="2"/>
      <c r="L142" s="1">
        <v>-3.0</v>
      </c>
      <c r="M142" s="1"/>
      <c r="N142" s="1">
        <v>11.0552</v>
      </c>
      <c r="O142" s="1" t="s">
        <v>13316</v>
      </c>
      <c r="P142" s="1" t="s">
        <v>13774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29</v>
      </c>
      <c r="B143" s="1" t="s">
        <v>1749</v>
      </c>
      <c r="C143" s="3">
        <v>264.0</v>
      </c>
      <c r="D143" s="1">
        <v>0.0</v>
      </c>
      <c r="E143" s="2"/>
      <c r="F143" s="1" t="s">
        <v>30</v>
      </c>
      <c r="G143" s="1" t="s">
        <v>31</v>
      </c>
      <c r="H143" s="1" t="s">
        <v>13775</v>
      </c>
      <c r="I143" s="1" t="s">
        <v>13776</v>
      </c>
      <c r="J143" s="1" t="s">
        <v>13776</v>
      </c>
      <c r="K143" s="2"/>
      <c r="L143" s="1">
        <v>-8.0</v>
      </c>
      <c r="M143" s="1"/>
      <c r="N143" s="1">
        <v>6.765233333333334</v>
      </c>
      <c r="O143" s="1" t="s">
        <v>13316</v>
      </c>
      <c r="P143" s="1" t="s">
        <v>13777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29</v>
      </c>
      <c r="B144" s="1" t="s">
        <v>354</v>
      </c>
      <c r="C144" s="1">
        <v>598.0</v>
      </c>
      <c r="D144" s="1">
        <v>0.0</v>
      </c>
      <c r="E144" s="2"/>
      <c r="F144" s="1" t="s">
        <v>30</v>
      </c>
      <c r="G144" s="1" t="s">
        <v>31</v>
      </c>
      <c r="H144" s="1" t="s">
        <v>13778</v>
      </c>
      <c r="I144" s="1" t="s">
        <v>13779</v>
      </c>
      <c r="J144" s="1" t="s">
        <v>13779</v>
      </c>
      <c r="K144" s="2"/>
      <c r="L144" s="1">
        <v>-9.0</v>
      </c>
      <c r="M144" s="1"/>
      <c r="N144" s="1">
        <v>10.564116666666667</v>
      </c>
      <c r="O144" s="1" t="s">
        <v>13316</v>
      </c>
      <c r="P144" s="1" t="s">
        <v>13780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36</v>
      </c>
      <c r="B145" s="1" t="s">
        <v>17</v>
      </c>
      <c r="C145" s="1">
        <v>587.0</v>
      </c>
      <c r="D145" s="1">
        <v>0.0</v>
      </c>
      <c r="E145" s="1" t="s">
        <v>37</v>
      </c>
      <c r="F145" s="1" t="s">
        <v>30</v>
      </c>
      <c r="G145" s="1" t="s">
        <v>31</v>
      </c>
      <c r="H145" s="1" t="s">
        <v>13781</v>
      </c>
      <c r="I145" s="1" t="s">
        <v>13782</v>
      </c>
      <c r="J145" s="1" t="s">
        <v>13782</v>
      </c>
      <c r="K145" s="2"/>
      <c r="L145" s="1">
        <v>-9.0</v>
      </c>
      <c r="M145" s="1"/>
      <c r="N145" s="1">
        <v>10.7036</v>
      </c>
      <c r="O145" s="1" t="s">
        <v>13316</v>
      </c>
      <c r="P145" s="1" t="s">
        <v>13783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29</v>
      </c>
      <c r="B146" s="1" t="s">
        <v>1749</v>
      </c>
      <c r="C146" s="3">
        <v>413.0</v>
      </c>
      <c r="D146" s="1">
        <v>0.0</v>
      </c>
      <c r="E146" s="2"/>
      <c r="F146" s="1" t="s">
        <v>30</v>
      </c>
      <c r="G146" s="1" t="s">
        <v>31</v>
      </c>
      <c r="H146" s="1" t="s">
        <v>13784</v>
      </c>
      <c r="I146" s="1" t="s">
        <v>13785</v>
      </c>
      <c r="J146" s="1" t="s">
        <v>13785</v>
      </c>
      <c r="K146" s="2"/>
      <c r="L146" s="1">
        <v>-3.0</v>
      </c>
      <c r="M146" s="1"/>
      <c r="N146" s="1">
        <v>11.78585</v>
      </c>
      <c r="O146" s="1" t="s">
        <v>13316</v>
      </c>
      <c r="P146" s="1" t="s">
        <v>13786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36</v>
      </c>
      <c r="B147" s="1" t="s">
        <v>17</v>
      </c>
      <c r="C147" s="1">
        <v>329.0</v>
      </c>
      <c r="D147" s="1">
        <v>0.0</v>
      </c>
      <c r="E147" s="1" t="s">
        <v>37</v>
      </c>
      <c r="F147" s="1" t="s">
        <v>30</v>
      </c>
      <c r="G147" s="1" t="s">
        <v>31</v>
      </c>
      <c r="H147" s="1" t="s">
        <v>13787</v>
      </c>
      <c r="I147" s="1" t="s">
        <v>13788</v>
      </c>
      <c r="J147" s="1" t="s">
        <v>13788</v>
      </c>
      <c r="K147" s="2"/>
      <c r="L147" s="1">
        <v>-6.0</v>
      </c>
      <c r="M147" s="1"/>
      <c r="N147" s="1">
        <v>8.291533333333334</v>
      </c>
      <c r="O147" s="1" t="s">
        <v>13316</v>
      </c>
      <c r="P147" s="1" t="s">
        <v>13789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16</v>
      </c>
      <c r="B148" s="1" t="s">
        <v>17</v>
      </c>
      <c r="C148" s="1">
        <v>49.0</v>
      </c>
      <c r="D148" s="1">
        <v>0.0</v>
      </c>
      <c r="E148" s="2"/>
      <c r="F148" s="1" t="s">
        <v>18</v>
      </c>
      <c r="G148" s="1" t="s">
        <v>19</v>
      </c>
      <c r="H148" s="1" t="s">
        <v>13790</v>
      </c>
      <c r="I148" s="1" t="s">
        <v>13791</v>
      </c>
      <c r="J148" s="1" t="s">
        <v>13791</v>
      </c>
      <c r="K148" s="2"/>
      <c r="L148" s="1">
        <v>-4.0</v>
      </c>
      <c r="M148" s="1"/>
      <c r="N148" s="1">
        <v>0.2643666666666667</v>
      </c>
      <c r="O148" s="1" t="s">
        <v>22</v>
      </c>
      <c r="P148" s="1" t="s">
        <v>13792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16</v>
      </c>
      <c r="B149" s="1" t="s">
        <v>17</v>
      </c>
      <c r="C149" s="1">
        <v>20.0</v>
      </c>
      <c r="D149" s="1">
        <v>35.0</v>
      </c>
      <c r="E149" s="2"/>
      <c r="F149" s="1" t="s">
        <v>18</v>
      </c>
      <c r="G149" s="1" t="s">
        <v>19</v>
      </c>
      <c r="H149" s="1" t="s">
        <v>13793</v>
      </c>
      <c r="I149" s="1" t="s">
        <v>13794</v>
      </c>
      <c r="J149" s="1" t="s">
        <v>13794</v>
      </c>
      <c r="K149" s="2"/>
      <c r="L149" s="1">
        <v>-4.0</v>
      </c>
      <c r="M149" s="1"/>
      <c r="N149" s="1">
        <v>0.23735</v>
      </c>
      <c r="O149" s="1" t="s">
        <v>22</v>
      </c>
      <c r="P149" s="1" t="s">
        <v>13795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36</v>
      </c>
      <c r="B150" s="1" t="s">
        <v>17</v>
      </c>
      <c r="C150" s="1">
        <v>264.0</v>
      </c>
      <c r="D150" s="1">
        <v>0.0</v>
      </c>
      <c r="E150" s="1" t="s">
        <v>37</v>
      </c>
      <c r="F150" s="1" t="s">
        <v>30</v>
      </c>
      <c r="G150" s="1" t="s">
        <v>31</v>
      </c>
      <c r="H150" s="1" t="s">
        <v>13796</v>
      </c>
      <c r="I150" s="1" t="s">
        <v>13797</v>
      </c>
      <c r="J150" s="1" t="s">
        <v>13797</v>
      </c>
      <c r="K150" s="2"/>
      <c r="L150" s="1">
        <v>-7.0</v>
      </c>
      <c r="M150" s="1"/>
      <c r="N150" s="1">
        <v>7.679716666666667</v>
      </c>
      <c r="O150" s="1" t="s">
        <v>13316</v>
      </c>
      <c r="P150" s="1" t="s">
        <v>13798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36</v>
      </c>
      <c r="B151" s="1" t="s">
        <v>17</v>
      </c>
      <c r="C151" s="1">
        <v>394.0</v>
      </c>
      <c r="D151" s="1">
        <v>0.0</v>
      </c>
      <c r="E151" s="1" t="s">
        <v>37</v>
      </c>
      <c r="F151" s="1" t="s">
        <v>30</v>
      </c>
      <c r="G151" s="1" t="s">
        <v>31</v>
      </c>
      <c r="H151" s="1" t="s">
        <v>13799</v>
      </c>
      <c r="I151" s="1" t="s">
        <v>13800</v>
      </c>
      <c r="J151" s="1" t="s">
        <v>13800</v>
      </c>
      <c r="K151" s="2"/>
      <c r="L151" s="1">
        <v>-8.0</v>
      </c>
      <c r="M151" s="1"/>
      <c r="N151" s="1">
        <v>6.812133333333334</v>
      </c>
      <c r="O151" s="1" t="s">
        <v>13316</v>
      </c>
      <c r="P151" s="1" t="s">
        <v>13801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98</v>
      </c>
      <c r="B152" s="1" t="s">
        <v>17</v>
      </c>
      <c r="C152" s="1">
        <v>329.0</v>
      </c>
      <c r="D152" s="1">
        <v>0.0</v>
      </c>
      <c r="E152" s="1" t="s">
        <v>604</v>
      </c>
      <c r="F152" s="1" t="s">
        <v>30</v>
      </c>
      <c r="G152" s="1" t="s">
        <v>31</v>
      </c>
      <c r="H152" s="1" t="s">
        <v>13802</v>
      </c>
      <c r="I152" s="1" t="s">
        <v>13803</v>
      </c>
      <c r="J152" s="1" t="s">
        <v>13803</v>
      </c>
      <c r="K152" s="2"/>
      <c r="L152" s="1">
        <v>-5.0</v>
      </c>
      <c r="M152" s="1"/>
      <c r="N152" s="1">
        <v>9.3593</v>
      </c>
      <c r="O152" s="1" t="s">
        <v>13316</v>
      </c>
      <c r="P152" s="1" t="s">
        <v>7972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98</v>
      </c>
      <c r="B153" s="1" t="s">
        <v>17</v>
      </c>
      <c r="C153" s="1">
        <v>361.0</v>
      </c>
      <c r="D153" s="1">
        <v>0.0</v>
      </c>
      <c r="E153" s="1" t="s">
        <v>13770</v>
      </c>
      <c r="F153" s="1" t="s">
        <v>30</v>
      </c>
      <c r="G153" s="1" t="s">
        <v>31</v>
      </c>
      <c r="H153" s="1" t="s">
        <v>13804</v>
      </c>
      <c r="I153" s="1" t="s">
        <v>13805</v>
      </c>
      <c r="J153" s="1" t="s">
        <v>13805</v>
      </c>
      <c r="K153" s="2"/>
      <c r="L153" s="1">
        <v>-3.0</v>
      </c>
      <c r="M153" s="1"/>
      <c r="N153" s="1">
        <v>11.29035</v>
      </c>
      <c r="O153" s="1" t="s">
        <v>13316</v>
      </c>
      <c r="P153" s="1" t="s">
        <v>13806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98</v>
      </c>
      <c r="B154" s="1" t="s">
        <v>17</v>
      </c>
      <c r="C154" s="1">
        <v>394.0</v>
      </c>
      <c r="D154" s="1">
        <v>0.0</v>
      </c>
      <c r="E154" s="1" t="s">
        <v>13446</v>
      </c>
      <c r="F154" s="1" t="s">
        <v>30</v>
      </c>
      <c r="G154" s="1" t="s">
        <v>31</v>
      </c>
      <c r="H154" s="1" t="s">
        <v>13807</v>
      </c>
      <c r="I154" s="1" t="s">
        <v>13808</v>
      </c>
      <c r="J154" s="1" t="s">
        <v>13808</v>
      </c>
      <c r="K154" s="2"/>
      <c r="L154" s="1">
        <v>-5.0</v>
      </c>
      <c r="M154" s="1"/>
      <c r="N154" s="1">
        <v>9.275183333333333</v>
      </c>
      <c r="O154" s="1" t="s">
        <v>13316</v>
      </c>
      <c r="P154" s="1" t="s">
        <v>5928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36</v>
      </c>
      <c r="B155" s="1" t="s">
        <v>17</v>
      </c>
      <c r="C155" s="1">
        <v>329.0</v>
      </c>
      <c r="D155" s="1">
        <v>0.0</v>
      </c>
      <c r="E155" s="1" t="s">
        <v>37</v>
      </c>
      <c r="F155" s="1" t="s">
        <v>30</v>
      </c>
      <c r="G155" s="1" t="s">
        <v>31</v>
      </c>
      <c r="H155" s="1" t="s">
        <v>13809</v>
      </c>
      <c r="I155" s="1" t="s">
        <v>13810</v>
      </c>
      <c r="J155" s="1" t="s">
        <v>13810</v>
      </c>
      <c r="K155" s="2"/>
      <c r="L155" s="1">
        <v>-6.0</v>
      </c>
      <c r="M155" s="1"/>
      <c r="N155" s="1">
        <v>8.00655</v>
      </c>
      <c r="O155" s="1" t="s">
        <v>13316</v>
      </c>
      <c r="P155" s="1" t="s">
        <v>13811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36</v>
      </c>
      <c r="B156" s="1" t="s">
        <v>17</v>
      </c>
      <c r="C156" s="1">
        <v>264.0</v>
      </c>
      <c r="D156" s="1">
        <v>0.0</v>
      </c>
      <c r="E156" s="1" t="s">
        <v>37</v>
      </c>
      <c r="F156" s="1" t="s">
        <v>30</v>
      </c>
      <c r="G156" s="1" t="s">
        <v>31</v>
      </c>
      <c r="H156" s="1" t="s">
        <v>13812</v>
      </c>
      <c r="I156" s="1" t="s">
        <v>13813</v>
      </c>
      <c r="J156" s="1" t="s">
        <v>13813</v>
      </c>
      <c r="K156" s="2"/>
      <c r="L156" s="1">
        <v>-8.0</v>
      </c>
      <c r="M156" s="1"/>
      <c r="N156" s="1">
        <v>6.574066666666667</v>
      </c>
      <c r="O156" s="1" t="s">
        <v>13316</v>
      </c>
      <c r="P156" s="1" t="s">
        <v>13752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16</v>
      </c>
      <c r="B157" s="1" t="s">
        <v>17</v>
      </c>
      <c r="C157" s="1">
        <v>306.0</v>
      </c>
      <c r="D157" s="1">
        <v>0.0</v>
      </c>
      <c r="E157" s="2"/>
      <c r="F157" s="1" t="s">
        <v>18</v>
      </c>
      <c r="G157" s="1" t="s">
        <v>19</v>
      </c>
      <c r="H157" s="1" t="s">
        <v>13814</v>
      </c>
      <c r="I157" s="1" t="s">
        <v>13815</v>
      </c>
      <c r="J157" s="1" t="s">
        <v>13815</v>
      </c>
      <c r="K157" s="2"/>
      <c r="L157" s="1">
        <v>5.0</v>
      </c>
      <c r="M157" s="1"/>
      <c r="N157" s="1">
        <v>10.78285</v>
      </c>
      <c r="O157" s="1" t="s">
        <v>22</v>
      </c>
      <c r="P157" s="1" t="s">
        <v>13816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16</v>
      </c>
      <c r="B158" s="1" t="s">
        <v>17</v>
      </c>
      <c r="C158" s="1">
        <v>344.0</v>
      </c>
      <c r="D158" s="1">
        <v>0.0</v>
      </c>
      <c r="E158" s="2"/>
      <c r="F158" s="1" t="s">
        <v>18</v>
      </c>
      <c r="G158" s="1" t="s">
        <v>19</v>
      </c>
      <c r="H158" s="1" t="s">
        <v>13817</v>
      </c>
      <c r="I158" s="1" t="s">
        <v>13818</v>
      </c>
      <c r="J158" s="1" t="s">
        <v>13818</v>
      </c>
      <c r="K158" s="2"/>
      <c r="L158" s="1">
        <v>5.0</v>
      </c>
      <c r="M158" s="1"/>
      <c r="N158" s="1">
        <v>10.085733333333334</v>
      </c>
      <c r="O158" s="1" t="s">
        <v>22</v>
      </c>
      <c r="P158" s="1" t="s">
        <v>13819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16</v>
      </c>
      <c r="B159" s="1" t="s">
        <v>17</v>
      </c>
      <c r="C159" s="3">
        <v>309.0</v>
      </c>
      <c r="D159" s="1">
        <v>0.0</v>
      </c>
      <c r="E159" s="2"/>
      <c r="F159" s="1" t="s">
        <v>18</v>
      </c>
      <c r="G159" s="1" t="s">
        <v>19</v>
      </c>
      <c r="H159" s="1" t="s">
        <v>13820</v>
      </c>
      <c r="I159" s="1" t="s">
        <v>13821</v>
      </c>
      <c r="J159" s="1" t="s">
        <v>13821</v>
      </c>
      <c r="K159" s="2"/>
      <c r="L159" s="1">
        <v>0.0</v>
      </c>
      <c r="M159" s="1"/>
      <c r="N159" s="1">
        <v>5.5396</v>
      </c>
      <c r="O159" s="1" t="s">
        <v>22</v>
      </c>
      <c r="P159" s="1" t="s">
        <v>13822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98</v>
      </c>
      <c r="B160" s="1" t="s">
        <v>17</v>
      </c>
      <c r="C160" s="1">
        <v>329.0</v>
      </c>
      <c r="D160" s="1">
        <v>0.0</v>
      </c>
      <c r="E160" s="1" t="s">
        <v>3957</v>
      </c>
      <c r="F160" s="1" t="s">
        <v>30</v>
      </c>
      <c r="G160" s="1" t="s">
        <v>31</v>
      </c>
      <c r="H160" s="1" t="s">
        <v>13823</v>
      </c>
      <c r="I160" s="1" t="s">
        <v>13824</v>
      </c>
      <c r="J160" s="1" t="s">
        <v>13824</v>
      </c>
      <c r="K160" s="2"/>
      <c r="L160" s="1">
        <v>-8.0</v>
      </c>
      <c r="M160" s="1"/>
      <c r="N160" s="1">
        <v>6.3719166666666665</v>
      </c>
      <c r="O160" s="1" t="s">
        <v>13316</v>
      </c>
      <c r="P160" s="1" t="s">
        <v>540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24</v>
      </c>
      <c r="B161" s="1" t="s">
        <v>17</v>
      </c>
      <c r="C161" s="3">
        <v>612.0</v>
      </c>
      <c r="D161" s="1">
        <v>0.0</v>
      </c>
      <c r="E161" s="1" t="s">
        <v>37</v>
      </c>
      <c r="F161" s="1" t="s">
        <v>62</v>
      </c>
      <c r="G161" s="1" t="s">
        <v>31</v>
      </c>
      <c r="H161" s="1" t="s">
        <v>13825</v>
      </c>
      <c r="I161" s="1" t="s">
        <v>13826</v>
      </c>
      <c r="J161" s="1" t="s">
        <v>13827</v>
      </c>
      <c r="K161" s="1" t="s">
        <v>13828</v>
      </c>
      <c r="L161" s="1">
        <v>-8.0</v>
      </c>
      <c r="M161" s="1">
        <v>0.16926666666666668</v>
      </c>
      <c r="N161" s="1">
        <v>8.621866666666667</v>
      </c>
      <c r="O161" s="1" t="s">
        <v>4736</v>
      </c>
      <c r="P161" s="1" t="s">
        <v>13829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36</v>
      </c>
      <c r="B162" s="1" t="s">
        <v>17</v>
      </c>
      <c r="C162" s="3">
        <v>289.0</v>
      </c>
      <c r="D162" s="1">
        <v>0.0</v>
      </c>
      <c r="E162" s="1" t="s">
        <v>37</v>
      </c>
      <c r="F162" s="1" t="s">
        <v>30</v>
      </c>
      <c r="G162" s="1" t="s">
        <v>31</v>
      </c>
      <c r="H162" s="1" t="s">
        <v>13830</v>
      </c>
      <c r="I162" s="1" t="s">
        <v>13831</v>
      </c>
      <c r="J162" s="1" t="s">
        <v>13831</v>
      </c>
      <c r="K162" s="2"/>
      <c r="L162" s="1">
        <v>-8.0</v>
      </c>
      <c r="M162" s="1"/>
      <c r="N162" s="1">
        <v>6.3369</v>
      </c>
      <c r="O162" s="1" t="s">
        <v>13316</v>
      </c>
      <c r="P162" s="1" t="s">
        <v>13575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36</v>
      </c>
      <c r="B163" s="1" t="s">
        <v>17</v>
      </c>
      <c r="C163" s="1">
        <v>329.0</v>
      </c>
      <c r="D163" s="1">
        <v>0.0</v>
      </c>
      <c r="E163" s="1" t="s">
        <v>37</v>
      </c>
      <c r="F163" s="1" t="s">
        <v>30</v>
      </c>
      <c r="G163" s="1" t="s">
        <v>31</v>
      </c>
      <c r="H163" s="1" t="s">
        <v>13832</v>
      </c>
      <c r="I163" s="1" t="s">
        <v>13833</v>
      </c>
      <c r="J163" s="1" t="s">
        <v>13833</v>
      </c>
      <c r="K163" s="2"/>
      <c r="L163" s="1">
        <v>-3.0</v>
      </c>
      <c r="M163" s="1"/>
      <c r="N163" s="1">
        <v>11.34385</v>
      </c>
      <c r="O163" s="1" t="s">
        <v>13316</v>
      </c>
      <c r="P163" s="1" t="s">
        <v>13834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16</v>
      </c>
      <c r="B164" s="1" t="s">
        <v>17</v>
      </c>
      <c r="C164" s="3">
        <v>59.0</v>
      </c>
      <c r="D164" s="1">
        <v>0.0</v>
      </c>
      <c r="E164" s="2"/>
      <c r="F164" s="1" t="s">
        <v>18</v>
      </c>
      <c r="G164" s="1" t="s">
        <v>19</v>
      </c>
      <c r="H164" s="1" t="s">
        <v>13835</v>
      </c>
      <c r="I164" s="1" t="s">
        <v>13836</v>
      </c>
      <c r="J164" s="1" t="s">
        <v>13836</v>
      </c>
      <c r="K164" s="2"/>
      <c r="L164" s="1">
        <v>-4.0</v>
      </c>
      <c r="M164" s="1"/>
      <c r="N164" s="1">
        <v>0.5735333333333333</v>
      </c>
      <c r="O164" s="1" t="s">
        <v>22</v>
      </c>
      <c r="P164" s="1" t="s">
        <v>13837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36</v>
      </c>
      <c r="B165" s="1" t="s">
        <v>17</v>
      </c>
      <c r="C165" s="3">
        <v>329.0</v>
      </c>
      <c r="D165" s="1">
        <v>0.0</v>
      </c>
      <c r="E165" s="1" t="s">
        <v>37</v>
      </c>
      <c r="F165" s="1" t="s">
        <v>30</v>
      </c>
      <c r="G165" s="1" t="s">
        <v>31</v>
      </c>
      <c r="H165" s="1" t="s">
        <v>13838</v>
      </c>
      <c r="I165" s="1" t="s">
        <v>13839</v>
      </c>
      <c r="J165" s="1" t="s">
        <v>13839</v>
      </c>
      <c r="K165" s="2"/>
      <c r="L165" s="1">
        <v>-7.0</v>
      </c>
      <c r="M165" s="1"/>
      <c r="N165" s="1">
        <v>7.101516666666667</v>
      </c>
      <c r="O165" s="1" t="s">
        <v>13316</v>
      </c>
      <c r="P165" s="1" t="s">
        <v>13840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16</v>
      </c>
      <c r="B166" s="1" t="s">
        <v>17</v>
      </c>
      <c r="C166" s="1">
        <v>508.0</v>
      </c>
      <c r="D166" s="1">
        <v>0.0</v>
      </c>
      <c r="E166" s="2"/>
      <c r="F166" s="1" t="s">
        <v>18</v>
      </c>
      <c r="G166" s="1" t="s">
        <v>19</v>
      </c>
      <c r="H166" s="1" t="s">
        <v>13841</v>
      </c>
      <c r="I166" s="1" t="s">
        <v>13842</v>
      </c>
      <c r="J166" s="1" t="s">
        <v>13842</v>
      </c>
      <c r="K166" s="2"/>
      <c r="L166" s="1">
        <v>-2.0</v>
      </c>
      <c r="M166" s="1"/>
      <c r="N166" s="1">
        <v>7.5896</v>
      </c>
      <c r="O166" s="1" t="s">
        <v>22</v>
      </c>
      <c r="P166" s="1" t="s">
        <v>13843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98</v>
      </c>
      <c r="B167" s="1" t="s">
        <v>17</v>
      </c>
      <c r="C167" s="1">
        <v>376.0</v>
      </c>
      <c r="D167" s="1">
        <v>0.0</v>
      </c>
      <c r="E167" s="1" t="s">
        <v>13844</v>
      </c>
      <c r="F167" s="1" t="s">
        <v>30</v>
      </c>
      <c r="G167" s="1" t="s">
        <v>31</v>
      </c>
      <c r="H167" s="1" t="s">
        <v>13845</v>
      </c>
      <c r="I167" s="1" t="s">
        <v>13846</v>
      </c>
      <c r="J167" s="1" t="s">
        <v>13846</v>
      </c>
      <c r="K167" s="2"/>
      <c r="L167" s="1">
        <v>-4.0</v>
      </c>
      <c r="M167" s="1"/>
      <c r="N167" s="1">
        <v>10.696383333333333</v>
      </c>
      <c r="O167" s="1" t="s">
        <v>13316</v>
      </c>
      <c r="P167" s="1" t="s">
        <v>13847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24</v>
      </c>
      <c r="B168" s="1" t="s">
        <v>17</v>
      </c>
      <c r="C168" s="1">
        <v>308.0</v>
      </c>
      <c r="D168" s="1">
        <v>31.0</v>
      </c>
      <c r="E168" s="1" t="s">
        <v>37</v>
      </c>
      <c r="F168" s="1" t="s">
        <v>62</v>
      </c>
      <c r="G168" s="1" t="s">
        <v>31</v>
      </c>
      <c r="H168" s="1" t="s">
        <v>13848</v>
      </c>
      <c r="I168" s="1" t="s">
        <v>13849</v>
      </c>
      <c r="J168" s="1" t="s">
        <v>13850</v>
      </c>
      <c r="K168" s="1" t="s">
        <v>13851</v>
      </c>
      <c r="L168" s="1">
        <v>-2.0</v>
      </c>
      <c r="M168" s="1">
        <v>0.8971666666666667</v>
      </c>
      <c r="N168" s="1">
        <v>12.92505</v>
      </c>
      <c r="O168" s="1" t="s">
        <v>4736</v>
      </c>
      <c r="P168" s="1" t="s">
        <v>13852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98</v>
      </c>
      <c r="B169" s="1" t="s">
        <v>17</v>
      </c>
      <c r="C169" s="3">
        <v>398.0</v>
      </c>
      <c r="D169" s="1">
        <v>0.0</v>
      </c>
      <c r="E169" s="1" t="s">
        <v>13844</v>
      </c>
      <c r="F169" s="1" t="s">
        <v>30</v>
      </c>
      <c r="G169" s="1" t="s">
        <v>31</v>
      </c>
      <c r="H169" s="1" t="s">
        <v>13853</v>
      </c>
      <c r="I169" s="1" t="s">
        <v>13854</v>
      </c>
      <c r="J169" s="1" t="s">
        <v>13854</v>
      </c>
      <c r="K169" s="2"/>
      <c r="L169" s="1">
        <v>-1.0</v>
      </c>
      <c r="M169" s="1"/>
      <c r="N169" s="1">
        <v>13.042533333333333</v>
      </c>
      <c r="O169" s="1" t="s">
        <v>13316</v>
      </c>
      <c r="P169" s="1" t="s">
        <v>7166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98</v>
      </c>
      <c r="B170" s="1" t="s">
        <v>17</v>
      </c>
      <c r="C170" s="1">
        <v>642.0</v>
      </c>
      <c r="D170" s="1">
        <v>0.0</v>
      </c>
      <c r="E170" s="1" t="s">
        <v>13855</v>
      </c>
      <c r="F170" s="1" t="s">
        <v>30</v>
      </c>
      <c r="G170" s="1" t="s">
        <v>31</v>
      </c>
      <c r="H170" s="1" t="s">
        <v>13856</v>
      </c>
      <c r="I170" s="1" t="s">
        <v>13857</v>
      </c>
      <c r="J170" s="1" t="s">
        <v>13857</v>
      </c>
      <c r="K170" s="2"/>
      <c r="L170" s="1">
        <v>-9.0</v>
      </c>
      <c r="M170" s="1"/>
      <c r="N170" s="1">
        <v>10.46085</v>
      </c>
      <c r="O170" s="1" t="s">
        <v>13316</v>
      </c>
      <c r="P170" s="1" t="s">
        <v>13858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98</v>
      </c>
      <c r="B171" s="1" t="s">
        <v>17</v>
      </c>
      <c r="C171" s="3">
        <v>289.0</v>
      </c>
      <c r="D171" s="1">
        <v>0.0</v>
      </c>
      <c r="E171" s="1" t="s">
        <v>12485</v>
      </c>
      <c r="F171" s="1" t="s">
        <v>30</v>
      </c>
      <c r="G171" s="1" t="s">
        <v>31</v>
      </c>
      <c r="H171" s="1" t="s">
        <v>13859</v>
      </c>
      <c r="I171" s="1" t="s">
        <v>13860</v>
      </c>
      <c r="J171" s="1" t="s">
        <v>13860</v>
      </c>
      <c r="K171" s="2"/>
      <c r="L171" s="1">
        <v>-4.0</v>
      </c>
      <c r="M171" s="1"/>
      <c r="N171" s="1">
        <v>10.928583333333334</v>
      </c>
      <c r="O171" s="1" t="s">
        <v>13316</v>
      </c>
      <c r="P171" s="1" t="s">
        <v>13861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29</v>
      </c>
      <c r="B172" s="1" t="s">
        <v>17</v>
      </c>
      <c r="C172" s="1">
        <v>498.0</v>
      </c>
      <c r="D172" s="1">
        <v>0.0</v>
      </c>
      <c r="E172" s="2"/>
      <c r="F172" s="1" t="s">
        <v>30</v>
      </c>
      <c r="G172" s="1" t="s">
        <v>31</v>
      </c>
      <c r="H172" s="1" t="s">
        <v>13862</v>
      </c>
      <c r="I172" s="1" t="s">
        <v>13863</v>
      </c>
      <c r="J172" s="1" t="s">
        <v>13863</v>
      </c>
      <c r="K172" s="2"/>
      <c r="L172" s="1">
        <v>-2.0</v>
      </c>
      <c r="M172" s="1"/>
      <c r="N172" s="1">
        <v>12.705533333333333</v>
      </c>
      <c r="O172" s="1" t="s">
        <v>13316</v>
      </c>
      <c r="P172" s="1" t="s">
        <v>13864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16</v>
      </c>
      <c r="B173" s="1" t="s">
        <v>17</v>
      </c>
      <c r="C173" s="1">
        <v>498.0</v>
      </c>
      <c r="D173" s="1">
        <v>0.0</v>
      </c>
      <c r="E173" s="2"/>
      <c r="F173" s="1" t="s">
        <v>18</v>
      </c>
      <c r="G173" s="1" t="s">
        <v>19</v>
      </c>
      <c r="H173" s="1" t="s">
        <v>13865</v>
      </c>
      <c r="I173" s="1" t="s">
        <v>13866</v>
      </c>
      <c r="J173" s="1" t="s">
        <v>13866</v>
      </c>
      <c r="K173" s="2"/>
      <c r="L173" s="1">
        <v>5.0</v>
      </c>
      <c r="M173" s="1"/>
      <c r="N173" s="1">
        <v>10.82805</v>
      </c>
      <c r="O173" s="1" t="s">
        <v>22</v>
      </c>
      <c r="P173" s="1" t="s">
        <v>13867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36</v>
      </c>
      <c r="B174" s="1" t="s">
        <v>17</v>
      </c>
      <c r="C174" s="1">
        <v>368.0</v>
      </c>
      <c r="D174" s="1">
        <v>0.0</v>
      </c>
      <c r="E174" s="1" t="s">
        <v>37</v>
      </c>
      <c r="F174" s="1" t="s">
        <v>30</v>
      </c>
      <c r="G174" s="1" t="s">
        <v>31</v>
      </c>
      <c r="H174" s="1" t="s">
        <v>13868</v>
      </c>
      <c r="I174" s="1" t="s">
        <v>13869</v>
      </c>
      <c r="J174" s="1" t="s">
        <v>13869</v>
      </c>
      <c r="K174" s="2"/>
      <c r="L174" s="1">
        <v>-8.0</v>
      </c>
      <c r="M174" s="1"/>
      <c r="N174" s="1">
        <v>9.6252</v>
      </c>
      <c r="O174" s="1" t="s">
        <v>13316</v>
      </c>
      <c r="P174" s="1" t="s">
        <v>13870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36</v>
      </c>
      <c r="B175" s="1" t="s">
        <v>17</v>
      </c>
      <c r="C175" s="1">
        <v>329.0</v>
      </c>
      <c r="D175" s="1">
        <v>0.0</v>
      </c>
      <c r="E175" s="1" t="s">
        <v>37</v>
      </c>
      <c r="F175" s="1" t="s">
        <v>30</v>
      </c>
      <c r="G175" s="1" t="s">
        <v>31</v>
      </c>
      <c r="H175" s="1" t="s">
        <v>13871</v>
      </c>
      <c r="I175" s="1" t="s">
        <v>13872</v>
      </c>
      <c r="J175" s="1" t="s">
        <v>13872</v>
      </c>
      <c r="K175" s="2"/>
      <c r="L175" s="1">
        <v>-6.0</v>
      </c>
      <c r="M175" s="1"/>
      <c r="N175" s="1">
        <v>8.656483333333334</v>
      </c>
      <c r="O175" s="1" t="s">
        <v>13316</v>
      </c>
      <c r="P175" s="1" t="s">
        <v>13834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75"/>
      <c r="AE175" s="2"/>
      <c r="AF175" s="2"/>
    </row>
    <row r="176">
      <c r="A176" s="1" t="s">
        <v>24</v>
      </c>
      <c r="B176" s="1" t="s">
        <v>17</v>
      </c>
      <c r="C176" s="1">
        <v>299.0</v>
      </c>
      <c r="D176" s="1">
        <v>75.0</v>
      </c>
      <c r="E176" s="2"/>
      <c r="F176" s="1" t="s">
        <v>18</v>
      </c>
      <c r="G176" s="1" t="s">
        <v>167</v>
      </c>
      <c r="H176" s="1" t="s">
        <v>13873</v>
      </c>
      <c r="I176" s="1" t="s">
        <v>13874</v>
      </c>
      <c r="J176" s="1" t="s">
        <v>13874</v>
      </c>
      <c r="K176" s="2"/>
      <c r="L176" s="1">
        <v>-4.0</v>
      </c>
      <c r="M176" s="1"/>
      <c r="N176" s="1">
        <v>15.690933333333334</v>
      </c>
      <c r="O176" s="1" t="s">
        <v>4736</v>
      </c>
      <c r="P176" s="1" t="s">
        <v>13875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36</v>
      </c>
      <c r="B177" s="1" t="s">
        <v>17</v>
      </c>
      <c r="C177" s="1">
        <v>388.0</v>
      </c>
      <c r="D177" s="1">
        <v>0.0</v>
      </c>
      <c r="E177" s="1" t="s">
        <v>37</v>
      </c>
      <c r="F177" s="1" t="s">
        <v>30</v>
      </c>
      <c r="G177" s="1" t="s">
        <v>31</v>
      </c>
      <c r="H177" s="1" t="s">
        <v>13876</v>
      </c>
      <c r="I177" s="1" t="s">
        <v>13877</v>
      </c>
      <c r="J177" s="1" t="s">
        <v>13877</v>
      </c>
      <c r="K177" s="2"/>
      <c r="L177" s="1">
        <v>-6.0</v>
      </c>
      <c r="M177" s="1"/>
      <c r="N177" s="1">
        <v>8.3754</v>
      </c>
      <c r="O177" s="1" t="s">
        <v>13316</v>
      </c>
      <c r="P177" s="1" t="s">
        <v>13878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16</v>
      </c>
      <c r="B178" s="1" t="s">
        <v>17</v>
      </c>
      <c r="C178" s="1">
        <v>119.0</v>
      </c>
      <c r="D178" s="1">
        <v>0.0</v>
      </c>
      <c r="E178" s="2"/>
      <c r="F178" s="1" t="s">
        <v>18</v>
      </c>
      <c r="G178" s="1" t="s">
        <v>19</v>
      </c>
      <c r="H178" s="1" t="s">
        <v>13879</v>
      </c>
      <c r="I178" s="1" t="s">
        <v>13880</v>
      </c>
      <c r="J178" s="1" t="s">
        <v>13880</v>
      </c>
      <c r="K178" s="2"/>
      <c r="L178" s="1">
        <v>0.0</v>
      </c>
      <c r="M178" s="1"/>
      <c r="N178" s="1">
        <v>4.067716666666667</v>
      </c>
      <c r="O178" s="1" t="s">
        <v>22</v>
      </c>
      <c r="P178" s="1" t="s">
        <v>13881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24</v>
      </c>
      <c r="B179" s="1" t="s">
        <v>17</v>
      </c>
      <c r="C179" s="3">
        <v>278.0</v>
      </c>
      <c r="D179" s="1">
        <v>0.0</v>
      </c>
      <c r="E179" s="1" t="s">
        <v>37</v>
      </c>
      <c r="F179" s="1" t="s">
        <v>62</v>
      </c>
      <c r="G179" s="1" t="s">
        <v>31</v>
      </c>
      <c r="H179" s="1" t="s">
        <v>13882</v>
      </c>
      <c r="I179" s="1" t="s">
        <v>13883</v>
      </c>
      <c r="J179" s="1" t="s">
        <v>13884</v>
      </c>
      <c r="K179" s="1" t="s">
        <v>13885</v>
      </c>
      <c r="L179" s="1">
        <v>0.0</v>
      </c>
      <c r="M179" s="1">
        <v>0.21178333333333332</v>
      </c>
      <c r="N179" s="1">
        <v>8.5778</v>
      </c>
      <c r="O179" s="1" t="s">
        <v>4736</v>
      </c>
      <c r="P179" s="1" t="s">
        <v>13886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98</v>
      </c>
      <c r="B180" s="1" t="s">
        <v>17</v>
      </c>
      <c r="C180" s="1">
        <v>364.0</v>
      </c>
      <c r="D180" s="1">
        <v>0.0</v>
      </c>
      <c r="E180" s="1" t="s">
        <v>11175</v>
      </c>
      <c r="F180" s="1" t="s">
        <v>30</v>
      </c>
      <c r="G180" s="1" t="s">
        <v>31</v>
      </c>
      <c r="H180" s="1" t="s">
        <v>13887</v>
      </c>
      <c r="I180" s="1" t="s">
        <v>13888</v>
      </c>
      <c r="J180" s="1" t="s">
        <v>13888</v>
      </c>
      <c r="K180" s="2"/>
      <c r="L180" s="1">
        <v>-6.0</v>
      </c>
      <c r="M180" s="1"/>
      <c r="N180" s="1">
        <v>8.649716666666666</v>
      </c>
      <c r="O180" s="1" t="s">
        <v>13316</v>
      </c>
      <c r="P180" s="1" t="s">
        <v>13889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16</v>
      </c>
      <c r="B181" s="1" t="s">
        <v>17</v>
      </c>
      <c r="C181" s="3">
        <v>119.0</v>
      </c>
      <c r="D181" s="1">
        <v>0.0</v>
      </c>
      <c r="E181" s="2"/>
      <c r="F181" s="1" t="s">
        <v>18</v>
      </c>
      <c r="G181" s="1" t="s">
        <v>19</v>
      </c>
      <c r="H181" s="1" t="s">
        <v>13890</v>
      </c>
      <c r="I181" s="1" t="s">
        <v>13891</v>
      </c>
      <c r="J181" s="1" t="s">
        <v>13891</v>
      </c>
      <c r="K181" s="2"/>
      <c r="L181" s="1">
        <v>0.0</v>
      </c>
      <c r="M181" s="1"/>
      <c r="N181" s="1">
        <v>4.378533333333333</v>
      </c>
      <c r="O181" s="1" t="s">
        <v>22</v>
      </c>
      <c r="P181" s="1" t="s">
        <v>13892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16</v>
      </c>
      <c r="B182" s="1" t="s">
        <v>17</v>
      </c>
      <c r="C182" s="3">
        <v>124.5</v>
      </c>
      <c r="D182" s="1">
        <v>124.5</v>
      </c>
      <c r="E182" s="2"/>
      <c r="F182" s="1" t="s">
        <v>18</v>
      </c>
      <c r="G182" s="1" t="s">
        <v>19</v>
      </c>
      <c r="H182" s="1" t="s">
        <v>13893</v>
      </c>
      <c r="I182" s="1" t="s">
        <v>13894</v>
      </c>
      <c r="J182" s="1" t="s">
        <v>13894</v>
      </c>
      <c r="K182" s="2"/>
      <c r="L182" s="1">
        <v>2.0</v>
      </c>
      <c r="M182" s="1"/>
      <c r="N182" s="1">
        <v>7.1188666666666665</v>
      </c>
      <c r="O182" s="1" t="s">
        <v>22</v>
      </c>
      <c r="P182" s="1" t="s">
        <v>13895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24</v>
      </c>
      <c r="B183" s="1" t="s">
        <v>17</v>
      </c>
      <c r="C183" s="1">
        <v>199.0</v>
      </c>
      <c r="D183" s="1">
        <v>50.0</v>
      </c>
      <c r="E183" s="2"/>
      <c r="F183" s="1" t="s">
        <v>18</v>
      </c>
      <c r="G183" s="1" t="s">
        <v>167</v>
      </c>
      <c r="H183" s="1" t="s">
        <v>13896</v>
      </c>
      <c r="I183" s="1" t="s">
        <v>13897</v>
      </c>
      <c r="J183" s="1" t="s">
        <v>13897</v>
      </c>
      <c r="K183" s="2"/>
      <c r="L183" s="1">
        <v>-11.0</v>
      </c>
      <c r="M183" s="1"/>
      <c r="N183" s="1">
        <v>7.899116666666667</v>
      </c>
      <c r="O183" s="1" t="s">
        <v>4736</v>
      </c>
      <c r="P183" s="1" t="s">
        <v>7712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36</v>
      </c>
      <c r="B184" s="1" t="s">
        <v>17</v>
      </c>
      <c r="C184" s="1">
        <v>358.0</v>
      </c>
      <c r="D184" s="1">
        <v>0.0</v>
      </c>
      <c r="E184" s="1" t="s">
        <v>37</v>
      </c>
      <c r="F184" s="1" t="s">
        <v>30</v>
      </c>
      <c r="G184" s="1" t="s">
        <v>31</v>
      </c>
      <c r="H184" s="1" t="s">
        <v>13898</v>
      </c>
      <c r="I184" s="1" t="s">
        <v>13899</v>
      </c>
      <c r="J184" s="1" t="s">
        <v>13899</v>
      </c>
      <c r="K184" s="2"/>
      <c r="L184" s="1">
        <v>-2.0</v>
      </c>
      <c r="M184" s="1"/>
      <c r="N184" s="1">
        <v>12.68095</v>
      </c>
      <c r="O184" s="1" t="s">
        <v>13316</v>
      </c>
      <c r="P184" s="1" t="s">
        <v>13900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36</v>
      </c>
      <c r="B185" s="1" t="s">
        <v>17</v>
      </c>
      <c r="C185" s="1">
        <v>264.0</v>
      </c>
      <c r="D185" s="1">
        <v>0.0</v>
      </c>
      <c r="E185" s="1" t="s">
        <v>37</v>
      </c>
      <c r="F185" s="1" t="s">
        <v>30</v>
      </c>
      <c r="G185" s="1" t="s">
        <v>31</v>
      </c>
      <c r="H185" s="1" t="s">
        <v>13901</v>
      </c>
      <c r="I185" s="1" t="s">
        <v>13902</v>
      </c>
      <c r="J185" s="1" t="s">
        <v>13902</v>
      </c>
      <c r="K185" s="2"/>
      <c r="L185" s="1">
        <v>-5.0</v>
      </c>
      <c r="M185" s="1"/>
      <c r="N185" s="1">
        <v>9.09685</v>
      </c>
      <c r="O185" s="1" t="s">
        <v>13316</v>
      </c>
      <c r="P185" s="1" t="s">
        <v>13903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36</v>
      </c>
      <c r="B186" s="1" t="s">
        <v>17</v>
      </c>
      <c r="C186" s="3">
        <v>264.0</v>
      </c>
      <c r="D186" s="1">
        <v>0.0</v>
      </c>
      <c r="E186" s="1" t="s">
        <v>37</v>
      </c>
      <c r="F186" s="1" t="s">
        <v>30</v>
      </c>
      <c r="G186" s="1" t="s">
        <v>31</v>
      </c>
      <c r="H186" s="1" t="s">
        <v>13904</v>
      </c>
      <c r="I186" s="1" t="s">
        <v>13905</v>
      </c>
      <c r="J186" s="1" t="s">
        <v>13905</v>
      </c>
      <c r="K186" s="2"/>
      <c r="L186" s="1">
        <v>-4.0</v>
      </c>
      <c r="M186" s="1"/>
      <c r="N186" s="1">
        <v>10.432316666666667</v>
      </c>
      <c r="O186" s="1" t="s">
        <v>13316</v>
      </c>
      <c r="P186" s="1" t="s">
        <v>13798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24</v>
      </c>
      <c r="B187" s="1" t="s">
        <v>17</v>
      </c>
      <c r="C187" s="1">
        <v>413.0</v>
      </c>
      <c r="D187" s="1">
        <v>0.0</v>
      </c>
      <c r="E187" s="1" t="s">
        <v>37</v>
      </c>
      <c r="F187" s="1" t="s">
        <v>62</v>
      </c>
      <c r="G187" s="1" t="s">
        <v>31</v>
      </c>
      <c r="H187" s="1" t="s">
        <v>13906</v>
      </c>
      <c r="I187" s="1" t="s">
        <v>13907</v>
      </c>
      <c r="J187" s="1" t="s">
        <v>13908</v>
      </c>
      <c r="K187" s="1" t="s">
        <v>13909</v>
      </c>
      <c r="L187" s="1">
        <v>-19.0</v>
      </c>
      <c r="M187" s="1">
        <v>0.23608333333333334</v>
      </c>
      <c r="N187" s="1">
        <v>13.823966666666667</v>
      </c>
      <c r="O187" s="1" t="s">
        <v>4736</v>
      </c>
      <c r="P187" s="1" t="s">
        <v>13910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98</v>
      </c>
      <c r="B188" s="1" t="s">
        <v>17</v>
      </c>
      <c r="C188" s="1">
        <v>617.0</v>
      </c>
      <c r="D188" s="1">
        <v>0.0</v>
      </c>
      <c r="E188" s="1" t="s">
        <v>13358</v>
      </c>
      <c r="F188" s="1" t="s">
        <v>30</v>
      </c>
      <c r="G188" s="1" t="s">
        <v>31</v>
      </c>
      <c r="H188" s="1" t="s">
        <v>13911</v>
      </c>
      <c r="I188" s="1" t="s">
        <v>13912</v>
      </c>
      <c r="J188" s="1" t="s">
        <v>13912</v>
      </c>
      <c r="K188" s="2"/>
      <c r="L188" s="1">
        <v>-10.0</v>
      </c>
      <c r="M188" s="1"/>
      <c r="N188" s="1">
        <v>9.674783333333334</v>
      </c>
      <c r="O188" s="1" t="s">
        <v>13316</v>
      </c>
      <c r="P188" s="1" t="s">
        <v>13913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36</v>
      </c>
      <c r="B189" s="1" t="s">
        <v>17</v>
      </c>
      <c r="C189" s="1">
        <v>329.0</v>
      </c>
      <c r="D189" s="1">
        <v>0.0</v>
      </c>
      <c r="E189" s="1" t="s">
        <v>37</v>
      </c>
      <c r="F189" s="1" t="s">
        <v>30</v>
      </c>
      <c r="G189" s="1" t="s">
        <v>31</v>
      </c>
      <c r="H189" s="1" t="s">
        <v>13914</v>
      </c>
      <c r="I189" s="1" t="s">
        <v>13915</v>
      </c>
      <c r="J189" s="1" t="s">
        <v>13915</v>
      </c>
      <c r="K189" s="2"/>
      <c r="L189" s="1">
        <v>-8.0</v>
      </c>
      <c r="M189" s="1"/>
      <c r="N189" s="1">
        <v>6.676433333333334</v>
      </c>
      <c r="O189" s="1" t="s">
        <v>13316</v>
      </c>
      <c r="P189" s="1" t="s">
        <v>13554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24</v>
      </c>
      <c r="B190" s="1" t="s">
        <v>17</v>
      </c>
      <c r="C190" s="3">
        <v>247.0</v>
      </c>
      <c r="D190" s="1">
        <v>62.0</v>
      </c>
      <c r="E190" s="2"/>
      <c r="F190" s="1" t="s">
        <v>18</v>
      </c>
      <c r="G190" s="1" t="s">
        <v>31</v>
      </c>
      <c r="H190" s="1" t="s">
        <v>13916</v>
      </c>
      <c r="I190" s="1" t="s">
        <v>13917</v>
      </c>
      <c r="J190" s="1" t="s">
        <v>13917</v>
      </c>
      <c r="K190" s="2"/>
      <c r="L190" s="1">
        <v>-1.0</v>
      </c>
      <c r="M190" s="1"/>
      <c r="N190" s="1">
        <v>27.94595</v>
      </c>
      <c r="O190" s="1" t="s">
        <v>4736</v>
      </c>
      <c r="P190" s="1" t="s">
        <v>6032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98</v>
      </c>
      <c r="B191" s="1" t="s">
        <v>17</v>
      </c>
      <c r="C191" s="3">
        <v>593.0</v>
      </c>
      <c r="D191" s="1">
        <v>0.0</v>
      </c>
      <c r="E191" s="1" t="s">
        <v>13918</v>
      </c>
      <c r="F191" s="1" t="s">
        <v>30</v>
      </c>
      <c r="G191" s="1" t="s">
        <v>31</v>
      </c>
      <c r="H191" s="1" t="s">
        <v>13919</v>
      </c>
      <c r="I191" s="1" t="s">
        <v>13920</v>
      </c>
      <c r="J191" s="1" t="s">
        <v>13920</v>
      </c>
      <c r="K191" s="2"/>
      <c r="L191" s="1">
        <v>-9.0</v>
      </c>
      <c r="M191" s="1"/>
      <c r="N191" s="1">
        <v>10.0036</v>
      </c>
      <c r="O191" s="1" t="s">
        <v>13316</v>
      </c>
      <c r="P191" s="1" t="s">
        <v>13921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98</v>
      </c>
      <c r="B192" s="1" t="s">
        <v>17</v>
      </c>
      <c r="C192" s="3">
        <v>488.0</v>
      </c>
      <c r="D192" s="1">
        <v>0.0</v>
      </c>
      <c r="E192" s="1" t="s">
        <v>13922</v>
      </c>
      <c r="F192" s="1" t="s">
        <v>30</v>
      </c>
      <c r="G192" s="1" t="s">
        <v>31</v>
      </c>
      <c r="H192" s="1" t="s">
        <v>13923</v>
      </c>
      <c r="I192" s="1" t="s">
        <v>13924</v>
      </c>
      <c r="J192" s="1" t="s">
        <v>13924</v>
      </c>
      <c r="K192" s="2"/>
      <c r="L192" s="1">
        <v>-1.0</v>
      </c>
      <c r="M192" s="1"/>
      <c r="N192" s="1">
        <v>13.317266666666667</v>
      </c>
      <c r="O192" s="1" t="s">
        <v>13316</v>
      </c>
      <c r="P192" s="1" t="s">
        <v>13925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29</v>
      </c>
      <c r="B193" s="1" t="s">
        <v>17</v>
      </c>
      <c r="C193" s="1">
        <v>388.0</v>
      </c>
      <c r="D193" s="1">
        <v>0.0</v>
      </c>
      <c r="E193" s="2"/>
      <c r="F193" s="1" t="s">
        <v>30</v>
      </c>
      <c r="G193" s="1" t="s">
        <v>31</v>
      </c>
      <c r="H193" s="1" t="s">
        <v>13926</v>
      </c>
      <c r="I193" s="1" t="s">
        <v>13927</v>
      </c>
      <c r="J193" s="1" t="s">
        <v>13927</v>
      </c>
      <c r="K193" s="2"/>
      <c r="L193" s="1">
        <v>-8.0</v>
      </c>
      <c r="M193" s="1"/>
      <c r="N193" s="1">
        <v>6.350333333333333</v>
      </c>
      <c r="O193" s="1" t="s">
        <v>13316</v>
      </c>
      <c r="P193" s="1" t="s">
        <v>13928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29</v>
      </c>
      <c r="B194" s="1" t="s">
        <v>17</v>
      </c>
      <c r="C194" s="1">
        <v>329.0</v>
      </c>
      <c r="D194" s="1">
        <v>0.0</v>
      </c>
      <c r="E194" s="2"/>
      <c r="F194" s="1" t="s">
        <v>30</v>
      </c>
      <c r="G194" s="1" t="s">
        <v>31</v>
      </c>
      <c r="H194" s="1" t="s">
        <v>13929</v>
      </c>
      <c r="I194" s="1" t="s">
        <v>13930</v>
      </c>
      <c r="J194" s="1" t="s">
        <v>13930</v>
      </c>
      <c r="K194" s="2"/>
      <c r="L194" s="1">
        <v>-7.0</v>
      </c>
      <c r="M194" s="1"/>
      <c r="N194" s="1">
        <v>7.3449</v>
      </c>
      <c r="O194" s="1" t="s">
        <v>13316</v>
      </c>
      <c r="P194" s="1" t="s">
        <v>13931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29</v>
      </c>
      <c r="B195" s="1" t="s">
        <v>17</v>
      </c>
      <c r="C195" s="3">
        <v>299.0</v>
      </c>
      <c r="D195" s="1">
        <v>0.0</v>
      </c>
      <c r="E195" s="2"/>
      <c r="F195" s="1" t="s">
        <v>30</v>
      </c>
      <c r="G195" s="1" t="s">
        <v>31</v>
      </c>
      <c r="H195" s="1" t="s">
        <v>13932</v>
      </c>
      <c r="I195" s="1" t="s">
        <v>13933</v>
      </c>
      <c r="J195" s="1" t="s">
        <v>13933</v>
      </c>
      <c r="K195" s="2"/>
      <c r="L195" s="1">
        <v>-4.0</v>
      </c>
      <c r="M195" s="1"/>
      <c r="N195" s="1">
        <v>10.7775</v>
      </c>
      <c r="O195" s="1" t="s">
        <v>13316</v>
      </c>
      <c r="P195" s="1" t="s">
        <v>13934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16</v>
      </c>
      <c r="B196" s="1" t="s">
        <v>17</v>
      </c>
      <c r="C196" s="1">
        <v>309.0</v>
      </c>
      <c r="D196" s="1">
        <v>0.0</v>
      </c>
      <c r="E196" s="2"/>
      <c r="F196" s="1" t="s">
        <v>18</v>
      </c>
      <c r="G196" s="1" t="s">
        <v>19</v>
      </c>
      <c r="H196" s="1" t="s">
        <v>13935</v>
      </c>
      <c r="I196" s="1" t="s">
        <v>13936</v>
      </c>
      <c r="J196" s="1" t="s">
        <v>13936</v>
      </c>
      <c r="K196" s="2"/>
      <c r="L196" s="1">
        <v>1.0</v>
      </c>
      <c r="M196" s="1"/>
      <c r="N196" s="1">
        <v>6.512816666666667</v>
      </c>
      <c r="O196" s="1" t="s">
        <v>22</v>
      </c>
      <c r="P196" s="1" t="s">
        <v>13937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29</v>
      </c>
      <c r="B197" s="1" t="s">
        <v>17</v>
      </c>
      <c r="C197" s="1">
        <v>642.0</v>
      </c>
      <c r="D197" s="1">
        <v>0.0</v>
      </c>
      <c r="E197" s="2"/>
      <c r="F197" s="1" t="s">
        <v>30</v>
      </c>
      <c r="G197" s="1" t="s">
        <v>31</v>
      </c>
      <c r="H197" s="1" t="s">
        <v>13938</v>
      </c>
      <c r="I197" s="1" t="s">
        <v>13939</v>
      </c>
      <c r="J197" s="1" t="s">
        <v>13939</v>
      </c>
      <c r="K197" s="2"/>
      <c r="L197" s="1">
        <v>-5.0</v>
      </c>
      <c r="M197" s="1"/>
      <c r="N197" s="1">
        <v>14.58185</v>
      </c>
      <c r="O197" s="1" t="s">
        <v>13316</v>
      </c>
      <c r="P197" s="1" t="s">
        <v>13940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98</v>
      </c>
      <c r="B198" s="1" t="s">
        <v>17</v>
      </c>
      <c r="C198" s="3">
        <v>657.0</v>
      </c>
      <c r="D198" s="1">
        <v>0.0</v>
      </c>
      <c r="E198" s="1" t="s">
        <v>13941</v>
      </c>
      <c r="F198" s="1" t="s">
        <v>30</v>
      </c>
      <c r="G198" s="1" t="s">
        <v>31</v>
      </c>
      <c r="H198" s="1" t="s">
        <v>13942</v>
      </c>
      <c r="I198" s="1" t="s">
        <v>13943</v>
      </c>
      <c r="J198" s="1" t="s">
        <v>13943</v>
      </c>
      <c r="K198" s="2"/>
      <c r="L198" s="1">
        <v>-5.0</v>
      </c>
      <c r="M198" s="1"/>
      <c r="N198" s="1">
        <v>14.488983333333334</v>
      </c>
      <c r="O198" s="1" t="s">
        <v>13316</v>
      </c>
      <c r="P198" s="1" t="s">
        <v>13944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16</v>
      </c>
      <c r="B199" s="1" t="s">
        <v>17</v>
      </c>
      <c r="C199" s="3">
        <v>119.0</v>
      </c>
      <c r="D199" s="1">
        <v>0.0</v>
      </c>
      <c r="E199" s="2"/>
      <c r="F199" s="1" t="s">
        <v>18</v>
      </c>
      <c r="G199" s="1" t="s">
        <v>19</v>
      </c>
      <c r="H199" s="1" t="s">
        <v>13945</v>
      </c>
      <c r="I199" s="1" t="s">
        <v>13946</v>
      </c>
      <c r="J199" s="1" t="s">
        <v>13946</v>
      </c>
      <c r="K199" s="2"/>
      <c r="L199" s="1">
        <v>3.0</v>
      </c>
      <c r="M199" s="1"/>
      <c r="N199" s="1">
        <v>8.189233333333334</v>
      </c>
      <c r="O199" s="1" t="s">
        <v>22</v>
      </c>
      <c r="P199" s="1" t="s">
        <v>13947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29</v>
      </c>
      <c r="B200" s="1" t="s">
        <v>17</v>
      </c>
      <c r="C200" s="1">
        <v>323.0</v>
      </c>
      <c r="D200" s="1">
        <v>0.0</v>
      </c>
      <c r="E200" s="2"/>
      <c r="F200" s="1" t="s">
        <v>30</v>
      </c>
      <c r="G200" s="1" t="s">
        <v>31</v>
      </c>
      <c r="H200" s="1" t="s">
        <v>13948</v>
      </c>
      <c r="I200" s="1" t="s">
        <v>13949</v>
      </c>
      <c r="J200" s="1" t="s">
        <v>13949</v>
      </c>
      <c r="K200" s="2"/>
      <c r="L200" s="1">
        <v>-4.0</v>
      </c>
      <c r="M200" s="1"/>
      <c r="N200" s="1">
        <v>10.92615</v>
      </c>
      <c r="O200" s="1" t="s">
        <v>13316</v>
      </c>
      <c r="P200" s="1" t="s">
        <v>13950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36</v>
      </c>
      <c r="B201" s="1" t="s">
        <v>17</v>
      </c>
      <c r="C201" s="1">
        <v>321.0</v>
      </c>
      <c r="D201" s="1">
        <v>0.0</v>
      </c>
      <c r="E201" s="1" t="s">
        <v>37</v>
      </c>
      <c r="F201" s="1" t="s">
        <v>30</v>
      </c>
      <c r="G201" s="1" t="s">
        <v>31</v>
      </c>
      <c r="H201" s="1" t="s">
        <v>13951</v>
      </c>
      <c r="I201" s="1" t="s">
        <v>13952</v>
      </c>
      <c r="J201" s="1" t="s">
        <v>13952</v>
      </c>
      <c r="K201" s="2"/>
      <c r="L201" s="1">
        <v>0.0</v>
      </c>
      <c r="M201" s="1"/>
      <c r="N201" s="1">
        <v>14.886266666666666</v>
      </c>
      <c r="O201" s="1" t="s">
        <v>13316</v>
      </c>
      <c r="P201" s="1" t="s">
        <v>13953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98</v>
      </c>
      <c r="B202" s="1" t="s">
        <v>17</v>
      </c>
      <c r="C202" s="3">
        <v>642.0</v>
      </c>
      <c r="D202" s="1">
        <v>0.0</v>
      </c>
      <c r="E202" s="1" t="s">
        <v>13007</v>
      </c>
      <c r="F202" s="1" t="s">
        <v>30</v>
      </c>
      <c r="G202" s="1" t="s">
        <v>31</v>
      </c>
      <c r="H202" s="1" t="s">
        <v>13954</v>
      </c>
      <c r="I202" s="1" t="s">
        <v>13955</v>
      </c>
      <c r="J202" s="1" t="s">
        <v>13955</v>
      </c>
      <c r="K202" s="2"/>
      <c r="L202" s="1">
        <v>-7.0</v>
      </c>
      <c r="M202" s="1"/>
      <c r="N202" s="1">
        <v>12.707933333333333</v>
      </c>
      <c r="O202" s="1" t="s">
        <v>13316</v>
      </c>
      <c r="P202" s="1" t="s">
        <v>13956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36</v>
      </c>
      <c r="B203" s="1" t="s">
        <v>17</v>
      </c>
      <c r="C203" s="1">
        <v>264.0</v>
      </c>
      <c r="D203" s="1">
        <v>0.0</v>
      </c>
      <c r="E203" s="1" t="s">
        <v>37</v>
      </c>
      <c r="F203" s="1" t="s">
        <v>30</v>
      </c>
      <c r="G203" s="1" t="s">
        <v>31</v>
      </c>
      <c r="H203" s="1" t="s">
        <v>13957</v>
      </c>
      <c r="I203" s="1" t="s">
        <v>13958</v>
      </c>
      <c r="J203" s="1" t="s">
        <v>13958</v>
      </c>
      <c r="K203" s="2"/>
      <c r="L203" s="1">
        <v>-6.0</v>
      </c>
      <c r="M203" s="1"/>
      <c r="N203" s="1">
        <v>8.592483333333334</v>
      </c>
      <c r="O203" s="1" t="s">
        <v>13316</v>
      </c>
      <c r="P203" s="1" t="s">
        <v>13752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36</v>
      </c>
      <c r="B204" s="1" t="s">
        <v>17</v>
      </c>
      <c r="C204" s="1">
        <v>292.0</v>
      </c>
      <c r="D204" s="1">
        <v>0.0</v>
      </c>
      <c r="E204" s="1" t="s">
        <v>37</v>
      </c>
      <c r="F204" s="1" t="s">
        <v>30</v>
      </c>
      <c r="G204" s="1" t="s">
        <v>31</v>
      </c>
      <c r="H204" s="1" t="s">
        <v>13959</v>
      </c>
      <c r="I204" s="1" t="s">
        <v>13960</v>
      </c>
      <c r="J204" s="1" t="s">
        <v>13960</v>
      </c>
      <c r="K204" s="2"/>
      <c r="L204" s="1">
        <v>-12.0</v>
      </c>
      <c r="M204" s="1"/>
      <c r="N204" s="1">
        <v>6.893816666666667</v>
      </c>
      <c r="O204" s="1" t="s">
        <v>13316</v>
      </c>
      <c r="P204" s="1" t="s">
        <v>13961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16</v>
      </c>
      <c r="B205" s="1" t="s">
        <v>17</v>
      </c>
      <c r="C205" s="1">
        <v>309.0</v>
      </c>
      <c r="D205" s="1">
        <v>0.0</v>
      </c>
      <c r="E205" s="2"/>
      <c r="F205" s="1" t="s">
        <v>18</v>
      </c>
      <c r="G205" s="1" t="s">
        <v>19</v>
      </c>
      <c r="H205" s="1" t="s">
        <v>13962</v>
      </c>
      <c r="I205" s="1" t="s">
        <v>13963</v>
      </c>
      <c r="J205" s="1" t="s">
        <v>13963</v>
      </c>
      <c r="K205" s="2"/>
      <c r="L205" s="1">
        <v>1.0</v>
      </c>
      <c r="M205" s="1"/>
      <c r="N205" s="1">
        <v>6.661533333333334</v>
      </c>
      <c r="O205" s="1" t="s">
        <v>22</v>
      </c>
      <c r="P205" s="1" t="s">
        <v>13964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24</v>
      </c>
      <c r="B206" s="1" t="s">
        <v>17</v>
      </c>
      <c r="C206" s="3">
        <v>443.0</v>
      </c>
      <c r="D206" s="1">
        <v>0.0</v>
      </c>
      <c r="E206" s="1" t="s">
        <v>37</v>
      </c>
      <c r="F206" s="1" t="s">
        <v>62</v>
      </c>
      <c r="G206" s="1" t="s">
        <v>31</v>
      </c>
      <c r="H206" s="1" t="s">
        <v>13965</v>
      </c>
      <c r="I206" s="1" t="s">
        <v>13966</v>
      </c>
      <c r="J206" s="1" t="s">
        <v>13967</v>
      </c>
      <c r="K206" s="1" t="s">
        <v>13968</v>
      </c>
      <c r="L206" s="1">
        <v>-2.0</v>
      </c>
      <c r="M206" s="1">
        <v>0.7628833333333334</v>
      </c>
      <c r="N206" s="1">
        <v>16.699166666666667</v>
      </c>
      <c r="O206" s="1" t="s">
        <v>4736</v>
      </c>
      <c r="P206" s="1" t="s">
        <v>13969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98</v>
      </c>
      <c r="B207" s="1" t="s">
        <v>17</v>
      </c>
      <c r="C207" s="1">
        <v>329.0</v>
      </c>
      <c r="D207" s="1">
        <v>0.0</v>
      </c>
      <c r="E207" s="1" t="s">
        <v>12485</v>
      </c>
      <c r="F207" s="1" t="s">
        <v>30</v>
      </c>
      <c r="G207" s="1" t="s">
        <v>31</v>
      </c>
      <c r="H207" s="1" t="s">
        <v>13970</v>
      </c>
      <c r="I207" s="1" t="s">
        <v>13971</v>
      </c>
      <c r="J207" s="1" t="s">
        <v>13971</v>
      </c>
      <c r="K207" s="2"/>
      <c r="L207" s="1">
        <v>-4.0</v>
      </c>
      <c r="M207" s="1"/>
      <c r="N207" s="1">
        <v>10.940733333333334</v>
      </c>
      <c r="O207" s="1" t="s">
        <v>13316</v>
      </c>
      <c r="P207" s="1" t="s">
        <v>8360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29</v>
      </c>
      <c r="B208" s="1" t="s">
        <v>17</v>
      </c>
      <c r="C208" s="1">
        <v>492.0</v>
      </c>
      <c r="D208" s="1">
        <v>0.0</v>
      </c>
      <c r="E208" s="2"/>
      <c r="F208" s="1" t="s">
        <v>30</v>
      </c>
      <c r="G208" s="1" t="s">
        <v>31</v>
      </c>
      <c r="H208" s="1" t="s">
        <v>13972</v>
      </c>
      <c r="I208" s="1" t="s">
        <v>13973</v>
      </c>
      <c r="J208" s="1" t="s">
        <v>13973</v>
      </c>
      <c r="K208" s="2"/>
      <c r="L208" s="1">
        <v>0.0</v>
      </c>
      <c r="M208" s="1"/>
      <c r="N208" s="1">
        <v>15.549733333333334</v>
      </c>
      <c r="O208" s="1" t="s">
        <v>13316</v>
      </c>
      <c r="P208" s="1" t="s">
        <v>13974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24</v>
      </c>
      <c r="B209" s="1" t="s">
        <v>17</v>
      </c>
      <c r="C209" s="1">
        <v>612.0</v>
      </c>
      <c r="D209" s="1">
        <v>0.0</v>
      </c>
      <c r="E209" s="1" t="s">
        <v>37</v>
      </c>
      <c r="F209" s="1" t="s">
        <v>62</v>
      </c>
      <c r="G209" s="1" t="s">
        <v>19</v>
      </c>
      <c r="H209" s="1" t="s">
        <v>13975</v>
      </c>
      <c r="I209" s="1" t="s">
        <v>13976</v>
      </c>
      <c r="J209" s="1" t="s">
        <v>13977</v>
      </c>
      <c r="K209" s="1" t="s">
        <v>13978</v>
      </c>
      <c r="L209" s="1">
        <v>-3.0</v>
      </c>
      <c r="M209" s="1">
        <v>0.79425</v>
      </c>
      <c r="N209" s="1">
        <v>15.27985</v>
      </c>
      <c r="O209" s="1" t="s">
        <v>4736</v>
      </c>
      <c r="P209" s="1" t="s">
        <v>13979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36</v>
      </c>
      <c r="B210" s="1" t="s">
        <v>17</v>
      </c>
      <c r="C210" s="1">
        <v>1076.0</v>
      </c>
      <c r="D210" s="1">
        <v>0.0</v>
      </c>
      <c r="E210" s="1" t="s">
        <v>37</v>
      </c>
      <c r="F210" s="1" t="s">
        <v>30</v>
      </c>
      <c r="G210" s="1" t="s">
        <v>31</v>
      </c>
      <c r="H210" s="1" t="s">
        <v>13980</v>
      </c>
      <c r="I210" s="1" t="s">
        <v>13981</v>
      </c>
      <c r="J210" s="1" t="s">
        <v>13981</v>
      </c>
      <c r="K210" s="2"/>
      <c r="L210" s="1">
        <v>-9.0</v>
      </c>
      <c r="M210" s="1"/>
      <c r="N210" s="1">
        <v>10.2283</v>
      </c>
      <c r="O210" s="1" t="s">
        <v>13316</v>
      </c>
      <c r="P210" s="1" t="s">
        <v>13982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36</v>
      </c>
      <c r="B211" s="1" t="s">
        <v>17</v>
      </c>
      <c r="C211" s="1">
        <v>585.0</v>
      </c>
      <c r="D211" s="1">
        <v>0.0</v>
      </c>
      <c r="E211" s="1" t="s">
        <v>37</v>
      </c>
      <c r="F211" s="1" t="s">
        <v>30</v>
      </c>
      <c r="G211" s="1" t="s">
        <v>31</v>
      </c>
      <c r="H211" s="1" t="s">
        <v>13983</v>
      </c>
      <c r="I211" s="1" t="s">
        <v>13984</v>
      </c>
      <c r="J211" s="1" t="s">
        <v>13984</v>
      </c>
      <c r="K211" s="2"/>
      <c r="L211" s="1">
        <v>-10.0</v>
      </c>
      <c r="M211" s="1"/>
      <c r="N211" s="1">
        <v>9.61755</v>
      </c>
      <c r="O211" s="1" t="s">
        <v>13316</v>
      </c>
      <c r="P211" s="1" t="s">
        <v>13985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29</v>
      </c>
      <c r="B212" s="1" t="s">
        <v>17</v>
      </c>
      <c r="C212" s="1">
        <v>289.0</v>
      </c>
      <c r="D212" s="1">
        <v>0.0</v>
      </c>
      <c r="E212" s="2"/>
      <c r="F212" s="1" t="s">
        <v>30</v>
      </c>
      <c r="G212" s="1" t="s">
        <v>31</v>
      </c>
      <c r="H212" s="1" t="s">
        <v>13986</v>
      </c>
      <c r="I212" s="1" t="s">
        <v>13987</v>
      </c>
      <c r="J212" s="1" t="s">
        <v>13987</v>
      </c>
      <c r="K212" s="2"/>
      <c r="L212" s="1">
        <v>-7.0</v>
      </c>
      <c r="M212" s="1"/>
      <c r="N212" s="1">
        <v>7.4133</v>
      </c>
      <c r="O212" s="1" t="s">
        <v>13316</v>
      </c>
      <c r="P212" s="1" t="s">
        <v>13988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24</v>
      </c>
      <c r="B213" s="1" t="s">
        <v>17</v>
      </c>
      <c r="C213" s="1">
        <v>366.0</v>
      </c>
      <c r="D213" s="1">
        <v>92.0</v>
      </c>
      <c r="E213" s="2"/>
      <c r="F213" s="1" t="s">
        <v>18</v>
      </c>
      <c r="G213" s="1" t="s">
        <v>31</v>
      </c>
      <c r="H213" s="1" t="s">
        <v>13989</v>
      </c>
      <c r="I213" s="1" t="s">
        <v>13990</v>
      </c>
      <c r="J213" s="1" t="s">
        <v>13990</v>
      </c>
      <c r="K213" s="2"/>
      <c r="L213" s="1">
        <v>-12.0</v>
      </c>
      <c r="M213" s="1"/>
      <c r="N213" s="1">
        <v>6.378333333333333</v>
      </c>
      <c r="O213" s="1" t="s">
        <v>4736</v>
      </c>
      <c r="P213" s="1" t="s">
        <v>13991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36</v>
      </c>
      <c r="B214" s="1" t="s">
        <v>17</v>
      </c>
      <c r="C214" s="1">
        <v>728.0</v>
      </c>
      <c r="D214" s="1">
        <v>0.0</v>
      </c>
      <c r="E214" s="1" t="s">
        <v>37</v>
      </c>
      <c r="F214" s="1" t="s">
        <v>30</v>
      </c>
      <c r="G214" s="1" t="s">
        <v>31</v>
      </c>
      <c r="H214" s="1" t="s">
        <v>13992</v>
      </c>
      <c r="I214" s="1" t="s">
        <v>13993</v>
      </c>
      <c r="J214" s="1" t="s">
        <v>13993</v>
      </c>
      <c r="K214" s="2"/>
      <c r="L214" s="1">
        <v>-11.0</v>
      </c>
      <c r="M214" s="1"/>
      <c r="N214" s="1">
        <v>8.779366666666666</v>
      </c>
      <c r="O214" s="1" t="s">
        <v>13316</v>
      </c>
      <c r="P214" s="1" t="s">
        <v>13994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24</v>
      </c>
      <c r="B215" s="1" t="s">
        <v>17</v>
      </c>
      <c r="C215" s="3">
        <v>494.0</v>
      </c>
      <c r="D215" s="1">
        <v>124.0</v>
      </c>
      <c r="E215" s="2"/>
      <c r="F215" s="1" t="s">
        <v>18</v>
      </c>
      <c r="G215" s="1" t="s">
        <v>167</v>
      </c>
      <c r="H215" s="1" t="s">
        <v>13995</v>
      </c>
      <c r="I215" s="1" t="s">
        <v>13996</v>
      </c>
      <c r="J215" s="1" t="s">
        <v>13996</v>
      </c>
      <c r="K215" s="2"/>
      <c r="L215" s="1">
        <v>-9.0</v>
      </c>
      <c r="M215" s="1"/>
      <c r="N215" s="1">
        <v>9.131583333333333</v>
      </c>
      <c r="O215" s="1" t="s">
        <v>4736</v>
      </c>
      <c r="P215" s="1" t="s">
        <v>13997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36</v>
      </c>
      <c r="B216" s="1" t="s">
        <v>17</v>
      </c>
      <c r="C216" s="3">
        <v>259.0</v>
      </c>
      <c r="D216" s="1">
        <v>0.0</v>
      </c>
      <c r="E216" s="1" t="s">
        <v>37</v>
      </c>
      <c r="F216" s="1" t="s">
        <v>30</v>
      </c>
      <c r="G216" s="1" t="s">
        <v>31</v>
      </c>
      <c r="H216" s="1" t="s">
        <v>13998</v>
      </c>
      <c r="I216" s="1" t="s">
        <v>13999</v>
      </c>
      <c r="J216" s="1" t="s">
        <v>13999</v>
      </c>
      <c r="K216" s="2"/>
      <c r="L216" s="1">
        <v>-9.0</v>
      </c>
      <c r="M216" s="1"/>
      <c r="N216" s="1">
        <v>5.626166666666666</v>
      </c>
      <c r="O216" s="1" t="s">
        <v>13316</v>
      </c>
      <c r="P216" s="1" t="s">
        <v>14000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98</v>
      </c>
      <c r="B217" s="1" t="s">
        <v>17</v>
      </c>
      <c r="C217" s="3">
        <v>528.0</v>
      </c>
      <c r="D217" s="1">
        <v>0.0</v>
      </c>
      <c r="E217" s="1" t="s">
        <v>11175</v>
      </c>
      <c r="F217" s="1" t="s">
        <v>30</v>
      </c>
      <c r="G217" s="1" t="s">
        <v>31</v>
      </c>
      <c r="H217" s="1" t="s">
        <v>14001</v>
      </c>
      <c r="I217" s="1" t="s">
        <v>14002</v>
      </c>
      <c r="J217" s="1" t="s">
        <v>14002</v>
      </c>
      <c r="K217" s="2"/>
      <c r="L217" s="1">
        <v>-10.0</v>
      </c>
      <c r="M217" s="1"/>
      <c r="N217" s="1">
        <v>9.583116666666667</v>
      </c>
      <c r="O217" s="1" t="s">
        <v>13316</v>
      </c>
      <c r="P217" s="1" t="s">
        <v>14003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16</v>
      </c>
      <c r="B218" s="1" t="s">
        <v>17</v>
      </c>
      <c r="C218" s="1">
        <v>309.0</v>
      </c>
      <c r="D218" s="1">
        <v>0.0</v>
      </c>
      <c r="E218" s="2"/>
      <c r="F218" s="1" t="s">
        <v>18</v>
      </c>
      <c r="G218" s="1" t="s">
        <v>19</v>
      </c>
      <c r="H218" s="1" t="s">
        <v>14004</v>
      </c>
      <c r="I218" s="1" t="s">
        <v>14005</v>
      </c>
      <c r="J218" s="1" t="s">
        <v>14005</v>
      </c>
      <c r="K218" s="2"/>
      <c r="L218" s="1">
        <v>0.0</v>
      </c>
      <c r="M218" s="1"/>
      <c r="N218" s="1">
        <v>5.6204833333333335</v>
      </c>
      <c r="O218" s="1" t="s">
        <v>22</v>
      </c>
      <c r="P218" s="1" t="s">
        <v>14006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98</v>
      </c>
      <c r="B219" s="1" t="s">
        <v>17</v>
      </c>
      <c r="C219" s="1">
        <v>922.0</v>
      </c>
      <c r="D219" s="1">
        <v>0.0</v>
      </c>
      <c r="E219" s="1" t="s">
        <v>604</v>
      </c>
      <c r="F219" s="1" t="s">
        <v>30</v>
      </c>
      <c r="G219" s="1" t="s">
        <v>31</v>
      </c>
      <c r="H219" s="1" t="s">
        <v>14007</v>
      </c>
      <c r="I219" s="1" t="s">
        <v>14008</v>
      </c>
      <c r="J219" s="1" t="s">
        <v>14008</v>
      </c>
      <c r="K219" s="2"/>
      <c r="L219" s="1">
        <v>-8.0</v>
      </c>
      <c r="M219" s="1"/>
      <c r="N219" s="1">
        <v>11.61</v>
      </c>
      <c r="O219" s="1" t="s">
        <v>13316</v>
      </c>
      <c r="P219" s="1" t="s">
        <v>14009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36</v>
      </c>
      <c r="B220" s="1" t="s">
        <v>17</v>
      </c>
      <c r="C220" s="1">
        <v>329.0</v>
      </c>
      <c r="D220" s="1">
        <v>0.0</v>
      </c>
      <c r="E220" s="1" t="s">
        <v>37</v>
      </c>
      <c r="F220" s="1" t="s">
        <v>30</v>
      </c>
      <c r="G220" s="1" t="s">
        <v>31</v>
      </c>
      <c r="H220" s="1" t="s">
        <v>14010</v>
      </c>
      <c r="I220" s="1" t="s">
        <v>14011</v>
      </c>
      <c r="J220" s="1" t="s">
        <v>14011</v>
      </c>
      <c r="K220" s="2"/>
      <c r="L220" s="1">
        <v>-8.0</v>
      </c>
      <c r="M220" s="1"/>
      <c r="N220" s="1">
        <v>6.346066666666666</v>
      </c>
      <c r="O220" s="1" t="s">
        <v>13316</v>
      </c>
      <c r="P220" s="1" t="s">
        <v>13554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29</v>
      </c>
      <c r="B221" s="1" t="s">
        <v>17</v>
      </c>
      <c r="C221" s="1">
        <v>553.0</v>
      </c>
      <c r="D221" s="1">
        <v>0.0</v>
      </c>
      <c r="E221" s="2"/>
      <c r="F221" s="1" t="s">
        <v>30</v>
      </c>
      <c r="G221" s="1" t="s">
        <v>31</v>
      </c>
      <c r="H221" s="1" t="s">
        <v>14012</v>
      </c>
      <c r="I221" s="1" t="s">
        <v>14013</v>
      </c>
      <c r="J221" s="1" t="s">
        <v>14013</v>
      </c>
      <c r="K221" s="2"/>
      <c r="L221" s="1">
        <v>-10.0</v>
      </c>
      <c r="M221" s="1"/>
      <c r="N221" s="1">
        <v>9.693633333333333</v>
      </c>
      <c r="O221" s="1" t="s">
        <v>13316</v>
      </c>
      <c r="P221" s="1" t="s">
        <v>14014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16</v>
      </c>
      <c r="B222" s="1" t="s">
        <v>17</v>
      </c>
      <c r="C222" s="3">
        <v>309.0</v>
      </c>
      <c r="D222" s="1">
        <v>0.0</v>
      </c>
      <c r="E222" s="2"/>
      <c r="F222" s="1" t="s">
        <v>18</v>
      </c>
      <c r="G222" s="1" t="s">
        <v>19</v>
      </c>
      <c r="H222" s="1" t="s">
        <v>14015</v>
      </c>
      <c r="I222" s="1" t="s">
        <v>14016</v>
      </c>
      <c r="J222" s="1" t="s">
        <v>14016</v>
      </c>
      <c r="K222" s="2"/>
      <c r="L222" s="1">
        <v>5.0</v>
      </c>
      <c r="M222" s="1"/>
      <c r="N222" s="1">
        <v>10.57595</v>
      </c>
      <c r="O222" s="1" t="s">
        <v>22</v>
      </c>
      <c r="P222" s="1" t="s">
        <v>14017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98</v>
      </c>
      <c r="B223" s="1" t="s">
        <v>17</v>
      </c>
      <c r="C223" s="3">
        <v>329.0</v>
      </c>
      <c r="D223" s="1">
        <v>0.0</v>
      </c>
      <c r="E223" s="1" t="s">
        <v>14018</v>
      </c>
      <c r="F223" s="1" t="s">
        <v>30</v>
      </c>
      <c r="G223" s="1" t="s">
        <v>31</v>
      </c>
      <c r="H223" s="1" t="s">
        <v>14019</v>
      </c>
      <c r="I223" s="1" t="s">
        <v>14020</v>
      </c>
      <c r="J223" s="1" t="s">
        <v>14020</v>
      </c>
      <c r="K223" s="2"/>
      <c r="L223" s="1">
        <v>-3.0</v>
      </c>
      <c r="M223" s="1"/>
      <c r="N223" s="1">
        <v>11.955366666666666</v>
      </c>
      <c r="O223" s="1" t="s">
        <v>13316</v>
      </c>
      <c r="P223" s="1" t="s">
        <v>540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16</v>
      </c>
      <c r="B224" s="1" t="s">
        <v>17</v>
      </c>
      <c r="C224" s="1">
        <v>238.0</v>
      </c>
      <c r="D224" s="1">
        <v>0.0</v>
      </c>
      <c r="E224" s="2"/>
      <c r="F224" s="1" t="s">
        <v>18</v>
      </c>
      <c r="G224" s="1" t="s">
        <v>19</v>
      </c>
      <c r="H224" s="1" t="s">
        <v>14021</v>
      </c>
      <c r="I224" s="1" t="s">
        <v>14022</v>
      </c>
      <c r="J224" s="1" t="s">
        <v>14022</v>
      </c>
      <c r="K224" s="2"/>
      <c r="L224" s="1">
        <v>3.0</v>
      </c>
      <c r="M224" s="1"/>
      <c r="N224" s="1">
        <v>8.480916666666667</v>
      </c>
      <c r="O224" s="1" t="s">
        <v>22</v>
      </c>
      <c r="P224" s="1" t="s">
        <v>14023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98</v>
      </c>
      <c r="B225" s="1" t="s">
        <v>17</v>
      </c>
      <c r="C225" s="1">
        <v>608.0</v>
      </c>
      <c r="D225" s="1">
        <v>0.0</v>
      </c>
      <c r="E225" s="1" t="s">
        <v>14024</v>
      </c>
      <c r="F225" s="1" t="s">
        <v>30</v>
      </c>
      <c r="G225" s="1" t="s">
        <v>31</v>
      </c>
      <c r="H225" s="1" t="s">
        <v>14025</v>
      </c>
      <c r="I225" s="1" t="s">
        <v>14026</v>
      </c>
      <c r="J225" s="1" t="s">
        <v>14026</v>
      </c>
      <c r="K225" s="2"/>
      <c r="L225" s="1">
        <v>-9.0</v>
      </c>
      <c r="M225" s="1"/>
      <c r="N225" s="1">
        <v>10.630433333333333</v>
      </c>
      <c r="O225" s="1" t="s">
        <v>13316</v>
      </c>
      <c r="P225" s="1" t="s">
        <v>14027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24</v>
      </c>
      <c r="B226" s="1" t="s">
        <v>17</v>
      </c>
      <c r="C226" s="3">
        <v>742.0</v>
      </c>
      <c r="D226" s="1">
        <v>0.0</v>
      </c>
      <c r="E226" s="1" t="s">
        <v>14028</v>
      </c>
      <c r="F226" s="1" t="s">
        <v>62</v>
      </c>
      <c r="G226" s="1" t="s">
        <v>31</v>
      </c>
      <c r="H226" s="1" t="s">
        <v>14029</v>
      </c>
      <c r="I226" s="1" t="s">
        <v>14030</v>
      </c>
      <c r="J226" s="1" t="s">
        <v>14031</v>
      </c>
      <c r="K226" s="1" t="s">
        <v>14032</v>
      </c>
      <c r="L226" s="1">
        <v>-9.0</v>
      </c>
      <c r="M226" s="1">
        <v>0.0298</v>
      </c>
      <c r="N226" s="1">
        <v>21.6617</v>
      </c>
      <c r="O226" s="1" t="s">
        <v>4736</v>
      </c>
      <c r="P226" s="1" t="s">
        <v>14033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16</v>
      </c>
      <c r="B227" s="1" t="s">
        <v>17</v>
      </c>
      <c r="C227" s="1">
        <v>249.0</v>
      </c>
      <c r="D227" s="1">
        <v>0.0</v>
      </c>
      <c r="E227" s="2"/>
      <c r="F227" s="1" t="s">
        <v>18</v>
      </c>
      <c r="G227" s="1" t="s">
        <v>19</v>
      </c>
      <c r="H227" s="1" t="s">
        <v>14034</v>
      </c>
      <c r="I227" s="1" t="s">
        <v>14035</v>
      </c>
      <c r="J227" s="1" t="s">
        <v>14035</v>
      </c>
      <c r="K227" s="2"/>
      <c r="L227" s="1">
        <v>0.0</v>
      </c>
      <c r="M227" s="1"/>
      <c r="N227" s="1">
        <v>5.467866666666667</v>
      </c>
      <c r="O227" s="1" t="s">
        <v>22</v>
      </c>
      <c r="P227" s="1" t="s">
        <v>14036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16</v>
      </c>
      <c r="B228" s="1" t="s">
        <v>17</v>
      </c>
      <c r="C228" s="1">
        <v>69.0</v>
      </c>
      <c r="D228" s="1">
        <v>0.0</v>
      </c>
      <c r="E228" s="2"/>
      <c r="F228" s="1" t="s">
        <v>18</v>
      </c>
      <c r="G228" s="1" t="s">
        <v>19</v>
      </c>
      <c r="H228" s="1" t="s">
        <v>14037</v>
      </c>
      <c r="I228" s="1" t="s">
        <v>14038</v>
      </c>
      <c r="J228" s="1" t="s">
        <v>14038</v>
      </c>
      <c r="K228" s="2"/>
      <c r="L228" s="1">
        <v>0.0</v>
      </c>
      <c r="M228" s="1"/>
      <c r="N228" s="1">
        <v>5.299033333333333</v>
      </c>
      <c r="O228" s="1" t="s">
        <v>22</v>
      </c>
      <c r="P228" s="1" t="s">
        <v>14039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16</v>
      </c>
      <c r="B229" s="1" t="s">
        <v>17</v>
      </c>
      <c r="C229" s="1">
        <v>298.0</v>
      </c>
      <c r="D229" s="1">
        <v>0.0</v>
      </c>
      <c r="E229" s="2"/>
      <c r="F229" s="1" t="s">
        <v>18</v>
      </c>
      <c r="G229" s="1" t="s">
        <v>19</v>
      </c>
      <c r="H229" s="1" t="s">
        <v>14040</v>
      </c>
      <c r="I229" s="1" t="s">
        <v>14041</v>
      </c>
      <c r="J229" s="1" t="s">
        <v>14041</v>
      </c>
      <c r="K229" s="2"/>
      <c r="L229" s="1">
        <v>1.0</v>
      </c>
      <c r="M229" s="1"/>
      <c r="N229" s="1">
        <v>6.030983333333333</v>
      </c>
      <c r="O229" s="1" t="s">
        <v>22</v>
      </c>
      <c r="P229" s="1" t="s">
        <v>14042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36</v>
      </c>
      <c r="B230" s="1" t="s">
        <v>17</v>
      </c>
      <c r="C230" s="1">
        <v>321.0</v>
      </c>
      <c r="D230" s="1">
        <v>0.0</v>
      </c>
      <c r="E230" s="1" t="s">
        <v>37</v>
      </c>
      <c r="F230" s="1" t="s">
        <v>30</v>
      </c>
      <c r="G230" s="1" t="s">
        <v>31</v>
      </c>
      <c r="H230" s="1" t="s">
        <v>14043</v>
      </c>
      <c r="I230" s="1" t="s">
        <v>14044</v>
      </c>
      <c r="J230" s="1" t="s">
        <v>14044</v>
      </c>
      <c r="K230" s="2"/>
      <c r="L230" s="1">
        <v>-1.0</v>
      </c>
      <c r="M230" s="1"/>
      <c r="N230" s="1">
        <v>13.961716666666666</v>
      </c>
      <c r="O230" s="1" t="s">
        <v>13316</v>
      </c>
      <c r="P230" s="1" t="s">
        <v>14045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29</v>
      </c>
      <c r="B231" s="1" t="s">
        <v>17</v>
      </c>
      <c r="C231" s="3">
        <v>264.0</v>
      </c>
      <c r="D231" s="1">
        <v>0.0</v>
      </c>
      <c r="E231" s="2"/>
      <c r="F231" s="1" t="s">
        <v>30</v>
      </c>
      <c r="G231" s="1" t="s">
        <v>31</v>
      </c>
      <c r="H231" s="1" t="s">
        <v>14046</v>
      </c>
      <c r="I231" s="1" t="s">
        <v>14047</v>
      </c>
      <c r="J231" s="1" t="s">
        <v>14047</v>
      </c>
      <c r="K231" s="2"/>
      <c r="L231" s="1">
        <v>-8.0</v>
      </c>
      <c r="M231" s="1"/>
      <c r="N231" s="1">
        <v>6.2885333333333335</v>
      </c>
      <c r="O231" s="1" t="s">
        <v>13316</v>
      </c>
      <c r="P231" s="1" t="s">
        <v>14048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16</v>
      </c>
      <c r="B232" s="1" t="s">
        <v>17</v>
      </c>
      <c r="C232" s="1">
        <v>349.0</v>
      </c>
      <c r="D232" s="1">
        <v>0.0</v>
      </c>
      <c r="E232" s="2"/>
      <c r="F232" s="1" t="s">
        <v>18</v>
      </c>
      <c r="G232" s="1" t="s">
        <v>19</v>
      </c>
      <c r="H232" s="1" t="s">
        <v>14049</v>
      </c>
      <c r="I232" s="1" t="s">
        <v>14050</v>
      </c>
      <c r="J232" s="1" t="s">
        <v>14050</v>
      </c>
      <c r="K232" s="2"/>
      <c r="L232" s="1">
        <v>2.0</v>
      </c>
      <c r="M232" s="1"/>
      <c r="N232" s="1">
        <v>7.3082666666666665</v>
      </c>
      <c r="O232" s="1" t="s">
        <v>22</v>
      </c>
      <c r="P232" s="1" t="s">
        <v>14051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98</v>
      </c>
      <c r="B233" s="1" t="s">
        <v>17</v>
      </c>
      <c r="C233" s="1">
        <v>588.0</v>
      </c>
      <c r="D233" s="1">
        <v>0.0</v>
      </c>
      <c r="E233" s="1" t="s">
        <v>12485</v>
      </c>
      <c r="F233" s="1" t="s">
        <v>30</v>
      </c>
      <c r="G233" s="1" t="s">
        <v>31</v>
      </c>
      <c r="H233" s="1" t="s">
        <v>14052</v>
      </c>
      <c r="I233" s="1" t="s">
        <v>14053</v>
      </c>
      <c r="J233" s="1" t="s">
        <v>14053</v>
      </c>
      <c r="K233" s="2"/>
      <c r="L233" s="1">
        <v>-11.0</v>
      </c>
      <c r="M233" s="1"/>
      <c r="N233" s="1">
        <v>8.981433333333333</v>
      </c>
      <c r="O233" s="1" t="s">
        <v>13316</v>
      </c>
      <c r="P233" s="1" t="s">
        <v>14054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24</v>
      </c>
      <c r="B234" s="1" t="s">
        <v>17</v>
      </c>
      <c r="C234" s="1">
        <v>742.0</v>
      </c>
      <c r="D234" s="1">
        <v>185.0</v>
      </c>
      <c r="E234" s="2"/>
      <c r="F234" s="1" t="s">
        <v>18</v>
      </c>
      <c r="G234" s="1" t="s">
        <v>167</v>
      </c>
      <c r="H234" s="1" t="s">
        <v>14055</v>
      </c>
      <c r="I234" s="1" t="s">
        <v>14056</v>
      </c>
      <c r="J234" s="1" t="s">
        <v>14056</v>
      </c>
      <c r="K234" s="2"/>
      <c r="L234" s="1">
        <v>-11.0</v>
      </c>
      <c r="M234" s="1"/>
      <c r="N234" s="1">
        <v>13.089666666666666</v>
      </c>
      <c r="O234" s="1" t="s">
        <v>4736</v>
      </c>
      <c r="P234" s="1" t="s">
        <v>14057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24</v>
      </c>
      <c r="B235" s="1" t="s">
        <v>17</v>
      </c>
      <c r="C235" s="1">
        <v>339.0</v>
      </c>
      <c r="D235" s="1">
        <v>0.0</v>
      </c>
      <c r="E235" s="1" t="s">
        <v>14028</v>
      </c>
      <c r="F235" s="1" t="s">
        <v>62</v>
      </c>
      <c r="G235" s="1" t="s">
        <v>31</v>
      </c>
      <c r="H235" s="1" t="s">
        <v>14058</v>
      </c>
      <c r="I235" s="1" t="s">
        <v>14059</v>
      </c>
      <c r="J235" s="1" t="s">
        <v>14060</v>
      </c>
      <c r="K235" s="1" t="s">
        <v>14061</v>
      </c>
      <c r="L235" s="1">
        <v>-5.0</v>
      </c>
      <c r="M235" s="1">
        <v>0.015766666666666665</v>
      </c>
      <c r="N235" s="1">
        <v>6.296683333333333</v>
      </c>
      <c r="O235" s="1" t="s">
        <v>4736</v>
      </c>
      <c r="P235" s="1" t="s">
        <v>7031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16</v>
      </c>
      <c r="B236" s="1" t="s">
        <v>17</v>
      </c>
      <c r="C236" s="1">
        <v>309.0</v>
      </c>
      <c r="D236" s="1">
        <v>0.0</v>
      </c>
      <c r="E236" s="2"/>
      <c r="F236" s="1" t="s">
        <v>18</v>
      </c>
      <c r="G236" s="1" t="s">
        <v>19</v>
      </c>
      <c r="H236" s="1" t="s">
        <v>14062</v>
      </c>
      <c r="I236" s="1" t="s">
        <v>14063</v>
      </c>
      <c r="J236" s="1" t="s">
        <v>14063</v>
      </c>
      <c r="K236" s="2"/>
      <c r="L236" s="1">
        <v>1.0</v>
      </c>
      <c r="M236" s="1"/>
      <c r="N236" s="1">
        <v>6.13355</v>
      </c>
      <c r="O236" s="1" t="s">
        <v>22</v>
      </c>
      <c r="P236" s="1" t="s">
        <v>14064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29</v>
      </c>
      <c r="B237" s="1" t="s">
        <v>17</v>
      </c>
      <c r="C237" s="1">
        <v>299.0</v>
      </c>
      <c r="D237" s="1">
        <v>0.0</v>
      </c>
      <c r="E237" s="2"/>
      <c r="F237" s="1" t="s">
        <v>30</v>
      </c>
      <c r="G237" s="1" t="s">
        <v>31</v>
      </c>
      <c r="H237" s="1" t="s">
        <v>14065</v>
      </c>
      <c r="I237" s="1" t="s">
        <v>14066</v>
      </c>
      <c r="J237" s="1" t="s">
        <v>14066</v>
      </c>
      <c r="K237" s="2"/>
      <c r="L237" s="1">
        <v>-6.0</v>
      </c>
      <c r="M237" s="1"/>
      <c r="N237" s="1">
        <v>8.435583333333334</v>
      </c>
      <c r="O237" s="1" t="s">
        <v>13316</v>
      </c>
      <c r="P237" s="1" t="s">
        <v>14067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36</v>
      </c>
      <c r="B238" s="1" t="s">
        <v>17</v>
      </c>
      <c r="C238" s="1">
        <v>715.0</v>
      </c>
      <c r="D238" s="1">
        <v>0.0</v>
      </c>
      <c r="E238" s="1" t="s">
        <v>37</v>
      </c>
      <c r="F238" s="1" t="s">
        <v>30</v>
      </c>
      <c r="G238" s="1" t="s">
        <v>31</v>
      </c>
      <c r="H238" s="1" t="s">
        <v>14068</v>
      </c>
      <c r="I238" s="1" t="s">
        <v>14069</v>
      </c>
      <c r="J238" s="1" t="s">
        <v>14069</v>
      </c>
      <c r="K238" s="2"/>
      <c r="L238" s="1">
        <v>-5.0</v>
      </c>
      <c r="M238" s="1"/>
      <c r="N238" s="1">
        <v>14.516866666666667</v>
      </c>
      <c r="O238" s="1" t="s">
        <v>13316</v>
      </c>
      <c r="P238" s="1" t="s">
        <v>14070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36</v>
      </c>
      <c r="B239" s="1" t="s">
        <v>17</v>
      </c>
      <c r="C239" s="1">
        <v>331.0</v>
      </c>
      <c r="D239" s="1">
        <v>0.0</v>
      </c>
      <c r="E239" s="1" t="s">
        <v>37</v>
      </c>
      <c r="F239" s="1" t="s">
        <v>30</v>
      </c>
      <c r="G239" s="1" t="s">
        <v>31</v>
      </c>
      <c r="H239" s="1" t="s">
        <v>14071</v>
      </c>
      <c r="I239" s="1" t="s">
        <v>14072</v>
      </c>
      <c r="J239" s="1" t="s">
        <v>14072</v>
      </c>
      <c r="K239" s="2"/>
      <c r="L239" s="1">
        <v>-7.0</v>
      </c>
      <c r="M239" s="1"/>
      <c r="N239" s="1">
        <v>7.19275</v>
      </c>
      <c r="O239" s="1" t="s">
        <v>13316</v>
      </c>
      <c r="P239" s="1" t="s">
        <v>13503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36</v>
      </c>
      <c r="B240" s="1" t="s">
        <v>17</v>
      </c>
      <c r="C240" s="1">
        <v>321.0</v>
      </c>
      <c r="D240" s="1">
        <v>0.0</v>
      </c>
      <c r="E240" s="1" t="s">
        <v>37</v>
      </c>
      <c r="F240" s="1" t="s">
        <v>30</v>
      </c>
      <c r="G240" s="1" t="s">
        <v>31</v>
      </c>
      <c r="H240" s="1" t="s">
        <v>14073</v>
      </c>
      <c r="I240" s="1" t="s">
        <v>14074</v>
      </c>
      <c r="J240" s="1" t="s">
        <v>14074</v>
      </c>
      <c r="K240" s="2"/>
      <c r="L240" s="1">
        <v>-6.0</v>
      </c>
      <c r="M240" s="1"/>
      <c r="N240" s="1">
        <v>8.230416666666667</v>
      </c>
      <c r="O240" s="1" t="s">
        <v>13316</v>
      </c>
      <c r="P240" s="1" t="s">
        <v>14075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16</v>
      </c>
      <c r="B241" s="3" t="s">
        <v>17</v>
      </c>
      <c r="C241" s="1">
        <v>612.0</v>
      </c>
      <c r="D241" s="1">
        <v>0.0</v>
      </c>
      <c r="E241" s="2"/>
      <c r="F241" s="1" t="s">
        <v>18</v>
      </c>
      <c r="G241" s="1" t="s">
        <v>19</v>
      </c>
      <c r="H241" s="1" t="s">
        <v>14076</v>
      </c>
      <c r="I241" s="1" t="s">
        <v>14077</v>
      </c>
      <c r="J241" s="1" t="s">
        <v>14077</v>
      </c>
      <c r="K241" s="2"/>
      <c r="L241" s="1">
        <v>0.0</v>
      </c>
      <c r="M241" s="1"/>
      <c r="N241" s="1">
        <v>9.834316666666666</v>
      </c>
      <c r="O241" s="1" t="s">
        <v>22</v>
      </c>
      <c r="P241" s="1" t="s">
        <v>14078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29</v>
      </c>
      <c r="B242" s="1" t="s">
        <v>17</v>
      </c>
      <c r="C242" s="3">
        <v>602.0</v>
      </c>
      <c r="D242" s="1">
        <v>0.0</v>
      </c>
      <c r="E242" s="2"/>
      <c r="F242" s="1" t="s">
        <v>30</v>
      </c>
      <c r="G242" s="1" t="s">
        <v>31</v>
      </c>
      <c r="H242" s="1" t="s">
        <v>14079</v>
      </c>
      <c r="I242" s="1" t="s">
        <v>14080</v>
      </c>
      <c r="J242" s="1" t="s">
        <v>14080</v>
      </c>
      <c r="K242" s="2"/>
      <c r="L242" s="1">
        <v>-9.0</v>
      </c>
      <c r="M242" s="1"/>
      <c r="N242" s="1">
        <v>10.9068</v>
      </c>
      <c r="O242" s="1" t="s">
        <v>13316</v>
      </c>
      <c r="P242" s="1" t="s">
        <v>14081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29</v>
      </c>
      <c r="B243" s="1" t="s">
        <v>17</v>
      </c>
      <c r="C243" s="1">
        <v>726.0</v>
      </c>
      <c r="D243" s="1">
        <v>0.0</v>
      </c>
      <c r="E243" s="2"/>
      <c r="F243" s="1" t="s">
        <v>30</v>
      </c>
      <c r="G243" s="1" t="s">
        <v>31</v>
      </c>
      <c r="H243" s="1" t="s">
        <v>14082</v>
      </c>
      <c r="I243" s="1" t="s">
        <v>14083</v>
      </c>
      <c r="J243" s="1" t="s">
        <v>14083</v>
      </c>
      <c r="K243" s="2"/>
      <c r="L243" s="1">
        <v>-9.0</v>
      </c>
      <c r="M243" s="1"/>
      <c r="N243" s="1">
        <v>10.841483333333333</v>
      </c>
      <c r="O243" s="1" t="s">
        <v>13316</v>
      </c>
      <c r="P243" s="1" t="s">
        <v>14084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16</v>
      </c>
      <c r="B244" s="1" t="s">
        <v>17</v>
      </c>
      <c r="C244" s="1">
        <v>677.0</v>
      </c>
      <c r="D244" s="1">
        <v>0.0</v>
      </c>
      <c r="E244" s="2"/>
      <c r="F244" s="1" t="s">
        <v>18</v>
      </c>
      <c r="G244" s="1" t="s">
        <v>19</v>
      </c>
      <c r="H244" s="1" t="s">
        <v>14085</v>
      </c>
      <c r="I244" s="1" t="s">
        <v>14086</v>
      </c>
      <c r="J244" s="1" t="s">
        <v>14086</v>
      </c>
      <c r="K244" s="2"/>
      <c r="L244" s="1">
        <v>6.0</v>
      </c>
      <c r="M244" s="1"/>
      <c r="N244" s="1">
        <v>16.6988</v>
      </c>
      <c r="O244" s="1" t="s">
        <v>22</v>
      </c>
      <c r="P244" s="1" t="s">
        <v>14087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36</v>
      </c>
      <c r="B245" s="1" t="s">
        <v>17</v>
      </c>
      <c r="C245" s="1">
        <v>672.0</v>
      </c>
      <c r="D245" s="1">
        <v>0.0</v>
      </c>
      <c r="E245" s="1" t="s">
        <v>37</v>
      </c>
      <c r="F245" s="1" t="s">
        <v>30</v>
      </c>
      <c r="G245" s="1" t="s">
        <v>31</v>
      </c>
      <c r="H245" s="1" t="s">
        <v>14088</v>
      </c>
      <c r="I245" s="1" t="s">
        <v>14089</v>
      </c>
      <c r="J245" s="1" t="s">
        <v>14089</v>
      </c>
      <c r="K245" s="2"/>
      <c r="L245" s="1">
        <v>-3.0</v>
      </c>
      <c r="M245" s="1"/>
      <c r="N245" s="1">
        <v>16.258383333333335</v>
      </c>
      <c r="O245" s="1" t="s">
        <v>13316</v>
      </c>
      <c r="P245" s="1" t="s">
        <v>14090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24</v>
      </c>
      <c r="B246" s="1" t="s">
        <v>17</v>
      </c>
      <c r="C246" s="1">
        <v>747.0</v>
      </c>
      <c r="D246" s="1">
        <v>0.0</v>
      </c>
      <c r="E246" s="1" t="s">
        <v>14028</v>
      </c>
      <c r="F246" s="1" t="s">
        <v>62</v>
      </c>
      <c r="G246" s="1" t="s">
        <v>19</v>
      </c>
      <c r="H246" s="1" t="s">
        <v>14091</v>
      </c>
      <c r="I246" s="1" t="s">
        <v>14092</v>
      </c>
      <c r="J246" s="1" t="s">
        <v>14093</v>
      </c>
      <c r="K246" s="1" t="s">
        <v>14094</v>
      </c>
      <c r="L246" s="1">
        <v>-8.0</v>
      </c>
      <c r="M246" s="1">
        <v>0.019333333333333334</v>
      </c>
      <c r="N246" s="1">
        <v>9.7852</v>
      </c>
      <c r="O246" s="1" t="s">
        <v>4736</v>
      </c>
      <c r="P246" s="1" t="s">
        <v>14095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36</v>
      </c>
      <c r="B247" s="1" t="s">
        <v>17</v>
      </c>
      <c r="C247" s="1">
        <v>356.0</v>
      </c>
      <c r="D247" s="1">
        <v>0.0</v>
      </c>
      <c r="E247" s="1" t="s">
        <v>37</v>
      </c>
      <c r="F247" s="1" t="s">
        <v>30</v>
      </c>
      <c r="G247" s="1" t="s">
        <v>31</v>
      </c>
      <c r="H247" s="1" t="s">
        <v>14096</v>
      </c>
      <c r="I247" s="1" t="s">
        <v>14097</v>
      </c>
      <c r="J247" s="1" t="s">
        <v>14097</v>
      </c>
      <c r="K247" s="2"/>
      <c r="L247" s="1">
        <v>-9.0</v>
      </c>
      <c r="M247" s="1"/>
      <c r="N247" s="1">
        <v>5.2955</v>
      </c>
      <c r="O247" s="1" t="s">
        <v>13316</v>
      </c>
      <c r="P247" s="1" t="s">
        <v>14098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16</v>
      </c>
      <c r="B248" s="1" t="s">
        <v>17</v>
      </c>
      <c r="C248" s="1">
        <v>497.0</v>
      </c>
      <c r="D248" s="1">
        <v>0.0</v>
      </c>
      <c r="E248" s="2"/>
      <c r="F248" s="1" t="s">
        <v>18</v>
      </c>
      <c r="G248" s="1" t="s">
        <v>19</v>
      </c>
      <c r="H248" s="1" t="s">
        <v>14099</v>
      </c>
      <c r="I248" s="1" t="s">
        <v>14100</v>
      </c>
      <c r="J248" s="1" t="s">
        <v>14100</v>
      </c>
      <c r="K248" s="2"/>
      <c r="L248" s="1">
        <v>2.0</v>
      </c>
      <c r="M248" s="1"/>
      <c r="N248" s="1">
        <v>7.781516666666667</v>
      </c>
      <c r="O248" s="1" t="s">
        <v>22</v>
      </c>
      <c r="P248" s="1" t="s">
        <v>14101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16</v>
      </c>
      <c r="B249" s="1" t="s">
        <v>17</v>
      </c>
      <c r="C249" s="1">
        <v>309.0</v>
      </c>
      <c r="D249" s="1">
        <v>0.0</v>
      </c>
      <c r="E249" s="2"/>
      <c r="F249" s="1" t="s">
        <v>18</v>
      </c>
      <c r="G249" s="1" t="s">
        <v>19</v>
      </c>
      <c r="H249" s="1" t="s">
        <v>14102</v>
      </c>
      <c r="I249" s="1" t="s">
        <v>14103</v>
      </c>
      <c r="J249" s="1" t="s">
        <v>14103</v>
      </c>
      <c r="K249" s="2"/>
      <c r="L249" s="1">
        <v>3.0</v>
      </c>
      <c r="M249" s="1"/>
      <c r="N249" s="1">
        <v>8.383383333333333</v>
      </c>
      <c r="O249" s="1" t="s">
        <v>22</v>
      </c>
      <c r="P249" s="1" t="s">
        <v>14104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36</v>
      </c>
      <c r="B250" s="1" t="s">
        <v>17</v>
      </c>
      <c r="C250" s="1">
        <v>329.0</v>
      </c>
      <c r="D250" s="1">
        <v>0.0</v>
      </c>
      <c r="E250" s="1" t="s">
        <v>37</v>
      </c>
      <c r="F250" s="1" t="s">
        <v>30</v>
      </c>
      <c r="G250" s="1" t="s">
        <v>31</v>
      </c>
      <c r="H250" s="1" t="s">
        <v>14105</v>
      </c>
      <c r="I250" s="1" t="s">
        <v>14106</v>
      </c>
      <c r="J250" s="1" t="s">
        <v>14106</v>
      </c>
      <c r="K250" s="2"/>
      <c r="L250" s="1">
        <v>-4.0</v>
      </c>
      <c r="M250" s="1"/>
      <c r="N250" s="1">
        <v>10.233766666666666</v>
      </c>
      <c r="O250" s="1" t="s">
        <v>13316</v>
      </c>
      <c r="P250" s="1" t="s">
        <v>14107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16</v>
      </c>
      <c r="B251" s="1" t="s">
        <v>17</v>
      </c>
      <c r="C251" s="3">
        <v>498.0</v>
      </c>
      <c r="D251" s="1">
        <v>0.0</v>
      </c>
      <c r="E251" s="2"/>
      <c r="F251" s="1" t="s">
        <v>18</v>
      </c>
      <c r="G251" s="1" t="s">
        <v>19</v>
      </c>
      <c r="H251" s="1" t="s">
        <v>14108</v>
      </c>
      <c r="I251" s="1" t="s">
        <v>14109</v>
      </c>
      <c r="J251" s="1" t="s">
        <v>14109</v>
      </c>
      <c r="K251" s="2"/>
      <c r="L251" s="1">
        <v>4.0</v>
      </c>
      <c r="M251" s="1"/>
      <c r="N251" s="1">
        <v>9.058583333333333</v>
      </c>
      <c r="O251" s="1" t="s">
        <v>22</v>
      </c>
      <c r="P251" s="1" t="s">
        <v>14110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24</v>
      </c>
      <c r="B252" s="1" t="s">
        <v>17</v>
      </c>
      <c r="C252" s="3">
        <v>245.0</v>
      </c>
      <c r="D252" s="1">
        <v>61.0</v>
      </c>
      <c r="E252" s="2"/>
      <c r="F252" s="1" t="s">
        <v>18</v>
      </c>
      <c r="G252" s="1" t="s">
        <v>167</v>
      </c>
      <c r="H252" s="1" t="s">
        <v>14111</v>
      </c>
      <c r="I252" s="1" t="s">
        <v>14112</v>
      </c>
      <c r="J252" s="1" t="s">
        <v>14112</v>
      </c>
      <c r="K252" s="2"/>
      <c r="L252" s="1">
        <v>-10.0</v>
      </c>
      <c r="M252" s="1"/>
      <c r="N252" s="1">
        <v>8.68985</v>
      </c>
      <c r="O252" s="1" t="s">
        <v>4736</v>
      </c>
      <c r="P252" s="1" t="s">
        <v>14113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16</v>
      </c>
      <c r="B253" s="1" t="s">
        <v>17</v>
      </c>
      <c r="C253" s="3">
        <v>707.0</v>
      </c>
      <c r="D253" s="1">
        <v>0.0</v>
      </c>
      <c r="E253" s="2"/>
      <c r="F253" s="1" t="s">
        <v>18</v>
      </c>
      <c r="G253" s="1" t="s">
        <v>19</v>
      </c>
      <c r="H253" s="1" t="s">
        <v>14114</v>
      </c>
      <c r="I253" s="1" t="s">
        <v>14115</v>
      </c>
      <c r="J253" s="1" t="s">
        <v>14115</v>
      </c>
      <c r="K253" s="2"/>
      <c r="L253" s="1">
        <v>0.0</v>
      </c>
      <c r="M253" s="1"/>
      <c r="N253" s="1">
        <v>10.545633333333333</v>
      </c>
      <c r="O253" s="1" t="s">
        <v>22</v>
      </c>
      <c r="P253" s="1" t="s">
        <v>14116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24</v>
      </c>
      <c r="B254" s="1" t="s">
        <v>17</v>
      </c>
      <c r="C254" s="1">
        <v>774.0</v>
      </c>
      <c r="D254" s="1">
        <v>193.0</v>
      </c>
      <c r="E254" s="2"/>
      <c r="F254" s="1" t="s">
        <v>18</v>
      </c>
      <c r="G254" s="1" t="s">
        <v>167</v>
      </c>
      <c r="H254" s="1" t="s">
        <v>14117</v>
      </c>
      <c r="I254" s="1" t="s">
        <v>14118</v>
      </c>
      <c r="J254" s="1" t="s">
        <v>14118</v>
      </c>
      <c r="K254" s="2"/>
      <c r="L254" s="1">
        <v>-10.0</v>
      </c>
      <c r="M254" s="1"/>
      <c r="N254" s="1">
        <v>14.599816666666667</v>
      </c>
      <c r="O254" s="1" t="s">
        <v>4736</v>
      </c>
      <c r="P254" s="1" t="s">
        <v>14119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98</v>
      </c>
      <c r="B255" s="1" t="s">
        <v>17</v>
      </c>
      <c r="C255" s="1">
        <v>264.0</v>
      </c>
      <c r="D255" s="1">
        <v>0.0</v>
      </c>
      <c r="E255" s="1" t="s">
        <v>7584</v>
      </c>
      <c r="F255" s="1" t="s">
        <v>30</v>
      </c>
      <c r="G255" s="1" t="s">
        <v>31</v>
      </c>
      <c r="H255" s="1" t="s">
        <v>14120</v>
      </c>
      <c r="I255" s="1" t="s">
        <v>14121</v>
      </c>
      <c r="J255" s="1" t="s">
        <v>14121</v>
      </c>
      <c r="K255" s="2"/>
      <c r="L255" s="1">
        <v>-9.0</v>
      </c>
      <c r="M255" s="1"/>
      <c r="N255" s="1">
        <v>5.532166666666667</v>
      </c>
      <c r="O255" s="1" t="s">
        <v>13316</v>
      </c>
      <c r="P255" s="1" t="s">
        <v>2484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29</v>
      </c>
      <c r="B256" s="1" t="s">
        <v>17</v>
      </c>
      <c r="C256" s="1">
        <v>658.0</v>
      </c>
      <c r="D256" s="1">
        <v>0.0</v>
      </c>
      <c r="E256" s="2"/>
      <c r="F256" s="1" t="s">
        <v>30</v>
      </c>
      <c r="G256" s="1" t="s">
        <v>31</v>
      </c>
      <c r="H256" s="1" t="s">
        <v>14122</v>
      </c>
      <c r="I256" s="1" t="s">
        <v>14123</v>
      </c>
      <c r="J256" s="1" t="s">
        <v>14123</v>
      </c>
      <c r="K256" s="2"/>
      <c r="L256" s="1">
        <v>-12.0</v>
      </c>
      <c r="M256" s="1"/>
      <c r="N256" s="1">
        <v>7.8313</v>
      </c>
      <c r="O256" s="1" t="s">
        <v>13316</v>
      </c>
      <c r="P256" s="1" t="s">
        <v>14124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24</v>
      </c>
      <c r="B257" s="1" t="s">
        <v>17</v>
      </c>
      <c r="C257" s="1">
        <v>552.0</v>
      </c>
      <c r="D257" s="1">
        <v>128.0</v>
      </c>
      <c r="E257" s="2"/>
      <c r="F257" s="1" t="s">
        <v>18</v>
      </c>
      <c r="G257" s="1" t="s">
        <v>167</v>
      </c>
      <c r="H257" s="1" t="s">
        <v>14125</v>
      </c>
      <c r="I257" s="1" t="s">
        <v>14126</v>
      </c>
      <c r="J257" s="1" t="s">
        <v>14126</v>
      </c>
      <c r="K257" s="2"/>
      <c r="L257" s="1">
        <v>-6.0</v>
      </c>
      <c r="M257" s="1"/>
      <c r="N257" s="1">
        <v>40.974466666666665</v>
      </c>
      <c r="O257" s="1" t="s">
        <v>4736</v>
      </c>
      <c r="P257" s="1" t="s">
        <v>14127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16</v>
      </c>
      <c r="B258" s="1" t="s">
        <v>17</v>
      </c>
      <c r="C258" s="1">
        <v>249.0</v>
      </c>
      <c r="D258" s="1">
        <v>0.0</v>
      </c>
      <c r="E258" s="2"/>
      <c r="F258" s="1" t="s">
        <v>18</v>
      </c>
      <c r="G258" s="1" t="s">
        <v>19</v>
      </c>
      <c r="H258" s="1" t="s">
        <v>14128</v>
      </c>
      <c r="I258" s="1" t="s">
        <v>14129</v>
      </c>
      <c r="J258" s="1" t="s">
        <v>14129</v>
      </c>
      <c r="K258" s="2"/>
      <c r="L258" s="1">
        <v>2.0</v>
      </c>
      <c r="M258" s="1"/>
      <c r="N258" s="1">
        <v>7.479283333333333</v>
      </c>
      <c r="O258" s="1" t="s">
        <v>22</v>
      </c>
      <c r="P258" s="1" t="s">
        <v>14130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24</v>
      </c>
      <c r="B259" s="1" t="s">
        <v>17</v>
      </c>
      <c r="C259" s="1">
        <v>309.0</v>
      </c>
      <c r="D259" s="1">
        <v>0.0</v>
      </c>
      <c r="E259" s="1" t="s">
        <v>14028</v>
      </c>
      <c r="F259" s="1" t="s">
        <v>62</v>
      </c>
      <c r="G259" s="1" t="s">
        <v>31</v>
      </c>
      <c r="H259" s="1" t="s">
        <v>14131</v>
      </c>
      <c r="I259" s="1" t="s">
        <v>14132</v>
      </c>
      <c r="J259" s="1" t="s">
        <v>14133</v>
      </c>
      <c r="K259" s="1" t="s">
        <v>14134</v>
      </c>
      <c r="L259" s="1">
        <v>5.0</v>
      </c>
      <c r="M259" s="1">
        <v>0.020916666666666667</v>
      </c>
      <c r="N259" s="1">
        <v>27.16646666666667</v>
      </c>
      <c r="O259" s="1" t="s">
        <v>4736</v>
      </c>
      <c r="P259" s="1" t="s">
        <v>6590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29</v>
      </c>
      <c r="B260" s="1" t="s">
        <v>17</v>
      </c>
      <c r="C260" s="1">
        <v>537.0</v>
      </c>
      <c r="D260" s="1">
        <v>0.0</v>
      </c>
      <c r="E260" s="2"/>
      <c r="F260" s="1" t="s">
        <v>30</v>
      </c>
      <c r="G260" s="1" t="s">
        <v>31</v>
      </c>
      <c r="H260" s="1" t="s">
        <v>14135</v>
      </c>
      <c r="I260" s="1" t="s">
        <v>14136</v>
      </c>
      <c r="J260" s="1" t="s">
        <v>14136</v>
      </c>
      <c r="K260" s="2"/>
      <c r="L260" s="1">
        <v>-3.0</v>
      </c>
      <c r="M260" s="1"/>
      <c r="N260" s="1">
        <v>16.262333333333334</v>
      </c>
      <c r="O260" s="1" t="s">
        <v>13316</v>
      </c>
      <c r="P260" s="1" t="s">
        <v>14137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36</v>
      </c>
      <c r="B261" s="1" t="s">
        <v>17</v>
      </c>
      <c r="C261" s="1">
        <v>321.0</v>
      </c>
      <c r="D261" s="1">
        <v>0.0</v>
      </c>
      <c r="E261" s="1" t="s">
        <v>37</v>
      </c>
      <c r="F261" s="1" t="s">
        <v>30</v>
      </c>
      <c r="G261" s="1" t="s">
        <v>31</v>
      </c>
      <c r="H261" s="1" t="s">
        <v>14138</v>
      </c>
      <c r="I261" s="1" t="s">
        <v>14139</v>
      </c>
      <c r="J261" s="1" t="s">
        <v>14139</v>
      </c>
      <c r="K261" s="2"/>
      <c r="L261" s="1">
        <v>1.0</v>
      </c>
      <c r="M261" s="1"/>
      <c r="N261" s="1">
        <v>16.054616666666668</v>
      </c>
      <c r="O261" s="1" t="s">
        <v>13316</v>
      </c>
      <c r="P261" s="1" t="s">
        <v>14075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36</v>
      </c>
      <c r="B262" s="1" t="s">
        <v>17</v>
      </c>
      <c r="C262" s="1">
        <v>3699.0</v>
      </c>
      <c r="D262" s="1">
        <v>0.0</v>
      </c>
      <c r="E262" s="1" t="s">
        <v>37</v>
      </c>
      <c r="F262" s="1" t="s">
        <v>30</v>
      </c>
      <c r="G262" s="1" t="s">
        <v>31</v>
      </c>
      <c r="H262" s="1" t="s">
        <v>14140</v>
      </c>
      <c r="I262" s="1" t="s">
        <v>14141</v>
      </c>
      <c r="J262" s="1" t="s">
        <v>14141</v>
      </c>
      <c r="K262" s="2"/>
      <c r="L262" s="1">
        <v>-9.0</v>
      </c>
      <c r="M262" s="1"/>
      <c r="N262" s="1">
        <v>122.12076666666667</v>
      </c>
      <c r="O262" s="1" t="s">
        <v>13316</v>
      </c>
      <c r="P262" s="1" t="s">
        <v>14142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29</v>
      </c>
      <c r="B263" s="1" t="s">
        <v>17</v>
      </c>
      <c r="C263" s="3">
        <v>381.0</v>
      </c>
      <c r="D263" s="1">
        <v>0.0</v>
      </c>
      <c r="E263" s="2"/>
      <c r="F263" s="1" t="s">
        <v>30</v>
      </c>
      <c r="G263" s="1" t="s">
        <v>31</v>
      </c>
      <c r="H263" s="1" t="s">
        <v>14143</v>
      </c>
      <c r="I263" s="1" t="s">
        <v>14144</v>
      </c>
      <c r="J263" s="1" t="s">
        <v>14144</v>
      </c>
      <c r="K263" s="2"/>
      <c r="L263" s="1">
        <v>-6.0</v>
      </c>
      <c r="M263" s="1"/>
      <c r="N263" s="1">
        <v>8.633366666666667</v>
      </c>
      <c r="O263" s="1" t="s">
        <v>13316</v>
      </c>
      <c r="P263" s="1" t="s">
        <v>14145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98</v>
      </c>
      <c r="B264" s="1" t="s">
        <v>17</v>
      </c>
      <c r="C264" s="1">
        <v>394.0</v>
      </c>
      <c r="D264" s="1">
        <v>0.0</v>
      </c>
      <c r="E264" s="1" t="s">
        <v>14146</v>
      </c>
      <c r="F264" s="1" t="s">
        <v>30</v>
      </c>
      <c r="G264" s="1" t="s">
        <v>31</v>
      </c>
      <c r="H264" s="1" t="s">
        <v>14147</v>
      </c>
      <c r="I264" s="1" t="s">
        <v>14148</v>
      </c>
      <c r="J264" s="1" t="s">
        <v>14148</v>
      </c>
      <c r="K264" s="2"/>
      <c r="L264" s="1">
        <v>-5.0</v>
      </c>
      <c r="M264" s="1"/>
      <c r="N264" s="1">
        <v>9.497166666666667</v>
      </c>
      <c r="O264" s="1" t="s">
        <v>13316</v>
      </c>
      <c r="P264" s="1" t="s">
        <v>14149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24</v>
      </c>
      <c r="B265" s="1" t="s">
        <v>17</v>
      </c>
      <c r="C265" s="1">
        <v>409.0</v>
      </c>
      <c r="D265" s="1">
        <v>0.0</v>
      </c>
      <c r="E265" s="1" t="s">
        <v>37</v>
      </c>
      <c r="F265" s="1" t="s">
        <v>62</v>
      </c>
      <c r="G265" s="1" t="s">
        <v>31</v>
      </c>
      <c r="H265" s="1" t="s">
        <v>14150</v>
      </c>
      <c r="I265" s="1" t="s">
        <v>14151</v>
      </c>
      <c r="J265" s="1" t="s">
        <v>14152</v>
      </c>
      <c r="K265" s="1" t="s">
        <v>14153</v>
      </c>
      <c r="L265" s="1">
        <v>-1.0</v>
      </c>
      <c r="M265" s="1">
        <v>3.1321666666666665</v>
      </c>
      <c r="N265" s="1">
        <v>7.720683333333334</v>
      </c>
      <c r="O265" s="1" t="s">
        <v>4736</v>
      </c>
      <c r="P265" s="1" t="s">
        <v>14154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36</v>
      </c>
      <c r="B266" s="1" t="s">
        <v>17</v>
      </c>
      <c r="C266" s="3">
        <v>329.0</v>
      </c>
      <c r="D266" s="1">
        <v>0.0</v>
      </c>
      <c r="E266" s="1" t="s">
        <v>37</v>
      </c>
      <c r="F266" s="1" t="s">
        <v>30</v>
      </c>
      <c r="G266" s="1" t="s">
        <v>31</v>
      </c>
      <c r="H266" s="1" t="s">
        <v>14155</v>
      </c>
      <c r="I266" s="1" t="s">
        <v>14156</v>
      </c>
      <c r="J266" s="1" t="s">
        <v>14156</v>
      </c>
      <c r="K266" s="2"/>
      <c r="L266" s="1">
        <v>-6.0</v>
      </c>
      <c r="M266" s="1"/>
      <c r="N266" s="1">
        <v>8.42005</v>
      </c>
      <c r="O266" s="1" t="s">
        <v>13316</v>
      </c>
      <c r="P266" s="1" t="s">
        <v>14157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98</v>
      </c>
      <c r="B267" s="1" t="s">
        <v>17</v>
      </c>
      <c r="C267" s="3">
        <v>399.0</v>
      </c>
      <c r="D267" s="1">
        <v>0.0</v>
      </c>
      <c r="E267" s="1" t="s">
        <v>14158</v>
      </c>
      <c r="F267" s="1" t="s">
        <v>30</v>
      </c>
      <c r="G267" s="1" t="s">
        <v>31</v>
      </c>
      <c r="H267" s="1" t="s">
        <v>14159</v>
      </c>
      <c r="I267" s="1" t="s">
        <v>14160</v>
      </c>
      <c r="J267" s="1" t="s">
        <v>14160</v>
      </c>
      <c r="K267" s="2"/>
      <c r="L267" s="1">
        <v>-7.0</v>
      </c>
      <c r="M267" s="1"/>
      <c r="N267" s="1">
        <v>7.745283333333333</v>
      </c>
      <c r="O267" s="1" t="s">
        <v>13316</v>
      </c>
      <c r="P267" s="1" t="s">
        <v>14161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29</v>
      </c>
      <c r="B268" s="1" t="s">
        <v>17</v>
      </c>
      <c r="C268" s="3">
        <v>553.0</v>
      </c>
      <c r="D268" s="1">
        <v>0.0</v>
      </c>
      <c r="E268" s="2"/>
      <c r="F268" s="1" t="s">
        <v>30</v>
      </c>
      <c r="G268" s="1" t="s">
        <v>31</v>
      </c>
      <c r="H268" s="1" t="s">
        <v>14162</v>
      </c>
      <c r="I268" s="1" t="s">
        <v>14163</v>
      </c>
      <c r="J268" s="1" t="s">
        <v>14163</v>
      </c>
      <c r="K268" s="2"/>
      <c r="L268" s="1">
        <v>-11.0</v>
      </c>
      <c r="M268" s="1"/>
      <c r="N268" s="1">
        <v>8.546916666666666</v>
      </c>
      <c r="O268" s="1" t="s">
        <v>13316</v>
      </c>
      <c r="P268" s="1" t="s">
        <v>14164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36</v>
      </c>
      <c r="B269" s="1" t="s">
        <v>17</v>
      </c>
      <c r="C269" s="3">
        <v>329.0</v>
      </c>
      <c r="D269" s="1">
        <v>0.0</v>
      </c>
      <c r="E269" s="1" t="s">
        <v>37</v>
      </c>
      <c r="F269" s="1" t="s">
        <v>30</v>
      </c>
      <c r="G269" s="1" t="s">
        <v>31</v>
      </c>
      <c r="H269" s="1" t="s">
        <v>14165</v>
      </c>
      <c r="I269" s="1" t="s">
        <v>14166</v>
      </c>
      <c r="J269" s="1" t="s">
        <v>14166</v>
      </c>
      <c r="K269" s="2"/>
      <c r="L269" s="1">
        <v>-3.0</v>
      </c>
      <c r="M269" s="1"/>
      <c r="N269" s="1">
        <v>11.204383333333332</v>
      </c>
      <c r="O269" s="1" t="s">
        <v>13316</v>
      </c>
      <c r="P269" s="1" t="s">
        <v>13716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29</v>
      </c>
      <c r="B270" s="1" t="s">
        <v>17</v>
      </c>
      <c r="C270" s="1">
        <v>329.0</v>
      </c>
      <c r="D270" s="1">
        <v>0.0</v>
      </c>
      <c r="E270" s="2"/>
      <c r="F270" s="1" t="s">
        <v>30</v>
      </c>
      <c r="G270" s="1" t="s">
        <v>31</v>
      </c>
      <c r="H270" s="1" t="s">
        <v>14167</v>
      </c>
      <c r="I270" s="1" t="s">
        <v>14168</v>
      </c>
      <c r="J270" s="1" t="s">
        <v>14168</v>
      </c>
      <c r="K270" s="2"/>
      <c r="L270" s="1">
        <v>-2.0</v>
      </c>
      <c r="M270" s="1"/>
      <c r="N270" s="1">
        <v>12.131766666666667</v>
      </c>
      <c r="O270" s="1" t="s">
        <v>13316</v>
      </c>
      <c r="P270" s="1" t="s">
        <v>14169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29</v>
      </c>
      <c r="B271" s="1" t="s">
        <v>17</v>
      </c>
      <c r="C271" s="1">
        <v>329.0</v>
      </c>
      <c r="D271" s="1">
        <v>0.0</v>
      </c>
      <c r="E271" s="2"/>
      <c r="F271" s="1" t="s">
        <v>30</v>
      </c>
      <c r="G271" s="1" t="s">
        <v>31</v>
      </c>
      <c r="H271" s="1" t="s">
        <v>14170</v>
      </c>
      <c r="I271" s="1" t="s">
        <v>14171</v>
      </c>
      <c r="J271" s="1" t="s">
        <v>14171</v>
      </c>
      <c r="K271" s="2"/>
      <c r="L271" s="1">
        <v>-3.0</v>
      </c>
      <c r="M271" s="1"/>
      <c r="N271" s="1">
        <v>11.121416666666667</v>
      </c>
      <c r="O271" s="1" t="s">
        <v>13316</v>
      </c>
      <c r="P271" s="1" t="s">
        <v>13598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29</v>
      </c>
      <c r="B272" s="1" t="s">
        <v>17</v>
      </c>
      <c r="C272" s="3">
        <v>766.0</v>
      </c>
      <c r="D272" s="1">
        <v>0.0</v>
      </c>
      <c r="E272" s="2"/>
      <c r="F272" s="1" t="s">
        <v>30</v>
      </c>
      <c r="G272" s="1" t="s">
        <v>31</v>
      </c>
      <c r="H272" s="1" t="s">
        <v>14172</v>
      </c>
      <c r="I272" s="1" t="s">
        <v>14173</v>
      </c>
      <c r="J272" s="1" t="s">
        <v>14173</v>
      </c>
      <c r="K272" s="2"/>
      <c r="L272" s="1">
        <v>-5.0</v>
      </c>
      <c r="M272" s="1"/>
      <c r="N272" s="1">
        <v>14.3728</v>
      </c>
      <c r="O272" s="1" t="s">
        <v>13316</v>
      </c>
      <c r="P272" s="1" t="s">
        <v>14174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98</v>
      </c>
      <c r="B273" s="1" t="s">
        <v>17</v>
      </c>
      <c r="C273" s="1">
        <v>658.0</v>
      </c>
      <c r="D273" s="1">
        <v>0.0</v>
      </c>
      <c r="E273" s="1" t="s">
        <v>14175</v>
      </c>
      <c r="F273" s="1" t="s">
        <v>30</v>
      </c>
      <c r="G273" s="1" t="s">
        <v>31</v>
      </c>
      <c r="H273" s="1" t="s">
        <v>14176</v>
      </c>
      <c r="I273" s="1" t="s">
        <v>14177</v>
      </c>
      <c r="J273" s="1" t="s">
        <v>14177</v>
      </c>
      <c r="K273" s="2"/>
      <c r="L273" s="1">
        <v>-12.0</v>
      </c>
      <c r="M273" s="1"/>
      <c r="N273" s="1">
        <v>7.497366666666666</v>
      </c>
      <c r="O273" s="1" t="s">
        <v>13316</v>
      </c>
      <c r="P273" s="1" t="s">
        <v>14178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36</v>
      </c>
      <c r="B274" s="1" t="s">
        <v>17</v>
      </c>
      <c r="C274" s="1">
        <v>508.0</v>
      </c>
      <c r="D274" s="1">
        <v>0.0</v>
      </c>
      <c r="E274" s="1" t="s">
        <v>37</v>
      </c>
      <c r="F274" s="1" t="s">
        <v>30</v>
      </c>
      <c r="G274" s="1" t="s">
        <v>31</v>
      </c>
      <c r="H274" s="1" t="s">
        <v>14179</v>
      </c>
      <c r="I274" s="1" t="s">
        <v>14180</v>
      </c>
      <c r="J274" s="1" t="s">
        <v>14180</v>
      </c>
      <c r="K274" s="2"/>
      <c r="L274" s="1">
        <v>-9.0</v>
      </c>
      <c r="M274" s="1"/>
      <c r="N274" s="1">
        <v>10.373416666666667</v>
      </c>
      <c r="O274" s="1" t="s">
        <v>13316</v>
      </c>
      <c r="P274" s="1" t="s">
        <v>14181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98</v>
      </c>
      <c r="B275" s="1" t="s">
        <v>17</v>
      </c>
      <c r="C275" s="1">
        <v>264.0</v>
      </c>
      <c r="D275" s="1">
        <v>0.0</v>
      </c>
      <c r="E275" s="1" t="s">
        <v>14182</v>
      </c>
      <c r="F275" s="1" t="s">
        <v>30</v>
      </c>
      <c r="G275" s="1" t="s">
        <v>31</v>
      </c>
      <c r="H275" s="1" t="s">
        <v>14183</v>
      </c>
      <c r="I275" s="1" t="s">
        <v>14184</v>
      </c>
      <c r="J275" s="1" t="s">
        <v>14184</v>
      </c>
      <c r="K275" s="2"/>
      <c r="L275" s="1">
        <v>-7.0</v>
      </c>
      <c r="M275" s="1"/>
      <c r="N275" s="1">
        <v>7.1413</v>
      </c>
      <c r="O275" s="1" t="s">
        <v>13316</v>
      </c>
      <c r="P275" s="1" t="s">
        <v>14185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16</v>
      </c>
      <c r="B276" s="1" t="s">
        <v>17</v>
      </c>
      <c r="C276" s="1">
        <v>309.0</v>
      </c>
      <c r="D276" s="1">
        <v>0.0</v>
      </c>
      <c r="E276" s="2"/>
      <c r="F276" s="1" t="s">
        <v>18</v>
      </c>
      <c r="G276" s="1" t="s">
        <v>19</v>
      </c>
      <c r="H276" s="1" t="s">
        <v>14186</v>
      </c>
      <c r="I276" s="1" t="s">
        <v>14187</v>
      </c>
      <c r="J276" s="1" t="s">
        <v>6361</v>
      </c>
      <c r="K276" s="2"/>
      <c r="L276" s="1">
        <v>393.0</v>
      </c>
      <c r="M276" s="1"/>
      <c r="N276" s="1">
        <v>12.325983333333333</v>
      </c>
      <c r="O276" s="1" t="s">
        <v>22</v>
      </c>
      <c r="P276" s="1" t="s">
        <v>14188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36</v>
      </c>
      <c r="B277" s="1" t="s">
        <v>17</v>
      </c>
      <c r="C277" s="3">
        <v>264.0</v>
      </c>
      <c r="D277" s="1">
        <v>0.0</v>
      </c>
      <c r="E277" s="1" t="s">
        <v>37</v>
      </c>
      <c r="F277" s="1" t="s">
        <v>30</v>
      </c>
      <c r="G277" s="1" t="s">
        <v>31</v>
      </c>
      <c r="H277" s="1" t="s">
        <v>14189</v>
      </c>
      <c r="I277" s="1" t="s">
        <v>14190</v>
      </c>
      <c r="J277" s="1" t="s">
        <v>14190</v>
      </c>
      <c r="K277" s="2"/>
      <c r="L277" s="1">
        <v>-3.0</v>
      </c>
      <c r="M277" s="1"/>
      <c r="N277" s="1">
        <v>11.827983333333334</v>
      </c>
      <c r="O277" s="1" t="s">
        <v>13316</v>
      </c>
      <c r="P277" s="1" t="s">
        <v>14191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98</v>
      </c>
      <c r="B278" s="1" t="s">
        <v>17</v>
      </c>
      <c r="C278" s="1">
        <v>498.0</v>
      </c>
      <c r="D278" s="1">
        <v>0.0</v>
      </c>
      <c r="E278" s="1" t="s">
        <v>14182</v>
      </c>
      <c r="F278" s="1" t="s">
        <v>30</v>
      </c>
      <c r="G278" s="1" t="s">
        <v>31</v>
      </c>
      <c r="H278" s="1" t="s">
        <v>14192</v>
      </c>
      <c r="I278" s="1" t="s">
        <v>14193</v>
      </c>
      <c r="J278" s="1" t="s">
        <v>14193</v>
      </c>
      <c r="K278" s="2"/>
      <c r="L278" s="1">
        <v>-5.0</v>
      </c>
      <c r="M278" s="1"/>
      <c r="N278" s="1">
        <v>9.14505</v>
      </c>
      <c r="O278" s="1" t="s">
        <v>13316</v>
      </c>
      <c r="P278" s="1" t="s">
        <v>14194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98</v>
      </c>
      <c r="B279" s="1" t="s">
        <v>17</v>
      </c>
      <c r="C279" s="1">
        <v>323.0</v>
      </c>
      <c r="D279" s="1">
        <v>0.0</v>
      </c>
      <c r="E279" s="1" t="s">
        <v>13007</v>
      </c>
      <c r="F279" s="1" t="s">
        <v>30</v>
      </c>
      <c r="G279" s="1" t="s">
        <v>31</v>
      </c>
      <c r="H279" s="1" t="s">
        <v>14195</v>
      </c>
      <c r="I279" s="1" t="s">
        <v>14196</v>
      </c>
      <c r="J279" s="1" t="s">
        <v>14196</v>
      </c>
      <c r="K279" s="2"/>
      <c r="L279" s="1">
        <v>-9.0</v>
      </c>
      <c r="M279" s="1"/>
      <c r="N279" s="1">
        <v>5.324366666666666</v>
      </c>
      <c r="O279" s="1" t="s">
        <v>13316</v>
      </c>
      <c r="P279" s="1" t="s">
        <v>14197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36</v>
      </c>
      <c r="B280" s="1" t="s">
        <v>17</v>
      </c>
      <c r="C280" s="1">
        <v>299.0</v>
      </c>
      <c r="D280" s="1">
        <v>0.0</v>
      </c>
      <c r="E280" s="1" t="s">
        <v>37</v>
      </c>
      <c r="F280" s="1" t="s">
        <v>30</v>
      </c>
      <c r="G280" s="1" t="s">
        <v>31</v>
      </c>
      <c r="H280" s="1" t="s">
        <v>14198</v>
      </c>
      <c r="I280" s="1" t="s">
        <v>14199</v>
      </c>
      <c r="J280" s="1" t="s">
        <v>14199</v>
      </c>
      <c r="K280" s="2"/>
      <c r="L280" s="1">
        <v>-6.0</v>
      </c>
      <c r="M280" s="1"/>
      <c r="N280" s="1">
        <v>8.700566666666667</v>
      </c>
      <c r="O280" s="1" t="s">
        <v>13316</v>
      </c>
      <c r="P280" s="1" t="s">
        <v>14200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98</v>
      </c>
      <c r="B281" s="1" t="s">
        <v>17</v>
      </c>
      <c r="C281" s="1">
        <v>329.0</v>
      </c>
      <c r="D281" s="1">
        <v>0.0</v>
      </c>
      <c r="E281" s="1" t="s">
        <v>14201</v>
      </c>
      <c r="F281" s="1" t="s">
        <v>30</v>
      </c>
      <c r="G281" s="1" t="s">
        <v>31</v>
      </c>
      <c r="H281" s="1" t="s">
        <v>14202</v>
      </c>
      <c r="I281" s="1" t="s">
        <v>14203</v>
      </c>
      <c r="J281" s="1" t="s">
        <v>14203</v>
      </c>
      <c r="K281" s="2"/>
      <c r="L281" s="1">
        <v>-4.0</v>
      </c>
      <c r="M281" s="1"/>
      <c r="N281" s="1">
        <v>10.00445</v>
      </c>
      <c r="O281" s="1" t="s">
        <v>13316</v>
      </c>
      <c r="P281" s="1" t="s">
        <v>2387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36</v>
      </c>
      <c r="B282" s="1" t="s">
        <v>17</v>
      </c>
      <c r="C282" s="1">
        <v>399.0</v>
      </c>
      <c r="D282" s="1">
        <v>0.0</v>
      </c>
      <c r="E282" s="1" t="s">
        <v>37</v>
      </c>
      <c r="F282" s="1" t="s">
        <v>30</v>
      </c>
      <c r="G282" s="1" t="s">
        <v>31</v>
      </c>
      <c r="H282" s="1" t="s">
        <v>14204</v>
      </c>
      <c r="I282" s="1" t="s">
        <v>14205</v>
      </c>
      <c r="J282" s="1" t="s">
        <v>14205</v>
      </c>
      <c r="K282" s="2"/>
      <c r="L282" s="1">
        <v>-5.0</v>
      </c>
      <c r="M282" s="1"/>
      <c r="N282" s="1">
        <v>9.3206</v>
      </c>
      <c r="O282" s="1" t="s">
        <v>13316</v>
      </c>
      <c r="P282" s="1" t="s">
        <v>14206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16</v>
      </c>
      <c r="B283" s="1" t="s">
        <v>17</v>
      </c>
      <c r="C283" s="1">
        <v>249.0</v>
      </c>
      <c r="D283" s="1">
        <v>0.0</v>
      </c>
      <c r="E283" s="2"/>
      <c r="F283" s="1" t="s">
        <v>18</v>
      </c>
      <c r="G283" s="1" t="s">
        <v>19</v>
      </c>
      <c r="H283" s="1" t="s">
        <v>14207</v>
      </c>
      <c r="I283" s="1" t="s">
        <v>14208</v>
      </c>
      <c r="J283" s="1" t="s">
        <v>14208</v>
      </c>
      <c r="K283" s="2"/>
      <c r="L283" s="1">
        <v>3.0</v>
      </c>
      <c r="M283" s="1"/>
      <c r="N283" s="1">
        <v>8.515616666666666</v>
      </c>
      <c r="O283" s="1" t="s">
        <v>22</v>
      </c>
      <c r="P283" s="1" t="s">
        <v>14209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98</v>
      </c>
      <c r="B284" s="1" t="s">
        <v>17</v>
      </c>
      <c r="C284" s="1">
        <v>348.0</v>
      </c>
      <c r="D284" s="1">
        <v>0.0</v>
      </c>
      <c r="E284" s="1" t="s">
        <v>11175</v>
      </c>
      <c r="F284" s="1" t="s">
        <v>30</v>
      </c>
      <c r="G284" s="1" t="s">
        <v>31</v>
      </c>
      <c r="H284" s="1" t="s">
        <v>14210</v>
      </c>
      <c r="I284" s="1" t="s">
        <v>14211</v>
      </c>
      <c r="J284" s="1" t="s">
        <v>14211</v>
      </c>
      <c r="K284" s="2"/>
      <c r="L284" s="1">
        <v>-8.0</v>
      </c>
      <c r="M284" s="1"/>
      <c r="N284" s="1">
        <v>6.273483333333333</v>
      </c>
      <c r="O284" s="1" t="s">
        <v>13316</v>
      </c>
      <c r="P284" s="1" t="s">
        <v>14212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36</v>
      </c>
      <c r="B285" s="1" t="s">
        <v>17</v>
      </c>
      <c r="C285" s="1">
        <v>344.0</v>
      </c>
      <c r="D285" s="1">
        <v>0.0</v>
      </c>
      <c r="E285" s="1" t="s">
        <v>37</v>
      </c>
      <c r="F285" s="1" t="s">
        <v>30</v>
      </c>
      <c r="G285" s="1" t="s">
        <v>31</v>
      </c>
      <c r="H285" s="1" t="s">
        <v>14213</v>
      </c>
      <c r="I285" s="1" t="s">
        <v>14214</v>
      </c>
      <c r="J285" s="1" t="s">
        <v>14214</v>
      </c>
      <c r="K285" s="2"/>
      <c r="L285" s="1">
        <v>-7.0</v>
      </c>
      <c r="M285" s="1"/>
      <c r="N285" s="1">
        <v>7.110666666666667</v>
      </c>
      <c r="O285" s="1" t="s">
        <v>13316</v>
      </c>
      <c r="P285" s="1" t="s">
        <v>14215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36</v>
      </c>
      <c r="B286" s="1" t="s">
        <v>17</v>
      </c>
      <c r="C286" s="3">
        <v>394.0</v>
      </c>
      <c r="D286" s="1">
        <v>0.0</v>
      </c>
      <c r="E286" s="1" t="s">
        <v>37</v>
      </c>
      <c r="F286" s="1" t="s">
        <v>30</v>
      </c>
      <c r="G286" s="1" t="s">
        <v>31</v>
      </c>
      <c r="H286" s="1" t="s">
        <v>14216</v>
      </c>
      <c r="I286" s="1" t="s">
        <v>14217</v>
      </c>
      <c r="J286" s="1" t="s">
        <v>14217</v>
      </c>
      <c r="K286" s="2"/>
      <c r="L286" s="1">
        <v>-1.0</v>
      </c>
      <c r="M286" s="1"/>
      <c r="N286" s="1">
        <v>13.423916666666667</v>
      </c>
      <c r="O286" s="1" t="s">
        <v>13316</v>
      </c>
      <c r="P286" s="1" t="s">
        <v>14218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16</v>
      </c>
      <c r="B287" s="1" t="s">
        <v>17</v>
      </c>
      <c r="C287" s="1">
        <v>558.0</v>
      </c>
      <c r="D287" s="1">
        <v>0.0</v>
      </c>
      <c r="E287" s="2"/>
      <c r="F287" s="1" t="s">
        <v>18</v>
      </c>
      <c r="G287" s="1" t="s">
        <v>19</v>
      </c>
      <c r="H287" s="1" t="s">
        <v>14219</v>
      </c>
      <c r="I287" s="1" t="s">
        <v>14220</v>
      </c>
      <c r="J287" s="1" t="s">
        <v>14220</v>
      </c>
      <c r="K287" s="2"/>
      <c r="L287" s="1">
        <v>-2.0</v>
      </c>
      <c r="M287" s="1"/>
      <c r="N287" s="1">
        <v>7.834733333333333</v>
      </c>
      <c r="O287" s="1" t="s">
        <v>22</v>
      </c>
      <c r="P287" s="1" t="s">
        <v>14221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36</v>
      </c>
      <c r="B288" s="1" t="s">
        <v>17</v>
      </c>
      <c r="C288" s="1">
        <v>264.0</v>
      </c>
      <c r="D288" s="1">
        <v>0.0</v>
      </c>
      <c r="E288" s="1" t="s">
        <v>37</v>
      </c>
      <c r="F288" s="1" t="s">
        <v>30</v>
      </c>
      <c r="G288" s="1" t="s">
        <v>31</v>
      </c>
      <c r="H288" s="1" t="s">
        <v>14222</v>
      </c>
      <c r="I288" s="1" t="s">
        <v>14223</v>
      </c>
      <c r="J288" s="1" t="s">
        <v>14223</v>
      </c>
      <c r="K288" s="2"/>
      <c r="L288" s="1">
        <v>-4.0</v>
      </c>
      <c r="M288" s="1"/>
      <c r="N288" s="1">
        <v>10.133083333333333</v>
      </c>
      <c r="O288" s="1" t="s">
        <v>13316</v>
      </c>
      <c r="P288" s="1" t="s">
        <v>14191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98</v>
      </c>
      <c r="B289" s="1" t="s">
        <v>17</v>
      </c>
      <c r="C289" s="1">
        <v>309.0</v>
      </c>
      <c r="D289" s="1">
        <v>0.0</v>
      </c>
      <c r="E289" s="1" t="s">
        <v>4726</v>
      </c>
      <c r="F289" s="1" t="s">
        <v>30</v>
      </c>
      <c r="G289" s="1" t="s">
        <v>31</v>
      </c>
      <c r="H289" s="1" t="s">
        <v>14224</v>
      </c>
      <c r="I289" s="1" t="s">
        <v>14225</v>
      </c>
      <c r="J289" s="1" t="s">
        <v>14225</v>
      </c>
      <c r="K289" s="2"/>
      <c r="L289" s="1">
        <v>-9.0</v>
      </c>
      <c r="M289" s="1"/>
      <c r="N289" s="1">
        <v>5.430616666666666</v>
      </c>
      <c r="O289" s="1" t="s">
        <v>13316</v>
      </c>
      <c r="P289" s="1" t="s">
        <v>14226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36</v>
      </c>
      <c r="B290" s="1" t="s">
        <v>17</v>
      </c>
      <c r="C290" s="1">
        <v>264.0</v>
      </c>
      <c r="D290" s="1">
        <v>0.0</v>
      </c>
      <c r="E290" s="1" t="s">
        <v>37</v>
      </c>
      <c r="F290" s="1" t="s">
        <v>30</v>
      </c>
      <c r="G290" s="1" t="s">
        <v>31</v>
      </c>
      <c r="H290" s="1" t="s">
        <v>14227</v>
      </c>
      <c r="I290" s="1" t="s">
        <v>14228</v>
      </c>
      <c r="J290" s="1" t="s">
        <v>14228</v>
      </c>
      <c r="K290" s="2"/>
      <c r="L290" s="1">
        <v>-2.0</v>
      </c>
      <c r="M290" s="1"/>
      <c r="N290" s="1">
        <v>12.530416666666667</v>
      </c>
      <c r="O290" s="1" t="s">
        <v>13316</v>
      </c>
      <c r="P290" s="1" t="s">
        <v>13798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36</v>
      </c>
      <c r="B291" s="1" t="s">
        <v>17</v>
      </c>
      <c r="C291" s="3">
        <v>264.0</v>
      </c>
      <c r="D291" s="1">
        <v>0.0</v>
      </c>
      <c r="E291" s="1" t="s">
        <v>37</v>
      </c>
      <c r="F291" s="1" t="s">
        <v>30</v>
      </c>
      <c r="G291" s="1" t="s">
        <v>31</v>
      </c>
      <c r="H291" s="1" t="s">
        <v>14229</v>
      </c>
      <c r="I291" s="1" t="s">
        <v>14230</v>
      </c>
      <c r="J291" s="1" t="s">
        <v>14230</v>
      </c>
      <c r="K291" s="2"/>
      <c r="L291" s="1">
        <v>-2.0</v>
      </c>
      <c r="M291" s="1"/>
      <c r="N291" s="1">
        <v>12.868216666666667</v>
      </c>
      <c r="O291" s="1" t="s">
        <v>13316</v>
      </c>
      <c r="P291" s="1" t="s">
        <v>14231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98</v>
      </c>
      <c r="B292" s="1" t="s">
        <v>17</v>
      </c>
      <c r="C292" s="1">
        <v>394.0</v>
      </c>
      <c r="D292" s="1">
        <v>0.0</v>
      </c>
      <c r="E292" s="1" t="s">
        <v>14232</v>
      </c>
      <c r="F292" s="1" t="s">
        <v>30</v>
      </c>
      <c r="G292" s="1" t="s">
        <v>31</v>
      </c>
      <c r="H292" s="1" t="s">
        <v>14233</v>
      </c>
      <c r="I292" s="1" t="s">
        <v>14234</v>
      </c>
      <c r="J292" s="1" t="s">
        <v>14234</v>
      </c>
      <c r="K292" s="2"/>
      <c r="L292" s="1">
        <v>-3.0</v>
      </c>
      <c r="M292" s="1"/>
      <c r="N292" s="1">
        <v>11.617983333333333</v>
      </c>
      <c r="O292" s="1" t="s">
        <v>13316</v>
      </c>
      <c r="P292" s="1" t="s">
        <v>14235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36</v>
      </c>
      <c r="B293" s="1" t="s">
        <v>17</v>
      </c>
      <c r="C293" s="1">
        <v>369.0</v>
      </c>
      <c r="D293" s="1">
        <v>0.0</v>
      </c>
      <c r="E293" s="1" t="s">
        <v>37</v>
      </c>
      <c r="F293" s="1" t="s">
        <v>30</v>
      </c>
      <c r="G293" s="1" t="s">
        <v>31</v>
      </c>
      <c r="H293" s="1" t="s">
        <v>14236</v>
      </c>
      <c r="I293" s="1" t="s">
        <v>14237</v>
      </c>
      <c r="J293" s="1" t="s">
        <v>14237</v>
      </c>
      <c r="K293" s="2"/>
      <c r="L293" s="1">
        <v>0.0</v>
      </c>
      <c r="M293" s="1"/>
      <c r="N293" s="1">
        <v>14.574616666666667</v>
      </c>
      <c r="O293" s="1" t="s">
        <v>13316</v>
      </c>
      <c r="P293" s="1" t="s">
        <v>14238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36</v>
      </c>
      <c r="B294" s="1" t="s">
        <v>17</v>
      </c>
      <c r="C294" s="3">
        <v>259.0</v>
      </c>
      <c r="D294" s="1">
        <v>0.0</v>
      </c>
      <c r="E294" s="1" t="s">
        <v>37</v>
      </c>
      <c r="F294" s="1" t="s">
        <v>30</v>
      </c>
      <c r="G294" s="1" t="s">
        <v>31</v>
      </c>
      <c r="H294" s="1" t="s">
        <v>14239</v>
      </c>
      <c r="I294" s="1" t="s">
        <v>14240</v>
      </c>
      <c r="J294" s="1" t="s">
        <v>14240</v>
      </c>
      <c r="K294" s="2"/>
      <c r="L294" s="1">
        <v>-5.0</v>
      </c>
      <c r="M294" s="1"/>
      <c r="N294" s="1">
        <v>9.86215</v>
      </c>
      <c r="O294" s="1" t="s">
        <v>13316</v>
      </c>
      <c r="P294" s="1" t="s">
        <v>14241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24</v>
      </c>
      <c r="B295" s="1" t="s">
        <v>17</v>
      </c>
      <c r="C295" s="1">
        <v>236.0</v>
      </c>
      <c r="D295" s="1">
        <v>73.0</v>
      </c>
      <c r="E295" s="2"/>
      <c r="F295" s="1" t="s">
        <v>18</v>
      </c>
      <c r="G295" s="1" t="s">
        <v>31</v>
      </c>
      <c r="H295" s="1" t="s">
        <v>14242</v>
      </c>
      <c r="I295" s="1" t="s">
        <v>14243</v>
      </c>
      <c r="J295" s="1" t="s">
        <v>14243</v>
      </c>
      <c r="K295" s="2"/>
      <c r="L295" s="1">
        <v>-6.0</v>
      </c>
      <c r="M295" s="1"/>
      <c r="N295" s="1">
        <v>10.9013</v>
      </c>
      <c r="O295" s="1" t="s">
        <v>4736</v>
      </c>
      <c r="P295" s="1" t="s">
        <v>4881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36</v>
      </c>
      <c r="B296" s="1" t="s">
        <v>17</v>
      </c>
      <c r="C296" s="1">
        <v>274.0</v>
      </c>
      <c r="D296" s="1">
        <v>0.0</v>
      </c>
      <c r="E296" s="1" t="s">
        <v>37</v>
      </c>
      <c r="F296" s="1" t="s">
        <v>30</v>
      </c>
      <c r="G296" s="1" t="s">
        <v>31</v>
      </c>
      <c r="H296" s="1" t="s">
        <v>14244</v>
      </c>
      <c r="I296" s="1" t="s">
        <v>14245</v>
      </c>
      <c r="J296" s="1" t="s">
        <v>14245</v>
      </c>
      <c r="K296" s="2"/>
      <c r="L296" s="1">
        <v>-4.0</v>
      </c>
      <c r="M296" s="1"/>
      <c r="N296" s="1">
        <v>10.441216666666667</v>
      </c>
      <c r="O296" s="1" t="s">
        <v>13316</v>
      </c>
      <c r="P296" s="1" t="s">
        <v>14246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98</v>
      </c>
      <c r="B297" s="1" t="s">
        <v>17</v>
      </c>
      <c r="C297" s="1">
        <v>388.0</v>
      </c>
      <c r="D297" s="1">
        <v>0.0</v>
      </c>
      <c r="E297" s="1" t="s">
        <v>14247</v>
      </c>
      <c r="F297" s="1" t="s">
        <v>30</v>
      </c>
      <c r="G297" s="1" t="s">
        <v>31</v>
      </c>
      <c r="H297" s="1" t="s">
        <v>14248</v>
      </c>
      <c r="I297" s="1" t="s">
        <v>14249</v>
      </c>
      <c r="J297" s="1" t="s">
        <v>14249</v>
      </c>
      <c r="K297" s="2"/>
      <c r="L297" s="1">
        <v>0.0</v>
      </c>
      <c r="M297" s="1"/>
      <c r="N297" s="1">
        <v>14.010333333333334</v>
      </c>
      <c r="O297" s="1" t="s">
        <v>13316</v>
      </c>
      <c r="P297" s="1" t="s">
        <v>14250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36</v>
      </c>
      <c r="B298" s="1" t="s">
        <v>17</v>
      </c>
      <c r="C298" s="1">
        <v>563.0</v>
      </c>
      <c r="D298" s="1">
        <v>0.0</v>
      </c>
      <c r="E298" s="1" t="s">
        <v>37</v>
      </c>
      <c r="F298" s="1" t="s">
        <v>30</v>
      </c>
      <c r="G298" s="1" t="s">
        <v>31</v>
      </c>
      <c r="H298" s="1" t="s">
        <v>14251</v>
      </c>
      <c r="I298" s="1" t="s">
        <v>14252</v>
      </c>
      <c r="J298" s="1" t="s">
        <v>14252</v>
      </c>
      <c r="K298" s="2"/>
      <c r="L298" s="1">
        <v>-8.0</v>
      </c>
      <c r="M298" s="1"/>
      <c r="N298" s="1">
        <v>11.71895</v>
      </c>
      <c r="O298" s="1" t="s">
        <v>13316</v>
      </c>
      <c r="P298" s="1" t="s">
        <v>14253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36</v>
      </c>
      <c r="B299" s="1" t="s">
        <v>17</v>
      </c>
      <c r="C299" s="3">
        <v>289.0</v>
      </c>
      <c r="D299" s="1">
        <v>0.0</v>
      </c>
      <c r="E299" s="1" t="s">
        <v>37</v>
      </c>
      <c r="F299" s="1" t="s">
        <v>30</v>
      </c>
      <c r="G299" s="1" t="s">
        <v>31</v>
      </c>
      <c r="H299" s="1" t="s">
        <v>14254</v>
      </c>
      <c r="I299" s="1" t="s">
        <v>14255</v>
      </c>
      <c r="J299" s="1" t="s">
        <v>14255</v>
      </c>
      <c r="K299" s="2"/>
      <c r="L299" s="1">
        <v>-4.0</v>
      </c>
      <c r="M299" s="1"/>
      <c r="N299" s="1">
        <v>10.899316666666667</v>
      </c>
      <c r="O299" s="1" t="s">
        <v>13316</v>
      </c>
      <c r="P299" s="1" t="s">
        <v>13575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36</v>
      </c>
      <c r="B300" s="1" t="s">
        <v>17</v>
      </c>
      <c r="C300" s="1">
        <v>274.0</v>
      </c>
      <c r="D300" s="1">
        <v>0.0</v>
      </c>
      <c r="E300" s="1" t="s">
        <v>37</v>
      </c>
      <c r="F300" s="1" t="s">
        <v>30</v>
      </c>
      <c r="G300" s="1" t="s">
        <v>31</v>
      </c>
      <c r="H300" s="1" t="s">
        <v>14256</v>
      </c>
      <c r="I300" s="1" t="s">
        <v>14257</v>
      </c>
      <c r="J300" s="1" t="s">
        <v>14257</v>
      </c>
      <c r="K300" s="2"/>
      <c r="L300" s="1">
        <v>-4.0</v>
      </c>
      <c r="M300" s="1"/>
      <c r="N300" s="1">
        <v>10.1601</v>
      </c>
      <c r="O300" s="1" t="s">
        <v>13316</v>
      </c>
      <c r="P300" s="1" t="s">
        <v>14258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24</v>
      </c>
      <c r="B301" s="1" t="s">
        <v>17</v>
      </c>
      <c r="C301" s="3">
        <v>674.0</v>
      </c>
      <c r="D301" s="1">
        <v>31.0</v>
      </c>
      <c r="E301" s="1" t="s">
        <v>14028</v>
      </c>
      <c r="F301" s="1" t="s">
        <v>62</v>
      </c>
      <c r="G301" s="1" t="s">
        <v>31</v>
      </c>
      <c r="H301" s="1" t="s">
        <v>14259</v>
      </c>
      <c r="I301" s="1" t="s">
        <v>14260</v>
      </c>
      <c r="J301" s="1" t="s">
        <v>14261</v>
      </c>
      <c r="K301" s="1" t="s">
        <v>14262</v>
      </c>
      <c r="L301" s="1">
        <v>-11.0</v>
      </c>
      <c r="M301" s="1">
        <v>0.0179</v>
      </c>
      <c r="N301" s="1">
        <v>25.453566666666667</v>
      </c>
      <c r="O301" s="1" t="s">
        <v>4736</v>
      </c>
      <c r="P301" s="1" t="s">
        <v>14263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36</v>
      </c>
      <c r="B302" s="1" t="s">
        <v>17</v>
      </c>
      <c r="C302" s="3">
        <v>528.0</v>
      </c>
      <c r="D302" s="1">
        <v>0.0</v>
      </c>
      <c r="E302" s="1" t="s">
        <v>37</v>
      </c>
      <c r="F302" s="1" t="s">
        <v>30</v>
      </c>
      <c r="G302" s="1" t="s">
        <v>31</v>
      </c>
      <c r="H302" s="1" t="s">
        <v>14264</v>
      </c>
      <c r="I302" s="1" t="s">
        <v>14265</v>
      </c>
      <c r="J302" s="1" t="s">
        <v>14265</v>
      </c>
      <c r="K302" s="2"/>
      <c r="L302" s="1">
        <v>-5.0</v>
      </c>
      <c r="M302" s="1"/>
      <c r="N302" s="1">
        <v>14.322883333333333</v>
      </c>
      <c r="O302" s="1" t="s">
        <v>13316</v>
      </c>
      <c r="P302" s="1" t="s">
        <v>14266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36</v>
      </c>
      <c r="B303" s="1" t="s">
        <v>17</v>
      </c>
      <c r="C303" s="1">
        <v>658.0</v>
      </c>
      <c r="D303" s="1">
        <v>0.0</v>
      </c>
      <c r="E303" s="1" t="s">
        <v>37</v>
      </c>
      <c r="F303" s="1" t="s">
        <v>30</v>
      </c>
      <c r="G303" s="1" t="s">
        <v>31</v>
      </c>
      <c r="H303" s="1" t="s">
        <v>14267</v>
      </c>
      <c r="I303" s="1" t="s">
        <v>14268</v>
      </c>
      <c r="J303" s="1" t="s">
        <v>14268</v>
      </c>
      <c r="K303" s="2"/>
      <c r="L303" s="1">
        <v>-5.0</v>
      </c>
      <c r="M303" s="1"/>
      <c r="N303" s="1">
        <v>14.67685</v>
      </c>
      <c r="O303" s="1" t="s">
        <v>13316</v>
      </c>
      <c r="P303" s="1" t="s">
        <v>14269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36</v>
      </c>
      <c r="B304" s="1" t="s">
        <v>17</v>
      </c>
      <c r="C304" s="1">
        <v>768.0</v>
      </c>
      <c r="D304" s="1">
        <v>0.0</v>
      </c>
      <c r="E304" s="1" t="s">
        <v>37</v>
      </c>
      <c r="F304" s="1" t="s">
        <v>30</v>
      </c>
      <c r="G304" s="1" t="s">
        <v>31</v>
      </c>
      <c r="H304" s="1" t="s">
        <v>14270</v>
      </c>
      <c r="I304" s="1" t="s">
        <v>14271</v>
      </c>
      <c r="J304" s="1" t="s">
        <v>14271</v>
      </c>
      <c r="K304" s="2"/>
      <c r="L304" s="1">
        <v>3.0</v>
      </c>
      <c r="M304" s="1"/>
      <c r="N304" s="1">
        <v>23.7426</v>
      </c>
      <c r="O304" s="1" t="s">
        <v>13316</v>
      </c>
      <c r="P304" s="1" t="s">
        <v>14272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36</v>
      </c>
      <c r="B305" s="1" t="s">
        <v>17</v>
      </c>
      <c r="C305" s="3">
        <v>578.0</v>
      </c>
      <c r="D305" s="1">
        <v>0.0</v>
      </c>
      <c r="E305" s="1" t="s">
        <v>37</v>
      </c>
      <c r="F305" s="1" t="s">
        <v>30</v>
      </c>
      <c r="G305" s="1" t="s">
        <v>31</v>
      </c>
      <c r="H305" s="1" t="s">
        <v>14273</v>
      </c>
      <c r="I305" s="1" t="s">
        <v>14274</v>
      </c>
      <c r="J305" s="1" t="s">
        <v>14274</v>
      </c>
      <c r="K305" s="2"/>
      <c r="L305" s="1">
        <v>2.0</v>
      </c>
      <c r="M305" s="1"/>
      <c r="N305" s="1">
        <v>22.899816666666666</v>
      </c>
      <c r="O305" s="1" t="s">
        <v>13316</v>
      </c>
      <c r="P305" s="1" t="s">
        <v>14275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98</v>
      </c>
      <c r="B306" s="1" t="s">
        <v>17</v>
      </c>
      <c r="C306" s="3">
        <v>444.0</v>
      </c>
      <c r="D306" s="1">
        <v>0.0</v>
      </c>
      <c r="E306" s="1" t="s">
        <v>13450</v>
      </c>
      <c r="F306" s="1" t="s">
        <v>30</v>
      </c>
      <c r="G306" s="1" t="s">
        <v>31</v>
      </c>
      <c r="H306" s="1" t="s">
        <v>14276</v>
      </c>
      <c r="I306" s="1" t="s">
        <v>14277</v>
      </c>
      <c r="J306" s="1" t="s">
        <v>14277</v>
      </c>
      <c r="K306" s="2"/>
      <c r="L306" s="1">
        <v>4.0</v>
      </c>
      <c r="M306" s="1"/>
      <c r="N306" s="1">
        <v>19.97835</v>
      </c>
      <c r="O306" s="1" t="s">
        <v>13316</v>
      </c>
      <c r="P306" s="1" t="s">
        <v>14278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36</v>
      </c>
      <c r="B307" s="1" t="s">
        <v>17</v>
      </c>
      <c r="C307" s="1">
        <v>538.0</v>
      </c>
      <c r="D307" s="1">
        <v>0.0</v>
      </c>
      <c r="E307" s="1" t="s">
        <v>37</v>
      </c>
      <c r="F307" s="1" t="s">
        <v>30</v>
      </c>
      <c r="G307" s="1" t="s">
        <v>31</v>
      </c>
      <c r="H307" s="1" t="s">
        <v>14279</v>
      </c>
      <c r="I307" s="1" t="s">
        <v>14280</v>
      </c>
      <c r="J307" s="1" t="s">
        <v>14280</v>
      </c>
      <c r="K307" s="2"/>
      <c r="L307" s="1">
        <v>-2.0</v>
      </c>
      <c r="M307" s="1"/>
      <c r="N307" s="1">
        <v>17.781283333333334</v>
      </c>
      <c r="O307" s="1" t="s">
        <v>13316</v>
      </c>
      <c r="P307" s="1" t="s">
        <v>14281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29</v>
      </c>
      <c r="B308" s="1" t="s">
        <v>17</v>
      </c>
      <c r="C308" s="1">
        <v>264.0</v>
      </c>
      <c r="D308" s="1">
        <v>0.0</v>
      </c>
      <c r="E308" s="2"/>
      <c r="F308" s="1" t="s">
        <v>30</v>
      </c>
      <c r="G308" s="1" t="s">
        <v>31</v>
      </c>
      <c r="H308" s="1" t="s">
        <v>14282</v>
      </c>
      <c r="I308" s="1" t="s">
        <v>14283</v>
      </c>
      <c r="J308" s="1" t="s">
        <v>14283</v>
      </c>
      <c r="K308" s="2"/>
      <c r="L308" s="1">
        <v>0.0</v>
      </c>
      <c r="M308" s="1"/>
      <c r="N308" s="1">
        <v>15.582433333333332</v>
      </c>
      <c r="O308" s="1" t="s">
        <v>13316</v>
      </c>
      <c r="P308" s="1" t="s">
        <v>13346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98</v>
      </c>
      <c r="B309" s="1" t="s">
        <v>17</v>
      </c>
      <c r="C309" s="1">
        <v>299.0</v>
      </c>
      <c r="D309" s="1">
        <v>0.0</v>
      </c>
      <c r="E309" s="1" t="s">
        <v>14284</v>
      </c>
      <c r="F309" s="1" t="s">
        <v>30</v>
      </c>
      <c r="G309" s="1" t="s">
        <v>31</v>
      </c>
      <c r="H309" s="1" t="s">
        <v>14285</v>
      </c>
      <c r="I309" s="1" t="s">
        <v>14286</v>
      </c>
      <c r="J309" s="1" t="s">
        <v>14286</v>
      </c>
      <c r="K309" s="2"/>
      <c r="L309" s="1">
        <v>4.0</v>
      </c>
      <c r="M309" s="1"/>
      <c r="N309" s="1">
        <v>19.189783333333335</v>
      </c>
      <c r="O309" s="1" t="s">
        <v>13316</v>
      </c>
      <c r="P309" s="1" t="s">
        <v>14287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36</v>
      </c>
      <c r="B310" s="1" t="s">
        <v>17</v>
      </c>
      <c r="C310" s="1">
        <v>434.0</v>
      </c>
      <c r="D310" s="1">
        <v>0.0</v>
      </c>
      <c r="E310" s="1" t="s">
        <v>37</v>
      </c>
      <c r="F310" s="1" t="s">
        <v>30</v>
      </c>
      <c r="G310" s="1" t="s">
        <v>31</v>
      </c>
      <c r="H310" s="1" t="s">
        <v>14288</v>
      </c>
      <c r="I310" s="1" t="s">
        <v>14289</v>
      </c>
      <c r="J310" s="1" t="s">
        <v>14289</v>
      </c>
      <c r="K310" s="2"/>
      <c r="L310" s="1">
        <v>1.0</v>
      </c>
      <c r="M310" s="1"/>
      <c r="N310" s="1">
        <v>16.200466666666667</v>
      </c>
      <c r="O310" s="1" t="s">
        <v>13316</v>
      </c>
      <c r="P310" s="1" t="s">
        <v>14290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24</v>
      </c>
      <c r="B311" s="1" t="s">
        <v>17</v>
      </c>
      <c r="C311" s="3">
        <v>289.0</v>
      </c>
      <c r="D311" s="1">
        <v>0.0</v>
      </c>
      <c r="E311" s="1" t="s">
        <v>14028</v>
      </c>
      <c r="F311" s="1" t="s">
        <v>62</v>
      </c>
      <c r="G311" s="1" t="s">
        <v>31</v>
      </c>
      <c r="H311" s="1" t="s">
        <v>14291</v>
      </c>
      <c r="I311" s="1" t="s">
        <v>14292</v>
      </c>
      <c r="J311" s="1" t="s">
        <v>14293</v>
      </c>
      <c r="K311" s="1" t="s">
        <v>14294</v>
      </c>
      <c r="L311" s="1">
        <v>3.0</v>
      </c>
      <c r="M311" s="1">
        <v>0.029616666666666666</v>
      </c>
      <c r="N311" s="1">
        <v>13.21405</v>
      </c>
      <c r="O311" s="1" t="s">
        <v>4736</v>
      </c>
      <c r="P311" s="1" t="s">
        <v>14295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29</v>
      </c>
      <c r="B312" s="1" t="s">
        <v>17</v>
      </c>
      <c r="C312" s="1">
        <v>495.0</v>
      </c>
      <c r="D312" s="1">
        <v>0.0</v>
      </c>
      <c r="E312" s="2"/>
      <c r="F312" s="1" t="s">
        <v>30</v>
      </c>
      <c r="G312" s="1" t="s">
        <v>31</v>
      </c>
      <c r="H312" s="1" t="s">
        <v>14296</v>
      </c>
      <c r="I312" s="1" t="s">
        <v>14297</v>
      </c>
      <c r="J312" s="1" t="s">
        <v>14297</v>
      </c>
      <c r="K312" s="2"/>
      <c r="L312" s="1">
        <v>-3.0</v>
      </c>
      <c r="M312" s="1"/>
      <c r="N312" s="1">
        <v>11.732616666666667</v>
      </c>
      <c r="O312" s="1" t="s">
        <v>13316</v>
      </c>
      <c r="P312" s="1" t="s">
        <v>14298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24</v>
      </c>
      <c r="B313" s="1" t="s">
        <v>17</v>
      </c>
      <c r="C313" s="1">
        <v>209.0</v>
      </c>
      <c r="D313" s="1">
        <v>50.0</v>
      </c>
      <c r="E313" s="2"/>
      <c r="F313" s="1" t="s">
        <v>18</v>
      </c>
      <c r="G313" s="1" t="s">
        <v>31</v>
      </c>
      <c r="H313" s="1" t="s">
        <v>14299</v>
      </c>
      <c r="I313" s="1" t="s">
        <v>14300</v>
      </c>
      <c r="J313" s="1" t="s">
        <v>14300</v>
      </c>
      <c r="K313" s="2"/>
      <c r="L313" s="1">
        <v>-3.0</v>
      </c>
      <c r="M313" s="1"/>
      <c r="N313" s="1">
        <v>16.190933333333334</v>
      </c>
      <c r="O313" s="1" t="s">
        <v>4736</v>
      </c>
      <c r="P313" s="1" t="s">
        <v>4840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36</v>
      </c>
      <c r="B314" s="1" t="s">
        <v>17</v>
      </c>
      <c r="C314" s="1">
        <v>352.0</v>
      </c>
      <c r="D314" s="1">
        <v>0.0</v>
      </c>
      <c r="E314" s="1" t="s">
        <v>37</v>
      </c>
      <c r="F314" s="1" t="s">
        <v>30</v>
      </c>
      <c r="G314" s="1" t="s">
        <v>31</v>
      </c>
      <c r="H314" s="1" t="s">
        <v>14301</v>
      </c>
      <c r="I314" s="1" t="s">
        <v>14302</v>
      </c>
      <c r="J314" s="1" t="s">
        <v>14302</v>
      </c>
      <c r="K314" s="2"/>
      <c r="L314" s="1">
        <v>-1.0</v>
      </c>
      <c r="M314" s="1"/>
      <c r="N314" s="1">
        <v>13.609383333333334</v>
      </c>
      <c r="O314" s="1" t="s">
        <v>13316</v>
      </c>
      <c r="P314" s="1" t="s">
        <v>14303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16</v>
      </c>
      <c r="B315" s="1" t="s">
        <v>17</v>
      </c>
      <c r="C315" s="3">
        <v>20.0</v>
      </c>
      <c r="D315" s="1">
        <v>35.0</v>
      </c>
      <c r="E315" s="2"/>
      <c r="F315" s="1" t="s">
        <v>18</v>
      </c>
      <c r="G315" s="1" t="s">
        <v>19</v>
      </c>
      <c r="H315" s="1" t="s">
        <v>14304</v>
      </c>
      <c r="I315" s="1" t="s">
        <v>14305</v>
      </c>
      <c r="J315" s="1" t="s">
        <v>14305</v>
      </c>
      <c r="K315" s="2"/>
      <c r="L315" s="1">
        <v>-4.0</v>
      </c>
      <c r="M315" s="1"/>
      <c r="N315" s="1">
        <v>0.22943333333333332</v>
      </c>
      <c r="O315" s="1" t="s">
        <v>22</v>
      </c>
      <c r="P315" s="1" t="s">
        <v>14306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36</v>
      </c>
      <c r="B316" s="1" t="s">
        <v>17</v>
      </c>
      <c r="C316" s="1">
        <v>329.0</v>
      </c>
      <c r="D316" s="1">
        <v>0.0</v>
      </c>
      <c r="E316" s="1" t="s">
        <v>37</v>
      </c>
      <c r="F316" s="1" t="s">
        <v>30</v>
      </c>
      <c r="G316" s="1" t="s">
        <v>31</v>
      </c>
      <c r="H316" s="1" t="s">
        <v>14307</v>
      </c>
      <c r="I316" s="1" t="s">
        <v>14308</v>
      </c>
      <c r="J316" s="1" t="s">
        <v>14308</v>
      </c>
      <c r="K316" s="2"/>
      <c r="L316" s="1">
        <v>0.0</v>
      </c>
      <c r="M316" s="1"/>
      <c r="N316" s="1">
        <v>14.3935</v>
      </c>
      <c r="O316" s="1" t="s">
        <v>13316</v>
      </c>
      <c r="P316" s="1" t="s">
        <v>13716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24</v>
      </c>
      <c r="B317" s="1" t="s">
        <v>17</v>
      </c>
      <c r="C317" s="1">
        <v>751.0</v>
      </c>
      <c r="D317" s="1">
        <v>0.0</v>
      </c>
      <c r="E317" s="1" t="s">
        <v>14028</v>
      </c>
      <c r="F317" s="1" t="s">
        <v>62</v>
      </c>
      <c r="G317" s="1" t="s">
        <v>31</v>
      </c>
      <c r="H317" s="1" t="s">
        <v>14309</v>
      </c>
      <c r="I317" s="1" t="s">
        <v>14310</v>
      </c>
      <c r="J317" s="1" t="s">
        <v>14311</v>
      </c>
      <c r="K317" s="1" t="s">
        <v>14312</v>
      </c>
      <c r="L317" s="1">
        <v>-7.0</v>
      </c>
      <c r="M317" s="1">
        <v>0.03691666666666667</v>
      </c>
      <c r="N317" s="1">
        <v>21.404666666666667</v>
      </c>
      <c r="O317" s="1" t="s">
        <v>4736</v>
      </c>
      <c r="P317" s="1" t="s">
        <v>14313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98</v>
      </c>
      <c r="B318" s="1" t="s">
        <v>354</v>
      </c>
      <c r="C318" s="1">
        <v>334.0</v>
      </c>
      <c r="D318" s="1">
        <v>0.0</v>
      </c>
      <c r="E318" s="1" t="s">
        <v>14314</v>
      </c>
      <c r="F318" s="1" t="s">
        <v>30</v>
      </c>
      <c r="G318" s="1" t="s">
        <v>31</v>
      </c>
      <c r="H318" s="1" t="s">
        <v>14315</v>
      </c>
      <c r="I318" s="1" t="s">
        <v>14316</v>
      </c>
      <c r="J318" s="1" t="s">
        <v>14316</v>
      </c>
      <c r="K318" s="2"/>
      <c r="L318" s="1">
        <v>-6.0</v>
      </c>
      <c r="M318" s="1"/>
      <c r="N318" s="1">
        <v>8.576466666666667</v>
      </c>
      <c r="O318" s="1" t="s">
        <v>13316</v>
      </c>
      <c r="P318" s="1" t="s">
        <v>14317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29</v>
      </c>
      <c r="B319" s="1" t="s">
        <v>354</v>
      </c>
      <c r="C319" s="1">
        <v>436.0</v>
      </c>
      <c r="D319" s="1">
        <v>0.0</v>
      </c>
      <c r="E319" s="2"/>
      <c r="F319" s="1" t="s">
        <v>30</v>
      </c>
      <c r="G319" s="1" t="s">
        <v>31</v>
      </c>
      <c r="H319" s="1" t="s">
        <v>14318</v>
      </c>
      <c r="I319" s="1" t="s">
        <v>14319</v>
      </c>
      <c r="J319" s="1" t="s">
        <v>14319</v>
      </c>
      <c r="K319" s="2"/>
      <c r="L319" s="1">
        <v>-5.0</v>
      </c>
      <c r="M319" s="1"/>
      <c r="N319" s="1">
        <v>9.47935</v>
      </c>
      <c r="O319" s="1" t="s">
        <v>13316</v>
      </c>
      <c r="P319" s="1" t="s">
        <v>14320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98</v>
      </c>
      <c r="B320" s="3" t="s">
        <v>17</v>
      </c>
      <c r="C320" s="3">
        <v>658.0</v>
      </c>
      <c r="D320" s="1">
        <v>0.0</v>
      </c>
      <c r="E320" s="1" t="s">
        <v>7480</v>
      </c>
      <c r="F320" s="1" t="s">
        <v>30</v>
      </c>
      <c r="G320" s="1" t="s">
        <v>31</v>
      </c>
      <c r="H320" s="1" t="s">
        <v>14321</v>
      </c>
      <c r="I320" s="1" t="s">
        <v>14322</v>
      </c>
      <c r="J320" s="1" t="s">
        <v>14322</v>
      </c>
      <c r="K320" s="2"/>
      <c r="L320" s="1">
        <v>-7.0</v>
      </c>
      <c r="M320" s="1"/>
      <c r="N320" s="1">
        <v>12.1418</v>
      </c>
      <c r="O320" s="1" t="s">
        <v>13316</v>
      </c>
      <c r="P320" s="1" t="s">
        <v>14323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24</v>
      </c>
      <c r="B321" s="1" t="s">
        <v>17</v>
      </c>
      <c r="C321" s="1">
        <v>494.0</v>
      </c>
      <c r="D321" s="1">
        <v>124.0</v>
      </c>
      <c r="E321" s="2"/>
      <c r="F321" s="1" t="s">
        <v>18</v>
      </c>
      <c r="G321" s="1" t="s">
        <v>19</v>
      </c>
      <c r="H321" s="1" t="s">
        <v>14324</v>
      </c>
      <c r="I321" s="1" t="s">
        <v>14325</v>
      </c>
      <c r="J321" s="1" t="s">
        <v>14325</v>
      </c>
      <c r="K321" s="2"/>
      <c r="L321" s="1">
        <v>-3.0</v>
      </c>
      <c r="M321" s="1"/>
      <c r="N321" s="1">
        <v>15.452766666666667</v>
      </c>
      <c r="O321" s="1" t="s">
        <v>4736</v>
      </c>
      <c r="P321" s="1" t="s">
        <v>14326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16</v>
      </c>
      <c r="B322" s="1" t="s">
        <v>17</v>
      </c>
      <c r="C322" s="1">
        <v>249.0</v>
      </c>
      <c r="D322" s="1">
        <v>0.0</v>
      </c>
      <c r="E322" s="2"/>
      <c r="F322" s="1" t="s">
        <v>18</v>
      </c>
      <c r="G322" s="1" t="s">
        <v>19</v>
      </c>
      <c r="H322" s="1" t="s">
        <v>14327</v>
      </c>
      <c r="I322" s="1" t="s">
        <v>14328</v>
      </c>
      <c r="J322" s="1" t="s">
        <v>14328</v>
      </c>
      <c r="K322" s="2"/>
      <c r="L322" s="1">
        <v>0.0</v>
      </c>
      <c r="M322" s="1"/>
      <c r="N322" s="1">
        <v>5.4383333333333335</v>
      </c>
      <c r="O322" s="1" t="s">
        <v>22</v>
      </c>
      <c r="P322" s="1" t="s">
        <v>14329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24</v>
      </c>
      <c r="B323" s="1" t="s">
        <v>17</v>
      </c>
      <c r="C323" s="1">
        <v>685.0</v>
      </c>
      <c r="D323" s="1">
        <v>0.0</v>
      </c>
      <c r="E323" s="1" t="s">
        <v>14028</v>
      </c>
      <c r="F323" s="1" t="s">
        <v>62</v>
      </c>
      <c r="G323" s="1" t="s">
        <v>19</v>
      </c>
      <c r="H323" s="1" t="s">
        <v>14330</v>
      </c>
      <c r="I323" s="1" t="s">
        <v>14331</v>
      </c>
      <c r="J323" s="1" t="s">
        <v>14332</v>
      </c>
      <c r="K323" s="1" t="s">
        <v>14333</v>
      </c>
      <c r="L323" s="1">
        <v>0.0</v>
      </c>
      <c r="M323" s="1">
        <v>0.016066666666666667</v>
      </c>
      <c r="N323" s="1">
        <v>10.43925</v>
      </c>
      <c r="O323" s="1" t="s">
        <v>4736</v>
      </c>
      <c r="P323" s="1" t="s">
        <v>14334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36</v>
      </c>
      <c r="B324" s="1" t="s">
        <v>17</v>
      </c>
      <c r="C324" s="1">
        <v>299.0</v>
      </c>
      <c r="D324" s="1">
        <v>0.0</v>
      </c>
      <c r="E324" s="1" t="s">
        <v>37</v>
      </c>
      <c r="F324" s="1" t="s">
        <v>30</v>
      </c>
      <c r="G324" s="1" t="s">
        <v>31</v>
      </c>
      <c r="H324" s="1" t="s">
        <v>14335</v>
      </c>
      <c r="I324" s="1" t="s">
        <v>14336</v>
      </c>
      <c r="J324" s="1" t="s">
        <v>14336</v>
      </c>
      <c r="K324" s="2"/>
      <c r="L324" s="1">
        <v>-6.0</v>
      </c>
      <c r="M324" s="1"/>
      <c r="N324" s="1">
        <v>8.505016666666666</v>
      </c>
      <c r="O324" s="1" t="s">
        <v>13316</v>
      </c>
      <c r="P324" s="1" t="s">
        <v>14337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36</v>
      </c>
      <c r="B325" s="1" t="s">
        <v>17</v>
      </c>
      <c r="C325" s="1">
        <v>378.0</v>
      </c>
      <c r="D325" s="1">
        <v>0.0</v>
      </c>
      <c r="E325" s="1" t="s">
        <v>37</v>
      </c>
      <c r="F325" s="1" t="s">
        <v>30</v>
      </c>
      <c r="G325" s="1" t="s">
        <v>31</v>
      </c>
      <c r="H325" s="1" t="s">
        <v>14338</v>
      </c>
      <c r="I325" s="1" t="s">
        <v>14339</v>
      </c>
      <c r="J325" s="1" t="s">
        <v>14339</v>
      </c>
      <c r="K325" s="2"/>
      <c r="L325" s="1">
        <v>-8.0</v>
      </c>
      <c r="M325" s="1"/>
      <c r="N325" s="1">
        <v>6.885883333333333</v>
      </c>
      <c r="O325" s="1" t="s">
        <v>13316</v>
      </c>
      <c r="P325" s="1" t="s">
        <v>14340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98</v>
      </c>
      <c r="B326" s="1" t="s">
        <v>17</v>
      </c>
      <c r="C326" s="1">
        <v>299.0</v>
      </c>
      <c r="D326" s="1">
        <v>0.0</v>
      </c>
      <c r="E326" s="1" t="s">
        <v>2621</v>
      </c>
      <c r="F326" s="1" t="s">
        <v>30</v>
      </c>
      <c r="G326" s="1" t="s">
        <v>31</v>
      </c>
      <c r="H326" s="1" t="s">
        <v>14341</v>
      </c>
      <c r="I326" s="1" t="s">
        <v>14342</v>
      </c>
      <c r="J326" s="1" t="s">
        <v>14342</v>
      </c>
      <c r="K326" s="2"/>
      <c r="L326" s="1">
        <v>-6.0</v>
      </c>
      <c r="M326" s="1"/>
      <c r="N326" s="1">
        <v>8.55595</v>
      </c>
      <c r="O326" s="1" t="s">
        <v>13316</v>
      </c>
      <c r="P326" s="1" t="s">
        <v>14343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36</v>
      </c>
      <c r="B327" s="1" t="s">
        <v>17</v>
      </c>
      <c r="C327" s="1">
        <v>483.0</v>
      </c>
      <c r="D327" s="1">
        <v>0.0</v>
      </c>
      <c r="E327" s="1" t="s">
        <v>37</v>
      </c>
      <c r="F327" s="1" t="s">
        <v>30</v>
      </c>
      <c r="G327" s="1" t="s">
        <v>31</v>
      </c>
      <c r="H327" s="1" t="s">
        <v>14344</v>
      </c>
      <c r="I327" s="1" t="s">
        <v>14345</v>
      </c>
      <c r="J327" s="1" t="s">
        <v>14345</v>
      </c>
      <c r="K327" s="2"/>
      <c r="L327" s="1">
        <v>-8.0</v>
      </c>
      <c r="M327" s="1"/>
      <c r="N327" s="1">
        <v>6.692433333333334</v>
      </c>
      <c r="O327" s="1" t="s">
        <v>13316</v>
      </c>
      <c r="P327" s="1" t="s">
        <v>14346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24</v>
      </c>
      <c r="B328" s="1" t="s">
        <v>17</v>
      </c>
      <c r="C328" s="3">
        <v>191.0</v>
      </c>
      <c r="D328" s="1">
        <v>48.0</v>
      </c>
      <c r="E328" s="2"/>
      <c r="F328" s="1" t="s">
        <v>18</v>
      </c>
      <c r="G328" s="1" t="s">
        <v>167</v>
      </c>
      <c r="H328" s="1" t="s">
        <v>14347</v>
      </c>
      <c r="I328" s="1" t="s">
        <v>14348</v>
      </c>
      <c r="J328" s="1" t="s">
        <v>14348</v>
      </c>
      <c r="K328" s="2"/>
      <c r="L328" s="1">
        <v>-10.0</v>
      </c>
      <c r="M328" s="1"/>
      <c r="N328" s="1">
        <v>9.537316666666667</v>
      </c>
      <c r="O328" s="1" t="s">
        <v>4736</v>
      </c>
      <c r="P328" s="1" t="s">
        <v>14349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98</v>
      </c>
      <c r="B329" s="1" t="s">
        <v>17</v>
      </c>
      <c r="C329" s="3">
        <v>428.0</v>
      </c>
      <c r="D329" s="1">
        <v>0.0</v>
      </c>
      <c r="E329" s="1" t="s">
        <v>14350</v>
      </c>
      <c r="F329" s="1" t="s">
        <v>30</v>
      </c>
      <c r="G329" s="1" t="s">
        <v>31</v>
      </c>
      <c r="H329" s="1" t="s">
        <v>14351</v>
      </c>
      <c r="I329" s="1" t="s">
        <v>14352</v>
      </c>
      <c r="J329" s="1" t="s">
        <v>14352</v>
      </c>
      <c r="K329" s="2"/>
      <c r="L329" s="1">
        <v>2.0</v>
      </c>
      <c r="M329" s="1"/>
      <c r="N329" s="1">
        <v>17.43025</v>
      </c>
      <c r="O329" s="1" t="s">
        <v>13316</v>
      </c>
      <c r="P329" s="1" t="s">
        <v>14353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36</v>
      </c>
      <c r="B330" s="1" t="s">
        <v>17</v>
      </c>
      <c r="C330" s="1">
        <v>660.0</v>
      </c>
      <c r="D330" s="1">
        <v>0.0</v>
      </c>
      <c r="E330" s="1" t="s">
        <v>37</v>
      </c>
      <c r="F330" s="1" t="s">
        <v>30</v>
      </c>
      <c r="G330" s="1" t="s">
        <v>31</v>
      </c>
      <c r="H330" s="1" t="s">
        <v>14354</v>
      </c>
      <c r="I330" s="1" t="s">
        <v>14355</v>
      </c>
      <c r="J330" s="1" t="s">
        <v>14355</v>
      </c>
      <c r="K330" s="2"/>
      <c r="L330" s="1">
        <v>-10.0</v>
      </c>
      <c r="M330" s="1"/>
      <c r="N330" s="1">
        <v>9.590933333333334</v>
      </c>
      <c r="O330" s="1" t="s">
        <v>13316</v>
      </c>
      <c r="P330" s="1" t="s">
        <v>14356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16</v>
      </c>
      <c r="B331" s="1" t="s">
        <v>17</v>
      </c>
      <c r="C331" s="1">
        <v>119.0</v>
      </c>
      <c r="D331" s="1">
        <v>0.0</v>
      </c>
      <c r="E331" s="2"/>
      <c r="F331" s="1" t="s">
        <v>18</v>
      </c>
      <c r="G331" s="1" t="s">
        <v>19</v>
      </c>
      <c r="H331" s="1" t="s">
        <v>14357</v>
      </c>
      <c r="I331" s="1" t="s">
        <v>14358</v>
      </c>
      <c r="J331" s="1" t="s">
        <v>14358</v>
      </c>
      <c r="K331" s="2"/>
      <c r="L331" s="1">
        <v>2.0</v>
      </c>
      <c r="M331" s="1"/>
      <c r="N331" s="1">
        <v>7.423166666666667</v>
      </c>
      <c r="O331" s="1" t="s">
        <v>22</v>
      </c>
      <c r="P331" s="1" t="s">
        <v>14359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24</v>
      </c>
      <c r="B332" s="1" t="s">
        <v>17</v>
      </c>
      <c r="C332" s="1">
        <v>329.0</v>
      </c>
      <c r="D332" s="1">
        <v>0.0</v>
      </c>
      <c r="E332" s="1" t="s">
        <v>14028</v>
      </c>
      <c r="F332" s="1" t="s">
        <v>62</v>
      </c>
      <c r="G332" s="1" t="s">
        <v>31</v>
      </c>
      <c r="H332" s="1" t="s">
        <v>14360</v>
      </c>
      <c r="I332" s="1" t="s">
        <v>14361</v>
      </c>
      <c r="J332" s="1" t="s">
        <v>14362</v>
      </c>
      <c r="K332" s="1" t="s">
        <v>14363</v>
      </c>
      <c r="L332" s="1">
        <v>-2.0</v>
      </c>
      <c r="M332" s="1">
        <v>0.012733333333333333</v>
      </c>
      <c r="N332" s="1">
        <v>6.0582</v>
      </c>
      <c r="O332" s="1" t="s">
        <v>4736</v>
      </c>
      <c r="P332" s="1" t="s">
        <v>5947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24</v>
      </c>
      <c r="B333" s="1" t="s">
        <v>17</v>
      </c>
      <c r="C333" s="1">
        <v>309.0</v>
      </c>
      <c r="D333" s="1">
        <v>0.0</v>
      </c>
      <c r="E333" s="1" t="s">
        <v>14028</v>
      </c>
      <c r="F333" s="1" t="s">
        <v>62</v>
      </c>
      <c r="G333" s="1" t="s">
        <v>31</v>
      </c>
      <c r="H333" s="1" t="s">
        <v>14364</v>
      </c>
      <c r="I333" s="1" t="s">
        <v>14365</v>
      </c>
      <c r="J333" s="1" t="s">
        <v>14366</v>
      </c>
      <c r="K333" s="1" t="s">
        <v>14367</v>
      </c>
      <c r="L333" s="1">
        <v>-6.0</v>
      </c>
      <c r="M333" s="1">
        <v>0.019566666666666666</v>
      </c>
      <c r="N333" s="1">
        <v>6.075433333333334</v>
      </c>
      <c r="O333" s="1" t="s">
        <v>4736</v>
      </c>
      <c r="P333" s="1" t="s">
        <v>6935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36</v>
      </c>
      <c r="B334" s="1" t="s">
        <v>17</v>
      </c>
      <c r="C334" s="1">
        <v>356.0</v>
      </c>
      <c r="D334" s="1">
        <v>0.0</v>
      </c>
      <c r="E334" s="1" t="s">
        <v>37</v>
      </c>
      <c r="F334" s="1" t="s">
        <v>30</v>
      </c>
      <c r="G334" s="1" t="s">
        <v>31</v>
      </c>
      <c r="H334" s="1" t="s">
        <v>14368</v>
      </c>
      <c r="I334" s="1" t="s">
        <v>14369</v>
      </c>
      <c r="J334" s="1" t="s">
        <v>14369</v>
      </c>
      <c r="K334" s="2"/>
      <c r="L334" s="1">
        <v>-7.0</v>
      </c>
      <c r="M334" s="1"/>
      <c r="N334" s="1">
        <v>7.187266666666667</v>
      </c>
      <c r="O334" s="1" t="s">
        <v>13316</v>
      </c>
      <c r="P334" s="1" t="s">
        <v>14370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36</v>
      </c>
      <c r="B335" s="1" t="s">
        <v>17</v>
      </c>
      <c r="C335" s="3">
        <v>329.0</v>
      </c>
      <c r="D335" s="1">
        <v>0.0</v>
      </c>
      <c r="E335" s="1" t="s">
        <v>37</v>
      </c>
      <c r="F335" s="1" t="s">
        <v>30</v>
      </c>
      <c r="G335" s="1" t="s">
        <v>31</v>
      </c>
      <c r="H335" s="1" t="s">
        <v>14371</v>
      </c>
      <c r="I335" s="1" t="s">
        <v>14372</v>
      </c>
      <c r="J335" s="1" t="s">
        <v>14372</v>
      </c>
      <c r="K335" s="2"/>
      <c r="L335" s="1">
        <v>-6.0</v>
      </c>
      <c r="M335" s="1"/>
      <c r="N335" s="1">
        <v>8.44435</v>
      </c>
      <c r="O335" s="1" t="s">
        <v>13316</v>
      </c>
      <c r="P335" s="1" t="s">
        <v>14373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24</v>
      </c>
      <c r="B336" s="1" t="s">
        <v>17</v>
      </c>
      <c r="C336" s="1">
        <v>247.0</v>
      </c>
      <c r="D336" s="1">
        <v>62.0</v>
      </c>
      <c r="E336" s="2"/>
      <c r="F336" s="1" t="s">
        <v>18</v>
      </c>
      <c r="G336" s="1" t="s">
        <v>31</v>
      </c>
      <c r="H336" s="1" t="s">
        <v>14374</v>
      </c>
      <c r="I336" s="1" t="s">
        <v>14375</v>
      </c>
      <c r="J336" s="1" t="s">
        <v>14375</v>
      </c>
      <c r="K336" s="2"/>
      <c r="L336" s="1">
        <v>-14.0</v>
      </c>
      <c r="M336" s="1"/>
      <c r="N336" s="1">
        <v>12.395466666666668</v>
      </c>
      <c r="O336" s="1" t="s">
        <v>4736</v>
      </c>
      <c r="P336" s="1" t="s">
        <v>6935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24</v>
      </c>
      <c r="B337" s="1" t="s">
        <v>17</v>
      </c>
      <c r="C337" s="1">
        <v>167.0</v>
      </c>
      <c r="D337" s="1">
        <v>42.0</v>
      </c>
      <c r="E337" s="2"/>
      <c r="F337" s="1" t="s">
        <v>18</v>
      </c>
      <c r="G337" s="1" t="s">
        <v>31</v>
      </c>
      <c r="H337" s="1" t="s">
        <v>14376</v>
      </c>
      <c r="I337" s="1" t="s">
        <v>14377</v>
      </c>
      <c r="J337" s="1" t="s">
        <v>14377</v>
      </c>
      <c r="K337" s="2"/>
      <c r="L337" s="1">
        <v>-7.0</v>
      </c>
      <c r="M337" s="1"/>
      <c r="N337" s="1">
        <v>11.3946</v>
      </c>
      <c r="O337" s="1" t="s">
        <v>4736</v>
      </c>
      <c r="P337" s="1" t="s">
        <v>7155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29</v>
      </c>
      <c r="B338" s="1" t="s">
        <v>17</v>
      </c>
      <c r="C338" s="1">
        <v>254.0</v>
      </c>
      <c r="D338" s="1">
        <v>0.0</v>
      </c>
      <c r="E338" s="2"/>
      <c r="F338" s="1" t="s">
        <v>30</v>
      </c>
      <c r="G338" s="1" t="s">
        <v>31</v>
      </c>
      <c r="H338" s="1" t="s">
        <v>14378</v>
      </c>
      <c r="I338" s="1" t="s">
        <v>14379</v>
      </c>
      <c r="J338" s="1" t="s">
        <v>14379</v>
      </c>
      <c r="K338" s="2"/>
      <c r="L338" s="1">
        <v>-1.0</v>
      </c>
      <c r="M338" s="1"/>
      <c r="N338" s="1">
        <v>13.3334</v>
      </c>
      <c r="O338" s="1" t="s">
        <v>13316</v>
      </c>
      <c r="P338" s="1" t="s">
        <v>14380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29</v>
      </c>
      <c r="B339" s="1" t="s">
        <v>17</v>
      </c>
      <c r="C339" s="1">
        <v>1904.0</v>
      </c>
      <c r="D339" s="1">
        <v>0.0</v>
      </c>
      <c r="E339" s="2"/>
      <c r="F339" s="1" t="s">
        <v>30</v>
      </c>
      <c r="G339" s="1" t="s">
        <v>31</v>
      </c>
      <c r="H339" s="1" t="s">
        <v>14381</v>
      </c>
      <c r="I339" s="1" t="s">
        <v>14382</v>
      </c>
      <c r="J339" s="1" t="s">
        <v>14382</v>
      </c>
      <c r="K339" s="2"/>
      <c r="L339" s="1">
        <v>10.0</v>
      </c>
      <c r="M339" s="1"/>
      <c r="N339" s="1">
        <v>30.6027</v>
      </c>
      <c r="O339" s="1" t="s">
        <v>13316</v>
      </c>
      <c r="P339" s="1" t="s">
        <v>14383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29</v>
      </c>
      <c r="B340" s="1" t="s">
        <v>17</v>
      </c>
      <c r="C340" s="1">
        <v>660.0</v>
      </c>
      <c r="D340" s="1">
        <v>0.0</v>
      </c>
      <c r="E340" s="2"/>
      <c r="F340" s="1" t="s">
        <v>30</v>
      </c>
      <c r="G340" s="1" t="s">
        <v>31</v>
      </c>
      <c r="H340" s="1" t="s">
        <v>14384</v>
      </c>
      <c r="I340" s="1" t="s">
        <v>14385</v>
      </c>
      <c r="J340" s="1" t="s">
        <v>14385</v>
      </c>
      <c r="K340" s="2"/>
      <c r="L340" s="1">
        <v>-3.0</v>
      </c>
      <c r="M340" s="1"/>
      <c r="N340" s="1">
        <v>16.9409</v>
      </c>
      <c r="O340" s="1" t="s">
        <v>13316</v>
      </c>
      <c r="P340" s="1" t="s">
        <v>14386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36</v>
      </c>
      <c r="B341" s="1" t="s">
        <v>17</v>
      </c>
      <c r="C341" s="1">
        <v>264.0</v>
      </c>
      <c r="D341" s="1">
        <v>0.0</v>
      </c>
      <c r="E341" s="1" t="s">
        <v>37</v>
      </c>
      <c r="F341" s="1" t="s">
        <v>30</v>
      </c>
      <c r="G341" s="1" t="s">
        <v>31</v>
      </c>
      <c r="H341" s="1" t="s">
        <v>14387</v>
      </c>
      <c r="I341" s="1" t="s">
        <v>14388</v>
      </c>
      <c r="J341" s="1" t="s">
        <v>14388</v>
      </c>
      <c r="K341" s="2"/>
      <c r="L341" s="1">
        <v>-8.0</v>
      </c>
      <c r="M341" s="1"/>
      <c r="N341" s="1">
        <v>6.696866666666667</v>
      </c>
      <c r="O341" s="1" t="s">
        <v>13316</v>
      </c>
      <c r="P341" s="1" t="s">
        <v>14191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16</v>
      </c>
      <c r="B342" s="1" t="s">
        <v>17</v>
      </c>
      <c r="C342" s="1">
        <v>119.0</v>
      </c>
      <c r="D342" s="1">
        <v>0.0</v>
      </c>
      <c r="E342" s="2"/>
      <c r="F342" s="1" t="s">
        <v>18</v>
      </c>
      <c r="G342" s="1" t="s">
        <v>19</v>
      </c>
      <c r="H342" s="1" t="s">
        <v>14389</v>
      </c>
      <c r="I342" s="1" t="s">
        <v>14390</v>
      </c>
      <c r="J342" s="1" t="s">
        <v>14390</v>
      </c>
      <c r="K342" s="2"/>
      <c r="L342" s="1">
        <v>1.0</v>
      </c>
      <c r="M342" s="1"/>
      <c r="N342" s="1">
        <v>6.332166666666667</v>
      </c>
      <c r="O342" s="1" t="s">
        <v>22</v>
      </c>
      <c r="P342" s="1" t="s">
        <v>14391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16</v>
      </c>
      <c r="B343" s="1" t="s">
        <v>17</v>
      </c>
      <c r="C343" s="1">
        <v>39.0</v>
      </c>
      <c r="D343" s="1">
        <v>0.0</v>
      </c>
      <c r="E343" s="2"/>
      <c r="F343" s="1" t="s">
        <v>18</v>
      </c>
      <c r="G343" s="1" t="s">
        <v>19</v>
      </c>
      <c r="H343" s="1" t="s">
        <v>14392</v>
      </c>
      <c r="I343" s="1" t="s">
        <v>14393</v>
      </c>
      <c r="J343" s="1" t="s">
        <v>14393</v>
      </c>
      <c r="K343" s="2"/>
      <c r="L343" s="1">
        <v>-4.0</v>
      </c>
      <c r="M343" s="1"/>
      <c r="N343" s="1">
        <v>0.025966666666666666</v>
      </c>
      <c r="O343" s="1" t="s">
        <v>22</v>
      </c>
      <c r="P343" s="1" t="s">
        <v>14394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36</v>
      </c>
      <c r="B344" s="1" t="s">
        <v>17</v>
      </c>
      <c r="C344" s="1">
        <v>329.0</v>
      </c>
      <c r="D344" s="1">
        <v>0.0</v>
      </c>
      <c r="E344" s="1" t="s">
        <v>37</v>
      </c>
      <c r="F344" s="1" t="s">
        <v>30</v>
      </c>
      <c r="G344" s="1" t="s">
        <v>31</v>
      </c>
      <c r="H344" s="1" t="s">
        <v>14395</v>
      </c>
      <c r="I344" s="1" t="s">
        <v>14396</v>
      </c>
      <c r="J344" s="1" t="s">
        <v>14396</v>
      </c>
      <c r="K344" s="2"/>
      <c r="L344" s="1">
        <v>-6.0</v>
      </c>
      <c r="M344" s="1"/>
      <c r="N344" s="1">
        <v>8.682566666666666</v>
      </c>
      <c r="O344" s="1" t="s">
        <v>13316</v>
      </c>
      <c r="P344" s="1" t="s">
        <v>14397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98</v>
      </c>
      <c r="B345" s="1" t="s">
        <v>354</v>
      </c>
      <c r="C345" s="1">
        <v>393.0</v>
      </c>
      <c r="D345" s="1">
        <v>0.0</v>
      </c>
      <c r="E345" s="1" t="s">
        <v>14201</v>
      </c>
      <c r="F345" s="1" t="s">
        <v>30</v>
      </c>
      <c r="G345" s="1" t="s">
        <v>31</v>
      </c>
      <c r="H345" s="1" t="s">
        <v>14398</v>
      </c>
      <c r="I345" s="1" t="s">
        <v>14399</v>
      </c>
      <c r="J345" s="1" t="s">
        <v>14399</v>
      </c>
      <c r="K345" s="2"/>
      <c r="L345" s="1">
        <v>-6.0</v>
      </c>
      <c r="M345" s="1"/>
      <c r="N345" s="1">
        <v>8.9009</v>
      </c>
      <c r="O345" s="1" t="s">
        <v>13316</v>
      </c>
      <c r="P345" s="1" t="s">
        <v>14400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98</v>
      </c>
      <c r="B346" s="1" t="s">
        <v>354</v>
      </c>
      <c r="C346" s="1">
        <v>413.0</v>
      </c>
      <c r="D346" s="1">
        <v>0.0</v>
      </c>
      <c r="E346" s="1" t="s">
        <v>604</v>
      </c>
      <c r="F346" s="1" t="s">
        <v>30</v>
      </c>
      <c r="G346" s="1" t="s">
        <v>31</v>
      </c>
      <c r="H346" s="1" t="s">
        <v>14401</v>
      </c>
      <c r="I346" s="1" t="s">
        <v>14402</v>
      </c>
      <c r="J346" s="1" t="s">
        <v>14402</v>
      </c>
      <c r="K346" s="2"/>
      <c r="L346" s="1">
        <v>-8.0</v>
      </c>
      <c r="M346" s="1"/>
      <c r="N346" s="1">
        <v>6.8595</v>
      </c>
      <c r="O346" s="1" t="s">
        <v>13316</v>
      </c>
      <c r="P346" s="1" t="s">
        <v>14403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16</v>
      </c>
      <c r="B347" s="1" t="s">
        <v>17</v>
      </c>
      <c r="C347" s="1">
        <v>249.0</v>
      </c>
      <c r="D347" s="1">
        <v>0.0</v>
      </c>
      <c r="E347" s="2"/>
      <c r="F347" s="1" t="s">
        <v>18</v>
      </c>
      <c r="G347" s="1" t="s">
        <v>19</v>
      </c>
      <c r="H347" s="1" t="s">
        <v>14404</v>
      </c>
      <c r="I347" s="1" t="s">
        <v>14405</v>
      </c>
      <c r="J347" s="1" t="s">
        <v>6758</v>
      </c>
      <c r="K347" s="2"/>
      <c r="L347" s="1">
        <v>325.0</v>
      </c>
      <c r="M347" s="1"/>
      <c r="N347" s="1">
        <v>4.136216666666667</v>
      </c>
      <c r="O347" s="1" t="s">
        <v>22</v>
      </c>
      <c r="P347" s="1" t="s">
        <v>14406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36</v>
      </c>
      <c r="B348" s="1" t="s">
        <v>17</v>
      </c>
      <c r="C348" s="1">
        <v>416.0</v>
      </c>
      <c r="D348" s="1">
        <v>0.0</v>
      </c>
      <c r="E348" s="1" t="s">
        <v>37</v>
      </c>
      <c r="F348" s="1" t="s">
        <v>30</v>
      </c>
      <c r="G348" s="1" t="s">
        <v>31</v>
      </c>
      <c r="H348" s="1" t="s">
        <v>14407</v>
      </c>
      <c r="I348" s="1" t="s">
        <v>14408</v>
      </c>
      <c r="J348" s="1" t="s">
        <v>14408</v>
      </c>
      <c r="K348" s="2"/>
      <c r="L348" s="1">
        <v>-5.0</v>
      </c>
      <c r="M348" s="1"/>
      <c r="N348" s="1">
        <v>9.140883333333333</v>
      </c>
      <c r="O348" s="1" t="s">
        <v>13316</v>
      </c>
      <c r="P348" s="1" t="s">
        <v>14409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36</v>
      </c>
      <c r="B349" s="1" t="s">
        <v>17</v>
      </c>
      <c r="C349" s="1">
        <v>329.0</v>
      </c>
      <c r="D349" s="1">
        <v>0.0</v>
      </c>
      <c r="E349" s="1" t="s">
        <v>37</v>
      </c>
      <c r="F349" s="1" t="s">
        <v>30</v>
      </c>
      <c r="G349" s="1" t="s">
        <v>31</v>
      </c>
      <c r="H349" s="1" t="s">
        <v>14410</v>
      </c>
      <c r="I349" s="1" t="s">
        <v>14411</v>
      </c>
      <c r="J349" s="1" t="s">
        <v>14411</v>
      </c>
      <c r="K349" s="2"/>
      <c r="L349" s="1">
        <v>-7.0</v>
      </c>
      <c r="M349" s="1"/>
      <c r="N349" s="1">
        <v>7.3273166666666665</v>
      </c>
      <c r="O349" s="1" t="s">
        <v>13316</v>
      </c>
      <c r="P349" s="1" t="s">
        <v>13512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36</v>
      </c>
      <c r="B350" s="1" t="s">
        <v>17</v>
      </c>
      <c r="C350" s="1">
        <v>264.0</v>
      </c>
      <c r="D350" s="1">
        <v>0.0</v>
      </c>
      <c r="E350" s="1" t="s">
        <v>37</v>
      </c>
      <c r="F350" s="1" t="s">
        <v>30</v>
      </c>
      <c r="G350" s="1" t="s">
        <v>31</v>
      </c>
      <c r="H350" s="1" t="s">
        <v>14412</v>
      </c>
      <c r="I350" s="1" t="s">
        <v>14413</v>
      </c>
      <c r="J350" s="1" t="s">
        <v>14413</v>
      </c>
      <c r="K350" s="2"/>
      <c r="L350" s="1">
        <v>-3.0</v>
      </c>
      <c r="M350" s="1"/>
      <c r="N350" s="1">
        <v>11.069033333333334</v>
      </c>
      <c r="O350" s="1" t="s">
        <v>13316</v>
      </c>
      <c r="P350" s="1" t="s">
        <v>13798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36</v>
      </c>
      <c r="B351" s="1" t="s">
        <v>17</v>
      </c>
      <c r="C351" s="1">
        <v>683.0</v>
      </c>
      <c r="D351" s="1">
        <v>0.0</v>
      </c>
      <c r="E351" s="1" t="s">
        <v>37</v>
      </c>
      <c r="F351" s="1" t="s">
        <v>30</v>
      </c>
      <c r="G351" s="1" t="s">
        <v>31</v>
      </c>
      <c r="H351" s="1" t="s">
        <v>14414</v>
      </c>
      <c r="I351" s="1" t="s">
        <v>14415</v>
      </c>
      <c r="J351" s="1" t="s">
        <v>14415</v>
      </c>
      <c r="K351" s="2"/>
      <c r="L351" s="1">
        <v>3.0</v>
      </c>
      <c r="M351" s="1"/>
      <c r="N351" s="1">
        <v>23.521183333333333</v>
      </c>
      <c r="O351" s="1" t="s">
        <v>13316</v>
      </c>
      <c r="P351" s="1" t="s">
        <v>14416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36</v>
      </c>
      <c r="B352" s="1" t="s">
        <v>17</v>
      </c>
      <c r="C352" s="1">
        <v>435.0</v>
      </c>
      <c r="D352" s="1">
        <v>0.0</v>
      </c>
      <c r="E352" s="1" t="s">
        <v>37</v>
      </c>
      <c r="F352" s="1" t="s">
        <v>30</v>
      </c>
      <c r="G352" s="1" t="s">
        <v>31</v>
      </c>
      <c r="H352" s="1" t="s">
        <v>14417</v>
      </c>
      <c r="I352" s="1" t="s">
        <v>14418</v>
      </c>
      <c r="J352" s="1" t="s">
        <v>14418</v>
      </c>
      <c r="K352" s="2"/>
      <c r="L352" s="1">
        <v>-4.0</v>
      </c>
      <c r="M352" s="1"/>
      <c r="N352" s="1">
        <v>10.06145</v>
      </c>
      <c r="O352" s="1" t="s">
        <v>13316</v>
      </c>
      <c r="P352" s="1" t="s">
        <v>14419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36</v>
      </c>
      <c r="B353" s="1" t="s">
        <v>17</v>
      </c>
      <c r="C353" s="1">
        <v>353.0</v>
      </c>
      <c r="D353" s="1">
        <v>0.0</v>
      </c>
      <c r="E353" s="1" t="s">
        <v>37</v>
      </c>
      <c r="F353" s="1" t="s">
        <v>30</v>
      </c>
      <c r="G353" s="1" t="s">
        <v>31</v>
      </c>
      <c r="H353" s="1" t="s">
        <v>14420</v>
      </c>
      <c r="I353" s="1" t="s">
        <v>14421</v>
      </c>
      <c r="J353" s="1" t="s">
        <v>14421</v>
      </c>
      <c r="K353" s="2"/>
      <c r="L353" s="1">
        <v>-5.0</v>
      </c>
      <c r="M353" s="1"/>
      <c r="N353" s="1">
        <v>9.861383333333333</v>
      </c>
      <c r="O353" s="1" t="s">
        <v>13316</v>
      </c>
      <c r="P353" s="1" t="s">
        <v>14422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36</v>
      </c>
      <c r="B354" s="1" t="s">
        <v>17</v>
      </c>
      <c r="C354" s="1">
        <v>264.0</v>
      </c>
      <c r="D354" s="1">
        <v>0.0</v>
      </c>
      <c r="E354" s="1" t="s">
        <v>37</v>
      </c>
      <c r="F354" s="1" t="s">
        <v>30</v>
      </c>
      <c r="G354" s="1" t="s">
        <v>31</v>
      </c>
      <c r="H354" s="1" t="s">
        <v>14423</v>
      </c>
      <c r="I354" s="1" t="s">
        <v>14424</v>
      </c>
      <c r="J354" s="1" t="s">
        <v>14424</v>
      </c>
      <c r="K354" s="2"/>
      <c r="L354" s="1">
        <v>-2.0</v>
      </c>
      <c r="M354" s="1"/>
      <c r="N354" s="1">
        <v>12.319583333333334</v>
      </c>
      <c r="O354" s="1" t="s">
        <v>13316</v>
      </c>
      <c r="P354" s="1" t="s">
        <v>13798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36</v>
      </c>
      <c r="B355" s="1" t="s">
        <v>17</v>
      </c>
      <c r="C355" s="1">
        <v>224.0</v>
      </c>
      <c r="D355" s="1">
        <v>0.0</v>
      </c>
      <c r="E355" s="1" t="s">
        <v>37</v>
      </c>
      <c r="F355" s="1" t="s">
        <v>30</v>
      </c>
      <c r="G355" s="1" t="s">
        <v>31</v>
      </c>
      <c r="H355" s="1" t="s">
        <v>14425</v>
      </c>
      <c r="I355" s="1" t="s">
        <v>14426</v>
      </c>
      <c r="J355" s="1" t="s">
        <v>14426</v>
      </c>
      <c r="K355" s="2"/>
      <c r="L355" s="1">
        <v>-7.0</v>
      </c>
      <c r="M355" s="1"/>
      <c r="N355" s="1">
        <v>7.4359</v>
      </c>
      <c r="O355" s="1" t="s">
        <v>13316</v>
      </c>
      <c r="P355" s="1" t="s">
        <v>14427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36</v>
      </c>
      <c r="B356" s="3" t="s">
        <v>17</v>
      </c>
      <c r="C356" s="1">
        <v>448.0</v>
      </c>
      <c r="D356" s="1">
        <v>0.0</v>
      </c>
      <c r="E356" s="1" t="s">
        <v>37</v>
      </c>
      <c r="F356" s="1" t="s">
        <v>30</v>
      </c>
      <c r="G356" s="1" t="s">
        <v>31</v>
      </c>
      <c r="H356" s="1" t="s">
        <v>14428</v>
      </c>
      <c r="I356" s="1" t="s">
        <v>14429</v>
      </c>
      <c r="J356" s="1" t="s">
        <v>14429</v>
      </c>
      <c r="K356" s="2"/>
      <c r="L356" s="1">
        <v>-5.0</v>
      </c>
      <c r="M356" s="1"/>
      <c r="N356" s="1">
        <v>9.3266</v>
      </c>
      <c r="O356" s="1" t="s">
        <v>13316</v>
      </c>
      <c r="P356" s="1" t="s">
        <v>14430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36</v>
      </c>
      <c r="B357" s="1" t="s">
        <v>17</v>
      </c>
      <c r="C357" s="3">
        <v>378.0</v>
      </c>
      <c r="D357" s="1">
        <v>0.0</v>
      </c>
      <c r="E357" s="1" t="s">
        <v>37</v>
      </c>
      <c r="F357" s="1" t="s">
        <v>30</v>
      </c>
      <c r="G357" s="1" t="s">
        <v>31</v>
      </c>
      <c r="H357" s="1" t="s">
        <v>14431</v>
      </c>
      <c r="I357" s="1" t="s">
        <v>14432</v>
      </c>
      <c r="J357" s="1" t="s">
        <v>14432</v>
      </c>
      <c r="K357" s="2"/>
      <c r="L357" s="1">
        <v>-6.0</v>
      </c>
      <c r="M357" s="1"/>
      <c r="N357" s="1">
        <v>8.30545</v>
      </c>
      <c r="O357" s="1" t="s">
        <v>13316</v>
      </c>
      <c r="P357" s="1" t="s">
        <v>14433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36</v>
      </c>
      <c r="B358" s="1" t="s">
        <v>17</v>
      </c>
      <c r="C358" s="1">
        <v>394.0</v>
      </c>
      <c r="D358" s="1">
        <v>0.0</v>
      </c>
      <c r="E358" s="1" t="s">
        <v>37</v>
      </c>
      <c r="F358" s="1" t="s">
        <v>30</v>
      </c>
      <c r="G358" s="1" t="s">
        <v>31</v>
      </c>
      <c r="H358" s="1" t="s">
        <v>14434</v>
      </c>
      <c r="I358" s="1" t="s">
        <v>14435</v>
      </c>
      <c r="J358" s="1" t="s">
        <v>14435</v>
      </c>
      <c r="K358" s="2"/>
      <c r="L358" s="1">
        <v>-5.0</v>
      </c>
      <c r="M358" s="1"/>
      <c r="N358" s="1">
        <v>9.741933333333334</v>
      </c>
      <c r="O358" s="1" t="s">
        <v>13316</v>
      </c>
      <c r="P358" s="1" t="s">
        <v>14436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24</v>
      </c>
      <c r="B359" s="1" t="s">
        <v>17</v>
      </c>
      <c r="C359" s="1">
        <v>219.0</v>
      </c>
      <c r="D359" s="1">
        <v>55.0</v>
      </c>
      <c r="E359" s="2"/>
      <c r="F359" s="1" t="s">
        <v>18</v>
      </c>
      <c r="G359" s="1" t="s">
        <v>31</v>
      </c>
      <c r="H359" s="1" t="s">
        <v>14437</v>
      </c>
      <c r="I359" s="1" t="s">
        <v>14438</v>
      </c>
      <c r="J359" s="1" t="s">
        <v>14438</v>
      </c>
      <c r="K359" s="2"/>
      <c r="L359" s="1">
        <v>-9.0</v>
      </c>
      <c r="M359" s="1"/>
      <c r="N359" s="1">
        <v>9.51505</v>
      </c>
      <c r="O359" s="1" t="s">
        <v>4736</v>
      </c>
      <c r="P359" s="1" t="s">
        <v>14439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29</v>
      </c>
      <c r="B360" s="1" t="s">
        <v>17</v>
      </c>
      <c r="C360" s="1">
        <v>537.0</v>
      </c>
      <c r="D360" s="1">
        <v>0.0</v>
      </c>
      <c r="E360" s="2"/>
      <c r="F360" s="1" t="s">
        <v>30</v>
      </c>
      <c r="G360" s="1" t="s">
        <v>31</v>
      </c>
      <c r="H360" s="1" t="s">
        <v>14440</v>
      </c>
      <c r="I360" s="1" t="s">
        <v>14441</v>
      </c>
      <c r="J360" s="1" t="s">
        <v>14441</v>
      </c>
      <c r="K360" s="2"/>
      <c r="L360" s="1">
        <v>-12.0</v>
      </c>
      <c r="M360" s="1"/>
      <c r="N360" s="1">
        <v>7.212916666666667</v>
      </c>
      <c r="O360" s="1" t="s">
        <v>13316</v>
      </c>
      <c r="P360" s="1" t="s">
        <v>14442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29</v>
      </c>
      <c r="B361" s="1" t="s">
        <v>17</v>
      </c>
      <c r="C361" s="1">
        <v>329.0</v>
      </c>
      <c r="D361" s="1">
        <v>0.0</v>
      </c>
      <c r="E361" s="2"/>
      <c r="F361" s="1" t="s">
        <v>30</v>
      </c>
      <c r="G361" s="1" t="s">
        <v>31</v>
      </c>
      <c r="H361" s="1" t="s">
        <v>14443</v>
      </c>
      <c r="I361" s="1" t="s">
        <v>14444</v>
      </c>
      <c r="J361" s="1" t="s">
        <v>14444</v>
      </c>
      <c r="K361" s="2"/>
      <c r="L361" s="1">
        <v>-7.0</v>
      </c>
      <c r="M361" s="1"/>
      <c r="N361" s="1">
        <v>7.6145</v>
      </c>
      <c r="O361" s="1" t="s">
        <v>13316</v>
      </c>
      <c r="P361" s="1" t="s">
        <v>14445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29</v>
      </c>
      <c r="B362" s="1" t="s">
        <v>17</v>
      </c>
      <c r="C362" s="1">
        <v>84.0</v>
      </c>
      <c r="D362" s="1">
        <v>0.0</v>
      </c>
      <c r="E362" s="2"/>
      <c r="F362" s="1" t="s">
        <v>30</v>
      </c>
      <c r="G362" s="1" t="s">
        <v>31</v>
      </c>
      <c r="H362" s="1" t="s">
        <v>14446</v>
      </c>
      <c r="I362" s="1" t="s">
        <v>14447</v>
      </c>
      <c r="J362" s="1" t="s">
        <v>14447</v>
      </c>
      <c r="K362" s="2"/>
      <c r="L362" s="1">
        <v>-10.0</v>
      </c>
      <c r="M362" s="1"/>
      <c r="N362" s="1">
        <v>4.608583333333334</v>
      </c>
      <c r="O362" s="1" t="s">
        <v>13316</v>
      </c>
      <c r="P362" s="1" t="s">
        <v>14448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29</v>
      </c>
      <c r="B363" s="1" t="s">
        <v>17</v>
      </c>
      <c r="C363" s="1">
        <v>423.0</v>
      </c>
      <c r="D363" s="1">
        <v>0.0</v>
      </c>
      <c r="E363" s="2"/>
      <c r="F363" s="1" t="s">
        <v>30</v>
      </c>
      <c r="G363" s="1" t="s">
        <v>31</v>
      </c>
      <c r="H363" s="1" t="s">
        <v>14449</v>
      </c>
      <c r="I363" s="1" t="s">
        <v>14450</v>
      </c>
      <c r="J363" s="1" t="s">
        <v>14450</v>
      </c>
      <c r="K363" s="2"/>
      <c r="L363" s="1">
        <v>-8.0</v>
      </c>
      <c r="M363" s="1"/>
      <c r="N363" s="1">
        <v>6.974466666666666</v>
      </c>
      <c r="O363" s="1" t="s">
        <v>13316</v>
      </c>
      <c r="P363" s="1" t="s">
        <v>14451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36</v>
      </c>
      <c r="B364" s="1" t="s">
        <v>17</v>
      </c>
      <c r="C364" s="1">
        <v>289.0</v>
      </c>
      <c r="D364" s="1">
        <v>0.0</v>
      </c>
      <c r="E364" s="1" t="s">
        <v>37</v>
      </c>
      <c r="F364" s="1" t="s">
        <v>30</v>
      </c>
      <c r="G364" s="1" t="s">
        <v>31</v>
      </c>
      <c r="H364" s="1" t="s">
        <v>14452</v>
      </c>
      <c r="I364" s="1" t="s">
        <v>14453</v>
      </c>
      <c r="J364" s="1" t="s">
        <v>14453</v>
      </c>
      <c r="K364" s="2"/>
      <c r="L364" s="1">
        <v>-7.0</v>
      </c>
      <c r="M364" s="1"/>
      <c r="N364" s="1">
        <v>7.6101833333333335</v>
      </c>
      <c r="O364" s="1" t="s">
        <v>13316</v>
      </c>
      <c r="P364" s="1" t="s">
        <v>13575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29</v>
      </c>
      <c r="B365" s="1" t="s">
        <v>17</v>
      </c>
      <c r="C365" s="1">
        <v>364.0</v>
      </c>
      <c r="D365" s="1">
        <v>0.0</v>
      </c>
      <c r="E365" s="2"/>
      <c r="F365" s="1" t="s">
        <v>30</v>
      </c>
      <c r="G365" s="1" t="s">
        <v>31</v>
      </c>
      <c r="H365" s="1" t="s">
        <v>14454</v>
      </c>
      <c r="I365" s="1" t="s">
        <v>14455</v>
      </c>
      <c r="J365" s="1" t="s">
        <v>14455</v>
      </c>
      <c r="K365" s="2"/>
      <c r="L365" s="1">
        <v>-9.0</v>
      </c>
      <c r="M365" s="1"/>
      <c r="N365" s="1">
        <v>5.934816666666666</v>
      </c>
      <c r="O365" s="1" t="s">
        <v>13316</v>
      </c>
      <c r="P365" s="1" t="s">
        <v>13323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29</v>
      </c>
      <c r="B366" s="1" t="s">
        <v>17</v>
      </c>
      <c r="C366" s="1">
        <v>348.0</v>
      </c>
      <c r="D366" s="1">
        <v>0.0</v>
      </c>
      <c r="E366" s="2"/>
      <c r="F366" s="1" t="s">
        <v>30</v>
      </c>
      <c r="G366" s="1" t="s">
        <v>31</v>
      </c>
      <c r="H366" s="1" t="s">
        <v>14456</v>
      </c>
      <c r="I366" s="1" t="s">
        <v>14457</v>
      </c>
      <c r="J366" s="1" t="s">
        <v>14457</v>
      </c>
      <c r="K366" s="2"/>
      <c r="L366" s="1">
        <v>-8.0</v>
      </c>
      <c r="M366" s="1"/>
      <c r="N366" s="1">
        <v>6.8731333333333335</v>
      </c>
      <c r="O366" s="1" t="s">
        <v>13316</v>
      </c>
      <c r="P366" s="1" t="s">
        <v>14458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36</v>
      </c>
      <c r="B367" s="1" t="s">
        <v>17</v>
      </c>
      <c r="C367" s="1">
        <v>520.0</v>
      </c>
      <c r="D367" s="1">
        <v>0.0</v>
      </c>
      <c r="E367" s="1" t="s">
        <v>37</v>
      </c>
      <c r="F367" s="1" t="s">
        <v>30</v>
      </c>
      <c r="G367" s="1" t="s">
        <v>31</v>
      </c>
      <c r="H367" s="1" t="s">
        <v>14459</v>
      </c>
      <c r="I367" s="1" t="s">
        <v>14460</v>
      </c>
      <c r="J367" s="1" t="s">
        <v>14460</v>
      </c>
      <c r="K367" s="2"/>
      <c r="L367" s="1">
        <v>-5.0</v>
      </c>
      <c r="M367" s="1"/>
      <c r="N367" s="1">
        <v>14.770016666666667</v>
      </c>
      <c r="O367" s="1" t="s">
        <v>13316</v>
      </c>
      <c r="P367" s="1" t="s">
        <v>14461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36</v>
      </c>
      <c r="B368" s="1" t="s">
        <v>17</v>
      </c>
      <c r="C368" s="1">
        <v>632.0</v>
      </c>
      <c r="D368" s="1">
        <v>0.0</v>
      </c>
      <c r="E368" s="1" t="s">
        <v>37</v>
      </c>
      <c r="F368" s="1" t="s">
        <v>30</v>
      </c>
      <c r="G368" s="1" t="s">
        <v>31</v>
      </c>
      <c r="H368" s="1" t="s">
        <v>14462</v>
      </c>
      <c r="I368" s="1" t="s">
        <v>14463</v>
      </c>
      <c r="J368" s="1" t="s">
        <v>14463</v>
      </c>
      <c r="K368" s="2"/>
      <c r="L368" s="1">
        <v>-11.0</v>
      </c>
      <c r="M368" s="1"/>
      <c r="N368" s="1">
        <v>8.12445</v>
      </c>
      <c r="O368" s="1" t="s">
        <v>13316</v>
      </c>
      <c r="P368" s="1" t="s">
        <v>14464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36</v>
      </c>
      <c r="B369" s="1" t="s">
        <v>17</v>
      </c>
      <c r="C369" s="1">
        <v>368.0</v>
      </c>
      <c r="D369" s="1">
        <v>0.0</v>
      </c>
      <c r="E369" s="1" t="s">
        <v>37</v>
      </c>
      <c r="F369" s="1" t="s">
        <v>30</v>
      </c>
      <c r="G369" s="1" t="s">
        <v>31</v>
      </c>
      <c r="H369" s="1" t="s">
        <v>14465</v>
      </c>
      <c r="I369" s="1" t="s">
        <v>14466</v>
      </c>
      <c r="J369" s="1" t="s">
        <v>14466</v>
      </c>
      <c r="K369" s="2"/>
      <c r="L369" s="1">
        <v>-3.0</v>
      </c>
      <c r="M369" s="1"/>
      <c r="N369" s="1">
        <v>11.023783333333334</v>
      </c>
      <c r="O369" s="1" t="s">
        <v>13316</v>
      </c>
      <c r="P369" s="1" t="s">
        <v>14467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36</v>
      </c>
      <c r="B370" s="1" t="s">
        <v>17</v>
      </c>
      <c r="C370" s="3">
        <v>366.0</v>
      </c>
      <c r="D370" s="1">
        <v>0.0</v>
      </c>
      <c r="E370" s="1" t="s">
        <v>37</v>
      </c>
      <c r="F370" s="1" t="s">
        <v>30</v>
      </c>
      <c r="G370" s="1" t="s">
        <v>31</v>
      </c>
      <c r="H370" s="1" t="s">
        <v>14468</v>
      </c>
      <c r="I370" s="1" t="s">
        <v>14469</v>
      </c>
      <c r="J370" s="1" t="s">
        <v>14469</v>
      </c>
      <c r="K370" s="2"/>
      <c r="L370" s="1">
        <v>-5.0</v>
      </c>
      <c r="M370" s="1"/>
      <c r="N370" s="1">
        <v>9.84885</v>
      </c>
      <c r="O370" s="1" t="s">
        <v>13316</v>
      </c>
      <c r="P370" s="1" t="s">
        <v>14470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24</v>
      </c>
      <c r="B371" s="1" t="s">
        <v>17</v>
      </c>
      <c r="C371" s="1">
        <v>487.0</v>
      </c>
      <c r="D371" s="1">
        <v>0.0</v>
      </c>
      <c r="E371" s="1" t="s">
        <v>14028</v>
      </c>
      <c r="F371" s="1" t="s">
        <v>62</v>
      </c>
      <c r="G371" s="1" t="s">
        <v>19</v>
      </c>
      <c r="H371" s="1" t="s">
        <v>14471</v>
      </c>
      <c r="I371" s="1" t="s">
        <v>14472</v>
      </c>
      <c r="J371" s="1" t="s">
        <v>14473</v>
      </c>
      <c r="K371" s="1" t="s">
        <v>14474</v>
      </c>
      <c r="L371" s="1">
        <v>5.0</v>
      </c>
      <c r="M371" s="1">
        <v>0.006883333333333333</v>
      </c>
      <c r="N371" s="1">
        <v>12.151183333333334</v>
      </c>
      <c r="O371" s="1" t="s">
        <v>4736</v>
      </c>
      <c r="P371" s="1" t="s">
        <v>14475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29</v>
      </c>
      <c r="B372" s="1" t="s">
        <v>17</v>
      </c>
      <c r="C372" s="1">
        <v>329.0</v>
      </c>
      <c r="D372" s="1">
        <v>0.0</v>
      </c>
      <c r="E372" s="2"/>
      <c r="F372" s="1" t="s">
        <v>30</v>
      </c>
      <c r="G372" s="1" t="s">
        <v>31</v>
      </c>
      <c r="H372" s="1" t="s">
        <v>14476</v>
      </c>
      <c r="I372" s="1" t="s">
        <v>14477</v>
      </c>
      <c r="J372" s="1" t="s">
        <v>14477</v>
      </c>
      <c r="K372" s="2"/>
      <c r="L372" s="1">
        <v>-8.0</v>
      </c>
      <c r="M372" s="1"/>
      <c r="N372" s="1">
        <v>6.658516666666666</v>
      </c>
      <c r="O372" s="1" t="s">
        <v>13316</v>
      </c>
      <c r="P372" s="1" t="s">
        <v>14478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29</v>
      </c>
      <c r="B373" s="1" t="s">
        <v>17</v>
      </c>
      <c r="C373" s="1">
        <v>658.0</v>
      </c>
      <c r="D373" s="1">
        <v>0.0</v>
      </c>
      <c r="E373" s="2"/>
      <c r="F373" s="1" t="s">
        <v>30</v>
      </c>
      <c r="G373" s="1" t="s">
        <v>31</v>
      </c>
      <c r="H373" s="1" t="s">
        <v>14479</v>
      </c>
      <c r="I373" s="1" t="s">
        <v>14480</v>
      </c>
      <c r="J373" s="1" t="s">
        <v>14480</v>
      </c>
      <c r="K373" s="2"/>
      <c r="L373" s="1">
        <v>-7.0</v>
      </c>
      <c r="M373" s="1"/>
      <c r="N373" s="1">
        <v>12.065916666666666</v>
      </c>
      <c r="O373" s="1" t="s">
        <v>13316</v>
      </c>
      <c r="P373" s="1" t="s">
        <v>14481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29</v>
      </c>
      <c r="B374" s="1" t="s">
        <v>17</v>
      </c>
      <c r="C374" s="1">
        <v>323.0</v>
      </c>
      <c r="D374" s="1">
        <v>0.0</v>
      </c>
      <c r="E374" s="2"/>
      <c r="F374" s="1" t="s">
        <v>30</v>
      </c>
      <c r="G374" s="1" t="s">
        <v>31</v>
      </c>
      <c r="H374" s="1" t="s">
        <v>14482</v>
      </c>
      <c r="I374" s="1" t="s">
        <v>14483</v>
      </c>
      <c r="J374" s="1" t="s">
        <v>14483</v>
      </c>
      <c r="K374" s="2"/>
      <c r="L374" s="1">
        <v>-8.0</v>
      </c>
      <c r="M374" s="1"/>
      <c r="N374" s="1">
        <v>6.579</v>
      </c>
      <c r="O374" s="1" t="s">
        <v>13316</v>
      </c>
      <c r="P374" s="1" t="s">
        <v>14484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36</v>
      </c>
      <c r="B375" s="1" t="s">
        <v>17</v>
      </c>
      <c r="C375" s="1">
        <v>299.0</v>
      </c>
      <c r="D375" s="1">
        <v>0.0</v>
      </c>
      <c r="E375" s="1" t="s">
        <v>37</v>
      </c>
      <c r="F375" s="1" t="s">
        <v>30</v>
      </c>
      <c r="G375" s="1" t="s">
        <v>31</v>
      </c>
      <c r="H375" s="1" t="s">
        <v>14485</v>
      </c>
      <c r="I375" s="1" t="s">
        <v>14486</v>
      </c>
      <c r="J375" s="1" t="s">
        <v>14486</v>
      </c>
      <c r="K375" s="2"/>
      <c r="L375" s="1">
        <v>-4.0</v>
      </c>
      <c r="M375" s="1"/>
      <c r="N375" s="1">
        <v>10.2368</v>
      </c>
      <c r="O375" s="1" t="s">
        <v>13316</v>
      </c>
      <c r="P375" s="1" t="s">
        <v>14487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36</v>
      </c>
      <c r="B376" s="1" t="s">
        <v>17</v>
      </c>
      <c r="C376" s="3">
        <v>274.0</v>
      </c>
      <c r="D376" s="1">
        <v>0.0</v>
      </c>
      <c r="E376" s="1" t="s">
        <v>37</v>
      </c>
      <c r="F376" s="1" t="s">
        <v>30</v>
      </c>
      <c r="G376" s="1" t="s">
        <v>31</v>
      </c>
      <c r="H376" s="1" t="s">
        <v>14488</v>
      </c>
      <c r="I376" s="1" t="s">
        <v>14489</v>
      </c>
      <c r="J376" s="1" t="s">
        <v>14489</v>
      </c>
      <c r="K376" s="2"/>
      <c r="L376" s="1">
        <v>-5.0</v>
      </c>
      <c r="M376" s="1"/>
      <c r="N376" s="1">
        <v>9.417183333333334</v>
      </c>
      <c r="O376" s="1" t="s">
        <v>13316</v>
      </c>
      <c r="P376" s="1" t="s">
        <v>14490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36</v>
      </c>
      <c r="B377" s="1" t="s">
        <v>17</v>
      </c>
      <c r="C377" s="1">
        <v>264.0</v>
      </c>
      <c r="D377" s="1">
        <v>0.0</v>
      </c>
      <c r="E377" s="1" t="s">
        <v>37</v>
      </c>
      <c r="F377" s="1" t="s">
        <v>30</v>
      </c>
      <c r="G377" s="1" t="s">
        <v>31</v>
      </c>
      <c r="H377" s="1" t="s">
        <v>14491</v>
      </c>
      <c r="I377" s="1" t="s">
        <v>14492</v>
      </c>
      <c r="J377" s="1" t="s">
        <v>14492</v>
      </c>
      <c r="K377" s="2"/>
      <c r="L377" s="1">
        <v>-5.0</v>
      </c>
      <c r="M377" s="1"/>
      <c r="N377" s="1">
        <v>9.90085</v>
      </c>
      <c r="O377" s="1" t="s">
        <v>13316</v>
      </c>
      <c r="P377" s="1" t="s">
        <v>14493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98</v>
      </c>
      <c r="B378" s="1" t="s">
        <v>1749</v>
      </c>
      <c r="C378" s="3">
        <v>264.0</v>
      </c>
      <c r="D378" s="1">
        <v>0.0</v>
      </c>
      <c r="E378" s="2"/>
      <c r="F378" s="1" t="s">
        <v>30</v>
      </c>
      <c r="G378" s="1" t="s">
        <v>31</v>
      </c>
      <c r="H378" s="1" t="s">
        <v>14494</v>
      </c>
      <c r="I378" s="2"/>
      <c r="J378" s="2"/>
      <c r="K378" s="2"/>
      <c r="L378" s="1">
        <v>0.0</v>
      </c>
      <c r="M378" s="1"/>
      <c r="N378" s="2"/>
      <c r="O378" s="1" t="s">
        <v>13316</v>
      </c>
      <c r="P378" s="1" t="s">
        <v>14495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98</v>
      </c>
      <c r="B379" s="1" t="s">
        <v>1749</v>
      </c>
      <c r="C379" s="1">
        <v>329.0</v>
      </c>
      <c r="D379" s="1">
        <v>0.0</v>
      </c>
      <c r="E379" s="1" t="s">
        <v>14350</v>
      </c>
      <c r="F379" s="1" t="s">
        <v>30</v>
      </c>
      <c r="G379" s="1" t="s">
        <v>31</v>
      </c>
      <c r="H379" s="1" t="s">
        <v>14496</v>
      </c>
      <c r="I379" s="2"/>
      <c r="J379" s="2"/>
      <c r="K379" s="2"/>
      <c r="L379" s="1">
        <v>0.0</v>
      </c>
      <c r="M379" s="1"/>
      <c r="N379" s="2"/>
      <c r="O379" s="1" t="s">
        <v>13316</v>
      </c>
      <c r="P379" s="1" t="s">
        <v>14497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36</v>
      </c>
      <c r="B380" s="1" t="s">
        <v>17</v>
      </c>
      <c r="C380" s="1">
        <v>364.0</v>
      </c>
      <c r="D380" s="1">
        <v>0.0</v>
      </c>
      <c r="E380" s="1" t="s">
        <v>37</v>
      </c>
      <c r="F380" s="1" t="s">
        <v>30</v>
      </c>
      <c r="G380" s="1" t="s">
        <v>31</v>
      </c>
      <c r="H380" s="1" t="s">
        <v>14498</v>
      </c>
      <c r="I380" s="1" t="s">
        <v>14499</v>
      </c>
      <c r="J380" s="1" t="s">
        <v>14499</v>
      </c>
      <c r="K380" s="2"/>
      <c r="L380" s="1">
        <v>-4.0</v>
      </c>
      <c r="M380" s="1"/>
      <c r="N380" s="1">
        <v>10.180516666666668</v>
      </c>
      <c r="O380" s="1" t="s">
        <v>13316</v>
      </c>
      <c r="P380" s="1" t="s">
        <v>14500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29</v>
      </c>
      <c r="B381" s="1" t="s">
        <v>17</v>
      </c>
      <c r="C381" s="3">
        <v>707.0</v>
      </c>
      <c r="D381" s="1">
        <v>0.0</v>
      </c>
      <c r="E381" s="2"/>
      <c r="F381" s="1" t="s">
        <v>30</v>
      </c>
      <c r="G381" s="1" t="s">
        <v>31</v>
      </c>
      <c r="H381" s="1" t="s">
        <v>14501</v>
      </c>
      <c r="I381" s="1" t="s">
        <v>14502</v>
      </c>
      <c r="J381" s="1" t="s">
        <v>14502</v>
      </c>
      <c r="K381" s="2"/>
      <c r="L381" s="1">
        <v>-3.0</v>
      </c>
      <c r="M381" s="1"/>
      <c r="N381" s="1">
        <v>16.614633333333334</v>
      </c>
      <c r="O381" s="1" t="s">
        <v>13316</v>
      </c>
      <c r="P381" s="1" t="s">
        <v>14503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36</v>
      </c>
      <c r="B382" s="1" t="s">
        <v>17</v>
      </c>
      <c r="C382" s="3">
        <v>788.0</v>
      </c>
      <c r="D382" s="1">
        <v>0.0</v>
      </c>
      <c r="E382" s="1" t="s">
        <v>37</v>
      </c>
      <c r="F382" s="1" t="s">
        <v>30</v>
      </c>
      <c r="G382" s="1" t="s">
        <v>31</v>
      </c>
      <c r="H382" s="1" t="s">
        <v>14504</v>
      </c>
      <c r="I382" s="1" t="s">
        <v>14505</v>
      </c>
      <c r="J382" s="1" t="s">
        <v>14505</v>
      </c>
      <c r="K382" s="2"/>
      <c r="L382" s="1">
        <v>-9.0</v>
      </c>
      <c r="M382" s="1"/>
      <c r="N382" s="1">
        <v>10.184283333333333</v>
      </c>
      <c r="O382" s="1" t="s">
        <v>13316</v>
      </c>
      <c r="P382" s="1" t="s">
        <v>14506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36</v>
      </c>
      <c r="B383" s="1" t="s">
        <v>17</v>
      </c>
      <c r="C383" s="3">
        <v>329.0</v>
      </c>
      <c r="D383" s="1">
        <v>0.0</v>
      </c>
      <c r="E383" s="1" t="s">
        <v>37</v>
      </c>
      <c r="F383" s="1" t="s">
        <v>30</v>
      </c>
      <c r="G383" s="1" t="s">
        <v>31</v>
      </c>
      <c r="H383" s="1" t="s">
        <v>14507</v>
      </c>
      <c r="I383" s="1" t="s">
        <v>14508</v>
      </c>
      <c r="J383" s="1" t="s">
        <v>14508</v>
      </c>
      <c r="K383" s="2"/>
      <c r="L383" s="1">
        <v>-8.0</v>
      </c>
      <c r="M383" s="1"/>
      <c r="N383" s="1">
        <v>6.225033333333333</v>
      </c>
      <c r="O383" s="1" t="s">
        <v>13316</v>
      </c>
      <c r="P383" s="1" t="s">
        <v>14509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29</v>
      </c>
      <c r="B384" s="1" t="s">
        <v>17</v>
      </c>
      <c r="C384" s="1">
        <v>658.0</v>
      </c>
      <c r="D384" s="1">
        <v>0.0</v>
      </c>
      <c r="E384" s="2"/>
      <c r="F384" s="1" t="s">
        <v>30</v>
      </c>
      <c r="G384" s="1" t="s">
        <v>31</v>
      </c>
      <c r="H384" s="1" t="s">
        <v>14510</v>
      </c>
      <c r="I384" s="1" t="s">
        <v>14511</v>
      </c>
      <c r="J384" s="1" t="s">
        <v>14511</v>
      </c>
      <c r="K384" s="2"/>
      <c r="L384" s="1">
        <v>-8.0</v>
      </c>
      <c r="M384" s="1"/>
      <c r="N384" s="1">
        <v>11.387933333333333</v>
      </c>
      <c r="O384" s="1" t="s">
        <v>13316</v>
      </c>
      <c r="P384" s="1" t="s">
        <v>14512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36</v>
      </c>
      <c r="B385" s="1" t="s">
        <v>17</v>
      </c>
      <c r="C385" s="3">
        <v>658.0</v>
      </c>
      <c r="D385" s="1">
        <v>0.0</v>
      </c>
      <c r="E385" s="1" t="s">
        <v>37</v>
      </c>
      <c r="F385" s="1" t="s">
        <v>30</v>
      </c>
      <c r="G385" s="1" t="s">
        <v>31</v>
      </c>
      <c r="H385" s="1" t="s">
        <v>14513</v>
      </c>
      <c r="I385" s="1" t="s">
        <v>14514</v>
      </c>
      <c r="J385" s="1" t="s">
        <v>14514</v>
      </c>
      <c r="K385" s="2"/>
      <c r="L385" s="1">
        <v>-2.0</v>
      </c>
      <c r="M385" s="1"/>
      <c r="N385" s="1">
        <v>17.414133333333332</v>
      </c>
      <c r="O385" s="1" t="s">
        <v>13316</v>
      </c>
      <c r="P385" s="1" t="s">
        <v>14515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98</v>
      </c>
      <c r="B386" s="1" t="s">
        <v>1749</v>
      </c>
      <c r="C386" s="1">
        <v>394.0</v>
      </c>
      <c r="D386" s="1">
        <v>0.0</v>
      </c>
      <c r="E386" s="2"/>
      <c r="F386" s="1" t="s">
        <v>30</v>
      </c>
      <c r="G386" s="1" t="s">
        <v>31</v>
      </c>
      <c r="H386" s="1" t="s">
        <v>14516</v>
      </c>
      <c r="I386" s="2"/>
      <c r="J386" s="2"/>
      <c r="K386" s="2"/>
      <c r="L386" s="1">
        <v>0.0</v>
      </c>
      <c r="M386" s="1"/>
      <c r="N386" s="2"/>
      <c r="O386" s="1" t="s">
        <v>13316</v>
      </c>
      <c r="P386" s="1" t="s">
        <v>14517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98</v>
      </c>
      <c r="B387" s="1" t="s">
        <v>1749</v>
      </c>
      <c r="C387" s="1">
        <v>299.0</v>
      </c>
      <c r="D387" s="1">
        <v>0.0</v>
      </c>
      <c r="E387" s="2"/>
      <c r="F387" s="1" t="s">
        <v>30</v>
      </c>
      <c r="G387" s="1" t="s">
        <v>31</v>
      </c>
      <c r="H387" s="1" t="s">
        <v>14518</v>
      </c>
      <c r="I387" s="2"/>
      <c r="J387" s="2"/>
      <c r="K387" s="2"/>
      <c r="L387" s="1">
        <v>0.0</v>
      </c>
      <c r="M387" s="1"/>
      <c r="N387" s="2"/>
      <c r="O387" s="1" t="s">
        <v>13316</v>
      </c>
      <c r="P387" s="1" t="s">
        <v>14287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24</v>
      </c>
      <c r="B388" s="1" t="s">
        <v>17</v>
      </c>
      <c r="C388" s="3">
        <v>247.0</v>
      </c>
      <c r="D388" s="1">
        <v>62.0</v>
      </c>
      <c r="E388" s="2"/>
      <c r="F388" s="1" t="s">
        <v>18</v>
      </c>
      <c r="G388" s="1" t="s">
        <v>31</v>
      </c>
      <c r="H388" s="1" t="s">
        <v>14519</v>
      </c>
      <c r="I388" s="1" t="s">
        <v>14520</v>
      </c>
      <c r="J388" s="1" t="s">
        <v>14520</v>
      </c>
      <c r="K388" s="2"/>
      <c r="L388" s="1">
        <v>0.0</v>
      </c>
      <c r="M388" s="1"/>
      <c r="N388" s="1">
        <v>19.08565</v>
      </c>
      <c r="O388" s="1" t="s">
        <v>4736</v>
      </c>
      <c r="P388" s="1" t="s">
        <v>14521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29</v>
      </c>
      <c r="B389" s="1" t="s">
        <v>17</v>
      </c>
      <c r="C389" s="3">
        <v>976.0</v>
      </c>
      <c r="D389" s="1">
        <v>0.0</v>
      </c>
      <c r="E389" s="2"/>
      <c r="F389" s="1" t="s">
        <v>30</v>
      </c>
      <c r="G389" s="1" t="s">
        <v>31</v>
      </c>
      <c r="H389" s="1" t="s">
        <v>14522</v>
      </c>
      <c r="I389" s="1" t="s">
        <v>14523</v>
      </c>
      <c r="J389" s="1" t="s">
        <v>14523</v>
      </c>
      <c r="K389" s="2"/>
      <c r="L389" s="1">
        <v>1.0</v>
      </c>
      <c r="M389" s="1"/>
      <c r="N389" s="1">
        <v>21.60333333333333</v>
      </c>
      <c r="O389" s="1" t="s">
        <v>13316</v>
      </c>
      <c r="P389" s="1" t="s">
        <v>14524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98</v>
      </c>
      <c r="B390" s="1" t="s">
        <v>17</v>
      </c>
      <c r="C390" s="1">
        <v>528.0</v>
      </c>
      <c r="D390" s="1">
        <v>0.0</v>
      </c>
      <c r="E390" s="1" t="s">
        <v>14525</v>
      </c>
      <c r="F390" s="1" t="s">
        <v>30</v>
      </c>
      <c r="G390" s="1" t="s">
        <v>31</v>
      </c>
      <c r="H390" s="1" t="s">
        <v>14526</v>
      </c>
      <c r="I390" s="1" t="s">
        <v>14527</v>
      </c>
      <c r="J390" s="1" t="s">
        <v>14527</v>
      </c>
      <c r="K390" s="2"/>
      <c r="L390" s="1">
        <v>-1.0</v>
      </c>
      <c r="M390" s="1"/>
      <c r="N390" s="1">
        <v>18.3018</v>
      </c>
      <c r="O390" s="1" t="s">
        <v>13316</v>
      </c>
      <c r="P390" s="1" t="s">
        <v>14528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24</v>
      </c>
      <c r="B391" s="1" t="s">
        <v>17</v>
      </c>
      <c r="C391" s="1">
        <v>183.0</v>
      </c>
      <c r="D391" s="1">
        <v>66.0</v>
      </c>
      <c r="E391" s="2"/>
      <c r="F391" s="1" t="s">
        <v>18</v>
      </c>
      <c r="G391" s="1" t="s">
        <v>19</v>
      </c>
      <c r="H391" s="1" t="s">
        <v>14529</v>
      </c>
      <c r="I391" s="1" t="s">
        <v>14530</v>
      </c>
      <c r="J391" s="1" t="s">
        <v>14530</v>
      </c>
      <c r="K391" s="2"/>
      <c r="L391" s="1">
        <v>-4.0</v>
      </c>
      <c r="M391" s="1"/>
      <c r="N391" s="1">
        <v>15.195116666666667</v>
      </c>
      <c r="O391" s="1" t="s">
        <v>4736</v>
      </c>
      <c r="P391" s="1" t="s">
        <v>8599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36</v>
      </c>
      <c r="B392" s="1" t="s">
        <v>17</v>
      </c>
      <c r="C392" s="1">
        <v>331.0</v>
      </c>
      <c r="D392" s="1">
        <v>0.0</v>
      </c>
      <c r="E392" s="1" t="s">
        <v>37</v>
      </c>
      <c r="F392" s="1" t="s">
        <v>30</v>
      </c>
      <c r="G392" s="1" t="s">
        <v>31</v>
      </c>
      <c r="H392" s="1" t="s">
        <v>14531</v>
      </c>
      <c r="I392" s="1" t="s">
        <v>14532</v>
      </c>
      <c r="J392" s="1" t="s">
        <v>14532</v>
      </c>
      <c r="K392" s="2"/>
      <c r="L392" s="1">
        <v>-6.0</v>
      </c>
      <c r="M392" s="1"/>
      <c r="N392" s="1">
        <v>8.531</v>
      </c>
      <c r="O392" s="1" t="s">
        <v>13316</v>
      </c>
      <c r="P392" s="1" t="s">
        <v>13691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36</v>
      </c>
      <c r="B393" s="1" t="s">
        <v>17</v>
      </c>
      <c r="C393" s="1">
        <v>658.0</v>
      </c>
      <c r="D393" s="1">
        <v>0.0</v>
      </c>
      <c r="E393" s="1" t="s">
        <v>37</v>
      </c>
      <c r="F393" s="1" t="s">
        <v>30</v>
      </c>
      <c r="G393" s="1" t="s">
        <v>31</v>
      </c>
      <c r="H393" s="1" t="s">
        <v>14533</v>
      </c>
      <c r="I393" s="1" t="s">
        <v>14534</v>
      </c>
      <c r="J393" s="1" t="s">
        <v>14534</v>
      </c>
      <c r="K393" s="2"/>
      <c r="L393" s="1">
        <v>-4.0</v>
      </c>
      <c r="M393" s="1"/>
      <c r="N393" s="1">
        <v>15.4438</v>
      </c>
      <c r="O393" s="1" t="s">
        <v>13316</v>
      </c>
      <c r="P393" s="1" t="s">
        <v>14535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36</v>
      </c>
      <c r="B394" s="1" t="s">
        <v>17</v>
      </c>
      <c r="C394" s="1">
        <v>583.0</v>
      </c>
      <c r="D394" s="1">
        <v>0.0</v>
      </c>
      <c r="E394" s="1" t="s">
        <v>37</v>
      </c>
      <c r="F394" s="1" t="s">
        <v>30</v>
      </c>
      <c r="G394" s="1" t="s">
        <v>31</v>
      </c>
      <c r="H394" s="1" t="s">
        <v>14536</v>
      </c>
      <c r="I394" s="1" t="s">
        <v>14537</v>
      </c>
      <c r="J394" s="1" t="s">
        <v>14537</v>
      </c>
      <c r="K394" s="2"/>
      <c r="L394" s="1">
        <v>-7.0</v>
      </c>
      <c r="M394" s="1"/>
      <c r="N394" s="1">
        <v>12.84595</v>
      </c>
      <c r="O394" s="1" t="s">
        <v>13316</v>
      </c>
      <c r="P394" s="1" t="s">
        <v>14538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24</v>
      </c>
      <c r="B395" s="1" t="s">
        <v>17</v>
      </c>
      <c r="C395" s="1">
        <v>558.0</v>
      </c>
      <c r="D395" s="1">
        <v>0.0</v>
      </c>
      <c r="E395" s="1" t="s">
        <v>14028</v>
      </c>
      <c r="F395" s="1" t="s">
        <v>62</v>
      </c>
      <c r="G395" s="1" t="s">
        <v>19</v>
      </c>
      <c r="H395" s="1" t="s">
        <v>14539</v>
      </c>
      <c r="I395" s="1" t="s">
        <v>14540</v>
      </c>
      <c r="J395" s="1" t="s">
        <v>14541</v>
      </c>
      <c r="K395" s="1" t="s">
        <v>14542</v>
      </c>
      <c r="L395" s="1">
        <v>6.0</v>
      </c>
      <c r="M395" s="1">
        <v>0.01065</v>
      </c>
      <c r="N395" s="1">
        <v>26.62535</v>
      </c>
      <c r="O395" s="1" t="s">
        <v>4736</v>
      </c>
      <c r="P395" s="1" t="s">
        <v>14543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36</v>
      </c>
      <c r="B396" s="1" t="s">
        <v>17</v>
      </c>
      <c r="C396" s="1">
        <v>289.0</v>
      </c>
      <c r="D396" s="1">
        <v>0.0</v>
      </c>
      <c r="E396" s="1" t="s">
        <v>37</v>
      </c>
      <c r="F396" s="1" t="s">
        <v>30</v>
      </c>
      <c r="G396" s="1" t="s">
        <v>31</v>
      </c>
      <c r="H396" s="1" t="s">
        <v>14544</v>
      </c>
      <c r="I396" s="1" t="s">
        <v>14545</v>
      </c>
      <c r="J396" s="1" t="s">
        <v>14545</v>
      </c>
      <c r="K396" s="2"/>
      <c r="L396" s="1">
        <v>-7.0</v>
      </c>
      <c r="M396" s="1"/>
      <c r="N396" s="1">
        <v>7.652383333333334</v>
      </c>
      <c r="O396" s="1" t="s">
        <v>13316</v>
      </c>
      <c r="P396" s="1" t="s">
        <v>13575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36</v>
      </c>
      <c r="B397" s="1" t="s">
        <v>17</v>
      </c>
      <c r="C397" s="1">
        <v>394.0</v>
      </c>
      <c r="D397" s="1">
        <v>0.0</v>
      </c>
      <c r="E397" s="1" t="s">
        <v>37</v>
      </c>
      <c r="F397" s="1" t="s">
        <v>30</v>
      </c>
      <c r="G397" s="1" t="s">
        <v>31</v>
      </c>
      <c r="H397" s="1" t="s">
        <v>14546</v>
      </c>
      <c r="I397" s="1" t="s">
        <v>14547</v>
      </c>
      <c r="J397" s="1" t="s">
        <v>14547</v>
      </c>
      <c r="K397" s="2"/>
      <c r="L397" s="1">
        <v>-3.0</v>
      </c>
      <c r="M397" s="1"/>
      <c r="N397" s="1">
        <v>11.312666666666667</v>
      </c>
      <c r="O397" s="1" t="s">
        <v>13316</v>
      </c>
      <c r="P397" s="1" t="s">
        <v>14548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16</v>
      </c>
      <c r="B398" s="1" t="s">
        <v>17</v>
      </c>
      <c r="C398" s="1">
        <v>119.0</v>
      </c>
      <c r="D398" s="1">
        <v>0.0</v>
      </c>
      <c r="E398" s="2"/>
      <c r="F398" s="1" t="s">
        <v>18</v>
      </c>
      <c r="G398" s="1" t="s">
        <v>19</v>
      </c>
      <c r="H398" s="1" t="s">
        <v>14549</v>
      </c>
      <c r="I398" s="1" t="s">
        <v>14550</v>
      </c>
      <c r="J398" s="1" t="s">
        <v>14550</v>
      </c>
      <c r="K398" s="2"/>
      <c r="L398" s="1">
        <v>1.0</v>
      </c>
      <c r="M398" s="1"/>
      <c r="N398" s="1">
        <v>6.021933333333333</v>
      </c>
      <c r="O398" s="1" t="s">
        <v>22</v>
      </c>
      <c r="P398" s="1" t="s">
        <v>14551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24</v>
      </c>
      <c r="B399" s="1" t="s">
        <v>17</v>
      </c>
      <c r="C399" s="1">
        <v>473.0</v>
      </c>
      <c r="D399" s="1">
        <v>0.0</v>
      </c>
      <c r="E399" s="1" t="s">
        <v>14028</v>
      </c>
      <c r="F399" s="1" t="s">
        <v>62</v>
      </c>
      <c r="G399" s="1" t="s">
        <v>31</v>
      </c>
      <c r="H399" s="1" t="s">
        <v>14552</v>
      </c>
      <c r="I399" s="1" t="s">
        <v>14553</v>
      </c>
      <c r="J399" s="1" t="s">
        <v>14554</v>
      </c>
      <c r="K399" s="1" t="s">
        <v>14555</v>
      </c>
      <c r="L399" s="1">
        <v>-11.0</v>
      </c>
      <c r="M399" s="1">
        <v>0.008683333333333333</v>
      </c>
      <c r="N399" s="1">
        <v>20.79725</v>
      </c>
      <c r="O399" s="1" t="s">
        <v>4736</v>
      </c>
      <c r="P399" s="1" t="s">
        <v>14556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24</v>
      </c>
      <c r="B400" s="1" t="s">
        <v>17</v>
      </c>
      <c r="C400" s="1">
        <v>957.0</v>
      </c>
      <c r="D400" s="1">
        <v>0.0</v>
      </c>
      <c r="E400" s="1" t="s">
        <v>14028</v>
      </c>
      <c r="F400" s="1" t="s">
        <v>62</v>
      </c>
      <c r="G400" s="1" t="s">
        <v>31</v>
      </c>
      <c r="H400" s="1" t="s">
        <v>14557</v>
      </c>
      <c r="I400" s="1" t="s">
        <v>14558</v>
      </c>
      <c r="J400" s="1" t="s">
        <v>14559</v>
      </c>
      <c r="K400" s="1" t="s">
        <v>14560</v>
      </c>
      <c r="L400" s="1">
        <v>3.0</v>
      </c>
      <c r="M400" s="1">
        <v>0.009966666666666667</v>
      </c>
      <c r="N400" s="1">
        <v>23.505316666666666</v>
      </c>
      <c r="O400" s="1" t="s">
        <v>4736</v>
      </c>
      <c r="P400" s="1" t="s">
        <v>14561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98</v>
      </c>
      <c r="B401" s="1" t="s">
        <v>17</v>
      </c>
      <c r="C401" s="3">
        <v>422.0</v>
      </c>
      <c r="D401" s="1">
        <v>0.0</v>
      </c>
      <c r="E401" s="1" t="s">
        <v>14562</v>
      </c>
      <c r="F401" s="1" t="s">
        <v>30</v>
      </c>
      <c r="G401" s="1" t="s">
        <v>31</v>
      </c>
      <c r="H401" s="1" t="s">
        <v>14563</v>
      </c>
      <c r="I401" s="1" t="s">
        <v>14564</v>
      </c>
      <c r="J401" s="1" t="s">
        <v>14564</v>
      </c>
      <c r="K401" s="2"/>
      <c r="L401" s="1">
        <v>-6.0</v>
      </c>
      <c r="M401" s="1"/>
      <c r="N401" s="1">
        <v>8.8947</v>
      </c>
      <c r="O401" s="1" t="s">
        <v>13316</v>
      </c>
      <c r="P401" s="1" t="s">
        <v>14565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24</v>
      </c>
      <c r="B402" s="1" t="s">
        <v>17</v>
      </c>
      <c r="C402" s="1">
        <v>309.0</v>
      </c>
      <c r="D402" s="1">
        <v>0.0</v>
      </c>
      <c r="E402" s="1" t="s">
        <v>14028</v>
      </c>
      <c r="F402" s="1" t="s">
        <v>62</v>
      </c>
      <c r="G402" s="1" t="s">
        <v>31</v>
      </c>
      <c r="H402" s="1" t="s">
        <v>14566</v>
      </c>
      <c r="I402" s="1" t="s">
        <v>14567</v>
      </c>
      <c r="J402" s="1" t="s">
        <v>14568</v>
      </c>
      <c r="K402" s="1" t="s">
        <v>14569</v>
      </c>
      <c r="L402" s="1">
        <v>-9.0</v>
      </c>
      <c r="M402" s="1">
        <v>0.018333333333333333</v>
      </c>
      <c r="N402" s="1">
        <v>7.4439166666666665</v>
      </c>
      <c r="O402" s="1" t="s">
        <v>4736</v>
      </c>
      <c r="P402" s="1" t="s">
        <v>4881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36</v>
      </c>
      <c r="B403" s="1" t="s">
        <v>17</v>
      </c>
      <c r="C403" s="1">
        <v>264.0</v>
      </c>
      <c r="D403" s="1">
        <v>0.0</v>
      </c>
      <c r="E403" s="1" t="s">
        <v>37</v>
      </c>
      <c r="F403" s="1" t="s">
        <v>30</v>
      </c>
      <c r="G403" s="1" t="s">
        <v>31</v>
      </c>
      <c r="H403" s="1" t="s">
        <v>14570</v>
      </c>
      <c r="I403" s="1" t="s">
        <v>14571</v>
      </c>
      <c r="J403" s="1" t="s">
        <v>14571</v>
      </c>
      <c r="K403" s="2"/>
      <c r="L403" s="1">
        <v>-6.0</v>
      </c>
      <c r="M403" s="1"/>
      <c r="N403" s="1">
        <v>8.9393</v>
      </c>
      <c r="O403" s="1" t="s">
        <v>13316</v>
      </c>
      <c r="P403" s="1" t="s">
        <v>14572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29</v>
      </c>
      <c r="B404" s="1" t="s">
        <v>17</v>
      </c>
      <c r="C404" s="1">
        <v>469.0</v>
      </c>
      <c r="D404" s="1">
        <v>0.0</v>
      </c>
      <c r="E404" s="2"/>
      <c r="F404" s="1" t="s">
        <v>30</v>
      </c>
      <c r="G404" s="1" t="s">
        <v>31</v>
      </c>
      <c r="H404" s="1" t="s">
        <v>14573</v>
      </c>
      <c r="I404" s="1" t="s">
        <v>14574</v>
      </c>
      <c r="J404" s="1" t="s">
        <v>14574</v>
      </c>
      <c r="K404" s="2"/>
      <c r="L404" s="1">
        <v>-5.0</v>
      </c>
      <c r="M404" s="1"/>
      <c r="N404" s="1">
        <v>9.838133333333333</v>
      </c>
      <c r="O404" s="1" t="s">
        <v>13316</v>
      </c>
      <c r="P404" s="1" t="s">
        <v>14575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29</v>
      </c>
      <c r="B405" s="1" t="s">
        <v>17</v>
      </c>
      <c r="C405" s="3">
        <v>436.0</v>
      </c>
      <c r="D405" s="1">
        <v>0.0</v>
      </c>
      <c r="E405" s="2"/>
      <c r="F405" s="1" t="s">
        <v>30</v>
      </c>
      <c r="G405" s="1" t="s">
        <v>31</v>
      </c>
      <c r="H405" s="1" t="s">
        <v>14576</v>
      </c>
      <c r="I405" s="1" t="s">
        <v>14577</v>
      </c>
      <c r="J405" s="1" t="s">
        <v>14577</v>
      </c>
      <c r="K405" s="2"/>
      <c r="L405" s="1">
        <v>-3.0</v>
      </c>
      <c r="M405" s="1"/>
      <c r="N405" s="1">
        <v>11.144916666666667</v>
      </c>
      <c r="O405" s="1" t="s">
        <v>13316</v>
      </c>
      <c r="P405" s="1" t="s">
        <v>14320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36</v>
      </c>
      <c r="B406" s="1" t="s">
        <v>17</v>
      </c>
      <c r="C406" s="3">
        <v>423.0</v>
      </c>
      <c r="D406" s="1">
        <v>0.0</v>
      </c>
      <c r="E406" s="1" t="s">
        <v>37</v>
      </c>
      <c r="F406" s="1" t="s">
        <v>30</v>
      </c>
      <c r="G406" s="1" t="s">
        <v>31</v>
      </c>
      <c r="H406" s="1" t="s">
        <v>14578</v>
      </c>
      <c r="I406" s="1" t="s">
        <v>14579</v>
      </c>
      <c r="J406" s="1" t="s">
        <v>14579</v>
      </c>
      <c r="K406" s="2"/>
      <c r="L406" s="1">
        <v>-21.0</v>
      </c>
      <c r="M406" s="1"/>
      <c r="N406" s="1">
        <v>7.506966666666667</v>
      </c>
      <c r="O406" s="1" t="s">
        <v>13316</v>
      </c>
      <c r="P406" s="1" t="s">
        <v>14580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24</v>
      </c>
      <c r="B407" s="1" t="s">
        <v>17</v>
      </c>
      <c r="C407" s="1">
        <v>547.0</v>
      </c>
      <c r="D407" s="1">
        <v>0.0</v>
      </c>
      <c r="E407" s="1" t="s">
        <v>14028</v>
      </c>
      <c r="F407" s="1" t="s">
        <v>62</v>
      </c>
      <c r="G407" s="1" t="s">
        <v>31</v>
      </c>
      <c r="H407" s="1" t="s">
        <v>14581</v>
      </c>
      <c r="I407" s="1" t="s">
        <v>14582</v>
      </c>
      <c r="J407" s="1" t="s">
        <v>14583</v>
      </c>
      <c r="K407" s="1" t="s">
        <v>14584</v>
      </c>
      <c r="L407" s="1">
        <v>-3.0</v>
      </c>
      <c r="M407" s="1">
        <v>0.008</v>
      </c>
      <c r="N407" s="1">
        <v>33.44826666666667</v>
      </c>
      <c r="O407" s="1" t="s">
        <v>4736</v>
      </c>
      <c r="P407" s="1" t="s">
        <v>14585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36</v>
      </c>
      <c r="B408" s="1" t="s">
        <v>17</v>
      </c>
      <c r="C408" s="1">
        <v>563.0</v>
      </c>
      <c r="D408" s="1">
        <v>0.0</v>
      </c>
      <c r="E408" s="1" t="s">
        <v>37</v>
      </c>
      <c r="F408" s="1" t="s">
        <v>30</v>
      </c>
      <c r="G408" s="1" t="s">
        <v>31</v>
      </c>
      <c r="H408" s="1" t="s">
        <v>14586</v>
      </c>
      <c r="I408" s="1" t="s">
        <v>14587</v>
      </c>
      <c r="J408" s="1" t="s">
        <v>14587</v>
      </c>
      <c r="K408" s="2"/>
      <c r="L408" s="1">
        <v>2.0</v>
      </c>
      <c r="M408" s="1"/>
      <c r="N408" s="1">
        <v>22.855133333333335</v>
      </c>
      <c r="O408" s="1" t="s">
        <v>13316</v>
      </c>
      <c r="P408" s="1" t="s">
        <v>14588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16</v>
      </c>
      <c r="B409" s="1" t="s">
        <v>17</v>
      </c>
      <c r="C409" s="1">
        <v>618.0</v>
      </c>
      <c r="D409" s="1">
        <v>0.0</v>
      </c>
      <c r="E409" s="2"/>
      <c r="F409" s="1" t="s">
        <v>18</v>
      </c>
      <c r="G409" s="1" t="s">
        <v>19</v>
      </c>
      <c r="H409" s="1" t="s">
        <v>14589</v>
      </c>
      <c r="I409" s="1" t="s">
        <v>14590</v>
      </c>
      <c r="J409" s="1" t="s">
        <v>14590</v>
      </c>
      <c r="K409" s="2"/>
      <c r="L409" s="1">
        <v>-1.0</v>
      </c>
      <c r="M409" s="1"/>
      <c r="N409" s="1">
        <v>8.31345</v>
      </c>
      <c r="O409" s="1" t="s">
        <v>22</v>
      </c>
      <c r="P409" s="1" t="s">
        <v>14591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36</v>
      </c>
      <c r="B410" s="1" t="s">
        <v>17</v>
      </c>
      <c r="C410" s="1">
        <v>1289.0</v>
      </c>
      <c r="D410" s="1">
        <v>0.0</v>
      </c>
      <c r="E410" s="1" t="s">
        <v>37</v>
      </c>
      <c r="F410" s="1" t="s">
        <v>30</v>
      </c>
      <c r="G410" s="1" t="s">
        <v>31</v>
      </c>
      <c r="H410" s="1" t="s">
        <v>14592</v>
      </c>
      <c r="I410" s="1" t="s">
        <v>14593</v>
      </c>
      <c r="J410" s="1" t="s">
        <v>14593</v>
      </c>
      <c r="K410" s="2"/>
      <c r="L410" s="1">
        <v>-2.0</v>
      </c>
      <c r="M410" s="1"/>
      <c r="N410" s="1">
        <v>17.86525</v>
      </c>
      <c r="O410" s="1" t="s">
        <v>13316</v>
      </c>
      <c r="P410" s="1" t="s">
        <v>14594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29</v>
      </c>
      <c r="B411" s="1" t="s">
        <v>17</v>
      </c>
      <c r="C411" s="3">
        <v>692.0</v>
      </c>
      <c r="D411" s="1">
        <v>0.0</v>
      </c>
      <c r="E411" s="2"/>
      <c r="F411" s="1" t="s">
        <v>30</v>
      </c>
      <c r="G411" s="1" t="s">
        <v>31</v>
      </c>
      <c r="H411" s="1" t="s">
        <v>14595</v>
      </c>
      <c r="I411" s="1" t="s">
        <v>14596</v>
      </c>
      <c r="J411" s="1" t="s">
        <v>14596</v>
      </c>
      <c r="K411" s="2"/>
      <c r="L411" s="1">
        <v>2.0</v>
      </c>
      <c r="M411" s="1"/>
      <c r="N411" s="1">
        <v>22.517033333333334</v>
      </c>
      <c r="O411" s="1" t="s">
        <v>13316</v>
      </c>
      <c r="P411" s="1" t="s">
        <v>14597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36</v>
      </c>
      <c r="B412" s="1" t="s">
        <v>17</v>
      </c>
      <c r="C412" s="1">
        <v>329.0</v>
      </c>
      <c r="D412" s="1">
        <v>0.0</v>
      </c>
      <c r="E412" s="1" t="s">
        <v>37</v>
      </c>
      <c r="F412" s="1" t="s">
        <v>30</v>
      </c>
      <c r="G412" s="1" t="s">
        <v>31</v>
      </c>
      <c r="H412" s="1" t="s">
        <v>14598</v>
      </c>
      <c r="I412" s="1" t="s">
        <v>14599</v>
      </c>
      <c r="J412" s="1" t="s">
        <v>14599</v>
      </c>
      <c r="K412" s="2"/>
      <c r="L412" s="1">
        <v>-6.0</v>
      </c>
      <c r="M412" s="1"/>
      <c r="N412" s="1">
        <v>8.020633333333333</v>
      </c>
      <c r="O412" s="1" t="s">
        <v>13316</v>
      </c>
      <c r="P412" s="1" t="s">
        <v>13569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98</v>
      </c>
      <c r="B413" s="1" t="s">
        <v>17</v>
      </c>
      <c r="C413" s="1">
        <v>658.0</v>
      </c>
      <c r="D413" s="1">
        <v>0.0</v>
      </c>
      <c r="E413" s="1" t="s">
        <v>14562</v>
      </c>
      <c r="F413" s="1" t="s">
        <v>30</v>
      </c>
      <c r="G413" s="1" t="s">
        <v>31</v>
      </c>
      <c r="H413" s="1" t="s">
        <v>14600</v>
      </c>
      <c r="I413" s="1" t="s">
        <v>14601</v>
      </c>
      <c r="J413" s="1" t="s">
        <v>14601</v>
      </c>
      <c r="K413" s="2"/>
      <c r="L413" s="1">
        <v>-8.0</v>
      </c>
      <c r="M413" s="1"/>
      <c r="N413" s="1">
        <v>11.094616666666667</v>
      </c>
      <c r="O413" s="1" t="s">
        <v>13316</v>
      </c>
      <c r="P413" s="1" t="s">
        <v>14602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16</v>
      </c>
      <c r="B414" s="1" t="s">
        <v>17</v>
      </c>
      <c r="C414" s="1">
        <v>498.0</v>
      </c>
      <c r="D414" s="1">
        <v>0.0</v>
      </c>
      <c r="E414" s="2"/>
      <c r="F414" s="1" t="s">
        <v>18</v>
      </c>
      <c r="G414" s="1" t="s">
        <v>19</v>
      </c>
      <c r="H414" s="1" t="s">
        <v>14603</v>
      </c>
      <c r="I414" s="1" t="s">
        <v>14604</v>
      </c>
      <c r="J414" s="1" t="s">
        <v>14604</v>
      </c>
      <c r="K414" s="2"/>
      <c r="L414" s="1">
        <v>-3.0</v>
      </c>
      <c r="M414" s="1"/>
      <c r="N414" s="1">
        <v>1.4986</v>
      </c>
      <c r="O414" s="1" t="s">
        <v>22</v>
      </c>
      <c r="P414" s="1" t="s">
        <v>14605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98</v>
      </c>
      <c r="B415" s="1" t="s">
        <v>17</v>
      </c>
      <c r="C415" s="1">
        <v>404.0</v>
      </c>
      <c r="D415" s="1">
        <v>0.0</v>
      </c>
      <c r="E415" s="1" t="s">
        <v>14606</v>
      </c>
      <c r="F415" s="1" t="s">
        <v>30</v>
      </c>
      <c r="G415" s="1" t="s">
        <v>31</v>
      </c>
      <c r="H415" s="1" t="s">
        <v>14607</v>
      </c>
      <c r="I415" s="1" t="s">
        <v>14608</v>
      </c>
      <c r="J415" s="1" t="s">
        <v>14608</v>
      </c>
      <c r="K415" s="2"/>
      <c r="L415" s="1">
        <v>-4.0</v>
      </c>
      <c r="M415" s="1"/>
      <c r="N415" s="1">
        <v>10.945066666666667</v>
      </c>
      <c r="O415" s="1" t="s">
        <v>13316</v>
      </c>
      <c r="P415" s="1" t="s">
        <v>14609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36</v>
      </c>
      <c r="B416" s="1" t="s">
        <v>17</v>
      </c>
      <c r="C416" s="3">
        <v>346.0</v>
      </c>
      <c r="D416" s="1">
        <v>0.0</v>
      </c>
      <c r="E416" s="1" t="s">
        <v>37</v>
      </c>
      <c r="F416" s="1" t="s">
        <v>30</v>
      </c>
      <c r="G416" s="1" t="s">
        <v>31</v>
      </c>
      <c r="H416" s="1" t="s">
        <v>14610</v>
      </c>
      <c r="I416" s="1" t="s">
        <v>14611</v>
      </c>
      <c r="J416" s="1" t="s">
        <v>14611</v>
      </c>
      <c r="K416" s="2"/>
      <c r="L416" s="1">
        <v>-6.0</v>
      </c>
      <c r="M416" s="1"/>
      <c r="N416" s="1">
        <v>8.017333333333333</v>
      </c>
      <c r="O416" s="1" t="s">
        <v>13316</v>
      </c>
      <c r="P416" s="1" t="s">
        <v>14612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36</v>
      </c>
      <c r="B417" s="1" t="s">
        <v>17</v>
      </c>
      <c r="C417" s="1">
        <v>1999.0</v>
      </c>
      <c r="D417" s="1">
        <v>0.0</v>
      </c>
      <c r="E417" s="1" t="s">
        <v>37</v>
      </c>
      <c r="F417" s="1" t="s">
        <v>30</v>
      </c>
      <c r="G417" s="1" t="s">
        <v>31</v>
      </c>
      <c r="H417" s="1" t="s">
        <v>14613</v>
      </c>
      <c r="I417" s="1" t="s">
        <v>14614</v>
      </c>
      <c r="J417" s="1" t="s">
        <v>14614</v>
      </c>
      <c r="K417" s="2"/>
      <c r="L417" s="1">
        <v>-41.0</v>
      </c>
      <c r="M417" s="1"/>
      <c r="N417" s="1">
        <v>247.20298333333332</v>
      </c>
      <c r="O417" s="1" t="s">
        <v>13316</v>
      </c>
      <c r="P417" s="1" t="s">
        <v>14615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98</v>
      </c>
      <c r="B418" s="1" t="s">
        <v>354</v>
      </c>
      <c r="C418" s="1">
        <v>364.0</v>
      </c>
      <c r="D418" s="1">
        <v>0.0</v>
      </c>
      <c r="E418" s="1" t="s">
        <v>12845</v>
      </c>
      <c r="F418" s="1" t="s">
        <v>30</v>
      </c>
      <c r="G418" s="1" t="s">
        <v>31</v>
      </c>
      <c r="H418" s="1" t="s">
        <v>14616</v>
      </c>
      <c r="I418" s="1" t="s">
        <v>14617</v>
      </c>
      <c r="J418" s="1" t="s">
        <v>14617</v>
      </c>
      <c r="K418" s="2"/>
      <c r="L418" s="1">
        <v>-7.0</v>
      </c>
      <c r="M418" s="1"/>
      <c r="N418" s="1">
        <v>7.312866666666666</v>
      </c>
      <c r="O418" s="1" t="s">
        <v>13316</v>
      </c>
      <c r="P418" s="1" t="s">
        <v>14618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16</v>
      </c>
      <c r="B419" s="1" t="s">
        <v>17</v>
      </c>
      <c r="C419" s="1">
        <v>249.0</v>
      </c>
      <c r="D419" s="1">
        <v>0.0</v>
      </c>
      <c r="E419" s="2"/>
      <c r="F419" s="1" t="s">
        <v>18</v>
      </c>
      <c r="G419" s="1" t="s">
        <v>19</v>
      </c>
      <c r="H419" s="1" t="s">
        <v>14619</v>
      </c>
      <c r="I419" s="1" t="s">
        <v>14620</v>
      </c>
      <c r="J419" s="1" t="s">
        <v>14620</v>
      </c>
      <c r="K419" s="2"/>
      <c r="L419" s="1">
        <v>0.0</v>
      </c>
      <c r="M419" s="1"/>
      <c r="N419" s="1">
        <v>5.9757</v>
      </c>
      <c r="O419" s="1" t="s">
        <v>22</v>
      </c>
      <c r="P419" s="1" t="s">
        <v>14621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29</v>
      </c>
      <c r="B420" s="1" t="s">
        <v>354</v>
      </c>
      <c r="C420" s="1">
        <v>1320.0</v>
      </c>
      <c r="D420" s="1">
        <v>0.0</v>
      </c>
      <c r="E420" s="2"/>
      <c r="F420" s="1" t="s">
        <v>30</v>
      </c>
      <c r="G420" s="1" t="s">
        <v>31</v>
      </c>
      <c r="H420" s="1" t="s">
        <v>14622</v>
      </c>
      <c r="I420" s="1" t="s">
        <v>14623</v>
      </c>
      <c r="J420" s="1" t="s">
        <v>14623</v>
      </c>
      <c r="K420" s="2"/>
      <c r="L420" s="1">
        <v>1.0</v>
      </c>
      <c r="M420" s="1"/>
      <c r="N420" s="1">
        <v>21.145433333333333</v>
      </c>
      <c r="O420" s="1" t="s">
        <v>13316</v>
      </c>
      <c r="P420" s="1" t="s">
        <v>14624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29</v>
      </c>
      <c r="B421" s="1" t="s">
        <v>354</v>
      </c>
      <c r="C421" s="1">
        <v>324.0</v>
      </c>
      <c r="D421" s="1">
        <v>0.0</v>
      </c>
      <c r="E421" s="2"/>
      <c r="F421" s="1" t="s">
        <v>30</v>
      </c>
      <c r="G421" s="1" t="s">
        <v>31</v>
      </c>
      <c r="H421" s="1" t="s">
        <v>14625</v>
      </c>
      <c r="I421" s="1" t="s">
        <v>14626</v>
      </c>
      <c r="J421" s="1" t="s">
        <v>14626</v>
      </c>
      <c r="K421" s="2"/>
      <c r="L421" s="1">
        <v>0.0</v>
      </c>
      <c r="M421" s="1"/>
      <c r="N421" s="1">
        <v>8.464183333333333</v>
      </c>
      <c r="O421" s="1" t="s">
        <v>13316</v>
      </c>
      <c r="P421" s="1" t="s">
        <v>14627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29</v>
      </c>
      <c r="B422" s="1" t="s">
        <v>17</v>
      </c>
      <c r="C422" s="1">
        <v>264.0</v>
      </c>
      <c r="D422" s="1">
        <v>0.0</v>
      </c>
      <c r="E422" s="2"/>
      <c r="F422" s="1" t="s">
        <v>30</v>
      </c>
      <c r="G422" s="1" t="s">
        <v>31</v>
      </c>
      <c r="H422" s="1" t="s">
        <v>14628</v>
      </c>
      <c r="I422" s="1" t="s">
        <v>14629</v>
      </c>
      <c r="J422" s="1" t="s">
        <v>14629</v>
      </c>
      <c r="K422" s="2"/>
      <c r="L422" s="1">
        <v>-7.0</v>
      </c>
      <c r="M422" s="1"/>
      <c r="N422" s="1">
        <v>7.544066666666667</v>
      </c>
      <c r="O422" s="1" t="s">
        <v>13316</v>
      </c>
      <c r="P422" s="1" t="s">
        <v>14630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98</v>
      </c>
      <c r="B423" s="1" t="s">
        <v>17</v>
      </c>
      <c r="C423" s="1">
        <v>626.0</v>
      </c>
      <c r="D423" s="1">
        <v>0.0</v>
      </c>
      <c r="E423" s="1" t="s">
        <v>8262</v>
      </c>
      <c r="F423" s="1" t="s">
        <v>30</v>
      </c>
      <c r="G423" s="1" t="s">
        <v>31</v>
      </c>
      <c r="H423" s="1" t="s">
        <v>14631</v>
      </c>
      <c r="I423" s="1" t="s">
        <v>14632</v>
      </c>
      <c r="J423" s="1" t="s">
        <v>14632</v>
      </c>
      <c r="K423" s="2"/>
      <c r="L423" s="1">
        <v>-4.0</v>
      </c>
      <c r="M423" s="1"/>
      <c r="N423" s="1">
        <v>15.012283333333333</v>
      </c>
      <c r="O423" s="1" t="s">
        <v>13316</v>
      </c>
      <c r="P423" s="1" t="s">
        <v>14633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98</v>
      </c>
      <c r="B424" s="1" t="s">
        <v>17</v>
      </c>
      <c r="C424" s="1">
        <v>369.0</v>
      </c>
      <c r="D424" s="1">
        <v>0.0</v>
      </c>
      <c r="E424" s="1" t="s">
        <v>8262</v>
      </c>
      <c r="F424" s="1" t="s">
        <v>30</v>
      </c>
      <c r="G424" s="1" t="s">
        <v>31</v>
      </c>
      <c r="H424" s="1" t="s">
        <v>14634</v>
      </c>
      <c r="I424" s="1" t="s">
        <v>14635</v>
      </c>
      <c r="J424" s="1" t="s">
        <v>14635</v>
      </c>
      <c r="K424" s="2"/>
      <c r="L424" s="1">
        <v>-2.0</v>
      </c>
      <c r="M424" s="1"/>
      <c r="N424" s="1">
        <v>12.862066666666667</v>
      </c>
      <c r="O424" s="1" t="s">
        <v>13316</v>
      </c>
      <c r="P424" s="1" t="s">
        <v>14636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36</v>
      </c>
      <c r="B425" s="1" t="s">
        <v>17</v>
      </c>
      <c r="C425" s="1">
        <v>299.0</v>
      </c>
      <c r="D425" s="1">
        <v>0.0</v>
      </c>
      <c r="E425" s="1" t="s">
        <v>37</v>
      </c>
      <c r="F425" s="1" t="s">
        <v>30</v>
      </c>
      <c r="G425" s="1" t="s">
        <v>31</v>
      </c>
      <c r="H425" s="1" t="s">
        <v>14637</v>
      </c>
      <c r="I425" s="1" t="s">
        <v>14638</v>
      </c>
      <c r="J425" s="1" t="s">
        <v>14638</v>
      </c>
      <c r="K425" s="2"/>
      <c r="L425" s="1">
        <v>-1.0</v>
      </c>
      <c r="M425" s="1"/>
      <c r="N425" s="1">
        <v>13.618383333333334</v>
      </c>
      <c r="O425" s="1" t="s">
        <v>13316</v>
      </c>
      <c r="P425" s="1" t="s">
        <v>14337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36</v>
      </c>
      <c r="B426" s="1" t="s">
        <v>17</v>
      </c>
      <c r="C426" s="3">
        <v>394.0</v>
      </c>
      <c r="D426" s="1">
        <v>0.0</v>
      </c>
      <c r="E426" s="1" t="s">
        <v>37</v>
      </c>
      <c r="F426" s="1" t="s">
        <v>30</v>
      </c>
      <c r="G426" s="1" t="s">
        <v>31</v>
      </c>
      <c r="H426" s="1" t="s">
        <v>14639</v>
      </c>
      <c r="I426" s="1" t="s">
        <v>14640</v>
      </c>
      <c r="J426" s="1" t="s">
        <v>14640</v>
      </c>
      <c r="K426" s="2"/>
      <c r="L426" s="1">
        <v>-2.0</v>
      </c>
      <c r="M426" s="1"/>
      <c r="N426" s="1">
        <v>12.1845</v>
      </c>
      <c r="O426" s="1" t="s">
        <v>13316</v>
      </c>
      <c r="P426" s="1" t="s">
        <v>14641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36</v>
      </c>
      <c r="B427" s="1" t="s">
        <v>17</v>
      </c>
      <c r="C427" s="1">
        <v>264.0</v>
      </c>
      <c r="D427" s="1">
        <v>0.0</v>
      </c>
      <c r="E427" s="1" t="s">
        <v>37</v>
      </c>
      <c r="F427" s="1" t="s">
        <v>30</v>
      </c>
      <c r="G427" s="1" t="s">
        <v>31</v>
      </c>
      <c r="H427" s="1" t="s">
        <v>14642</v>
      </c>
      <c r="I427" s="1" t="s">
        <v>14643</v>
      </c>
      <c r="J427" s="1" t="s">
        <v>14643</v>
      </c>
      <c r="K427" s="2"/>
      <c r="L427" s="1">
        <v>-6.0</v>
      </c>
      <c r="M427" s="1"/>
      <c r="N427" s="1">
        <v>8.28725</v>
      </c>
      <c r="O427" s="1" t="s">
        <v>13316</v>
      </c>
      <c r="P427" s="1" t="s">
        <v>14644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29</v>
      </c>
      <c r="B428" s="1" t="s">
        <v>17</v>
      </c>
      <c r="C428" s="3">
        <v>264.0</v>
      </c>
      <c r="D428" s="1">
        <v>0.0</v>
      </c>
      <c r="E428" s="2"/>
      <c r="F428" s="1" t="s">
        <v>30</v>
      </c>
      <c r="G428" s="1" t="s">
        <v>31</v>
      </c>
      <c r="H428" s="1" t="s">
        <v>14645</v>
      </c>
      <c r="I428" s="1" t="s">
        <v>14646</v>
      </c>
      <c r="J428" s="1" t="s">
        <v>14646</v>
      </c>
      <c r="K428" s="2"/>
      <c r="L428" s="1">
        <v>-6.0</v>
      </c>
      <c r="M428" s="1"/>
      <c r="N428" s="1">
        <v>8.865483333333334</v>
      </c>
      <c r="O428" s="1" t="s">
        <v>13316</v>
      </c>
      <c r="P428" s="1" t="s">
        <v>14647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29</v>
      </c>
      <c r="B429" s="1" t="s">
        <v>17</v>
      </c>
      <c r="C429" s="1">
        <v>264.0</v>
      </c>
      <c r="D429" s="1">
        <v>0.0</v>
      </c>
      <c r="E429" s="2"/>
      <c r="F429" s="1" t="s">
        <v>30</v>
      </c>
      <c r="G429" s="1" t="s">
        <v>31</v>
      </c>
      <c r="H429" s="1" t="s">
        <v>14648</v>
      </c>
      <c r="I429" s="1" t="s">
        <v>14649</v>
      </c>
      <c r="J429" s="1" t="s">
        <v>14649</v>
      </c>
      <c r="K429" s="2"/>
      <c r="L429" s="1">
        <v>-7.0</v>
      </c>
      <c r="M429" s="1"/>
      <c r="N429" s="1">
        <v>7.681766666666666</v>
      </c>
      <c r="O429" s="1" t="s">
        <v>13316</v>
      </c>
      <c r="P429" s="1" t="s">
        <v>14650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24</v>
      </c>
      <c r="B430" s="1" t="s">
        <v>17</v>
      </c>
      <c r="C430" s="1">
        <v>349.0</v>
      </c>
      <c r="D430" s="1">
        <v>0.0</v>
      </c>
      <c r="E430" s="1" t="s">
        <v>14028</v>
      </c>
      <c r="F430" s="1" t="s">
        <v>62</v>
      </c>
      <c r="G430" s="1" t="s">
        <v>31</v>
      </c>
      <c r="H430" s="1" t="s">
        <v>14651</v>
      </c>
      <c r="I430" s="1" t="s">
        <v>14652</v>
      </c>
      <c r="J430" s="1" t="s">
        <v>14653</v>
      </c>
      <c r="K430" s="1" t="s">
        <v>14654</v>
      </c>
      <c r="L430" s="1">
        <v>-12.0</v>
      </c>
      <c r="M430" s="1">
        <v>0.022266666666666667</v>
      </c>
      <c r="N430" s="1">
        <v>5.701016666666667</v>
      </c>
      <c r="O430" s="1" t="s">
        <v>4736</v>
      </c>
      <c r="P430" s="1" t="s">
        <v>14655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98</v>
      </c>
      <c r="B431" s="1" t="s">
        <v>17</v>
      </c>
      <c r="C431" s="1">
        <v>329.0</v>
      </c>
      <c r="D431" s="1">
        <v>0.0</v>
      </c>
      <c r="E431" s="1" t="s">
        <v>14656</v>
      </c>
      <c r="F431" s="1" t="s">
        <v>30</v>
      </c>
      <c r="G431" s="1" t="s">
        <v>31</v>
      </c>
      <c r="H431" s="1" t="s">
        <v>14657</v>
      </c>
      <c r="I431" s="1" t="s">
        <v>14658</v>
      </c>
      <c r="J431" s="1" t="s">
        <v>14658</v>
      </c>
      <c r="K431" s="2"/>
      <c r="L431" s="1">
        <v>-7.0</v>
      </c>
      <c r="M431" s="1"/>
      <c r="N431" s="1">
        <v>7.567566666666667</v>
      </c>
      <c r="O431" s="1" t="s">
        <v>13316</v>
      </c>
      <c r="P431" s="1" t="s">
        <v>14659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36</v>
      </c>
      <c r="B432" s="1" t="s">
        <v>17</v>
      </c>
      <c r="C432" s="3">
        <v>264.0</v>
      </c>
      <c r="D432" s="1">
        <v>0.0</v>
      </c>
      <c r="E432" s="1" t="s">
        <v>37</v>
      </c>
      <c r="F432" s="1" t="s">
        <v>30</v>
      </c>
      <c r="G432" s="1" t="s">
        <v>31</v>
      </c>
      <c r="H432" s="1" t="s">
        <v>14660</v>
      </c>
      <c r="I432" s="1" t="s">
        <v>14661</v>
      </c>
      <c r="J432" s="1" t="s">
        <v>14661</v>
      </c>
      <c r="K432" s="2"/>
      <c r="L432" s="1">
        <v>-8.0</v>
      </c>
      <c r="M432" s="1"/>
      <c r="N432" s="1">
        <v>6.742666666666667</v>
      </c>
      <c r="O432" s="1" t="s">
        <v>13316</v>
      </c>
      <c r="P432" s="1" t="s">
        <v>14662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16</v>
      </c>
      <c r="B433" s="1" t="s">
        <v>17</v>
      </c>
      <c r="C433" s="1">
        <v>249.0</v>
      </c>
      <c r="D433" s="1">
        <v>0.0</v>
      </c>
      <c r="E433" s="2"/>
      <c r="F433" s="1" t="s">
        <v>18</v>
      </c>
      <c r="G433" s="1" t="s">
        <v>19</v>
      </c>
      <c r="H433" s="1" t="s">
        <v>14663</v>
      </c>
      <c r="I433" s="1" t="s">
        <v>14664</v>
      </c>
      <c r="J433" s="1" t="s">
        <v>14664</v>
      </c>
      <c r="K433" s="2"/>
      <c r="L433" s="1">
        <v>0.0</v>
      </c>
      <c r="M433" s="1"/>
      <c r="N433" s="1">
        <v>4.719533333333334</v>
      </c>
      <c r="O433" s="1" t="s">
        <v>22</v>
      </c>
      <c r="P433" s="1" t="s">
        <v>14665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98</v>
      </c>
      <c r="B434" s="1" t="s">
        <v>17</v>
      </c>
      <c r="C434" s="3">
        <v>264.0</v>
      </c>
      <c r="D434" s="1">
        <v>0.0</v>
      </c>
      <c r="E434" s="1" t="s">
        <v>13576</v>
      </c>
      <c r="F434" s="1" t="s">
        <v>30</v>
      </c>
      <c r="G434" s="1" t="s">
        <v>31</v>
      </c>
      <c r="H434" s="1" t="s">
        <v>14666</v>
      </c>
      <c r="I434" s="1" t="s">
        <v>14667</v>
      </c>
      <c r="J434" s="1" t="s">
        <v>14667</v>
      </c>
      <c r="K434" s="2"/>
      <c r="L434" s="1">
        <v>-8.0</v>
      </c>
      <c r="M434" s="1"/>
      <c r="N434" s="1">
        <v>6.38105</v>
      </c>
      <c r="O434" s="1" t="s">
        <v>13316</v>
      </c>
      <c r="P434" s="1" t="s">
        <v>14668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36</v>
      </c>
      <c r="B435" s="1" t="s">
        <v>17</v>
      </c>
      <c r="C435" s="1">
        <v>547.0</v>
      </c>
      <c r="D435" s="1">
        <v>0.0</v>
      </c>
      <c r="E435" s="1" t="s">
        <v>37</v>
      </c>
      <c r="F435" s="1" t="s">
        <v>30</v>
      </c>
      <c r="G435" s="1" t="s">
        <v>31</v>
      </c>
      <c r="H435" s="1" t="s">
        <v>14669</v>
      </c>
      <c r="I435" s="1" t="s">
        <v>14670</v>
      </c>
      <c r="J435" s="1" t="s">
        <v>14670</v>
      </c>
      <c r="K435" s="2"/>
      <c r="L435" s="1">
        <v>-11.0</v>
      </c>
      <c r="M435" s="1"/>
      <c r="N435" s="1">
        <v>8.99125</v>
      </c>
      <c r="O435" s="1" t="s">
        <v>13316</v>
      </c>
      <c r="P435" s="1" t="s">
        <v>14671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29</v>
      </c>
      <c r="B436" s="1" t="s">
        <v>17</v>
      </c>
      <c r="C436" s="1">
        <v>364.0</v>
      </c>
      <c r="D436" s="1">
        <v>0.0</v>
      </c>
      <c r="E436" s="2"/>
      <c r="F436" s="1" t="s">
        <v>30</v>
      </c>
      <c r="G436" s="1" t="s">
        <v>31</v>
      </c>
      <c r="H436" s="1" t="s">
        <v>14672</v>
      </c>
      <c r="I436" s="1" t="s">
        <v>14673</v>
      </c>
      <c r="J436" s="1" t="s">
        <v>14673</v>
      </c>
      <c r="K436" s="2"/>
      <c r="L436" s="1">
        <v>-8.0</v>
      </c>
      <c r="M436" s="1"/>
      <c r="N436" s="1">
        <v>6.802366666666667</v>
      </c>
      <c r="O436" s="1" t="s">
        <v>13316</v>
      </c>
      <c r="P436" s="1" t="s">
        <v>14674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29</v>
      </c>
      <c r="B437" s="1" t="s">
        <v>17</v>
      </c>
      <c r="C437" s="1">
        <v>364.0</v>
      </c>
      <c r="D437" s="1">
        <v>0.0</v>
      </c>
      <c r="E437" s="2"/>
      <c r="F437" s="1" t="s">
        <v>30</v>
      </c>
      <c r="G437" s="1" t="s">
        <v>31</v>
      </c>
      <c r="H437" s="1" t="s">
        <v>14675</v>
      </c>
      <c r="I437" s="1" t="s">
        <v>14676</v>
      </c>
      <c r="J437" s="1" t="s">
        <v>14676</v>
      </c>
      <c r="K437" s="2"/>
      <c r="L437" s="1">
        <v>-6.0</v>
      </c>
      <c r="M437" s="1"/>
      <c r="N437" s="1">
        <v>8.433466666666666</v>
      </c>
      <c r="O437" s="1" t="s">
        <v>13316</v>
      </c>
      <c r="P437" s="1" t="s">
        <v>14677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36</v>
      </c>
      <c r="B438" s="1" t="s">
        <v>17</v>
      </c>
      <c r="C438" s="1">
        <v>329.0</v>
      </c>
      <c r="D438" s="1">
        <v>0.0</v>
      </c>
      <c r="E438" s="1" t="s">
        <v>37</v>
      </c>
      <c r="F438" s="1" t="s">
        <v>30</v>
      </c>
      <c r="G438" s="1" t="s">
        <v>31</v>
      </c>
      <c r="H438" s="1" t="s">
        <v>14678</v>
      </c>
      <c r="I438" s="1" t="s">
        <v>14679</v>
      </c>
      <c r="J438" s="1" t="s">
        <v>14679</v>
      </c>
      <c r="K438" s="2"/>
      <c r="L438" s="1">
        <v>-8.0</v>
      </c>
      <c r="M438" s="1"/>
      <c r="N438" s="1">
        <v>6.129866666666667</v>
      </c>
      <c r="O438" s="1" t="s">
        <v>13316</v>
      </c>
      <c r="P438" s="1" t="s">
        <v>13569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36</v>
      </c>
      <c r="B439" s="1" t="s">
        <v>17</v>
      </c>
      <c r="C439" s="1">
        <v>394.0</v>
      </c>
      <c r="D439" s="1">
        <v>0.0</v>
      </c>
      <c r="E439" s="1" t="s">
        <v>37</v>
      </c>
      <c r="F439" s="1" t="s">
        <v>30</v>
      </c>
      <c r="G439" s="1" t="s">
        <v>31</v>
      </c>
      <c r="H439" s="1" t="s">
        <v>14680</v>
      </c>
      <c r="I439" s="1" t="s">
        <v>14681</v>
      </c>
      <c r="J439" s="1" t="s">
        <v>14681</v>
      </c>
      <c r="K439" s="2"/>
      <c r="L439" s="1">
        <v>-3.0</v>
      </c>
      <c r="M439" s="1"/>
      <c r="N439" s="1">
        <v>11.301916666666667</v>
      </c>
      <c r="O439" s="1" t="s">
        <v>13316</v>
      </c>
      <c r="P439" s="1" t="s">
        <v>13801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36</v>
      </c>
      <c r="B440" s="1" t="s">
        <v>17</v>
      </c>
      <c r="C440" s="1">
        <v>264.0</v>
      </c>
      <c r="D440" s="1">
        <v>0.0</v>
      </c>
      <c r="E440" s="1" t="s">
        <v>37</v>
      </c>
      <c r="F440" s="1" t="s">
        <v>30</v>
      </c>
      <c r="G440" s="1" t="s">
        <v>31</v>
      </c>
      <c r="H440" s="1" t="s">
        <v>14682</v>
      </c>
      <c r="I440" s="1" t="s">
        <v>14683</v>
      </c>
      <c r="J440" s="1" t="s">
        <v>14683</v>
      </c>
      <c r="K440" s="2"/>
      <c r="L440" s="1">
        <v>-5.0</v>
      </c>
      <c r="M440" s="1"/>
      <c r="N440" s="1">
        <v>9.103133333333334</v>
      </c>
      <c r="O440" s="1" t="s">
        <v>13316</v>
      </c>
      <c r="P440" s="1" t="s">
        <v>13798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98</v>
      </c>
      <c r="B441" s="1" t="s">
        <v>17</v>
      </c>
      <c r="C441" s="1">
        <v>364.0</v>
      </c>
      <c r="D441" s="1">
        <v>0.0</v>
      </c>
      <c r="E441" s="1" t="s">
        <v>14201</v>
      </c>
      <c r="F441" s="1" t="s">
        <v>30</v>
      </c>
      <c r="G441" s="1" t="s">
        <v>31</v>
      </c>
      <c r="H441" s="1" t="s">
        <v>14684</v>
      </c>
      <c r="I441" s="1" t="s">
        <v>14685</v>
      </c>
      <c r="J441" s="1" t="s">
        <v>14685</v>
      </c>
      <c r="K441" s="2"/>
      <c r="L441" s="1">
        <v>-8.0</v>
      </c>
      <c r="M441" s="1"/>
      <c r="N441" s="1">
        <v>6.3463666666666665</v>
      </c>
      <c r="O441" s="1" t="s">
        <v>13316</v>
      </c>
      <c r="P441" s="1" t="s">
        <v>14686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16</v>
      </c>
      <c r="B442" s="1" t="s">
        <v>17</v>
      </c>
      <c r="C442" s="1">
        <v>238.0</v>
      </c>
      <c r="D442" s="1">
        <v>0.0</v>
      </c>
      <c r="E442" s="2"/>
      <c r="F442" s="1" t="s">
        <v>18</v>
      </c>
      <c r="G442" s="1" t="s">
        <v>19</v>
      </c>
      <c r="H442" s="1" t="s">
        <v>14687</v>
      </c>
      <c r="I442" s="1" t="s">
        <v>14688</v>
      </c>
      <c r="J442" s="1" t="s">
        <v>14688</v>
      </c>
      <c r="K442" s="2"/>
      <c r="L442" s="1">
        <v>2.0</v>
      </c>
      <c r="M442" s="1"/>
      <c r="N442" s="1">
        <v>7.9988</v>
      </c>
      <c r="O442" s="1" t="s">
        <v>22</v>
      </c>
      <c r="P442" s="1" t="s">
        <v>14689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16</v>
      </c>
      <c r="B443" s="1" t="s">
        <v>17</v>
      </c>
      <c r="C443" s="1">
        <v>59.0</v>
      </c>
      <c r="D443" s="1">
        <v>0.0</v>
      </c>
      <c r="E443" s="2"/>
      <c r="F443" s="1" t="s">
        <v>18</v>
      </c>
      <c r="G443" s="1" t="s">
        <v>19</v>
      </c>
      <c r="H443" s="1" t="s">
        <v>14690</v>
      </c>
      <c r="I443" s="1" t="s">
        <v>14691</v>
      </c>
      <c r="J443" s="1" t="s">
        <v>14691</v>
      </c>
      <c r="K443" s="2"/>
      <c r="L443" s="1">
        <v>-4.0</v>
      </c>
      <c r="M443" s="1"/>
      <c r="N443" s="1">
        <v>0.23505</v>
      </c>
      <c r="O443" s="1" t="s">
        <v>22</v>
      </c>
      <c r="P443" s="1" t="s">
        <v>14692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36</v>
      </c>
      <c r="B444" s="1" t="s">
        <v>17</v>
      </c>
      <c r="C444" s="1">
        <v>329.0</v>
      </c>
      <c r="D444" s="1">
        <v>0.0</v>
      </c>
      <c r="E444" s="1" t="s">
        <v>37</v>
      </c>
      <c r="F444" s="1" t="s">
        <v>30</v>
      </c>
      <c r="G444" s="1" t="s">
        <v>31</v>
      </c>
      <c r="H444" s="1" t="s">
        <v>14693</v>
      </c>
      <c r="I444" s="1" t="s">
        <v>14694</v>
      </c>
      <c r="J444" s="1" t="s">
        <v>14694</v>
      </c>
      <c r="K444" s="2"/>
      <c r="L444" s="1">
        <v>-6.0</v>
      </c>
      <c r="M444" s="1"/>
      <c r="N444" s="1">
        <v>8.22085</v>
      </c>
      <c r="O444" s="1" t="s">
        <v>13316</v>
      </c>
      <c r="P444" s="1" t="s">
        <v>13512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36</v>
      </c>
      <c r="B445" s="1" t="s">
        <v>17</v>
      </c>
      <c r="C445" s="1">
        <v>264.0</v>
      </c>
      <c r="D445" s="1">
        <v>0.0</v>
      </c>
      <c r="E445" s="1" t="s">
        <v>37</v>
      </c>
      <c r="F445" s="1" t="s">
        <v>30</v>
      </c>
      <c r="G445" s="1" t="s">
        <v>31</v>
      </c>
      <c r="H445" s="1" t="s">
        <v>14695</v>
      </c>
      <c r="I445" s="1" t="s">
        <v>14696</v>
      </c>
      <c r="J445" s="1" t="s">
        <v>14696</v>
      </c>
      <c r="K445" s="2"/>
      <c r="L445" s="1">
        <v>-8.0</v>
      </c>
      <c r="M445" s="1"/>
      <c r="N445" s="1">
        <v>6.77925</v>
      </c>
      <c r="O445" s="1" t="s">
        <v>13316</v>
      </c>
      <c r="P445" s="1" t="s">
        <v>13752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24</v>
      </c>
      <c r="B446" s="3" t="s">
        <v>17</v>
      </c>
      <c r="C446" s="1">
        <v>219.0</v>
      </c>
      <c r="D446" s="1">
        <v>55.0</v>
      </c>
      <c r="E446" s="2"/>
      <c r="F446" s="1" t="s">
        <v>18</v>
      </c>
      <c r="G446" s="1" t="s">
        <v>31</v>
      </c>
      <c r="H446" s="1" t="s">
        <v>14697</v>
      </c>
      <c r="I446" s="1" t="s">
        <v>14698</v>
      </c>
      <c r="J446" s="1" t="s">
        <v>14698</v>
      </c>
      <c r="K446" s="2"/>
      <c r="L446" s="1">
        <v>-12.0</v>
      </c>
      <c r="M446" s="1"/>
      <c r="N446" s="1">
        <v>6.5384</v>
      </c>
      <c r="O446" s="1" t="s">
        <v>4736</v>
      </c>
      <c r="P446" s="1" t="s">
        <v>7556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36</v>
      </c>
      <c r="B447" s="1" t="s">
        <v>17</v>
      </c>
      <c r="C447" s="1">
        <v>329.0</v>
      </c>
      <c r="D447" s="1">
        <v>0.0</v>
      </c>
      <c r="E447" s="1" t="s">
        <v>37</v>
      </c>
      <c r="F447" s="1" t="s">
        <v>30</v>
      </c>
      <c r="G447" s="1" t="s">
        <v>31</v>
      </c>
      <c r="H447" s="1" t="s">
        <v>14699</v>
      </c>
      <c r="I447" s="1" t="s">
        <v>14700</v>
      </c>
      <c r="J447" s="1" t="s">
        <v>14700</v>
      </c>
      <c r="K447" s="2"/>
      <c r="L447" s="1">
        <v>-6.0</v>
      </c>
      <c r="M447" s="1"/>
      <c r="N447" s="1">
        <v>8.86</v>
      </c>
      <c r="O447" s="1" t="s">
        <v>13316</v>
      </c>
      <c r="P447" s="1" t="s">
        <v>13811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29</v>
      </c>
      <c r="B448" s="1" t="s">
        <v>17</v>
      </c>
      <c r="C448" s="1">
        <v>788.0</v>
      </c>
      <c r="D448" s="1">
        <v>0.0</v>
      </c>
      <c r="E448" s="2"/>
      <c r="F448" s="1" t="s">
        <v>30</v>
      </c>
      <c r="G448" s="1" t="s">
        <v>31</v>
      </c>
      <c r="H448" s="1" t="s">
        <v>14701</v>
      </c>
      <c r="I448" s="1" t="s">
        <v>14702</v>
      </c>
      <c r="J448" s="1" t="s">
        <v>14702</v>
      </c>
      <c r="K448" s="2"/>
      <c r="L448" s="1">
        <v>-9.0</v>
      </c>
      <c r="M448" s="1"/>
      <c r="N448" s="1">
        <v>10.778066666666666</v>
      </c>
      <c r="O448" s="1" t="s">
        <v>13316</v>
      </c>
      <c r="P448" s="1" t="s">
        <v>14703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98</v>
      </c>
      <c r="B449" s="1" t="s">
        <v>17</v>
      </c>
      <c r="C449" s="1">
        <v>294.0</v>
      </c>
      <c r="D449" s="1">
        <v>0.0</v>
      </c>
      <c r="E449" s="1" t="s">
        <v>741</v>
      </c>
      <c r="F449" s="1" t="s">
        <v>30</v>
      </c>
      <c r="G449" s="1" t="s">
        <v>31</v>
      </c>
      <c r="H449" s="1" t="s">
        <v>14704</v>
      </c>
      <c r="I449" s="1" t="s">
        <v>14705</v>
      </c>
      <c r="J449" s="1" t="s">
        <v>14705</v>
      </c>
      <c r="K449" s="2"/>
      <c r="L449" s="1">
        <v>-9.0</v>
      </c>
      <c r="M449" s="1"/>
      <c r="N449" s="1">
        <v>5.417566666666667</v>
      </c>
      <c r="O449" s="1" t="s">
        <v>13316</v>
      </c>
      <c r="P449" s="1" t="s">
        <v>14706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36</v>
      </c>
      <c r="B450" s="1" t="s">
        <v>17</v>
      </c>
      <c r="C450" s="1">
        <v>329.0</v>
      </c>
      <c r="D450" s="1">
        <v>0.0</v>
      </c>
      <c r="E450" s="1" t="s">
        <v>37</v>
      </c>
      <c r="F450" s="1" t="s">
        <v>30</v>
      </c>
      <c r="G450" s="1" t="s">
        <v>31</v>
      </c>
      <c r="H450" s="1" t="s">
        <v>14707</v>
      </c>
      <c r="I450" s="1" t="s">
        <v>14708</v>
      </c>
      <c r="J450" s="1" t="s">
        <v>14708</v>
      </c>
      <c r="K450" s="2"/>
      <c r="L450" s="1">
        <v>-7.0</v>
      </c>
      <c r="M450" s="1"/>
      <c r="N450" s="1">
        <v>7.993333333333333</v>
      </c>
      <c r="O450" s="1" t="s">
        <v>13316</v>
      </c>
      <c r="P450" s="1" t="s">
        <v>13512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29</v>
      </c>
      <c r="B451" s="1" t="s">
        <v>1749</v>
      </c>
      <c r="C451" s="1">
        <v>394.0</v>
      </c>
      <c r="D451" s="1">
        <v>0.0</v>
      </c>
      <c r="E451" s="2"/>
      <c r="F451" s="1" t="s">
        <v>30</v>
      </c>
      <c r="G451" s="1" t="s">
        <v>31</v>
      </c>
      <c r="H451" s="1" t="s">
        <v>14709</v>
      </c>
      <c r="I451" s="1" t="s">
        <v>14710</v>
      </c>
      <c r="J451" s="1" t="s">
        <v>14710</v>
      </c>
      <c r="K451" s="2"/>
      <c r="L451" s="1">
        <v>-4.0</v>
      </c>
      <c r="M451" s="1"/>
      <c r="N451" s="1">
        <v>10.450716666666667</v>
      </c>
      <c r="O451" s="1" t="s">
        <v>13316</v>
      </c>
      <c r="P451" s="1" t="s">
        <v>14711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98</v>
      </c>
      <c r="B452" s="1" t="s">
        <v>17</v>
      </c>
      <c r="C452" s="1">
        <v>528.0</v>
      </c>
      <c r="D452" s="1">
        <v>0.0</v>
      </c>
      <c r="E452" s="1" t="s">
        <v>14712</v>
      </c>
      <c r="F452" s="1" t="s">
        <v>30</v>
      </c>
      <c r="G452" s="1" t="s">
        <v>31</v>
      </c>
      <c r="H452" s="1" t="s">
        <v>14713</v>
      </c>
      <c r="I452" s="1" t="s">
        <v>14714</v>
      </c>
      <c r="J452" s="1" t="s">
        <v>14714</v>
      </c>
      <c r="K452" s="2"/>
      <c r="L452" s="1">
        <v>-10.0</v>
      </c>
      <c r="M452" s="1"/>
      <c r="N452" s="1">
        <v>9.88035</v>
      </c>
      <c r="O452" s="1" t="s">
        <v>13316</v>
      </c>
      <c r="P452" s="1" t="s">
        <v>14715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29</v>
      </c>
      <c r="B453" s="1" t="s">
        <v>17</v>
      </c>
      <c r="C453" s="1">
        <v>436.0</v>
      </c>
      <c r="D453" s="1">
        <v>0.0</v>
      </c>
      <c r="E453" s="2"/>
      <c r="F453" s="1" t="s">
        <v>30</v>
      </c>
      <c r="G453" s="1" t="s">
        <v>31</v>
      </c>
      <c r="H453" s="1" t="s">
        <v>14716</v>
      </c>
      <c r="I453" s="1" t="s">
        <v>14717</v>
      </c>
      <c r="J453" s="1" t="s">
        <v>14717</v>
      </c>
      <c r="K453" s="2"/>
      <c r="L453" s="1">
        <v>-6.0</v>
      </c>
      <c r="M453" s="1"/>
      <c r="N453" s="1">
        <v>8.815866666666667</v>
      </c>
      <c r="O453" s="1" t="s">
        <v>13316</v>
      </c>
      <c r="P453" s="1" t="s">
        <v>14320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16</v>
      </c>
      <c r="B454" s="1" t="s">
        <v>17</v>
      </c>
      <c r="C454" s="3">
        <v>309.0</v>
      </c>
      <c r="D454" s="1">
        <v>0.0</v>
      </c>
      <c r="E454" s="2"/>
      <c r="F454" s="1" t="s">
        <v>18</v>
      </c>
      <c r="G454" s="1" t="s">
        <v>19</v>
      </c>
      <c r="H454" s="1" t="s">
        <v>14718</v>
      </c>
      <c r="I454" s="1" t="s">
        <v>14719</v>
      </c>
      <c r="J454" s="1" t="s">
        <v>14719</v>
      </c>
      <c r="K454" s="2"/>
      <c r="L454" s="1">
        <v>1.0</v>
      </c>
      <c r="M454" s="1"/>
      <c r="N454" s="1">
        <v>6.514583333333333</v>
      </c>
      <c r="O454" s="1" t="s">
        <v>22</v>
      </c>
      <c r="P454" s="1" t="s">
        <v>14720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16</v>
      </c>
      <c r="B455" s="1" t="s">
        <v>17</v>
      </c>
      <c r="C455" s="1">
        <v>309.0</v>
      </c>
      <c r="D455" s="1">
        <v>0.0</v>
      </c>
      <c r="E455" s="2"/>
      <c r="F455" s="1" t="s">
        <v>18</v>
      </c>
      <c r="G455" s="1" t="s">
        <v>19</v>
      </c>
      <c r="H455" s="1" t="s">
        <v>14721</v>
      </c>
      <c r="I455" s="1" t="s">
        <v>14722</v>
      </c>
      <c r="J455" s="1" t="s">
        <v>14722</v>
      </c>
      <c r="K455" s="2"/>
      <c r="L455" s="1">
        <v>1.0</v>
      </c>
      <c r="M455" s="1"/>
      <c r="N455" s="1">
        <v>6.801316666666667</v>
      </c>
      <c r="O455" s="1" t="s">
        <v>22</v>
      </c>
      <c r="P455" s="1" t="s">
        <v>14723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16</v>
      </c>
      <c r="B456" s="1" t="s">
        <v>17</v>
      </c>
      <c r="C456" s="3">
        <v>498.0</v>
      </c>
      <c r="D456" s="1">
        <v>0.0</v>
      </c>
      <c r="E456" s="2"/>
      <c r="F456" s="1" t="s">
        <v>18</v>
      </c>
      <c r="G456" s="1" t="s">
        <v>19</v>
      </c>
      <c r="H456" s="1" t="s">
        <v>14724</v>
      </c>
      <c r="I456" s="1" t="s">
        <v>14725</v>
      </c>
      <c r="J456" s="1" t="s">
        <v>14725</v>
      </c>
      <c r="K456" s="2"/>
      <c r="L456" s="1">
        <v>3.0</v>
      </c>
      <c r="M456" s="1"/>
      <c r="N456" s="1">
        <v>8.235183333333334</v>
      </c>
      <c r="O456" s="1" t="s">
        <v>22</v>
      </c>
      <c r="P456" s="1" t="s">
        <v>14726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36</v>
      </c>
      <c r="B457" s="1" t="s">
        <v>17</v>
      </c>
      <c r="C457" s="3">
        <v>388.0</v>
      </c>
      <c r="D457" s="1">
        <v>0.0</v>
      </c>
      <c r="E457" s="1" t="s">
        <v>37</v>
      </c>
      <c r="F457" s="1" t="s">
        <v>30</v>
      </c>
      <c r="G457" s="1" t="s">
        <v>31</v>
      </c>
      <c r="H457" s="1" t="s">
        <v>14727</v>
      </c>
      <c r="I457" s="1" t="s">
        <v>14728</v>
      </c>
      <c r="J457" s="1" t="s">
        <v>14728</v>
      </c>
      <c r="K457" s="2"/>
      <c r="L457" s="1">
        <v>-6.0</v>
      </c>
      <c r="M457" s="1"/>
      <c r="N457" s="1">
        <v>8.577</v>
      </c>
      <c r="O457" s="1" t="s">
        <v>13316</v>
      </c>
      <c r="P457" s="1" t="s">
        <v>14729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16</v>
      </c>
      <c r="B458" s="1" t="s">
        <v>17</v>
      </c>
      <c r="C458" s="1">
        <v>249.0</v>
      </c>
      <c r="D458" s="1">
        <v>0.0</v>
      </c>
      <c r="E458" s="2"/>
      <c r="F458" s="1" t="s">
        <v>18</v>
      </c>
      <c r="G458" s="1" t="s">
        <v>19</v>
      </c>
      <c r="H458" s="1" t="s">
        <v>14730</v>
      </c>
      <c r="I458" s="1" t="s">
        <v>14731</v>
      </c>
      <c r="J458" s="1" t="s">
        <v>14731</v>
      </c>
      <c r="K458" s="2"/>
      <c r="L458" s="1">
        <v>0.0</v>
      </c>
      <c r="M458" s="1"/>
      <c r="N458" s="1">
        <v>5.837316666666666</v>
      </c>
      <c r="O458" s="1" t="s">
        <v>22</v>
      </c>
      <c r="P458" s="1" t="s">
        <v>14732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98</v>
      </c>
      <c r="B459" s="1" t="s">
        <v>17</v>
      </c>
      <c r="C459" s="1">
        <v>534.0</v>
      </c>
      <c r="D459" s="1">
        <v>0.0</v>
      </c>
      <c r="E459" s="1" t="s">
        <v>5206</v>
      </c>
      <c r="F459" s="1" t="s">
        <v>30</v>
      </c>
      <c r="G459" s="1" t="s">
        <v>31</v>
      </c>
      <c r="H459" s="1" t="s">
        <v>14733</v>
      </c>
      <c r="I459" s="1" t="s">
        <v>14734</v>
      </c>
      <c r="J459" s="1" t="s">
        <v>14734</v>
      </c>
      <c r="K459" s="2"/>
      <c r="L459" s="1">
        <v>-10.0</v>
      </c>
      <c r="M459" s="1"/>
      <c r="N459" s="1">
        <v>9.721183333333334</v>
      </c>
      <c r="O459" s="1" t="s">
        <v>13316</v>
      </c>
      <c r="P459" s="1" t="s">
        <v>14735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36</v>
      </c>
      <c r="B460" s="1" t="s">
        <v>17</v>
      </c>
      <c r="C460" s="1">
        <v>274.0</v>
      </c>
      <c r="D460" s="1">
        <v>0.0</v>
      </c>
      <c r="E460" s="1" t="s">
        <v>37</v>
      </c>
      <c r="F460" s="1" t="s">
        <v>30</v>
      </c>
      <c r="G460" s="1" t="s">
        <v>31</v>
      </c>
      <c r="H460" s="1" t="s">
        <v>14736</v>
      </c>
      <c r="I460" s="1" t="s">
        <v>14737</v>
      </c>
      <c r="J460" s="1" t="s">
        <v>14737</v>
      </c>
      <c r="K460" s="2"/>
      <c r="L460" s="1">
        <v>-6.0</v>
      </c>
      <c r="M460" s="1"/>
      <c r="N460" s="1">
        <v>8.278666666666666</v>
      </c>
      <c r="O460" s="1" t="s">
        <v>13316</v>
      </c>
      <c r="P460" s="1" t="s">
        <v>14738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16</v>
      </c>
      <c r="B461" s="1" t="s">
        <v>17</v>
      </c>
      <c r="C461" s="1">
        <v>60.0</v>
      </c>
      <c r="D461" s="1">
        <v>35.0</v>
      </c>
      <c r="E461" s="2"/>
      <c r="F461" s="1" t="s">
        <v>18</v>
      </c>
      <c r="G461" s="1" t="s">
        <v>19</v>
      </c>
      <c r="H461" s="1" t="s">
        <v>14739</v>
      </c>
      <c r="I461" s="1" t="s">
        <v>14740</v>
      </c>
      <c r="J461" s="1" t="s">
        <v>14740</v>
      </c>
      <c r="K461" s="2"/>
      <c r="L461" s="1">
        <v>-4.0</v>
      </c>
      <c r="M461" s="1"/>
      <c r="N461" s="1">
        <v>0.26261666666666666</v>
      </c>
      <c r="O461" s="1" t="s">
        <v>22</v>
      </c>
      <c r="P461" s="1" t="s">
        <v>14741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29</v>
      </c>
      <c r="B462" s="1" t="s">
        <v>17</v>
      </c>
      <c r="C462" s="1">
        <v>366.0</v>
      </c>
      <c r="D462" s="1">
        <v>0.0</v>
      </c>
      <c r="E462" s="2"/>
      <c r="F462" s="1" t="s">
        <v>30</v>
      </c>
      <c r="G462" s="1" t="s">
        <v>31</v>
      </c>
      <c r="H462" s="1" t="s">
        <v>14742</v>
      </c>
      <c r="I462" s="1" t="s">
        <v>14743</v>
      </c>
      <c r="J462" s="1" t="s">
        <v>14743</v>
      </c>
      <c r="K462" s="2"/>
      <c r="L462" s="1">
        <v>-6.0</v>
      </c>
      <c r="M462" s="1"/>
      <c r="N462" s="1">
        <v>8.0621</v>
      </c>
      <c r="O462" s="1" t="s">
        <v>13316</v>
      </c>
      <c r="P462" s="1" t="s">
        <v>14744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29</v>
      </c>
      <c r="B463" s="1" t="s">
        <v>17</v>
      </c>
      <c r="C463" s="1">
        <v>882.0</v>
      </c>
      <c r="D463" s="1">
        <v>0.0</v>
      </c>
      <c r="E463" s="2"/>
      <c r="F463" s="1" t="s">
        <v>30</v>
      </c>
      <c r="G463" s="1" t="s">
        <v>31</v>
      </c>
      <c r="H463" s="1" t="s">
        <v>14745</v>
      </c>
      <c r="I463" s="1" t="s">
        <v>14746</v>
      </c>
      <c r="J463" s="1" t="s">
        <v>14746</v>
      </c>
      <c r="K463" s="2"/>
      <c r="L463" s="1">
        <v>-3.0</v>
      </c>
      <c r="M463" s="1"/>
      <c r="N463" s="1">
        <v>16.0964</v>
      </c>
      <c r="O463" s="1" t="s">
        <v>13316</v>
      </c>
      <c r="P463" s="1" t="s">
        <v>14747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24</v>
      </c>
      <c r="B464" s="1" t="s">
        <v>17</v>
      </c>
      <c r="C464" s="1">
        <v>587.0</v>
      </c>
      <c r="D464" s="1">
        <v>27.0</v>
      </c>
      <c r="E464" s="1" t="s">
        <v>14028</v>
      </c>
      <c r="F464" s="1" t="s">
        <v>62</v>
      </c>
      <c r="G464" s="1" t="s">
        <v>31</v>
      </c>
      <c r="H464" s="1" t="s">
        <v>14748</v>
      </c>
      <c r="I464" s="1" t="s">
        <v>14749</v>
      </c>
      <c r="J464" s="1" t="s">
        <v>14750</v>
      </c>
      <c r="K464" s="1" t="s">
        <v>14751</v>
      </c>
      <c r="L464" s="1">
        <v>-10.0</v>
      </c>
      <c r="M464" s="1">
        <v>0.0149</v>
      </c>
      <c r="N464" s="1">
        <v>26.518016666666668</v>
      </c>
      <c r="O464" s="1" t="s">
        <v>4736</v>
      </c>
      <c r="P464" s="1" t="s">
        <v>14752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36</v>
      </c>
      <c r="B465" s="1" t="s">
        <v>17</v>
      </c>
      <c r="C465" s="1">
        <v>264.0</v>
      </c>
      <c r="D465" s="1">
        <v>0.0</v>
      </c>
      <c r="E465" s="1" t="s">
        <v>37</v>
      </c>
      <c r="F465" s="1" t="s">
        <v>30</v>
      </c>
      <c r="G465" s="1" t="s">
        <v>31</v>
      </c>
      <c r="H465" s="1" t="s">
        <v>14753</v>
      </c>
      <c r="I465" s="1" t="s">
        <v>14754</v>
      </c>
      <c r="J465" s="1" t="s">
        <v>14754</v>
      </c>
      <c r="K465" s="2"/>
      <c r="L465" s="1">
        <v>-5.0</v>
      </c>
      <c r="M465" s="1"/>
      <c r="N465" s="1">
        <v>9.902683333333334</v>
      </c>
      <c r="O465" s="1" t="s">
        <v>13316</v>
      </c>
      <c r="P465" s="1" t="s">
        <v>14755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29</v>
      </c>
      <c r="B466" s="1" t="s">
        <v>17</v>
      </c>
      <c r="C466" s="1">
        <v>593.0</v>
      </c>
      <c r="D466" s="1">
        <v>0.0</v>
      </c>
      <c r="E466" s="2"/>
      <c r="F466" s="1" t="s">
        <v>30</v>
      </c>
      <c r="G466" s="1" t="s">
        <v>31</v>
      </c>
      <c r="H466" s="1" t="s">
        <v>14756</v>
      </c>
      <c r="I466" s="1" t="s">
        <v>14757</v>
      </c>
      <c r="J466" s="1" t="s">
        <v>14757</v>
      </c>
      <c r="K466" s="2"/>
      <c r="L466" s="1">
        <v>-12.0</v>
      </c>
      <c r="M466" s="1"/>
      <c r="N466" s="1">
        <v>7.0160833333333334</v>
      </c>
      <c r="O466" s="1" t="s">
        <v>13316</v>
      </c>
      <c r="P466" s="1" t="s">
        <v>14758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24</v>
      </c>
      <c r="B467" s="1" t="s">
        <v>17</v>
      </c>
      <c r="C467" s="3">
        <v>299.0</v>
      </c>
      <c r="D467" s="1">
        <v>75.0</v>
      </c>
      <c r="E467" s="2"/>
      <c r="F467" s="1" t="s">
        <v>18</v>
      </c>
      <c r="G467" s="1" t="s">
        <v>167</v>
      </c>
      <c r="H467" s="1" t="s">
        <v>14759</v>
      </c>
      <c r="I467" s="1" t="s">
        <v>14760</v>
      </c>
      <c r="J467" s="1" t="s">
        <v>14760</v>
      </c>
      <c r="K467" s="2"/>
      <c r="L467" s="1">
        <v>-7.0</v>
      </c>
      <c r="M467" s="1"/>
      <c r="N467" s="1">
        <v>12.567533333333333</v>
      </c>
      <c r="O467" s="1" t="s">
        <v>4736</v>
      </c>
      <c r="P467" s="1" t="s">
        <v>6482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98</v>
      </c>
      <c r="B468" s="1" t="s">
        <v>17</v>
      </c>
      <c r="C468" s="1">
        <v>329.0</v>
      </c>
      <c r="D468" s="1">
        <v>0.0</v>
      </c>
      <c r="E468" s="1" t="s">
        <v>12485</v>
      </c>
      <c r="F468" s="1" t="s">
        <v>30</v>
      </c>
      <c r="G468" s="1" t="s">
        <v>31</v>
      </c>
      <c r="H468" s="1" t="s">
        <v>14761</v>
      </c>
      <c r="I468" s="1" t="s">
        <v>14762</v>
      </c>
      <c r="J468" s="1" t="s">
        <v>14762</v>
      </c>
      <c r="K468" s="2"/>
      <c r="L468" s="1">
        <v>-4.0</v>
      </c>
      <c r="M468" s="1"/>
      <c r="N468" s="1">
        <v>10.096133333333333</v>
      </c>
      <c r="O468" s="1" t="s">
        <v>13316</v>
      </c>
      <c r="P468" s="1" t="s">
        <v>13449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36</v>
      </c>
      <c r="B469" s="1" t="s">
        <v>17</v>
      </c>
      <c r="C469" s="1">
        <v>329.0</v>
      </c>
      <c r="D469" s="1">
        <v>0.0</v>
      </c>
      <c r="E469" s="1" t="s">
        <v>37</v>
      </c>
      <c r="F469" s="1" t="s">
        <v>30</v>
      </c>
      <c r="G469" s="1" t="s">
        <v>31</v>
      </c>
      <c r="H469" s="1" t="s">
        <v>14763</v>
      </c>
      <c r="I469" s="1" t="s">
        <v>14764</v>
      </c>
      <c r="J469" s="1" t="s">
        <v>14764</v>
      </c>
      <c r="K469" s="2"/>
      <c r="L469" s="1">
        <v>-8.0</v>
      </c>
      <c r="M469" s="1"/>
      <c r="N469" s="1">
        <v>6.4238333333333335</v>
      </c>
      <c r="O469" s="1" t="s">
        <v>13316</v>
      </c>
      <c r="P469" s="1" t="s">
        <v>13554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36</v>
      </c>
      <c r="B470" s="1" t="s">
        <v>17</v>
      </c>
      <c r="C470" s="1">
        <v>394.0</v>
      </c>
      <c r="D470" s="1">
        <v>0.0</v>
      </c>
      <c r="E470" s="1" t="s">
        <v>37</v>
      </c>
      <c r="F470" s="1" t="s">
        <v>30</v>
      </c>
      <c r="G470" s="1" t="s">
        <v>31</v>
      </c>
      <c r="H470" s="1" t="s">
        <v>14765</v>
      </c>
      <c r="I470" s="1" t="s">
        <v>14766</v>
      </c>
      <c r="J470" s="1" t="s">
        <v>14766</v>
      </c>
      <c r="K470" s="2"/>
      <c r="L470" s="1">
        <v>-6.0</v>
      </c>
      <c r="M470" s="1"/>
      <c r="N470" s="1">
        <v>8.3046</v>
      </c>
      <c r="O470" s="1" t="s">
        <v>13316</v>
      </c>
      <c r="P470" s="1" t="s">
        <v>14767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24</v>
      </c>
      <c r="B471" s="1" t="s">
        <v>17</v>
      </c>
      <c r="C471" s="1">
        <v>673.0</v>
      </c>
      <c r="D471" s="1">
        <v>0.0</v>
      </c>
      <c r="E471" s="1" t="s">
        <v>14028</v>
      </c>
      <c r="F471" s="1" t="s">
        <v>62</v>
      </c>
      <c r="G471" s="1" t="s">
        <v>31</v>
      </c>
      <c r="H471" s="1" t="s">
        <v>14768</v>
      </c>
      <c r="I471" s="1" t="s">
        <v>14769</v>
      </c>
      <c r="J471" s="1" t="s">
        <v>14770</v>
      </c>
      <c r="K471" s="1" t="s">
        <v>14771</v>
      </c>
      <c r="L471" s="1">
        <v>-24.0</v>
      </c>
      <c r="M471" s="1">
        <v>0.022466666666666666</v>
      </c>
      <c r="N471" s="1">
        <v>10.512933333333333</v>
      </c>
      <c r="O471" s="1" t="s">
        <v>4736</v>
      </c>
      <c r="P471" s="1" t="s">
        <v>14772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36</v>
      </c>
      <c r="B472" s="1" t="s">
        <v>17</v>
      </c>
      <c r="C472" s="1">
        <v>279.0</v>
      </c>
      <c r="D472" s="1">
        <v>0.0</v>
      </c>
      <c r="E472" s="1" t="s">
        <v>37</v>
      </c>
      <c r="F472" s="1" t="s">
        <v>30</v>
      </c>
      <c r="G472" s="1" t="s">
        <v>31</v>
      </c>
      <c r="H472" s="1" t="s">
        <v>14773</v>
      </c>
      <c r="I472" s="1" t="s">
        <v>14774</v>
      </c>
      <c r="J472" s="1" t="s">
        <v>14774</v>
      </c>
      <c r="K472" s="2"/>
      <c r="L472" s="1">
        <v>-8.0</v>
      </c>
      <c r="M472" s="1"/>
      <c r="N472" s="1">
        <v>6.4312</v>
      </c>
      <c r="O472" s="1" t="s">
        <v>13316</v>
      </c>
      <c r="P472" s="1" t="s">
        <v>14775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98</v>
      </c>
      <c r="B473" s="1" t="s">
        <v>17</v>
      </c>
      <c r="C473" s="3">
        <v>394.0</v>
      </c>
      <c r="D473" s="1">
        <v>0.0</v>
      </c>
      <c r="E473" s="1" t="s">
        <v>14776</v>
      </c>
      <c r="F473" s="1" t="s">
        <v>30</v>
      </c>
      <c r="G473" s="1" t="s">
        <v>31</v>
      </c>
      <c r="H473" s="1" t="s">
        <v>14777</v>
      </c>
      <c r="I473" s="1" t="s">
        <v>14778</v>
      </c>
      <c r="J473" s="1" t="s">
        <v>14778</v>
      </c>
      <c r="K473" s="2"/>
      <c r="L473" s="1">
        <v>-3.0</v>
      </c>
      <c r="M473" s="1"/>
      <c r="N473" s="1">
        <v>11.0692</v>
      </c>
      <c r="O473" s="1" t="s">
        <v>13316</v>
      </c>
      <c r="P473" s="1" t="s">
        <v>14779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24</v>
      </c>
      <c r="B474" s="1" t="s">
        <v>17</v>
      </c>
      <c r="C474" s="1">
        <v>315.0</v>
      </c>
      <c r="D474" s="1">
        <v>69.0</v>
      </c>
      <c r="E474" s="2"/>
      <c r="F474" s="1" t="s">
        <v>18</v>
      </c>
      <c r="G474" s="1" t="s">
        <v>31</v>
      </c>
      <c r="H474" s="1" t="s">
        <v>14780</v>
      </c>
      <c r="I474" s="1" t="s">
        <v>14781</v>
      </c>
      <c r="J474" s="1" t="s">
        <v>14781</v>
      </c>
      <c r="K474" s="2"/>
      <c r="L474" s="1">
        <v>-10.0</v>
      </c>
      <c r="M474" s="1"/>
      <c r="N474" s="1">
        <v>8.834266666666666</v>
      </c>
      <c r="O474" s="1" t="s">
        <v>4736</v>
      </c>
      <c r="P474" s="1" t="s">
        <v>14782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98</v>
      </c>
      <c r="B475" s="1" t="s">
        <v>17</v>
      </c>
      <c r="C475" s="1">
        <v>264.0</v>
      </c>
      <c r="D475" s="1">
        <v>0.0</v>
      </c>
      <c r="E475" s="1" t="s">
        <v>13007</v>
      </c>
      <c r="F475" s="1" t="s">
        <v>30</v>
      </c>
      <c r="G475" s="1" t="s">
        <v>31</v>
      </c>
      <c r="H475" s="1" t="s">
        <v>14783</v>
      </c>
      <c r="I475" s="1" t="s">
        <v>14784</v>
      </c>
      <c r="J475" s="1" t="s">
        <v>14784</v>
      </c>
      <c r="K475" s="2"/>
      <c r="L475" s="1">
        <v>-7.0</v>
      </c>
      <c r="M475" s="1"/>
      <c r="N475" s="1">
        <v>7.336083333333334</v>
      </c>
      <c r="O475" s="1" t="s">
        <v>13316</v>
      </c>
      <c r="P475" s="1" t="s">
        <v>14185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24</v>
      </c>
      <c r="B476" s="1" t="s">
        <v>17</v>
      </c>
      <c r="C476" s="1">
        <v>618.0</v>
      </c>
      <c r="D476" s="1">
        <v>0.0</v>
      </c>
      <c r="E476" s="1" t="s">
        <v>14028</v>
      </c>
      <c r="F476" s="1" t="s">
        <v>62</v>
      </c>
      <c r="G476" s="1" t="s">
        <v>19</v>
      </c>
      <c r="H476" s="1" t="s">
        <v>14785</v>
      </c>
      <c r="I476" s="1" t="s">
        <v>14786</v>
      </c>
      <c r="J476" s="1" t="s">
        <v>14787</v>
      </c>
      <c r="K476" s="1" t="s">
        <v>14788</v>
      </c>
      <c r="L476" s="1">
        <v>-4.0</v>
      </c>
      <c r="M476" s="1">
        <v>0.0113</v>
      </c>
      <c r="N476" s="1">
        <v>10.288866666666667</v>
      </c>
      <c r="O476" s="1" t="s">
        <v>4736</v>
      </c>
      <c r="P476" s="1" t="s">
        <v>14789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36</v>
      </c>
      <c r="B477" s="1" t="s">
        <v>17</v>
      </c>
      <c r="C477" s="1">
        <v>329.0</v>
      </c>
      <c r="D477" s="1">
        <v>0.0</v>
      </c>
      <c r="E477" s="1" t="s">
        <v>37</v>
      </c>
      <c r="F477" s="1" t="s">
        <v>30</v>
      </c>
      <c r="G477" s="1" t="s">
        <v>31</v>
      </c>
      <c r="H477" s="1" t="s">
        <v>14790</v>
      </c>
      <c r="I477" s="1" t="s">
        <v>14791</v>
      </c>
      <c r="J477" s="1" t="s">
        <v>14791</v>
      </c>
      <c r="K477" s="2"/>
      <c r="L477" s="1">
        <v>-8.0</v>
      </c>
      <c r="M477" s="1"/>
      <c r="N477" s="1">
        <v>6.70615</v>
      </c>
      <c r="O477" s="1" t="s">
        <v>13316</v>
      </c>
      <c r="P477" s="1" t="s">
        <v>14792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24</v>
      </c>
      <c r="B478" s="1" t="s">
        <v>17</v>
      </c>
      <c r="C478" s="1">
        <v>528.0</v>
      </c>
      <c r="D478" s="1">
        <v>0.0</v>
      </c>
      <c r="E478" s="1" t="s">
        <v>14028</v>
      </c>
      <c r="F478" s="1" t="s">
        <v>62</v>
      </c>
      <c r="G478" s="1" t="s">
        <v>31</v>
      </c>
      <c r="H478" s="1" t="s">
        <v>14793</v>
      </c>
      <c r="I478" s="1" t="s">
        <v>14794</v>
      </c>
      <c r="J478" s="1" t="s">
        <v>14795</v>
      </c>
      <c r="K478" s="1" t="s">
        <v>14796</v>
      </c>
      <c r="L478" s="1">
        <v>-4.0</v>
      </c>
      <c r="M478" s="1">
        <v>0.012283333333333334</v>
      </c>
      <c r="N478" s="1">
        <v>7.532566666666667</v>
      </c>
      <c r="O478" s="1" t="s">
        <v>4736</v>
      </c>
      <c r="P478" s="1" t="s">
        <v>14797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16</v>
      </c>
      <c r="B479" s="1" t="s">
        <v>17</v>
      </c>
      <c r="C479" s="1">
        <v>119.0</v>
      </c>
      <c r="D479" s="1">
        <v>0.0</v>
      </c>
      <c r="E479" s="2"/>
      <c r="F479" s="1" t="s">
        <v>18</v>
      </c>
      <c r="G479" s="1" t="s">
        <v>19</v>
      </c>
      <c r="H479" s="1" t="s">
        <v>14798</v>
      </c>
      <c r="I479" s="1" t="s">
        <v>14799</v>
      </c>
      <c r="J479" s="1" t="s">
        <v>14799</v>
      </c>
      <c r="K479" s="2"/>
      <c r="L479" s="1">
        <v>4.0</v>
      </c>
      <c r="M479" s="1"/>
      <c r="N479" s="1">
        <v>9.758516666666667</v>
      </c>
      <c r="O479" s="1" t="s">
        <v>22</v>
      </c>
      <c r="P479" s="1" t="s">
        <v>14800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29</v>
      </c>
      <c r="B480" s="1" t="s">
        <v>17</v>
      </c>
      <c r="C480" s="1">
        <v>319.0</v>
      </c>
      <c r="D480" s="1">
        <v>0.0</v>
      </c>
      <c r="E480" s="2"/>
      <c r="F480" s="1" t="s">
        <v>30</v>
      </c>
      <c r="G480" s="1" t="s">
        <v>31</v>
      </c>
      <c r="H480" s="1" t="s">
        <v>14801</v>
      </c>
      <c r="I480" s="1" t="s">
        <v>14802</v>
      </c>
      <c r="J480" s="1" t="s">
        <v>14802</v>
      </c>
      <c r="K480" s="2"/>
      <c r="L480" s="1">
        <v>-5.0</v>
      </c>
      <c r="M480" s="1"/>
      <c r="N480" s="1">
        <v>9.470083333333333</v>
      </c>
      <c r="O480" s="1" t="s">
        <v>13316</v>
      </c>
      <c r="P480" s="1" t="s">
        <v>14803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24</v>
      </c>
      <c r="B481" s="1" t="s">
        <v>17</v>
      </c>
      <c r="C481" s="1">
        <v>846.0</v>
      </c>
      <c r="D481" s="1">
        <v>0.0</v>
      </c>
      <c r="E481" s="1" t="s">
        <v>14028</v>
      </c>
      <c r="F481" s="1" t="s">
        <v>62</v>
      </c>
      <c r="G481" s="1" t="s">
        <v>31</v>
      </c>
      <c r="H481" s="1" t="s">
        <v>14804</v>
      </c>
      <c r="I481" s="1" t="s">
        <v>14805</v>
      </c>
      <c r="J481" s="1" t="s">
        <v>14806</v>
      </c>
      <c r="K481" s="1" t="s">
        <v>14807</v>
      </c>
      <c r="L481" s="1">
        <v>-9.0</v>
      </c>
      <c r="M481" s="1">
        <v>0.018216666666666666</v>
      </c>
      <c r="N481" s="1">
        <v>11.8723</v>
      </c>
      <c r="O481" s="1" t="s">
        <v>4736</v>
      </c>
      <c r="P481" s="1" t="s">
        <v>14808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98</v>
      </c>
      <c r="B482" s="1" t="s">
        <v>17</v>
      </c>
      <c r="C482" s="1">
        <v>1300.0</v>
      </c>
      <c r="D482" s="1">
        <v>0.0</v>
      </c>
      <c r="E482" s="1" t="s">
        <v>12137</v>
      </c>
      <c r="F482" s="1" t="s">
        <v>30</v>
      </c>
      <c r="G482" s="1" t="s">
        <v>31</v>
      </c>
      <c r="H482" s="1" t="s">
        <v>14809</v>
      </c>
      <c r="I482" s="1" t="s">
        <v>14810</v>
      </c>
      <c r="J482" s="1" t="s">
        <v>14810</v>
      </c>
      <c r="K482" s="2"/>
      <c r="L482" s="1">
        <v>-7.0</v>
      </c>
      <c r="M482" s="1"/>
      <c r="N482" s="1">
        <v>12.103083333333334</v>
      </c>
      <c r="O482" s="1" t="s">
        <v>13316</v>
      </c>
      <c r="P482" s="1" t="s">
        <v>14811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16</v>
      </c>
      <c r="B483" s="1" t="s">
        <v>17</v>
      </c>
      <c r="C483" s="1">
        <v>249.0</v>
      </c>
      <c r="D483" s="1">
        <v>0.0</v>
      </c>
      <c r="E483" s="2"/>
      <c r="F483" s="1" t="s">
        <v>18</v>
      </c>
      <c r="G483" s="1" t="s">
        <v>19</v>
      </c>
      <c r="H483" s="1" t="s">
        <v>14812</v>
      </c>
      <c r="I483" s="1" t="s">
        <v>14813</v>
      </c>
      <c r="J483" s="1" t="s">
        <v>14813</v>
      </c>
      <c r="K483" s="2"/>
      <c r="L483" s="1">
        <v>0.0</v>
      </c>
      <c r="M483" s="1"/>
      <c r="N483" s="1">
        <v>5.311616666666667</v>
      </c>
      <c r="O483" s="1" t="s">
        <v>22</v>
      </c>
      <c r="P483" s="1" t="s">
        <v>14814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29</v>
      </c>
      <c r="B484" s="1" t="s">
        <v>17</v>
      </c>
      <c r="C484" s="1">
        <v>329.0</v>
      </c>
      <c r="D484" s="1">
        <v>0.0</v>
      </c>
      <c r="E484" s="2"/>
      <c r="F484" s="1" t="s">
        <v>30</v>
      </c>
      <c r="G484" s="1" t="s">
        <v>31</v>
      </c>
      <c r="H484" s="1" t="s">
        <v>14815</v>
      </c>
      <c r="I484" s="1" t="s">
        <v>14816</v>
      </c>
      <c r="J484" s="1" t="s">
        <v>14816</v>
      </c>
      <c r="K484" s="2"/>
      <c r="L484" s="1">
        <v>-6.0</v>
      </c>
      <c r="M484" s="1"/>
      <c r="N484" s="1">
        <v>8.666733333333333</v>
      </c>
      <c r="O484" s="1" t="s">
        <v>13316</v>
      </c>
      <c r="P484" s="1" t="s">
        <v>14817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36</v>
      </c>
      <c r="B485" s="1" t="s">
        <v>17</v>
      </c>
      <c r="C485" s="1">
        <v>264.0</v>
      </c>
      <c r="D485" s="1">
        <v>0.0</v>
      </c>
      <c r="E485" s="1" t="s">
        <v>37</v>
      </c>
      <c r="F485" s="1" t="s">
        <v>30</v>
      </c>
      <c r="G485" s="1" t="s">
        <v>31</v>
      </c>
      <c r="H485" s="1" t="s">
        <v>14818</v>
      </c>
      <c r="I485" s="1" t="s">
        <v>14819</v>
      </c>
      <c r="J485" s="1" t="s">
        <v>14819</v>
      </c>
      <c r="K485" s="2"/>
      <c r="L485" s="1">
        <v>-8.0</v>
      </c>
      <c r="M485" s="1"/>
      <c r="N485" s="1">
        <v>6.799316666666667</v>
      </c>
      <c r="O485" s="1" t="s">
        <v>13316</v>
      </c>
      <c r="P485" s="1" t="s">
        <v>13798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98</v>
      </c>
      <c r="B486" s="1" t="s">
        <v>17</v>
      </c>
      <c r="C486" s="3">
        <v>274.0</v>
      </c>
      <c r="D486" s="1">
        <v>0.0</v>
      </c>
      <c r="E486" s="1" t="s">
        <v>14820</v>
      </c>
      <c r="F486" s="1" t="s">
        <v>30</v>
      </c>
      <c r="G486" s="1" t="s">
        <v>31</v>
      </c>
      <c r="H486" s="1" t="s">
        <v>14821</v>
      </c>
      <c r="I486" s="1" t="s">
        <v>14822</v>
      </c>
      <c r="J486" s="1" t="s">
        <v>14822</v>
      </c>
      <c r="K486" s="2"/>
      <c r="L486" s="1">
        <v>-9.0</v>
      </c>
      <c r="M486" s="1"/>
      <c r="N486" s="1">
        <v>5.5745</v>
      </c>
      <c r="O486" s="1" t="s">
        <v>13316</v>
      </c>
      <c r="P486" s="1" t="s">
        <v>14823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36</v>
      </c>
      <c r="B487" s="1" t="s">
        <v>17</v>
      </c>
      <c r="C487" s="1">
        <v>528.0</v>
      </c>
      <c r="D487" s="1">
        <v>0.0</v>
      </c>
      <c r="E487" s="1" t="s">
        <v>37</v>
      </c>
      <c r="F487" s="1" t="s">
        <v>30</v>
      </c>
      <c r="G487" s="1" t="s">
        <v>31</v>
      </c>
      <c r="H487" s="1" t="s">
        <v>14824</v>
      </c>
      <c r="I487" s="1" t="s">
        <v>14825</v>
      </c>
      <c r="J487" s="1" t="s">
        <v>14825</v>
      </c>
      <c r="K487" s="2"/>
      <c r="L487" s="1">
        <v>-11.0</v>
      </c>
      <c r="M487" s="1"/>
      <c r="N487" s="1">
        <v>8.5478</v>
      </c>
      <c r="O487" s="1" t="s">
        <v>13316</v>
      </c>
      <c r="P487" s="1" t="s">
        <v>14826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36</v>
      </c>
      <c r="B488" s="1" t="s">
        <v>17</v>
      </c>
      <c r="C488" s="1">
        <v>329.0</v>
      </c>
      <c r="D488" s="1">
        <v>0.0</v>
      </c>
      <c r="E488" s="1" t="s">
        <v>37</v>
      </c>
      <c r="F488" s="1" t="s">
        <v>30</v>
      </c>
      <c r="G488" s="1" t="s">
        <v>31</v>
      </c>
      <c r="H488" s="1" t="s">
        <v>14827</v>
      </c>
      <c r="I488" s="1" t="s">
        <v>14828</v>
      </c>
      <c r="J488" s="1" t="s">
        <v>14828</v>
      </c>
      <c r="K488" s="2"/>
      <c r="L488" s="1">
        <v>-7.0</v>
      </c>
      <c r="M488" s="1"/>
      <c r="N488" s="1">
        <v>7.92495</v>
      </c>
      <c r="O488" s="1" t="s">
        <v>13316</v>
      </c>
      <c r="P488" s="1" t="s">
        <v>14157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24</v>
      </c>
      <c r="B489" s="1" t="s">
        <v>17</v>
      </c>
      <c r="C489" s="1">
        <v>409.0</v>
      </c>
      <c r="D489" s="1">
        <v>0.0</v>
      </c>
      <c r="E489" s="1" t="s">
        <v>37</v>
      </c>
      <c r="F489" s="1" t="s">
        <v>62</v>
      </c>
      <c r="G489" s="1" t="s">
        <v>31</v>
      </c>
      <c r="H489" s="1" t="s">
        <v>14829</v>
      </c>
      <c r="I489" s="1" t="s">
        <v>14830</v>
      </c>
      <c r="J489" s="1" t="s">
        <v>14831</v>
      </c>
      <c r="K489" s="1" t="s">
        <v>14832</v>
      </c>
      <c r="L489" s="1">
        <v>-9.0</v>
      </c>
      <c r="M489" s="1">
        <v>0.45108333333333334</v>
      </c>
      <c r="N489" s="1">
        <v>7.1616</v>
      </c>
      <c r="O489" s="1" t="s">
        <v>4736</v>
      </c>
      <c r="P489" s="1" t="s">
        <v>14833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36</v>
      </c>
      <c r="B490" s="1" t="s">
        <v>1749</v>
      </c>
      <c r="C490" s="1">
        <v>329.0</v>
      </c>
      <c r="D490" s="1">
        <v>0.0</v>
      </c>
      <c r="E490" s="1" t="s">
        <v>37</v>
      </c>
      <c r="F490" s="1" t="s">
        <v>30</v>
      </c>
      <c r="G490" s="1" t="s">
        <v>31</v>
      </c>
      <c r="H490" s="1" t="s">
        <v>14834</v>
      </c>
      <c r="I490" s="1" t="s">
        <v>14835</v>
      </c>
      <c r="J490" s="1" t="s">
        <v>14835</v>
      </c>
      <c r="K490" s="2"/>
      <c r="L490" s="1">
        <v>-9.0</v>
      </c>
      <c r="M490" s="1"/>
      <c r="N490" s="1">
        <v>5.886566666666667</v>
      </c>
      <c r="O490" s="1" t="s">
        <v>13316</v>
      </c>
      <c r="P490" s="1" t="s">
        <v>14397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36</v>
      </c>
      <c r="B491" s="1" t="s">
        <v>17</v>
      </c>
      <c r="C491" s="1">
        <v>429.0</v>
      </c>
      <c r="D491" s="1">
        <v>0.0</v>
      </c>
      <c r="E491" s="1" t="s">
        <v>37</v>
      </c>
      <c r="F491" s="1" t="s">
        <v>30</v>
      </c>
      <c r="G491" s="1" t="s">
        <v>31</v>
      </c>
      <c r="H491" s="1" t="s">
        <v>14836</v>
      </c>
      <c r="I491" s="1" t="s">
        <v>14837</v>
      </c>
      <c r="J491" s="1" t="s">
        <v>14837</v>
      </c>
      <c r="K491" s="2"/>
      <c r="L491" s="1">
        <v>-5.0</v>
      </c>
      <c r="M491" s="1"/>
      <c r="N491" s="1">
        <v>9.116483333333333</v>
      </c>
      <c r="O491" s="1" t="s">
        <v>13316</v>
      </c>
      <c r="P491" s="1" t="s">
        <v>14838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16</v>
      </c>
      <c r="B492" s="1" t="s">
        <v>17</v>
      </c>
      <c r="C492" s="1">
        <v>49.0</v>
      </c>
      <c r="D492" s="1">
        <v>0.0</v>
      </c>
      <c r="E492" s="2"/>
      <c r="F492" s="1" t="s">
        <v>18</v>
      </c>
      <c r="G492" s="1" t="s">
        <v>19</v>
      </c>
      <c r="H492" s="1" t="s">
        <v>14839</v>
      </c>
      <c r="I492" s="1" t="s">
        <v>14840</v>
      </c>
      <c r="J492" s="1" t="s">
        <v>7458</v>
      </c>
      <c r="K492" s="2"/>
      <c r="L492" s="1">
        <v>375.0</v>
      </c>
      <c r="M492" s="1"/>
      <c r="N492" s="1">
        <v>0.9022833333333333</v>
      </c>
      <c r="O492" s="1" t="s">
        <v>22</v>
      </c>
      <c r="P492" s="1" t="s">
        <v>14841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36</v>
      </c>
      <c r="B493" s="1" t="s">
        <v>17</v>
      </c>
      <c r="C493" s="1">
        <v>610.0</v>
      </c>
      <c r="D493" s="1">
        <v>0.0</v>
      </c>
      <c r="E493" s="1" t="s">
        <v>37</v>
      </c>
      <c r="F493" s="1" t="s">
        <v>30</v>
      </c>
      <c r="G493" s="1" t="s">
        <v>31</v>
      </c>
      <c r="H493" s="1" t="s">
        <v>14842</v>
      </c>
      <c r="I493" s="1" t="s">
        <v>14843</v>
      </c>
      <c r="J493" s="1" t="s">
        <v>14843</v>
      </c>
      <c r="K493" s="2"/>
      <c r="L493" s="1">
        <v>-3.0</v>
      </c>
      <c r="M493" s="1"/>
      <c r="N493" s="1">
        <v>16.8201</v>
      </c>
      <c r="O493" s="1" t="s">
        <v>13316</v>
      </c>
      <c r="P493" s="1" t="s">
        <v>14844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98</v>
      </c>
      <c r="B494" s="1" t="s">
        <v>354</v>
      </c>
      <c r="C494" s="1">
        <v>329.0</v>
      </c>
      <c r="D494" s="1">
        <v>0.0</v>
      </c>
      <c r="E494" s="1" t="s">
        <v>11684</v>
      </c>
      <c r="F494" s="1" t="s">
        <v>30</v>
      </c>
      <c r="G494" s="1" t="s">
        <v>31</v>
      </c>
      <c r="H494" s="1" t="s">
        <v>14845</v>
      </c>
      <c r="I494" s="1" t="s">
        <v>14846</v>
      </c>
      <c r="J494" s="1" t="s">
        <v>14846</v>
      </c>
      <c r="K494" s="2"/>
      <c r="L494" s="1">
        <v>3.0</v>
      </c>
      <c r="M494" s="1"/>
      <c r="N494" s="1">
        <v>18.0128</v>
      </c>
      <c r="O494" s="1" t="s">
        <v>13316</v>
      </c>
      <c r="P494" s="1" t="s">
        <v>9670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16</v>
      </c>
      <c r="B495" s="1" t="s">
        <v>17</v>
      </c>
      <c r="C495" s="1">
        <v>129.0</v>
      </c>
      <c r="D495" s="1">
        <v>0.0</v>
      </c>
      <c r="E495" s="2"/>
      <c r="F495" s="1" t="s">
        <v>18</v>
      </c>
      <c r="G495" s="1" t="s">
        <v>19</v>
      </c>
      <c r="H495" s="1" t="s">
        <v>14847</v>
      </c>
      <c r="I495" s="1" t="s">
        <v>14848</v>
      </c>
      <c r="J495" s="1" t="s">
        <v>7458</v>
      </c>
      <c r="K495" s="2"/>
      <c r="L495" s="1">
        <v>401.0</v>
      </c>
      <c r="M495" s="1"/>
      <c r="N495" s="1">
        <v>5.202233333333333</v>
      </c>
      <c r="O495" s="1" t="s">
        <v>22</v>
      </c>
      <c r="P495" s="1" t="s">
        <v>14849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24</v>
      </c>
      <c r="B496" s="1" t="s">
        <v>17</v>
      </c>
      <c r="C496" s="3">
        <v>416.0</v>
      </c>
      <c r="D496" s="1">
        <v>0.0</v>
      </c>
      <c r="E496" s="1" t="s">
        <v>37</v>
      </c>
      <c r="F496" s="1" t="s">
        <v>62</v>
      </c>
      <c r="G496" s="1" t="s">
        <v>31</v>
      </c>
      <c r="H496" s="1" t="s">
        <v>14850</v>
      </c>
      <c r="I496" s="1" t="s">
        <v>14851</v>
      </c>
      <c r="J496" s="1" t="s">
        <v>14852</v>
      </c>
      <c r="K496" s="1" t="s">
        <v>14853</v>
      </c>
      <c r="L496" s="1">
        <v>-13.0</v>
      </c>
      <c r="M496" s="1">
        <v>0.8375166666666667</v>
      </c>
      <c r="N496" s="1">
        <v>19.1063</v>
      </c>
      <c r="O496" s="1" t="s">
        <v>4736</v>
      </c>
      <c r="P496" s="1" t="s">
        <v>14854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16</v>
      </c>
      <c r="B497" s="1" t="s">
        <v>17</v>
      </c>
      <c r="C497" s="1">
        <v>279.0</v>
      </c>
      <c r="D497" s="1">
        <v>0.0</v>
      </c>
      <c r="E497" s="2"/>
      <c r="F497" s="1" t="s">
        <v>18</v>
      </c>
      <c r="G497" s="1" t="s">
        <v>19</v>
      </c>
      <c r="H497" s="1" t="s">
        <v>14855</v>
      </c>
      <c r="I497" s="1" t="s">
        <v>14856</v>
      </c>
      <c r="J497" s="1" t="s">
        <v>7458</v>
      </c>
      <c r="K497" s="2"/>
      <c r="L497" s="1">
        <v>404.0</v>
      </c>
      <c r="M497" s="1"/>
      <c r="N497" s="1">
        <v>13.728366666666666</v>
      </c>
      <c r="O497" s="1" t="s">
        <v>22</v>
      </c>
      <c r="P497" s="1" t="s">
        <v>14857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36</v>
      </c>
      <c r="B498" s="1" t="s">
        <v>17</v>
      </c>
      <c r="C498" s="1">
        <v>658.0</v>
      </c>
      <c r="D498" s="1">
        <v>0.0</v>
      </c>
      <c r="E498" s="1" t="s">
        <v>37</v>
      </c>
      <c r="F498" s="1" t="s">
        <v>30</v>
      </c>
      <c r="G498" s="1" t="s">
        <v>31</v>
      </c>
      <c r="H498" s="1" t="s">
        <v>14858</v>
      </c>
      <c r="I498" s="1" t="s">
        <v>14859</v>
      </c>
      <c r="J498" s="1" t="s">
        <v>14859</v>
      </c>
      <c r="K498" s="2"/>
      <c r="L498" s="1">
        <v>-5.0</v>
      </c>
      <c r="M498" s="1"/>
      <c r="N498" s="1">
        <v>14.9142</v>
      </c>
      <c r="O498" s="1" t="s">
        <v>13316</v>
      </c>
      <c r="P498" s="1" t="s">
        <v>14860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36</v>
      </c>
      <c r="B499" s="1" t="s">
        <v>17</v>
      </c>
      <c r="C499" s="1">
        <v>399.0</v>
      </c>
      <c r="D499" s="1">
        <v>0.0</v>
      </c>
      <c r="E499" s="1" t="s">
        <v>37</v>
      </c>
      <c r="F499" s="1" t="s">
        <v>30</v>
      </c>
      <c r="G499" s="1" t="s">
        <v>31</v>
      </c>
      <c r="H499" s="1" t="s">
        <v>14861</v>
      </c>
      <c r="I499" s="1" t="s">
        <v>14862</v>
      </c>
      <c r="J499" s="1" t="s">
        <v>14862</v>
      </c>
      <c r="K499" s="2"/>
      <c r="L499" s="1">
        <v>-1.0</v>
      </c>
      <c r="M499" s="1"/>
      <c r="N499" s="1">
        <v>13.303883333333333</v>
      </c>
      <c r="O499" s="1" t="s">
        <v>13316</v>
      </c>
      <c r="P499" s="1" t="s">
        <v>14863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98</v>
      </c>
      <c r="B500" s="1" t="s">
        <v>354</v>
      </c>
      <c r="C500" s="1">
        <v>274.0</v>
      </c>
      <c r="D500" s="1">
        <v>0.0</v>
      </c>
      <c r="E500" s="1" t="s">
        <v>12485</v>
      </c>
      <c r="F500" s="1" t="s">
        <v>30</v>
      </c>
      <c r="G500" s="1" t="s">
        <v>31</v>
      </c>
      <c r="H500" s="1" t="s">
        <v>14864</v>
      </c>
      <c r="I500" s="1" t="s">
        <v>14865</v>
      </c>
      <c r="J500" s="1" t="s">
        <v>14865</v>
      </c>
      <c r="K500" s="2"/>
      <c r="L500" s="1">
        <v>-8.0</v>
      </c>
      <c r="M500" s="1"/>
      <c r="N500" s="1">
        <v>6.295966666666667</v>
      </c>
      <c r="O500" s="1" t="s">
        <v>13316</v>
      </c>
      <c r="P500" s="1" t="s">
        <v>14866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36</v>
      </c>
      <c r="B501" s="1" t="s">
        <v>17</v>
      </c>
      <c r="C501" s="3">
        <v>369.0</v>
      </c>
      <c r="D501" s="1">
        <v>0.0</v>
      </c>
      <c r="E501" s="1" t="s">
        <v>37</v>
      </c>
      <c r="F501" s="1" t="s">
        <v>30</v>
      </c>
      <c r="G501" s="1" t="s">
        <v>31</v>
      </c>
      <c r="H501" s="1" t="s">
        <v>14867</v>
      </c>
      <c r="I501" s="1" t="s">
        <v>14868</v>
      </c>
      <c r="J501" s="1" t="s">
        <v>14868</v>
      </c>
      <c r="K501" s="2"/>
      <c r="L501" s="1">
        <v>-7.0</v>
      </c>
      <c r="M501" s="1"/>
      <c r="N501" s="1">
        <v>7.522333333333333</v>
      </c>
      <c r="O501" s="1" t="s">
        <v>13316</v>
      </c>
      <c r="P501" s="1" t="s">
        <v>14869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36</v>
      </c>
      <c r="B502" s="1" t="s">
        <v>17</v>
      </c>
      <c r="C502" s="1">
        <v>329.0</v>
      </c>
      <c r="D502" s="1">
        <v>0.0</v>
      </c>
      <c r="E502" s="1" t="s">
        <v>37</v>
      </c>
      <c r="F502" s="1" t="s">
        <v>30</v>
      </c>
      <c r="G502" s="1" t="s">
        <v>31</v>
      </c>
      <c r="H502" s="1" t="s">
        <v>14870</v>
      </c>
      <c r="I502" s="1" t="s">
        <v>14871</v>
      </c>
      <c r="J502" s="1" t="s">
        <v>14871</v>
      </c>
      <c r="K502" s="2"/>
      <c r="L502" s="1">
        <v>-3.0</v>
      </c>
      <c r="M502" s="1"/>
      <c r="N502" s="1">
        <v>11.478783333333332</v>
      </c>
      <c r="O502" s="1" t="s">
        <v>13316</v>
      </c>
      <c r="P502" s="1" t="s">
        <v>13554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36</v>
      </c>
      <c r="B503" s="1" t="s">
        <v>17</v>
      </c>
      <c r="C503" s="1">
        <v>732.0</v>
      </c>
      <c r="D503" s="1">
        <v>0.0</v>
      </c>
      <c r="E503" s="1" t="s">
        <v>37</v>
      </c>
      <c r="F503" s="1" t="s">
        <v>30</v>
      </c>
      <c r="G503" s="1" t="s">
        <v>31</v>
      </c>
      <c r="H503" s="1" t="s">
        <v>14872</v>
      </c>
      <c r="I503" s="1" t="s">
        <v>14873</v>
      </c>
      <c r="J503" s="1" t="s">
        <v>14873</v>
      </c>
      <c r="K503" s="2"/>
      <c r="L503" s="1">
        <v>-3.0</v>
      </c>
      <c r="M503" s="1"/>
      <c r="N503" s="1">
        <v>16.208133333333333</v>
      </c>
      <c r="O503" s="1" t="s">
        <v>13316</v>
      </c>
      <c r="P503" s="1" t="s">
        <v>14874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98</v>
      </c>
      <c r="B504" s="1" t="s">
        <v>354</v>
      </c>
      <c r="C504" s="1">
        <v>329.0</v>
      </c>
      <c r="D504" s="1">
        <v>0.0</v>
      </c>
      <c r="E504" s="1" t="s">
        <v>14175</v>
      </c>
      <c r="F504" s="1" t="s">
        <v>30</v>
      </c>
      <c r="G504" s="1" t="s">
        <v>31</v>
      </c>
      <c r="H504" s="1" t="s">
        <v>14875</v>
      </c>
      <c r="I504" s="1" t="s">
        <v>14876</v>
      </c>
      <c r="J504" s="1" t="s">
        <v>14876</v>
      </c>
      <c r="K504" s="2"/>
      <c r="L504" s="1">
        <v>-6.0</v>
      </c>
      <c r="M504" s="1"/>
      <c r="N504" s="1">
        <v>8.731916666666667</v>
      </c>
      <c r="O504" s="1" t="s">
        <v>13316</v>
      </c>
      <c r="P504" s="1" t="s">
        <v>14659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24</v>
      </c>
      <c r="B505" s="1" t="s">
        <v>17</v>
      </c>
      <c r="C505" s="1">
        <v>245.0</v>
      </c>
      <c r="D505" s="1">
        <v>61.0</v>
      </c>
      <c r="E505" s="2"/>
      <c r="F505" s="1" t="s">
        <v>18</v>
      </c>
      <c r="G505" s="1" t="s">
        <v>167</v>
      </c>
      <c r="H505" s="1" t="s">
        <v>14877</v>
      </c>
      <c r="I505" s="1" t="s">
        <v>14878</v>
      </c>
      <c r="J505" s="1" t="s">
        <v>7458</v>
      </c>
      <c r="K505" s="2"/>
      <c r="L505" s="1">
        <v>444.0</v>
      </c>
      <c r="M505" s="1"/>
      <c r="N505" s="1">
        <v>14.4362</v>
      </c>
      <c r="O505" s="1" t="s">
        <v>4736</v>
      </c>
      <c r="P505" s="1" t="s">
        <v>14879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24</v>
      </c>
      <c r="B506" s="1" t="s">
        <v>17</v>
      </c>
      <c r="C506" s="1">
        <v>466.0</v>
      </c>
      <c r="D506" s="1">
        <v>112.0</v>
      </c>
      <c r="E506" s="2"/>
      <c r="F506" s="1" t="s">
        <v>18</v>
      </c>
      <c r="G506" s="1" t="s">
        <v>19</v>
      </c>
      <c r="H506" s="1" t="s">
        <v>14880</v>
      </c>
      <c r="I506" s="1" t="s">
        <v>14881</v>
      </c>
      <c r="J506" s="1" t="s">
        <v>7458</v>
      </c>
      <c r="K506" s="2"/>
      <c r="L506" s="1">
        <v>468.0</v>
      </c>
      <c r="M506" s="1"/>
      <c r="N506" s="1">
        <v>13.460183333333333</v>
      </c>
      <c r="O506" s="1" t="s">
        <v>4736</v>
      </c>
      <c r="P506" s="1" t="s">
        <v>14882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36</v>
      </c>
      <c r="B507" s="1" t="s">
        <v>17</v>
      </c>
      <c r="C507" s="1">
        <v>264.0</v>
      </c>
      <c r="D507" s="1">
        <v>0.0</v>
      </c>
      <c r="E507" s="1" t="s">
        <v>37</v>
      </c>
      <c r="F507" s="1" t="s">
        <v>30</v>
      </c>
      <c r="G507" s="1" t="s">
        <v>31</v>
      </c>
      <c r="H507" s="1" t="s">
        <v>14883</v>
      </c>
      <c r="I507" s="1" t="s">
        <v>14884</v>
      </c>
      <c r="J507" s="1" t="s">
        <v>14884</v>
      </c>
      <c r="K507" s="2"/>
      <c r="L507" s="1">
        <v>-4.0</v>
      </c>
      <c r="M507" s="1"/>
      <c r="N507" s="1">
        <v>10.35035</v>
      </c>
      <c r="O507" s="1" t="s">
        <v>13316</v>
      </c>
      <c r="P507" s="1" t="s">
        <v>13752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16</v>
      </c>
      <c r="B508" s="1" t="s">
        <v>17</v>
      </c>
      <c r="C508" s="1">
        <v>20.0</v>
      </c>
      <c r="D508" s="1">
        <v>35.0</v>
      </c>
      <c r="E508" s="2"/>
      <c r="F508" s="1" t="s">
        <v>18</v>
      </c>
      <c r="G508" s="1" t="s">
        <v>19</v>
      </c>
      <c r="H508" s="1" t="s">
        <v>14885</v>
      </c>
      <c r="I508" s="1" t="s">
        <v>14886</v>
      </c>
      <c r="J508" s="1" t="s">
        <v>7458</v>
      </c>
      <c r="K508" s="2"/>
      <c r="L508" s="1">
        <v>518.0</v>
      </c>
      <c r="M508" s="1"/>
      <c r="N508" s="1">
        <v>0.46721666666666667</v>
      </c>
      <c r="O508" s="1" t="s">
        <v>22</v>
      </c>
      <c r="P508" s="1" t="s">
        <v>14887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24</v>
      </c>
      <c r="B509" s="1" t="s">
        <v>17</v>
      </c>
      <c r="C509" s="1">
        <v>265.0</v>
      </c>
      <c r="D509" s="1">
        <v>54.0</v>
      </c>
      <c r="E509" s="2"/>
      <c r="F509" s="1" t="s">
        <v>18</v>
      </c>
      <c r="G509" s="1" t="s">
        <v>31</v>
      </c>
      <c r="H509" s="1" t="s">
        <v>14888</v>
      </c>
      <c r="I509" s="1" t="s">
        <v>14889</v>
      </c>
      <c r="J509" s="1" t="s">
        <v>7458</v>
      </c>
      <c r="K509" s="2"/>
      <c r="L509" s="1">
        <v>521.0</v>
      </c>
      <c r="M509" s="1"/>
      <c r="N509" s="1">
        <v>7.23315</v>
      </c>
      <c r="O509" s="1" t="s">
        <v>4736</v>
      </c>
      <c r="P509" s="1" t="s">
        <v>14890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36</v>
      </c>
      <c r="B510" s="1" t="s">
        <v>17</v>
      </c>
      <c r="C510" s="1">
        <v>351.0</v>
      </c>
      <c r="D510" s="1">
        <v>0.0</v>
      </c>
      <c r="E510" s="1" t="s">
        <v>37</v>
      </c>
      <c r="F510" s="1" t="s">
        <v>30</v>
      </c>
      <c r="G510" s="1" t="s">
        <v>31</v>
      </c>
      <c r="H510" s="1" t="s">
        <v>14891</v>
      </c>
      <c r="I510" s="1" t="s">
        <v>14892</v>
      </c>
      <c r="J510" s="1" t="s">
        <v>14892</v>
      </c>
      <c r="K510" s="2"/>
      <c r="L510" s="1">
        <v>-3.0</v>
      </c>
      <c r="M510" s="1"/>
      <c r="N510" s="1">
        <v>11.416233333333333</v>
      </c>
      <c r="O510" s="1" t="s">
        <v>13316</v>
      </c>
      <c r="P510" s="1" t="s">
        <v>14893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24</v>
      </c>
      <c r="B511" s="1" t="s">
        <v>17</v>
      </c>
      <c r="C511" s="1">
        <v>622.0</v>
      </c>
      <c r="D511" s="1">
        <v>0.0</v>
      </c>
      <c r="E511" s="1" t="s">
        <v>37</v>
      </c>
      <c r="F511" s="1" t="s">
        <v>62</v>
      </c>
      <c r="G511" s="1" t="s">
        <v>31</v>
      </c>
      <c r="H511" s="1" t="s">
        <v>14894</v>
      </c>
      <c r="I511" s="1" t="s">
        <v>14895</v>
      </c>
      <c r="J511" s="1" t="s">
        <v>14896</v>
      </c>
      <c r="K511" s="1" t="s">
        <v>14897</v>
      </c>
      <c r="L511" s="1">
        <v>-20.0</v>
      </c>
      <c r="M511" s="1">
        <v>2.029183333333333</v>
      </c>
      <c r="N511" s="1">
        <v>10.08415</v>
      </c>
      <c r="O511" s="1" t="s">
        <v>4736</v>
      </c>
      <c r="P511" s="1" t="s">
        <v>14898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16</v>
      </c>
      <c r="B512" s="1" t="s">
        <v>17</v>
      </c>
      <c r="C512" s="1">
        <v>309.0</v>
      </c>
      <c r="D512" s="1">
        <v>0.0</v>
      </c>
      <c r="E512" s="2"/>
      <c r="F512" s="1" t="s">
        <v>18</v>
      </c>
      <c r="G512" s="1" t="s">
        <v>19</v>
      </c>
      <c r="H512" s="1" t="s">
        <v>14899</v>
      </c>
      <c r="I512" s="1" t="s">
        <v>14900</v>
      </c>
      <c r="J512" s="1" t="s">
        <v>7458</v>
      </c>
      <c r="K512" s="2"/>
      <c r="L512" s="1">
        <v>567.0</v>
      </c>
      <c r="M512" s="1"/>
      <c r="N512" s="1">
        <v>8.8813</v>
      </c>
      <c r="O512" s="1" t="s">
        <v>22</v>
      </c>
      <c r="P512" s="1" t="s">
        <v>14901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36</v>
      </c>
      <c r="B513" s="1" t="s">
        <v>17</v>
      </c>
      <c r="C513" s="1">
        <v>364.0</v>
      </c>
      <c r="D513" s="1">
        <v>0.0</v>
      </c>
      <c r="E513" s="1" t="s">
        <v>37</v>
      </c>
      <c r="F513" s="1" t="s">
        <v>30</v>
      </c>
      <c r="G513" s="1" t="s">
        <v>31</v>
      </c>
      <c r="H513" s="1" t="s">
        <v>14902</v>
      </c>
      <c r="I513" s="1" t="s">
        <v>14903</v>
      </c>
      <c r="J513" s="1" t="s">
        <v>14903</v>
      </c>
      <c r="K513" s="2"/>
      <c r="L513" s="1">
        <v>-10.0</v>
      </c>
      <c r="M513" s="1"/>
      <c r="N513" s="1">
        <v>4.5723666666666665</v>
      </c>
      <c r="O513" s="1" t="s">
        <v>13316</v>
      </c>
      <c r="P513" s="1" t="s">
        <v>14904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36</v>
      </c>
      <c r="B514" s="1" t="s">
        <v>17</v>
      </c>
      <c r="C514" s="1">
        <v>394.0</v>
      </c>
      <c r="D514" s="1">
        <v>0.0</v>
      </c>
      <c r="E514" s="1" t="s">
        <v>37</v>
      </c>
      <c r="F514" s="1" t="s">
        <v>30</v>
      </c>
      <c r="G514" s="1" t="s">
        <v>31</v>
      </c>
      <c r="H514" s="1" t="s">
        <v>14905</v>
      </c>
      <c r="I514" s="1" t="s">
        <v>14906</v>
      </c>
      <c r="J514" s="1" t="s">
        <v>14906</v>
      </c>
      <c r="K514" s="2"/>
      <c r="L514" s="1">
        <v>0.0</v>
      </c>
      <c r="M514" s="1"/>
      <c r="N514" s="1">
        <v>14.505016666666666</v>
      </c>
      <c r="O514" s="1" t="s">
        <v>13316</v>
      </c>
      <c r="P514" s="1" t="s">
        <v>14907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16</v>
      </c>
      <c r="B515" s="1" t="s">
        <v>17</v>
      </c>
      <c r="C515" s="1">
        <v>349.0</v>
      </c>
      <c r="D515" s="1">
        <v>0.0</v>
      </c>
      <c r="E515" s="2"/>
      <c r="F515" s="1" t="s">
        <v>18</v>
      </c>
      <c r="G515" s="1" t="s">
        <v>19</v>
      </c>
      <c r="H515" s="1" t="s">
        <v>14908</v>
      </c>
      <c r="I515" s="1" t="s">
        <v>14909</v>
      </c>
      <c r="J515" s="1" t="s">
        <v>7458</v>
      </c>
      <c r="K515" s="2"/>
      <c r="L515" s="1">
        <v>626.0</v>
      </c>
      <c r="M515" s="1"/>
      <c r="N515" s="1">
        <v>8.598916666666666</v>
      </c>
      <c r="O515" s="1" t="s">
        <v>22</v>
      </c>
      <c r="P515" s="1" t="s">
        <v>14910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24</v>
      </c>
      <c r="B516" s="1" t="s">
        <v>17</v>
      </c>
      <c r="C516" s="3">
        <v>209.0</v>
      </c>
      <c r="D516" s="1">
        <v>50.0</v>
      </c>
      <c r="E516" s="2"/>
      <c r="F516" s="1" t="s">
        <v>18</v>
      </c>
      <c r="G516" s="1" t="s">
        <v>31</v>
      </c>
      <c r="H516" s="1" t="s">
        <v>14911</v>
      </c>
      <c r="I516" s="1" t="s">
        <v>14912</v>
      </c>
      <c r="J516" s="1" t="s">
        <v>7458</v>
      </c>
      <c r="K516" s="2"/>
      <c r="L516" s="1">
        <v>614.0</v>
      </c>
      <c r="M516" s="1"/>
      <c r="N516" s="1">
        <v>7.793816666666666</v>
      </c>
      <c r="O516" s="1" t="s">
        <v>4736</v>
      </c>
      <c r="P516" s="1" t="s">
        <v>14913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36</v>
      </c>
      <c r="B517" s="1" t="s">
        <v>17</v>
      </c>
      <c r="C517" s="1">
        <v>264.0</v>
      </c>
      <c r="D517" s="1">
        <v>0.0</v>
      </c>
      <c r="E517" s="1" t="s">
        <v>37</v>
      </c>
      <c r="F517" s="1" t="s">
        <v>30</v>
      </c>
      <c r="G517" s="1" t="s">
        <v>31</v>
      </c>
      <c r="H517" s="1" t="s">
        <v>14914</v>
      </c>
      <c r="I517" s="1" t="s">
        <v>14915</v>
      </c>
      <c r="J517" s="1" t="s">
        <v>14915</v>
      </c>
      <c r="K517" s="2"/>
      <c r="L517" s="1">
        <v>-5.0</v>
      </c>
      <c r="M517" s="1"/>
      <c r="N517" s="1">
        <v>9.606083333333334</v>
      </c>
      <c r="O517" s="1" t="s">
        <v>13316</v>
      </c>
      <c r="P517" s="1" t="s">
        <v>14916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29</v>
      </c>
      <c r="B518" s="1" t="s">
        <v>354</v>
      </c>
      <c r="C518" s="1">
        <v>329.0</v>
      </c>
      <c r="D518" s="1">
        <v>0.0</v>
      </c>
      <c r="E518" s="2"/>
      <c r="F518" s="1" t="s">
        <v>30</v>
      </c>
      <c r="G518" s="1" t="s">
        <v>31</v>
      </c>
      <c r="H518" s="1" t="s">
        <v>14917</v>
      </c>
      <c r="I518" s="1" t="s">
        <v>14918</v>
      </c>
      <c r="J518" s="1" t="s">
        <v>14918</v>
      </c>
      <c r="K518" s="2"/>
      <c r="L518" s="1">
        <v>-4.0</v>
      </c>
      <c r="M518" s="1"/>
      <c r="N518" s="1">
        <v>10.619833333333334</v>
      </c>
      <c r="O518" s="1" t="s">
        <v>13316</v>
      </c>
      <c r="P518" s="1" t="s">
        <v>14919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16</v>
      </c>
      <c r="B519" s="1" t="s">
        <v>17</v>
      </c>
      <c r="C519" s="1">
        <v>458.0</v>
      </c>
      <c r="D519" s="1">
        <v>0.0</v>
      </c>
      <c r="E519" s="2"/>
      <c r="F519" s="1" t="s">
        <v>18</v>
      </c>
      <c r="G519" s="1" t="s">
        <v>19</v>
      </c>
      <c r="H519" s="1" t="s">
        <v>14920</v>
      </c>
      <c r="I519" s="1" t="s">
        <v>14921</v>
      </c>
      <c r="J519" s="1" t="s">
        <v>7458</v>
      </c>
      <c r="K519" s="2"/>
      <c r="L519" s="1">
        <v>691.0</v>
      </c>
      <c r="M519" s="1"/>
      <c r="N519" s="1">
        <v>8.568733333333334</v>
      </c>
      <c r="O519" s="1" t="s">
        <v>22</v>
      </c>
      <c r="P519" s="1" t="s">
        <v>14922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29</v>
      </c>
      <c r="B520" s="1" t="s">
        <v>354</v>
      </c>
      <c r="C520" s="3">
        <v>313.0</v>
      </c>
      <c r="D520" s="1">
        <v>0.0</v>
      </c>
      <c r="E520" s="2"/>
      <c r="F520" s="1" t="s">
        <v>30</v>
      </c>
      <c r="G520" s="1" t="s">
        <v>31</v>
      </c>
      <c r="H520" s="1" t="s">
        <v>14923</v>
      </c>
      <c r="I520" s="1" t="s">
        <v>14924</v>
      </c>
      <c r="J520" s="1" t="s">
        <v>14924</v>
      </c>
      <c r="K520" s="2"/>
      <c r="L520" s="1">
        <v>-8.0</v>
      </c>
      <c r="M520" s="1"/>
      <c r="N520" s="1">
        <v>6.193933333333334</v>
      </c>
      <c r="O520" s="1" t="s">
        <v>13316</v>
      </c>
      <c r="P520" s="1" t="s">
        <v>14925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36</v>
      </c>
      <c r="B521" s="1" t="s">
        <v>17</v>
      </c>
      <c r="C521" s="1">
        <v>356.0</v>
      </c>
      <c r="D521" s="1">
        <v>0.0</v>
      </c>
      <c r="E521" s="1" t="s">
        <v>37</v>
      </c>
      <c r="F521" s="1" t="s">
        <v>30</v>
      </c>
      <c r="G521" s="1" t="s">
        <v>31</v>
      </c>
      <c r="H521" s="1" t="s">
        <v>14926</v>
      </c>
      <c r="I521" s="1" t="s">
        <v>14927</v>
      </c>
      <c r="J521" s="1" t="s">
        <v>14927</v>
      </c>
      <c r="K521" s="2"/>
      <c r="L521" s="1">
        <v>-7.0</v>
      </c>
      <c r="M521" s="1"/>
      <c r="N521" s="1">
        <v>7.2473833333333335</v>
      </c>
      <c r="O521" s="1" t="s">
        <v>13316</v>
      </c>
      <c r="P521" s="1" t="s">
        <v>14370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24</v>
      </c>
      <c r="B522" s="1" t="s">
        <v>17</v>
      </c>
      <c r="C522" s="1">
        <v>607.0</v>
      </c>
      <c r="D522" s="1">
        <v>0.0</v>
      </c>
      <c r="E522" s="1" t="s">
        <v>37</v>
      </c>
      <c r="F522" s="1" t="s">
        <v>62</v>
      </c>
      <c r="G522" s="1" t="s">
        <v>31</v>
      </c>
      <c r="H522" s="1" t="s">
        <v>14928</v>
      </c>
      <c r="I522" s="1" t="s">
        <v>14929</v>
      </c>
      <c r="J522" s="1" t="s">
        <v>14930</v>
      </c>
      <c r="K522" s="1" t="s">
        <v>14931</v>
      </c>
      <c r="L522" s="1">
        <v>-24.0</v>
      </c>
      <c r="M522" s="1">
        <v>7.170983333333333</v>
      </c>
      <c r="N522" s="1">
        <v>12.41805</v>
      </c>
      <c r="O522" s="1" t="s">
        <v>4736</v>
      </c>
      <c r="P522" s="1" t="s">
        <v>14932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16</v>
      </c>
      <c r="B523" s="1" t="s">
        <v>17</v>
      </c>
      <c r="C523" s="1">
        <v>119.0</v>
      </c>
      <c r="D523" s="1">
        <v>0.0</v>
      </c>
      <c r="E523" s="2"/>
      <c r="F523" s="1" t="s">
        <v>18</v>
      </c>
      <c r="G523" s="1" t="s">
        <v>19</v>
      </c>
      <c r="H523" s="1" t="s">
        <v>14933</v>
      </c>
      <c r="I523" s="1" t="s">
        <v>14934</v>
      </c>
      <c r="J523" s="1" t="s">
        <v>7458</v>
      </c>
      <c r="K523" s="2"/>
      <c r="L523" s="1">
        <v>753.0</v>
      </c>
      <c r="M523" s="1"/>
      <c r="N523" s="1">
        <v>3.0689333333333333</v>
      </c>
      <c r="O523" s="1" t="s">
        <v>22</v>
      </c>
      <c r="P523" s="1" t="s">
        <v>14935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29</v>
      </c>
      <c r="B524" s="1" t="s">
        <v>354</v>
      </c>
      <c r="C524" s="1">
        <v>436.0</v>
      </c>
      <c r="D524" s="1">
        <v>0.0</v>
      </c>
      <c r="E524" s="2"/>
      <c r="F524" s="1" t="s">
        <v>30</v>
      </c>
      <c r="G524" s="1" t="s">
        <v>31</v>
      </c>
      <c r="H524" s="1" t="s">
        <v>14936</v>
      </c>
      <c r="I524" s="1" t="s">
        <v>14937</v>
      </c>
      <c r="J524" s="1" t="s">
        <v>14937</v>
      </c>
      <c r="K524" s="2"/>
      <c r="L524" s="1">
        <v>-2.0</v>
      </c>
      <c r="M524" s="1"/>
      <c r="N524" s="1">
        <v>12.43865</v>
      </c>
      <c r="O524" s="1" t="s">
        <v>13316</v>
      </c>
      <c r="P524" s="1" t="s">
        <v>14938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29</v>
      </c>
      <c r="B525" s="1" t="s">
        <v>354</v>
      </c>
      <c r="C525" s="1">
        <v>627.0</v>
      </c>
      <c r="D525" s="1">
        <v>0.0</v>
      </c>
      <c r="E525" s="2"/>
      <c r="F525" s="1" t="s">
        <v>30</v>
      </c>
      <c r="G525" s="1" t="s">
        <v>31</v>
      </c>
      <c r="H525" s="1" t="s">
        <v>14939</v>
      </c>
      <c r="I525" s="1" t="s">
        <v>14940</v>
      </c>
      <c r="J525" s="1" t="s">
        <v>14940</v>
      </c>
      <c r="K525" s="2"/>
      <c r="L525" s="1">
        <v>-10.0</v>
      </c>
      <c r="M525" s="1"/>
      <c r="N525" s="1">
        <v>9.694516666666667</v>
      </c>
      <c r="O525" s="1" t="s">
        <v>13316</v>
      </c>
      <c r="P525" s="1" t="s">
        <v>14941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36</v>
      </c>
      <c r="B526" s="1" t="s">
        <v>17</v>
      </c>
      <c r="C526" s="1">
        <v>361.0</v>
      </c>
      <c r="D526" s="1">
        <v>0.0</v>
      </c>
      <c r="E526" s="1" t="s">
        <v>37</v>
      </c>
      <c r="F526" s="1" t="s">
        <v>30</v>
      </c>
      <c r="G526" s="1" t="s">
        <v>31</v>
      </c>
      <c r="H526" s="1" t="s">
        <v>14942</v>
      </c>
      <c r="I526" s="1" t="s">
        <v>14943</v>
      </c>
      <c r="J526" s="1" t="s">
        <v>14943</v>
      </c>
      <c r="K526" s="2"/>
      <c r="L526" s="1">
        <v>-6.0</v>
      </c>
      <c r="M526" s="1"/>
      <c r="N526" s="1">
        <v>8.654616666666668</v>
      </c>
      <c r="O526" s="1" t="s">
        <v>13316</v>
      </c>
      <c r="P526" s="1" t="s">
        <v>14944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29</v>
      </c>
      <c r="B527" s="1" t="s">
        <v>17</v>
      </c>
      <c r="C527" s="1">
        <v>264.0</v>
      </c>
      <c r="D527" s="1">
        <v>0.0</v>
      </c>
      <c r="E527" s="2"/>
      <c r="F527" s="1" t="s">
        <v>30</v>
      </c>
      <c r="G527" s="1" t="s">
        <v>31</v>
      </c>
      <c r="H527" s="1" t="s">
        <v>14945</v>
      </c>
      <c r="I527" s="1" t="s">
        <v>14946</v>
      </c>
      <c r="J527" s="1" t="s">
        <v>14946</v>
      </c>
      <c r="K527" s="2"/>
      <c r="L527" s="1">
        <v>-8.0</v>
      </c>
      <c r="M527" s="1"/>
      <c r="N527" s="1">
        <v>6.931616666666667</v>
      </c>
      <c r="O527" s="1" t="s">
        <v>13316</v>
      </c>
      <c r="P527" s="1" t="s">
        <v>14947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98</v>
      </c>
      <c r="B528" s="1" t="s">
        <v>17</v>
      </c>
      <c r="C528" s="1">
        <v>264.0</v>
      </c>
      <c r="D528" s="1">
        <v>0.0</v>
      </c>
      <c r="E528" s="1" t="s">
        <v>13007</v>
      </c>
      <c r="F528" s="1" t="s">
        <v>30</v>
      </c>
      <c r="G528" s="1" t="s">
        <v>31</v>
      </c>
      <c r="H528" s="1" t="s">
        <v>14948</v>
      </c>
      <c r="I528" s="1" t="s">
        <v>14949</v>
      </c>
      <c r="J528" s="1" t="s">
        <v>14949</v>
      </c>
      <c r="K528" s="2"/>
      <c r="L528" s="1">
        <v>-7.0</v>
      </c>
      <c r="M528" s="1"/>
      <c r="N528" s="1">
        <v>7.122833333333333</v>
      </c>
      <c r="O528" s="1" t="s">
        <v>13316</v>
      </c>
      <c r="P528" s="1" t="s">
        <v>14950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36</v>
      </c>
      <c r="B529" s="1" t="s">
        <v>17</v>
      </c>
      <c r="C529" s="1">
        <v>264.0</v>
      </c>
      <c r="D529" s="1">
        <v>0.0</v>
      </c>
      <c r="E529" s="1" t="s">
        <v>37</v>
      </c>
      <c r="F529" s="1" t="s">
        <v>30</v>
      </c>
      <c r="G529" s="1" t="s">
        <v>31</v>
      </c>
      <c r="H529" s="1" t="s">
        <v>14951</v>
      </c>
      <c r="I529" s="1" t="s">
        <v>14952</v>
      </c>
      <c r="J529" s="1" t="s">
        <v>14952</v>
      </c>
      <c r="K529" s="2"/>
      <c r="L529" s="1">
        <v>-9.0</v>
      </c>
      <c r="M529" s="1"/>
      <c r="N529" s="1">
        <v>5.656816666666667</v>
      </c>
      <c r="O529" s="1" t="s">
        <v>13316</v>
      </c>
      <c r="P529" s="1" t="s">
        <v>14953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36</v>
      </c>
      <c r="B530" s="1" t="s">
        <v>17</v>
      </c>
      <c r="C530" s="1">
        <v>264.0</v>
      </c>
      <c r="D530" s="1">
        <v>0.0</v>
      </c>
      <c r="E530" s="1" t="s">
        <v>37</v>
      </c>
      <c r="F530" s="1" t="s">
        <v>30</v>
      </c>
      <c r="G530" s="1" t="s">
        <v>31</v>
      </c>
      <c r="H530" s="1" t="s">
        <v>14954</v>
      </c>
      <c r="I530" s="1" t="s">
        <v>14955</v>
      </c>
      <c r="J530" s="1" t="s">
        <v>14955</v>
      </c>
      <c r="K530" s="2"/>
      <c r="L530" s="1">
        <v>-4.0</v>
      </c>
      <c r="M530" s="1"/>
      <c r="N530" s="1">
        <v>10.596166666666667</v>
      </c>
      <c r="O530" s="1" t="s">
        <v>13316</v>
      </c>
      <c r="P530" s="1" t="s">
        <v>13752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36</v>
      </c>
      <c r="B531" s="1" t="s">
        <v>17</v>
      </c>
      <c r="C531" s="1">
        <v>329.0</v>
      </c>
      <c r="D531" s="1">
        <v>0.0</v>
      </c>
      <c r="E531" s="1" t="s">
        <v>37</v>
      </c>
      <c r="F531" s="1" t="s">
        <v>30</v>
      </c>
      <c r="G531" s="1" t="s">
        <v>31</v>
      </c>
      <c r="H531" s="1" t="s">
        <v>14956</v>
      </c>
      <c r="I531" s="1" t="s">
        <v>14957</v>
      </c>
      <c r="J531" s="1" t="s">
        <v>14957</v>
      </c>
      <c r="K531" s="2"/>
      <c r="L531" s="1">
        <v>-1.0</v>
      </c>
      <c r="M531" s="1"/>
      <c r="N531" s="1">
        <v>13.374016666666666</v>
      </c>
      <c r="O531" s="1" t="s">
        <v>13316</v>
      </c>
      <c r="P531" s="1" t="s">
        <v>13716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36</v>
      </c>
      <c r="B532" s="1" t="s">
        <v>17</v>
      </c>
      <c r="C532" s="1">
        <v>394.0</v>
      </c>
      <c r="D532" s="1">
        <v>0.0</v>
      </c>
      <c r="E532" s="1" t="s">
        <v>37</v>
      </c>
      <c r="F532" s="1" t="s">
        <v>30</v>
      </c>
      <c r="G532" s="1" t="s">
        <v>31</v>
      </c>
      <c r="H532" s="1" t="s">
        <v>14958</v>
      </c>
      <c r="I532" s="1" t="s">
        <v>14959</v>
      </c>
      <c r="J532" s="1" t="s">
        <v>14959</v>
      </c>
      <c r="K532" s="2"/>
      <c r="L532" s="1">
        <v>-4.0</v>
      </c>
      <c r="M532" s="1"/>
      <c r="N532" s="1">
        <v>10.265983333333333</v>
      </c>
      <c r="O532" s="1" t="s">
        <v>13316</v>
      </c>
      <c r="P532" s="1" t="s">
        <v>14960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36</v>
      </c>
      <c r="B533" s="1" t="s">
        <v>17</v>
      </c>
      <c r="C533" s="1">
        <v>329.0</v>
      </c>
      <c r="D533" s="1">
        <v>0.0</v>
      </c>
      <c r="E533" s="1" t="s">
        <v>37</v>
      </c>
      <c r="F533" s="1" t="s">
        <v>30</v>
      </c>
      <c r="G533" s="1" t="s">
        <v>31</v>
      </c>
      <c r="H533" s="1" t="s">
        <v>14961</v>
      </c>
      <c r="I533" s="1" t="s">
        <v>14962</v>
      </c>
      <c r="J533" s="1" t="s">
        <v>14962</v>
      </c>
      <c r="K533" s="2"/>
      <c r="L533" s="1">
        <v>-8.0</v>
      </c>
      <c r="M533" s="1"/>
      <c r="N533" s="1">
        <v>6.065033333333333</v>
      </c>
      <c r="O533" s="1" t="s">
        <v>13316</v>
      </c>
      <c r="P533" s="1" t="s">
        <v>13512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24</v>
      </c>
      <c r="B534" s="1" t="s">
        <v>17</v>
      </c>
      <c r="C534" s="1">
        <v>774.0</v>
      </c>
      <c r="D534" s="1">
        <v>0.0</v>
      </c>
      <c r="E534" s="1" t="s">
        <v>37</v>
      </c>
      <c r="F534" s="1" t="s">
        <v>62</v>
      </c>
      <c r="G534" s="1" t="s">
        <v>31</v>
      </c>
      <c r="H534" s="1" t="s">
        <v>14963</v>
      </c>
      <c r="I534" s="1" t="s">
        <v>14964</v>
      </c>
      <c r="J534" s="1" t="s">
        <v>14965</v>
      </c>
      <c r="K534" s="1" t="s">
        <v>14966</v>
      </c>
      <c r="L534" s="1">
        <v>23.0</v>
      </c>
      <c r="M534" s="1">
        <v>27.600716666666667</v>
      </c>
      <c r="N534" s="1">
        <v>20.8864</v>
      </c>
      <c r="O534" s="1" t="s">
        <v>4736</v>
      </c>
      <c r="P534" s="1" t="s">
        <v>14967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2"/>
      <c r="B536" s="2"/>
      <c r="C536" s="4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2"/>
      <c r="B540" s="2"/>
      <c r="C540" s="4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2"/>
      <c r="B542" s="2"/>
      <c r="C542" s="4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S552" s="2"/>
      <c r="T552" s="2"/>
      <c r="U552" s="2"/>
      <c r="V552" s="2"/>
      <c r="W552" s="2"/>
      <c r="X552" s="2"/>
      <c r="Y552" s="2"/>
      <c r="Z552" s="2"/>
      <c r="AB552" s="2"/>
      <c r="AC552" s="2"/>
      <c r="AD552" s="2"/>
      <c r="AE552" s="2"/>
      <c r="AF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S559" s="2"/>
      <c r="T559" s="2"/>
      <c r="U559" s="2"/>
      <c r="V559" s="2"/>
      <c r="W559" s="2"/>
      <c r="X559" s="2"/>
      <c r="Y559" s="2"/>
      <c r="Z559" s="2"/>
      <c r="AB559" s="2"/>
      <c r="AC559" s="2"/>
      <c r="AD559" s="2"/>
      <c r="AE559" s="2"/>
      <c r="AF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S569" s="2"/>
      <c r="T569" s="2"/>
      <c r="U569" s="2"/>
      <c r="V569" s="2"/>
      <c r="W569" s="2"/>
      <c r="X569" s="2"/>
      <c r="Y569" s="2"/>
      <c r="Z569" s="2"/>
      <c r="AB569" s="2"/>
      <c r="AC569" s="2"/>
      <c r="AD569" s="2"/>
      <c r="AE569" s="2"/>
      <c r="AF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2"/>
      <c r="B574" s="2"/>
      <c r="C574" s="4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S575" s="2"/>
      <c r="T575" s="2"/>
      <c r="U575" s="2"/>
      <c r="V575" s="2"/>
      <c r="W575" s="2"/>
      <c r="X575" s="2"/>
      <c r="Y575" s="2"/>
      <c r="Z575" s="2"/>
      <c r="AB575" s="2"/>
      <c r="AC575" s="2"/>
      <c r="AD575" s="2"/>
      <c r="AE575" s="2"/>
      <c r="AF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S580" s="2"/>
      <c r="T580" s="2"/>
      <c r="U580" s="2"/>
      <c r="V580" s="2"/>
      <c r="W580" s="2"/>
      <c r="X580" s="2"/>
      <c r="Y580" s="2"/>
      <c r="Z580" s="2"/>
      <c r="AB580" s="2"/>
      <c r="AC580" s="2"/>
      <c r="AD580" s="2"/>
      <c r="AE580" s="2"/>
      <c r="AF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D582" s="2"/>
      <c r="AE582" s="2"/>
      <c r="AF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S583" s="2"/>
      <c r="T583" s="2"/>
      <c r="U583" s="2"/>
      <c r="V583" s="2"/>
      <c r="W583" s="2"/>
      <c r="X583" s="2"/>
      <c r="Y583" s="2"/>
      <c r="Z583" s="2"/>
      <c r="AB583" s="2"/>
      <c r="AC583" s="2"/>
      <c r="AD583" s="2"/>
      <c r="AE583" s="2"/>
      <c r="AF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D586" s="2"/>
      <c r="AE586" s="2"/>
      <c r="AF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S588" s="2"/>
      <c r="T588" s="2"/>
      <c r="U588" s="2"/>
      <c r="V588" s="2"/>
      <c r="W588" s="2"/>
      <c r="X588" s="2"/>
      <c r="Y588" s="2"/>
      <c r="Z588" s="2"/>
      <c r="AB588" s="2"/>
      <c r="AC588" s="2"/>
      <c r="AD588" s="2"/>
      <c r="AE588" s="2"/>
      <c r="AF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D589" s="2"/>
      <c r="AE589" s="2"/>
      <c r="AF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D590" s="2"/>
      <c r="AE590" s="2"/>
      <c r="AF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D591" s="2"/>
      <c r="AE591" s="2"/>
      <c r="AF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D593" s="2"/>
      <c r="AE593" s="2"/>
      <c r="AF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D596" s="2"/>
      <c r="AE596" s="2"/>
      <c r="AF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D599" s="2"/>
      <c r="AE599" s="2"/>
      <c r="AF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D600" s="2"/>
      <c r="AE600" s="2"/>
      <c r="AF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D601" s="2"/>
      <c r="AE601" s="2"/>
      <c r="AF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D608" s="2"/>
      <c r="AE608" s="2"/>
      <c r="AF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D609" s="2"/>
      <c r="AE609" s="2"/>
      <c r="AF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S610" s="2"/>
      <c r="T610" s="2"/>
      <c r="U610" s="2"/>
      <c r="V610" s="2"/>
      <c r="W610" s="2"/>
      <c r="X610" s="2"/>
      <c r="Y610" s="2"/>
      <c r="Z610" s="2"/>
      <c r="AB610" s="2"/>
      <c r="AC610" s="2"/>
      <c r="AD610" s="2"/>
      <c r="AE610" s="2"/>
      <c r="AF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S611" s="2"/>
      <c r="T611" s="2"/>
      <c r="U611" s="2"/>
      <c r="V611" s="2"/>
      <c r="W611" s="2"/>
      <c r="X611" s="2"/>
      <c r="Y611" s="2"/>
      <c r="Z611" s="2"/>
      <c r="AB611" s="2"/>
      <c r="AC611" s="2"/>
      <c r="AD611" s="2"/>
      <c r="AE611" s="2"/>
      <c r="AF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S613" s="2"/>
      <c r="T613" s="2"/>
      <c r="U613" s="2"/>
      <c r="V613" s="2"/>
      <c r="W613" s="2"/>
      <c r="X613" s="2"/>
      <c r="Y613" s="2"/>
      <c r="Z613" s="2"/>
      <c r="AB613" s="2"/>
      <c r="AC613" s="2"/>
      <c r="AD613" s="2"/>
      <c r="AE613" s="2"/>
      <c r="AF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S614" s="2"/>
      <c r="T614" s="2"/>
      <c r="U614" s="2"/>
      <c r="V614" s="2"/>
      <c r="W614" s="2"/>
      <c r="X614" s="2"/>
      <c r="Y614" s="2"/>
      <c r="Z614" s="2"/>
      <c r="AB614" s="2"/>
      <c r="AC614" s="2"/>
      <c r="AD614" s="2"/>
      <c r="AE614" s="2"/>
      <c r="AF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S617" s="2"/>
      <c r="T617" s="2"/>
      <c r="U617" s="2"/>
      <c r="V617" s="2"/>
      <c r="W617" s="2"/>
      <c r="X617" s="2"/>
      <c r="Y617" s="2"/>
      <c r="Z617" s="2"/>
      <c r="AB617" s="2"/>
      <c r="AC617" s="2"/>
      <c r="AD617" s="2"/>
      <c r="AE617" s="2"/>
      <c r="AF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S619" s="2"/>
      <c r="T619" s="2"/>
      <c r="U619" s="2"/>
      <c r="V619" s="2"/>
      <c r="W619" s="2"/>
      <c r="X619" s="2"/>
      <c r="Y619" s="2"/>
      <c r="Z619" s="2"/>
      <c r="AB619" s="2"/>
      <c r="AC619" s="2"/>
      <c r="AD619" s="2"/>
      <c r="AE619" s="2"/>
      <c r="AF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D620" s="2"/>
      <c r="AE620" s="2"/>
      <c r="AF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S624" s="2"/>
      <c r="T624" s="2"/>
      <c r="U624" s="2"/>
      <c r="V624" s="2"/>
      <c r="W624" s="2"/>
      <c r="X624" s="2"/>
      <c r="Y624" s="2"/>
      <c r="Z624" s="2"/>
      <c r="AB624" s="2"/>
      <c r="AC624" s="2"/>
      <c r="AD624" s="2"/>
      <c r="AE624" s="2"/>
      <c r="AF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S625" s="2"/>
      <c r="T625" s="2"/>
      <c r="U625" s="2"/>
      <c r="V625" s="2"/>
      <c r="W625" s="2"/>
      <c r="X625" s="2"/>
      <c r="Y625" s="2"/>
      <c r="Z625" s="2"/>
      <c r="AB625" s="2"/>
      <c r="AC625" s="2"/>
      <c r="AD625" s="2"/>
      <c r="AE625" s="2"/>
      <c r="AF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S628" s="2"/>
      <c r="T628" s="2"/>
      <c r="U628" s="2"/>
      <c r="V628" s="2"/>
      <c r="W628" s="2"/>
      <c r="X628" s="2"/>
      <c r="Y628" s="2"/>
      <c r="Z628" s="2"/>
      <c r="AB628" s="2"/>
      <c r="AC628" s="2"/>
      <c r="AD628" s="2"/>
      <c r="AE628" s="2"/>
      <c r="AF628" s="2"/>
    </row>
    <row r="629">
      <c r="A629" s="2"/>
      <c r="B629" s="2"/>
      <c r="C629" s="4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S629" s="2"/>
      <c r="T629" s="2"/>
      <c r="U629" s="2"/>
      <c r="V629" s="2"/>
      <c r="W629" s="2"/>
      <c r="X629" s="2"/>
      <c r="Y629" s="2"/>
      <c r="Z629" s="2"/>
      <c r="AB629" s="2"/>
      <c r="AC629" s="2"/>
      <c r="AD629" s="2"/>
      <c r="AE629" s="2"/>
      <c r="AF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S631" s="2"/>
      <c r="T631" s="2"/>
      <c r="U631" s="2"/>
      <c r="V631" s="2"/>
      <c r="W631" s="2"/>
      <c r="X631" s="2"/>
      <c r="Y631" s="2"/>
      <c r="Z631" s="2"/>
      <c r="AB631" s="2"/>
      <c r="AC631" s="2"/>
      <c r="AD631" s="2"/>
      <c r="AE631" s="2"/>
      <c r="AF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S634" s="2"/>
      <c r="T634" s="2"/>
      <c r="U634" s="2"/>
      <c r="V634" s="2"/>
      <c r="W634" s="2"/>
      <c r="X634" s="2"/>
      <c r="Y634" s="2"/>
      <c r="Z634" s="2"/>
      <c r="AB634" s="2"/>
      <c r="AC634" s="2"/>
      <c r="AD634" s="2"/>
      <c r="AE634" s="2"/>
      <c r="AF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S635" s="2"/>
      <c r="T635" s="2"/>
      <c r="U635" s="2"/>
      <c r="V635" s="2"/>
      <c r="W635" s="2"/>
      <c r="X635" s="2"/>
      <c r="Y635" s="2"/>
      <c r="Z635" s="2"/>
      <c r="AB635" s="2"/>
      <c r="AC635" s="2"/>
      <c r="AD635" s="2"/>
      <c r="AE635" s="2"/>
      <c r="AF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S636" s="2"/>
      <c r="T636" s="2"/>
      <c r="U636" s="2"/>
      <c r="V636" s="2"/>
      <c r="W636" s="2"/>
      <c r="X636" s="2"/>
      <c r="Y636" s="2"/>
      <c r="Z636" s="2"/>
      <c r="AB636" s="2"/>
      <c r="AC636" s="2"/>
      <c r="AD636" s="2"/>
      <c r="AE636" s="2"/>
      <c r="AF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S638" s="2"/>
      <c r="T638" s="2"/>
      <c r="U638" s="2"/>
      <c r="V638" s="2"/>
      <c r="W638" s="2"/>
      <c r="X638" s="2"/>
      <c r="Y638" s="2"/>
      <c r="Z638" s="2"/>
      <c r="AB638" s="2"/>
      <c r="AC638" s="2"/>
      <c r="AD638" s="2"/>
      <c r="AE638" s="2"/>
      <c r="AF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S639" s="2"/>
      <c r="T639" s="2"/>
      <c r="U639" s="2"/>
      <c r="V639" s="2"/>
      <c r="W639" s="2"/>
      <c r="X639" s="2"/>
      <c r="Y639" s="2"/>
      <c r="Z639" s="2"/>
      <c r="AB639" s="2"/>
      <c r="AC639" s="2"/>
      <c r="AD639" s="2"/>
      <c r="AE639" s="2"/>
      <c r="AF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S640" s="2"/>
      <c r="T640" s="2"/>
      <c r="U640" s="2"/>
      <c r="V640" s="2"/>
      <c r="W640" s="2"/>
      <c r="X640" s="2"/>
      <c r="Y640" s="2"/>
      <c r="Z640" s="2"/>
      <c r="AB640" s="2"/>
      <c r="AC640" s="2"/>
      <c r="AD640" s="2"/>
      <c r="AE640" s="2"/>
      <c r="AF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S641" s="2"/>
      <c r="T641" s="2"/>
      <c r="U641" s="2"/>
      <c r="V641" s="2"/>
      <c r="W641" s="2"/>
      <c r="X641" s="2"/>
      <c r="Y641" s="2"/>
      <c r="Z641" s="2"/>
      <c r="AB641" s="2"/>
      <c r="AC641" s="2"/>
      <c r="AD641" s="2"/>
      <c r="AE641" s="2"/>
      <c r="AF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S644" s="2"/>
      <c r="T644" s="2"/>
      <c r="U644" s="2"/>
      <c r="V644" s="2"/>
      <c r="W644" s="2"/>
      <c r="X644" s="2"/>
      <c r="Y644" s="2"/>
      <c r="Z644" s="2"/>
      <c r="AB644" s="2"/>
      <c r="AC644" s="2"/>
      <c r="AD644" s="2"/>
      <c r="AE644" s="2"/>
      <c r="AF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S645" s="2"/>
      <c r="T645" s="2"/>
      <c r="U645" s="2"/>
      <c r="V645" s="2"/>
      <c r="W645" s="2"/>
      <c r="X645" s="2"/>
      <c r="Y645" s="2"/>
      <c r="Z645" s="2"/>
      <c r="AB645" s="2"/>
      <c r="AC645" s="2"/>
      <c r="AD645" s="2"/>
      <c r="AE645" s="2"/>
      <c r="AF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S646" s="2"/>
      <c r="T646" s="2"/>
      <c r="U646" s="2"/>
      <c r="V646" s="2"/>
      <c r="W646" s="2"/>
      <c r="X646" s="2"/>
      <c r="Y646" s="2"/>
      <c r="Z646" s="2"/>
      <c r="AB646" s="2"/>
      <c r="AC646" s="2"/>
      <c r="AD646" s="2"/>
      <c r="AE646" s="2"/>
      <c r="AF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S649" s="2"/>
      <c r="T649" s="2"/>
      <c r="U649" s="2"/>
      <c r="V649" s="2"/>
      <c r="W649" s="2"/>
      <c r="X649" s="2"/>
      <c r="Y649" s="2"/>
      <c r="Z649" s="2"/>
      <c r="AB649" s="2"/>
      <c r="AC649" s="2"/>
      <c r="AD649" s="2"/>
      <c r="AE649" s="2"/>
      <c r="AF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O650" s="2"/>
      <c r="P650" s="2"/>
      <c r="Q650" s="2"/>
      <c r="S650" s="2"/>
      <c r="T650" s="2"/>
      <c r="U650" s="2"/>
      <c r="V650" s="2"/>
      <c r="W650" s="2"/>
      <c r="X650" s="2"/>
      <c r="Y650" s="2"/>
      <c r="Z650" s="2"/>
      <c r="AB650" s="2"/>
      <c r="AC650" s="2"/>
      <c r="AD650" s="2"/>
      <c r="AE650" s="2"/>
      <c r="AF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S651" s="2"/>
      <c r="T651" s="2"/>
      <c r="U651" s="2"/>
      <c r="V651" s="2"/>
      <c r="W651" s="2"/>
      <c r="X651" s="2"/>
      <c r="Y651" s="2"/>
      <c r="Z651" s="2"/>
      <c r="AB651" s="2"/>
      <c r="AC651" s="2"/>
      <c r="AD651" s="2"/>
      <c r="AE651" s="2"/>
      <c r="AF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S653" s="2"/>
      <c r="T653" s="2"/>
      <c r="U653" s="2"/>
      <c r="V653" s="2"/>
      <c r="W653" s="2"/>
      <c r="X653" s="2"/>
      <c r="Y653" s="2"/>
      <c r="Z653" s="2"/>
      <c r="AB653" s="2"/>
      <c r="AC653" s="2"/>
      <c r="AD653" s="2"/>
      <c r="AE653" s="2"/>
      <c r="AF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S654" s="2"/>
      <c r="T654" s="2"/>
      <c r="U654" s="2"/>
      <c r="V654" s="2"/>
      <c r="W654" s="2"/>
      <c r="X654" s="2"/>
      <c r="Y654" s="2"/>
      <c r="Z654" s="2"/>
      <c r="AB654" s="2"/>
      <c r="AC654" s="2"/>
      <c r="AD654" s="2"/>
      <c r="AE654" s="2"/>
      <c r="AF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O660" s="2"/>
      <c r="P660" s="2"/>
      <c r="Q660" s="2"/>
      <c r="S660" s="2"/>
      <c r="T660" s="2"/>
      <c r="U660" s="2"/>
      <c r="V660" s="2"/>
      <c r="W660" s="2"/>
      <c r="X660" s="2"/>
      <c r="Y660" s="2"/>
      <c r="Z660" s="2"/>
      <c r="AB660" s="2"/>
      <c r="AC660" s="2"/>
      <c r="AD660" s="2"/>
      <c r="AE660" s="2"/>
      <c r="AF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S661" s="2"/>
      <c r="T661" s="2"/>
      <c r="U661" s="2"/>
      <c r="V661" s="2"/>
      <c r="W661" s="2"/>
      <c r="X661" s="2"/>
      <c r="Y661" s="2"/>
      <c r="Z661" s="2"/>
      <c r="AB661" s="2"/>
      <c r="AC661" s="2"/>
      <c r="AD661" s="2"/>
      <c r="AE661" s="2"/>
      <c r="AF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T662" s="2"/>
      <c r="U662" s="2"/>
      <c r="V662" s="2"/>
      <c r="W662" s="2"/>
      <c r="X662" s="2"/>
      <c r="Y662" s="2"/>
      <c r="Z662" s="2"/>
      <c r="AB662" s="2"/>
      <c r="AC662" s="2"/>
      <c r="AD662" s="2"/>
      <c r="AE662" s="2"/>
      <c r="AF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O663" s="2"/>
      <c r="P663" s="2"/>
      <c r="Q663" s="2"/>
      <c r="S663" s="2"/>
      <c r="T663" s="2"/>
      <c r="U663" s="2"/>
      <c r="V663" s="2"/>
      <c r="W663" s="2"/>
      <c r="X663" s="2"/>
      <c r="Y663" s="2"/>
      <c r="Z663" s="2"/>
      <c r="AB663" s="2"/>
      <c r="AC663" s="2"/>
      <c r="AD663" s="2"/>
      <c r="AE663" s="2"/>
      <c r="AF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O664" s="2"/>
      <c r="P664" s="2"/>
      <c r="Q664" s="2"/>
      <c r="S664" s="2"/>
      <c r="T664" s="2"/>
      <c r="U664" s="2"/>
      <c r="V664" s="2"/>
      <c r="W664" s="2"/>
      <c r="X664" s="2"/>
      <c r="Y664" s="2"/>
      <c r="Z664" s="2"/>
      <c r="AB664" s="2"/>
      <c r="AC664" s="2"/>
      <c r="AD664" s="2"/>
      <c r="AE664" s="2"/>
      <c r="AF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S665" s="2"/>
      <c r="T665" s="2"/>
      <c r="U665" s="2"/>
      <c r="V665" s="2"/>
      <c r="W665" s="2"/>
      <c r="X665" s="2"/>
      <c r="Y665" s="2"/>
      <c r="Z665" s="2"/>
      <c r="AB665" s="2"/>
      <c r="AC665" s="2"/>
      <c r="AD665" s="2"/>
      <c r="AE665" s="2"/>
      <c r="AF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T666" s="2"/>
      <c r="U666" s="2"/>
      <c r="V666" s="2"/>
      <c r="W666" s="2"/>
      <c r="X666" s="2"/>
      <c r="Y666" s="2"/>
      <c r="Z666" s="2"/>
      <c r="AB666" s="2"/>
      <c r="AC666" s="2"/>
      <c r="AD666" s="2"/>
      <c r="AE666" s="2"/>
      <c r="AF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S667" s="2"/>
      <c r="T667" s="2"/>
      <c r="U667" s="2"/>
      <c r="V667" s="2"/>
      <c r="W667" s="2"/>
      <c r="X667" s="2"/>
      <c r="Y667" s="2"/>
      <c r="Z667" s="2"/>
      <c r="AB667" s="2"/>
      <c r="AC667" s="2"/>
      <c r="AD667" s="2"/>
      <c r="AE667" s="2"/>
      <c r="AF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O668" s="2"/>
      <c r="P668" s="2"/>
      <c r="Q668" s="2"/>
      <c r="S668" s="2"/>
      <c r="T668" s="2"/>
      <c r="U668" s="2"/>
      <c r="V668" s="2"/>
      <c r="W668" s="2"/>
      <c r="X668" s="2"/>
      <c r="Y668" s="2"/>
      <c r="Z668" s="2"/>
      <c r="AB668" s="2"/>
      <c r="AC668" s="2"/>
      <c r="AD668" s="2"/>
      <c r="AE668" s="2"/>
      <c r="AF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S670" s="2"/>
      <c r="T670" s="2"/>
      <c r="U670" s="2"/>
      <c r="V670" s="2"/>
      <c r="W670" s="2"/>
      <c r="X670" s="2"/>
      <c r="Y670" s="2"/>
      <c r="Z670" s="2"/>
      <c r="AB670" s="2"/>
      <c r="AC670" s="2"/>
      <c r="AD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O672" s="2"/>
      <c r="P672" s="2"/>
      <c r="Q672" s="2"/>
      <c r="S672" s="2"/>
      <c r="T672" s="2"/>
      <c r="U672" s="2"/>
      <c r="V672" s="2"/>
      <c r="W672" s="2"/>
      <c r="X672" s="2"/>
      <c r="Y672" s="2"/>
      <c r="Z672" s="2"/>
      <c r="AB672" s="2"/>
      <c r="AC672" s="2"/>
      <c r="AD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S674" s="2"/>
      <c r="T674" s="2"/>
      <c r="U674" s="2"/>
      <c r="V674" s="2"/>
      <c r="W674" s="2"/>
      <c r="X674" s="2"/>
      <c r="Y674" s="2"/>
      <c r="Z674" s="2"/>
      <c r="AB674" s="2"/>
      <c r="AC674" s="2"/>
      <c r="AD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S675" s="2"/>
      <c r="T675" s="2"/>
      <c r="U675" s="2"/>
      <c r="V675" s="2"/>
      <c r="W675" s="2"/>
      <c r="X675" s="2"/>
      <c r="Y675" s="2"/>
      <c r="Z675" s="2"/>
      <c r="AB675" s="2"/>
      <c r="AC675" s="2"/>
      <c r="AD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S676" s="2"/>
      <c r="T676" s="2"/>
      <c r="U676" s="2"/>
      <c r="V676" s="2"/>
      <c r="W676" s="2"/>
      <c r="X676" s="2"/>
      <c r="Y676" s="2"/>
      <c r="Z676" s="2"/>
      <c r="AB676" s="2"/>
      <c r="AC676" s="2"/>
      <c r="AD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O677" s="2"/>
      <c r="P677" s="2"/>
      <c r="Q677" s="2"/>
      <c r="S677" s="2"/>
      <c r="T677" s="2"/>
      <c r="U677" s="2"/>
      <c r="V677" s="2"/>
      <c r="W677" s="2"/>
      <c r="X677" s="2"/>
      <c r="Y677" s="2"/>
      <c r="Z677" s="2"/>
      <c r="AB677" s="2"/>
      <c r="AC677" s="2"/>
      <c r="AD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T678" s="2"/>
      <c r="U678" s="2"/>
      <c r="V678" s="2"/>
      <c r="W678" s="2"/>
      <c r="X678" s="2"/>
      <c r="Y678" s="2"/>
      <c r="Z678" s="2"/>
      <c r="AB678" s="2"/>
      <c r="AC678" s="2"/>
      <c r="AD678" s="2"/>
      <c r="AE678" s="2"/>
      <c r="AF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S679" s="2"/>
      <c r="T679" s="2"/>
      <c r="U679" s="2"/>
      <c r="V679" s="2"/>
      <c r="W679" s="2"/>
      <c r="X679" s="2"/>
      <c r="Y679" s="2"/>
      <c r="Z679" s="2"/>
      <c r="AB679" s="2"/>
      <c r="AC679" s="2"/>
      <c r="AD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S681" s="2"/>
      <c r="T681" s="2"/>
      <c r="U681" s="2"/>
      <c r="V681" s="2"/>
      <c r="W681" s="2"/>
      <c r="X681" s="2"/>
      <c r="Y681" s="2"/>
      <c r="Z681" s="2"/>
      <c r="AB681" s="2"/>
      <c r="AC681" s="2"/>
      <c r="AD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S682" s="2"/>
      <c r="T682" s="2"/>
      <c r="U682" s="2"/>
      <c r="V682" s="2"/>
      <c r="W682" s="2"/>
      <c r="X682" s="2"/>
      <c r="Y682" s="2"/>
      <c r="Z682" s="2"/>
      <c r="AB682" s="2"/>
      <c r="AC682" s="2"/>
      <c r="AD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S683" s="2"/>
      <c r="T683" s="2"/>
      <c r="U683" s="2"/>
      <c r="V683" s="2"/>
      <c r="W683" s="2"/>
      <c r="X683" s="2"/>
      <c r="Y683" s="2"/>
      <c r="Z683" s="2"/>
      <c r="AB683" s="2"/>
      <c r="AC683" s="2"/>
      <c r="AD683" s="2"/>
      <c r="AE683" s="2"/>
      <c r="AF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O684" s="2"/>
      <c r="P684" s="2"/>
      <c r="Q684" s="2"/>
      <c r="S684" s="2"/>
      <c r="T684" s="2"/>
      <c r="U684" s="2"/>
      <c r="V684" s="2"/>
      <c r="W684" s="2"/>
      <c r="X684" s="2"/>
      <c r="Y684" s="2"/>
      <c r="Z684" s="2"/>
      <c r="AB684" s="2"/>
      <c r="AC684" s="2"/>
      <c r="AD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O685" s="2"/>
      <c r="P685" s="2"/>
      <c r="Q685" s="2"/>
      <c r="S685" s="2"/>
      <c r="T685" s="2"/>
      <c r="U685" s="2"/>
      <c r="V685" s="2"/>
      <c r="W685" s="2"/>
      <c r="X685" s="2"/>
      <c r="Y685" s="2"/>
      <c r="Z685" s="2"/>
      <c r="AB685" s="2"/>
      <c r="AC685" s="2"/>
      <c r="AD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S686" s="2"/>
      <c r="T686" s="2"/>
      <c r="U686" s="2"/>
      <c r="V686" s="2"/>
      <c r="W686" s="2"/>
      <c r="X686" s="2"/>
      <c r="Y686" s="2"/>
      <c r="Z686" s="2"/>
      <c r="AB686" s="2"/>
      <c r="AC686" s="2"/>
      <c r="AD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S687" s="2"/>
      <c r="T687" s="2"/>
      <c r="U687" s="2"/>
      <c r="V687" s="2"/>
      <c r="W687" s="2"/>
      <c r="X687" s="2"/>
      <c r="Y687" s="2"/>
      <c r="Z687" s="2"/>
      <c r="AB687" s="2"/>
      <c r="AC687" s="2"/>
      <c r="AD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O688" s="2"/>
      <c r="P688" s="2"/>
      <c r="Q688" s="2"/>
      <c r="S688" s="2"/>
      <c r="T688" s="2"/>
      <c r="U688" s="2"/>
      <c r="V688" s="2"/>
      <c r="W688" s="2"/>
      <c r="X688" s="2"/>
      <c r="Y688" s="2"/>
      <c r="Z688" s="2"/>
      <c r="AB688" s="2"/>
      <c r="AC688" s="2"/>
      <c r="AD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S689" s="2"/>
      <c r="T689" s="2"/>
      <c r="U689" s="2"/>
      <c r="V689" s="2"/>
      <c r="W689" s="2"/>
      <c r="X689" s="2"/>
      <c r="Y689" s="2"/>
      <c r="Z689" s="2"/>
      <c r="AB689" s="2"/>
      <c r="AC689" s="2"/>
      <c r="AD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T692" s="2"/>
      <c r="U692" s="2"/>
      <c r="V692" s="2"/>
      <c r="W692" s="2"/>
      <c r="X692" s="2"/>
      <c r="Y692" s="2"/>
      <c r="Z692" s="2"/>
      <c r="AB692" s="2"/>
      <c r="AC692" s="2"/>
      <c r="AD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S694" s="2"/>
      <c r="T694" s="2"/>
      <c r="U694" s="2"/>
      <c r="V694" s="2"/>
      <c r="W694" s="2"/>
      <c r="X694" s="2"/>
      <c r="Y694" s="2"/>
      <c r="Z694" s="2"/>
      <c r="AB694" s="2"/>
      <c r="AC694" s="2"/>
      <c r="AD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S698" s="2"/>
      <c r="T698" s="2"/>
      <c r="U698" s="2"/>
      <c r="V698" s="2"/>
      <c r="W698" s="2"/>
      <c r="X698" s="2"/>
      <c r="Y698" s="2"/>
      <c r="Z698" s="2"/>
      <c r="AB698" s="2"/>
      <c r="AC698" s="2"/>
      <c r="AD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S699" s="2"/>
      <c r="T699" s="2"/>
      <c r="U699" s="2"/>
      <c r="V699" s="2"/>
      <c r="W699" s="2"/>
      <c r="X699" s="2"/>
      <c r="Y699" s="2"/>
      <c r="Z699" s="2"/>
      <c r="AB699" s="2"/>
      <c r="AC699" s="2"/>
      <c r="AD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S700" s="2"/>
      <c r="T700" s="2"/>
      <c r="U700" s="2"/>
      <c r="V700" s="2"/>
      <c r="W700" s="2"/>
      <c r="X700" s="2"/>
      <c r="Y700" s="2"/>
      <c r="Z700" s="2"/>
      <c r="AB700" s="2"/>
      <c r="AC700" s="2"/>
      <c r="AD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S702" s="2"/>
      <c r="T702" s="2"/>
      <c r="U702" s="2"/>
      <c r="V702" s="2"/>
      <c r="W702" s="2"/>
      <c r="X702" s="2"/>
      <c r="Y702" s="2"/>
      <c r="Z702" s="2"/>
      <c r="AB702" s="2"/>
      <c r="AC702" s="2"/>
      <c r="AD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O703" s="2"/>
      <c r="P703" s="2"/>
      <c r="Q703" s="2"/>
      <c r="S703" s="2"/>
      <c r="T703" s="2"/>
      <c r="U703" s="2"/>
      <c r="V703" s="2"/>
      <c r="W703" s="2"/>
      <c r="X703" s="2"/>
      <c r="Y703" s="2"/>
      <c r="Z703" s="2"/>
      <c r="AB703" s="2"/>
      <c r="AC703" s="2"/>
      <c r="AD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S704" s="2"/>
      <c r="T704" s="2"/>
      <c r="U704" s="2"/>
      <c r="V704" s="2"/>
      <c r="W704" s="2"/>
      <c r="X704" s="2"/>
      <c r="Y704" s="2"/>
      <c r="Z704" s="2"/>
      <c r="AB704" s="2"/>
      <c r="AC704" s="2"/>
      <c r="AD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O705" s="2"/>
      <c r="P705" s="2"/>
      <c r="Q705" s="2"/>
      <c r="S705" s="2"/>
      <c r="T705" s="2"/>
      <c r="U705" s="2"/>
      <c r="V705" s="2"/>
      <c r="W705" s="2"/>
      <c r="X705" s="2"/>
      <c r="Y705" s="2"/>
      <c r="Z705" s="2"/>
      <c r="AB705" s="2"/>
      <c r="AC705" s="2"/>
      <c r="AD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S706" s="2"/>
      <c r="T706" s="2"/>
      <c r="U706" s="2"/>
      <c r="V706" s="2"/>
      <c r="W706" s="2"/>
      <c r="X706" s="2"/>
      <c r="Y706" s="2"/>
      <c r="Z706" s="2"/>
      <c r="AB706" s="2"/>
      <c r="AC706" s="2"/>
      <c r="AD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O707" s="2"/>
      <c r="P707" s="2"/>
      <c r="Q707" s="2"/>
      <c r="S707" s="2"/>
      <c r="T707" s="2"/>
      <c r="U707" s="2"/>
      <c r="V707" s="2"/>
      <c r="W707" s="2"/>
      <c r="X707" s="2"/>
      <c r="Y707" s="2"/>
      <c r="Z707" s="2"/>
      <c r="AB707" s="2"/>
      <c r="AC707" s="2"/>
      <c r="AD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S708" s="2"/>
      <c r="T708" s="2"/>
      <c r="U708" s="2"/>
      <c r="V708" s="2"/>
      <c r="W708" s="2"/>
      <c r="X708" s="2"/>
      <c r="Y708" s="2"/>
      <c r="Z708" s="2"/>
      <c r="AB708" s="2"/>
      <c r="AC708" s="2"/>
      <c r="AD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S709" s="2"/>
      <c r="T709" s="2"/>
      <c r="U709" s="2"/>
      <c r="V709" s="2"/>
      <c r="W709" s="2"/>
      <c r="X709" s="2"/>
      <c r="Y709" s="2"/>
      <c r="Z709" s="2"/>
      <c r="AB709" s="2"/>
      <c r="AC709" s="2"/>
      <c r="AD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S710" s="2"/>
      <c r="T710" s="2"/>
      <c r="U710" s="2"/>
      <c r="V710" s="2"/>
      <c r="W710" s="2"/>
      <c r="X710" s="2"/>
      <c r="Y710" s="2"/>
      <c r="Z710" s="2"/>
      <c r="AB710" s="2"/>
      <c r="AC710" s="2"/>
      <c r="AD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S711" s="2"/>
      <c r="T711" s="2"/>
      <c r="U711" s="2"/>
      <c r="V711" s="2"/>
      <c r="W711" s="2"/>
      <c r="X711" s="2"/>
      <c r="Y711" s="2"/>
      <c r="Z711" s="2"/>
      <c r="AB711" s="2"/>
      <c r="AC711" s="2"/>
      <c r="AD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S712" s="2"/>
      <c r="T712" s="2"/>
      <c r="U712" s="2"/>
      <c r="V712" s="2"/>
      <c r="W712" s="2"/>
      <c r="X712" s="2"/>
      <c r="Y712" s="2"/>
      <c r="Z712" s="2"/>
      <c r="AB712" s="2"/>
      <c r="AC712" s="2"/>
      <c r="AD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S713" s="2"/>
      <c r="T713" s="2"/>
      <c r="U713" s="2"/>
      <c r="V713" s="2"/>
      <c r="W713" s="2"/>
      <c r="X713" s="2"/>
      <c r="Y713" s="2"/>
      <c r="Z713" s="2"/>
      <c r="AB713" s="2"/>
      <c r="AC713" s="2"/>
      <c r="AD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T714" s="2"/>
      <c r="U714" s="2"/>
      <c r="V714" s="2"/>
      <c r="W714" s="2"/>
      <c r="X714" s="2"/>
      <c r="Y714" s="2"/>
      <c r="Z714" s="2"/>
      <c r="AB714" s="2"/>
      <c r="AC714" s="2"/>
      <c r="AD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O715" s="2"/>
      <c r="P715" s="2"/>
      <c r="Q715" s="2"/>
      <c r="S715" s="2"/>
      <c r="T715" s="2"/>
      <c r="U715" s="2"/>
      <c r="V715" s="2"/>
      <c r="W715" s="2"/>
      <c r="X715" s="2"/>
      <c r="Y715" s="2"/>
      <c r="Z715" s="2"/>
      <c r="AB715" s="2"/>
      <c r="AC715" s="2"/>
      <c r="AD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S716" s="2"/>
      <c r="T716" s="2"/>
      <c r="U716" s="2"/>
      <c r="V716" s="2"/>
      <c r="W716" s="2"/>
      <c r="X716" s="2"/>
      <c r="Y716" s="2"/>
      <c r="Z716" s="2"/>
      <c r="AB716" s="2"/>
      <c r="AC716" s="2"/>
      <c r="AD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S720" s="2"/>
      <c r="T720" s="2"/>
      <c r="U720" s="2"/>
      <c r="V720" s="2"/>
      <c r="W720" s="2"/>
      <c r="X720" s="2"/>
      <c r="Y720" s="2"/>
      <c r="Z720" s="2"/>
      <c r="AB720" s="2"/>
      <c r="AC720" s="2"/>
      <c r="AD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2"/>
      <c r="B722" s="2"/>
      <c r="C722" s="4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  <c r="Q722" s="2"/>
      <c r="S722" s="2"/>
      <c r="T722" s="2"/>
      <c r="U722" s="2"/>
      <c r="V722" s="2"/>
      <c r="W722" s="2"/>
      <c r="X722" s="2"/>
      <c r="Y722" s="2"/>
      <c r="Z722" s="2"/>
      <c r="AB722" s="2"/>
      <c r="AC722" s="2"/>
      <c r="AD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S723" s="2"/>
      <c r="T723" s="2"/>
      <c r="U723" s="2"/>
      <c r="V723" s="2"/>
      <c r="W723" s="2"/>
      <c r="X723" s="2"/>
      <c r="Y723" s="2"/>
      <c r="Z723" s="2"/>
      <c r="AB723" s="2"/>
      <c r="AC723" s="2"/>
      <c r="AD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S724" s="2"/>
      <c r="T724" s="2"/>
      <c r="U724" s="2"/>
      <c r="V724" s="2"/>
      <c r="W724" s="2"/>
      <c r="X724" s="2"/>
      <c r="Y724" s="2"/>
      <c r="Z724" s="2"/>
      <c r="AB724" s="2"/>
      <c r="AC724" s="2"/>
      <c r="AD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S725" s="2"/>
      <c r="T725" s="2"/>
      <c r="U725" s="2"/>
      <c r="V725" s="2"/>
      <c r="W725" s="2"/>
      <c r="X725" s="2"/>
      <c r="Y725" s="2"/>
      <c r="Z725" s="2"/>
      <c r="AB725" s="2"/>
      <c r="AC725" s="2"/>
      <c r="AD725" s="2"/>
      <c r="AE725" s="2"/>
      <c r="AF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T726" s="2"/>
      <c r="U726" s="2"/>
      <c r="V726" s="2"/>
      <c r="W726" s="2"/>
      <c r="X726" s="2"/>
      <c r="Y726" s="2"/>
      <c r="Z726" s="2"/>
      <c r="AB726" s="2"/>
      <c r="AC726" s="2"/>
      <c r="AD726" s="2"/>
      <c r="AE726" s="2"/>
      <c r="AF726" s="2"/>
    </row>
    <row r="727">
      <c r="A727" s="2"/>
      <c r="B727" s="2"/>
      <c r="C727" s="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S727" s="2"/>
      <c r="T727" s="2"/>
      <c r="U727" s="2"/>
      <c r="V727" s="2"/>
      <c r="W727" s="2"/>
      <c r="X727" s="2"/>
      <c r="Y727" s="2"/>
      <c r="Z727" s="2"/>
      <c r="AB727" s="2"/>
      <c r="AC727" s="2"/>
      <c r="AD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O729" s="2"/>
      <c r="P729" s="2"/>
      <c r="Q729" s="2"/>
      <c r="S729" s="2"/>
      <c r="T729" s="2"/>
      <c r="U729" s="2"/>
      <c r="V729" s="2"/>
      <c r="W729" s="2"/>
      <c r="X729" s="2"/>
      <c r="Y729" s="2"/>
      <c r="Z729" s="2"/>
      <c r="AB729" s="2"/>
      <c r="AC729" s="2"/>
      <c r="AD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T730" s="2"/>
      <c r="U730" s="2"/>
      <c r="V730" s="2"/>
      <c r="W730" s="2"/>
      <c r="X730" s="2"/>
      <c r="Y730" s="2"/>
      <c r="Z730" s="2"/>
      <c r="AB730" s="2"/>
      <c r="AC730" s="2"/>
      <c r="AD730" s="2"/>
      <c r="AE730" s="2"/>
      <c r="AF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  <c r="Q731" s="2"/>
      <c r="S731" s="2"/>
      <c r="T731" s="2"/>
      <c r="U731" s="2"/>
      <c r="V731" s="2"/>
      <c r="W731" s="2"/>
      <c r="X731" s="2"/>
      <c r="Y731" s="2"/>
      <c r="Z731" s="2"/>
      <c r="AB731" s="2"/>
      <c r="AC731" s="2"/>
      <c r="AD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S732" s="2"/>
      <c r="T732" s="2"/>
      <c r="U732" s="2"/>
      <c r="V732" s="2"/>
      <c r="W732" s="2"/>
      <c r="X732" s="2"/>
      <c r="Y732" s="2"/>
      <c r="Z732" s="2"/>
      <c r="AB732" s="2"/>
      <c r="AC732" s="2"/>
      <c r="AD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S734" s="2"/>
      <c r="T734" s="2"/>
      <c r="U734" s="2"/>
      <c r="V734" s="2"/>
      <c r="W734" s="2"/>
      <c r="X734" s="2"/>
      <c r="Y734" s="2"/>
      <c r="Z734" s="2"/>
      <c r="AB734" s="2"/>
      <c r="AC734" s="2"/>
      <c r="AD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S735" s="2"/>
      <c r="T735" s="2"/>
      <c r="U735" s="2"/>
      <c r="V735" s="2"/>
      <c r="W735" s="2"/>
      <c r="X735" s="2"/>
      <c r="Y735" s="2"/>
      <c r="Z735" s="2"/>
      <c r="AB735" s="2"/>
      <c r="AC735" s="2"/>
      <c r="AD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T736" s="2"/>
      <c r="U736" s="2"/>
      <c r="V736" s="2"/>
      <c r="W736" s="2"/>
      <c r="X736" s="2"/>
      <c r="Y736" s="2"/>
      <c r="Z736" s="2"/>
      <c r="AB736" s="2"/>
      <c r="AC736" s="2"/>
      <c r="AD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O737" s="2"/>
      <c r="P737" s="2"/>
      <c r="Q737" s="2"/>
      <c r="S737" s="2"/>
      <c r="T737" s="2"/>
      <c r="U737" s="2"/>
      <c r="V737" s="2"/>
      <c r="W737" s="2"/>
      <c r="X737" s="2"/>
      <c r="Y737" s="2"/>
      <c r="Z737" s="2"/>
      <c r="AB737" s="2"/>
      <c r="AC737" s="2"/>
      <c r="AD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T738" s="2"/>
      <c r="U738" s="2"/>
      <c r="V738" s="2"/>
      <c r="W738" s="2"/>
      <c r="X738" s="2"/>
      <c r="Y738" s="2"/>
      <c r="Z738" s="2"/>
      <c r="AB738" s="2"/>
      <c r="AC738" s="2"/>
      <c r="AD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S739" s="2"/>
      <c r="T739" s="2"/>
      <c r="U739" s="2"/>
      <c r="V739" s="2"/>
      <c r="W739" s="2"/>
      <c r="X739" s="2"/>
      <c r="Y739" s="2"/>
      <c r="Z739" s="2"/>
      <c r="AB739" s="2"/>
      <c r="AC739" s="2"/>
      <c r="AD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D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S742" s="2"/>
      <c r="T742" s="2"/>
      <c r="U742" s="2"/>
      <c r="V742" s="2"/>
      <c r="W742" s="2"/>
      <c r="X742" s="2"/>
      <c r="Y742" s="2"/>
      <c r="Z742" s="2"/>
      <c r="AB742" s="2"/>
      <c r="AC742" s="2"/>
      <c r="AD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O743" s="2"/>
      <c r="P743" s="2"/>
      <c r="Q743" s="2"/>
      <c r="S743" s="2"/>
      <c r="T743" s="2"/>
      <c r="U743" s="2"/>
      <c r="V743" s="2"/>
      <c r="W743" s="2"/>
      <c r="X743" s="2"/>
      <c r="Y743" s="2"/>
      <c r="Z743" s="2"/>
      <c r="AB743" s="2"/>
      <c r="AC743" s="2"/>
      <c r="AD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S744" s="2"/>
      <c r="T744" s="2"/>
      <c r="U744" s="2"/>
      <c r="V744" s="2"/>
      <c r="W744" s="2"/>
      <c r="X744" s="2"/>
      <c r="Y744" s="2"/>
      <c r="Z744" s="2"/>
      <c r="AB744" s="2"/>
      <c r="AC744" s="2"/>
      <c r="AD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S745" s="2"/>
      <c r="T745" s="2"/>
      <c r="U745" s="2"/>
      <c r="V745" s="2"/>
      <c r="W745" s="2"/>
      <c r="X745" s="2"/>
      <c r="Y745" s="2"/>
      <c r="Z745" s="2"/>
      <c r="AB745" s="2"/>
      <c r="AC745" s="2"/>
      <c r="AD745" s="2"/>
      <c r="AE745" s="2"/>
      <c r="AF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O746" s="2"/>
      <c r="P746" s="2"/>
      <c r="Q746" s="2"/>
      <c r="S746" s="2"/>
      <c r="T746" s="2"/>
      <c r="U746" s="2"/>
      <c r="V746" s="2"/>
      <c r="W746" s="2"/>
      <c r="X746" s="2"/>
      <c r="Y746" s="2"/>
      <c r="Z746" s="2"/>
      <c r="AB746" s="2"/>
      <c r="AC746" s="2"/>
      <c r="AD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D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O752" s="2"/>
      <c r="P752" s="2"/>
      <c r="Q752" s="2"/>
      <c r="S752" s="2"/>
      <c r="T752" s="2"/>
      <c r="U752" s="2"/>
      <c r="V752" s="2"/>
      <c r="W752" s="2"/>
      <c r="X752" s="2"/>
      <c r="Y752" s="2"/>
      <c r="Z752" s="2"/>
      <c r="AB752" s="2"/>
      <c r="AC752" s="2"/>
      <c r="AD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O753" s="2"/>
      <c r="P753" s="2"/>
      <c r="Q753" s="2"/>
      <c r="S753" s="2"/>
      <c r="T753" s="2"/>
      <c r="U753" s="2"/>
      <c r="V753" s="2"/>
      <c r="W753" s="2"/>
      <c r="X753" s="2"/>
      <c r="Y753" s="2"/>
      <c r="Z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  <c r="Q755" s="2"/>
      <c r="S755" s="2"/>
      <c r="T755" s="2"/>
      <c r="U755" s="2"/>
      <c r="V755" s="2"/>
      <c r="W755" s="2"/>
      <c r="X755" s="2"/>
      <c r="Y755" s="2"/>
      <c r="Z755" s="2"/>
      <c r="AB755" s="2"/>
      <c r="AC755" s="2"/>
      <c r="AD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S757" s="2"/>
      <c r="T757" s="2"/>
      <c r="U757" s="2"/>
      <c r="V757" s="2"/>
      <c r="W757" s="2"/>
      <c r="X757" s="2"/>
      <c r="Y757" s="2"/>
      <c r="Z757" s="2"/>
      <c r="AB757" s="2"/>
      <c r="AC757" s="2"/>
      <c r="AD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D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S759" s="2"/>
      <c r="T759" s="2"/>
      <c r="U759" s="2"/>
      <c r="V759" s="2"/>
      <c r="W759" s="2"/>
      <c r="X759" s="2"/>
      <c r="Y759" s="2"/>
      <c r="Z759" s="2"/>
      <c r="AB759" s="2"/>
      <c r="AC759" s="2"/>
      <c r="AD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D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T763" s="2"/>
      <c r="U763" s="2"/>
      <c r="V763" s="2"/>
      <c r="W763" s="2"/>
      <c r="X763" s="2"/>
      <c r="Y763" s="2"/>
      <c r="Z763" s="2"/>
      <c r="AB763" s="2"/>
      <c r="AC763" s="2"/>
      <c r="AD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S767" s="2"/>
      <c r="T767" s="2"/>
      <c r="U767" s="2"/>
      <c r="V767" s="2"/>
      <c r="W767" s="2"/>
      <c r="X767" s="2"/>
      <c r="Y767" s="2"/>
      <c r="Z767" s="2"/>
      <c r="AB767" s="2"/>
      <c r="AC767" s="2"/>
      <c r="AD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S768" s="2"/>
      <c r="T768" s="2"/>
      <c r="U768" s="2"/>
      <c r="V768" s="2"/>
      <c r="W768" s="2"/>
      <c r="X768" s="2"/>
      <c r="Y768" s="2"/>
      <c r="Z768" s="2"/>
      <c r="AB768" s="2"/>
      <c r="AC768" s="2"/>
      <c r="AD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O772" s="2"/>
      <c r="P772" s="2"/>
      <c r="Q772" s="2"/>
      <c r="S772" s="2"/>
      <c r="T772" s="2"/>
      <c r="U772" s="2"/>
      <c r="V772" s="2"/>
      <c r="W772" s="2"/>
      <c r="X772" s="2"/>
      <c r="Y772" s="2"/>
      <c r="Z772" s="2"/>
      <c r="AB772" s="2"/>
      <c r="AC772" s="2"/>
      <c r="AD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O773" s="2"/>
      <c r="P773" s="2"/>
      <c r="Q773" s="2"/>
      <c r="S773" s="2"/>
      <c r="T773" s="2"/>
      <c r="U773" s="2"/>
      <c r="V773" s="2"/>
      <c r="W773" s="2"/>
      <c r="X773" s="2"/>
      <c r="Y773" s="2"/>
      <c r="Z773" s="2"/>
      <c r="AB773" s="2"/>
      <c r="AC773" s="2"/>
      <c r="AD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O774" s="2"/>
      <c r="P774" s="2"/>
      <c r="Q774" s="2"/>
      <c r="S774" s="2"/>
      <c r="T774" s="2"/>
      <c r="U774" s="2"/>
      <c r="V774" s="2"/>
      <c r="W774" s="2"/>
      <c r="X774" s="2"/>
      <c r="Y774" s="2"/>
      <c r="Z774" s="2"/>
      <c r="AB774" s="2"/>
      <c r="AC774" s="2"/>
      <c r="AD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S775" s="2"/>
      <c r="T775" s="2"/>
      <c r="U775" s="2"/>
      <c r="V775" s="2"/>
      <c r="W775" s="2"/>
      <c r="X775" s="2"/>
      <c r="Y775" s="2"/>
      <c r="Z775" s="2"/>
      <c r="AB775" s="2"/>
      <c r="AC775" s="2"/>
      <c r="AD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S776" s="2"/>
      <c r="T776" s="2"/>
      <c r="U776" s="2"/>
      <c r="V776" s="2"/>
      <c r="W776" s="2"/>
      <c r="X776" s="2"/>
      <c r="Y776" s="2"/>
      <c r="Z776" s="2"/>
      <c r="AB776" s="2"/>
      <c r="AC776" s="2"/>
      <c r="AD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D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S779" s="2"/>
      <c r="T779" s="2"/>
      <c r="U779" s="2"/>
      <c r="V779" s="2"/>
      <c r="W779" s="2"/>
      <c r="X779" s="2"/>
      <c r="Y779" s="2"/>
      <c r="Z779" s="2"/>
      <c r="AB779" s="2"/>
      <c r="AC779" s="2"/>
      <c r="AD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T781" s="2"/>
      <c r="U781" s="2"/>
      <c r="V781" s="2"/>
      <c r="W781" s="2"/>
      <c r="X781" s="2"/>
      <c r="Y781" s="2"/>
      <c r="Z781" s="2"/>
      <c r="AB781" s="2"/>
      <c r="AC781" s="2"/>
      <c r="AD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S783" s="2"/>
      <c r="T783" s="2"/>
      <c r="U783" s="2"/>
      <c r="V783" s="2"/>
      <c r="W783" s="2"/>
      <c r="X783" s="2"/>
      <c r="Y783" s="2"/>
      <c r="Z783" s="2"/>
      <c r="AB783" s="2"/>
      <c r="AC783" s="2"/>
      <c r="AD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T784" s="2"/>
      <c r="U784" s="2"/>
      <c r="V784" s="2"/>
      <c r="W784" s="2"/>
      <c r="X784" s="2"/>
      <c r="Y784" s="2"/>
      <c r="Z784" s="2"/>
      <c r="AB784" s="2"/>
      <c r="AC784" s="2"/>
      <c r="AD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D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D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D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  <c r="Q789" s="2"/>
      <c r="S789" s="2"/>
      <c r="T789" s="2"/>
      <c r="U789" s="2"/>
      <c r="V789" s="2"/>
      <c r="W789" s="2"/>
      <c r="X789" s="2"/>
      <c r="Y789" s="2"/>
      <c r="Z789" s="2"/>
      <c r="AB789" s="2"/>
      <c r="AC789" s="2"/>
      <c r="AD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O790" s="2"/>
      <c r="P790" s="2"/>
      <c r="Q790" s="2"/>
      <c r="S790" s="2"/>
      <c r="T790" s="2"/>
      <c r="U790" s="2"/>
      <c r="V790" s="2"/>
      <c r="W790" s="2"/>
      <c r="X790" s="2"/>
      <c r="Y790" s="2"/>
      <c r="Z790" s="2"/>
      <c r="AB790" s="2"/>
      <c r="AC790" s="2"/>
      <c r="AD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S792" s="2"/>
      <c r="T792" s="2"/>
      <c r="U792" s="2"/>
      <c r="V792" s="2"/>
      <c r="W792" s="2"/>
      <c r="X792" s="2"/>
      <c r="Y792" s="2"/>
      <c r="Z792" s="2"/>
      <c r="AB792" s="2"/>
      <c r="AC792" s="2"/>
      <c r="AD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T793" s="2"/>
      <c r="U793" s="2"/>
      <c r="V793" s="2"/>
      <c r="W793" s="2"/>
      <c r="X793" s="2"/>
      <c r="Y793" s="2"/>
      <c r="Z793" s="2"/>
      <c r="AB793" s="2"/>
      <c r="AC793" s="2"/>
      <c r="AD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D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S798" s="2"/>
      <c r="T798" s="2"/>
      <c r="U798" s="2"/>
      <c r="V798" s="2"/>
      <c r="W798" s="2"/>
      <c r="X798" s="2"/>
      <c r="Y798" s="2"/>
      <c r="Z798" s="2"/>
      <c r="AB798" s="2"/>
      <c r="AC798" s="2"/>
      <c r="AD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S800" s="2"/>
      <c r="T800" s="2"/>
      <c r="U800" s="2"/>
      <c r="V800" s="2"/>
      <c r="W800" s="2"/>
      <c r="X800" s="2"/>
      <c r="Y800" s="2"/>
      <c r="Z800" s="2"/>
      <c r="AB800" s="2"/>
      <c r="AC800" s="2"/>
      <c r="AD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O802" s="2"/>
      <c r="P802" s="2"/>
      <c r="Q802" s="2"/>
      <c r="S802" s="2"/>
      <c r="T802" s="2"/>
      <c r="U802" s="2"/>
      <c r="V802" s="2"/>
      <c r="W802" s="2"/>
      <c r="X802" s="2"/>
      <c r="Y802" s="2"/>
      <c r="Z802" s="2"/>
      <c r="AB802" s="2"/>
      <c r="AC802" s="2"/>
      <c r="AD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O803" s="2"/>
      <c r="P803" s="2"/>
      <c r="Q803" s="2"/>
      <c r="S803" s="2"/>
      <c r="T803" s="2"/>
      <c r="U803" s="2"/>
      <c r="V803" s="2"/>
      <c r="W803" s="2"/>
      <c r="X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O804" s="2"/>
      <c r="P804" s="2"/>
      <c r="Q804" s="2"/>
      <c r="S804" s="2"/>
      <c r="T804" s="2"/>
      <c r="U804" s="2"/>
      <c r="V804" s="2"/>
      <c r="W804" s="2"/>
      <c r="X804" s="2"/>
      <c r="Y804" s="2"/>
      <c r="Z804" s="2"/>
      <c r="AB804" s="2"/>
      <c r="AC804" s="2"/>
      <c r="AD804" s="2"/>
      <c r="AE804" s="2"/>
      <c r="AF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D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D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D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T808" s="2"/>
      <c r="U808" s="2"/>
      <c r="V808" s="2"/>
      <c r="W808" s="2"/>
      <c r="X808" s="2"/>
      <c r="Y808" s="2"/>
      <c r="Z808" s="2"/>
      <c r="AB808" s="2"/>
      <c r="AC808" s="2"/>
      <c r="AD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T810" s="2"/>
      <c r="U810" s="2"/>
      <c r="V810" s="2"/>
      <c r="W810" s="2"/>
      <c r="X810" s="2"/>
      <c r="Y810" s="2"/>
      <c r="Z810" s="2"/>
      <c r="AB810" s="2"/>
      <c r="AC810" s="2"/>
      <c r="AD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D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O812" s="2"/>
      <c r="P812" s="2"/>
      <c r="Q812" s="2"/>
      <c r="S812" s="2"/>
      <c r="T812" s="2"/>
      <c r="U812" s="2"/>
      <c r="V812" s="2"/>
      <c r="W812" s="2"/>
      <c r="X812" s="2"/>
      <c r="Y812" s="2"/>
      <c r="Z812" s="2"/>
      <c r="AB812" s="2"/>
      <c r="AC812" s="2"/>
      <c r="AD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S814" s="2"/>
      <c r="T814" s="2"/>
      <c r="U814" s="2"/>
      <c r="V814" s="2"/>
      <c r="W814" s="2"/>
      <c r="X814" s="2"/>
      <c r="Y814" s="2"/>
      <c r="Z814" s="2"/>
      <c r="AB814" s="2"/>
      <c r="AC814" s="2"/>
      <c r="AD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T815" s="2"/>
      <c r="U815" s="2"/>
      <c r="V815" s="2"/>
      <c r="W815" s="2"/>
      <c r="X815" s="2"/>
      <c r="Y815" s="2"/>
      <c r="Z815" s="2"/>
      <c r="AB815" s="2"/>
      <c r="AC815" s="2"/>
      <c r="AD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D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D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D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S820" s="2"/>
      <c r="T820" s="2"/>
      <c r="U820" s="2"/>
      <c r="V820" s="2"/>
      <c r="W820" s="2"/>
      <c r="X820" s="2"/>
      <c r="Y820" s="2"/>
      <c r="Z820" s="2"/>
      <c r="AB820" s="2"/>
      <c r="AC820" s="2"/>
      <c r="AD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D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D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D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D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D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D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D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D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S832" s="2"/>
      <c r="T832" s="2"/>
      <c r="U832" s="2"/>
      <c r="V832" s="2"/>
      <c r="W832" s="2"/>
      <c r="X832" s="2"/>
      <c r="Y832" s="2"/>
      <c r="Z832" s="2"/>
      <c r="AB832" s="2"/>
      <c r="AC832" s="2"/>
      <c r="AD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S833" s="2"/>
      <c r="T833" s="2"/>
      <c r="U833" s="2"/>
      <c r="V833" s="2"/>
      <c r="W833" s="2"/>
      <c r="X833" s="2"/>
      <c r="Y833" s="2"/>
      <c r="Z833" s="2"/>
      <c r="AB833" s="2"/>
      <c r="AC833" s="2"/>
      <c r="AD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D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D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D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S840" s="2"/>
      <c r="T840" s="2"/>
      <c r="U840" s="2"/>
      <c r="V840" s="2"/>
      <c r="W840" s="2"/>
      <c r="X840" s="2"/>
      <c r="Y840" s="2"/>
      <c r="Z840" s="2"/>
      <c r="AB840" s="2"/>
      <c r="AC840" s="2"/>
      <c r="AD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S842" s="2"/>
      <c r="T842" s="2"/>
      <c r="U842" s="2"/>
      <c r="V842" s="2"/>
      <c r="W842" s="2"/>
      <c r="X842" s="2"/>
      <c r="Y842" s="2"/>
      <c r="Z842" s="2"/>
      <c r="AB842" s="2"/>
      <c r="AC842" s="2"/>
      <c r="AD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O844" s="2"/>
      <c r="P844" s="2"/>
      <c r="Q844" s="2"/>
      <c r="S844" s="2"/>
      <c r="T844" s="2"/>
      <c r="U844" s="2"/>
      <c r="V844" s="2"/>
      <c r="W844" s="2"/>
      <c r="X844" s="2"/>
      <c r="Y844" s="2"/>
      <c r="Z844" s="2"/>
      <c r="AB844" s="2"/>
      <c r="AC844" s="2"/>
      <c r="AD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D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  <c r="Q846" s="2"/>
      <c r="S846" s="2"/>
      <c r="T846" s="2"/>
      <c r="U846" s="2"/>
      <c r="V846" s="2"/>
      <c r="W846" s="2"/>
      <c r="X846" s="2"/>
      <c r="Y846" s="2"/>
      <c r="Z846" s="2"/>
      <c r="AB846" s="2"/>
      <c r="AC846" s="2"/>
      <c r="AD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D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D848" s="2"/>
      <c r="AE848" s="2"/>
      <c r="AF848" s="2"/>
    </row>
    <row r="849">
      <c r="A849" s="2"/>
      <c r="B849" s="2"/>
      <c r="C849" s="4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D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D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S851" s="2"/>
      <c r="T851" s="2"/>
      <c r="U851" s="2"/>
      <c r="V851" s="2"/>
      <c r="W851" s="2"/>
      <c r="X851" s="2"/>
      <c r="Y851" s="2"/>
      <c r="Z851" s="2"/>
      <c r="AB851" s="2"/>
      <c r="AC851" s="2"/>
      <c r="AD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S852" s="2"/>
      <c r="T852" s="2"/>
      <c r="U852" s="2"/>
      <c r="V852" s="2"/>
      <c r="W852" s="2"/>
      <c r="X852" s="2"/>
      <c r="Y852" s="2"/>
      <c r="Z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S853" s="2"/>
      <c r="T853" s="2"/>
      <c r="U853" s="2"/>
      <c r="V853" s="2"/>
      <c r="W853" s="2"/>
      <c r="X853" s="2"/>
      <c r="Y853" s="2"/>
      <c r="Z853" s="2"/>
      <c r="AB853" s="2"/>
      <c r="AC853" s="2"/>
      <c r="AD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  <c r="Q854" s="2"/>
      <c r="S854" s="2"/>
      <c r="T854" s="2"/>
      <c r="U854" s="2"/>
      <c r="V854" s="2"/>
      <c r="W854" s="2"/>
      <c r="X854" s="2"/>
      <c r="Y854" s="2"/>
      <c r="Z854" s="2"/>
      <c r="AB854" s="2"/>
      <c r="AC854" s="2"/>
      <c r="AD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O855" s="2"/>
      <c r="P855" s="2"/>
      <c r="Q855" s="2"/>
      <c r="S855" s="2"/>
      <c r="T855" s="2"/>
      <c r="U855" s="2"/>
      <c r="V855" s="2"/>
      <c r="W855" s="2"/>
      <c r="X855" s="2"/>
      <c r="Y855" s="2"/>
      <c r="Z855" s="2"/>
      <c r="AB855" s="2"/>
      <c r="AC855" s="2"/>
      <c r="AD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S856" s="2"/>
      <c r="T856" s="2"/>
      <c r="U856" s="2"/>
      <c r="V856" s="2"/>
      <c r="W856" s="2"/>
      <c r="X856" s="2"/>
      <c r="Y856" s="2"/>
      <c r="Z856" s="2"/>
      <c r="AB856" s="2"/>
      <c r="AC856" s="2"/>
      <c r="AD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S857" s="2"/>
      <c r="T857" s="2"/>
      <c r="U857" s="2"/>
      <c r="V857" s="2"/>
      <c r="W857" s="2"/>
      <c r="X857" s="2"/>
      <c r="Y857" s="2"/>
      <c r="Z857" s="2"/>
      <c r="AB857" s="2"/>
      <c r="AC857" s="2"/>
      <c r="AD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D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D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D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D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D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D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D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D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D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D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T879" s="2"/>
      <c r="U879" s="2"/>
      <c r="V879" s="2"/>
      <c r="W879" s="2"/>
      <c r="X879" s="2"/>
      <c r="Y879" s="2"/>
      <c r="Z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D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O882" s="2"/>
      <c r="P882" s="2"/>
      <c r="Q882" s="2"/>
      <c r="S882" s="2"/>
      <c r="T882" s="2"/>
      <c r="U882" s="2"/>
      <c r="V882" s="2"/>
      <c r="W882" s="2"/>
      <c r="X882" s="2"/>
      <c r="Y882" s="2"/>
      <c r="Z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S884" s="2"/>
      <c r="T884" s="2"/>
      <c r="U884" s="2"/>
      <c r="V884" s="2"/>
      <c r="W884" s="2"/>
      <c r="X884" s="2"/>
      <c r="Y884" s="2"/>
      <c r="Z884" s="2"/>
      <c r="AB884" s="2"/>
      <c r="AC884" s="2"/>
      <c r="AD884" s="2"/>
      <c r="AE884" s="2"/>
      <c r="AF884" s="2"/>
    </row>
    <row r="885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T887" s="2"/>
      <c r="U887" s="2"/>
      <c r="V887" s="2"/>
      <c r="W887" s="2"/>
      <c r="X887" s="2"/>
      <c r="Y887" s="2"/>
      <c r="Z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O891" s="2"/>
      <c r="P891" s="2"/>
      <c r="Q891" s="2"/>
      <c r="S891" s="2"/>
      <c r="T891" s="2"/>
      <c r="U891" s="2"/>
      <c r="V891" s="2"/>
      <c r="W891" s="2"/>
      <c r="X891" s="2"/>
      <c r="Y891" s="2"/>
      <c r="Z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T892" s="2"/>
      <c r="U892" s="2"/>
      <c r="V892" s="2"/>
      <c r="W892" s="2"/>
      <c r="X892" s="2"/>
      <c r="Y892" s="2"/>
      <c r="Z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T893" s="2"/>
      <c r="U893" s="2"/>
      <c r="V893" s="2"/>
      <c r="W893" s="2"/>
      <c r="X893" s="2"/>
      <c r="Y893" s="2"/>
      <c r="Z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D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O905" s="2"/>
      <c r="P905" s="2"/>
      <c r="Q905" s="2"/>
      <c r="S905" s="2"/>
      <c r="T905" s="2"/>
      <c r="U905" s="2"/>
      <c r="V905" s="2"/>
      <c r="W905" s="2"/>
      <c r="X905" s="2"/>
      <c r="Y905" s="2"/>
      <c r="Z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O907" s="2"/>
      <c r="P907" s="2"/>
      <c r="Q907" s="2"/>
      <c r="S907" s="2"/>
      <c r="T907" s="2"/>
      <c r="U907" s="2"/>
      <c r="V907" s="2"/>
      <c r="W907" s="2"/>
      <c r="X907" s="2"/>
      <c r="Y907" s="2"/>
      <c r="Z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T909" s="2"/>
      <c r="U909" s="2"/>
      <c r="V909" s="2"/>
      <c r="W909" s="2"/>
      <c r="X909" s="2"/>
      <c r="Y909" s="2"/>
      <c r="Z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S914" s="2"/>
      <c r="T914" s="2"/>
      <c r="U914" s="2"/>
      <c r="V914" s="2"/>
      <c r="W914" s="2"/>
      <c r="X914" s="2"/>
      <c r="Y914" s="2"/>
      <c r="Z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O916" s="2"/>
      <c r="P916" s="2"/>
      <c r="Q916" s="2"/>
      <c r="S916" s="2"/>
      <c r="T916" s="2"/>
      <c r="U916" s="2"/>
      <c r="V916" s="2"/>
      <c r="W916" s="2"/>
      <c r="X916" s="2"/>
      <c r="Y916" s="2"/>
      <c r="Z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O920" s="2"/>
      <c r="P920" s="2"/>
      <c r="Q920" s="2"/>
      <c r="S920" s="2"/>
      <c r="T920" s="2"/>
      <c r="U920" s="2"/>
      <c r="V920" s="2"/>
      <c r="W920" s="2"/>
      <c r="X920" s="2"/>
      <c r="Y920" s="2"/>
      <c r="Z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S923" s="2"/>
      <c r="T923" s="2"/>
      <c r="U923" s="2"/>
      <c r="V923" s="2"/>
      <c r="W923" s="2"/>
      <c r="X923" s="2"/>
      <c r="Y923" s="2"/>
      <c r="Z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O930" s="2"/>
      <c r="P930" s="2"/>
      <c r="Q930" s="2"/>
      <c r="S930" s="2"/>
      <c r="T930" s="2"/>
      <c r="U930" s="2"/>
      <c r="V930" s="2"/>
      <c r="W930" s="2"/>
      <c r="X930" s="2"/>
      <c r="Y930" s="2"/>
      <c r="Z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S932" s="2"/>
      <c r="T932" s="2"/>
      <c r="U932" s="2"/>
      <c r="V932" s="2"/>
      <c r="W932" s="2"/>
      <c r="X932" s="2"/>
      <c r="Y932" s="2"/>
      <c r="Z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T936" s="2"/>
      <c r="U936" s="2"/>
      <c r="V936" s="2"/>
      <c r="W936" s="2"/>
      <c r="X936" s="2"/>
      <c r="Y936" s="2"/>
      <c r="Z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T946" s="2"/>
      <c r="U946" s="2"/>
      <c r="V946" s="2"/>
      <c r="W946" s="2"/>
      <c r="X946" s="2"/>
      <c r="Y946" s="2"/>
      <c r="Z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S950" s="2"/>
      <c r="T950" s="2"/>
      <c r="U950" s="2"/>
      <c r="V950" s="2"/>
      <c r="W950" s="2"/>
      <c r="X950" s="2"/>
      <c r="Y950" s="2"/>
      <c r="Z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T956" s="2"/>
      <c r="U956" s="2"/>
      <c r="V956" s="2"/>
      <c r="W956" s="2"/>
      <c r="X956" s="2"/>
      <c r="Y956" s="2"/>
      <c r="Z956" s="2"/>
      <c r="AB956" s="2"/>
      <c r="AC956" s="2"/>
      <c r="AD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T963" s="2"/>
      <c r="U963" s="2"/>
      <c r="V963" s="2"/>
      <c r="W963" s="2"/>
      <c r="X963" s="2"/>
      <c r="Y963" s="2"/>
      <c r="Z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S971" s="2"/>
      <c r="T971" s="2"/>
      <c r="U971" s="2"/>
      <c r="V971" s="2"/>
      <c r="W971" s="2"/>
      <c r="X971" s="2"/>
      <c r="Y971" s="2"/>
      <c r="Z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S975" s="2"/>
      <c r="T975" s="2"/>
      <c r="U975" s="2"/>
      <c r="V975" s="2"/>
      <c r="W975" s="2"/>
      <c r="X975" s="2"/>
      <c r="Y975" s="2"/>
      <c r="Z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T977" s="2"/>
      <c r="U977" s="2"/>
      <c r="V977" s="2"/>
      <c r="W977" s="2"/>
      <c r="X977" s="2"/>
      <c r="Y977" s="2"/>
      <c r="Z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S978" s="2"/>
      <c r="T978" s="2"/>
      <c r="U978" s="2"/>
      <c r="V978" s="2"/>
      <c r="W978" s="2"/>
      <c r="X978" s="2"/>
      <c r="Y978" s="2"/>
      <c r="Z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S979" s="2"/>
      <c r="T979" s="2"/>
      <c r="U979" s="2"/>
      <c r="V979" s="2"/>
      <c r="W979" s="2"/>
      <c r="X979" s="2"/>
      <c r="Y979" s="2"/>
      <c r="Z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S984" s="2"/>
      <c r="T984" s="2"/>
      <c r="U984" s="2"/>
      <c r="V984" s="2"/>
      <c r="W984" s="2"/>
      <c r="X984" s="2"/>
      <c r="Y984" s="2"/>
      <c r="Z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O986" s="2"/>
      <c r="P986" s="2"/>
      <c r="Q986" s="2"/>
      <c r="S986" s="2"/>
      <c r="T986" s="2"/>
      <c r="U986" s="2"/>
      <c r="V986" s="2"/>
      <c r="W986" s="2"/>
      <c r="X986" s="2"/>
      <c r="Y986" s="2"/>
      <c r="Z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S988" s="2"/>
      <c r="T988" s="2"/>
      <c r="U988" s="2"/>
      <c r="V988" s="2"/>
      <c r="W988" s="2"/>
      <c r="X988" s="2"/>
      <c r="Y988" s="2"/>
      <c r="Z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S991" s="2"/>
      <c r="T991" s="2"/>
      <c r="U991" s="2"/>
      <c r="V991" s="2"/>
      <c r="W991" s="2"/>
      <c r="X991" s="2"/>
      <c r="Y991" s="2"/>
      <c r="Z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S993" s="2"/>
      <c r="T993" s="2"/>
      <c r="U993" s="2"/>
      <c r="V993" s="2"/>
      <c r="W993" s="2"/>
      <c r="X993" s="2"/>
      <c r="Y993" s="2"/>
      <c r="Z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T997" s="2"/>
      <c r="U997" s="2"/>
      <c r="V997" s="2"/>
      <c r="W997" s="2"/>
      <c r="X997" s="2"/>
      <c r="Y997" s="2"/>
      <c r="Z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O1006" s="2"/>
      <c r="P1006" s="2"/>
      <c r="Q1006" s="2"/>
      <c r="S1006" s="2"/>
      <c r="T1006" s="2"/>
      <c r="U1006" s="2"/>
      <c r="V1006" s="2"/>
      <c r="W1006" s="2"/>
      <c r="X1006" s="2"/>
      <c r="Y1006" s="2"/>
      <c r="Z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S1013" s="2"/>
      <c r="T1013" s="2"/>
      <c r="U1013" s="2"/>
      <c r="V1013" s="2"/>
      <c r="W1013" s="2"/>
      <c r="X1013" s="2"/>
      <c r="Y1013" s="2"/>
      <c r="Z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T1016" s="2"/>
      <c r="U1016" s="2"/>
      <c r="V1016" s="2"/>
      <c r="W1016" s="2"/>
      <c r="X1016" s="2"/>
      <c r="Y1016" s="2"/>
      <c r="Z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T1033" s="2"/>
      <c r="U1033" s="2"/>
      <c r="V1033" s="2"/>
      <c r="W1033" s="2"/>
      <c r="X1033" s="2"/>
      <c r="Y1033" s="2"/>
      <c r="Z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T1035" s="2"/>
      <c r="U1035" s="2"/>
      <c r="V1035" s="2"/>
      <c r="W1035" s="2"/>
      <c r="X1035" s="2"/>
      <c r="Y1035" s="2"/>
      <c r="Z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O1042" s="2"/>
      <c r="P1042" s="2"/>
      <c r="Q1042" s="2"/>
      <c r="S1042" s="2"/>
      <c r="T1042" s="2"/>
      <c r="U1042" s="2"/>
      <c r="V1042" s="2"/>
      <c r="W1042" s="2"/>
      <c r="X1042" s="2"/>
      <c r="Y1042" s="2"/>
      <c r="Z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T1043" s="2"/>
      <c r="U1043" s="2"/>
      <c r="V1043" s="2"/>
      <c r="W1043" s="2"/>
      <c r="X1043" s="2"/>
      <c r="Y1043" s="2"/>
      <c r="Z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O1045" s="2"/>
      <c r="P1045" s="2"/>
      <c r="Q1045" s="2"/>
      <c r="S1045" s="2"/>
      <c r="T1045" s="2"/>
      <c r="U1045" s="2"/>
      <c r="V1045" s="2"/>
      <c r="W1045" s="2"/>
      <c r="X1045" s="2"/>
      <c r="Y1045" s="2"/>
      <c r="Z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T1055" s="2"/>
      <c r="U1055" s="2"/>
      <c r="V1055" s="2"/>
      <c r="W1055" s="2"/>
      <c r="X1055" s="2"/>
      <c r="Y1055" s="2"/>
      <c r="Z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O1061" s="2"/>
      <c r="P1061" s="2"/>
      <c r="Q1061" s="2"/>
      <c r="S1061" s="2"/>
      <c r="T1061" s="2"/>
      <c r="U1061" s="2"/>
      <c r="V1061" s="2"/>
      <c r="W1061" s="2"/>
      <c r="X1061" s="2"/>
      <c r="Y1061" s="2"/>
      <c r="Z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O1064" s="2"/>
      <c r="P1064" s="2"/>
      <c r="Q1064" s="2"/>
      <c r="S1064" s="2"/>
      <c r="T1064" s="2"/>
      <c r="U1064" s="2"/>
      <c r="V1064" s="2"/>
      <c r="W1064" s="2"/>
      <c r="X1064" s="2"/>
      <c r="Y1064" s="2"/>
      <c r="Z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S1069" s="2"/>
      <c r="T1069" s="2"/>
      <c r="U1069" s="2"/>
      <c r="V1069" s="2"/>
      <c r="W1069" s="2"/>
      <c r="X1069" s="2"/>
      <c r="Y1069" s="2"/>
      <c r="Z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T1070" s="2"/>
      <c r="U1070" s="2"/>
      <c r="V1070" s="2"/>
      <c r="W1070" s="2"/>
      <c r="X1070" s="2"/>
      <c r="Y1070" s="2"/>
      <c r="Z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S1082" s="2"/>
      <c r="T1082" s="2"/>
      <c r="U1082" s="2"/>
      <c r="V1082" s="2"/>
      <c r="W1082" s="2"/>
      <c r="X1082" s="2"/>
      <c r="Y1082" s="2"/>
      <c r="Z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O1093" s="2"/>
      <c r="P1093" s="2"/>
      <c r="Q1093" s="2"/>
      <c r="S1093" s="2"/>
      <c r="T1093" s="2"/>
      <c r="U1093" s="2"/>
      <c r="V1093" s="2"/>
      <c r="W1093" s="2"/>
      <c r="X1093" s="2"/>
      <c r="Y1093" s="2"/>
      <c r="Z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O1122" s="2"/>
      <c r="P1122" s="2"/>
      <c r="Q1122" s="2"/>
      <c r="S1122" s="2"/>
      <c r="T1122" s="2"/>
      <c r="U1122" s="2"/>
      <c r="V1122" s="2"/>
      <c r="W1122" s="2"/>
      <c r="X1122" s="2"/>
      <c r="Y1122" s="2"/>
      <c r="Z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O1132" s="2"/>
      <c r="P1132" s="2"/>
      <c r="Q1132" s="2"/>
      <c r="S1132" s="2"/>
      <c r="T1132" s="2"/>
      <c r="U1132" s="2"/>
      <c r="V1132" s="2"/>
      <c r="W1132" s="2"/>
      <c r="X1132" s="2"/>
      <c r="Y1132" s="2"/>
      <c r="Z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